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0" yWindow="0" windowWidth="20730" windowHeight="11760" tabRatio="881"/>
  </bookViews>
  <sheets>
    <sheet name="Resumo" sheetId="8" r:id="rId1"/>
    <sheet name="Planilha Orçamentária" sheetId="1" r:id="rId2"/>
    <sheet name="Memorial de Cálculo" sheetId="49" r:id="rId3"/>
    <sheet name="Cronograma" sheetId="43" r:id="rId4"/>
    <sheet name="BDI" sheetId="36" r:id="rId5"/>
    <sheet name="LARGURA DE ESCAVAÇÃO" sheetId="47" state="hidden" r:id="rId6"/>
    <sheet name="DMT" sheetId="18" state="hidden" r:id="rId7"/>
    <sheet name="REAJUSTE" sheetId="53" state="hidden" r:id="rId8"/>
    <sheet name="COMP" sheetId="14" state="hidden" r:id="rId9"/>
    <sheet name="SINAPI" sheetId="34" state="hidden" r:id="rId10"/>
    <sheet name="IOPES" sheetId="13" state="hidden" r:id="rId11"/>
    <sheet name="DER" sheetId="11" state="hidden" r:id="rId12"/>
    <sheet name="CESAN" sheetId="12" state="hidden" r:id="rId13"/>
  </sheets>
  <externalReferences>
    <externalReference r:id="rId14"/>
    <externalReference r:id="rId15"/>
    <externalReference r:id="rId16"/>
    <externalReference r:id="rId17"/>
    <externalReference r:id="rId18"/>
  </externalReferences>
  <definedNames>
    <definedName name="_xlnm._FilterDatabase" localSheetId="1" hidden="1">'Planilha Orçamentária'!$A$6:$L$551</definedName>
    <definedName name="_xlnm.Print_Area" localSheetId="4">BDI!$A$1:$F$46</definedName>
    <definedName name="_xlnm.Print_Area" localSheetId="3">Cronograma!$A$1:$P$25</definedName>
    <definedName name="_xlnm.Print_Area" localSheetId="10">IOPES!$A$1:$D$1249</definedName>
    <definedName name="_xlnm.Print_Area" localSheetId="2">'Memorial de Cálculo'!$A$1:$Q$2126</definedName>
    <definedName name="_xlnm.Print_Area" localSheetId="1">'Planilha Orçamentária'!$A$1:$H$543</definedName>
    <definedName name="_xlnm.Print_Area" localSheetId="0">Resumo!$A$1:$D$50</definedName>
    <definedName name="_xlnm.Print_Area" localSheetId="9">SINAPI!$A$1:$D$1345</definedName>
    <definedName name="Excel_BuiltIn_Print_Titles_5" localSheetId="3">#REF!</definedName>
    <definedName name="Excel_BuiltIn_Print_Titles_5" localSheetId="7">#REF!</definedName>
    <definedName name="Excel_BuiltIn_Print_Titles_5" localSheetId="9">#REF!</definedName>
    <definedName name="Excel_BuiltIn_Print_Titles_5">#REF!</definedName>
    <definedName name="Quantidades_A4" localSheetId="3">#REF!</definedName>
    <definedName name="Quantidades_A4" localSheetId="7">#REF!</definedName>
    <definedName name="Quantidades_A4" localSheetId="9">#REF!</definedName>
    <definedName name="Quantidades_A4">#REF!</definedName>
    <definedName name="Quantidades_CAUE_A3" localSheetId="3">#REF!</definedName>
    <definedName name="Quantidades_CAUE_A3" localSheetId="7">#REF!</definedName>
    <definedName name="Quantidades_CAUE_A3" localSheetId="9">#REF!</definedName>
    <definedName name="Quantidades_CAUE_A3">#REF!</definedName>
    <definedName name="SERVI">[1]Serviços!$A$3:$F$1403</definedName>
    <definedName name="Serviços">[2]Serviços!$A$3:$F$1403</definedName>
    <definedName name="teste" localSheetId="3">#REF!</definedName>
    <definedName name="teste" localSheetId="7">#REF!</definedName>
    <definedName name="teste" localSheetId="9">#REF!</definedName>
    <definedName name="teste">#REF!</definedName>
    <definedName name="_xlnm.Print_Titles" localSheetId="3">Cronograma!$A:$D,Cronograma!$1:$7</definedName>
    <definedName name="_xlnm.Print_Titles" localSheetId="2">'Memorial de Cálculo'!$1:$8</definedName>
    <definedName name="_xlnm.Print_Titles" localSheetId="1">'Planilha Orçamentária'!$1:$7</definedName>
    <definedName name="_xlnm.Print_Titles" localSheetId="0">Resumo!$A:$D,Resumo!$1:$6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3" i="14" l="1"/>
  <c r="Q25" i="53"/>
  <c r="Q24" i="53"/>
  <c r="Q23" i="53"/>
  <c r="Q22" i="53"/>
  <c r="Q21" i="53"/>
  <c r="Q20" i="53"/>
  <c r="Q19" i="53"/>
  <c r="Q18" i="53"/>
  <c r="Q17" i="53"/>
  <c r="Q16" i="53"/>
  <c r="Q15" i="53"/>
  <c r="R15" i="53" s="1"/>
  <c r="Q14" i="53"/>
  <c r="Q13" i="53"/>
  <c r="Q12" i="53"/>
  <c r="Q11" i="53"/>
  <c r="Q10" i="53"/>
  <c r="Q9" i="53"/>
  <c r="Q8" i="53"/>
  <c r="Q7" i="53"/>
  <c r="R7" i="53" s="1"/>
  <c r="Q6" i="53"/>
  <c r="Q5" i="53"/>
  <c r="Q4" i="53"/>
  <c r="Q3" i="53"/>
  <c r="AF28" i="53"/>
  <c r="AG28" i="53" s="1"/>
  <c r="AE28" i="53"/>
  <c r="AD28" i="53"/>
  <c r="AA28" i="53"/>
  <c r="AB28" i="53" s="1"/>
  <c r="Z28" i="53"/>
  <c r="Y28" i="53"/>
  <c r="V28" i="53"/>
  <c r="W28" i="53" s="1"/>
  <c r="U28" i="53"/>
  <c r="T28" i="53"/>
  <c r="Q28" i="53"/>
  <c r="P28" i="53"/>
  <c r="AF25" i="53"/>
  <c r="AE25" i="53"/>
  <c r="AD25" i="53"/>
  <c r="AA25" i="53"/>
  <c r="Z25" i="53"/>
  <c r="Y25" i="53"/>
  <c r="V25" i="53"/>
  <c r="U25" i="53"/>
  <c r="T25" i="53"/>
  <c r="P25" i="53"/>
  <c r="O25" i="53"/>
  <c r="AF24" i="53"/>
  <c r="AE24" i="53"/>
  <c r="AD24" i="53"/>
  <c r="AA24" i="53"/>
  <c r="Z24" i="53"/>
  <c r="Y24" i="53"/>
  <c r="V24" i="53"/>
  <c r="U24" i="53"/>
  <c r="T24" i="53"/>
  <c r="P24" i="53"/>
  <c r="O24" i="53"/>
  <c r="AF23" i="53"/>
  <c r="AE23" i="53"/>
  <c r="AD23" i="53"/>
  <c r="AA23" i="53"/>
  <c r="Z23" i="53"/>
  <c r="Y23" i="53"/>
  <c r="V23" i="53"/>
  <c r="U23" i="53"/>
  <c r="T23" i="53"/>
  <c r="P23" i="53"/>
  <c r="O23" i="53"/>
  <c r="AF22" i="53"/>
  <c r="AE22" i="53"/>
  <c r="AD22" i="53"/>
  <c r="AA22" i="53"/>
  <c r="Z22" i="53"/>
  <c r="Y22" i="53"/>
  <c r="V22" i="53"/>
  <c r="U22" i="53"/>
  <c r="T22" i="53"/>
  <c r="P22" i="53"/>
  <c r="O22" i="53"/>
  <c r="AF21" i="53"/>
  <c r="AE21" i="53"/>
  <c r="AD21" i="53"/>
  <c r="AA21" i="53"/>
  <c r="Z21" i="53"/>
  <c r="Y21" i="53"/>
  <c r="V21" i="53"/>
  <c r="U21" i="53"/>
  <c r="T21" i="53"/>
  <c r="P21" i="53"/>
  <c r="O21" i="53"/>
  <c r="AF20" i="53"/>
  <c r="AE20" i="53"/>
  <c r="AD20" i="53"/>
  <c r="AA20" i="53"/>
  <c r="Z20" i="53"/>
  <c r="Y20" i="53"/>
  <c r="V20" i="53"/>
  <c r="U20" i="53"/>
  <c r="T20" i="53"/>
  <c r="P20" i="53"/>
  <c r="R20" i="53" s="1"/>
  <c r="O20" i="53"/>
  <c r="AF19" i="53"/>
  <c r="AE19" i="53"/>
  <c r="AD19" i="53"/>
  <c r="AA19" i="53"/>
  <c r="Z19" i="53"/>
  <c r="Y19" i="53"/>
  <c r="V19" i="53"/>
  <c r="U19" i="53"/>
  <c r="T19" i="53"/>
  <c r="P19" i="53"/>
  <c r="R19" i="53" s="1"/>
  <c r="O19" i="53"/>
  <c r="AF18" i="53"/>
  <c r="AE18" i="53"/>
  <c r="AD18" i="53"/>
  <c r="AA18" i="53"/>
  <c r="Z18" i="53"/>
  <c r="Y18" i="53"/>
  <c r="V18" i="53"/>
  <c r="U18" i="53"/>
  <c r="T18" i="53"/>
  <c r="P18" i="53"/>
  <c r="O18" i="53"/>
  <c r="AF17" i="53"/>
  <c r="AE17" i="53"/>
  <c r="AD17" i="53"/>
  <c r="AA17" i="53"/>
  <c r="Z17" i="53"/>
  <c r="Y17" i="53"/>
  <c r="V17" i="53"/>
  <c r="U17" i="53"/>
  <c r="T17" i="53"/>
  <c r="P17" i="53"/>
  <c r="O17" i="53"/>
  <c r="AF16" i="53"/>
  <c r="AE16" i="53"/>
  <c r="AD16" i="53"/>
  <c r="AA16" i="53"/>
  <c r="Z16" i="53"/>
  <c r="Y16" i="53"/>
  <c r="V16" i="53"/>
  <c r="U16" i="53"/>
  <c r="T16" i="53"/>
  <c r="P16" i="53"/>
  <c r="O16" i="53"/>
  <c r="AF15" i="53"/>
  <c r="AE15" i="53"/>
  <c r="AD15" i="53"/>
  <c r="AA15" i="53"/>
  <c r="Z15" i="53"/>
  <c r="Y15" i="53"/>
  <c r="V15" i="53"/>
  <c r="U15" i="53"/>
  <c r="T15" i="53"/>
  <c r="P15" i="53"/>
  <c r="O15" i="53"/>
  <c r="AF14" i="53"/>
  <c r="AE14" i="53"/>
  <c r="AD14" i="53"/>
  <c r="AA14" i="53"/>
  <c r="Z14" i="53"/>
  <c r="Y14" i="53"/>
  <c r="V14" i="53"/>
  <c r="U14" i="53"/>
  <c r="T14" i="53"/>
  <c r="P14" i="53"/>
  <c r="O14" i="53"/>
  <c r="AF13" i="53"/>
  <c r="AE13" i="53"/>
  <c r="AD13" i="53"/>
  <c r="AA13" i="53"/>
  <c r="Z13" i="53"/>
  <c r="Y13" i="53"/>
  <c r="V13" i="53"/>
  <c r="U13" i="53"/>
  <c r="T13" i="53"/>
  <c r="P13" i="53"/>
  <c r="O13" i="53"/>
  <c r="AF12" i="53"/>
  <c r="AE12" i="53"/>
  <c r="AD12" i="53"/>
  <c r="AA12" i="53"/>
  <c r="Z12" i="53"/>
  <c r="Y12" i="53"/>
  <c r="V12" i="53"/>
  <c r="U12" i="53"/>
  <c r="T12" i="53"/>
  <c r="P12" i="53"/>
  <c r="R12" i="53" s="1"/>
  <c r="O12" i="53"/>
  <c r="AF11" i="53"/>
  <c r="AE11" i="53"/>
  <c r="AD11" i="53"/>
  <c r="AA11" i="53"/>
  <c r="Z11" i="53"/>
  <c r="Y11" i="53"/>
  <c r="V11" i="53"/>
  <c r="U11" i="53"/>
  <c r="T11" i="53"/>
  <c r="P11" i="53"/>
  <c r="R11" i="53" s="1"/>
  <c r="O11" i="53"/>
  <c r="AF10" i="53"/>
  <c r="AE10" i="53"/>
  <c r="AD10" i="53"/>
  <c r="AA10" i="53"/>
  <c r="Z10" i="53"/>
  <c r="Y10" i="53"/>
  <c r="V10" i="53"/>
  <c r="U10" i="53"/>
  <c r="T10" i="53"/>
  <c r="P10" i="53"/>
  <c r="O10" i="53"/>
  <c r="AF9" i="53"/>
  <c r="AE9" i="53"/>
  <c r="AD9" i="53"/>
  <c r="AA9" i="53"/>
  <c r="Z9" i="53"/>
  <c r="Y9" i="53"/>
  <c r="V9" i="53"/>
  <c r="U9" i="53"/>
  <c r="T9" i="53"/>
  <c r="P9" i="53"/>
  <c r="O9" i="53"/>
  <c r="AF8" i="53"/>
  <c r="AE8" i="53"/>
  <c r="AD8" i="53"/>
  <c r="AA8" i="53"/>
  <c r="Z8" i="53"/>
  <c r="Y8" i="53"/>
  <c r="V8" i="53"/>
  <c r="U8" i="53"/>
  <c r="T8" i="53"/>
  <c r="P8" i="53"/>
  <c r="O8" i="53"/>
  <c r="AF7" i="53"/>
  <c r="AE7" i="53"/>
  <c r="AD7" i="53"/>
  <c r="AA7" i="53"/>
  <c r="Z7" i="53"/>
  <c r="Y7" i="53"/>
  <c r="V7" i="53"/>
  <c r="U7" i="53"/>
  <c r="T7" i="53"/>
  <c r="P7" i="53"/>
  <c r="O7" i="53"/>
  <c r="AF6" i="53"/>
  <c r="AE6" i="53"/>
  <c r="AD6" i="53"/>
  <c r="AA6" i="53"/>
  <c r="Z6" i="53"/>
  <c r="Y6" i="53"/>
  <c r="V6" i="53"/>
  <c r="U6" i="53"/>
  <c r="T6" i="53"/>
  <c r="P6" i="53"/>
  <c r="O6" i="53"/>
  <c r="AF5" i="53"/>
  <c r="AE5" i="53"/>
  <c r="AD5" i="53"/>
  <c r="AA5" i="53"/>
  <c r="Z5" i="53"/>
  <c r="Y5" i="53"/>
  <c r="V5" i="53"/>
  <c r="U5" i="53"/>
  <c r="T5" i="53"/>
  <c r="P5" i="53"/>
  <c r="O5" i="53"/>
  <c r="AF4" i="53"/>
  <c r="AE4" i="53"/>
  <c r="AD4" i="53"/>
  <c r="AA4" i="53"/>
  <c r="Z4" i="53"/>
  <c r="Y4" i="53"/>
  <c r="V4" i="53"/>
  <c r="U4" i="53"/>
  <c r="T4" i="53"/>
  <c r="P4" i="53"/>
  <c r="R4" i="53" s="1"/>
  <c r="O4" i="53"/>
  <c r="AF3" i="53"/>
  <c r="AE3" i="53"/>
  <c r="AA3" i="53"/>
  <c r="Z3" i="53"/>
  <c r="V3" i="53"/>
  <c r="U3" i="53"/>
  <c r="P3" i="53"/>
  <c r="F2105" i="11"/>
  <c r="F2106" i="11" s="1"/>
  <c r="F2107" i="11" s="1"/>
  <c r="F2038" i="11"/>
  <c r="F2039" i="11" s="1"/>
  <c r="F2040" i="11" s="1"/>
  <c r="F2041" i="11" s="1"/>
  <c r="F2042" i="11" s="1"/>
  <c r="F2043" i="11" s="1"/>
  <c r="F2044" i="11" s="1"/>
  <c r="F2045" i="11" s="1"/>
  <c r="F2046" i="11" s="1"/>
  <c r="F2047" i="11" s="1"/>
  <c r="F2048" i="11" s="1"/>
  <c r="F2049" i="11" s="1"/>
  <c r="F2050" i="11" s="1"/>
  <c r="F2051" i="11" s="1"/>
  <c r="H1484" i="11"/>
  <c r="G1484" i="11"/>
  <c r="F1484" i="11"/>
  <c r="H1483" i="11"/>
  <c r="G1483" i="11"/>
  <c r="F1483" i="11"/>
  <c r="H1482" i="11"/>
  <c r="G1482" i="11"/>
  <c r="F1482" i="11"/>
  <c r="H1481" i="11"/>
  <c r="G1481" i="11"/>
  <c r="F1481" i="11"/>
  <c r="H1480" i="11"/>
  <c r="G1480" i="11"/>
  <c r="F1480" i="11"/>
  <c r="H1479" i="11"/>
  <c r="G1479" i="11"/>
  <c r="F1479" i="11"/>
  <c r="H1478" i="11"/>
  <c r="G1478" i="11"/>
  <c r="F1478" i="11"/>
  <c r="H1477" i="11"/>
  <c r="G1477" i="11"/>
  <c r="F1477" i="11"/>
  <c r="H1476" i="11"/>
  <c r="G1476" i="11"/>
  <c r="F1476" i="11"/>
  <c r="H1475" i="11"/>
  <c r="G1475" i="11"/>
  <c r="F1475" i="11"/>
  <c r="H1474" i="11"/>
  <c r="G1474" i="11"/>
  <c r="F1474" i="11"/>
  <c r="H1473" i="11"/>
  <c r="G1473" i="11"/>
  <c r="F1473" i="11"/>
  <c r="H1472" i="11"/>
  <c r="G1472" i="11"/>
  <c r="F1472" i="11"/>
  <c r="H1471" i="11"/>
  <c r="G1471" i="11"/>
  <c r="F1471" i="11"/>
  <c r="H1470" i="11"/>
  <c r="G1470" i="11"/>
  <c r="F1470" i="11"/>
  <c r="R5" i="53" l="1"/>
  <c r="R13" i="53"/>
  <c r="R21" i="53"/>
  <c r="R14" i="53"/>
  <c r="R22" i="53"/>
  <c r="R23" i="53"/>
  <c r="R28" i="53"/>
  <c r="R8" i="53"/>
  <c r="R16" i="53"/>
  <c r="R24" i="53"/>
  <c r="R6" i="53"/>
  <c r="R9" i="53"/>
  <c r="R17" i="53"/>
  <c r="R25" i="53"/>
  <c r="R10" i="53"/>
  <c r="R18" i="53"/>
  <c r="M2250" i="11"/>
  <c r="M2249" i="11"/>
  <c r="M2241" i="11"/>
  <c r="E2241" i="11" s="1"/>
  <c r="M2233" i="11"/>
  <c r="M2225" i="11"/>
  <c r="E2225" i="11" s="1"/>
  <c r="M2217" i="11"/>
  <c r="M2209" i="11"/>
  <c r="E2209" i="11" s="1"/>
  <c r="M2201" i="11"/>
  <c r="M2193" i="11"/>
  <c r="M2185" i="11"/>
  <c r="M2177" i="11"/>
  <c r="M2169" i="11"/>
  <c r="M2161" i="11"/>
  <c r="M2153" i="11"/>
  <c r="M2145" i="11"/>
  <c r="E2145" i="11" s="1"/>
  <c r="M2137" i="11"/>
  <c r="E2137" i="11" s="1"/>
  <c r="M2129" i="11"/>
  <c r="E2129" i="11" s="1"/>
  <c r="M2121" i="11"/>
  <c r="E2121" i="11" s="1"/>
  <c r="M2113" i="11"/>
  <c r="E2113" i="11" s="1"/>
  <c r="M2105" i="11"/>
  <c r="E2105" i="11" s="1"/>
  <c r="D2105" i="11" s="1"/>
  <c r="M2097" i="11"/>
  <c r="E2097" i="11" s="1"/>
  <c r="M2089" i="11"/>
  <c r="E2089" i="11" s="1"/>
  <c r="M2081" i="11"/>
  <c r="E2081" i="11" s="1"/>
  <c r="M2073" i="11"/>
  <c r="E2073" i="11" s="1"/>
  <c r="M2065" i="11"/>
  <c r="E2065" i="11" s="1"/>
  <c r="M2057" i="11"/>
  <c r="E2057" i="11" s="1"/>
  <c r="M2049" i="11"/>
  <c r="E2049" i="11" s="1"/>
  <c r="D2049" i="11" s="1"/>
  <c r="M2041" i="11"/>
  <c r="E2041" i="11" s="1"/>
  <c r="D2041" i="11" s="1"/>
  <c r="M2033" i="11"/>
  <c r="M2025" i="11"/>
  <c r="D2025" i="11" s="1"/>
  <c r="M2017" i="11"/>
  <c r="D2017" i="11" s="1"/>
  <c r="M2009" i="11"/>
  <c r="D2009" i="11" s="1"/>
  <c r="M2001" i="11"/>
  <c r="D2001" i="11" s="1"/>
  <c r="M1993" i="11"/>
  <c r="D1993" i="11" s="1"/>
  <c r="M1985" i="11"/>
  <c r="D1985" i="11" s="1"/>
  <c r="M1977" i="11"/>
  <c r="D1977" i="11" s="1"/>
  <c r="M1969" i="11"/>
  <c r="D1969" i="11" s="1"/>
  <c r="M1961" i="11"/>
  <c r="D1961" i="11" s="1"/>
  <c r="M1953" i="11"/>
  <c r="D1953" i="11" s="1"/>
  <c r="M1945" i="11"/>
  <c r="D1945" i="11" s="1"/>
  <c r="M1937" i="11"/>
  <c r="D1937" i="11" s="1"/>
  <c r="M1929" i="11"/>
  <c r="D1929" i="11" s="1"/>
  <c r="M1921" i="11"/>
  <c r="D1921" i="11" s="1"/>
  <c r="M1913" i="11"/>
  <c r="D1913" i="11" s="1"/>
  <c r="M1905" i="11"/>
  <c r="D1905" i="11" s="1"/>
  <c r="M1897" i="11"/>
  <c r="D1897" i="11" s="1"/>
  <c r="M1889" i="11"/>
  <c r="D1889" i="11" s="1"/>
  <c r="M1881" i="11"/>
  <c r="D1881" i="11" s="1"/>
  <c r="M1873" i="11"/>
  <c r="D1873" i="11" s="1"/>
  <c r="M1865" i="11"/>
  <c r="D1865" i="11" s="1"/>
  <c r="M1857" i="11"/>
  <c r="D1857" i="11" s="1"/>
  <c r="M1849" i="11"/>
  <c r="D1849" i="11" s="1"/>
  <c r="M1841" i="11"/>
  <c r="D1841" i="11" s="1"/>
  <c r="M1833" i="11"/>
  <c r="D1833" i="11" s="1"/>
  <c r="M1825" i="11"/>
  <c r="D1825" i="11" s="1"/>
  <c r="M1817" i="11"/>
  <c r="D1817" i="11" s="1"/>
  <c r="M1809" i="11"/>
  <c r="D1809" i="11" s="1"/>
  <c r="M1801" i="11"/>
  <c r="D1801" i="11" s="1"/>
  <c r="M1793" i="11"/>
  <c r="D1793" i="11" s="1"/>
  <c r="M1785" i="11"/>
  <c r="D1785" i="11" s="1"/>
  <c r="M1777" i="11"/>
  <c r="D1777" i="11" s="1"/>
  <c r="M1769" i="11"/>
  <c r="D1769" i="11" s="1"/>
  <c r="M1761" i="11"/>
  <c r="D1761" i="11" s="1"/>
  <c r="M1753" i="11"/>
  <c r="D1753" i="11" s="1"/>
  <c r="M1745" i="11"/>
  <c r="D1745" i="11" s="1"/>
  <c r="M1737" i="11"/>
  <c r="D1737" i="11" s="1"/>
  <c r="M1729" i="11"/>
  <c r="D1729" i="11" s="1"/>
  <c r="M1721" i="11"/>
  <c r="D1721" i="11" s="1"/>
  <c r="M1713" i="11"/>
  <c r="D1713" i="11" s="1"/>
  <c r="M1705" i="11"/>
  <c r="D1705" i="11" s="1"/>
  <c r="M1697" i="11"/>
  <c r="D1697" i="11" s="1"/>
  <c r="M1689" i="11"/>
  <c r="D1689" i="11" s="1"/>
  <c r="M1681" i="11"/>
  <c r="D1681" i="11" s="1"/>
  <c r="M1673" i="11"/>
  <c r="D1673" i="11" s="1"/>
  <c r="M1665" i="11"/>
  <c r="D1665" i="11" s="1"/>
  <c r="M1657" i="11"/>
  <c r="D1657" i="11" s="1"/>
  <c r="M1649" i="11"/>
  <c r="D1649" i="11" s="1"/>
  <c r="M1641" i="11"/>
  <c r="D1641" i="11" s="1"/>
  <c r="M1633" i="11"/>
  <c r="D1633" i="11" s="1"/>
  <c r="M1625" i="11"/>
  <c r="D1625" i="11" s="1"/>
  <c r="M1617" i="11"/>
  <c r="D1617" i="11" s="1"/>
  <c r="M1609" i="11"/>
  <c r="D1609" i="11" s="1"/>
  <c r="M2256" i="11"/>
  <c r="M2248" i="11"/>
  <c r="M2240" i="11"/>
  <c r="M2232" i="11"/>
  <c r="M2224" i="11"/>
  <c r="M2216" i="11"/>
  <c r="M2208" i="11"/>
  <c r="M2200" i="11"/>
  <c r="M2192" i="11"/>
  <c r="M2184" i="11"/>
  <c r="M2176" i="11"/>
  <c r="M2168" i="11"/>
  <c r="M2160" i="11"/>
  <c r="M2152" i="11"/>
  <c r="M2144" i="11"/>
  <c r="E2144" i="11" s="1"/>
  <c r="M2136" i="11"/>
  <c r="E2136" i="11" s="1"/>
  <c r="M2128" i="11"/>
  <c r="E2128" i="11" s="1"/>
  <c r="M2120" i="11"/>
  <c r="E2120" i="11" s="1"/>
  <c r="M2112" i="11"/>
  <c r="E2112" i="11" s="1"/>
  <c r="M2104" i="11"/>
  <c r="E2104" i="11" s="1"/>
  <c r="D2104" i="11" s="1"/>
  <c r="M2096" i="11"/>
  <c r="E2096" i="11" s="1"/>
  <c r="M2088" i="11"/>
  <c r="E2088" i="11" s="1"/>
  <c r="M2080" i="11"/>
  <c r="E2080" i="11" s="1"/>
  <c r="M2072" i="11"/>
  <c r="E2072" i="11" s="1"/>
  <c r="M2064" i="11"/>
  <c r="E2064" i="11" s="1"/>
  <c r="M2056" i="11"/>
  <c r="E2056" i="11" s="1"/>
  <c r="M2048" i="11"/>
  <c r="E2048" i="11" s="1"/>
  <c r="M2040" i="11"/>
  <c r="E2040" i="11" s="1"/>
  <c r="M2032" i="11"/>
  <c r="M2024" i="11"/>
  <c r="D2024" i="11" s="1"/>
  <c r="M2016" i="11"/>
  <c r="D2016" i="11" s="1"/>
  <c r="M2008" i="11"/>
  <c r="D2008" i="11" s="1"/>
  <c r="M2000" i="11"/>
  <c r="D2000" i="11" s="1"/>
  <c r="M1992" i="11"/>
  <c r="D1992" i="11" s="1"/>
  <c r="M1984" i="11"/>
  <c r="D1984" i="11" s="1"/>
  <c r="M1976" i="11"/>
  <c r="D1976" i="11" s="1"/>
  <c r="M1968" i="11"/>
  <c r="D1968" i="11" s="1"/>
  <c r="M1960" i="11"/>
  <c r="D1960" i="11" s="1"/>
  <c r="M1952" i="11"/>
  <c r="D1952" i="11" s="1"/>
  <c r="M1944" i="11"/>
  <c r="D1944" i="11" s="1"/>
  <c r="M1936" i="11"/>
  <c r="D1936" i="11" s="1"/>
  <c r="M1928" i="11"/>
  <c r="D1928" i="11" s="1"/>
  <c r="M1920" i="11"/>
  <c r="D1920" i="11" s="1"/>
  <c r="M1912" i="11"/>
  <c r="D1912" i="11" s="1"/>
  <c r="M1904" i="11"/>
  <c r="D1904" i="11" s="1"/>
  <c r="M1896" i="11"/>
  <c r="D1896" i="11" s="1"/>
  <c r="M1888" i="11"/>
  <c r="D1888" i="11" s="1"/>
  <c r="M1880" i="11"/>
  <c r="D1880" i="11" s="1"/>
  <c r="M1872" i="11"/>
  <c r="D1872" i="11" s="1"/>
  <c r="M1864" i="11"/>
  <c r="D1864" i="11" s="1"/>
  <c r="M1856" i="11"/>
  <c r="D1856" i="11" s="1"/>
  <c r="M1848" i="11"/>
  <c r="D1848" i="11" s="1"/>
  <c r="M1840" i="11"/>
  <c r="D1840" i="11" s="1"/>
  <c r="M1832" i="11"/>
  <c r="D1832" i="11" s="1"/>
  <c r="M1824" i="11"/>
  <c r="D1824" i="11" s="1"/>
  <c r="M1816" i="11"/>
  <c r="D1816" i="11" s="1"/>
  <c r="M1808" i="11"/>
  <c r="D1808" i="11" s="1"/>
  <c r="M1800" i="11"/>
  <c r="D1800" i="11" s="1"/>
  <c r="M1792" i="11"/>
  <c r="D1792" i="11" s="1"/>
  <c r="M1784" i="11"/>
  <c r="D1784" i="11" s="1"/>
  <c r="M1776" i="11"/>
  <c r="D1776" i="11" s="1"/>
  <c r="M1768" i="11"/>
  <c r="D1768" i="11" s="1"/>
  <c r="M1760" i="11"/>
  <c r="D1760" i="11" s="1"/>
  <c r="M1752" i="11"/>
  <c r="D1752" i="11" s="1"/>
  <c r="M1744" i="11"/>
  <c r="D1744" i="11" s="1"/>
  <c r="M1736" i="11"/>
  <c r="D1736" i="11" s="1"/>
  <c r="M1728" i="11"/>
  <c r="D1728" i="11" s="1"/>
  <c r="M1720" i="11"/>
  <c r="D1720" i="11" s="1"/>
  <c r="M1712" i="11"/>
  <c r="D1712" i="11" s="1"/>
  <c r="M1704" i="11"/>
  <c r="D1704" i="11" s="1"/>
  <c r="M1696" i="11"/>
  <c r="D1696" i="11" s="1"/>
  <c r="M1688" i="11"/>
  <c r="D1688" i="11" s="1"/>
  <c r="M1680" i="11"/>
  <c r="D1680" i="11" s="1"/>
  <c r="M1672" i="11"/>
  <c r="D1672" i="11" s="1"/>
  <c r="M1664" i="11"/>
  <c r="D1664" i="11" s="1"/>
  <c r="M1656" i="11"/>
  <c r="D1656" i="11" s="1"/>
  <c r="M1648" i="11"/>
  <c r="D1648" i="11" s="1"/>
  <c r="M1640" i="11"/>
  <c r="D1640" i="11" s="1"/>
  <c r="M1632" i="11"/>
  <c r="D1632" i="11" s="1"/>
  <c r="M1624" i="11"/>
  <c r="D1624" i="11" s="1"/>
  <c r="M2255" i="11"/>
  <c r="M2247" i="11"/>
  <c r="M2239" i="11"/>
  <c r="E2239" i="11" s="1"/>
  <c r="M2231" i="11"/>
  <c r="M2223" i="11"/>
  <c r="E2223" i="11" s="1"/>
  <c r="M2215" i="11"/>
  <c r="M2207" i="11"/>
  <c r="E2207" i="11" s="1"/>
  <c r="M2199" i="11"/>
  <c r="M2191" i="11"/>
  <c r="M2183" i="11"/>
  <c r="M2175" i="11"/>
  <c r="M2167" i="11"/>
  <c r="M2159" i="11"/>
  <c r="M2151" i="11"/>
  <c r="M2143" i="11"/>
  <c r="E2143" i="11" s="1"/>
  <c r="M2135" i="11"/>
  <c r="E2135" i="11" s="1"/>
  <c r="M2127" i="11"/>
  <c r="E2127" i="11" s="1"/>
  <c r="M2119" i="11"/>
  <c r="E2119" i="11" s="1"/>
  <c r="M2111" i="11"/>
  <c r="E2111" i="11" s="1"/>
  <c r="M2103" i="11"/>
  <c r="M2095" i="11"/>
  <c r="E2095" i="11" s="1"/>
  <c r="M2087" i="11"/>
  <c r="E2087" i="11" s="1"/>
  <c r="M2079" i="11"/>
  <c r="E2079" i="11" s="1"/>
  <c r="M2071" i="11"/>
  <c r="E2071" i="11" s="1"/>
  <c r="M2063" i="11"/>
  <c r="E2063" i="11" s="1"/>
  <c r="M2055" i="11"/>
  <c r="E2055" i="11" s="1"/>
  <c r="M2047" i="11"/>
  <c r="E2047" i="11" s="1"/>
  <c r="D2047" i="11" s="1"/>
  <c r="M2039" i="11"/>
  <c r="E2039" i="11" s="1"/>
  <c r="D2039" i="11" s="1"/>
  <c r="M2031" i="11"/>
  <c r="D2031" i="11" s="1"/>
  <c r="M2023" i="11"/>
  <c r="D2023" i="11" s="1"/>
  <c r="M2015" i="11"/>
  <c r="D2015" i="11" s="1"/>
  <c r="M2007" i="11"/>
  <c r="D2007" i="11" s="1"/>
  <c r="M1999" i="11"/>
  <c r="D1999" i="11" s="1"/>
  <c r="M1991" i="11"/>
  <c r="D1991" i="11" s="1"/>
  <c r="M1983" i="11"/>
  <c r="D1983" i="11" s="1"/>
  <c r="M1975" i="11"/>
  <c r="D1975" i="11" s="1"/>
  <c r="M1967" i="11"/>
  <c r="D1967" i="11" s="1"/>
  <c r="M1959" i="11"/>
  <c r="D1959" i="11" s="1"/>
  <c r="M1951" i="11"/>
  <c r="D1951" i="11" s="1"/>
  <c r="M1943" i="11"/>
  <c r="D1943" i="11" s="1"/>
  <c r="M1935" i="11"/>
  <c r="D1935" i="11" s="1"/>
  <c r="M1927" i="11"/>
  <c r="D1927" i="11" s="1"/>
  <c r="M1919" i="11"/>
  <c r="D1919" i="11" s="1"/>
  <c r="M1911" i="11"/>
  <c r="D1911" i="11" s="1"/>
  <c r="M1903" i="11"/>
  <c r="D1903" i="11" s="1"/>
  <c r="M1895" i="11"/>
  <c r="D1895" i="11" s="1"/>
  <c r="M1887" i="11"/>
  <c r="D1887" i="11" s="1"/>
  <c r="M1879" i="11"/>
  <c r="D1879" i="11" s="1"/>
  <c r="M1871" i="11"/>
  <c r="D1871" i="11" s="1"/>
  <c r="M1863" i="11"/>
  <c r="D1863" i="11" s="1"/>
  <c r="M1855" i="11"/>
  <c r="D1855" i="11" s="1"/>
  <c r="M1847" i="11"/>
  <c r="D1847" i="11" s="1"/>
  <c r="M1839" i="11"/>
  <c r="D1839" i="11" s="1"/>
  <c r="M1831" i="11"/>
  <c r="D1831" i="11" s="1"/>
  <c r="M1823" i="11"/>
  <c r="D1823" i="11" s="1"/>
  <c r="M1815" i="11"/>
  <c r="D1815" i="11" s="1"/>
  <c r="M1807" i="11"/>
  <c r="D1807" i="11" s="1"/>
  <c r="M1799" i="11"/>
  <c r="D1799" i="11" s="1"/>
  <c r="M1791" i="11"/>
  <c r="D1791" i="11" s="1"/>
  <c r="M1783" i="11"/>
  <c r="D1783" i="11" s="1"/>
  <c r="M1775" i="11"/>
  <c r="D1775" i="11" s="1"/>
  <c r="M1767" i="11"/>
  <c r="D1767" i="11" s="1"/>
  <c r="M1759" i="11"/>
  <c r="D1759" i="11" s="1"/>
  <c r="M1751" i="11"/>
  <c r="D1751" i="11" s="1"/>
  <c r="M1743" i="11"/>
  <c r="D1743" i="11" s="1"/>
  <c r="M1735" i="11"/>
  <c r="D1735" i="11" s="1"/>
  <c r="M1727" i="11"/>
  <c r="D1727" i="11" s="1"/>
  <c r="M1719" i="11"/>
  <c r="D1719" i="11" s="1"/>
  <c r="M1711" i="11"/>
  <c r="D1711" i="11" s="1"/>
  <c r="M1703" i="11"/>
  <c r="D1703" i="11" s="1"/>
  <c r="M1695" i="11"/>
  <c r="D1695" i="11" s="1"/>
  <c r="M1687" i="11"/>
  <c r="D1687" i="11" s="1"/>
  <c r="M1679" i="11"/>
  <c r="D1679" i="11" s="1"/>
  <c r="M1671" i="11"/>
  <c r="D1671" i="11" s="1"/>
  <c r="M1663" i="11"/>
  <c r="D1663" i="11" s="1"/>
  <c r="M1655" i="11"/>
  <c r="D1655" i="11" s="1"/>
  <c r="M1647" i="11"/>
  <c r="D1647" i="11" s="1"/>
  <c r="M1639" i="11"/>
  <c r="D1639" i="11" s="1"/>
  <c r="M1631" i="11"/>
  <c r="D1631" i="11" s="1"/>
  <c r="M1623" i="11"/>
  <c r="D1623" i="11" s="1"/>
  <c r="M1615" i="11"/>
  <c r="D1615" i="11" s="1"/>
  <c r="M1607" i="11"/>
  <c r="D1607" i="11" s="1"/>
  <c r="M1599" i="11"/>
  <c r="D1599" i="11" s="1"/>
  <c r="M2254" i="11"/>
  <c r="M2246" i="11"/>
  <c r="M2238" i="11"/>
  <c r="M2230" i="11"/>
  <c r="M2222" i="11"/>
  <c r="E2222" i="11" s="1"/>
  <c r="M2214" i="11"/>
  <c r="M2206" i="11"/>
  <c r="M2198" i="11"/>
  <c r="M2190" i="11"/>
  <c r="M2182" i="11"/>
  <c r="M2174" i="11"/>
  <c r="M2166" i="11"/>
  <c r="M2158" i="11"/>
  <c r="M2150" i="11"/>
  <c r="M2142" i="11"/>
  <c r="E2142" i="11" s="1"/>
  <c r="M2134" i="11"/>
  <c r="E2134" i="11" s="1"/>
  <c r="M2126" i="11"/>
  <c r="E2126" i="11" s="1"/>
  <c r="M2118" i="11"/>
  <c r="E2118" i="11" s="1"/>
  <c r="M2110" i="11"/>
  <c r="E2110" i="11" s="1"/>
  <c r="M2102" i="11"/>
  <c r="E2102" i="11" s="1"/>
  <c r="M2094" i="11"/>
  <c r="E2094" i="11" s="1"/>
  <c r="M2086" i="11"/>
  <c r="E2086" i="11" s="1"/>
  <c r="M2078" i="11"/>
  <c r="E2078" i="11" s="1"/>
  <c r="M2070" i="11"/>
  <c r="E2070" i="11" s="1"/>
  <c r="M2062" i="11"/>
  <c r="E2062" i="11" s="1"/>
  <c r="M2054" i="11"/>
  <c r="E2054" i="11" s="1"/>
  <c r="M2046" i="11"/>
  <c r="E2046" i="11" s="1"/>
  <c r="M2038" i="11"/>
  <c r="E2038" i="11" s="1"/>
  <c r="D2038" i="11" s="1"/>
  <c r="M2030" i="11"/>
  <c r="D2030" i="11" s="1"/>
  <c r="M2022" i="11"/>
  <c r="D2022" i="11" s="1"/>
  <c r="M2014" i="11"/>
  <c r="D2014" i="11" s="1"/>
  <c r="M2006" i="11"/>
  <c r="D2006" i="11" s="1"/>
  <c r="M1998" i="11"/>
  <c r="D1998" i="11" s="1"/>
  <c r="M1990" i="11"/>
  <c r="D1990" i="11" s="1"/>
  <c r="M1982" i="11"/>
  <c r="D1982" i="11" s="1"/>
  <c r="M1974" i="11"/>
  <c r="D1974" i="11" s="1"/>
  <c r="M1966" i="11"/>
  <c r="D1966" i="11" s="1"/>
  <c r="M1958" i="11"/>
  <c r="D1958" i="11" s="1"/>
  <c r="M1950" i="11"/>
  <c r="D1950" i="11" s="1"/>
  <c r="M1942" i="11"/>
  <c r="D1942" i="11" s="1"/>
  <c r="M1934" i="11"/>
  <c r="D1934" i="11" s="1"/>
  <c r="M1926" i="11"/>
  <c r="D1926" i="11" s="1"/>
  <c r="M1918" i="11"/>
  <c r="D1918" i="11" s="1"/>
  <c r="M1910" i="11"/>
  <c r="D1910" i="11" s="1"/>
  <c r="M1902" i="11"/>
  <c r="D1902" i="11" s="1"/>
  <c r="M1894" i="11"/>
  <c r="D1894" i="11" s="1"/>
  <c r="M1886" i="11"/>
  <c r="D1886" i="11" s="1"/>
  <c r="M1878" i="11"/>
  <c r="D1878" i="11" s="1"/>
  <c r="M1870" i="11"/>
  <c r="D1870" i="11" s="1"/>
  <c r="M1862" i="11"/>
  <c r="D1862" i="11" s="1"/>
  <c r="M1854" i="11"/>
  <c r="D1854" i="11" s="1"/>
  <c r="M1846" i="11"/>
  <c r="D1846" i="11" s="1"/>
  <c r="M1838" i="11"/>
  <c r="D1838" i="11" s="1"/>
  <c r="M1830" i="11"/>
  <c r="D1830" i="11" s="1"/>
  <c r="M1822" i="11"/>
  <c r="D1822" i="11" s="1"/>
  <c r="M1814" i="11"/>
  <c r="D1814" i="11" s="1"/>
  <c r="M1806" i="11"/>
  <c r="D1806" i="11" s="1"/>
  <c r="M1798" i="11"/>
  <c r="D1798" i="11" s="1"/>
  <c r="M1790" i="11"/>
  <c r="D1790" i="11" s="1"/>
  <c r="M1782" i="11"/>
  <c r="D1782" i="11" s="1"/>
  <c r="M1774" i="11"/>
  <c r="D1774" i="11" s="1"/>
  <c r="M1766" i="11"/>
  <c r="D1766" i="11" s="1"/>
  <c r="M1758" i="11"/>
  <c r="D1758" i="11" s="1"/>
  <c r="M1750" i="11"/>
  <c r="D1750" i="11" s="1"/>
  <c r="M1742" i="11"/>
  <c r="D1742" i="11" s="1"/>
  <c r="M1734" i="11"/>
  <c r="D1734" i="11" s="1"/>
  <c r="M1726" i="11"/>
  <c r="D1726" i="11" s="1"/>
  <c r="M1718" i="11"/>
  <c r="D1718" i="11" s="1"/>
  <c r="M2253" i="11"/>
  <c r="M2245" i="11"/>
  <c r="M2237" i="11"/>
  <c r="M2229" i="11"/>
  <c r="M2221" i="11"/>
  <c r="M2213" i="11"/>
  <c r="M2205" i="11"/>
  <c r="M2197" i="11"/>
  <c r="M2189" i="11"/>
  <c r="M2181" i="11"/>
  <c r="E2181" i="11" s="1"/>
  <c r="M2173" i="11"/>
  <c r="M2165" i="11"/>
  <c r="M2157" i="11"/>
  <c r="M2149" i="11"/>
  <c r="M2141" i="11"/>
  <c r="E2141" i="11" s="1"/>
  <c r="M2133" i="11"/>
  <c r="E2133" i="11" s="1"/>
  <c r="M2125" i="11"/>
  <c r="E2125" i="11" s="1"/>
  <c r="M2117" i="11"/>
  <c r="E2117" i="11" s="1"/>
  <c r="M2109" i="11"/>
  <c r="E2109" i="11" s="1"/>
  <c r="M2101" i="11"/>
  <c r="E2101" i="11" s="1"/>
  <c r="M2093" i="11"/>
  <c r="E2093" i="11" s="1"/>
  <c r="M2085" i="11"/>
  <c r="E2085" i="11" s="1"/>
  <c r="M2077" i="11"/>
  <c r="E2077" i="11" s="1"/>
  <c r="M2069" i="11"/>
  <c r="E2069" i="11" s="1"/>
  <c r="M2061" i="11"/>
  <c r="E2061" i="11" s="1"/>
  <c r="M2053" i="11"/>
  <c r="E2053" i="11" s="1"/>
  <c r="M2045" i="11"/>
  <c r="E2045" i="11" s="1"/>
  <c r="D2045" i="11" s="1"/>
  <c r="M2037" i="11"/>
  <c r="E2037" i="11" s="1"/>
  <c r="D2037" i="11" s="1"/>
  <c r="M2029" i="11"/>
  <c r="D2029" i="11" s="1"/>
  <c r="M2021" i="11"/>
  <c r="D2021" i="11" s="1"/>
  <c r="M2013" i="11"/>
  <c r="D2013" i="11" s="1"/>
  <c r="M2005" i="11"/>
  <c r="D2005" i="11" s="1"/>
  <c r="M1997" i="11"/>
  <c r="D1997" i="11" s="1"/>
  <c r="M1989" i="11"/>
  <c r="D1989" i="11" s="1"/>
  <c r="M1981" i="11"/>
  <c r="D1981" i="11" s="1"/>
  <c r="M1973" i="11"/>
  <c r="D1973" i="11" s="1"/>
  <c r="M1965" i="11"/>
  <c r="D1965" i="11" s="1"/>
  <c r="M1957" i="11"/>
  <c r="D1957" i="11" s="1"/>
  <c r="M1949" i="11"/>
  <c r="D1949" i="11" s="1"/>
  <c r="M1941" i="11"/>
  <c r="D1941" i="11" s="1"/>
  <c r="M1933" i="11"/>
  <c r="D1933" i="11" s="1"/>
  <c r="M1925" i="11"/>
  <c r="D1925" i="11" s="1"/>
  <c r="M1917" i="11"/>
  <c r="D1917" i="11" s="1"/>
  <c r="M1909" i="11"/>
  <c r="D1909" i="11" s="1"/>
  <c r="M1901" i="11"/>
  <c r="D1901" i="11" s="1"/>
  <c r="M1893" i="11"/>
  <c r="D1893" i="11" s="1"/>
  <c r="M1885" i="11"/>
  <c r="D1885" i="11" s="1"/>
  <c r="M1877" i="11"/>
  <c r="D1877" i="11" s="1"/>
  <c r="M1869" i="11"/>
  <c r="D1869" i="11" s="1"/>
  <c r="M1861" i="11"/>
  <c r="D1861" i="11" s="1"/>
  <c r="M1853" i="11"/>
  <c r="D1853" i="11" s="1"/>
  <c r="M1845" i="11"/>
  <c r="D1845" i="11" s="1"/>
  <c r="M1837" i="11"/>
  <c r="D1837" i="11" s="1"/>
  <c r="M1829" i="11"/>
  <c r="D1829" i="11" s="1"/>
  <c r="M1821" i="11"/>
  <c r="D1821" i="11" s="1"/>
  <c r="M1813" i="11"/>
  <c r="D1813" i="11" s="1"/>
  <c r="M1805" i="11"/>
  <c r="D1805" i="11" s="1"/>
  <c r="M1797" i="11"/>
  <c r="D1797" i="11" s="1"/>
  <c r="M1789" i="11"/>
  <c r="D1789" i="11" s="1"/>
  <c r="M1781" i="11"/>
  <c r="D1781" i="11" s="1"/>
  <c r="M1773" i="11"/>
  <c r="D1773" i="11" s="1"/>
  <c r="M1765" i="11"/>
  <c r="D1765" i="11" s="1"/>
  <c r="M1757" i="11"/>
  <c r="D1757" i="11" s="1"/>
  <c r="M1749" i="11"/>
  <c r="D1749" i="11" s="1"/>
  <c r="M1741" i="11"/>
  <c r="D1741" i="11" s="1"/>
  <c r="M1733" i="11"/>
  <c r="D1733" i="11" s="1"/>
  <c r="M1725" i="11"/>
  <c r="D1725" i="11" s="1"/>
  <c r="M1717" i="11"/>
  <c r="D1717" i="11" s="1"/>
  <c r="M1709" i="11"/>
  <c r="D1709" i="11" s="1"/>
  <c r="M1701" i="11"/>
  <c r="D1701" i="11" s="1"/>
  <c r="M1693" i="11"/>
  <c r="D1693" i="11" s="1"/>
  <c r="M1685" i="11"/>
  <c r="D1685" i="11" s="1"/>
  <c r="M1677" i="11"/>
  <c r="D1677" i="11" s="1"/>
  <c r="M1669" i="11"/>
  <c r="D1669" i="11" s="1"/>
  <c r="M1661" i="11"/>
  <c r="D1661" i="11" s="1"/>
  <c r="M1653" i="11"/>
  <c r="D1653" i="11" s="1"/>
  <c r="M1645" i="11"/>
  <c r="D1645" i="11" s="1"/>
  <c r="M1637" i="11"/>
  <c r="D1637" i="11" s="1"/>
  <c r="M1629" i="11"/>
  <c r="D1629" i="11" s="1"/>
  <c r="M1621" i="11"/>
  <c r="D1621" i="11" s="1"/>
  <c r="M1613" i="11"/>
  <c r="D1613" i="11" s="1"/>
  <c r="M1605" i="11"/>
  <c r="D1605" i="11" s="1"/>
  <c r="M1597" i="11"/>
  <c r="D1597" i="11" s="1"/>
  <c r="M1589" i="11"/>
  <c r="D1589" i="11" s="1"/>
  <c r="M1581" i="11"/>
  <c r="D1581" i="11" s="1"/>
  <c r="M2252" i="11"/>
  <c r="M2244" i="11"/>
  <c r="M2236" i="11"/>
  <c r="M2228" i="11"/>
  <c r="M2220" i="11"/>
  <c r="M2212" i="11"/>
  <c r="M2204" i="11"/>
  <c r="M2196" i="11"/>
  <c r="M2188" i="11"/>
  <c r="M2180" i="11"/>
  <c r="M2172" i="11"/>
  <c r="M2164" i="11"/>
  <c r="M2156" i="11"/>
  <c r="M2148" i="11"/>
  <c r="M2140" i="11"/>
  <c r="E2140" i="11" s="1"/>
  <c r="M2132" i="11"/>
  <c r="E2132" i="11" s="1"/>
  <c r="M2124" i="11"/>
  <c r="E2124" i="11" s="1"/>
  <c r="M2116" i="11"/>
  <c r="E2116" i="11" s="1"/>
  <c r="M2108" i="11"/>
  <c r="E2108" i="11" s="1"/>
  <c r="M2100" i="11"/>
  <c r="E2100" i="11" s="1"/>
  <c r="M2092" i="11"/>
  <c r="E2092" i="11" s="1"/>
  <c r="M2084" i="11"/>
  <c r="E2084" i="11" s="1"/>
  <c r="M2076" i="11"/>
  <c r="E2076" i="11" s="1"/>
  <c r="M2068" i="11"/>
  <c r="E2068" i="11" s="1"/>
  <c r="M2060" i="11"/>
  <c r="E2060" i="11" s="1"/>
  <c r="M2052" i="11"/>
  <c r="E2052" i="11" s="1"/>
  <c r="M2044" i="11"/>
  <c r="E2044" i="11" s="1"/>
  <c r="M2036" i="11"/>
  <c r="M2028" i="11"/>
  <c r="D2028" i="11" s="1"/>
  <c r="M2020" i="11"/>
  <c r="D2020" i="11" s="1"/>
  <c r="M2012" i="11"/>
  <c r="D2012" i="11" s="1"/>
  <c r="M2004" i="11"/>
  <c r="D2004" i="11" s="1"/>
  <c r="M1996" i="11"/>
  <c r="D1996" i="11" s="1"/>
  <c r="M1988" i="11"/>
  <c r="D1988" i="11" s="1"/>
  <c r="M1980" i="11"/>
  <c r="D1980" i="11" s="1"/>
  <c r="M1972" i="11"/>
  <c r="D1972" i="11" s="1"/>
  <c r="M1964" i="11"/>
  <c r="D1964" i="11" s="1"/>
  <c r="M1956" i="11"/>
  <c r="D1956" i="11" s="1"/>
  <c r="M1948" i="11"/>
  <c r="D1948" i="11" s="1"/>
  <c r="M1940" i="11"/>
  <c r="D1940" i="11" s="1"/>
  <c r="M1932" i="11"/>
  <c r="D1932" i="11" s="1"/>
  <c r="M1924" i="11"/>
  <c r="D1924" i="11" s="1"/>
  <c r="M1916" i="11"/>
  <c r="D1916" i="11" s="1"/>
  <c r="M1908" i="11"/>
  <c r="D1908" i="11" s="1"/>
  <c r="M1900" i="11"/>
  <c r="D1900" i="11" s="1"/>
  <c r="M1892" i="11"/>
  <c r="D1892" i="11" s="1"/>
  <c r="M1884" i="11"/>
  <c r="D1884" i="11" s="1"/>
  <c r="M1876" i="11"/>
  <c r="D1876" i="11" s="1"/>
  <c r="M1868" i="11"/>
  <c r="D1868" i="11" s="1"/>
  <c r="M1860" i="11"/>
  <c r="D1860" i="11" s="1"/>
  <c r="M1852" i="11"/>
  <c r="D1852" i="11" s="1"/>
  <c r="M1844" i="11"/>
  <c r="D1844" i="11" s="1"/>
  <c r="M1836" i="11"/>
  <c r="D1836" i="11" s="1"/>
  <c r="M1828" i="11"/>
  <c r="D1828" i="11" s="1"/>
  <c r="M1820" i="11"/>
  <c r="D1820" i="11" s="1"/>
  <c r="M1812" i="11"/>
  <c r="D1812" i="11" s="1"/>
  <c r="M1804" i="11"/>
  <c r="D1804" i="11" s="1"/>
  <c r="M1796" i="11"/>
  <c r="D1796" i="11" s="1"/>
  <c r="M1788" i="11"/>
  <c r="D1788" i="11" s="1"/>
  <c r="M1780" i="11"/>
  <c r="D1780" i="11" s="1"/>
  <c r="M1772" i="11"/>
  <c r="D1772" i="11" s="1"/>
  <c r="M1764" i="11"/>
  <c r="D1764" i="11" s="1"/>
  <c r="M1756" i="11"/>
  <c r="D1756" i="11" s="1"/>
  <c r="M1748" i="11"/>
  <c r="D1748" i="11" s="1"/>
  <c r="M1740" i="11"/>
  <c r="D1740" i="11" s="1"/>
  <c r="M1732" i="11"/>
  <c r="D1732" i="11" s="1"/>
  <c r="M1724" i="11"/>
  <c r="D1724" i="11" s="1"/>
  <c r="M1716" i="11"/>
  <c r="D1716" i="11" s="1"/>
  <c r="M1708" i="11"/>
  <c r="D1708" i="11" s="1"/>
  <c r="M1700" i="11"/>
  <c r="D1700" i="11" s="1"/>
  <c r="M1692" i="11"/>
  <c r="D1692" i="11" s="1"/>
  <c r="M1684" i="11"/>
  <c r="D1684" i="11" s="1"/>
  <c r="M1676" i="11"/>
  <c r="D1676" i="11" s="1"/>
  <c r="M1668" i="11"/>
  <c r="D1668" i="11" s="1"/>
  <c r="M1660" i="11"/>
  <c r="D1660" i="11" s="1"/>
  <c r="M1652" i="11"/>
  <c r="D1652" i="11" s="1"/>
  <c r="M1644" i="11"/>
  <c r="D1644" i="11" s="1"/>
  <c r="M2251" i="11"/>
  <c r="M2243" i="11"/>
  <c r="M2235" i="11"/>
  <c r="M2227" i="11"/>
  <c r="M2219" i="11"/>
  <c r="M2211" i="11"/>
  <c r="E2211" i="11" s="1"/>
  <c r="M2203" i="11"/>
  <c r="M2195" i="11"/>
  <c r="M2187" i="11"/>
  <c r="M2179" i="11"/>
  <c r="M2171" i="11"/>
  <c r="M2163" i="11"/>
  <c r="M2155" i="11"/>
  <c r="M2147" i="11"/>
  <c r="M2139" i="11"/>
  <c r="E2139" i="11" s="1"/>
  <c r="M2131" i="11"/>
  <c r="E2131" i="11" s="1"/>
  <c r="M2123" i="11"/>
  <c r="E2123" i="11" s="1"/>
  <c r="M2115" i="11"/>
  <c r="E2115" i="11" s="1"/>
  <c r="M2107" i="11"/>
  <c r="E2107" i="11" s="1"/>
  <c r="M2099" i="11"/>
  <c r="E2099" i="11" s="1"/>
  <c r="M2091" i="11"/>
  <c r="E2091" i="11" s="1"/>
  <c r="M2083" i="11"/>
  <c r="E2083" i="11" s="1"/>
  <c r="M2075" i="11"/>
  <c r="E2075" i="11" s="1"/>
  <c r="M2067" i="11"/>
  <c r="E2067" i="11" s="1"/>
  <c r="M2059" i="11"/>
  <c r="E2059" i="11" s="1"/>
  <c r="M2051" i="11"/>
  <c r="E2051" i="11" s="1"/>
  <c r="M2043" i="11"/>
  <c r="E2043" i="11" s="1"/>
  <c r="D2043" i="11" s="1"/>
  <c r="M2035" i="11"/>
  <c r="M2027" i="11"/>
  <c r="D2027" i="11" s="1"/>
  <c r="M2019" i="11"/>
  <c r="D2019" i="11" s="1"/>
  <c r="M2011" i="11"/>
  <c r="D2011" i="11" s="1"/>
  <c r="M2003" i="11"/>
  <c r="D2003" i="11" s="1"/>
  <c r="M1995" i="11"/>
  <c r="D1995" i="11" s="1"/>
  <c r="M1987" i="11"/>
  <c r="D1987" i="11" s="1"/>
  <c r="M1979" i="11"/>
  <c r="D1979" i="11" s="1"/>
  <c r="M1971" i="11"/>
  <c r="D1971" i="11" s="1"/>
  <c r="M1963" i="11"/>
  <c r="D1963" i="11" s="1"/>
  <c r="M1955" i="11"/>
  <c r="D1955" i="11" s="1"/>
  <c r="M1947" i="11"/>
  <c r="D1947" i="11" s="1"/>
  <c r="M1939" i="11"/>
  <c r="D1939" i="11" s="1"/>
  <c r="M1931" i="11"/>
  <c r="D1931" i="11" s="1"/>
  <c r="M1923" i="11"/>
  <c r="D1923" i="11" s="1"/>
  <c r="M1915" i="11"/>
  <c r="D1915" i="11" s="1"/>
  <c r="M1907" i="11"/>
  <c r="D1907" i="11" s="1"/>
  <c r="M1899" i="11"/>
  <c r="D1899" i="11" s="1"/>
  <c r="M1891" i="11"/>
  <c r="D1891" i="11" s="1"/>
  <c r="M1883" i="11"/>
  <c r="D1883" i="11" s="1"/>
  <c r="M1875" i="11"/>
  <c r="D1875" i="11" s="1"/>
  <c r="M1867" i="11"/>
  <c r="D1867" i="11" s="1"/>
  <c r="M1859" i="11"/>
  <c r="D1859" i="11" s="1"/>
  <c r="M1851" i="11"/>
  <c r="D1851" i="11" s="1"/>
  <c r="M1843" i="11"/>
  <c r="D1843" i="11" s="1"/>
  <c r="M1835" i="11"/>
  <c r="D1835" i="11" s="1"/>
  <c r="M1827" i="11"/>
  <c r="D1827" i="11" s="1"/>
  <c r="M1819" i="11"/>
  <c r="D1819" i="11" s="1"/>
  <c r="M1811" i="11"/>
  <c r="D1811" i="11" s="1"/>
  <c r="M1803" i="11"/>
  <c r="D1803" i="11" s="1"/>
  <c r="M1795" i="11"/>
  <c r="D1795" i="11" s="1"/>
  <c r="M1787" i="11"/>
  <c r="D1787" i="11" s="1"/>
  <c r="M1779" i="11"/>
  <c r="D1779" i="11" s="1"/>
  <c r="M1771" i="11"/>
  <c r="D1771" i="11" s="1"/>
  <c r="M1763" i="11"/>
  <c r="D1763" i="11" s="1"/>
  <c r="M1755" i="11"/>
  <c r="D1755" i="11" s="1"/>
  <c r="M1747" i="11"/>
  <c r="D1747" i="11" s="1"/>
  <c r="M1739" i="11"/>
  <c r="D1739" i="11" s="1"/>
  <c r="M1731" i="11"/>
  <c r="D1731" i="11" s="1"/>
  <c r="M1723" i="11"/>
  <c r="D1723" i="11" s="1"/>
  <c r="M1715" i="11"/>
  <c r="D1715" i="11" s="1"/>
  <c r="M1707" i="11"/>
  <c r="D1707" i="11" s="1"/>
  <c r="M1699" i="11"/>
  <c r="D1699" i="11" s="1"/>
  <c r="M1691" i="11"/>
  <c r="D1691" i="11" s="1"/>
  <c r="M1683" i="11"/>
  <c r="D1683" i="11" s="1"/>
  <c r="M1675" i="11"/>
  <c r="D1675" i="11" s="1"/>
  <c r="M1667" i="11"/>
  <c r="D1667" i="11" s="1"/>
  <c r="M1659" i="11"/>
  <c r="D1659" i="11" s="1"/>
  <c r="M1651" i="11"/>
  <c r="D1651" i="11" s="1"/>
  <c r="M1643" i="11"/>
  <c r="D1643" i="11" s="1"/>
  <c r="M1635" i="11"/>
  <c r="D1635" i="11" s="1"/>
  <c r="M1627" i="11"/>
  <c r="D1627" i="11" s="1"/>
  <c r="M1619" i="11"/>
  <c r="D1619" i="11" s="1"/>
  <c r="M1611" i="11"/>
  <c r="D1611" i="11" s="1"/>
  <c r="M1603" i="11"/>
  <c r="D1603" i="11" s="1"/>
  <c r="M1595" i="11"/>
  <c r="D1595" i="11" s="1"/>
  <c r="M1587" i="11"/>
  <c r="D1587" i="11" s="1"/>
  <c r="M2194" i="11"/>
  <c r="M2130" i="11"/>
  <c r="E2130" i="11" s="1"/>
  <c r="M2066" i="11"/>
  <c r="E2066" i="11" s="1"/>
  <c r="M2002" i="11"/>
  <c r="D2002" i="11" s="1"/>
  <c r="M1938" i="11"/>
  <c r="D1938" i="11" s="1"/>
  <c r="M1874" i="11"/>
  <c r="D1874" i="11" s="1"/>
  <c r="M1810" i="11"/>
  <c r="D1810" i="11" s="1"/>
  <c r="M1746" i="11"/>
  <c r="D1746" i="11" s="1"/>
  <c r="M1698" i="11"/>
  <c r="D1698" i="11" s="1"/>
  <c r="M1666" i="11"/>
  <c r="D1666" i="11" s="1"/>
  <c r="M1636" i="11"/>
  <c r="D1636" i="11" s="1"/>
  <c r="M1616" i="11"/>
  <c r="D1616" i="11" s="1"/>
  <c r="M1601" i="11"/>
  <c r="D1601" i="11" s="1"/>
  <c r="M1590" i="11"/>
  <c r="D1590" i="11" s="1"/>
  <c r="M1579" i="11"/>
  <c r="D1579" i="11" s="1"/>
  <c r="M1571" i="11"/>
  <c r="D1571" i="11" s="1"/>
  <c r="M1563" i="11"/>
  <c r="D1563" i="11" s="1"/>
  <c r="M1555" i="11"/>
  <c r="D1555" i="11" s="1"/>
  <c r="M1547" i="11"/>
  <c r="D1547" i="11" s="1"/>
  <c r="M1539" i="11"/>
  <c r="D1539" i="11" s="1"/>
  <c r="M1531" i="11"/>
  <c r="D1531" i="11" s="1"/>
  <c r="M1523" i="11"/>
  <c r="D1523" i="11" s="1"/>
  <c r="M1515" i="11"/>
  <c r="D1515" i="11" s="1"/>
  <c r="M1507" i="11"/>
  <c r="D1507" i="11" s="1"/>
  <c r="M1499" i="11"/>
  <c r="D1499" i="11" s="1"/>
  <c r="M1491" i="11"/>
  <c r="D1491" i="11" s="1"/>
  <c r="M1483" i="11"/>
  <c r="M1475" i="11"/>
  <c r="M1467" i="11"/>
  <c r="M1459" i="11"/>
  <c r="D1459" i="11" s="1"/>
  <c r="M1451" i="11"/>
  <c r="D1451" i="11" s="1"/>
  <c r="M1443" i="11"/>
  <c r="D1443" i="11" s="1"/>
  <c r="M1435" i="11"/>
  <c r="D1435" i="11" s="1"/>
  <c r="M1427" i="11"/>
  <c r="D1427" i="11" s="1"/>
  <c r="M1419" i="11"/>
  <c r="D1419" i="11" s="1"/>
  <c r="M1411" i="11"/>
  <c r="D1411" i="11" s="1"/>
  <c r="M1403" i="11"/>
  <c r="D1403" i="11" s="1"/>
  <c r="M1395" i="11"/>
  <c r="D1395" i="11" s="1"/>
  <c r="M1387" i="11"/>
  <c r="D1387" i="11" s="1"/>
  <c r="M1379" i="11"/>
  <c r="D1379" i="11" s="1"/>
  <c r="M1371" i="11"/>
  <c r="D1371" i="11" s="1"/>
  <c r="M1363" i="11"/>
  <c r="D1363" i="11" s="1"/>
  <c r="M1355" i="11"/>
  <c r="D1355" i="11" s="1"/>
  <c r="M1347" i="11"/>
  <c r="D1347" i="11" s="1"/>
  <c r="M1339" i="11"/>
  <c r="D1339" i="11" s="1"/>
  <c r="M1331" i="11"/>
  <c r="D1331" i="11" s="1"/>
  <c r="M1323" i="11"/>
  <c r="D1323" i="11" s="1"/>
  <c r="M1315" i="11"/>
  <c r="D1315" i="11" s="1"/>
  <c r="M1307" i="11"/>
  <c r="D1307" i="11" s="1"/>
  <c r="M1299" i="11"/>
  <c r="D1299" i="11" s="1"/>
  <c r="M1291" i="11"/>
  <c r="D1291" i="11" s="1"/>
  <c r="M1283" i="11"/>
  <c r="D1283" i="11" s="1"/>
  <c r="M1275" i="11"/>
  <c r="D1275" i="11" s="1"/>
  <c r="M1267" i="11"/>
  <c r="D1267" i="11" s="1"/>
  <c r="M1259" i="11"/>
  <c r="D1259" i="11" s="1"/>
  <c r="M1251" i="11"/>
  <c r="D1251" i="11" s="1"/>
  <c r="M1243" i="11"/>
  <c r="D1243" i="11" s="1"/>
  <c r="M1235" i="11"/>
  <c r="D1235" i="11" s="1"/>
  <c r="M1227" i="11"/>
  <c r="D1227" i="11" s="1"/>
  <c r="M1219" i="11"/>
  <c r="D1219" i="11" s="1"/>
  <c r="M2186" i="11"/>
  <c r="M2122" i="11"/>
  <c r="E2122" i="11" s="1"/>
  <c r="M2058" i="11"/>
  <c r="E2058" i="11" s="1"/>
  <c r="M1994" i="11"/>
  <c r="D1994" i="11" s="1"/>
  <c r="M1930" i="11"/>
  <c r="D1930" i="11" s="1"/>
  <c r="M1866" i="11"/>
  <c r="D1866" i="11" s="1"/>
  <c r="M1802" i="11"/>
  <c r="D1802" i="11" s="1"/>
  <c r="M1738" i="11"/>
  <c r="D1738" i="11" s="1"/>
  <c r="M1694" i="11"/>
  <c r="D1694" i="11" s="1"/>
  <c r="M1662" i="11"/>
  <c r="D1662" i="11" s="1"/>
  <c r="M1634" i="11"/>
  <c r="D1634" i="11" s="1"/>
  <c r="M1614" i="11"/>
  <c r="D1614" i="11" s="1"/>
  <c r="M1600" i="11"/>
  <c r="D1600" i="11" s="1"/>
  <c r="M1588" i="11"/>
  <c r="D1588" i="11" s="1"/>
  <c r="M1578" i="11"/>
  <c r="D1578" i="11" s="1"/>
  <c r="M1570" i="11"/>
  <c r="D1570" i="11" s="1"/>
  <c r="M1562" i="11"/>
  <c r="D1562" i="11" s="1"/>
  <c r="M1554" i="11"/>
  <c r="D1554" i="11" s="1"/>
  <c r="M1546" i="11"/>
  <c r="D1546" i="11" s="1"/>
  <c r="M1538" i="11"/>
  <c r="D1538" i="11" s="1"/>
  <c r="M1530" i="11"/>
  <c r="D1530" i="11" s="1"/>
  <c r="M1522" i="11"/>
  <c r="D1522" i="11" s="1"/>
  <c r="M1514" i="11"/>
  <c r="D1514" i="11" s="1"/>
  <c r="M1506" i="11"/>
  <c r="D1506" i="11" s="1"/>
  <c r="M1498" i="11"/>
  <c r="D1498" i="11" s="1"/>
  <c r="M1490" i="11"/>
  <c r="M1482" i="11"/>
  <c r="M1474" i="11"/>
  <c r="M1466" i="11"/>
  <c r="M1458" i="11"/>
  <c r="D1458" i="11" s="1"/>
  <c r="M1450" i="11"/>
  <c r="D1450" i="11" s="1"/>
  <c r="M1442" i="11"/>
  <c r="D1442" i="11" s="1"/>
  <c r="M1434" i="11"/>
  <c r="D1434" i="11" s="1"/>
  <c r="M1426" i="11"/>
  <c r="D1426" i="11" s="1"/>
  <c r="M1418" i="11"/>
  <c r="D1418" i="11" s="1"/>
  <c r="M1410" i="11"/>
  <c r="D1410" i="11" s="1"/>
  <c r="M1402" i="11"/>
  <c r="D1402" i="11" s="1"/>
  <c r="M1394" i="11"/>
  <c r="D1394" i="11" s="1"/>
  <c r="M1386" i="11"/>
  <c r="D1386" i="11" s="1"/>
  <c r="M1378" i="11"/>
  <c r="D1378" i="11" s="1"/>
  <c r="M1370" i="11"/>
  <c r="D1370" i="11" s="1"/>
  <c r="M1362" i="11"/>
  <c r="D1362" i="11" s="1"/>
  <c r="M1354" i="11"/>
  <c r="D1354" i="11" s="1"/>
  <c r="M1346" i="11"/>
  <c r="D1346" i="11" s="1"/>
  <c r="M1338" i="11"/>
  <c r="D1338" i="11" s="1"/>
  <c r="M1330" i="11"/>
  <c r="D1330" i="11" s="1"/>
  <c r="M1322" i="11"/>
  <c r="D1322" i="11" s="1"/>
  <c r="M1314" i="11"/>
  <c r="D1314" i="11" s="1"/>
  <c r="M1306" i="11"/>
  <c r="D1306" i="11" s="1"/>
  <c r="M1298" i="11"/>
  <c r="D1298" i="11" s="1"/>
  <c r="M1290" i="11"/>
  <c r="D1290" i="11" s="1"/>
  <c r="M1282" i="11"/>
  <c r="D1282" i="11" s="1"/>
  <c r="M1274" i="11"/>
  <c r="D1274" i="11" s="1"/>
  <c r="M1266" i="11"/>
  <c r="D1266" i="11" s="1"/>
  <c r="M1258" i="11"/>
  <c r="D1258" i="11" s="1"/>
  <c r="M1250" i="11"/>
  <c r="D1250" i="11" s="1"/>
  <c r="M1242" i="11"/>
  <c r="D1242" i="11" s="1"/>
  <c r="M1234" i="11"/>
  <c r="D1234" i="11" s="1"/>
  <c r="M1226" i="11"/>
  <c r="D1226" i="11" s="1"/>
  <c r="M1218" i="11"/>
  <c r="D1218" i="11" s="1"/>
  <c r="M2242" i="11"/>
  <c r="M2178" i="11"/>
  <c r="E2178" i="11" s="1"/>
  <c r="M2114" i="11"/>
  <c r="E2114" i="11" s="1"/>
  <c r="M2050" i="11"/>
  <c r="E2050" i="11" s="1"/>
  <c r="M1986" i="11"/>
  <c r="D1986" i="11" s="1"/>
  <c r="M1922" i="11"/>
  <c r="D1922" i="11" s="1"/>
  <c r="M1858" i="11"/>
  <c r="D1858" i="11" s="1"/>
  <c r="M1794" i="11"/>
  <c r="D1794" i="11" s="1"/>
  <c r="M1730" i="11"/>
  <c r="D1730" i="11" s="1"/>
  <c r="M1690" i="11"/>
  <c r="D1690" i="11" s="1"/>
  <c r="M1658" i="11"/>
  <c r="D1658" i="11" s="1"/>
  <c r="M1630" i="11"/>
  <c r="D1630" i="11" s="1"/>
  <c r="M1612" i="11"/>
  <c r="D1612" i="11" s="1"/>
  <c r="M1598" i="11"/>
  <c r="D1598" i="11" s="1"/>
  <c r="M1586" i="11"/>
  <c r="D1586" i="11" s="1"/>
  <c r="M1577" i="11"/>
  <c r="D1577" i="11" s="1"/>
  <c r="M1569" i="11"/>
  <c r="D1569" i="11" s="1"/>
  <c r="M1561" i="11"/>
  <c r="D1561" i="11" s="1"/>
  <c r="M1553" i="11"/>
  <c r="D1553" i="11" s="1"/>
  <c r="M1545" i="11"/>
  <c r="D1545" i="11" s="1"/>
  <c r="M1537" i="11"/>
  <c r="D1537" i="11" s="1"/>
  <c r="M1529" i="11"/>
  <c r="D1529" i="11" s="1"/>
  <c r="M1521" i="11"/>
  <c r="D1521" i="11" s="1"/>
  <c r="M1513" i="11"/>
  <c r="D1513" i="11" s="1"/>
  <c r="M1505" i="11"/>
  <c r="D1505" i="11" s="1"/>
  <c r="M1497" i="11"/>
  <c r="D1497" i="11" s="1"/>
  <c r="M1489" i="11"/>
  <c r="M1481" i="11"/>
  <c r="M1473" i="11"/>
  <c r="M1465" i="11"/>
  <c r="M1457" i="11"/>
  <c r="D1457" i="11" s="1"/>
  <c r="M1449" i="11"/>
  <c r="D1449" i="11" s="1"/>
  <c r="M1441" i="11"/>
  <c r="D1441" i="11" s="1"/>
  <c r="M1433" i="11"/>
  <c r="D1433" i="11" s="1"/>
  <c r="M1425" i="11"/>
  <c r="D1425" i="11" s="1"/>
  <c r="M1417" i="11"/>
  <c r="D1417" i="11" s="1"/>
  <c r="M1409" i="11"/>
  <c r="D1409" i="11" s="1"/>
  <c r="M1401" i="11"/>
  <c r="D1401" i="11" s="1"/>
  <c r="M1393" i="11"/>
  <c r="D1393" i="11" s="1"/>
  <c r="M1385" i="11"/>
  <c r="D1385" i="11" s="1"/>
  <c r="M1377" i="11"/>
  <c r="D1377" i="11" s="1"/>
  <c r="M1369" i="11"/>
  <c r="D1369" i="11" s="1"/>
  <c r="M1361" i="11"/>
  <c r="D1361" i="11" s="1"/>
  <c r="M1353" i="11"/>
  <c r="D1353" i="11" s="1"/>
  <c r="M1345" i="11"/>
  <c r="D1345" i="11" s="1"/>
  <c r="M1337" i="11"/>
  <c r="D1337" i="11" s="1"/>
  <c r="M1329" i="11"/>
  <c r="D1329" i="11" s="1"/>
  <c r="M1321" i="11"/>
  <c r="D1321" i="11" s="1"/>
  <c r="M1313" i="11"/>
  <c r="D1313" i="11" s="1"/>
  <c r="M1305" i="11"/>
  <c r="D1305" i="11" s="1"/>
  <c r="M1297" i="11"/>
  <c r="D1297" i="11" s="1"/>
  <c r="M1289" i="11"/>
  <c r="D1289" i="11" s="1"/>
  <c r="M1281" i="11"/>
  <c r="D1281" i="11" s="1"/>
  <c r="M1273" i="11"/>
  <c r="D1273" i="11" s="1"/>
  <c r="M1265" i="11"/>
  <c r="D1265" i="11" s="1"/>
  <c r="M1257" i="11"/>
  <c r="D1257" i="11" s="1"/>
  <c r="M1249" i="11"/>
  <c r="D1249" i="11" s="1"/>
  <c r="M1241" i="11"/>
  <c r="D1241" i="11" s="1"/>
  <c r="M1233" i="11"/>
  <c r="D1233" i="11" s="1"/>
  <c r="M2234" i="11"/>
  <c r="E2234" i="11" s="1"/>
  <c r="M2170" i="11"/>
  <c r="M2106" i="11"/>
  <c r="E2106" i="11" s="1"/>
  <c r="D2106" i="11" s="1"/>
  <c r="M2042" i="11"/>
  <c r="E2042" i="11" s="1"/>
  <c r="M1978" i="11"/>
  <c r="D1978" i="11" s="1"/>
  <c r="M1914" i="11"/>
  <c r="D1914" i="11" s="1"/>
  <c r="M1850" i="11"/>
  <c r="D1850" i="11" s="1"/>
  <c r="M1786" i="11"/>
  <c r="D1786" i="11" s="1"/>
  <c r="M1722" i="11"/>
  <c r="D1722" i="11" s="1"/>
  <c r="M1686" i="11"/>
  <c r="D1686" i="11" s="1"/>
  <c r="M1654" i="11"/>
  <c r="D1654" i="11" s="1"/>
  <c r="M1628" i="11"/>
  <c r="D1628" i="11" s="1"/>
  <c r="M1610" i="11"/>
  <c r="D1610" i="11" s="1"/>
  <c r="M1596" i="11"/>
  <c r="D1596" i="11" s="1"/>
  <c r="M1585" i="11"/>
  <c r="D1585" i="11" s="1"/>
  <c r="M1576" i="11"/>
  <c r="D1576" i="11" s="1"/>
  <c r="M1568" i="11"/>
  <c r="D1568" i="11" s="1"/>
  <c r="M1560" i="11"/>
  <c r="D1560" i="11" s="1"/>
  <c r="M1552" i="11"/>
  <c r="D1552" i="11" s="1"/>
  <c r="M1544" i="11"/>
  <c r="D1544" i="11" s="1"/>
  <c r="M1536" i="11"/>
  <c r="D1536" i="11" s="1"/>
  <c r="M1528" i="11"/>
  <c r="D1528" i="11" s="1"/>
  <c r="M1520" i="11"/>
  <c r="D1520" i="11" s="1"/>
  <c r="M1512" i="11"/>
  <c r="D1512" i="11" s="1"/>
  <c r="M1504" i="11"/>
  <c r="D1504" i="11" s="1"/>
  <c r="M1496" i="11"/>
  <c r="D1496" i="11" s="1"/>
  <c r="M1488" i="11"/>
  <c r="M1480" i="11"/>
  <c r="M1472" i="11"/>
  <c r="M1464" i="11"/>
  <c r="D1464" i="11" s="1"/>
  <c r="M1456" i="11"/>
  <c r="D1456" i="11" s="1"/>
  <c r="M1448" i="11"/>
  <c r="D1448" i="11" s="1"/>
  <c r="M1440" i="11"/>
  <c r="D1440" i="11" s="1"/>
  <c r="M1432" i="11"/>
  <c r="D1432" i="11" s="1"/>
  <c r="M1424" i="11"/>
  <c r="D1424" i="11" s="1"/>
  <c r="M1416" i="11"/>
  <c r="D1416" i="11" s="1"/>
  <c r="M1408" i="11"/>
  <c r="D1408" i="11" s="1"/>
  <c r="M1400" i="11"/>
  <c r="D1400" i="11" s="1"/>
  <c r="M1392" i="11"/>
  <c r="D1392" i="11" s="1"/>
  <c r="M1384" i="11"/>
  <c r="D1384" i="11" s="1"/>
  <c r="M1376" i="11"/>
  <c r="D1376" i="11" s="1"/>
  <c r="M1368" i="11"/>
  <c r="D1368" i="11" s="1"/>
  <c r="M1360" i="11"/>
  <c r="D1360" i="11" s="1"/>
  <c r="M1352" i="11"/>
  <c r="D1352" i="11" s="1"/>
  <c r="M1344" i="11"/>
  <c r="D1344" i="11" s="1"/>
  <c r="M1336" i="11"/>
  <c r="D1336" i="11" s="1"/>
  <c r="M1328" i="11"/>
  <c r="D1328" i="11" s="1"/>
  <c r="M1320" i="11"/>
  <c r="D1320" i="11" s="1"/>
  <c r="M1312" i="11"/>
  <c r="D1312" i="11" s="1"/>
  <c r="M1304" i="11"/>
  <c r="D1304" i="11" s="1"/>
  <c r="M1296" i="11"/>
  <c r="D1296" i="11" s="1"/>
  <c r="M1288" i="11"/>
  <c r="D1288" i="11" s="1"/>
  <c r="M1280" i="11"/>
  <c r="D1280" i="11" s="1"/>
  <c r="M1272" i="11"/>
  <c r="D1272" i="11" s="1"/>
  <c r="M1264" i="11"/>
  <c r="D1264" i="11" s="1"/>
  <c r="M1256" i="11"/>
  <c r="D1256" i="11" s="1"/>
  <c r="M1248" i="11"/>
  <c r="D1248" i="11" s="1"/>
  <c r="M1240" i="11"/>
  <c r="D1240" i="11" s="1"/>
  <c r="M1232" i="11"/>
  <c r="D1232" i="11" s="1"/>
  <c r="M2226" i="11"/>
  <c r="E2226" i="11" s="1"/>
  <c r="M2162" i="11"/>
  <c r="M2098" i="11"/>
  <c r="E2098" i="11" s="1"/>
  <c r="M2034" i="11"/>
  <c r="M1970" i="11"/>
  <c r="D1970" i="11" s="1"/>
  <c r="M1906" i="11"/>
  <c r="D1906" i="11" s="1"/>
  <c r="M1842" i="11"/>
  <c r="D1842" i="11" s="1"/>
  <c r="M1778" i="11"/>
  <c r="D1778" i="11" s="1"/>
  <c r="M1714" i="11"/>
  <c r="D1714" i="11" s="1"/>
  <c r="M1682" i="11"/>
  <c r="D1682" i="11" s="1"/>
  <c r="M1650" i="11"/>
  <c r="D1650" i="11" s="1"/>
  <c r="M1626" i="11"/>
  <c r="D1626" i="11" s="1"/>
  <c r="M1608" i="11"/>
  <c r="D1608" i="11" s="1"/>
  <c r="M1594" i="11"/>
  <c r="D1594" i="11" s="1"/>
  <c r="M1584" i="11"/>
  <c r="D1584" i="11" s="1"/>
  <c r="M1575" i="11"/>
  <c r="D1575" i="11" s="1"/>
  <c r="M1567" i="11"/>
  <c r="D1567" i="11" s="1"/>
  <c r="M1559" i="11"/>
  <c r="D1559" i="11" s="1"/>
  <c r="M1551" i="11"/>
  <c r="D1551" i="11" s="1"/>
  <c r="M1543" i="11"/>
  <c r="D1543" i="11" s="1"/>
  <c r="M1535" i="11"/>
  <c r="D1535" i="11" s="1"/>
  <c r="M1527" i="11"/>
  <c r="D1527" i="11" s="1"/>
  <c r="M1519" i="11"/>
  <c r="D1519" i="11" s="1"/>
  <c r="M1511" i="11"/>
  <c r="D1511" i="11" s="1"/>
  <c r="M1503" i="11"/>
  <c r="D1503" i="11" s="1"/>
  <c r="M1495" i="11"/>
  <c r="D1495" i="11" s="1"/>
  <c r="M1487" i="11"/>
  <c r="M1479" i="11"/>
  <c r="M1471" i="11"/>
  <c r="M1463" i="11"/>
  <c r="M1455" i="11"/>
  <c r="D1455" i="11" s="1"/>
  <c r="M1447" i="11"/>
  <c r="D1447" i="11" s="1"/>
  <c r="M1439" i="11"/>
  <c r="D1439" i="11" s="1"/>
  <c r="M1431" i="11"/>
  <c r="D1431" i="11" s="1"/>
  <c r="M1423" i="11"/>
  <c r="D1423" i="11" s="1"/>
  <c r="M1415" i="11"/>
  <c r="D1415" i="11" s="1"/>
  <c r="M1407" i="11"/>
  <c r="D1407" i="11" s="1"/>
  <c r="M1399" i="11"/>
  <c r="D1399" i="11" s="1"/>
  <c r="M1391" i="11"/>
  <c r="D1391" i="11" s="1"/>
  <c r="M1383" i="11"/>
  <c r="D1383" i="11" s="1"/>
  <c r="M1375" i="11"/>
  <c r="D1375" i="11" s="1"/>
  <c r="M1367" i="11"/>
  <c r="D1367" i="11" s="1"/>
  <c r="M1359" i="11"/>
  <c r="D1359" i="11" s="1"/>
  <c r="M1351" i="11"/>
  <c r="D1351" i="11" s="1"/>
  <c r="M1343" i="11"/>
  <c r="D1343" i="11" s="1"/>
  <c r="M1335" i="11"/>
  <c r="D1335" i="11" s="1"/>
  <c r="M1327" i="11"/>
  <c r="D1327" i="11" s="1"/>
  <c r="M1319" i="11"/>
  <c r="D1319" i="11" s="1"/>
  <c r="M1311" i="11"/>
  <c r="D1311" i="11" s="1"/>
  <c r="M1303" i="11"/>
  <c r="D1303" i="11" s="1"/>
  <c r="M1295" i="11"/>
  <c r="D1295" i="11" s="1"/>
  <c r="M1287" i="11"/>
  <c r="D1287" i="11" s="1"/>
  <c r="M1279" i="11"/>
  <c r="D1279" i="11" s="1"/>
  <c r="M1271" i="11"/>
  <c r="D1271" i="11" s="1"/>
  <c r="M1263" i="11"/>
  <c r="D1263" i="11" s="1"/>
  <c r="M1255" i="11"/>
  <c r="D1255" i="11" s="1"/>
  <c r="M1247" i="11"/>
  <c r="D1247" i="11" s="1"/>
  <c r="M1239" i="11"/>
  <c r="D1239" i="11" s="1"/>
  <c r="M1231" i="11"/>
  <c r="D1231" i="11" s="1"/>
  <c r="M1223" i="11"/>
  <c r="D1223" i="11" s="1"/>
  <c r="M2218" i="11"/>
  <c r="M2154" i="11"/>
  <c r="D2154" i="11" s="1"/>
  <c r="M2090" i="11"/>
  <c r="E2090" i="11" s="1"/>
  <c r="M2026" i="11"/>
  <c r="D2026" i="11" s="1"/>
  <c r="M1962" i="11"/>
  <c r="D1962" i="11" s="1"/>
  <c r="M1898" i="11"/>
  <c r="D1898" i="11" s="1"/>
  <c r="M1834" i="11"/>
  <c r="D1834" i="11" s="1"/>
  <c r="M1770" i="11"/>
  <c r="D1770" i="11" s="1"/>
  <c r="M1710" i="11"/>
  <c r="D1710" i="11" s="1"/>
  <c r="M1678" i="11"/>
  <c r="D1678" i="11" s="1"/>
  <c r="M1646" i="11"/>
  <c r="D1646" i="11" s="1"/>
  <c r="M1622" i="11"/>
  <c r="D1622" i="11" s="1"/>
  <c r="M1606" i="11"/>
  <c r="D1606" i="11" s="1"/>
  <c r="M1593" i="11"/>
  <c r="D1593" i="11" s="1"/>
  <c r="M1583" i="11"/>
  <c r="D1583" i="11" s="1"/>
  <c r="M1574" i="11"/>
  <c r="D1574" i="11" s="1"/>
  <c r="M1566" i="11"/>
  <c r="D1566" i="11" s="1"/>
  <c r="M1558" i="11"/>
  <c r="D1558" i="11" s="1"/>
  <c r="M1550" i="11"/>
  <c r="D1550" i="11" s="1"/>
  <c r="M1542" i="11"/>
  <c r="D1542" i="11" s="1"/>
  <c r="M1534" i="11"/>
  <c r="D1534" i="11" s="1"/>
  <c r="M1526" i="11"/>
  <c r="D1526" i="11" s="1"/>
  <c r="M1518" i="11"/>
  <c r="D1518" i="11" s="1"/>
  <c r="M1510" i="11"/>
  <c r="D1510" i="11" s="1"/>
  <c r="M1502" i="11"/>
  <c r="D1502" i="11" s="1"/>
  <c r="M1494" i="11"/>
  <c r="D1494" i="11" s="1"/>
  <c r="M1486" i="11"/>
  <c r="M1478" i="11"/>
  <c r="M1470" i="11"/>
  <c r="M1462" i="11"/>
  <c r="D1462" i="11" s="1"/>
  <c r="M1454" i="11"/>
  <c r="D1454" i="11" s="1"/>
  <c r="M1446" i="11"/>
  <c r="D1446" i="11" s="1"/>
  <c r="M1438" i="11"/>
  <c r="D1438" i="11" s="1"/>
  <c r="M1430" i="11"/>
  <c r="M1422" i="11"/>
  <c r="D1422" i="11" s="1"/>
  <c r="M1414" i="11"/>
  <c r="D1414" i="11" s="1"/>
  <c r="M1406" i="11"/>
  <c r="D1406" i="11" s="1"/>
  <c r="M1398" i="11"/>
  <c r="D1398" i="11" s="1"/>
  <c r="M1390" i="11"/>
  <c r="D1390" i="11" s="1"/>
  <c r="M1382" i="11"/>
  <c r="D1382" i="11" s="1"/>
  <c r="M1374" i="11"/>
  <c r="D1374" i="11" s="1"/>
  <c r="M1366" i="11"/>
  <c r="D1366" i="11" s="1"/>
  <c r="M1358" i="11"/>
  <c r="D1358" i="11" s="1"/>
  <c r="M1350" i="11"/>
  <c r="D1350" i="11" s="1"/>
  <c r="M1342" i="11"/>
  <c r="D1342" i="11" s="1"/>
  <c r="M1334" i="11"/>
  <c r="D1334" i="11" s="1"/>
  <c r="M1326" i="11"/>
  <c r="D1326" i="11" s="1"/>
  <c r="M1318" i="11"/>
  <c r="D1318" i="11" s="1"/>
  <c r="M1310" i="11"/>
  <c r="D1310" i="11" s="1"/>
  <c r="M1302" i="11"/>
  <c r="D1302" i="11" s="1"/>
  <c r="M1294" i="11"/>
  <c r="D1294" i="11" s="1"/>
  <c r="M1286" i="11"/>
  <c r="D1286" i="11" s="1"/>
  <c r="M1278" i="11"/>
  <c r="D1278" i="11" s="1"/>
  <c r="M1270" i="11"/>
  <c r="D1270" i="11" s="1"/>
  <c r="M1262" i="11"/>
  <c r="D1262" i="11" s="1"/>
  <c r="M1254" i="11"/>
  <c r="D1254" i="11" s="1"/>
  <c r="M1246" i="11"/>
  <c r="D1246" i="11" s="1"/>
  <c r="M1238" i="11"/>
  <c r="D1238" i="11" s="1"/>
  <c r="M1230" i="11"/>
  <c r="D1230" i="11" s="1"/>
  <c r="M1222" i="11"/>
  <c r="D1222" i="11" s="1"/>
  <c r="M1214" i="11"/>
  <c r="D1214" i="11" s="1"/>
  <c r="M1206" i="11"/>
  <c r="D1206" i="11" s="1"/>
  <c r="M1198" i="11"/>
  <c r="D1198" i="11" s="1"/>
  <c r="M1190" i="11"/>
  <c r="D1190" i="11" s="1"/>
  <c r="M1182" i="11"/>
  <c r="D1182" i="11" s="1"/>
  <c r="M1174" i="11"/>
  <c r="D1174" i="11" s="1"/>
  <c r="M1166" i="11"/>
  <c r="D1166" i="11" s="1"/>
  <c r="M1158" i="11"/>
  <c r="D1158" i="11" s="1"/>
  <c r="M1150" i="11"/>
  <c r="D1150" i="11" s="1"/>
  <c r="M1142" i="11"/>
  <c r="D1142" i="11" s="1"/>
  <c r="M1134" i="11"/>
  <c r="D1134" i="11" s="1"/>
  <c r="M1126" i="11"/>
  <c r="D1126" i="11" s="1"/>
  <c r="M1118" i="11"/>
  <c r="D1118" i="11" s="1"/>
  <c r="M1110" i="11"/>
  <c r="D1110" i="11" s="1"/>
  <c r="M1102" i="11"/>
  <c r="D1102" i="11" s="1"/>
  <c r="M1094" i="11"/>
  <c r="D1094" i="11" s="1"/>
  <c r="M1086" i="11"/>
  <c r="D1086" i="11" s="1"/>
  <c r="M1078" i="11"/>
  <c r="D1078" i="11" s="1"/>
  <c r="M1070" i="11"/>
  <c r="D1070" i="11" s="1"/>
  <c r="M1062" i="11"/>
  <c r="D1062" i="11" s="1"/>
  <c r="M1054" i="11"/>
  <c r="D1054" i="11" s="1"/>
  <c r="M1046" i="11"/>
  <c r="D1046" i="11" s="1"/>
  <c r="M1038" i="11"/>
  <c r="D1038" i="11" s="1"/>
  <c r="M1030" i="11"/>
  <c r="D1030" i="11" s="1"/>
  <c r="M1022" i="11"/>
  <c r="D1022" i="11" s="1"/>
  <c r="M1014" i="11"/>
  <c r="D1014" i="11" s="1"/>
  <c r="M1006" i="11"/>
  <c r="D1006" i="11" s="1"/>
  <c r="M2210" i="11"/>
  <c r="M2146" i="11"/>
  <c r="E2146" i="11" s="1"/>
  <c r="M2082" i="11"/>
  <c r="E2082" i="11" s="1"/>
  <c r="M2018" i="11"/>
  <c r="D2018" i="11" s="1"/>
  <c r="M1954" i="11"/>
  <c r="D1954" i="11" s="1"/>
  <c r="M1890" i="11"/>
  <c r="D1890" i="11" s="1"/>
  <c r="M1826" i="11"/>
  <c r="D1826" i="11" s="1"/>
  <c r="M1762" i="11"/>
  <c r="D1762" i="11" s="1"/>
  <c r="M1706" i="11"/>
  <c r="D1706" i="11" s="1"/>
  <c r="M1674" i="11"/>
  <c r="D1674" i="11" s="1"/>
  <c r="M1642" i="11"/>
  <c r="D1642" i="11" s="1"/>
  <c r="M1620" i="11"/>
  <c r="D1620" i="11" s="1"/>
  <c r="M1604" i="11"/>
  <c r="D1604" i="11" s="1"/>
  <c r="M1592" i="11"/>
  <c r="D1592" i="11" s="1"/>
  <c r="M1582" i="11"/>
  <c r="D1582" i="11" s="1"/>
  <c r="M1573" i="11"/>
  <c r="D1573" i="11" s="1"/>
  <c r="M1565" i="11"/>
  <c r="D1565" i="11" s="1"/>
  <c r="M1557" i="11"/>
  <c r="D1557" i="11" s="1"/>
  <c r="M1549" i="11"/>
  <c r="D1549" i="11" s="1"/>
  <c r="M1541" i="11"/>
  <c r="D1541" i="11" s="1"/>
  <c r="M1533" i="11"/>
  <c r="D1533" i="11" s="1"/>
  <c r="M1525" i="11"/>
  <c r="D1525" i="11" s="1"/>
  <c r="M1517" i="11"/>
  <c r="D1517" i="11" s="1"/>
  <c r="M1509" i="11"/>
  <c r="D1509" i="11" s="1"/>
  <c r="M1501" i="11"/>
  <c r="D1501" i="11" s="1"/>
  <c r="M1493" i="11"/>
  <c r="D1493" i="11" s="1"/>
  <c r="M1485" i="11"/>
  <c r="M1477" i="11"/>
  <c r="M1469" i="11"/>
  <c r="M1461" i="11"/>
  <c r="D1461" i="11" s="1"/>
  <c r="M1453" i="11"/>
  <c r="D1453" i="11" s="1"/>
  <c r="M1445" i="11"/>
  <c r="D1445" i="11" s="1"/>
  <c r="M1437" i="11"/>
  <c r="D1437" i="11" s="1"/>
  <c r="M1429" i="11"/>
  <c r="D1429" i="11" s="1"/>
  <c r="M1421" i="11"/>
  <c r="D1421" i="11" s="1"/>
  <c r="M1413" i="11"/>
  <c r="D1413" i="11" s="1"/>
  <c r="M1405" i="11"/>
  <c r="D1405" i="11" s="1"/>
  <c r="M1397" i="11"/>
  <c r="D1397" i="11" s="1"/>
  <c r="M1389" i="11"/>
  <c r="D1389" i="11" s="1"/>
  <c r="M1381" i="11"/>
  <c r="D1381" i="11" s="1"/>
  <c r="M1373" i="11"/>
  <c r="D1373" i="11" s="1"/>
  <c r="M1365" i="11"/>
  <c r="D1365" i="11" s="1"/>
  <c r="M1357" i="11"/>
  <c r="D1357" i="11" s="1"/>
  <c r="M1349" i="11"/>
  <c r="D1349" i="11" s="1"/>
  <c r="M1341" i="11"/>
  <c r="D1341" i="11" s="1"/>
  <c r="M1333" i="11"/>
  <c r="D1333" i="11" s="1"/>
  <c r="M1325" i="11"/>
  <c r="D1325" i="11" s="1"/>
  <c r="M1317" i="11"/>
  <c r="D1317" i="11" s="1"/>
  <c r="M1309" i="11"/>
  <c r="D1309" i="11" s="1"/>
  <c r="M1301" i="11"/>
  <c r="D1301" i="11" s="1"/>
  <c r="M1293" i="11"/>
  <c r="D1293" i="11" s="1"/>
  <c r="M1285" i="11"/>
  <c r="D1285" i="11" s="1"/>
  <c r="M1277" i="11"/>
  <c r="D1277" i="11" s="1"/>
  <c r="M1269" i="11"/>
  <c r="D1269" i="11" s="1"/>
  <c r="M1261" i="11"/>
  <c r="D1261" i="11" s="1"/>
  <c r="M1253" i="11"/>
  <c r="D1253" i="11" s="1"/>
  <c r="M1245" i="11"/>
  <c r="D1245" i="11" s="1"/>
  <c r="M1237" i="11"/>
  <c r="D1237" i="11" s="1"/>
  <c r="M1229" i="11"/>
  <c r="D1229" i="11" s="1"/>
  <c r="M1221" i="11"/>
  <c r="D1221" i="11" s="1"/>
  <c r="M2202" i="11"/>
  <c r="M2138" i="11"/>
  <c r="E2138" i="11" s="1"/>
  <c r="M2074" i="11"/>
  <c r="E2074" i="11" s="1"/>
  <c r="M2010" i="11"/>
  <c r="D2010" i="11" s="1"/>
  <c r="M1946" i="11"/>
  <c r="D1946" i="11" s="1"/>
  <c r="M1882" i="11"/>
  <c r="D1882" i="11" s="1"/>
  <c r="M1818" i="11"/>
  <c r="D1818" i="11" s="1"/>
  <c r="M1754" i="11"/>
  <c r="D1754" i="11" s="1"/>
  <c r="M1702" i="11"/>
  <c r="D1702" i="11" s="1"/>
  <c r="M1670" i="11"/>
  <c r="D1670" i="11" s="1"/>
  <c r="M1638" i="11"/>
  <c r="D1638" i="11" s="1"/>
  <c r="M1618" i="11"/>
  <c r="D1618" i="11" s="1"/>
  <c r="M1602" i="11"/>
  <c r="D1602" i="11" s="1"/>
  <c r="M1591" i="11"/>
  <c r="M1580" i="11"/>
  <c r="D1580" i="11" s="1"/>
  <c r="M1572" i="11"/>
  <c r="D1572" i="11" s="1"/>
  <c r="M1564" i="11"/>
  <c r="D1564" i="11" s="1"/>
  <c r="M1556" i="11"/>
  <c r="D1556" i="11" s="1"/>
  <c r="M1548" i="11"/>
  <c r="D1548" i="11" s="1"/>
  <c r="M1540" i="11"/>
  <c r="D1540" i="11" s="1"/>
  <c r="M1532" i="11"/>
  <c r="D1532" i="11" s="1"/>
  <c r="M1524" i="11"/>
  <c r="D1524" i="11" s="1"/>
  <c r="M1516" i="11"/>
  <c r="D1516" i="11" s="1"/>
  <c r="M1508" i="11"/>
  <c r="D1508" i="11" s="1"/>
  <c r="M1500" i="11"/>
  <c r="D1500" i="11" s="1"/>
  <c r="M1492" i="11"/>
  <c r="D1492" i="11" s="1"/>
  <c r="M1484" i="11"/>
  <c r="M1476" i="11"/>
  <c r="M1468" i="11"/>
  <c r="M1460" i="11"/>
  <c r="D1460" i="11" s="1"/>
  <c r="M1452" i="11"/>
  <c r="D1452" i="11" s="1"/>
  <c r="M1444" i="11"/>
  <c r="D1444" i="11" s="1"/>
  <c r="M1436" i="11"/>
  <c r="D1436" i="11" s="1"/>
  <c r="M1428" i="11"/>
  <c r="D1428" i="11" s="1"/>
  <c r="M1420" i="11"/>
  <c r="D1420" i="11" s="1"/>
  <c r="M1412" i="11"/>
  <c r="D1412" i="11" s="1"/>
  <c r="M1404" i="11"/>
  <c r="D1404" i="11" s="1"/>
  <c r="M1396" i="11"/>
  <c r="D1396" i="11" s="1"/>
  <c r="M1388" i="11"/>
  <c r="D1388" i="11" s="1"/>
  <c r="M1380" i="11"/>
  <c r="D1380" i="11" s="1"/>
  <c r="M1372" i="11"/>
  <c r="D1372" i="11" s="1"/>
  <c r="M1364" i="11"/>
  <c r="D1364" i="11" s="1"/>
  <c r="M1356" i="11"/>
  <c r="D1356" i="11" s="1"/>
  <c r="M1348" i="11"/>
  <c r="D1348" i="11" s="1"/>
  <c r="M1340" i="11"/>
  <c r="D1340" i="11" s="1"/>
  <c r="M1332" i="11"/>
  <c r="D1332" i="11" s="1"/>
  <c r="M1324" i="11"/>
  <c r="D1324" i="11" s="1"/>
  <c r="M1316" i="11"/>
  <c r="D1316" i="11" s="1"/>
  <c r="M1308" i="11"/>
  <c r="D1308" i="11" s="1"/>
  <c r="M1300" i="11"/>
  <c r="D1300" i="11" s="1"/>
  <c r="M1292" i="11"/>
  <c r="D1292" i="11" s="1"/>
  <c r="M1284" i="11"/>
  <c r="D1284" i="11" s="1"/>
  <c r="M1276" i="11"/>
  <c r="D1276" i="11" s="1"/>
  <c r="M1268" i="11"/>
  <c r="D1268" i="11" s="1"/>
  <c r="M1260" i="11"/>
  <c r="D1260" i="11" s="1"/>
  <c r="M1252" i="11"/>
  <c r="D1252" i="11" s="1"/>
  <c r="M1244" i="11"/>
  <c r="D1244" i="11" s="1"/>
  <c r="M1236" i="11"/>
  <c r="D1236" i="11" s="1"/>
  <c r="M1228" i="11"/>
  <c r="D1228" i="11" s="1"/>
  <c r="M1220" i="11"/>
  <c r="D1220" i="11" s="1"/>
  <c r="M1212" i="11"/>
  <c r="D1212" i="11" s="1"/>
  <c r="M1204" i="11"/>
  <c r="D1204" i="11" s="1"/>
  <c r="M1196" i="11"/>
  <c r="D1196" i="11" s="1"/>
  <c r="M1188" i="11"/>
  <c r="D1188" i="11" s="1"/>
  <c r="M1180" i="11"/>
  <c r="D1180" i="11" s="1"/>
  <c r="M1172" i="11"/>
  <c r="D1172" i="11" s="1"/>
  <c r="M1164" i="11"/>
  <c r="D1164" i="11" s="1"/>
  <c r="M1156" i="11"/>
  <c r="D1156" i="11" s="1"/>
  <c r="M1148" i="11"/>
  <c r="D1148" i="11" s="1"/>
  <c r="M1140" i="11"/>
  <c r="D1140" i="11" s="1"/>
  <c r="M1132" i="11"/>
  <c r="D1132" i="11" s="1"/>
  <c r="M1124" i="11"/>
  <c r="D1124" i="11" s="1"/>
  <c r="M1116" i="11"/>
  <c r="D1116" i="11" s="1"/>
  <c r="M1108" i="11"/>
  <c r="D1108" i="11" s="1"/>
  <c r="M1100" i="11"/>
  <c r="D1100" i="11" s="1"/>
  <c r="M1092" i="11"/>
  <c r="D1092" i="11" s="1"/>
  <c r="M1084" i="11"/>
  <c r="D1084" i="11" s="1"/>
  <c r="M1076" i="11"/>
  <c r="D1076" i="11" s="1"/>
  <c r="M1068" i="11"/>
  <c r="D1068" i="11" s="1"/>
  <c r="M1060" i="11"/>
  <c r="D1060" i="11" s="1"/>
  <c r="M1052" i="11"/>
  <c r="D1052" i="11" s="1"/>
  <c r="M1044" i="11"/>
  <c r="D1044" i="11" s="1"/>
  <c r="M1036" i="11"/>
  <c r="D1036" i="11" s="1"/>
  <c r="M1028" i="11"/>
  <c r="D1028" i="11" s="1"/>
  <c r="M1020" i="11"/>
  <c r="M1211" i="11"/>
  <c r="D1211" i="11" s="1"/>
  <c r="M1201" i="11"/>
  <c r="D1201" i="11" s="1"/>
  <c r="M1191" i="11"/>
  <c r="D1191" i="11" s="1"/>
  <c r="M1179" i="11"/>
  <c r="D1179" i="11" s="1"/>
  <c r="M1169" i="11"/>
  <c r="D1169" i="11" s="1"/>
  <c r="M1159" i="11"/>
  <c r="D1159" i="11" s="1"/>
  <c r="M1147" i="11"/>
  <c r="D1147" i="11" s="1"/>
  <c r="M1137" i="11"/>
  <c r="D1137" i="11" s="1"/>
  <c r="M1127" i="11"/>
  <c r="D1127" i="11" s="1"/>
  <c r="M1115" i="11"/>
  <c r="D1115" i="11" s="1"/>
  <c r="M1105" i="11"/>
  <c r="D1105" i="11" s="1"/>
  <c r="M1095" i="11"/>
  <c r="D1095" i="11" s="1"/>
  <c r="M1083" i="11"/>
  <c r="D1083" i="11" s="1"/>
  <c r="M1073" i="11"/>
  <c r="D1073" i="11" s="1"/>
  <c r="M1063" i="11"/>
  <c r="D1063" i="11" s="1"/>
  <c r="M1051" i="11"/>
  <c r="D1051" i="11" s="1"/>
  <c r="M1041" i="11"/>
  <c r="D1041" i="11" s="1"/>
  <c r="M1031" i="11"/>
  <c r="D1031" i="11" s="1"/>
  <c r="M1019" i="11"/>
  <c r="D1019" i="11" s="1"/>
  <c r="M1010" i="11"/>
  <c r="D1010" i="11" s="1"/>
  <c r="M1001" i="11"/>
  <c r="D1001" i="11" s="1"/>
  <c r="M993" i="11"/>
  <c r="D993" i="11" s="1"/>
  <c r="M985" i="11"/>
  <c r="D985" i="11" s="1"/>
  <c r="M977" i="11"/>
  <c r="D977" i="11" s="1"/>
  <c r="M969" i="11"/>
  <c r="D969" i="11" s="1"/>
  <c r="M961" i="11"/>
  <c r="D961" i="11" s="1"/>
  <c r="M953" i="11"/>
  <c r="D953" i="11" s="1"/>
  <c r="M945" i="11"/>
  <c r="M937" i="11"/>
  <c r="D937" i="11" s="1"/>
  <c r="M929" i="11"/>
  <c r="M921" i="11"/>
  <c r="D921" i="11" s="1"/>
  <c r="M913" i="11"/>
  <c r="D913" i="11" s="1"/>
  <c r="M905" i="11"/>
  <c r="D905" i="11" s="1"/>
  <c r="M897" i="11"/>
  <c r="D897" i="11" s="1"/>
  <c r="M889" i="11"/>
  <c r="D889" i="11" s="1"/>
  <c r="M881" i="11"/>
  <c r="D881" i="11" s="1"/>
  <c r="M873" i="11"/>
  <c r="D873" i="11" s="1"/>
  <c r="M865" i="11"/>
  <c r="D865" i="11" s="1"/>
  <c r="M857" i="11"/>
  <c r="D857" i="11" s="1"/>
  <c r="M849" i="11"/>
  <c r="D849" i="11" s="1"/>
  <c r="M841" i="11"/>
  <c r="D841" i="11" s="1"/>
  <c r="M833" i="11"/>
  <c r="D833" i="11" s="1"/>
  <c r="M825" i="11"/>
  <c r="D825" i="11" s="1"/>
  <c r="M817" i="11"/>
  <c r="D817" i="11" s="1"/>
  <c r="M809" i="11"/>
  <c r="D809" i="11" s="1"/>
  <c r="M801" i="11"/>
  <c r="D801" i="11" s="1"/>
  <c r="M793" i="11"/>
  <c r="D793" i="11" s="1"/>
  <c r="M785" i="11"/>
  <c r="D785" i="11" s="1"/>
  <c r="M777" i="11"/>
  <c r="D777" i="11" s="1"/>
  <c r="M769" i="11"/>
  <c r="D769" i="11" s="1"/>
  <c r="M761" i="11"/>
  <c r="D761" i="11" s="1"/>
  <c r="M753" i="11"/>
  <c r="D753" i="11" s="1"/>
  <c r="M745" i="11"/>
  <c r="D745" i="11" s="1"/>
  <c r="M737" i="11"/>
  <c r="D737" i="11" s="1"/>
  <c r="M729" i="11"/>
  <c r="D729" i="11" s="1"/>
  <c r="M721" i="11"/>
  <c r="D721" i="11" s="1"/>
  <c r="M713" i="11"/>
  <c r="D713" i="11" s="1"/>
  <c r="M705" i="11"/>
  <c r="M697" i="11"/>
  <c r="D697" i="11" s="1"/>
  <c r="M689" i="11"/>
  <c r="D689" i="11" s="1"/>
  <c r="M681" i="11"/>
  <c r="D681" i="11" s="1"/>
  <c r="M673" i="11"/>
  <c r="D673" i="11" s="1"/>
  <c r="M665" i="11"/>
  <c r="D665" i="11" s="1"/>
  <c r="M657" i="11"/>
  <c r="D657" i="11" s="1"/>
  <c r="M649" i="11"/>
  <c r="D649" i="11" s="1"/>
  <c r="M641" i="11"/>
  <c r="D641" i="11" s="1"/>
  <c r="M633" i="11"/>
  <c r="D633" i="11" s="1"/>
  <c r="M625" i="11"/>
  <c r="D625" i="11" s="1"/>
  <c r="M617" i="11"/>
  <c r="D617" i="11" s="1"/>
  <c r="M609" i="11"/>
  <c r="D609" i="11" s="1"/>
  <c r="M1210" i="11"/>
  <c r="D1210" i="11" s="1"/>
  <c r="M1200" i="11"/>
  <c r="D1200" i="11" s="1"/>
  <c r="M1189" i="11"/>
  <c r="D1189" i="11" s="1"/>
  <c r="M1178" i="11"/>
  <c r="D1178" i="11" s="1"/>
  <c r="M1168" i="11"/>
  <c r="D1168" i="11" s="1"/>
  <c r="M1157" i="11"/>
  <c r="D1157" i="11" s="1"/>
  <c r="M1146" i="11"/>
  <c r="D1146" i="11" s="1"/>
  <c r="M1136" i="11"/>
  <c r="D1136" i="11" s="1"/>
  <c r="M1125" i="11"/>
  <c r="D1125" i="11" s="1"/>
  <c r="M1114" i="11"/>
  <c r="D1114" i="11" s="1"/>
  <c r="M1104" i="11"/>
  <c r="D1104" i="11" s="1"/>
  <c r="M1093" i="11"/>
  <c r="D1093" i="11" s="1"/>
  <c r="M1082" i="11"/>
  <c r="D1082" i="11" s="1"/>
  <c r="M1072" i="11"/>
  <c r="D1072" i="11" s="1"/>
  <c r="M1061" i="11"/>
  <c r="D1061" i="11" s="1"/>
  <c r="M1050" i="11"/>
  <c r="D1050" i="11" s="1"/>
  <c r="M1040" i="11"/>
  <c r="D1040" i="11" s="1"/>
  <c r="M1029" i="11"/>
  <c r="D1029" i="11" s="1"/>
  <c r="M1018" i="11"/>
  <c r="D1018" i="11" s="1"/>
  <c r="M1009" i="11"/>
  <c r="D1009" i="11" s="1"/>
  <c r="M1000" i="11"/>
  <c r="M992" i="11"/>
  <c r="D992" i="11" s="1"/>
  <c r="M984" i="11"/>
  <c r="D984" i="11" s="1"/>
  <c r="M976" i="11"/>
  <c r="D976" i="11" s="1"/>
  <c r="M968" i="11"/>
  <c r="D968" i="11" s="1"/>
  <c r="M960" i="11"/>
  <c r="D960" i="11" s="1"/>
  <c r="M952" i="11"/>
  <c r="D952" i="11" s="1"/>
  <c r="M944" i="11"/>
  <c r="D944" i="11" s="1"/>
  <c r="M936" i="11"/>
  <c r="D936" i="11" s="1"/>
  <c r="M928" i="11"/>
  <c r="D928" i="11" s="1"/>
  <c r="M920" i="11"/>
  <c r="D920" i="11" s="1"/>
  <c r="M912" i="11"/>
  <c r="D912" i="11" s="1"/>
  <c r="M904" i="11"/>
  <c r="D904" i="11" s="1"/>
  <c r="M896" i="11"/>
  <c r="D896" i="11" s="1"/>
  <c r="M888" i="11"/>
  <c r="D888" i="11" s="1"/>
  <c r="M880" i="11"/>
  <c r="D880" i="11" s="1"/>
  <c r="M872" i="11"/>
  <c r="D872" i="11" s="1"/>
  <c r="M864" i="11"/>
  <c r="D864" i="11" s="1"/>
  <c r="M856" i="11"/>
  <c r="D856" i="11" s="1"/>
  <c r="M848" i="11"/>
  <c r="D848" i="11" s="1"/>
  <c r="M840" i="11"/>
  <c r="D840" i="11" s="1"/>
  <c r="M832" i="11"/>
  <c r="D832" i="11" s="1"/>
  <c r="M824" i="11"/>
  <c r="D824" i="11" s="1"/>
  <c r="M816" i="11"/>
  <c r="D816" i="11" s="1"/>
  <c r="M808" i="11"/>
  <c r="D808" i="11" s="1"/>
  <c r="M800" i="11"/>
  <c r="D800" i="11" s="1"/>
  <c r="M792" i="11"/>
  <c r="D792" i="11" s="1"/>
  <c r="M784" i="11"/>
  <c r="D784" i="11" s="1"/>
  <c r="M776" i="11"/>
  <c r="M768" i="11"/>
  <c r="D768" i="11" s="1"/>
  <c r="M760" i="11"/>
  <c r="D760" i="11" s="1"/>
  <c r="M752" i="11"/>
  <c r="D752" i="11" s="1"/>
  <c r="M744" i="11"/>
  <c r="D744" i="11" s="1"/>
  <c r="M736" i="11"/>
  <c r="D736" i="11" s="1"/>
  <c r="M728" i="11"/>
  <c r="D728" i="11" s="1"/>
  <c r="M720" i="11"/>
  <c r="D720" i="11" s="1"/>
  <c r="M712" i="11"/>
  <c r="D712" i="11" s="1"/>
  <c r="M704" i="11"/>
  <c r="D704" i="11" s="1"/>
  <c r="M696" i="11"/>
  <c r="D696" i="11" s="1"/>
  <c r="M688" i="11"/>
  <c r="D688" i="11" s="1"/>
  <c r="M680" i="11"/>
  <c r="D680" i="11" s="1"/>
  <c r="M672" i="11"/>
  <c r="D672" i="11" s="1"/>
  <c r="M664" i="11"/>
  <c r="D664" i="11" s="1"/>
  <c r="M656" i="11"/>
  <c r="D656" i="11" s="1"/>
  <c r="M648" i="11"/>
  <c r="D648" i="11" s="1"/>
  <c r="M640" i="11"/>
  <c r="D640" i="11" s="1"/>
  <c r="M632" i="11"/>
  <c r="D632" i="11" s="1"/>
  <c r="M624" i="11"/>
  <c r="D624" i="11" s="1"/>
  <c r="M616" i="11"/>
  <c r="D616" i="11" s="1"/>
  <c r="M608" i="11"/>
  <c r="D608" i="11" s="1"/>
  <c r="M600" i="11"/>
  <c r="D600" i="11" s="1"/>
  <c r="M592" i="11"/>
  <c r="D592" i="11" s="1"/>
  <c r="M584" i="11"/>
  <c r="D584" i="11" s="1"/>
  <c r="M576" i="11"/>
  <c r="D576" i="11" s="1"/>
  <c r="M1225" i="11"/>
  <c r="D1225" i="11" s="1"/>
  <c r="M1209" i="11"/>
  <c r="D1209" i="11" s="1"/>
  <c r="M1199" i="11"/>
  <c r="D1199" i="11" s="1"/>
  <c r="M1187" i="11"/>
  <c r="D1187" i="11" s="1"/>
  <c r="M1177" i="11"/>
  <c r="D1177" i="11" s="1"/>
  <c r="M1167" i="11"/>
  <c r="D1167" i="11" s="1"/>
  <c r="M1155" i="11"/>
  <c r="D1155" i="11" s="1"/>
  <c r="M1145" i="11"/>
  <c r="D1145" i="11" s="1"/>
  <c r="M1135" i="11"/>
  <c r="D1135" i="11" s="1"/>
  <c r="M1123" i="11"/>
  <c r="D1123" i="11" s="1"/>
  <c r="M1113" i="11"/>
  <c r="D1113" i="11" s="1"/>
  <c r="M1103" i="11"/>
  <c r="D1103" i="11" s="1"/>
  <c r="M1091" i="11"/>
  <c r="D1091" i="11" s="1"/>
  <c r="M1081" i="11"/>
  <c r="D1081" i="11" s="1"/>
  <c r="M1071" i="11"/>
  <c r="D1071" i="11" s="1"/>
  <c r="M1059" i="11"/>
  <c r="D1059" i="11" s="1"/>
  <c r="M1049" i="11"/>
  <c r="D1049" i="11" s="1"/>
  <c r="M1039" i="11"/>
  <c r="D1039" i="11" s="1"/>
  <c r="M1027" i="11"/>
  <c r="D1027" i="11" s="1"/>
  <c r="M1017" i="11"/>
  <c r="D1017" i="11" s="1"/>
  <c r="M1008" i="11"/>
  <c r="D1008" i="11" s="1"/>
  <c r="M999" i="11"/>
  <c r="M991" i="11"/>
  <c r="D991" i="11" s="1"/>
  <c r="M983" i="11"/>
  <c r="D983" i="11" s="1"/>
  <c r="M975" i="11"/>
  <c r="D975" i="11" s="1"/>
  <c r="M967" i="11"/>
  <c r="D967" i="11" s="1"/>
  <c r="M959" i="11"/>
  <c r="D959" i="11" s="1"/>
  <c r="M951" i="11"/>
  <c r="D951" i="11" s="1"/>
  <c r="M943" i="11"/>
  <c r="D943" i="11" s="1"/>
  <c r="M935" i="11"/>
  <c r="D935" i="11" s="1"/>
  <c r="M927" i="11"/>
  <c r="D927" i="11" s="1"/>
  <c r="M919" i="11"/>
  <c r="D919" i="11" s="1"/>
  <c r="M911" i="11"/>
  <c r="D911" i="11" s="1"/>
  <c r="M903" i="11"/>
  <c r="D903" i="11" s="1"/>
  <c r="M895" i="11"/>
  <c r="D895" i="11" s="1"/>
  <c r="M887" i="11"/>
  <c r="D887" i="11" s="1"/>
  <c r="M879" i="11"/>
  <c r="D879" i="11" s="1"/>
  <c r="M871" i="11"/>
  <c r="D871" i="11" s="1"/>
  <c r="M863" i="11"/>
  <c r="D863" i="11" s="1"/>
  <c r="M855" i="11"/>
  <c r="D855" i="11" s="1"/>
  <c r="M847" i="11"/>
  <c r="D847" i="11" s="1"/>
  <c r="M839" i="11"/>
  <c r="D839" i="11" s="1"/>
  <c r="M831" i="11"/>
  <c r="M823" i="11"/>
  <c r="D823" i="11" s="1"/>
  <c r="M815" i="11"/>
  <c r="D815" i="11" s="1"/>
  <c r="M807" i="11"/>
  <c r="D807" i="11" s="1"/>
  <c r="M799" i="11"/>
  <c r="D799" i="11" s="1"/>
  <c r="M791" i="11"/>
  <c r="D791" i="11" s="1"/>
  <c r="M783" i="11"/>
  <c r="D783" i="11" s="1"/>
  <c r="M775" i="11"/>
  <c r="D775" i="11" s="1"/>
  <c r="M767" i="11"/>
  <c r="D767" i="11" s="1"/>
  <c r="M759" i="11"/>
  <c r="D759" i="11" s="1"/>
  <c r="M751" i="11"/>
  <c r="D751" i="11" s="1"/>
  <c r="M743" i="11"/>
  <c r="D743" i="11" s="1"/>
  <c r="M735" i="11"/>
  <c r="D735" i="11" s="1"/>
  <c r="M727" i="11"/>
  <c r="D727" i="11" s="1"/>
  <c r="M719" i="11"/>
  <c r="D719" i="11" s="1"/>
  <c r="M711" i="11"/>
  <c r="D711" i="11" s="1"/>
  <c r="M703" i="11"/>
  <c r="D703" i="11" s="1"/>
  <c r="M695" i="11"/>
  <c r="D695" i="11" s="1"/>
  <c r="M687" i="11"/>
  <c r="D687" i="11" s="1"/>
  <c r="M679" i="11"/>
  <c r="D679" i="11" s="1"/>
  <c r="M671" i="11"/>
  <c r="D671" i="11" s="1"/>
  <c r="M663" i="11"/>
  <c r="D663" i="11" s="1"/>
  <c r="M655" i="11"/>
  <c r="D655" i="11" s="1"/>
  <c r="M647" i="11"/>
  <c r="D647" i="11" s="1"/>
  <c r="M639" i="11"/>
  <c r="D639" i="11" s="1"/>
  <c r="M1224" i="11"/>
  <c r="D1224" i="11" s="1"/>
  <c r="M1208" i="11"/>
  <c r="D1208" i="11" s="1"/>
  <c r="M1197" i="11"/>
  <c r="D1197" i="11" s="1"/>
  <c r="M1186" i="11"/>
  <c r="D1186" i="11" s="1"/>
  <c r="M1176" i="11"/>
  <c r="D1176" i="11" s="1"/>
  <c r="M1165" i="11"/>
  <c r="D1165" i="11" s="1"/>
  <c r="M1154" i="11"/>
  <c r="D1154" i="11" s="1"/>
  <c r="M1144" i="11"/>
  <c r="D1144" i="11" s="1"/>
  <c r="M1133" i="11"/>
  <c r="D1133" i="11" s="1"/>
  <c r="M1122" i="11"/>
  <c r="D1122" i="11" s="1"/>
  <c r="M1112" i="11"/>
  <c r="D1112" i="11" s="1"/>
  <c r="M1101" i="11"/>
  <c r="D1101" i="11" s="1"/>
  <c r="M1090" i="11"/>
  <c r="D1090" i="11" s="1"/>
  <c r="M1080" i="11"/>
  <c r="D1080" i="11" s="1"/>
  <c r="M1069" i="11"/>
  <c r="D1069" i="11" s="1"/>
  <c r="M1058" i="11"/>
  <c r="D1058" i="11" s="1"/>
  <c r="M1048" i="11"/>
  <c r="D1048" i="11" s="1"/>
  <c r="M1037" i="11"/>
  <c r="D1037" i="11" s="1"/>
  <c r="M1026" i="11"/>
  <c r="D1026" i="11" s="1"/>
  <c r="M1016" i="11"/>
  <c r="D1016" i="11" s="1"/>
  <c r="M1007" i="11"/>
  <c r="D1007" i="11" s="1"/>
  <c r="M998" i="11"/>
  <c r="D998" i="11" s="1"/>
  <c r="M990" i="11"/>
  <c r="D990" i="11" s="1"/>
  <c r="M982" i="11"/>
  <c r="D982" i="11" s="1"/>
  <c r="M974" i="11"/>
  <c r="D974" i="11" s="1"/>
  <c r="M966" i="11"/>
  <c r="D966" i="11" s="1"/>
  <c r="M958" i="11"/>
  <c r="D958" i="11" s="1"/>
  <c r="M950" i="11"/>
  <c r="D950" i="11" s="1"/>
  <c r="M942" i="11"/>
  <c r="D942" i="11" s="1"/>
  <c r="M934" i="11"/>
  <c r="D934" i="11" s="1"/>
  <c r="M926" i="11"/>
  <c r="D926" i="11" s="1"/>
  <c r="M918" i="11"/>
  <c r="D918" i="11" s="1"/>
  <c r="M910" i="11"/>
  <c r="M902" i="11"/>
  <c r="D902" i="11" s="1"/>
  <c r="M894" i="11"/>
  <c r="D894" i="11" s="1"/>
  <c r="M886" i="11"/>
  <c r="D886" i="11" s="1"/>
  <c r="M878" i="11"/>
  <c r="D878" i="11" s="1"/>
  <c r="M870" i="11"/>
  <c r="D870" i="11" s="1"/>
  <c r="M862" i="11"/>
  <c r="D862" i="11" s="1"/>
  <c r="M854" i="11"/>
  <c r="D854" i="11" s="1"/>
  <c r="M846" i="11"/>
  <c r="D846" i="11" s="1"/>
  <c r="M838" i="11"/>
  <c r="D838" i="11" s="1"/>
  <c r="M830" i="11"/>
  <c r="D830" i="11" s="1"/>
  <c r="M822" i="11"/>
  <c r="D822" i="11" s="1"/>
  <c r="M814" i="11"/>
  <c r="D814" i="11" s="1"/>
  <c r="M806" i="11"/>
  <c r="D806" i="11" s="1"/>
  <c r="M798" i="11"/>
  <c r="D798" i="11" s="1"/>
  <c r="M790" i="11"/>
  <c r="D790" i="11" s="1"/>
  <c r="M782" i="11"/>
  <c r="D782" i="11" s="1"/>
  <c r="M774" i="11"/>
  <c r="D774" i="11" s="1"/>
  <c r="M766" i="11"/>
  <c r="D766" i="11" s="1"/>
  <c r="M758" i="11"/>
  <c r="D758" i="11" s="1"/>
  <c r="M750" i="11"/>
  <c r="D750" i="11" s="1"/>
  <c r="M742" i="11"/>
  <c r="D742" i="11" s="1"/>
  <c r="M734" i="11"/>
  <c r="D734" i="11" s="1"/>
  <c r="M726" i="11"/>
  <c r="D726" i="11" s="1"/>
  <c r="M718" i="11"/>
  <c r="D718" i="11" s="1"/>
  <c r="M710" i="11"/>
  <c r="D710" i="11" s="1"/>
  <c r="M702" i="11"/>
  <c r="D702" i="11" s="1"/>
  <c r="M694" i="11"/>
  <c r="D694" i="11" s="1"/>
  <c r="M686" i="11"/>
  <c r="D686" i="11" s="1"/>
  <c r="M678" i="11"/>
  <c r="D678" i="11" s="1"/>
  <c r="M670" i="11"/>
  <c r="D670" i="11" s="1"/>
  <c r="M662" i="11"/>
  <c r="D662" i="11" s="1"/>
  <c r="M654" i="11"/>
  <c r="D654" i="11" s="1"/>
  <c r="M646" i="11"/>
  <c r="D646" i="11" s="1"/>
  <c r="M638" i="11"/>
  <c r="D638" i="11" s="1"/>
  <c r="M1217" i="11"/>
  <c r="D1217" i="11" s="1"/>
  <c r="M1207" i="11"/>
  <c r="D1207" i="11" s="1"/>
  <c r="M1195" i="11"/>
  <c r="D1195" i="11" s="1"/>
  <c r="M1185" i="11"/>
  <c r="D1185" i="11" s="1"/>
  <c r="M1175" i="11"/>
  <c r="D1175" i="11" s="1"/>
  <c r="M1163" i="11"/>
  <c r="D1163" i="11" s="1"/>
  <c r="M1153" i="11"/>
  <c r="D1153" i="11" s="1"/>
  <c r="M1143" i="11"/>
  <c r="D1143" i="11" s="1"/>
  <c r="M1131" i="11"/>
  <c r="D1131" i="11" s="1"/>
  <c r="M1121" i="11"/>
  <c r="D1121" i="11" s="1"/>
  <c r="M1111" i="11"/>
  <c r="D1111" i="11" s="1"/>
  <c r="M1099" i="11"/>
  <c r="D1099" i="11" s="1"/>
  <c r="M1089" i="11"/>
  <c r="D1089" i="11" s="1"/>
  <c r="M1079" i="11"/>
  <c r="D1079" i="11" s="1"/>
  <c r="M1067" i="11"/>
  <c r="D1067" i="11" s="1"/>
  <c r="M1057" i="11"/>
  <c r="D1057" i="11" s="1"/>
  <c r="M1047" i="11"/>
  <c r="D1047" i="11" s="1"/>
  <c r="M1035" i="11"/>
  <c r="D1035" i="11" s="1"/>
  <c r="M1025" i="11"/>
  <c r="D1025" i="11" s="1"/>
  <c r="M1015" i="11"/>
  <c r="D1015" i="11" s="1"/>
  <c r="M1005" i="11"/>
  <c r="D1005" i="11" s="1"/>
  <c r="M997" i="11"/>
  <c r="M989" i="11"/>
  <c r="D989" i="11" s="1"/>
  <c r="M981" i="11"/>
  <c r="D981" i="11" s="1"/>
  <c r="M973" i="11"/>
  <c r="D973" i="11" s="1"/>
  <c r="M965" i="11"/>
  <c r="D965" i="11" s="1"/>
  <c r="M957" i="11"/>
  <c r="D957" i="11" s="1"/>
  <c r="M949" i="11"/>
  <c r="D949" i="11" s="1"/>
  <c r="M941" i="11"/>
  <c r="D941" i="11" s="1"/>
  <c r="M933" i="11"/>
  <c r="D933" i="11" s="1"/>
  <c r="M925" i="11"/>
  <c r="D925" i="11" s="1"/>
  <c r="M917" i="11"/>
  <c r="D917" i="11" s="1"/>
  <c r="M909" i="11"/>
  <c r="D909" i="11" s="1"/>
  <c r="M901" i="11"/>
  <c r="D901" i="11" s="1"/>
  <c r="M893" i="11"/>
  <c r="D893" i="11" s="1"/>
  <c r="M885" i="11"/>
  <c r="D885" i="11" s="1"/>
  <c r="M877" i="11"/>
  <c r="D877" i="11" s="1"/>
  <c r="M869" i="11"/>
  <c r="D869" i="11" s="1"/>
  <c r="M861" i="11"/>
  <c r="D861" i="11" s="1"/>
  <c r="M853" i="11"/>
  <c r="D853" i="11" s="1"/>
  <c r="M845" i="11"/>
  <c r="D845" i="11" s="1"/>
  <c r="M837" i="11"/>
  <c r="D837" i="11" s="1"/>
  <c r="M829" i="11"/>
  <c r="D829" i="11" s="1"/>
  <c r="M821" i="11"/>
  <c r="D821" i="11" s="1"/>
  <c r="M813" i="11"/>
  <c r="D813" i="11" s="1"/>
  <c r="M805" i="11"/>
  <c r="D805" i="11" s="1"/>
  <c r="M797" i="11"/>
  <c r="D797" i="11" s="1"/>
  <c r="M789" i="11"/>
  <c r="D789" i="11" s="1"/>
  <c r="M781" i="11"/>
  <c r="D781" i="11" s="1"/>
  <c r="M773" i="11"/>
  <c r="D773" i="11" s="1"/>
  <c r="M765" i="11"/>
  <c r="D765" i="11" s="1"/>
  <c r="M757" i="11"/>
  <c r="D757" i="11" s="1"/>
  <c r="M749" i="11"/>
  <c r="D749" i="11" s="1"/>
  <c r="M741" i="11"/>
  <c r="D741" i="11" s="1"/>
  <c r="M733" i="11"/>
  <c r="D733" i="11" s="1"/>
  <c r="M725" i="11"/>
  <c r="D725" i="11" s="1"/>
  <c r="M717" i="11"/>
  <c r="M709" i="11"/>
  <c r="D709" i="11" s="1"/>
  <c r="M701" i="11"/>
  <c r="D701" i="11" s="1"/>
  <c r="M693" i="11"/>
  <c r="D693" i="11" s="1"/>
  <c r="M685" i="11"/>
  <c r="D685" i="11" s="1"/>
  <c r="M677" i="11"/>
  <c r="D677" i="11" s="1"/>
  <c r="M669" i="11"/>
  <c r="D669" i="11" s="1"/>
  <c r="M661" i="11"/>
  <c r="D661" i="11" s="1"/>
  <c r="M653" i="11"/>
  <c r="D653" i="11" s="1"/>
  <c r="M645" i="11"/>
  <c r="D645" i="11" s="1"/>
  <c r="M637" i="11"/>
  <c r="D637" i="11" s="1"/>
  <c r="M629" i="11"/>
  <c r="D629" i="11" s="1"/>
  <c r="M621" i="11"/>
  <c r="D621" i="11" s="1"/>
  <c r="M1216" i="11"/>
  <c r="D1216" i="11" s="1"/>
  <c r="M1205" i="11"/>
  <c r="D1205" i="11" s="1"/>
  <c r="M1194" i="11"/>
  <c r="D1194" i="11" s="1"/>
  <c r="M1184" i="11"/>
  <c r="D1184" i="11" s="1"/>
  <c r="M1173" i="11"/>
  <c r="D1173" i="11" s="1"/>
  <c r="M1162" i="11"/>
  <c r="D1162" i="11" s="1"/>
  <c r="M1152" i="11"/>
  <c r="D1152" i="11" s="1"/>
  <c r="M1141" i="11"/>
  <c r="D1141" i="11" s="1"/>
  <c r="M1130" i="11"/>
  <c r="D1130" i="11" s="1"/>
  <c r="M1120" i="11"/>
  <c r="D1120" i="11" s="1"/>
  <c r="M1109" i="11"/>
  <c r="D1109" i="11" s="1"/>
  <c r="M1098" i="11"/>
  <c r="D1098" i="11" s="1"/>
  <c r="M1088" i="11"/>
  <c r="D1088" i="11" s="1"/>
  <c r="M1077" i="11"/>
  <c r="D1077" i="11" s="1"/>
  <c r="M1066" i="11"/>
  <c r="D1066" i="11" s="1"/>
  <c r="M1056" i="11"/>
  <c r="D1056" i="11" s="1"/>
  <c r="M1045" i="11"/>
  <c r="D1045" i="11" s="1"/>
  <c r="M1034" i="11"/>
  <c r="D1034" i="11" s="1"/>
  <c r="M1024" i="11"/>
  <c r="D1024" i="11" s="1"/>
  <c r="M1013" i="11"/>
  <c r="D1013" i="11" s="1"/>
  <c r="M1004" i="11"/>
  <c r="D1004" i="11" s="1"/>
  <c r="M996" i="11"/>
  <c r="D996" i="11" s="1"/>
  <c r="M988" i="11"/>
  <c r="D988" i="11" s="1"/>
  <c r="M980" i="11"/>
  <c r="D980" i="11" s="1"/>
  <c r="M972" i="11"/>
  <c r="D972" i="11" s="1"/>
  <c r="M964" i="11"/>
  <c r="D964" i="11" s="1"/>
  <c r="M956" i="11"/>
  <c r="D956" i="11" s="1"/>
  <c r="M948" i="11"/>
  <c r="D948" i="11" s="1"/>
  <c r="M940" i="11"/>
  <c r="D940" i="11" s="1"/>
  <c r="M932" i="11"/>
  <c r="D932" i="11" s="1"/>
  <c r="M924" i="11"/>
  <c r="D924" i="11" s="1"/>
  <c r="M916" i="11"/>
  <c r="D916" i="11" s="1"/>
  <c r="M908" i="11"/>
  <c r="M900" i="11"/>
  <c r="D900" i="11" s="1"/>
  <c r="M892" i="11"/>
  <c r="D892" i="11" s="1"/>
  <c r="M884" i="11"/>
  <c r="D884" i="11" s="1"/>
  <c r="M876" i="11"/>
  <c r="D876" i="11" s="1"/>
  <c r="M868" i="11"/>
  <c r="D868" i="11" s="1"/>
  <c r="M860" i="11"/>
  <c r="D860" i="11" s="1"/>
  <c r="M852" i="11"/>
  <c r="D852" i="11" s="1"/>
  <c r="M844" i="11"/>
  <c r="D844" i="11" s="1"/>
  <c r="M836" i="11"/>
  <c r="D836" i="11" s="1"/>
  <c r="M828" i="11"/>
  <c r="D828" i="11" s="1"/>
  <c r="M820" i="11"/>
  <c r="D820" i="11" s="1"/>
  <c r="M812" i="11"/>
  <c r="D812" i="11" s="1"/>
  <c r="M804" i="11"/>
  <c r="D804" i="11" s="1"/>
  <c r="M796" i="11"/>
  <c r="D796" i="11" s="1"/>
  <c r="M788" i="11"/>
  <c r="D788" i="11" s="1"/>
  <c r="M780" i="11"/>
  <c r="D780" i="11" s="1"/>
  <c r="M772" i="11"/>
  <c r="D772" i="11" s="1"/>
  <c r="M764" i="11"/>
  <c r="D764" i="11" s="1"/>
  <c r="M756" i="11"/>
  <c r="D756" i="11" s="1"/>
  <c r="M748" i="11"/>
  <c r="D748" i="11" s="1"/>
  <c r="M740" i="11"/>
  <c r="D740" i="11" s="1"/>
  <c r="M732" i="11"/>
  <c r="D732" i="11" s="1"/>
  <c r="M724" i="11"/>
  <c r="D724" i="11" s="1"/>
  <c r="M716" i="11"/>
  <c r="D716" i="11" s="1"/>
  <c r="M708" i="11"/>
  <c r="D708" i="11" s="1"/>
  <c r="M700" i="11"/>
  <c r="D700" i="11" s="1"/>
  <c r="M692" i="11"/>
  <c r="D692" i="11" s="1"/>
  <c r="M684" i="11"/>
  <c r="D684" i="11" s="1"/>
  <c r="M676" i="11"/>
  <c r="D676" i="11" s="1"/>
  <c r="M668" i="11"/>
  <c r="D668" i="11" s="1"/>
  <c r="M660" i="11"/>
  <c r="D660" i="11" s="1"/>
  <c r="M652" i="11"/>
  <c r="D652" i="11" s="1"/>
  <c r="M644" i="11"/>
  <c r="D644" i="11" s="1"/>
  <c r="M636" i="11"/>
  <c r="D636" i="11" s="1"/>
  <c r="M628" i="11"/>
  <c r="D628" i="11" s="1"/>
  <c r="M620" i="11"/>
  <c r="D620" i="11" s="1"/>
  <c r="M612" i="11"/>
  <c r="D612" i="11" s="1"/>
  <c r="M604" i="11"/>
  <c r="D604" i="11" s="1"/>
  <c r="M596" i="11"/>
  <c r="D596" i="11" s="1"/>
  <c r="M588" i="11"/>
  <c r="D588" i="11" s="1"/>
  <c r="M580" i="11"/>
  <c r="D580" i="11" s="1"/>
  <c r="M572" i="11"/>
  <c r="D572" i="11" s="1"/>
  <c r="M564" i="11"/>
  <c r="D564" i="11" s="1"/>
  <c r="M1215" i="11"/>
  <c r="D1215" i="11" s="1"/>
  <c r="M1203" i="11"/>
  <c r="D1203" i="11" s="1"/>
  <c r="M1193" i="11"/>
  <c r="D1193" i="11" s="1"/>
  <c r="M1183" i="11"/>
  <c r="D1183" i="11" s="1"/>
  <c r="M1171" i="11"/>
  <c r="D1171" i="11" s="1"/>
  <c r="M1161" i="11"/>
  <c r="D1161" i="11" s="1"/>
  <c r="M1151" i="11"/>
  <c r="D1151" i="11" s="1"/>
  <c r="M1139" i="11"/>
  <c r="D1139" i="11" s="1"/>
  <c r="M1129" i="11"/>
  <c r="D1129" i="11" s="1"/>
  <c r="M1119" i="11"/>
  <c r="D1119" i="11" s="1"/>
  <c r="M1107" i="11"/>
  <c r="D1107" i="11" s="1"/>
  <c r="M1097" i="11"/>
  <c r="D1097" i="11" s="1"/>
  <c r="M1087" i="11"/>
  <c r="D1087" i="11" s="1"/>
  <c r="M1075" i="11"/>
  <c r="D1075" i="11" s="1"/>
  <c r="M1065" i="11"/>
  <c r="D1065" i="11" s="1"/>
  <c r="M1055" i="11"/>
  <c r="D1055" i="11" s="1"/>
  <c r="M1043" i="11"/>
  <c r="D1043" i="11" s="1"/>
  <c r="M1033" i="11"/>
  <c r="D1033" i="11" s="1"/>
  <c r="M1023" i="11"/>
  <c r="D1023" i="11" s="1"/>
  <c r="M1012" i="11"/>
  <c r="D1012" i="11" s="1"/>
  <c r="M1003" i="11"/>
  <c r="D1003" i="11" s="1"/>
  <c r="M995" i="11"/>
  <c r="D995" i="11" s="1"/>
  <c r="M987" i="11"/>
  <c r="D987" i="11" s="1"/>
  <c r="M979" i="11"/>
  <c r="D979" i="11" s="1"/>
  <c r="M971" i="11"/>
  <c r="D971" i="11" s="1"/>
  <c r="M963" i="11"/>
  <c r="D963" i="11" s="1"/>
  <c r="M955" i="11"/>
  <c r="D955" i="11" s="1"/>
  <c r="M947" i="11"/>
  <c r="D947" i="11" s="1"/>
  <c r="M939" i="11"/>
  <c r="D939" i="11" s="1"/>
  <c r="M931" i="11"/>
  <c r="D931" i="11" s="1"/>
  <c r="M923" i="11"/>
  <c r="D923" i="11" s="1"/>
  <c r="M915" i="11"/>
  <c r="D915" i="11" s="1"/>
  <c r="M907" i="11"/>
  <c r="D907" i="11" s="1"/>
  <c r="M899" i="11"/>
  <c r="D899" i="11" s="1"/>
  <c r="M891" i="11"/>
  <c r="D891" i="11" s="1"/>
  <c r="M883" i="11"/>
  <c r="D883" i="11" s="1"/>
  <c r="M875" i="11"/>
  <c r="D875" i="11" s="1"/>
  <c r="M867" i="11"/>
  <c r="D867" i="11" s="1"/>
  <c r="M859" i="11"/>
  <c r="D859" i="11" s="1"/>
  <c r="M851" i="11"/>
  <c r="D851" i="11" s="1"/>
  <c r="M843" i="11"/>
  <c r="D843" i="11" s="1"/>
  <c r="M835" i="11"/>
  <c r="D835" i="11" s="1"/>
  <c r="M827" i="11"/>
  <c r="D827" i="11" s="1"/>
  <c r="M819" i="11"/>
  <c r="D819" i="11" s="1"/>
  <c r="M811" i="11"/>
  <c r="D811" i="11" s="1"/>
  <c r="M803" i="11"/>
  <c r="D803" i="11" s="1"/>
  <c r="M795" i="11"/>
  <c r="D795" i="11" s="1"/>
  <c r="M787" i="11"/>
  <c r="D787" i="11" s="1"/>
  <c r="M779" i="11"/>
  <c r="D779" i="11" s="1"/>
  <c r="M771" i="11"/>
  <c r="D771" i="11" s="1"/>
  <c r="M763" i="11"/>
  <c r="D763" i="11" s="1"/>
  <c r="M755" i="11"/>
  <c r="D755" i="11" s="1"/>
  <c r="M747" i="11"/>
  <c r="D747" i="11" s="1"/>
  <c r="M739" i="11"/>
  <c r="D739" i="11" s="1"/>
  <c r="M731" i="11"/>
  <c r="D731" i="11" s="1"/>
  <c r="M723" i="11"/>
  <c r="D723" i="11" s="1"/>
  <c r="M715" i="11"/>
  <c r="D715" i="11" s="1"/>
  <c r="M707" i="11"/>
  <c r="D707" i="11" s="1"/>
  <c r="M699" i="11"/>
  <c r="D699" i="11" s="1"/>
  <c r="M691" i="11"/>
  <c r="D691" i="11" s="1"/>
  <c r="M683" i="11"/>
  <c r="D683" i="11" s="1"/>
  <c r="M675" i="11"/>
  <c r="D675" i="11" s="1"/>
  <c r="M667" i="11"/>
  <c r="D667" i="11" s="1"/>
  <c r="M659" i="11"/>
  <c r="D659" i="11" s="1"/>
  <c r="M651" i="11"/>
  <c r="D651" i="11" s="1"/>
  <c r="M643" i="11"/>
  <c r="D643" i="11" s="1"/>
  <c r="M635" i="11"/>
  <c r="D635" i="11" s="1"/>
  <c r="M627" i="11"/>
  <c r="D627" i="11" s="1"/>
  <c r="M619" i="11"/>
  <c r="D619" i="11" s="1"/>
  <c r="M611" i="11"/>
  <c r="D611" i="11" s="1"/>
  <c r="M603" i="11"/>
  <c r="D603" i="11" s="1"/>
  <c r="M595" i="11"/>
  <c r="D595" i="11" s="1"/>
  <c r="M587" i="11"/>
  <c r="D587" i="11" s="1"/>
  <c r="M579" i="11"/>
  <c r="D579" i="11" s="1"/>
  <c r="M571" i="11"/>
  <c r="D571" i="11" s="1"/>
  <c r="M563" i="11"/>
  <c r="D563" i="11" s="1"/>
  <c r="M555" i="11"/>
  <c r="D555" i="11" s="1"/>
  <c r="M547" i="11"/>
  <c r="D547" i="11" s="1"/>
  <c r="M539" i="11"/>
  <c r="D539" i="11" s="1"/>
  <c r="M531" i="11"/>
  <c r="D531" i="11" s="1"/>
  <c r="M523" i="11"/>
  <c r="D523" i="11" s="1"/>
  <c r="M515" i="11"/>
  <c r="D515" i="11" s="1"/>
  <c r="M507" i="11"/>
  <c r="D507" i="11" s="1"/>
  <c r="M499" i="11"/>
  <c r="D499" i="11" s="1"/>
  <c r="M491" i="11"/>
  <c r="D491" i="11" s="1"/>
  <c r="M1213" i="11"/>
  <c r="D1213" i="11" s="1"/>
  <c r="M1202" i="11"/>
  <c r="D1202" i="11" s="1"/>
  <c r="M1192" i="11"/>
  <c r="D1192" i="11" s="1"/>
  <c r="M1181" i="11"/>
  <c r="D1181" i="11" s="1"/>
  <c r="M1170" i="11"/>
  <c r="D1170" i="11" s="1"/>
  <c r="M1160" i="11"/>
  <c r="D1160" i="11" s="1"/>
  <c r="M1149" i="11"/>
  <c r="D1149" i="11" s="1"/>
  <c r="M1138" i="11"/>
  <c r="D1138" i="11" s="1"/>
  <c r="M1128" i="11"/>
  <c r="D1128" i="11" s="1"/>
  <c r="M1117" i="11"/>
  <c r="D1117" i="11" s="1"/>
  <c r="M1106" i="11"/>
  <c r="D1106" i="11" s="1"/>
  <c r="M1096" i="11"/>
  <c r="D1096" i="11" s="1"/>
  <c r="M1085" i="11"/>
  <c r="D1085" i="11" s="1"/>
  <c r="M1074" i="11"/>
  <c r="D1074" i="11" s="1"/>
  <c r="M1064" i="11"/>
  <c r="D1064" i="11" s="1"/>
  <c r="M1053" i="11"/>
  <c r="M1042" i="11"/>
  <c r="D1042" i="11" s="1"/>
  <c r="M1032" i="11"/>
  <c r="D1032" i="11" s="1"/>
  <c r="M1021" i="11"/>
  <c r="D1021" i="11" s="1"/>
  <c r="M1011" i="11"/>
  <c r="D1011" i="11" s="1"/>
  <c r="M1002" i="11"/>
  <c r="D1002" i="11" s="1"/>
  <c r="M994" i="11"/>
  <c r="D994" i="11" s="1"/>
  <c r="M986" i="11"/>
  <c r="D986" i="11" s="1"/>
  <c r="M978" i="11"/>
  <c r="D978" i="11" s="1"/>
  <c r="M970" i="11"/>
  <c r="D970" i="11" s="1"/>
  <c r="M962" i="11"/>
  <c r="D962" i="11" s="1"/>
  <c r="M954" i="11"/>
  <c r="D954" i="11" s="1"/>
  <c r="M946" i="11"/>
  <c r="D946" i="11" s="1"/>
  <c r="M938" i="11"/>
  <c r="D938" i="11" s="1"/>
  <c r="M930" i="11"/>
  <c r="D930" i="11" s="1"/>
  <c r="M922" i="11"/>
  <c r="D922" i="11" s="1"/>
  <c r="M914" i="11"/>
  <c r="D914" i="11" s="1"/>
  <c r="M906" i="11"/>
  <c r="D906" i="11" s="1"/>
  <c r="M898" i="11"/>
  <c r="D898" i="11" s="1"/>
  <c r="M890" i="11"/>
  <c r="D890" i="11" s="1"/>
  <c r="M882" i="11"/>
  <c r="D882" i="11" s="1"/>
  <c r="M874" i="11"/>
  <c r="D874" i="11" s="1"/>
  <c r="M866" i="11"/>
  <c r="D866" i="11" s="1"/>
  <c r="M858" i="11"/>
  <c r="D858" i="11" s="1"/>
  <c r="M850" i="11"/>
  <c r="D850" i="11" s="1"/>
  <c r="M842" i="11"/>
  <c r="D842" i="11" s="1"/>
  <c r="M834" i="11"/>
  <c r="M826" i="11"/>
  <c r="D826" i="11" s="1"/>
  <c r="M818" i="11"/>
  <c r="D818" i="11" s="1"/>
  <c r="M810" i="11"/>
  <c r="D810" i="11" s="1"/>
  <c r="M802" i="11"/>
  <c r="D802" i="11" s="1"/>
  <c r="M794" i="11"/>
  <c r="M786" i="11"/>
  <c r="D786" i="11" s="1"/>
  <c r="M778" i="11"/>
  <c r="D778" i="11" s="1"/>
  <c r="M770" i="11"/>
  <c r="D770" i="11" s="1"/>
  <c r="M762" i="11"/>
  <c r="D762" i="11" s="1"/>
  <c r="M754" i="11"/>
  <c r="D754" i="11" s="1"/>
  <c r="M746" i="11"/>
  <c r="D746" i="11" s="1"/>
  <c r="M738" i="11"/>
  <c r="D738" i="11" s="1"/>
  <c r="M730" i="11"/>
  <c r="D730" i="11" s="1"/>
  <c r="M722" i="11"/>
  <c r="D722" i="11" s="1"/>
  <c r="M714" i="11"/>
  <c r="D714" i="11" s="1"/>
  <c r="M706" i="11"/>
  <c r="M698" i="11"/>
  <c r="D698" i="11" s="1"/>
  <c r="M690" i="11"/>
  <c r="D690" i="11" s="1"/>
  <c r="M682" i="11"/>
  <c r="D682" i="11" s="1"/>
  <c r="M674" i="11"/>
  <c r="D674" i="11" s="1"/>
  <c r="M666" i="11"/>
  <c r="D666" i="11" s="1"/>
  <c r="M658" i="11"/>
  <c r="D658" i="11" s="1"/>
  <c r="M650" i="11"/>
  <c r="D650" i="11" s="1"/>
  <c r="M642" i="11"/>
  <c r="D642" i="11" s="1"/>
  <c r="M634" i="11"/>
  <c r="D634" i="11" s="1"/>
  <c r="M626" i="11"/>
  <c r="D626" i="11" s="1"/>
  <c r="M618" i="11"/>
  <c r="D618" i="11" s="1"/>
  <c r="M610" i="11"/>
  <c r="D610" i="11" s="1"/>
  <c r="M602" i="11"/>
  <c r="D602" i="11" s="1"/>
  <c r="M594" i="11"/>
  <c r="D594" i="11" s="1"/>
  <c r="M586" i="11"/>
  <c r="D586" i="11" s="1"/>
  <c r="M578" i="11"/>
  <c r="D578" i="11" s="1"/>
  <c r="M570" i="11"/>
  <c r="D570" i="11" s="1"/>
  <c r="M562" i="11"/>
  <c r="D562" i="11" s="1"/>
  <c r="M554" i="11"/>
  <c r="D554" i="11" s="1"/>
  <c r="M546" i="11"/>
  <c r="D546" i="11" s="1"/>
  <c r="M538" i="11"/>
  <c r="D538" i="11" s="1"/>
  <c r="M530" i="11"/>
  <c r="D530" i="11" s="1"/>
  <c r="M522" i="11"/>
  <c r="D522" i="11" s="1"/>
  <c r="M514" i="11"/>
  <c r="D514" i="11" s="1"/>
  <c r="M506" i="11"/>
  <c r="D506" i="11" s="1"/>
  <c r="M498" i="11"/>
  <c r="D498" i="11" s="1"/>
  <c r="M490" i="11"/>
  <c r="D490" i="11" s="1"/>
  <c r="M482" i="11"/>
  <c r="D482" i="11" s="1"/>
  <c r="M613" i="11"/>
  <c r="D613" i="11" s="1"/>
  <c r="M593" i="11"/>
  <c r="D593" i="11" s="1"/>
  <c r="M577" i="11"/>
  <c r="D577" i="11" s="1"/>
  <c r="M565" i="11"/>
  <c r="D565" i="11" s="1"/>
  <c r="M552" i="11"/>
  <c r="D552" i="11" s="1"/>
  <c r="M542" i="11"/>
  <c r="D542" i="11" s="1"/>
  <c r="M532" i="11"/>
  <c r="D532" i="11" s="1"/>
  <c r="M520" i="11"/>
  <c r="D520" i="11" s="1"/>
  <c r="M510" i="11"/>
  <c r="D510" i="11" s="1"/>
  <c r="M500" i="11"/>
  <c r="D500" i="11" s="1"/>
  <c r="M488" i="11"/>
  <c r="D488" i="11" s="1"/>
  <c r="M479" i="11"/>
  <c r="D479" i="11" s="1"/>
  <c r="M471" i="11"/>
  <c r="D471" i="11" s="1"/>
  <c r="M463" i="11"/>
  <c r="D463" i="11" s="1"/>
  <c r="M455" i="11"/>
  <c r="D455" i="11" s="1"/>
  <c r="M447" i="11"/>
  <c r="D447" i="11" s="1"/>
  <c r="M439" i="11"/>
  <c r="D439" i="11" s="1"/>
  <c r="M431" i="11"/>
  <c r="D431" i="11" s="1"/>
  <c r="M423" i="11"/>
  <c r="D423" i="11" s="1"/>
  <c r="M415" i="11"/>
  <c r="D415" i="11" s="1"/>
  <c r="M407" i="11"/>
  <c r="D407" i="11" s="1"/>
  <c r="M399" i="11"/>
  <c r="D399" i="11" s="1"/>
  <c r="M391" i="11"/>
  <c r="D391" i="11" s="1"/>
  <c r="M383" i="11"/>
  <c r="D383" i="11" s="1"/>
  <c r="M375" i="11"/>
  <c r="D375" i="11" s="1"/>
  <c r="M367" i="11"/>
  <c r="D367" i="11" s="1"/>
  <c r="M359" i="11"/>
  <c r="D359" i="11" s="1"/>
  <c r="M351" i="11"/>
  <c r="D351" i="11" s="1"/>
  <c r="M343" i="11"/>
  <c r="D343" i="11" s="1"/>
  <c r="M335" i="11"/>
  <c r="D335" i="11" s="1"/>
  <c r="M327" i="11"/>
  <c r="D327" i="11" s="1"/>
  <c r="M319" i="11"/>
  <c r="D319" i="11" s="1"/>
  <c r="M311" i="11"/>
  <c r="D311" i="11" s="1"/>
  <c r="M303" i="11"/>
  <c r="D303" i="11" s="1"/>
  <c r="M295" i="11"/>
  <c r="D295" i="11" s="1"/>
  <c r="M287" i="11"/>
  <c r="D287" i="11" s="1"/>
  <c r="M279" i="11"/>
  <c r="D279" i="11" s="1"/>
  <c r="M271" i="11"/>
  <c r="D271" i="11" s="1"/>
  <c r="M263" i="11"/>
  <c r="D263" i="11" s="1"/>
  <c r="M255" i="11"/>
  <c r="D255" i="11" s="1"/>
  <c r="M247" i="11"/>
  <c r="D247" i="11" s="1"/>
  <c r="M239" i="11"/>
  <c r="D239" i="11" s="1"/>
  <c r="M231" i="11"/>
  <c r="D231" i="11" s="1"/>
  <c r="M223" i="11"/>
  <c r="D223" i="11" s="1"/>
  <c r="M215" i="11"/>
  <c r="D215" i="11" s="1"/>
  <c r="M207" i="11"/>
  <c r="D207" i="11" s="1"/>
  <c r="M199" i="11"/>
  <c r="D199" i="11" s="1"/>
  <c r="M191" i="11"/>
  <c r="D191" i="11" s="1"/>
  <c r="M183" i="11"/>
  <c r="D183" i="11" s="1"/>
  <c r="M175" i="11"/>
  <c r="D175" i="11" s="1"/>
  <c r="M167" i="11"/>
  <c r="D167" i="11" s="1"/>
  <c r="M159" i="11"/>
  <c r="D159" i="11" s="1"/>
  <c r="M151" i="11"/>
  <c r="D151" i="11" s="1"/>
  <c r="M143" i="11"/>
  <c r="D143" i="11" s="1"/>
  <c r="M135" i="11"/>
  <c r="D135" i="11" s="1"/>
  <c r="M127" i="11"/>
  <c r="D127" i="11" s="1"/>
  <c r="M119" i="11"/>
  <c r="D119" i="11" s="1"/>
  <c r="M111" i="11"/>
  <c r="D111" i="11" s="1"/>
  <c r="M103" i="11"/>
  <c r="D103" i="11" s="1"/>
  <c r="M95" i="11"/>
  <c r="D95" i="11" s="1"/>
  <c r="M87" i="11"/>
  <c r="D87" i="11" s="1"/>
  <c r="M79" i="11"/>
  <c r="D79" i="11" s="1"/>
  <c r="M71" i="11"/>
  <c r="D71" i="11" s="1"/>
  <c r="M63" i="11"/>
  <c r="D63" i="11" s="1"/>
  <c r="M55" i="11"/>
  <c r="D55" i="11" s="1"/>
  <c r="M47" i="11"/>
  <c r="D47" i="11" s="1"/>
  <c r="M39" i="11"/>
  <c r="D39" i="11" s="1"/>
  <c r="M31" i="11"/>
  <c r="D31" i="11" s="1"/>
  <c r="M23" i="11"/>
  <c r="D23" i="11" s="1"/>
  <c r="M15" i="11"/>
  <c r="D15" i="11" s="1"/>
  <c r="M6" i="11"/>
  <c r="D6" i="11" s="1"/>
  <c r="M607" i="11"/>
  <c r="D607" i="11" s="1"/>
  <c r="M591" i="11"/>
  <c r="D591" i="11" s="1"/>
  <c r="M575" i="11"/>
  <c r="D575" i="11" s="1"/>
  <c r="M561" i="11"/>
  <c r="D561" i="11" s="1"/>
  <c r="M551" i="11"/>
  <c r="D551" i="11" s="1"/>
  <c r="M541" i="11"/>
  <c r="D541" i="11" s="1"/>
  <c r="M529" i="11"/>
  <c r="D529" i="11" s="1"/>
  <c r="M519" i="11"/>
  <c r="D519" i="11" s="1"/>
  <c r="M509" i="11"/>
  <c r="D509" i="11" s="1"/>
  <c r="M497" i="11"/>
  <c r="D497" i="11" s="1"/>
  <c r="M487" i="11"/>
  <c r="D487" i="11" s="1"/>
  <c r="M478" i="11"/>
  <c r="D478" i="11" s="1"/>
  <c r="M470" i="11"/>
  <c r="D470" i="11" s="1"/>
  <c r="M462" i="11"/>
  <c r="D462" i="11" s="1"/>
  <c r="M454" i="11"/>
  <c r="D454" i="11" s="1"/>
  <c r="M446" i="11"/>
  <c r="D446" i="11" s="1"/>
  <c r="M438" i="11"/>
  <c r="D438" i="11" s="1"/>
  <c r="M430" i="11"/>
  <c r="D430" i="11" s="1"/>
  <c r="M422" i="11"/>
  <c r="D422" i="11" s="1"/>
  <c r="M414" i="11"/>
  <c r="D414" i="11" s="1"/>
  <c r="M406" i="11"/>
  <c r="D406" i="11" s="1"/>
  <c r="M398" i="11"/>
  <c r="D398" i="11" s="1"/>
  <c r="M390" i="11"/>
  <c r="D390" i="11" s="1"/>
  <c r="M382" i="11"/>
  <c r="D382" i="11" s="1"/>
  <c r="M374" i="11"/>
  <c r="D374" i="11" s="1"/>
  <c r="M366" i="11"/>
  <c r="D366" i="11" s="1"/>
  <c r="M358" i="11"/>
  <c r="D358" i="11" s="1"/>
  <c r="M350" i="11"/>
  <c r="D350" i="11" s="1"/>
  <c r="M342" i="11"/>
  <c r="D342" i="11" s="1"/>
  <c r="M334" i="11"/>
  <c r="D334" i="11" s="1"/>
  <c r="M326" i="11"/>
  <c r="D326" i="11" s="1"/>
  <c r="M318" i="11"/>
  <c r="D318" i="11" s="1"/>
  <c r="M310" i="11"/>
  <c r="D310" i="11" s="1"/>
  <c r="M302" i="11"/>
  <c r="D302" i="11" s="1"/>
  <c r="M294" i="11"/>
  <c r="D294" i="11" s="1"/>
  <c r="M286" i="11"/>
  <c r="D286" i="11" s="1"/>
  <c r="M278" i="11"/>
  <c r="D278" i="11" s="1"/>
  <c r="M270" i="11"/>
  <c r="D270" i="11" s="1"/>
  <c r="M262" i="11"/>
  <c r="D262" i="11" s="1"/>
  <c r="M254" i="11"/>
  <c r="D254" i="11" s="1"/>
  <c r="M246" i="11"/>
  <c r="D246" i="11" s="1"/>
  <c r="M238" i="11"/>
  <c r="D238" i="11" s="1"/>
  <c r="M230" i="11"/>
  <c r="D230" i="11" s="1"/>
  <c r="M222" i="11"/>
  <c r="D222" i="11" s="1"/>
  <c r="M214" i="11"/>
  <c r="D214" i="11" s="1"/>
  <c r="M206" i="11"/>
  <c r="D206" i="11" s="1"/>
  <c r="M198" i="11"/>
  <c r="D198" i="11" s="1"/>
  <c r="M190" i="11"/>
  <c r="D190" i="11" s="1"/>
  <c r="M182" i="11"/>
  <c r="D182" i="11" s="1"/>
  <c r="M174" i="11"/>
  <c r="D174" i="11" s="1"/>
  <c r="M166" i="11"/>
  <c r="D166" i="11" s="1"/>
  <c r="M158" i="11"/>
  <c r="D158" i="11" s="1"/>
  <c r="M150" i="11"/>
  <c r="D150" i="11" s="1"/>
  <c r="M142" i="11"/>
  <c r="D142" i="11" s="1"/>
  <c r="M134" i="11"/>
  <c r="D134" i="11" s="1"/>
  <c r="M126" i="11"/>
  <c r="D126" i="11" s="1"/>
  <c r="M118" i="11"/>
  <c r="D118" i="11" s="1"/>
  <c r="M110" i="11"/>
  <c r="D110" i="11" s="1"/>
  <c r="M102" i="11"/>
  <c r="D102" i="11" s="1"/>
  <c r="M94" i="11"/>
  <c r="D94" i="11" s="1"/>
  <c r="M86" i="11"/>
  <c r="D86" i="11" s="1"/>
  <c r="M78" i="11"/>
  <c r="D78" i="11" s="1"/>
  <c r="M70" i="11"/>
  <c r="D70" i="11" s="1"/>
  <c r="M62" i="11"/>
  <c r="D62" i="11" s="1"/>
  <c r="M54" i="11"/>
  <c r="D54" i="11" s="1"/>
  <c r="M46" i="11"/>
  <c r="D46" i="11" s="1"/>
  <c r="M38" i="11"/>
  <c r="D38" i="11" s="1"/>
  <c r="M30" i="11"/>
  <c r="D30" i="11" s="1"/>
  <c r="M22" i="11"/>
  <c r="D22" i="11" s="1"/>
  <c r="M14" i="11"/>
  <c r="D14" i="11" s="1"/>
  <c r="M5" i="11"/>
  <c r="D5" i="11" s="1"/>
  <c r="M631" i="11"/>
  <c r="D631" i="11" s="1"/>
  <c r="M606" i="11"/>
  <c r="D606" i="11" s="1"/>
  <c r="M590" i="11"/>
  <c r="D590" i="11" s="1"/>
  <c r="M574" i="11"/>
  <c r="D574" i="11" s="1"/>
  <c r="M560" i="11"/>
  <c r="D560" i="11" s="1"/>
  <c r="M550" i="11"/>
  <c r="D550" i="11" s="1"/>
  <c r="M540" i="11"/>
  <c r="D540" i="11" s="1"/>
  <c r="M528" i="11"/>
  <c r="D528" i="11" s="1"/>
  <c r="M518" i="11"/>
  <c r="D518" i="11" s="1"/>
  <c r="M508" i="11"/>
  <c r="D508" i="11" s="1"/>
  <c r="M496" i="11"/>
  <c r="D496" i="11" s="1"/>
  <c r="M486" i="11"/>
  <c r="D486" i="11" s="1"/>
  <c r="M477" i="11"/>
  <c r="D477" i="11" s="1"/>
  <c r="M469" i="11"/>
  <c r="D469" i="11" s="1"/>
  <c r="M461" i="11"/>
  <c r="D461" i="11" s="1"/>
  <c r="M453" i="11"/>
  <c r="D453" i="11" s="1"/>
  <c r="M445" i="11"/>
  <c r="D445" i="11" s="1"/>
  <c r="M437" i="11"/>
  <c r="D437" i="11" s="1"/>
  <c r="M429" i="11"/>
  <c r="D429" i="11" s="1"/>
  <c r="M421" i="11"/>
  <c r="D421" i="11" s="1"/>
  <c r="M413" i="11"/>
  <c r="D413" i="11" s="1"/>
  <c r="M405" i="11"/>
  <c r="D405" i="11" s="1"/>
  <c r="M397" i="11"/>
  <c r="D397" i="11" s="1"/>
  <c r="M389" i="11"/>
  <c r="D389" i="11" s="1"/>
  <c r="M381" i="11"/>
  <c r="D381" i="11" s="1"/>
  <c r="M373" i="11"/>
  <c r="D373" i="11" s="1"/>
  <c r="M365" i="11"/>
  <c r="D365" i="11" s="1"/>
  <c r="M357" i="11"/>
  <c r="D357" i="11" s="1"/>
  <c r="M349" i="11"/>
  <c r="D349" i="11" s="1"/>
  <c r="M341" i="11"/>
  <c r="D341" i="11" s="1"/>
  <c r="M333" i="11"/>
  <c r="D333" i="11" s="1"/>
  <c r="M325" i="11"/>
  <c r="D325" i="11" s="1"/>
  <c r="M317" i="11"/>
  <c r="D317" i="11" s="1"/>
  <c r="M309" i="11"/>
  <c r="D309" i="11" s="1"/>
  <c r="M301" i="11"/>
  <c r="D301" i="11" s="1"/>
  <c r="M293" i="11"/>
  <c r="D293" i="11" s="1"/>
  <c r="M285" i="11"/>
  <c r="D285" i="11" s="1"/>
  <c r="M277" i="11"/>
  <c r="D277" i="11" s="1"/>
  <c r="M269" i="11"/>
  <c r="D269" i="11" s="1"/>
  <c r="M261" i="11"/>
  <c r="D261" i="11" s="1"/>
  <c r="M253" i="11"/>
  <c r="D253" i="11" s="1"/>
  <c r="M245" i="11"/>
  <c r="D245" i="11" s="1"/>
  <c r="M237" i="11"/>
  <c r="D237" i="11" s="1"/>
  <c r="M229" i="11"/>
  <c r="D229" i="11" s="1"/>
  <c r="M221" i="11"/>
  <c r="D221" i="11" s="1"/>
  <c r="M213" i="11"/>
  <c r="D213" i="11" s="1"/>
  <c r="M205" i="11"/>
  <c r="D205" i="11" s="1"/>
  <c r="M197" i="11"/>
  <c r="D197" i="11" s="1"/>
  <c r="M189" i="11"/>
  <c r="D189" i="11" s="1"/>
  <c r="M181" i="11"/>
  <c r="D181" i="11" s="1"/>
  <c r="M173" i="11"/>
  <c r="D173" i="11" s="1"/>
  <c r="M165" i="11"/>
  <c r="D165" i="11" s="1"/>
  <c r="M157" i="11"/>
  <c r="D157" i="11" s="1"/>
  <c r="M149" i="11"/>
  <c r="D149" i="11" s="1"/>
  <c r="M141" i="11"/>
  <c r="D141" i="11" s="1"/>
  <c r="M133" i="11"/>
  <c r="D133" i="11" s="1"/>
  <c r="M125" i="11"/>
  <c r="D125" i="11" s="1"/>
  <c r="M117" i="11"/>
  <c r="D117" i="11" s="1"/>
  <c r="M109" i="11"/>
  <c r="D109" i="11" s="1"/>
  <c r="M101" i="11"/>
  <c r="D101" i="11" s="1"/>
  <c r="M93" i="11"/>
  <c r="D93" i="11" s="1"/>
  <c r="M85" i="11"/>
  <c r="D85" i="11" s="1"/>
  <c r="M77" i="11"/>
  <c r="D77" i="11" s="1"/>
  <c r="M69" i="11"/>
  <c r="D69" i="11" s="1"/>
  <c r="M61" i="11"/>
  <c r="D61" i="11" s="1"/>
  <c r="M53" i="11"/>
  <c r="D53" i="11" s="1"/>
  <c r="M45" i="11"/>
  <c r="D45" i="11" s="1"/>
  <c r="M37" i="11"/>
  <c r="D37" i="11" s="1"/>
  <c r="M29" i="11"/>
  <c r="D29" i="11" s="1"/>
  <c r="M21" i="11"/>
  <c r="D21" i="11" s="1"/>
  <c r="M12" i="11"/>
  <c r="D12" i="11" s="1"/>
  <c r="M4" i="11"/>
  <c r="M630" i="11"/>
  <c r="D630" i="11" s="1"/>
  <c r="M605" i="11"/>
  <c r="D605" i="11" s="1"/>
  <c r="M589" i="11"/>
  <c r="D589" i="11" s="1"/>
  <c r="M573" i="11"/>
  <c r="D573" i="11" s="1"/>
  <c r="M559" i="11"/>
  <c r="D559" i="11" s="1"/>
  <c r="M549" i="11"/>
  <c r="D549" i="11" s="1"/>
  <c r="M537" i="11"/>
  <c r="D537" i="11" s="1"/>
  <c r="M527" i="11"/>
  <c r="D527" i="11" s="1"/>
  <c r="M517" i="11"/>
  <c r="D517" i="11" s="1"/>
  <c r="M505" i="11"/>
  <c r="D505" i="11" s="1"/>
  <c r="M495" i="11"/>
  <c r="D495" i="11" s="1"/>
  <c r="M485" i="11"/>
  <c r="D485" i="11" s="1"/>
  <c r="M476" i="11"/>
  <c r="D476" i="11" s="1"/>
  <c r="M468" i="11"/>
  <c r="D468" i="11" s="1"/>
  <c r="M460" i="11"/>
  <c r="D460" i="11" s="1"/>
  <c r="M452" i="11"/>
  <c r="D452" i="11" s="1"/>
  <c r="M444" i="11"/>
  <c r="D444" i="11" s="1"/>
  <c r="M436" i="11"/>
  <c r="D436" i="11" s="1"/>
  <c r="M428" i="11"/>
  <c r="D428" i="11" s="1"/>
  <c r="M420" i="11"/>
  <c r="D420" i="11" s="1"/>
  <c r="M412" i="11"/>
  <c r="D412" i="11" s="1"/>
  <c r="M404" i="11"/>
  <c r="D404" i="11" s="1"/>
  <c r="M396" i="11"/>
  <c r="D396" i="11" s="1"/>
  <c r="M388" i="11"/>
  <c r="D388" i="11" s="1"/>
  <c r="M380" i="11"/>
  <c r="D380" i="11" s="1"/>
  <c r="M372" i="11"/>
  <c r="D372" i="11" s="1"/>
  <c r="M364" i="11"/>
  <c r="D364" i="11" s="1"/>
  <c r="M356" i="11"/>
  <c r="D356" i="11" s="1"/>
  <c r="M348" i="11"/>
  <c r="D348" i="11" s="1"/>
  <c r="M340" i="11"/>
  <c r="D340" i="11" s="1"/>
  <c r="M332" i="11"/>
  <c r="D332" i="11" s="1"/>
  <c r="M324" i="11"/>
  <c r="D324" i="11" s="1"/>
  <c r="M316" i="11"/>
  <c r="D316" i="11" s="1"/>
  <c r="M308" i="11"/>
  <c r="D308" i="11" s="1"/>
  <c r="M300" i="11"/>
  <c r="D300" i="11" s="1"/>
  <c r="M292" i="11"/>
  <c r="D292" i="11" s="1"/>
  <c r="M284" i="11"/>
  <c r="D284" i="11" s="1"/>
  <c r="M276" i="11"/>
  <c r="D276" i="11" s="1"/>
  <c r="M268" i="11"/>
  <c r="D268" i="11" s="1"/>
  <c r="M260" i="11"/>
  <c r="D260" i="11" s="1"/>
  <c r="M252" i="11"/>
  <c r="D252" i="11" s="1"/>
  <c r="M244" i="11"/>
  <c r="D244" i="11" s="1"/>
  <c r="M236" i="11"/>
  <c r="D236" i="11" s="1"/>
  <c r="M228" i="11"/>
  <c r="D228" i="11" s="1"/>
  <c r="M220" i="11"/>
  <c r="D220" i="11" s="1"/>
  <c r="M212" i="11"/>
  <c r="D212" i="11" s="1"/>
  <c r="M204" i="11"/>
  <c r="M196" i="11"/>
  <c r="D196" i="11" s="1"/>
  <c r="M188" i="11"/>
  <c r="D188" i="11" s="1"/>
  <c r="M180" i="11"/>
  <c r="D180" i="11" s="1"/>
  <c r="M172" i="11"/>
  <c r="D172" i="11" s="1"/>
  <c r="M164" i="11"/>
  <c r="D164" i="11" s="1"/>
  <c r="M156" i="11"/>
  <c r="D156" i="11" s="1"/>
  <c r="M148" i="11"/>
  <c r="D148" i="11" s="1"/>
  <c r="M140" i="11"/>
  <c r="D140" i="11" s="1"/>
  <c r="M132" i="11"/>
  <c r="D132" i="11" s="1"/>
  <c r="M124" i="11"/>
  <c r="D124" i="11" s="1"/>
  <c r="M116" i="11"/>
  <c r="D116" i="11" s="1"/>
  <c r="M108" i="11"/>
  <c r="D108" i="11" s="1"/>
  <c r="M100" i="11"/>
  <c r="D100" i="11" s="1"/>
  <c r="M92" i="11"/>
  <c r="D92" i="11" s="1"/>
  <c r="M84" i="11"/>
  <c r="D84" i="11" s="1"/>
  <c r="M76" i="11"/>
  <c r="D76" i="11" s="1"/>
  <c r="M68" i="11"/>
  <c r="D68" i="11" s="1"/>
  <c r="M60" i="11"/>
  <c r="D60" i="11" s="1"/>
  <c r="M52" i="11"/>
  <c r="D52" i="11" s="1"/>
  <c r="M44" i="11"/>
  <c r="D44" i="11" s="1"/>
  <c r="M36" i="11"/>
  <c r="D36" i="11" s="1"/>
  <c r="M28" i="11"/>
  <c r="D28" i="11" s="1"/>
  <c r="M20" i="11"/>
  <c r="D20" i="11" s="1"/>
  <c r="M11" i="11"/>
  <c r="D11" i="11" s="1"/>
  <c r="M13" i="11"/>
  <c r="D13" i="11" s="1"/>
  <c r="M623" i="11"/>
  <c r="D623" i="11" s="1"/>
  <c r="M601" i="11"/>
  <c r="D601" i="11" s="1"/>
  <c r="M585" i="11"/>
  <c r="D585" i="11" s="1"/>
  <c r="M569" i="11"/>
  <c r="D569" i="11" s="1"/>
  <c r="M558" i="11"/>
  <c r="D558" i="11" s="1"/>
  <c r="M548" i="11"/>
  <c r="D548" i="11" s="1"/>
  <c r="M536" i="11"/>
  <c r="D536" i="11" s="1"/>
  <c r="M526" i="11"/>
  <c r="D526" i="11" s="1"/>
  <c r="M516" i="11"/>
  <c r="D516" i="11" s="1"/>
  <c r="M504" i="11"/>
  <c r="D504" i="11" s="1"/>
  <c r="M494" i="11"/>
  <c r="D494" i="11" s="1"/>
  <c r="M484" i="11"/>
  <c r="D484" i="11" s="1"/>
  <c r="M475" i="11"/>
  <c r="D475" i="11" s="1"/>
  <c r="M467" i="11"/>
  <c r="D467" i="11" s="1"/>
  <c r="M459" i="11"/>
  <c r="D459" i="11" s="1"/>
  <c r="M451" i="11"/>
  <c r="D451" i="11" s="1"/>
  <c r="M443" i="11"/>
  <c r="D443" i="11" s="1"/>
  <c r="M435" i="11"/>
  <c r="D435" i="11" s="1"/>
  <c r="M427" i="11"/>
  <c r="D427" i="11" s="1"/>
  <c r="M419" i="11"/>
  <c r="D419" i="11" s="1"/>
  <c r="M411" i="11"/>
  <c r="D411" i="11" s="1"/>
  <c r="M403" i="11"/>
  <c r="D403" i="11" s="1"/>
  <c r="M395" i="11"/>
  <c r="D395" i="11" s="1"/>
  <c r="M387" i="11"/>
  <c r="D387" i="11" s="1"/>
  <c r="M379" i="11"/>
  <c r="D379" i="11" s="1"/>
  <c r="M371" i="11"/>
  <c r="D371" i="11" s="1"/>
  <c r="M363" i="11"/>
  <c r="D363" i="11" s="1"/>
  <c r="M355" i="11"/>
  <c r="D355" i="11" s="1"/>
  <c r="M347" i="11"/>
  <c r="D347" i="11" s="1"/>
  <c r="M339" i="11"/>
  <c r="D339" i="11" s="1"/>
  <c r="M331" i="11"/>
  <c r="D331" i="11" s="1"/>
  <c r="M323" i="11"/>
  <c r="D323" i="11" s="1"/>
  <c r="M315" i="11"/>
  <c r="D315" i="11" s="1"/>
  <c r="M307" i="11"/>
  <c r="D307" i="11" s="1"/>
  <c r="M299" i="11"/>
  <c r="D299" i="11" s="1"/>
  <c r="M291" i="11"/>
  <c r="D291" i="11" s="1"/>
  <c r="M283" i="11"/>
  <c r="D283" i="11" s="1"/>
  <c r="M275" i="11"/>
  <c r="D275" i="11" s="1"/>
  <c r="M267" i="11"/>
  <c r="D267" i="11" s="1"/>
  <c r="M259" i="11"/>
  <c r="D259" i="11" s="1"/>
  <c r="M251" i="11"/>
  <c r="D251" i="11" s="1"/>
  <c r="M243" i="11"/>
  <c r="D243" i="11" s="1"/>
  <c r="M235" i="11"/>
  <c r="D235" i="11" s="1"/>
  <c r="M227" i="11"/>
  <c r="D227" i="11" s="1"/>
  <c r="M219" i="11"/>
  <c r="D219" i="11" s="1"/>
  <c r="M211" i="11"/>
  <c r="D211" i="11" s="1"/>
  <c r="M203" i="11"/>
  <c r="D203" i="11" s="1"/>
  <c r="M195" i="11"/>
  <c r="D195" i="11" s="1"/>
  <c r="M187" i="11"/>
  <c r="D187" i="11" s="1"/>
  <c r="M179" i="11"/>
  <c r="D179" i="11" s="1"/>
  <c r="M171" i="11"/>
  <c r="D171" i="11" s="1"/>
  <c r="M163" i="11"/>
  <c r="D163" i="11" s="1"/>
  <c r="M155" i="11"/>
  <c r="D155" i="11" s="1"/>
  <c r="M147" i="11"/>
  <c r="D147" i="11" s="1"/>
  <c r="M139" i="11"/>
  <c r="D139" i="11" s="1"/>
  <c r="M131" i="11"/>
  <c r="D131" i="11" s="1"/>
  <c r="M123" i="11"/>
  <c r="D123" i="11" s="1"/>
  <c r="M115" i="11"/>
  <c r="D115" i="11" s="1"/>
  <c r="M107" i="11"/>
  <c r="D107" i="11" s="1"/>
  <c r="M99" i="11"/>
  <c r="D99" i="11" s="1"/>
  <c r="M91" i="11"/>
  <c r="D91" i="11" s="1"/>
  <c r="M83" i="11"/>
  <c r="D83" i="11" s="1"/>
  <c r="M75" i="11"/>
  <c r="D75" i="11" s="1"/>
  <c r="M67" i="11"/>
  <c r="D67" i="11" s="1"/>
  <c r="M59" i="11"/>
  <c r="D59" i="11" s="1"/>
  <c r="M51" i="11"/>
  <c r="D51" i="11" s="1"/>
  <c r="M43" i="11"/>
  <c r="D43" i="11" s="1"/>
  <c r="M35" i="11"/>
  <c r="D35" i="11" s="1"/>
  <c r="M27" i="11"/>
  <c r="D27" i="11" s="1"/>
  <c r="M19" i="11"/>
  <c r="D19" i="11" s="1"/>
  <c r="M10" i="11"/>
  <c r="D10" i="11" s="1"/>
  <c r="M622" i="11"/>
  <c r="D622" i="11" s="1"/>
  <c r="M599" i="11"/>
  <c r="D599" i="11" s="1"/>
  <c r="M583" i="11"/>
  <c r="D583" i="11" s="1"/>
  <c r="M568" i="11"/>
  <c r="D568" i="11" s="1"/>
  <c r="M557" i="11"/>
  <c r="D557" i="11" s="1"/>
  <c r="M545" i="11"/>
  <c r="D545" i="11" s="1"/>
  <c r="M535" i="11"/>
  <c r="D535" i="11" s="1"/>
  <c r="M525" i="11"/>
  <c r="D525" i="11" s="1"/>
  <c r="M513" i="11"/>
  <c r="D513" i="11" s="1"/>
  <c r="M503" i="11"/>
  <c r="D503" i="11" s="1"/>
  <c r="M493" i="11"/>
  <c r="D493" i="11" s="1"/>
  <c r="M483" i="11"/>
  <c r="D483" i="11" s="1"/>
  <c r="M474" i="11"/>
  <c r="D474" i="11" s="1"/>
  <c r="M466" i="11"/>
  <c r="D466" i="11" s="1"/>
  <c r="M458" i="11"/>
  <c r="D458" i="11" s="1"/>
  <c r="M450" i="11"/>
  <c r="D450" i="11" s="1"/>
  <c r="M442" i="11"/>
  <c r="D442" i="11" s="1"/>
  <c r="M434" i="11"/>
  <c r="D434" i="11" s="1"/>
  <c r="M426" i="11"/>
  <c r="D426" i="11" s="1"/>
  <c r="M418" i="11"/>
  <c r="D418" i="11" s="1"/>
  <c r="M410" i="11"/>
  <c r="D410" i="11" s="1"/>
  <c r="M402" i="11"/>
  <c r="D402" i="11" s="1"/>
  <c r="M394" i="11"/>
  <c r="D394" i="11" s="1"/>
  <c r="M386" i="11"/>
  <c r="D386" i="11" s="1"/>
  <c r="M378" i="11"/>
  <c r="D378" i="11" s="1"/>
  <c r="M370" i="11"/>
  <c r="D370" i="11" s="1"/>
  <c r="M362" i="11"/>
  <c r="D362" i="11" s="1"/>
  <c r="M354" i="11"/>
  <c r="D354" i="11" s="1"/>
  <c r="M346" i="11"/>
  <c r="D346" i="11" s="1"/>
  <c r="M338" i="11"/>
  <c r="D338" i="11" s="1"/>
  <c r="M330" i="11"/>
  <c r="D330" i="11" s="1"/>
  <c r="M322" i="11"/>
  <c r="D322" i="11" s="1"/>
  <c r="M314" i="11"/>
  <c r="D314" i="11" s="1"/>
  <c r="M306" i="11"/>
  <c r="D306" i="11" s="1"/>
  <c r="M298" i="11"/>
  <c r="D298" i="11" s="1"/>
  <c r="M290" i="11"/>
  <c r="D290" i="11" s="1"/>
  <c r="M282" i="11"/>
  <c r="D282" i="11" s="1"/>
  <c r="M274" i="11"/>
  <c r="D274" i="11" s="1"/>
  <c r="M266" i="11"/>
  <c r="D266" i="11" s="1"/>
  <c r="M258" i="11"/>
  <c r="D258" i="11" s="1"/>
  <c r="M250" i="11"/>
  <c r="D250" i="11" s="1"/>
  <c r="M242" i="11"/>
  <c r="D242" i="11" s="1"/>
  <c r="M234" i="11"/>
  <c r="D234" i="11" s="1"/>
  <c r="M226" i="11"/>
  <c r="D226" i="11" s="1"/>
  <c r="M218" i="11"/>
  <c r="D218" i="11" s="1"/>
  <c r="M210" i="11"/>
  <c r="D210" i="11" s="1"/>
  <c r="M202" i="11"/>
  <c r="D202" i="11" s="1"/>
  <c r="M194" i="11"/>
  <c r="D194" i="11" s="1"/>
  <c r="M186" i="11"/>
  <c r="D186" i="11" s="1"/>
  <c r="M178" i="11"/>
  <c r="D178" i="11" s="1"/>
  <c r="M170" i="11"/>
  <c r="D170" i="11" s="1"/>
  <c r="M162" i="11"/>
  <c r="D162" i="11" s="1"/>
  <c r="M154" i="11"/>
  <c r="D154" i="11" s="1"/>
  <c r="M146" i="11"/>
  <c r="D146" i="11" s="1"/>
  <c r="M138" i="11"/>
  <c r="D138" i="11" s="1"/>
  <c r="M130" i="11"/>
  <c r="D130" i="11" s="1"/>
  <c r="M122" i="11"/>
  <c r="D122" i="11" s="1"/>
  <c r="M114" i="11"/>
  <c r="D114" i="11" s="1"/>
  <c r="M106" i="11"/>
  <c r="D106" i="11" s="1"/>
  <c r="M98" i="11"/>
  <c r="D98" i="11" s="1"/>
  <c r="M90" i="11"/>
  <c r="D90" i="11" s="1"/>
  <c r="M82" i="11"/>
  <c r="D82" i="11" s="1"/>
  <c r="M74" i="11"/>
  <c r="D74" i="11" s="1"/>
  <c r="M66" i="11"/>
  <c r="D66" i="11" s="1"/>
  <c r="M58" i="11"/>
  <c r="D58" i="11" s="1"/>
  <c r="M50" i="11"/>
  <c r="D50" i="11" s="1"/>
  <c r="M42" i="11"/>
  <c r="D42" i="11" s="1"/>
  <c r="M34" i="11"/>
  <c r="D34" i="11" s="1"/>
  <c r="M26" i="11"/>
  <c r="D26" i="11" s="1"/>
  <c r="M18" i="11"/>
  <c r="D18" i="11" s="1"/>
  <c r="M9" i="11"/>
  <c r="D9" i="11" s="1"/>
  <c r="M615" i="11"/>
  <c r="D615" i="11" s="1"/>
  <c r="M598" i="11"/>
  <c r="D598" i="11" s="1"/>
  <c r="M582" i="11"/>
  <c r="D582" i="11" s="1"/>
  <c r="M567" i="11"/>
  <c r="D567" i="11" s="1"/>
  <c r="M556" i="11"/>
  <c r="D556" i="11" s="1"/>
  <c r="M544" i="11"/>
  <c r="D544" i="11" s="1"/>
  <c r="M534" i="11"/>
  <c r="D534" i="11" s="1"/>
  <c r="M524" i="11"/>
  <c r="D524" i="11" s="1"/>
  <c r="M512" i="11"/>
  <c r="D512" i="11" s="1"/>
  <c r="M502" i="11"/>
  <c r="D502" i="11" s="1"/>
  <c r="M492" i="11"/>
  <c r="D492" i="11" s="1"/>
  <c r="M481" i="11"/>
  <c r="D481" i="11" s="1"/>
  <c r="M473" i="11"/>
  <c r="D473" i="11" s="1"/>
  <c r="M465" i="11"/>
  <c r="D465" i="11" s="1"/>
  <c r="M457" i="11"/>
  <c r="D457" i="11" s="1"/>
  <c r="M449" i="11"/>
  <c r="D449" i="11" s="1"/>
  <c r="M441" i="11"/>
  <c r="D441" i="11" s="1"/>
  <c r="M433" i="11"/>
  <c r="D433" i="11" s="1"/>
  <c r="M425" i="11"/>
  <c r="D425" i="11" s="1"/>
  <c r="M417" i="11"/>
  <c r="D417" i="11" s="1"/>
  <c r="M409" i="11"/>
  <c r="D409" i="11" s="1"/>
  <c r="M401" i="11"/>
  <c r="D401" i="11" s="1"/>
  <c r="M393" i="11"/>
  <c r="D393" i="11" s="1"/>
  <c r="M385" i="11"/>
  <c r="D385" i="11" s="1"/>
  <c r="M377" i="11"/>
  <c r="D377" i="11" s="1"/>
  <c r="M369" i="11"/>
  <c r="D369" i="11" s="1"/>
  <c r="M361" i="11"/>
  <c r="D361" i="11" s="1"/>
  <c r="M353" i="11"/>
  <c r="D353" i="11" s="1"/>
  <c r="M345" i="11"/>
  <c r="D345" i="11" s="1"/>
  <c r="M337" i="11"/>
  <c r="D337" i="11" s="1"/>
  <c r="M329" i="11"/>
  <c r="D329" i="11" s="1"/>
  <c r="M321" i="11"/>
  <c r="D321" i="11" s="1"/>
  <c r="M313" i="11"/>
  <c r="D313" i="11" s="1"/>
  <c r="M305" i="11"/>
  <c r="D305" i="11" s="1"/>
  <c r="M297" i="11"/>
  <c r="D297" i="11" s="1"/>
  <c r="M289" i="11"/>
  <c r="D289" i="11" s="1"/>
  <c r="M281" i="11"/>
  <c r="D281" i="11" s="1"/>
  <c r="M273" i="11"/>
  <c r="D273" i="11" s="1"/>
  <c r="M265" i="11"/>
  <c r="D265" i="11" s="1"/>
  <c r="M257" i="11"/>
  <c r="D257" i="11" s="1"/>
  <c r="M249" i="11"/>
  <c r="D249" i="11" s="1"/>
  <c r="M241" i="11"/>
  <c r="D241" i="11" s="1"/>
  <c r="M233" i="11"/>
  <c r="D233" i="11" s="1"/>
  <c r="M225" i="11"/>
  <c r="D225" i="11" s="1"/>
  <c r="M217" i="11"/>
  <c r="D217" i="11" s="1"/>
  <c r="M209" i="11"/>
  <c r="D209" i="11" s="1"/>
  <c r="M201" i="11"/>
  <c r="D201" i="11" s="1"/>
  <c r="M193" i="11"/>
  <c r="D193" i="11" s="1"/>
  <c r="M185" i="11"/>
  <c r="D185" i="11" s="1"/>
  <c r="M177" i="11"/>
  <c r="D177" i="11" s="1"/>
  <c r="M169" i="11"/>
  <c r="D169" i="11" s="1"/>
  <c r="M161" i="11"/>
  <c r="D161" i="11" s="1"/>
  <c r="M153" i="11"/>
  <c r="D153" i="11" s="1"/>
  <c r="M145" i="11"/>
  <c r="D145" i="11" s="1"/>
  <c r="M137" i="11"/>
  <c r="D137" i="11" s="1"/>
  <c r="M129" i="11"/>
  <c r="D129" i="11" s="1"/>
  <c r="M121" i="11"/>
  <c r="D121" i="11" s="1"/>
  <c r="M113" i="11"/>
  <c r="D113" i="11" s="1"/>
  <c r="M105" i="11"/>
  <c r="D105" i="11" s="1"/>
  <c r="M97" i="11"/>
  <c r="D97" i="11" s="1"/>
  <c r="M89" i="11"/>
  <c r="D89" i="11" s="1"/>
  <c r="M81" i="11"/>
  <c r="D81" i="11" s="1"/>
  <c r="M73" i="11"/>
  <c r="D73" i="11" s="1"/>
  <c r="M65" i="11"/>
  <c r="D65" i="11" s="1"/>
  <c r="M57" i="11"/>
  <c r="M49" i="11"/>
  <c r="D49" i="11" s="1"/>
  <c r="M41" i="11"/>
  <c r="D41" i="11" s="1"/>
  <c r="M33" i="11"/>
  <c r="D33" i="11" s="1"/>
  <c r="M25" i="11"/>
  <c r="D25" i="11" s="1"/>
  <c r="M17" i="11"/>
  <c r="D17" i="11" s="1"/>
  <c r="M8" i="11"/>
  <c r="D8" i="11" s="1"/>
  <c r="M614" i="11"/>
  <c r="D614" i="11" s="1"/>
  <c r="M597" i="11"/>
  <c r="D597" i="11" s="1"/>
  <c r="M581" i="11"/>
  <c r="D581" i="11" s="1"/>
  <c r="M566" i="11"/>
  <c r="D566" i="11" s="1"/>
  <c r="M553" i="11"/>
  <c r="D553" i="11" s="1"/>
  <c r="M543" i="11"/>
  <c r="D543" i="11" s="1"/>
  <c r="M533" i="11"/>
  <c r="D533" i="11" s="1"/>
  <c r="M521" i="11"/>
  <c r="D521" i="11" s="1"/>
  <c r="M511" i="11"/>
  <c r="D511" i="11" s="1"/>
  <c r="M501" i="11"/>
  <c r="D501" i="11" s="1"/>
  <c r="M489" i="11"/>
  <c r="D489" i="11" s="1"/>
  <c r="M480" i="11"/>
  <c r="D480" i="11" s="1"/>
  <c r="M472" i="11"/>
  <c r="D472" i="11" s="1"/>
  <c r="M464" i="11"/>
  <c r="D464" i="11" s="1"/>
  <c r="M456" i="11"/>
  <c r="D456" i="11" s="1"/>
  <c r="M448" i="11"/>
  <c r="D448" i="11" s="1"/>
  <c r="M440" i="11"/>
  <c r="D440" i="11" s="1"/>
  <c r="M432" i="11"/>
  <c r="D432" i="11" s="1"/>
  <c r="M424" i="11"/>
  <c r="D424" i="11" s="1"/>
  <c r="M416" i="11"/>
  <c r="D416" i="11" s="1"/>
  <c r="M408" i="11"/>
  <c r="D408" i="11" s="1"/>
  <c r="M400" i="11"/>
  <c r="D400" i="11" s="1"/>
  <c r="M392" i="11"/>
  <c r="D392" i="11" s="1"/>
  <c r="M384" i="11"/>
  <c r="D384" i="11" s="1"/>
  <c r="M376" i="11"/>
  <c r="D376" i="11" s="1"/>
  <c r="M368" i="11"/>
  <c r="D368" i="11" s="1"/>
  <c r="M360" i="11"/>
  <c r="D360" i="11" s="1"/>
  <c r="M352" i="11"/>
  <c r="D352" i="11" s="1"/>
  <c r="M344" i="11"/>
  <c r="D344" i="11" s="1"/>
  <c r="M336" i="11"/>
  <c r="D336" i="11" s="1"/>
  <c r="M328" i="11"/>
  <c r="D328" i="11" s="1"/>
  <c r="M320" i="11"/>
  <c r="D320" i="11" s="1"/>
  <c r="M312" i="11"/>
  <c r="D312" i="11" s="1"/>
  <c r="M304" i="11"/>
  <c r="D304" i="11" s="1"/>
  <c r="M296" i="11"/>
  <c r="D296" i="11" s="1"/>
  <c r="M288" i="11"/>
  <c r="D288" i="11" s="1"/>
  <c r="M280" i="11"/>
  <c r="D280" i="11" s="1"/>
  <c r="M272" i="11"/>
  <c r="D272" i="11" s="1"/>
  <c r="M264" i="11"/>
  <c r="D264" i="11" s="1"/>
  <c r="M256" i="11"/>
  <c r="D256" i="11" s="1"/>
  <c r="M248" i="11"/>
  <c r="D248" i="11" s="1"/>
  <c r="M240" i="11"/>
  <c r="D240" i="11" s="1"/>
  <c r="M232" i="11"/>
  <c r="D232" i="11" s="1"/>
  <c r="M224" i="11"/>
  <c r="D224" i="11" s="1"/>
  <c r="M216" i="11"/>
  <c r="D216" i="11" s="1"/>
  <c r="M208" i="11"/>
  <c r="D208" i="11" s="1"/>
  <c r="M200" i="11"/>
  <c r="D200" i="11" s="1"/>
  <c r="M192" i="11"/>
  <c r="D192" i="11" s="1"/>
  <c r="M184" i="11"/>
  <c r="D184" i="11" s="1"/>
  <c r="M176" i="11"/>
  <c r="D176" i="11" s="1"/>
  <c r="M168" i="11"/>
  <c r="D168" i="11" s="1"/>
  <c r="M160" i="11"/>
  <c r="D160" i="11" s="1"/>
  <c r="M152" i="11"/>
  <c r="D152" i="11" s="1"/>
  <c r="M144" i="11"/>
  <c r="D144" i="11" s="1"/>
  <c r="M136" i="11"/>
  <c r="D136" i="11" s="1"/>
  <c r="M128" i="11"/>
  <c r="D128" i="11" s="1"/>
  <c r="M120" i="11"/>
  <c r="D120" i="11" s="1"/>
  <c r="M112" i="11"/>
  <c r="D112" i="11" s="1"/>
  <c r="M104" i="11"/>
  <c r="D104" i="11" s="1"/>
  <c r="M96" i="11"/>
  <c r="D96" i="11" s="1"/>
  <c r="M88" i="11"/>
  <c r="D88" i="11" s="1"/>
  <c r="M80" i="11"/>
  <c r="D80" i="11" s="1"/>
  <c r="M72" i="11"/>
  <c r="D72" i="11" s="1"/>
  <c r="M64" i="11"/>
  <c r="D64" i="11" s="1"/>
  <c r="M56" i="11"/>
  <c r="D56" i="11" s="1"/>
  <c r="M48" i="11"/>
  <c r="D48" i="11" s="1"/>
  <c r="M40" i="11"/>
  <c r="D40" i="11" s="1"/>
  <c r="M32" i="11"/>
  <c r="D32" i="11" s="1"/>
  <c r="M24" i="11"/>
  <c r="D24" i="11" s="1"/>
  <c r="M16" i="11"/>
  <c r="D16" i="11" s="1"/>
  <c r="M7" i="11"/>
  <c r="D7" i="11" s="1"/>
  <c r="E2158" i="11"/>
  <c r="D2158" i="11"/>
  <c r="E2174" i="11"/>
  <c r="D2174" i="11"/>
  <c r="E2182" i="11"/>
  <c r="D2182" i="11"/>
  <c r="E2190" i="11"/>
  <c r="D2190" i="11"/>
  <c r="E2194" i="11"/>
  <c r="D2194" i="11"/>
  <c r="E2218" i="11"/>
  <c r="D2218" i="11"/>
  <c r="E2246" i="11"/>
  <c r="D2246" i="11"/>
  <c r="D2178" i="11"/>
  <c r="E2162" i="11"/>
  <c r="D2162" i="11"/>
  <c r="D2186" i="11"/>
  <c r="E2186" i="11"/>
  <c r="E2214" i="11"/>
  <c r="D2214" i="11"/>
  <c r="E2230" i="11"/>
  <c r="D2230" i="11"/>
  <c r="E2242" i="11"/>
  <c r="D2242" i="11"/>
  <c r="E2254" i="11"/>
  <c r="D2254" i="11"/>
  <c r="D2222" i="11"/>
  <c r="D2226" i="11"/>
  <c r="E2157" i="11"/>
  <c r="D2157" i="11"/>
  <c r="F2108" i="11"/>
  <c r="F2109" i="11" s="1"/>
  <c r="F2110" i="11" s="1"/>
  <c r="F2111" i="11" s="1"/>
  <c r="D2107" i="11"/>
  <c r="E2165" i="11"/>
  <c r="D2165" i="11"/>
  <c r="F2052" i="11"/>
  <c r="D2051" i="11"/>
  <c r="D2040" i="11"/>
  <c r="D2042" i="11"/>
  <c r="D2044" i="11"/>
  <c r="D2046" i="11"/>
  <c r="D2048" i="11"/>
  <c r="D2050" i="11"/>
  <c r="E2217" i="11"/>
  <c r="D2217" i="11"/>
  <c r="E2233" i="11"/>
  <c r="D2233" i="11"/>
  <c r="E2249" i="11"/>
  <c r="D2249" i="11"/>
  <c r="E2173" i="11"/>
  <c r="D2173" i="11"/>
  <c r="E2189" i="11"/>
  <c r="D2189" i="11"/>
  <c r="E2197" i="11"/>
  <c r="D2197" i="11"/>
  <c r="D2109" i="11"/>
  <c r="E2151" i="11"/>
  <c r="D2151" i="11"/>
  <c r="E2159" i="11"/>
  <c r="D2159" i="11"/>
  <c r="E2167" i="11"/>
  <c r="D2167" i="11"/>
  <c r="E2175" i="11"/>
  <c r="D2175" i="11"/>
  <c r="E2183" i="11"/>
  <c r="D2183" i="11"/>
  <c r="E2191" i="11"/>
  <c r="D2191" i="11"/>
  <c r="E2199" i="11"/>
  <c r="D2199" i="11"/>
  <c r="E2215" i="11"/>
  <c r="D2215" i="11"/>
  <c r="E2231" i="11"/>
  <c r="D2231" i="11"/>
  <c r="E2247" i="11"/>
  <c r="D2247" i="11"/>
  <c r="D2207" i="11"/>
  <c r="D2209" i="11"/>
  <c r="D2223" i="11"/>
  <c r="D2225" i="11"/>
  <c r="D2239" i="11"/>
  <c r="D2241" i="11"/>
  <c r="E2255" i="11"/>
  <c r="D2255" i="11"/>
  <c r="D2211" i="11"/>
  <c r="E2245" i="11" l="1"/>
  <c r="D2245" i="11"/>
  <c r="E2203" i="11"/>
  <c r="D2203" i="11"/>
  <c r="E2164" i="11"/>
  <c r="D2164" i="11"/>
  <c r="E2228" i="11"/>
  <c r="D2228" i="11"/>
  <c r="D2253" i="11"/>
  <c r="E2253" i="11"/>
  <c r="E2200" i="11"/>
  <c r="D2200" i="11"/>
  <c r="D2185" i="11"/>
  <c r="E2185" i="11"/>
  <c r="D2210" i="11"/>
  <c r="E2210" i="11"/>
  <c r="E2172" i="11"/>
  <c r="D2172" i="11"/>
  <c r="D2236" i="11"/>
  <c r="E2236" i="11"/>
  <c r="E2166" i="11"/>
  <c r="D2166" i="11"/>
  <c r="D2208" i="11"/>
  <c r="E2208" i="11"/>
  <c r="D2193" i="11"/>
  <c r="E2193" i="11"/>
  <c r="E2250" i="11"/>
  <c r="D2250" i="11"/>
  <c r="D2220" i="11"/>
  <c r="E2220" i="11"/>
  <c r="E2155" i="11"/>
  <c r="D2155" i="11"/>
  <c r="E2219" i="11"/>
  <c r="D2219" i="11"/>
  <c r="E2180" i="11"/>
  <c r="D2180" i="11"/>
  <c r="E2244" i="11"/>
  <c r="D2244" i="11"/>
  <c r="D2205" i="11"/>
  <c r="E2205" i="11"/>
  <c r="E2238" i="11"/>
  <c r="D2238" i="11"/>
  <c r="E2152" i="11"/>
  <c r="D2152" i="11"/>
  <c r="D2216" i="11"/>
  <c r="E2216" i="11"/>
  <c r="D2201" i="11"/>
  <c r="E2201" i="11"/>
  <c r="E2195" i="11"/>
  <c r="D2195" i="11"/>
  <c r="D2181" i="11"/>
  <c r="E2163" i="11"/>
  <c r="D2163" i="11"/>
  <c r="E2227" i="11"/>
  <c r="D2227" i="11"/>
  <c r="E2188" i="11"/>
  <c r="D2188" i="11"/>
  <c r="D2252" i="11"/>
  <c r="E2252" i="11"/>
  <c r="D2213" i="11"/>
  <c r="E2213" i="11"/>
  <c r="D2160" i="11"/>
  <c r="E2160" i="11"/>
  <c r="E2224" i="11"/>
  <c r="D2224" i="11"/>
  <c r="D2156" i="11"/>
  <c r="E2156" i="11"/>
  <c r="E2154" i="11"/>
  <c r="E2171" i="11"/>
  <c r="D2171" i="11"/>
  <c r="E2235" i="11"/>
  <c r="D2235" i="11"/>
  <c r="D2196" i="11"/>
  <c r="E2196" i="11"/>
  <c r="D2221" i="11"/>
  <c r="E2221" i="11"/>
  <c r="D2168" i="11"/>
  <c r="E2168" i="11"/>
  <c r="D2232" i="11"/>
  <c r="E2232" i="11"/>
  <c r="D2153" i="11"/>
  <c r="E2153" i="11"/>
  <c r="D2234" i="11"/>
  <c r="D2110" i="11"/>
  <c r="D2202" i="11"/>
  <c r="E2202" i="11"/>
  <c r="D2179" i="11"/>
  <c r="E2179" i="11"/>
  <c r="E2243" i="11"/>
  <c r="D2243" i="11"/>
  <c r="D2204" i="11"/>
  <c r="E2204" i="11"/>
  <c r="E2229" i="11"/>
  <c r="D2229" i="11"/>
  <c r="E2198" i="11"/>
  <c r="D2198" i="11"/>
  <c r="D2176" i="11"/>
  <c r="E2176" i="11"/>
  <c r="E2240" i="11"/>
  <c r="D2240" i="11"/>
  <c r="D2161" i="11"/>
  <c r="E2161" i="11"/>
  <c r="D2170" i="11"/>
  <c r="E2170" i="11"/>
  <c r="E2187" i="11"/>
  <c r="D2187" i="11"/>
  <c r="D2251" i="11"/>
  <c r="E2251" i="11"/>
  <c r="D2212" i="11"/>
  <c r="E2212" i="11"/>
  <c r="E2237" i="11"/>
  <c r="D2237" i="11"/>
  <c r="D2206" i="11"/>
  <c r="E2206" i="11"/>
  <c r="D2184" i="11"/>
  <c r="E2184" i="11"/>
  <c r="D2248" i="11"/>
  <c r="E2248" i="11"/>
  <c r="D2169" i="11"/>
  <c r="E2169" i="11"/>
  <c r="E2192" i="11"/>
  <c r="D2192" i="11"/>
  <c r="D2256" i="11"/>
  <c r="E2256" i="11"/>
  <c r="D2177" i="11"/>
  <c r="E2177" i="11"/>
  <c r="D2052" i="11"/>
  <c r="F2053" i="11"/>
  <c r="F2112" i="11"/>
  <c r="D2111" i="11"/>
  <c r="D2108" i="11"/>
  <c r="F2113" i="11" l="1"/>
  <c r="D2112" i="11"/>
  <c r="F2054" i="11"/>
  <c r="D2053" i="11"/>
  <c r="D2054" i="11" l="1"/>
  <c r="F2055" i="11"/>
  <c r="F2114" i="11"/>
  <c r="D2113" i="11"/>
  <c r="F2115" i="11" l="1"/>
  <c r="D2114" i="11"/>
  <c r="F2056" i="11"/>
  <c r="D2055" i="11"/>
  <c r="D2056" i="11" l="1"/>
  <c r="F2057" i="11"/>
  <c r="F2116" i="11"/>
  <c r="D2115" i="11"/>
  <c r="F2117" i="11" l="1"/>
  <c r="D2116" i="11"/>
  <c r="F2058" i="11"/>
  <c r="D2057" i="11"/>
  <c r="D2058" i="11" l="1"/>
  <c r="F2059" i="11"/>
  <c r="F2118" i="11"/>
  <c r="D2117" i="11"/>
  <c r="F2119" i="11" l="1"/>
  <c r="D2118" i="11"/>
  <c r="F2060" i="11"/>
  <c r="D2059" i="11"/>
  <c r="D2060" i="11" l="1"/>
  <c r="F2061" i="11"/>
  <c r="F2120" i="11"/>
  <c r="D2119" i="11"/>
  <c r="F2121" i="11" l="1"/>
  <c r="D2120" i="11"/>
  <c r="F2062" i="11"/>
  <c r="D2061" i="11"/>
  <c r="D2062" i="11" l="1"/>
  <c r="F2063" i="11"/>
  <c r="F2122" i="11"/>
  <c r="D2121" i="11"/>
  <c r="F2123" i="11" l="1"/>
  <c r="D2122" i="11"/>
  <c r="F2064" i="11"/>
  <c r="D2063" i="11"/>
  <c r="D2064" i="11" l="1"/>
  <c r="F2065" i="11"/>
  <c r="F2124" i="11"/>
  <c r="D2123" i="11"/>
  <c r="F2125" i="11" l="1"/>
  <c r="D2124" i="11"/>
  <c r="F2066" i="11"/>
  <c r="D2065" i="11"/>
  <c r="D2066" i="11" l="1"/>
  <c r="F2067" i="11"/>
  <c r="F2126" i="11"/>
  <c r="D2125" i="11"/>
  <c r="F2127" i="11" l="1"/>
  <c r="D2126" i="11"/>
  <c r="F2068" i="11"/>
  <c r="D2067" i="11"/>
  <c r="D2068" i="11" l="1"/>
  <c r="F2069" i="11"/>
  <c r="F2128" i="11"/>
  <c r="D2127" i="11"/>
  <c r="F2070" i="11" l="1"/>
  <c r="D2069" i="11"/>
  <c r="F2129" i="11"/>
  <c r="D2128" i="11"/>
  <c r="F2130" i="11" l="1"/>
  <c r="D2129" i="11"/>
  <c r="D2070" i="11"/>
  <c r="F2071" i="11"/>
  <c r="F2072" i="11" l="1"/>
  <c r="D2071" i="11"/>
  <c r="F2131" i="11"/>
  <c r="D2130" i="11"/>
  <c r="F2132" i="11" l="1"/>
  <c r="D2131" i="11"/>
  <c r="D2072" i="11"/>
  <c r="F2073" i="11"/>
  <c r="F2074" i="11" l="1"/>
  <c r="D2073" i="11"/>
  <c r="F2133" i="11"/>
  <c r="D2132" i="11"/>
  <c r="F2134" i="11" l="1"/>
  <c r="D2133" i="11"/>
  <c r="D2074" i="11"/>
  <c r="F2075" i="11"/>
  <c r="F2076" i="11" l="1"/>
  <c r="D2075" i="11"/>
  <c r="F2135" i="11"/>
  <c r="D2134" i="11"/>
  <c r="F2136" i="11" l="1"/>
  <c r="D2135" i="11"/>
  <c r="D2076" i="11"/>
  <c r="F2077" i="11"/>
  <c r="F2078" i="11" l="1"/>
  <c r="D2077" i="11"/>
  <c r="F2137" i="11"/>
  <c r="D2136" i="11"/>
  <c r="F2138" i="11" l="1"/>
  <c r="D2137" i="11"/>
  <c r="D2078" i="11"/>
  <c r="F2079" i="11"/>
  <c r="F2080" i="11" l="1"/>
  <c r="D2079" i="11"/>
  <c r="F2139" i="11"/>
  <c r="D2138" i="11"/>
  <c r="F2140" i="11" l="1"/>
  <c r="D2139" i="11"/>
  <c r="D2080" i="11"/>
  <c r="F2081" i="11"/>
  <c r="F2082" i="11" l="1"/>
  <c r="D2081" i="11"/>
  <c r="F2141" i="11"/>
  <c r="D2140" i="11"/>
  <c r="F2142" i="11" l="1"/>
  <c r="D2141" i="11"/>
  <c r="D2082" i="11"/>
  <c r="F2083" i="11"/>
  <c r="F2084" i="11" l="1"/>
  <c r="D2083" i="11"/>
  <c r="F2143" i="11"/>
  <c r="D2142" i="11"/>
  <c r="F2144" i="11" l="1"/>
  <c r="D2143" i="11"/>
  <c r="D2084" i="11"/>
  <c r="F2085" i="11"/>
  <c r="F2086" i="11" l="1"/>
  <c r="D2085" i="11"/>
  <c r="F2145" i="11"/>
  <c r="D2144" i="11"/>
  <c r="F2146" i="11" l="1"/>
  <c r="D2146" i="11" s="1"/>
  <c r="D2145" i="11"/>
  <c r="D2086" i="11"/>
  <c r="F2087" i="11"/>
  <c r="F2088" i="11" l="1"/>
  <c r="D2087" i="11"/>
  <c r="D2088" i="11" l="1"/>
  <c r="F2089" i="11"/>
  <c r="F2090" i="11" l="1"/>
  <c r="D2089" i="11"/>
  <c r="D2090" i="11" l="1"/>
  <c r="F2091" i="11"/>
  <c r="F2092" i="11" l="1"/>
  <c r="D2091" i="11"/>
  <c r="D2092" i="11" l="1"/>
  <c r="F2093" i="11"/>
  <c r="F2094" i="11" l="1"/>
  <c r="D2093" i="11"/>
  <c r="D2094" i="11" l="1"/>
  <c r="F2095" i="11"/>
  <c r="F2096" i="11" l="1"/>
  <c r="D2095" i="11"/>
  <c r="D2096" i="11" l="1"/>
  <c r="F2097" i="11"/>
  <c r="F2098" i="11" l="1"/>
  <c r="D2097" i="11"/>
  <c r="D2098" i="11" l="1"/>
  <c r="F2099" i="11"/>
  <c r="F2100" i="11" l="1"/>
  <c r="D2099" i="11"/>
  <c r="F2101" i="11" l="1"/>
  <c r="D2100" i="11"/>
  <c r="F2102" i="11" l="1"/>
  <c r="D2102" i="11" s="1"/>
  <c r="D2101" i="11"/>
  <c r="A2119" i="49" l="1"/>
  <c r="U2120" i="49"/>
  <c r="V2119" i="49"/>
  <c r="V2118" i="49"/>
  <c r="U2118" i="49"/>
  <c r="A2115" i="49"/>
  <c r="U2116" i="49"/>
  <c r="V2115" i="49"/>
  <c r="V2114" i="49"/>
  <c r="U2114" i="49"/>
  <c r="K535" i="1"/>
  <c r="J535" i="1"/>
  <c r="E535" i="1"/>
  <c r="D535" i="1"/>
  <c r="B2119" i="49" s="1"/>
  <c r="K534" i="1"/>
  <c r="J534" i="1"/>
  <c r="E534" i="1"/>
  <c r="D534" i="1"/>
  <c r="K2049" i="49"/>
  <c r="K2066" i="49" s="1"/>
  <c r="K2071" i="49" s="1"/>
  <c r="B2115" i="49" l="1"/>
  <c r="L535" i="1"/>
  <c r="Q2121" i="49"/>
  <c r="Q2117" i="49"/>
  <c r="L534" i="1"/>
  <c r="K2084" i="49"/>
  <c r="K2093" i="49"/>
  <c r="K2102" i="49" s="1"/>
  <c r="J2116" i="49" s="1"/>
  <c r="K2070" i="49"/>
  <c r="P2116" i="49" l="1"/>
  <c r="J2120" i="49"/>
  <c r="P2120" i="49" s="1"/>
  <c r="A53" i="49"/>
  <c r="U54" i="49"/>
  <c r="P54" i="49"/>
  <c r="V54" i="49" s="1"/>
  <c r="V53" i="49"/>
  <c r="V52" i="49"/>
  <c r="U52" i="49"/>
  <c r="K18" i="1"/>
  <c r="J18" i="1"/>
  <c r="L18" i="1" s="1"/>
  <c r="E18" i="1"/>
  <c r="D18" i="1"/>
  <c r="P50" i="49"/>
  <c r="P49" i="49"/>
  <c r="P48" i="49"/>
  <c r="P2121" i="49" l="1"/>
  <c r="V2120" i="49"/>
  <c r="B53" i="49"/>
  <c r="P55" i="49"/>
  <c r="Q53" i="49" s="1"/>
  <c r="U53" i="49" s="1"/>
  <c r="Q55" i="49"/>
  <c r="U55" i="49" s="1"/>
  <c r="A46" i="8"/>
  <c r="B46" i="8" s="1"/>
  <c r="N2066" i="49"/>
  <c r="O2066" i="49" s="1"/>
  <c r="N2102" i="49"/>
  <c r="O2102" i="49" s="1"/>
  <c r="P2102" i="49" s="1"/>
  <c r="M2098" i="49"/>
  <c r="U2098" i="49"/>
  <c r="N2093" i="49"/>
  <c r="M2089" i="49"/>
  <c r="N2084" i="49"/>
  <c r="V55" i="49" l="1"/>
  <c r="V2121" i="49"/>
  <c r="Q2119" i="49"/>
  <c r="U2119" i="49" s="1"/>
  <c r="U2121" i="49"/>
  <c r="O2112" i="49"/>
  <c r="J2112" i="49" s="1"/>
  <c r="P2112" i="49" s="1"/>
  <c r="N2071" i="49"/>
  <c r="O2071" i="49" s="1"/>
  <c r="P2071" i="49" s="1"/>
  <c r="V2071" i="49" s="1"/>
  <c r="N2070" i="49"/>
  <c r="O2070" i="49" s="1"/>
  <c r="P2070" i="49" s="1"/>
  <c r="V2070" i="49" s="1"/>
  <c r="U2071" i="49"/>
  <c r="A2079" i="49"/>
  <c r="V2082" i="49"/>
  <c r="U2082" i="49"/>
  <c r="U2080" i="49"/>
  <c r="V2079" i="49"/>
  <c r="A2074" i="49"/>
  <c r="V2078" i="49"/>
  <c r="U2078" i="49"/>
  <c r="U2076" i="49"/>
  <c r="V2074" i="49"/>
  <c r="A2052" i="49"/>
  <c r="V2055" i="49"/>
  <c r="U2055" i="49"/>
  <c r="U2053" i="49"/>
  <c r="V2052" i="49"/>
  <c r="K520" i="1"/>
  <c r="J520" i="1"/>
  <c r="E520" i="1"/>
  <c r="D520" i="1"/>
  <c r="K526" i="1"/>
  <c r="J526" i="1"/>
  <c r="E526" i="1"/>
  <c r="D526" i="1"/>
  <c r="K525" i="1"/>
  <c r="J525" i="1"/>
  <c r="E525" i="1"/>
  <c r="D525" i="1"/>
  <c r="A2110" i="49"/>
  <c r="A2105" i="49"/>
  <c r="A2101" i="49"/>
  <c r="A2096" i="49"/>
  <c r="A2092" i="49"/>
  <c r="A2087" i="49"/>
  <c r="A2083" i="49"/>
  <c r="A2069" i="49"/>
  <c r="P2066" i="49"/>
  <c r="O2049" i="49"/>
  <c r="P2049" i="49" s="1"/>
  <c r="P2050" i="49" s="1"/>
  <c r="A2044" i="49"/>
  <c r="A2048" i="49"/>
  <c r="V2051" i="49"/>
  <c r="U2051" i="49"/>
  <c r="U2049" i="49"/>
  <c r="V2048" i="49"/>
  <c r="N2045" i="49"/>
  <c r="P2045" i="49" s="1"/>
  <c r="P2046" i="49" s="1"/>
  <c r="A2056" i="49"/>
  <c r="V2047" i="49"/>
  <c r="U2047" i="49"/>
  <c r="U2045" i="49"/>
  <c r="V2044" i="49"/>
  <c r="K518" i="1"/>
  <c r="J518" i="1"/>
  <c r="E518" i="1"/>
  <c r="D518" i="1"/>
  <c r="V2122" i="49"/>
  <c r="U2122" i="49"/>
  <c r="U2112" i="49"/>
  <c r="V2110" i="49"/>
  <c r="V2109" i="49"/>
  <c r="U2109" i="49"/>
  <c r="U2107" i="49"/>
  <c r="V2105" i="49"/>
  <c r="V2104" i="49"/>
  <c r="U2104" i="49"/>
  <c r="U2102" i="49"/>
  <c r="V2101" i="49"/>
  <c r="V2100" i="49"/>
  <c r="U2100" i="49"/>
  <c r="V2096" i="49"/>
  <c r="V2095" i="49"/>
  <c r="U2095" i="49"/>
  <c r="U2093" i="49"/>
  <c r="V2092" i="49"/>
  <c r="V2091" i="49"/>
  <c r="U2091" i="49"/>
  <c r="U2089" i="49"/>
  <c r="V2087" i="49"/>
  <c r="V2086" i="49"/>
  <c r="U2086" i="49"/>
  <c r="U2084" i="49"/>
  <c r="V2083" i="49"/>
  <c r="V2073" i="49"/>
  <c r="U2073" i="49"/>
  <c r="U2070" i="49"/>
  <c r="V2069" i="49"/>
  <c r="A2065" i="49"/>
  <c r="A2060" i="49"/>
  <c r="V2068" i="49"/>
  <c r="U2068" i="49"/>
  <c r="U2066" i="49"/>
  <c r="V2065" i="49"/>
  <c r="V2064" i="49"/>
  <c r="U2064" i="49"/>
  <c r="U2062" i="49"/>
  <c r="P2062" i="49"/>
  <c r="V2062" i="49" s="1"/>
  <c r="V2060" i="49"/>
  <c r="A2043" i="49"/>
  <c r="B2043" i="49" s="1"/>
  <c r="V2059" i="49"/>
  <c r="U2059" i="49"/>
  <c r="U2057" i="49"/>
  <c r="V2056" i="49"/>
  <c r="V2043" i="49"/>
  <c r="U2043" i="49"/>
  <c r="K533" i="1"/>
  <c r="J533" i="1"/>
  <c r="E533" i="1"/>
  <c r="D533" i="1"/>
  <c r="K532" i="1"/>
  <c r="J532" i="1"/>
  <c r="E532" i="1"/>
  <c r="D532" i="1"/>
  <c r="K531" i="1"/>
  <c r="J531" i="1"/>
  <c r="E531" i="1"/>
  <c r="D531" i="1"/>
  <c r="K528" i="1"/>
  <c r="J528" i="1"/>
  <c r="E528" i="1"/>
  <c r="D528" i="1"/>
  <c r="J517" i="1"/>
  <c r="L517" i="1" s="1"/>
  <c r="K517" i="1"/>
  <c r="K530" i="1"/>
  <c r="J530" i="1"/>
  <c r="E530" i="1"/>
  <c r="D530" i="1"/>
  <c r="K536" i="1"/>
  <c r="J536" i="1"/>
  <c r="L536" i="1" s="1"/>
  <c r="D536" i="1"/>
  <c r="L525" i="1" l="1"/>
  <c r="Q2081" i="49"/>
  <c r="B2079" i="49"/>
  <c r="Q2077" i="49"/>
  <c r="B2074" i="49"/>
  <c r="L526" i="1"/>
  <c r="L520" i="1"/>
  <c r="Q2103" i="49"/>
  <c r="B2101" i="49"/>
  <c r="V2050" i="49"/>
  <c r="Q2048" i="49"/>
  <c r="U2048" i="49" s="1"/>
  <c r="V2049" i="49"/>
  <c r="V2045" i="49"/>
  <c r="V2046" i="49"/>
  <c r="Q2044" i="49"/>
  <c r="U2044" i="49" s="1"/>
  <c r="L528" i="1"/>
  <c r="L531" i="1"/>
  <c r="L532" i="1"/>
  <c r="L533" i="1"/>
  <c r="L518" i="1"/>
  <c r="B2105" i="49"/>
  <c r="Q2108" i="49"/>
  <c r="P2063" i="49"/>
  <c r="Q2060" i="49" s="1"/>
  <c r="U2060" i="49" s="1"/>
  <c r="P2072" i="49"/>
  <c r="O2080" i="49" s="1"/>
  <c r="P2080" i="49" s="1"/>
  <c r="V2080" i="49" s="1"/>
  <c r="B2110" i="49"/>
  <c r="Q2113" i="49"/>
  <c r="L530" i="1"/>
  <c r="O2057" i="49" l="1"/>
  <c r="P2057" i="49" s="1"/>
  <c r="V2057" i="49" s="1"/>
  <c r="P2081" i="49"/>
  <c r="Q2079" i="49" s="1"/>
  <c r="U2079" i="49" s="1"/>
  <c r="Q2069" i="49"/>
  <c r="U2069" i="49" s="1"/>
  <c r="O2076" i="49"/>
  <c r="J2076" i="49" s="1"/>
  <c r="P2076" i="49" s="1"/>
  <c r="V2072" i="49"/>
  <c r="P2084" i="49"/>
  <c r="V2084" i="49" s="1"/>
  <c r="P2093" i="49"/>
  <c r="P2094" i="49" s="1"/>
  <c r="N2098" i="49" s="1"/>
  <c r="O2098" i="49" s="1"/>
  <c r="J2098" i="49" s="1"/>
  <c r="P2098" i="49" s="1"/>
  <c r="V2063" i="49"/>
  <c r="V2066" i="49"/>
  <c r="P2113" i="49"/>
  <c r="U2113" i="49" s="1"/>
  <c r="V2112" i="49"/>
  <c r="K522" i="1"/>
  <c r="J522" i="1"/>
  <c r="E522" i="1"/>
  <c r="Q2063" i="49" s="1"/>
  <c r="U2063" i="49" s="1"/>
  <c r="D522" i="1"/>
  <c r="B2060" i="49" s="1"/>
  <c r="K529" i="1"/>
  <c r="J529" i="1"/>
  <c r="E529" i="1"/>
  <c r="D529" i="1"/>
  <c r="K527" i="1"/>
  <c r="J527" i="1"/>
  <c r="E527" i="1"/>
  <c r="Q2090" i="49" s="1"/>
  <c r="D527" i="1"/>
  <c r="B2087" i="49" s="1"/>
  <c r="K524" i="1"/>
  <c r="J524" i="1"/>
  <c r="E524" i="1"/>
  <c r="Q2072" i="49" s="1"/>
  <c r="U2072" i="49" s="1"/>
  <c r="D524" i="1"/>
  <c r="B2069" i="49" s="1"/>
  <c r="K523" i="1"/>
  <c r="J523" i="1"/>
  <c r="E523" i="1"/>
  <c r="D523" i="1"/>
  <c r="K521" i="1"/>
  <c r="J521" i="1"/>
  <c r="E521" i="1"/>
  <c r="D521" i="1"/>
  <c r="K519" i="1"/>
  <c r="J519" i="1"/>
  <c r="E519" i="1"/>
  <c r="Q2046" i="49" s="1"/>
  <c r="U2046" i="49" s="1"/>
  <c r="D519" i="1"/>
  <c r="B2044" i="49" s="1"/>
  <c r="U2081" i="49" l="1"/>
  <c r="P2058" i="49"/>
  <c r="V2058" i="49" s="1"/>
  <c r="V2081" i="49"/>
  <c r="P2085" i="49"/>
  <c r="V2098" i="49"/>
  <c r="P2099" i="49"/>
  <c r="V2076" i="49"/>
  <c r="P2077" i="49"/>
  <c r="B2065" i="49"/>
  <c r="B2052" i="49"/>
  <c r="Q2067" i="49"/>
  <c r="Q2054" i="49"/>
  <c r="V2093" i="49"/>
  <c r="Q2099" i="49"/>
  <c r="U2099" i="49" s="1"/>
  <c r="Q2094" i="49"/>
  <c r="U2094" i="49" s="1"/>
  <c r="B2096" i="49"/>
  <c r="B2092" i="49"/>
  <c r="B2083" i="49"/>
  <c r="B2048" i="49"/>
  <c r="P2067" i="49"/>
  <c r="V2067" i="49" s="1"/>
  <c r="Q2085" i="49"/>
  <c r="Q2050" i="49"/>
  <c r="U2050" i="49" s="1"/>
  <c r="L519" i="1"/>
  <c r="L521" i="1"/>
  <c r="L524" i="1"/>
  <c r="Q2110" i="49"/>
  <c r="U2110" i="49" s="1"/>
  <c r="V2113" i="49"/>
  <c r="Q2092" i="49"/>
  <c r="U2092" i="49" s="1"/>
  <c r="V2094" i="49"/>
  <c r="B2056" i="49"/>
  <c r="Q2058" i="49"/>
  <c r="L522" i="1"/>
  <c r="L523" i="1"/>
  <c r="L527" i="1"/>
  <c r="L529" i="1"/>
  <c r="V10" i="49"/>
  <c r="U11" i="49"/>
  <c r="U13" i="49"/>
  <c r="V13" i="49"/>
  <c r="V14" i="49"/>
  <c r="U15" i="49"/>
  <c r="U17" i="49"/>
  <c r="V17" i="49"/>
  <c r="V18" i="49"/>
  <c r="U19" i="49"/>
  <c r="U21" i="49"/>
  <c r="V21" i="49"/>
  <c r="V22" i="49"/>
  <c r="U23" i="49"/>
  <c r="U25" i="49"/>
  <c r="V25" i="49"/>
  <c r="V26" i="49"/>
  <c r="U27" i="49"/>
  <c r="U28" i="49"/>
  <c r="U29" i="49"/>
  <c r="U30" i="49"/>
  <c r="U31" i="49"/>
  <c r="U32" i="49"/>
  <c r="U34" i="49"/>
  <c r="V34" i="49"/>
  <c r="V35" i="49"/>
  <c r="U36" i="49"/>
  <c r="U38" i="49"/>
  <c r="V38" i="49"/>
  <c r="V39" i="49"/>
  <c r="U40" i="49"/>
  <c r="U42" i="49"/>
  <c r="V42" i="49"/>
  <c r="V43" i="49"/>
  <c r="U44" i="49"/>
  <c r="U46" i="49"/>
  <c r="V46" i="49"/>
  <c r="V47" i="49"/>
  <c r="U48" i="49"/>
  <c r="U49" i="49"/>
  <c r="U50" i="49"/>
  <c r="U56" i="49"/>
  <c r="V56" i="49"/>
  <c r="U57" i="49"/>
  <c r="V57" i="49"/>
  <c r="U58" i="49"/>
  <c r="V58" i="49"/>
  <c r="V59" i="49"/>
  <c r="U60" i="49"/>
  <c r="U61" i="49"/>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U107" i="49"/>
  <c r="U108" i="49"/>
  <c r="U109" i="49"/>
  <c r="U110" i="49"/>
  <c r="U111" i="49"/>
  <c r="U112" i="49"/>
  <c r="U113" i="49"/>
  <c r="U114" i="49"/>
  <c r="U115" i="49"/>
  <c r="U116" i="49"/>
  <c r="U117" i="49"/>
  <c r="U118" i="49"/>
  <c r="U120" i="49"/>
  <c r="V120" i="49"/>
  <c r="V121" i="49"/>
  <c r="U122" i="49"/>
  <c r="U123" i="49"/>
  <c r="U125" i="49"/>
  <c r="V125" i="49"/>
  <c r="V126" i="49"/>
  <c r="U127" i="49"/>
  <c r="U128" i="49"/>
  <c r="U129" i="49"/>
  <c r="U131" i="49"/>
  <c r="V131" i="49"/>
  <c r="V132" i="49"/>
  <c r="U133" i="49"/>
  <c r="U135" i="49"/>
  <c r="V135" i="49"/>
  <c r="V136" i="49"/>
  <c r="U137" i="49"/>
  <c r="U139" i="49"/>
  <c r="V139" i="49"/>
  <c r="V140" i="49"/>
  <c r="U141" i="49"/>
  <c r="U142" i="49"/>
  <c r="U143" i="49"/>
  <c r="U144" i="49"/>
  <c r="U145" i="49"/>
  <c r="V145" i="49"/>
  <c r="U147" i="49"/>
  <c r="V147" i="49"/>
  <c r="U148" i="49"/>
  <c r="V148" i="49"/>
  <c r="V149" i="49"/>
  <c r="U150" i="49"/>
  <c r="U151" i="49"/>
  <c r="U152" i="49"/>
  <c r="U153" i="49"/>
  <c r="U154" i="49"/>
  <c r="U155" i="49"/>
  <c r="U156" i="49"/>
  <c r="U158" i="49"/>
  <c r="V158" i="49"/>
  <c r="V159" i="49"/>
  <c r="U160" i="49"/>
  <c r="U161" i="49"/>
  <c r="U162" i="49"/>
  <c r="U163" i="49"/>
  <c r="U165" i="49"/>
  <c r="V165" i="49"/>
  <c r="V166" i="49"/>
  <c r="U167" i="49"/>
  <c r="U168" i="49"/>
  <c r="U169" i="49"/>
  <c r="U170" i="49"/>
  <c r="U171" i="49"/>
  <c r="U172" i="49"/>
  <c r="U173" i="49"/>
  <c r="U174" i="49"/>
  <c r="U175" i="49"/>
  <c r="U176" i="49"/>
  <c r="U177" i="49"/>
  <c r="U178" i="49"/>
  <c r="U179" i="49"/>
  <c r="U180" i="49"/>
  <c r="U181" i="49"/>
  <c r="U182" i="49"/>
  <c r="U183" i="49"/>
  <c r="U184" i="49"/>
  <c r="U185" i="49"/>
  <c r="U186" i="49"/>
  <c r="U187" i="49"/>
  <c r="U188" i="49"/>
  <c r="U189" i="49"/>
  <c r="U190" i="49"/>
  <c r="U191" i="49"/>
  <c r="U192" i="49"/>
  <c r="U193" i="49"/>
  <c r="U194" i="49"/>
  <c r="U195" i="49"/>
  <c r="U196" i="49"/>
  <c r="U197" i="49"/>
  <c r="U198" i="49"/>
  <c r="U199" i="49"/>
  <c r="U200" i="49"/>
  <c r="U201" i="49"/>
  <c r="U202" i="49"/>
  <c r="U203" i="49"/>
  <c r="U204" i="49"/>
  <c r="U205" i="49"/>
  <c r="U206" i="49"/>
  <c r="U207" i="49"/>
  <c r="U208" i="49"/>
  <c r="U209" i="49"/>
  <c r="U210" i="49"/>
  <c r="U211" i="49"/>
  <c r="U212" i="49"/>
  <c r="U213" i="49"/>
  <c r="U214" i="49"/>
  <c r="U215" i="49"/>
  <c r="U216" i="49"/>
  <c r="U217" i="49"/>
  <c r="U218" i="49"/>
  <c r="U219" i="49"/>
  <c r="U220" i="49"/>
  <c r="U221" i="49"/>
  <c r="U223" i="49"/>
  <c r="V223" i="49"/>
  <c r="V224" i="49"/>
  <c r="U225" i="49"/>
  <c r="U226" i="49"/>
  <c r="U227" i="49"/>
  <c r="U228" i="49"/>
  <c r="U230" i="49"/>
  <c r="V230" i="49"/>
  <c r="V231" i="49"/>
  <c r="U232" i="49"/>
  <c r="U233" i="49"/>
  <c r="U234" i="49"/>
  <c r="U235" i="49"/>
  <c r="U236" i="49"/>
  <c r="U237" i="49"/>
  <c r="U238" i="49"/>
  <c r="U239" i="49"/>
  <c r="U240" i="49"/>
  <c r="U241" i="49"/>
  <c r="U242" i="49"/>
  <c r="U243" i="49"/>
  <c r="U244" i="49"/>
  <c r="U245" i="49"/>
  <c r="U246" i="49"/>
  <c r="U247" i="49"/>
  <c r="U248" i="49"/>
  <c r="U249" i="49"/>
  <c r="U251" i="49"/>
  <c r="V251" i="49"/>
  <c r="U252" i="49"/>
  <c r="V252" i="49"/>
  <c r="V253" i="49"/>
  <c r="U254" i="49"/>
  <c r="U256" i="49"/>
  <c r="V256" i="49"/>
  <c r="V257" i="49"/>
  <c r="U258" i="49"/>
  <c r="U260" i="49"/>
  <c r="V260" i="49"/>
  <c r="V261" i="49"/>
  <c r="U262" i="49"/>
  <c r="U264" i="49"/>
  <c r="V264" i="49"/>
  <c r="V265" i="49"/>
  <c r="U266" i="49"/>
  <c r="U268" i="49"/>
  <c r="V268" i="49"/>
  <c r="U269" i="49"/>
  <c r="V269" i="49"/>
  <c r="V270" i="49"/>
  <c r="U271" i="49"/>
  <c r="U272" i="49"/>
  <c r="U273" i="49"/>
  <c r="U274" i="49"/>
  <c r="U275" i="49"/>
  <c r="U276" i="49"/>
  <c r="U277" i="49"/>
  <c r="U278" i="49"/>
  <c r="U280" i="49"/>
  <c r="V280" i="49"/>
  <c r="V281" i="49"/>
  <c r="U282" i="49"/>
  <c r="U283" i="49"/>
  <c r="U284" i="49"/>
  <c r="U285" i="49"/>
  <c r="U287" i="49"/>
  <c r="V287" i="49"/>
  <c r="V288" i="49"/>
  <c r="U289" i="49"/>
  <c r="U291" i="49"/>
  <c r="V291" i="49"/>
  <c r="V292" i="49"/>
  <c r="U293" i="49"/>
  <c r="U295" i="49"/>
  <c r="V295" i="49"/>
  <c r="V296" i="49"/>
  <c r="U297" i="49"/>
  <c r="U299" i="49"/>
  <c r="V299" i="49"/>
  <c r="U300" i="49"/>
  <c r="V300" i="49"/>
  <c r="U301" i="49"/>
  <c r="V301" i="49"/>
  <c r="V302" i="49"/>
  <c r="U303" i="49"/>
  <c r="U305" i="49"/>
  <c r="V305" i="49"/>
  <c r="V306" i="49"/>
  <c r="U307" i="49"/>
  <c r="V307" i="49"/>
  <c r="U308" i="49"/>
  <c r="U309" i="49"/>
  <c r="U310" i="49"/>
  <c r="U311" i="49"/>
  <c r="U312" i="49"/>
  <c r="U314" i="49"/>
  <c r="V314" i="49"/>
  <c r="V315" i="49"/>
  <c r="U316" i="49"/>
  <c r="U317" i="49"/>
  <c r="V317" i="49"/>
  <c r="U319" i="49"/>
  <c r="V319" i="49"/>
  <c r="U320" i="49"/>
  <c r="V320" i="49"/>
  <c r="V321" i="49"/>
  <c r="U322" i="49"/>
  <c r="U324" i="49"/>
  <c r="V324" i="49"/>
  <c r="V325" i="49"/>
  <c r="U326" i="49"/>
  <c r="U328" i="49"/>
  <c r="V328" i="49"/>
  <c r="V329" i="49"/>
  <c r="U330" i="49"/>
  <c r="V330" i="49"/>
  <c r="U331" i="49"/>
  <c r="U333" i="49"/>
  <c r="V333" i="49"/>
  <c r="V334" i="49"/>
  <c r="U335" i="49"/>
  <c r="U337" i="49"/>
  <c r="V337" i="49"/>
  <c r="V338" i="49"/>
  <c r="U339" i="49"/>
  <c r="U341" i="49"/>
  <c r="V341" i="49"/>
  <c r="V342" i="49"/>
  <c r="U343" i="49"/>
  <c r="U345" i="49"/>
  <c r="V345" i="49"/>
  <c r="U346" i="49"/>
  <c r="V346" i="49"/>
  <c r="V347" i="49"/>
  <c r="U348" i="49"/>
  <c r="U350" i="49"/>
  <c r="V350" i="49"/>
  <c r="V351" i="49"/>
  <c r="U352" i="49"/>
  <c r="V352" i="49"/>
  <c r="U353" i="49"/>
  <c r="U355" i="49"/>
  <c r="V355" i="49"/>
  <c r="V356" i="49"/>
  <c r="U357" i="49"/>
  <c r="U359" i="49"/>
  <c r="V359" i="49"/>
  <c r="V360" i="49"/>
  <c r="U361" i="49"/>
  <c r="U363" i="49"/>
  <c r="V363" i="49"/>
  <c r="V364" i="49"/>
  <c r="U365" i="49"/>
  <c r="V365" i="49"/>
  <c r="U366" i="49"/>
  <c r="U367" i="49"/>
  <c r="U368" i="49"/>
  <c r="U369" i="49"/>
  <c r="U370" i="49"/>
  <c r="U372" i="49"/>
  <c r="V372" i="49"/>
  <c r="U373" i="49"/>
  <c r="V373" i="49"/>
  <c r="V374" i="49"/>
  <c r="U375" i="49"/>
  <c r="U376" i="49"/>
  <c r="U377" i="49"/>
  <c r="U379" i="49"/>
  <c r="V379" i="49"/>
  <c r="V380" i="49"/>
  <c r="U381" i="49"/>
  <c r="V381" i="49"/>
  <c r="U382" i="49"/>
  <c r="U384" i="49"/>
  <c r="V384" i="49"/>
  <c r="V385" i="49"/>
  <c r="U386" i="49"/>
  <c r="U388" i="49"/>
  <c r="V388" i="49"/>
  <c r="V389" i="49"/>
  <c r="U390" i="49"/>
  <c r="U392" i="49"/>
  <c r="V392" i="49"/>
  <c r="U393" i="49"/>
  <c r="V393" i="49"/>
  <c r="V394" i="49"/>
  <c r="U395" i="49"/>
  <c r="V395" i="49"/>
  <c r="U396" i="49"/>
  <c r="U397" i="49"/>
  <c r="U398" i="49"/>
  <c r="U399" i="49"/>
  <c r="V399" i="49"/>
  <c r="U400" i="49"/>
  <c r="V400" i="49"/>
  <c r="U401" i="49"/>
  <c r="U402" i="49"/>
  <c r="U403" i="49"/>
  <c r="U404" i="49"/>
  <c r="U405" i="49"/>
  <c r="U407" i="49"/>
  <c r="V407" i="49"/>
  <c r="U408" i="49"/>
  <c r="V408" i="49"/>
  <c r="V409" i="49"/>
  <c r="U410" i="49"/>
  <c r="V410" i="49"/>
  <c r="U411" i="49"/>
  <c r="U412" i="49"/>
  <c r="U413" i="49"/>
  <c r="U414" i="49"/>
  <c r="V414" i="49"/>
  <c r="U415" i="49"/>
  <c r="V415" i="49"/>
  <c r="U416" i="49"/>
  <c r="U417" i="49"/>
  <c r="U418" i="49"/>
  <c r="U419" i="49"/>
  <c r="U420" i="49"/>
  <c r="U422" i="49"/>
  <c r="V422" i="49"/>
  <c r="U423" i="49"/>
  <c r="V423" i="49"/>
  <c r="V424" i="49"/>
  <c r="U425" i="49"/>
  <c r="U426" i="49"/>
  <c r="U427" i="49"/>
  <c r="U429" i="49"/>
  <c r="V429" i="49"/>
  <c r="V430" i="49"/>
  <c r="U431" i="49"/>
  <c r="U433" i="49"/>
  <c r="V433" i="49"/>
  <c r="V434" i="49"/>
  <c r="U435" i="49"/>
  <c r="U436" i="49"/>
  <c r="U437" i="49"/>
  <c r="U438" i="49"/>
  <c r="U440" i="49"/>
  <c r="V440" i="49"/>
  <c r="V441" i="49"/>
  <c r="U442" i="49"/>
  <c r="U444" i="49"/>
  <c r="V444" i="49"/>
  <c r="U445" i="49"/>
  <c r="V445" i="49"/>
  <c r="V446" i="49"/>
  <c r="U447" i="49"/>
  <c r="U448" i="49"/>
  <c r="U449" i="49"/>
  <c r="U451" i="49"/>
  <c r="V451" i="49"/>
  <c r="V452" i="49"/>
  <c r="U453" i="49"/>
  <c r="U455" i="49"/>
  <c r="V455" i="49"/>
  <c r="V456" i="49"/>
  <c r="U457" i="49"/>
  <c r="U459" i="49"/>
  <c r="V459" i="49"/>
  <c r="V460" i="49"/>
  <c r="U461" i="49"/>
  <c r="U462" i="49"/>
  <c r="U463" i="49"/>
  <c r="U465" i="49"/>
  <c r="V465" i="49"/>
  <c r="V466" i="49"/>
  <c r="U467" i="49"/>
  <c r="U468" i="49"/>
  <c r="U469" i="49"/>
  <c r="U471" i="49"/>
  <c r="V471" i="49"/>
  <c r="V472" i="49"/>
  <c r="U473" i="49"/>
  <c r="U475" i="49"/>
  <c r="V475" i="49"/>
  <c r="U476" i="49"/>
  <c r="V476" i="49"/>
  <c r="V477" i="49"/>
  <c r="U478" i="49"/>
  <c r="U480" i="49"/>
  <c r="V480" i="49"/>
  <c r="V481" i="49"/>
  <c r="U482" i="49"/>
  <c r="U484" i="49"/>
  <c r="V484" i="49"/>
  <c r="V485" i="49"/>
  <c r="U486" i="49"/>
  <c r="U488" i="49"/>
  <c r="V488" i="49"/>
  <c r="V489" i="49"/>
  <c r="U490" i="49"/>
  <c r="U492" i="49"/>
  <c r="V492" i="49"/>
  <c r="U493" i="49"/>
  <c r="V493" i="49"/>
  <c r="U494" i="49"/>
  <c r="V494" i="49"/>
  <c r="V495" i="49"/>
  <c r="U496" i="49"/>
  <c r="U498" i="49"/>
  <c r="V498" i="49"/>
  <c r="V499" i="49"/>
  <c r="U500" i="49"/>
  <c r="U502" i="49"/>
  <c r="V502" i="49"/>
  <c r="V503" i="49"/>
  <c r="U504" i="49"/>
  <c r="U506" i="49"/>
  <c r="V506" i="49"/>
  <c r="V507" i="49"/>
  <c r="U508" i="49"/>
  <c r="U510" i="49"/>
  <c r="V510" i="49"/>
  <c r="U511" i="49"/>
  <c r="V511" i="49"/>
  <c r="V512" i="49"/>
  <c r="U513" i="49"/>
  <c r="U515" i="49"/>
  <c r="V515" i="49"/>
  <c r="V516" i="49"/>
  <c r="U517" i="49"/>
  <c r="U519" i="49"/>
  <c r="V519" i="49"/>
  <c r="U520" i="49"/>
  <c r="V520" i="49"/>
  <c r="V521" i="49"/>
  <c r="U522" i="49"/>
  <c r="U523" i="49"/>
  <c r="U524" i="49"/>
  <c r="U525" i="49"/>
  <c r="U526" i="49"/>
  <c r="U527" i="49"/>
  <c r="U528" i="49"/>
  <c r="U529" i="49"/>
  <c r="U530" i="49"/>
  <c r="U531" i="49"/>
  <c r="U532" i="49"/>
  <c r="U533" i="49"/>
  <c r="U534" i="49"/>
  <c r="U535" i="49"/>
  <c r="U536" i="49"/>
  <c r="U537" i="49"/>
  <c r="U538" i="49"/>
  <c r="U539" i="49"/>
  <c r="U540" i="49"/>
  <c r="U541" i="49"/>
  <c r="U542" i="49"/>
  <c r="U543" i="49"/>
  <c r="U545" i="49"/>
  <c r="V545" i="49"/>
  <c r="V546" i="49"/>
  <c r="U547" i="49"/>
  <c r="U549" i="49"/>
  <c r="V549" i="49"/>
  <c r="V550" i="49"/>
  <c r="U551" i="49"/>
  <c r="U553" i="49"/>
  <c r="V553" i="49"/>
  <c r="V554" i="49"/>
  <c r="U555" i="49"/>
  <c r="U557" i="49"/>
  <c r="V557" i="49"/>
  <c r="V558" i="49"/>
  <c r="U559" i="49"/>
  <c r="U561" i="49"/>
  <c r="V561" i="49"/>
  <c r="V562" i="49"/>
  <c r="U563" i="49"/>
  <c r="U565" i="49"/>
  <c r="V565" i="49"/>
  <c r="V566" i="49"/>
  <c r="U567" i="49"/>
  <c r="U569" i="49"/>
  <c r="V569" i="49"/>
  <c r="V570" i="49"/>
  <c r="U571" i="49"/>
  <c r="U573" i="49"/>
  <c r="V573" i="49"/>
  <c r="V574" i="49"/>
  <c r="U575" i="49"/>
  <c r="U577" i="49"/>
  <c r="V577" i="49"/>
  <c r="V578" i="49"/>
  <c r="U579" i="49"/>
  <c r="U581" i="49"/>
  <c r="V581" i="49"/>
  <c r="U582" i="49"/>
  <c r="V582" i="49"/>
  <c r="V583" i="49"/>
  <c r="U584" i="49"/>
  <c r="U586" i="49"/>
  <c r="V586" i="49"/>
  <c r="V587" i="49"/>
  <c r="U588" i="49"/>
  <c r="U590" i="49"/>
  <c r="V590" i="49"/>
  <c r="V591" i="49"/>
  <c r="U592" i="49"/>
  <c r="U594" i="49"/>
  <c r="V594" i="49"/>
  <c r="V595" i="49"/>
  <c r="U596" i="49"/>
  <c r="U598" i="49"/>
  <c r="V598" i="49"/>
  <c r="V599" i="49"/>
  <c r="U600" i="49"/>
  <c r="U602" i="49"/>
  <c r="V602" i="49"/>
  <c r="V603" i="49"/>
  <c r="U604" i="49"/>
  <c r="U606" i="49"/>
  <c r="V606" i="49"/>
  <c r="V607" i="49"/>
  <c r="U608" i="49"/>
  <c r="U610" i="49"/>
  <c r="V610" i="49"/>
  <c r="U611" i="49"/>
  <c r="V611" i="49"/>
  <c r="V612" i="49"/>
  <c r="U613" i="49"/>
  <c r="U615" i="49"/>
  <c r="V615" i="49"/>
  <c r="V616" i="49"/>
  <c r="U617" i="49"/>
  <c r="U619" i="49"/>
  <c r="V619" i="49"/>
  <c r="V620" i="49"/>
  <c r="U621" i="49"/>
  <c r="U623" i="49"/>
  <c r="V623" i="49"/>
  <c r="V624" i="49"/>
  <c r="U625" i="49"/>
  <c r="U627" i="49"/>
  <c r="V627" i="49"/>
  <c r="V628" i="49"/>
  <c r="U629" i="49"/>
  <c r="U631" i="49"/>
  <c r="V631" i="49"/>
  <c r="V632" i="49"/>
  <c r="U633" i="49"/>
  <c r="U635" i="49"/>
  <c r="V635" i="49"/>
  <c r="V636" i="49"/>
  <c r="U637" i="49"/>
  <c r="U639" i="49"/>
  <c r="V639" i="49"/>
  <c r="U640" i="49"/>
  <c r="V640" i="49"/>
  <c r="V641" i="49"/>
  <c r="U642" i="49"/>
  <c r="U643" i="49"/>
  <c r="U644" i="49"/>
  <c r="U645" i="49"/>
  <c r="U646" i="49"/>
  <c r="U647" i="49"/>
  <c r="U648" i="49"/>
  <c r="U649" i="49"/>
  <c r="U650" i="49"/>
  <c r="U651" i="49"/>
  <c r="U652" i="49"/>
  <c r="U653" i="49"/>
  <c r="U654" i="49"/>
  <c r="U655" i="49"/>
  <c r="U656" i="49"/>
  <c r="U657" i="49"/>
  <c r="U658" i="49"/>
  <c r="U659" i="49"/>
  <c r="U660" i="49"/>
  <c r="U661" i="49"/>
  <c r="U662" i="49"/>
  <c r="U663" i="49"/>
  <c r="U665" i="49"/>
  <c r="V665" i="49"/>
  <c r="V666" i="49"/>
  <c r="U667" i="49"/>
  <c r="U669" i="49"/>
  <c r="V669" i="49"/>
  <c r="V670" i="49"/>
  <c r="U671" i="49"/>
  <c r="U673" i="49"/>
  <c r="V673" i="49"/>
  <c r="V674" i="49"/>
  <c r="U675" i="49"/>
  <c r="U677" i="49"/>
  <c r="V677" i="49"/>
  <c r="U678" i="49"/>
  <c r="V678" i="49"/>
  <c r="U679" i="49"/>
  <c r="V679" i="49"/>
  <c r="V680" i="49"/>
  <c r="U681" i="49"/>
  <c r="U682" i="49"/>
  <c r="U683" i="49"/>
  <c r="U684" i="49"/>
  <c r="U685" i="49"/>
  <c r="U686" i="49"/>
  <c r="U687" i="49"/>
  <c r="U688" i="49"/>
  <c r="U689" i="49"/>
  <c r="U690" i="49"/>
  <c r="U691" i="49"/>
  <c r="U692" i="49"/>
  <c r="U693" i="49"/>
  <c r="U694" i="49"/>
  <c r="U695" i="49"/>
  <c r="U696" i="49"/>
  <c r="U697" i="49"/>
  <c r="U698" i="49"/>
  <c r="U699" i="49"/>
  <c r="U700" i="49"/>
  <c r="U701" i="49"/>
  <c r="U702" i="49"/>
  <c r="U703" i="49"/>
  <c r="U704" i="49"/>
  <c r="U705" i="49"/>
  <c r="U706" i="49"/>
  <c r="U707" i="49"/>
  <c r="U708" i="49"/>
  <c r="U710" i="49"/>
  <c r="V710" i="49"/>
  <c r="V711" i="49"/>
  <c r="U712" i="49"/>
  <c r="U714" i="49"/>
  <c r="V714" i="49"/>
  <c r="V715" i="49"/>
  <c r="U716" i="49"/>
  <c r="U718" i="49"/>
  <c r="V718" i="49"/>
  <c r="V719" i="49"/>
  <c r="U720" i="49"/>
  <c r="U722" i="49"/>
  <c r="V722" i="49"/>
  <c r="V723" i="49"/>
  <c r="U724" i="49"/>
  <c r="U725" i="49"/>
  <c r="U726" i="49"/>
  <c r="V726" i="49"/>
  <c r="U728" i="49"/>
  <c r="V728" i="49"/>
  <c r="U729" i="49"/>
  <c r="V729" i="49"/>
  <c r="V730" i="49"/>
  <c r="U731" i="49"/>
  <c r="U733" i="49"/>
  <c r="V733" i="49"/>
  <c r="V734" i="49"/>
  <c r="U735" i="49"/>
  <c r="U736" i="49"/>
  <c r="U737" i="49"/>
  <c r="U738" i="49"/>
  <c r="U740" i="49"/>
  <c r="V740" i="49"/>
  <c r="U741" i="49"/>
  <c r="V741" i="49"/>
  <c r="U742" i="49"/>
  <c r="V742" i="49"/>
  <c r="V743" i="49"/>
  <c r="U744" i="49"/>
  <c r="U746" i="49"/>
  <c r="V746" i="49"/>
  <c r="V747" i="49"/>
  <c r="U748" i="49"/>
  <c r="U749" i="49"/>
  <c r="U750" i="49"/>
  <c r="U751" i="49"/>
  <c r="U752" i="49"/>
  <c r="U753" i="49"/>
  <c r="U754" i="49"/>
  <c r="U755" i="49"/>
  <c r="U757" i="49"/>
  <c r="V757" i="49"/>
  <c r="U758" i="49"/>
  <c r="V758" i="49"/>
  <c r="V759" i="49"/>
  <c r="U760" i="49"/>
  <c r="U762" i="49"/>
  <c r="V762" i="49"/>
  <c r="U763" i="49"/>
  <c r="V763" i="49"/>
  <c r="V764" i="49"/>
  <c r="U765" i="49"/>
  <c r="U766" i="49"/>
  <c r="U767" i="49"/>
  <c r="U768" i="49"/>
  <c r="U769" i="49"/>
  <c r="U770" i="49"/>
  <c r="U771" i="49"/>
  <c r="U772" i="49"/>
  <c r="U774" i="49"/>
  <c r="V774" i="49"/>
  <c r="V775" i="49"/>
  <c r="U776" i="49"/>
  <c r="U778" i="49"/>
  <c r="V778" i="49"/>
  <c r="V779" i="49"/>
  <c r="U780" i="49"/>
  <c r="U782" i="49"/>
  <c r="V782" i="49"/>
  <c r="V783" i="49"/>
  <c r="U784" i="49"/>
  <c r="U786" i="49"/>
  <c r="V786" i="49"/>
  <c r="V787" i="49"/>
  <c r="U788" i="49"/>
  <c r="U790" i="49"/>
  <c r="V790" i="49"/>
  <c r="V791" i="49"/>
  <c r="U792" i="49"/>
  <c r="U794" i="49"/>
  <c r="V794" i="49"/>
  <c r="V795" i="49"/>
  <c r="U796" i="49"/>
  <c r="U798" i="49"/>
  <c r="V798" i="49"/>
  <c r="V799" i="49"/>
  <c r="U800" i="49"/>
  <c r="U802" i="49"/>
  <c r="V802" i="49"/>
  <c r="V803" i="49"/>
  <c r="U804" i="49"/>
  <c r="U806" i="49"/>
  <c r="V806" i="49"/>
  <c r="U807" i="49"/>
  <c r="V807" i="49"/>
  <c r="V808" i="49"/>
  <c r="U809" i="49"/>
  <c r="U811" i="49"/>
  <c r="V811" i="49"/>
  <c r="V812" i="49"/>
  <c r="U813" i="49"/>
  <c r="U815" i="49"/>
  <c r="V815" i="49"/>
  <c r="V816" i="49"/>
  <c r="U817" i="49"/>
  <c r="U819" i="49"/>
  <c r="V819" i="49"/>
  <c r="V820" i="49"/>
  <c r="U821" i="49"/>
  <c r="U823" i="49"/>
  <c r="V823" i="49"/>
  <c r="V824" i="49"/>
  <c r="U825" i="49"/>
  <c r="U827" i="49"/>
  <c r="V827" i="49"/>
  <c r="U828" i="49"/>
  <c r="V828" i="49"/>
  <c r="V829" i="49"/>
  <c r="U830" i="49"/>
  <c r="U832" i="49"/>
  <c r="V832" i="49"/>
  <c r="V833" i="49"/>
  <c r="U834" i="49"/>
  <c r="U836" i="49"/>
  <c r="V836" i="49"/>
  <c r="V837" i="49"/>
  <c r="U838" i="49"/>
  <c r="U840" i="49"/>
  <c r="V840" i="49"/>
  <c r="V841" i="49"/>
  <c r="U842" i="49"/>
  <c r="U844" i="49"/>
  <c r="V844" i="49"/>
  <c r="V845" i="49"/>
  <c r="U846" i="49"/>
  <c r="U848" i="49"/>
  <c r="V848" i="49"/>
  <c r="V849" i="49"/>
  <c r="U850" i="49"/>
  <c r="U852" i="49"/>
  <c r="V852" i="49"/>
  <c r="V853" i="49"/>
  <c r="U854" i="49"/>
  <c r="U856" i="49"/>
  <c r="V856" i="49"/>
  <c r="U857" i="49"/>
  <c r="V857" i="49"/>
  <c r="V858" i="49"/>
  <c r="U859" i="49"/>
  <c r="U860" i="49"/>
  <c r="U861" i="49"/>
  <c r="U862" i="49"/>
  <c r="U864" i="49"/>
  <c r="V864" i="49"/>
  <c r="V865" i="49"/>
  <c r="U866" i="49"/>
  <c r="U868" i="49"/>
  <c r="V868" i="49"/>
  <c r="U869" i="49"/>
  <c r="V869" i="49"/>
  <c r="U870" i="49"/>
  <c r="V870" i="49"/>
  <c r="V871" i="49"/>
  <c r="U872" i="49"/>
  <c r="U873" i="49"/>
  <c r="U874" i="49"/>
  <c r="U875" i="49"/>
  <c r="U876" i="49"/>
  <c r="U877" i="49"/>
  <c r="U878" i="49"/>
  <c r="U879" i="49"/>
  <c r="U880" i="49"/>
  <c r="U881" i="49"/>
  <c r="U882" i="49"/>
  <c r="U883" i="49"/>
  <c r="U884" i="49"/>
  <c r="U885" i="49"/>
  <c r="U886" i="49"/>
  <c r="U887" i="49"/>
  <c r="U888" i="49"/>
  <c r="U889" i="49"/>
  <c r="U890" i="49"/>
  <c r="U891" i="49"/>
  <c r="U892" i="49"/>
  <c r="U893" i="49"/>
  <c r="U894" i="49"/>
  <c r="U895" i="49"/>
  <c r="U896" i="49"/>
  <c r="U897" i="49"/>
  <c r="U898" i="49"/>
  <c r="U900" i="49"/>
  <c r="V900" i="49"/>
  <c r="V901" i="49"/>
  <c r="U902" i="49"/>
  <c r="U904" i="49"/>
  <c r="V904" i="49"/>
  <c r="V905" i="49"/>
  <c r="U906" i="49"/>
  <c r="U908" i="49"/>
  <c r="V908" i="49"/>
  <c r="V909" i="49"/>
  <c r="U910" i="49"/>
  <c r="U912" i="49"/>
  <c r="V912" i="49"/>
  <c r="V913" i="49"/>
  <c r="U914" i="49"/>
  <c r="U916" i="49"/>
  <c r="V916" i="49"/>
  <c r="V917" i="49"/>
  <c r="U918" i="49"/>
  <c r="U919" i="49"/>
  <c r="U920" i="49"/>
  <c r="U921" i="49"/>
  <c r="V921" i="49"/>
  <c r="U923" i="49"/>
  <c r="V923" i="49"/>
  <c r="U924" i="49"/>
  <c r="V924" i="49"/>
  <c r="V925" i="49"/>
  <c r="U926" i="49"/>
  <c r="U927" i="49"/>
  <c r="U928" i="49"/>
  <c r="U930" i="49"/>
  <c r="V930" i="49"/>
  <c r="V931" i="49"/>
  <c r="U932" i="49"/>
  <c r="U933" i="49"/>
  <c r="U934" i="49"/>
  <c r="U936" i="49"/>
  <c r="V936" i="49"/>
  <c r="V937" i="49"/>
  <c r="U938" i="49"/>
  <c r="U939" i="49"/>
  <c r="U940" i="49"/>
  <c r="U941" i="49"/>
  <c r="U942" i="49"/>
  <c r="U943" i="49"/>
  <c r="U944" i="49"/>
  <c r="U945" i="49"/>
  <c r="U946" i="49"/>
  <c r="U947" i="49"/>
  <c r="U948" i="49"/>
  <c r="U949" i="49"/>
  <c r="U950" i="49"/>
  <c r="U951" i="49"/>
  <c r="U952" i="49"/>
  <c r="U953" i="49"/>
  <c r="U954" i="49"/>
  <c r="U955" i="49"/>
  <c r="U956" i="49"/>
  <c r="U957" i="49"/>
  <c r="U958" i="49"/>
  <c r="U959" i="49"/>
  <c r="U960" i="49"/>
  <c r="U961" i="49"/>
  <c r="U962" i="49"/>
  <c r="U963" i="49"/>
  <c r="U964" i="49"/>
  <c r="U965" i="49"/>
  <c r="U966" i="49"/>
  <c r="U967" i="49"/>
  <c r="U968" i="49"/>
  <c r="U969" i="49"/>
  <c r="U970" i="49"/>
  <c r="U971" i="49"/>
  <c r="U972" i="49"/>
  <c r="U974" i="49"/>
  <c r="V974" i="49"/>
  <c r="V975" i="49"/>
  <c r="U976" i="49"/>
  <c r="U977" i="49"/>
  <c r="U979" i="49"/>
  <c r="V979" i="49"/>
  <c r="V980" i="49"/>
  <c r="U981" i="49"/>
  <c r="U982" i="49"/>
  <c r="U983" i="49"/>
  <c r="U984" i="49"/>
  <c r="U985" i="49"/>
  <c r="U986" i="49"/>
  <c r="U987" i="49"/>
  <c r="U988" i="49"/>
  <c r="U989" i="49"/>
  <c r="U990" i="49"/>
  <c r="U991" i="49"/>
  <c r="U992" i="49"/>
  <c r="U993" i="49"/>
  <c r="U994" i="49"/>
  <c r="U995" i="49"/>
  <c r="U997" i="49"/>
  <c r="V997" i="49"/>
  <c r="U998" i="49"/>
  <c r="V998" i="49"/>
  <c r="V999" i="49"/>
  <c r="U1000" i="49"/>
  <c r="U1002" i="49"/>
  <c r="V1002" i="49"/>
  <c r="V1003" i="49"/>
  <c r="U1004" i="49"/>
  <c r="U1006" i="49"/>
  <c r="V1006" i="49"/>
  <c r="V1007" i="49"/>
  <c r="U1008" i="49"/>
  <c r="U1010" i="49"/>
  <c r="V1010" i="49"/>
  <c r="V1011" i="49"/>
  <c r="U1012" i="49"/>
  <c r="U1014" i="49"/>
  <c r="V1014" i="49"/>
  <c r="U1015" i="49"/>
  <c r="V1015" i="49"/>
  <c r="V1016" i="49"/>
  <c r="U1017" i="49"/>
  <c r="U1018" i="49"/>
  <c r="U1019" i="49"/>
  <c r="U1021" i="49"/>
  <c r="V1021" i="49"/>
  <c r="V1022" i="49"/>
  <c r="U1023" i="49"/>
  <c r="U1025" i="49"/>
  <c r="V1025" i="49"/>
  <c r="U1026" i="49"/>
  <c r="V1026" i="49"/>
  <c r="V1027" i="49"/>
  <c r="U1028" i="49"/>
  <c r="U1030" i="49"/>
  <c r="V1030" i="49"/>
  <c r="V1031" i="49"/>
  <c r="U1032" i="49"/>
  <c r="U1034" i="49"/>
  <c r="V1034" i="49"/>
  <c r="V1035" i="49"/>
  <c r="U1036" i="49"/>
  <c r="U1037" i="49"/>
  <c r="V1037" i="49"/>
  <c r="U1039" i="49"/>
  <c r="V1039" i="49"/>
  <c r="V1040" i="49"/>
  <c r="U1041" i="49"/>
  <c r="U1043" i="49"/>
  <c r="V1043" i="49"/>
  <c r="V1044" i="49"/>
  <c r="U1045" i="49"/>
  <c r="U1047" i="49"/>
  <c r="V1047" i="49"/>
  <c r="V1048" i="49"/>
  <c r="U1049" i="49"/>
  <c r="U1051" i="49"/>
  <c r="V1051" i="49"/>
  <c r="V1052" i="49"/>
  <c r="U1053" i="49"/>
  <c r="U1054" i="49"/>
  <c r="V1054" i="49"/>
  <c r="U1056" i="49"/>
  <c r="V1056" i="49"/>
  <c r="V1057" i="49"/>
  <c r="U1058" i="49"/>
  <c r="U1060" i="49"/>
  <c r="V1060" i="49"/>
  <c r="V1061" i="49"/>
  <c r="U1062" i="49"/>
  <c r="U1063" i="49"/>
  <c r="U1064" i="49"/>
  <c r="U1066" i="49"/>
  <c r="V1066" i="49"/>
  <c r="V1067" i="49"/>
  <c r="U1068" i="49"/>
  <c r="U1070" i="49"/>
  <c r="V1070" i="49"/>
  <c r="V1071" i="49"/>
  <c r="U1072" i="49"/>
  <c r="U1074" i="49"/>
  <c r="V1074" i="49"/>
  <c r="V1075" i="49"/>
  <c r="U1076" i="49"/>
  <c r="U1077" i="49"/>
  <c r="U1078" i="49"/>
  <c r="U1080" i="49"/>
  <c r="V1080" i="49"/>
  <c r="V1081" i="49"/>
  <c r="U1082" i="49"/>
  <c r="U1083" i="49"/>
  <c r="U1084" i="49"/>
  <c r="U1086" i="49"/>
  <c r="V1086" i="49"/>
  <c r="V1087" i="49"/>
  <c r="U1088" i="49"/>
  <c r="U1090" i="49"/>
  <c r="V1090" i="49"/>
  <c r="V1091" i="49"/>
  <c r="U1092" i="49"/>
  <c r="U1093" i="49"/>
  <c r="U1095" i="49"/>
  <c r="V1095" i="49"/>
  <c r="V1096" i="49"/>
  <c r="U1097" i="49"/>
  <c r="U1099" i="49"/>
  <c r="V1099" i="49"/>
  <c r="V1100" i="49"/>
  <c r="U1101" i="49"/>
  <c r="U1103" i="49"/>
  <c r="V1103" i="49"/>
  <c r="V1104" i="49"/>
  <c r="U1105" i="49"/>
  <c r="U1107" i="49"/>
  <c r="V1107" i="49"/>
  <c r="U1108" i="49"/>
  <c r="V1108" i="49"/>
  <c r="U1109" i="49"/>
  <c r="V1109" i="49"/>
  <c r="V1110" i="49"/>
  <c r="U1111" i="49"/>
  <c r="U1112" i="49"/>
  <c r="U1113" i="49"/>
  <c r="U1114" i="49"/>
  <c r="U1115" i="49"/>
  <c r="U1117" i="49"/>
  <c r="V1117" i="49"/>
  <c r="V1118" i="49"/>
  <c r="U1119" i="49"/>
  <c r="U1120" i="49"/>
  <c r="U1121" i="49"/>
  <c r="U1122" i="49"/>
  <c r="U1124" i="49"/>
  <c r="V1124" i="49"/>
  <c r="V1125" i="49"/>
  <c r="U1126" i="49"/>
  <c r="U1127" i="49"/>
  <c r="U1128" i="49"/>
  <c r="U1129" i="49"/>
  <c r="U1130" i="49"/>
  <c r="U1131" i="49"/>
  <c r="U1132" i="49"/>
  <c r="U1133" i="49"/>
  <c r="U1134" i="49"/>
  <c r="U1135" i="49"/>
  <c r="U1136" i="49"/>
  <c r="U1137" i="49"/>
  <c r="U1138" i="49"/>
  <c r="U1139" i="49"/>
  <c r="U1140" i="49"/>
  <c r="U1141" i="49"/>
  <c r="U1142" i="49"/>
  <c r="U1143" i="49"/>
  <c r="U1144" i="49"/>
  <c r="U1145" i="49"/>
  <c r="U1146" i="49"/>
  <c r="U1147" i="49"/>
  <c r="U1148" i="49"/>
  <c r="U1149" i="49"/>
  <c r="U1150" i="49"/>
  <c r="U1151" i="49"/>
  <c r="U1153" i="49"/>
  <c r="V1153" i="49"/>
  <c r="U1154" i="49"/>
  <c r="V1154" i="49"/>
  <c r="V1155" i="49"/>
  <c r="U1156" i="49"/>
  <c r="U1158" i="49"/>
  <c r="V1158" i="49"/>
  <c r="V1159" i="49"/>
  <c r="U1160" i="49"/>
  <c r="U1162" i="49"/>
  <c r="V1162" i="49"/>
  <c r="U1163" i="49"/>
  <c r="V1163" i="49"/>
  <c r="V1164" i="49"/>
  <c r="U1165" i="49"/>
  <c r="U1167" i="49"/>
  <c r="V1167" i="49"/>
  <c r="V1168" i="49"/>
  <c r="U1169" i="49"/>
  <c r="U1171" i="49"/>
  <c r="V1171" i="49"/>
  <c r="V1172" i="49"/>
  <c r="U1173" i="49"/>
  <c r="U1175" i="49"/>
  <c r="V1175" i="49"/>
  <c r="V1176" i="49"/>
  <c r="U1177" i="49"/>
  <c r="U1179" i="49"/>
  <c r="V1179" i="49"/>
  <c r="V1180" i="49"/>
  <c r="U1181" i="49"/>
  <c r="U1183" i="49"/>
  <c r="V1183" i="49"/>
  <c r="V1184" i="49"/>
  <c r="U1185" i="49"/>
  <c r="U1187" i="49"/>
  <c r="V1187" i="49"/>
  <c r="V1188" i="49"/>
  <c r="U1189" i="49"/>
  <c r="U1191" i="49"/>
  <c r="V1191" i="49"/>
  <c r="V1192" i="49"/>
  <c r="U1193" i="49"/>
  <c r="U1195" i="49"/>
  <c r="V1195" i="49"/>
  <c r="V1196" i="49"/>
  <c r="U1197" i="49"/>
  <c r="U1199" i="49"/>
  <c r="V1199" i="49"/>
  <c r="V1200" i="49"/>
  <c r="U1201" i="49"/>
  <c r="U1203" i="49"/>
  <c r="V1203" i="49"/>
  <c r="U1204" i="49"/>
  <c r="V1204" i="49"/>
  <c r="V1205" i="49"/>
  <c r="U1206" i="49"/>
  <c r="U1208" i="49"/>
  <c r="V1208" i="49"/>
  <c r="V1209" i="49"/>
  <c r="U1210" i="49"/>
  <c r="U1212" i="49"/>
  <c r="V1212" i="49"/>
  <c r="V1213" i="49"/>
  <c r="U1214" i="49"/>
  <c r="U1216" i="49"/>
  <c r="V1216" i="49"/>
  <c r="V1217" i="49"/>
  <c r="U1218" i="49"/>
  <c r="U1220" i="49"/>
  <c r="V1220" i="49"/>
  <c r="V1221" i="49"/>
  <c r="U1222" i="49"/>
  <c r="U1224" i="49"/>
  <c r="V1224" i="49"/>
  <c r="V1225" i="49"/>
  <c r="U1226" i="49"/>
  <c r="U1228" i="49"/>
  <c r="V1228" i="49"/>
  <c r="V1229" i="49"/>
  <c r="U1230" i="49"/>
  <c r="U1232" i="49"/>
  <c r="V1232" i="49"/>
  <c r="U1233" i="49"/>
  <c r="V1233" i="49"/>
  <c r="V1234" i="49"/>
  <c r="U1235" i="49"/>
  <c r="U1237" i="49"/>
  <c r="V1237" i="49"/>
  <c r="V1238" i="49"/>
  <c r="U1239" i="49"/>
  <c r="U1241" i="49"/>
  <c r="V1241" i="49"/>
  <c r="V1242" i="49"/>
  <c r="U1243" i="49"/>
  <c r="U1245" i="49"/>
  <c r="V1245" i="49"/>
  <c r="V1246" i="49"/>
  <c r="U1247" i="49"/>
  <c r="U1249" i="49"/>
  <c r="V1249" i="49"/>
  <c r="V1250" i="49"/>
  <c r="U1251" i="49"/>
  <c r="U1253" i="49"/>
  <c r="V1253" i="49"/>
  <c r="V1254" i="49"/>
  <c r="U1255" i="49"/>
  <c r="U1257" i="49"/>
  <c r="V1257" i="49"/>
  <c r="V1258" i="49"/>
  <c r="U1259" i="49"/>
  <c r="U1261" i="49"/>
  <c r="V1261" i="49"/>
  <c r="U1262" i="49"/>
  <c r="V1262" i="49"/>
  <c r="V1263" i="49"/>
  <c r="U1264" i="49"/>
  <c r="U1265" i="49"/>
  <c r="U1266" i="49"/>
  <c r="U1267" i="49"/>
  <c r="U1269" i="49"/>
  <c r="V1269" i="49"/>
  <c r="V1270" i="49"/>
  <c r="U1271" i="49"/>
  <c r="U1273" i="49"/>
  <c r="V1273" i="49"/>
  <c r="V1274" i="49"/>
  <c r="U1275" i="49"/>
  <c r="U1277" i="49"/>
  <c r="V1277" i="49"/>
  <c r="V1278" i="49"/>
  <c r="U1279" i="49"/>
  <c r="U1281" i="49"/>
  <c r="V1281" i="49"/>
  <c r="U1282" i="49"/>
  <c r="V1282" i="49"/>
  <c r="U1283" i="49"/>
  <c r="V1283" i="49"/>
  <c r="V1284" i="49"/>
  <c r="U1285" i="49"/>
  <c r="U1286" i="49"/>
  <c r="U1287" i="49"/>
  <c r="U1288" i="49"/>
  <c r="U1289" i="49"/>
  <c r="U1290" i="49"/>
  <c r="U1291" i="49"/>
  <c r="U1292" i="49"/>
  <c r="U1293" i="49"/>
  <c r="U1294" i="49"/>
  <c r="U1295" i="49"/>
  <c r="U1296" i="49"/>
  <c r="U1297" i="49"/>
  <c r="U1298" i="49"/>
  <c r="U1299" i="49"/>
  <c r="U1300" i="49"/>
  <c r="U1301" i="49"/>
  <c r="U1302" i="49"/>
  <c r="U1303" i="49"/>
  <c r="U1304" i="49"/>
  <c r="U1306" i="49"/>
  <c r="V1306" i="49"/>
  <c r="V1307" i="49"/>
  <c r="U1308" i="49"/>
  <c r="U1310" i="49"/>
  <c r="V1310" i="49"/>
  <c r="V1311" i="49"/>
  <c r="U1312" i="49"/>
  <c r="U1314" i="49"/>
  <c r="V1314" i="49"/>
  <c r="V1315" i="49"/>
  <c r="U1316" i="49"/>
  <c r="U1318" i="49"/>
  <c r="V1318" i="49"/>
  <c r="V1319" i="49"/>
  <c r="U1320" i="49"/>
  <c r="U1322" i="49"/>
  <c r="V1322" i="49"/>
  <c r="V1323" i="49"/>
  <c r="U1324" i="49"/>
  <c r="U1325" i="49"/>
  <c r="U1326" i="49"/>
  <c r="U1327" i="49"/>
  <c r="V1327" i="49"/>
  <c r="U1329" i="49"/>
  <c r="V1329" i="49"/>
  <c r="U1330" i="49"/>
  <c r="V1330" i="49"/>
  <c r="V1331" i="49"/>
  <c r="U1332" i="49"/>
  <c r="U1333" i="49"/>
  <c r="U1334" i="49"/>
  <c r="U1335" i="49"/>
  <c r="U1336" i="49"/>
  <c r="U1337" i="49"/>
  <c r="U1338" i="49"/>
  <c r="U1340" i="49"/>
  <c r="V1340" i="49"/>
  <c r="V1341" i="49"/>
  <c r="U1342" i="49"/>
  <c r="U1343" i="49"/>
  <c r="U1345" i="49"/>
  <c r="V1345" i="49"/>
  <c r="V1346" i="49"/>
  <c r="U1347" i="49"/>
  <c r="U1348" i="49"/>
  <c r="U1349" i="49"/>
  <c r="U1350" i="49"/>
  <c r="U1351" i="49"/>
  <c r="U1352" i="49"/>
  <c r="U1353" i="49"/>
  <c r="U1354" i="49"/>
  <c r="U1355" i="49"/>
  <c r="U1356" i="49"/>
  <c r="U1357" i="49"/>
  <c r="U1358" i="49"/>
  <c r="U1359" i="49"/>
  <c r="U1360" i="49"/>
  <c r="U1361" i="49"/>
  <c r="U1362" i="49"/>
  <c r="U1363" i="49"/>
  <c r="U1364" i="49"/>
  <c r="U1365" i="49"/>
  <c r="U1366" i="49"/>
  <c r="U1367" i="49"/>
  <c r="U1368" i="49"/>
  <c r="U1369" i="49"/>
  <c r="U1370" i="49"/>
  <c r="U1371" i="49"/>
  <c r="U1372" i="49"/>
  <c r="U1373" i="49"/>
  <c r="U1374" i="49"/>
  <c r="U1375" i="49"/>
  <c r="U1376" i="49"/>
  <c r="U1377" i="49"/>
  <c r="U1378" i="49"/>
  <c r="U1379" i="49"/>
  <c r="U1380" i="49"/>
  <c r="U1381" i="49"/>
  <c r="U1383" i="49"/>
  <c r="V1383" i="49"/>
  <c r="V1384" i="49"/>
  <c r="U1385" i="49"/>
  <c r="U1386" i="49"/>
  <c r="U1388" i="49"/>
  <c r="V1388" i="49"/>
  <c r="V1389" i="49"/>
  <c r="U1390" i="49"/>
  <c r="U1391" i="49"/>
  <c r="U1392" i="49"/>
  <c r="U1393" i="49"/>
  <c r="U1394" i="49"/>
  <c r="U1395" i="49"/>
  <c r="U1396" i="49"/>
  <c r="U1397" i="49"/>
  <c r="U1398" i="49"/>
  <c r="U1399" i="49"/>
  <c r="U1400" i="49"/>
  <c r="U1402" i="49"/>
  <c r="V1402" i="49"/>
  <c r="U1403" i="49"/>
  <c r="V1403" i="49"/>
  <c r="V1404" i="49"/>
  <c r="U1405" i="49"/>
  <c r="U1407" i="49"/>
  <c r="V1407" i="49"/>
  <c r="V1408" i="49"/>
  <c r="U1409" i="49"/>
  <c r="U1411" i="49"/>
  <c r="V1411" i="49"/>
  <c r="V1412" i="49"/>
  <c r="U1413" i="49"/>
  <c r="U1415" i="49"/>
  <c r="V1415" i="49"/>
  <c r="U1416" i="49"/>
  <c r="V1416" i="49"/>
  <c r="V1417" i="49"/>
  <c r="U1418" i="49"/>
  <c r="U1419" i="49"/>
  <c r="U1420" i="49"/>
  <c r="U1421" i="49"/>
  <c r="U1423" i="49"/>
  <c r="V1423" i="49"/>
  <c r="V1424" i="49"/>
  <c r="U1425" i="49"/>
  <c r="U1426" i="49"/>
  <c r="U1427" i="49"/>
  <c r="U1428" i="49"/>
  <c r="U1430" i="49"/>
  <c r="V1430" i="49"/>
  <c r="V1431" i="49"/>
  <c r="U1432" i="49"/>
  <c r="U1434" i="49"/>
  <c r="V1434" i="49"/>
  <c r="V1435" i="49"/>
  <c r="U1436" i="49"/>
  <c r="U1438" i="49"/>
  <c r="V1438" i="49"/>
  <c r="U1439" i="49"/>
  <c r="V1439" i="49"/>
  <c r="V1440" i="49"/>
  <c r="U1441" i="49"/>
  <c r="U1443" i="49"/>
  <c r="V1443" i="49"/>
  <c r="V1444" i="49"/>
  <c r="U1445" i="49"/>
  <c r="U1447" i="49"/>
  <c r="V1447" i="49"/>
  <c r="V1448" i="49"/>
  <c r="U1449" i="49"/>
  <c r="U1450" i="49"/>
  <c r="U1451" i="49"/>
  <c r="U1453" i="49"/>
  <c r="V1453" i="49"/>
  <c r="V1454" i="49"/>
  <c r="U1455" i="49"/>
  <c r="U1457" i="49"/>
  <c r="V1457" i="49"/>
  <c r="V1458" i="49"/>
  <c r="U1459" i="49"/>
  <c r="U1461" i="49"/>
  <c r="V1461" i="49"/>
  <c r="V1462" i="49"/>
  <c r="U1463" i="49"/>
  <c r="U1464" i="49"/>
  <c r="U1465" i="49"/>
  <c r="U1467" i="49"/>
  <c r="V1467" i="49"/>
  <c r="V1468" i="49"/>
  <c r="U1469" i="49"/>
  <c r="U1470" i="49"/>
  <c r="U1471" i="49"/>
  <c r="U1473" i="49"/>
  <c r="V1473" i="49"/>
  <c r="V1474" i="49"/>
  <c r="U1475" i="49"/>
  <c r="U1477" i="49"/>
  <c r="V1477" i="49"/>
  <c r="V1478" i="49"/>
  <c r="U1479" i="49"/>
  <c r="U1481" i="49"/>
  <c r="V1481" i="49"/>
  <c r="V1482" i="49"/>
  <c r="U1483" i="49"/>
  <c r="U1485" i="49"/>
  <c r="V1485" i="49"/>
  <c r="V1486" i="49"/>
  <c r="U1487" i="49"/>
  <c r="U1489" i="49"/>
  <c r="V1489" i="49"/>
  <c r="V1490" i="49"/>
  <c r="U1491" i="49"/>
  <c r="U1493" i="49"/>
  <c r="V1493" i="49"/>
  <c r="U1494" i="49"/>
  <c r="V1494" i="49"/>
  <c r="U1495" i="49"/>
  <c r="V1495" i="49"/>
  <c r="V1496" i="49"/>
  <c r="U1497" i="49"/>
  <c r="U1498" i="49"/>
  <c r="U1499" i="49"/>
  <c r="U1500" i="49"/>
  <c r="U1501" i="49"/>
  <c r="U1503" i="49"/>
  <c r="V1503" i="49"/>
  <c r="V1504" i="49"/>
  <c r="U1505" i="49"/>
  <c r="U1507" i="49"/>
  <c r="V1507" i="49"/>
  <c r="V1508" i="49"/>
  <c r="U1509" i="49"/>
  <c r="U1510" i="49"/>
  <c r="U1511" i="49"/>
  <c r="U1512" i="49"/>
  <c r="U1513" i="49"/>
  <c r="U1514" i="49"/>
  <c r="U1515" i="49"/>
  <c r="U1516" i="49"/>
  <c r="U1517" i="49"/>
  <c r="U1518" i="49"/>
  <c r="U1519" i="49"/>
  <c r="U1520" i="49"/>
  <c r="U1521" i="49"/>
  <c r="U1522" i="49"/>
  <c r="U1523" i="49"/>
  <c r="U1524" i="49"/>
  <c r="U1525" i="49"/>
  <c r="U1526" i="49"/>
  <c r="U1527" i="49"/>
  <c r="U1528" i="49"/>
  <c r="U1529" i="49"/>
  <c r="U1530" i="49"/>
  <c r="U1531" i="49"/>
  <c r="U1532" i="49"/>
  <c r="U1533" i="49"/>
  <c r="U1534" i="49"/>
  <c r="U1535" i="49"/>
  <c r="U1536" i="49"/>
  <c r="U1537" i="49"/>
  <c r="U1538" i="49"/>
  <c r="U1539" i="49"/>
  <c r="U1540" i="49"/>
  <c r="U1541" i="49"/>
  <c r="U1542" i="49"/>
  <c r="U1543" i="49"/>
  <c r="U1544" i="49"/>
  <c r="U1546" i="49"/>
  <c r="V1546" i="49"/>
  <c r="U1547" i="49"/>
  <c r="V1547" i="49"/>
  <c r="V1548" i="49"/>
  <c r="U1549" i="49"/>
  <c r="U1551" i="49"/>
  <c r="V1551" i="49"/>
  <c r="U1552" i="49"/>
  <c r="V1552" i="49"/>
  <c r="V1553" i="49"/>
  <c r="U1554" i="49"/>
  <c r="U1555" i="49"/>
  <c r="U1556" i="49"/>
  <c r="U1557" i="49"/>
  <c r="U1558" i="49"/>
  <c r="U1559" i="49"/>
  <c r="U1560" i="49"/>
  <c r="U1561" i="49"/>
  <c r="U1562" i="49"/>
  <c r="U1563" i="49"/>
  <c r="U1564" i="49"/>
  <c r="U1565" i="49"/>
  <c r="U1566" i="49"/>
  <c r="U1567" i="49"/>
  <c r="U1568" i="49"/>
  <c r="U1569" i="49"/>
  <c r="U1570" i="49"/>
  <c r="U1571" i="49"/>
  <c r="U1572" i="49"/>
  <c r="U1573" i="49"/>
  <c r="U1574" i="49"/>
  <c r="U1575" i="49"/>
  <c r="U1576" i="49"/>
  <c r="U1577" i="49"/>
  <c r="U1578" i="49"/>
  <c r="U1579" i="49"/>
  <c r="U1580" i="49"/>
  <c r="U1581" i="49"/>
  <c r="U1582" i="49"/>
  <c r="U1583" i="49"/>
  <c r="U1584" i="49"/>
  <c r="U1585" i="49"/>
  <c r="U1586" i="49"/>
  <c r="U1588" i="49"/>
  <c r="V1588" i="49"/>
  <c r="V1589" i="49"/>
  <c r="U1590" i="49"/>
  <c r="U1591" i="49"/>
  <c r="U1592" i="49"/>
  <c r="U1594" i="49"/>
  <c r="V1594" i="49"/>
  <c r="V1595" i="49"/>
  <c r="U1596" i="49"/>
  <c r="U1598" i="49"/>
  <c r="V1598" i="49"/>
  <c r="V1599" i="49"/>
  <c r="U1600" i="49"/>
  <c r="U1602" i="49"/>
  <c r="V1602" i="49"/>
  <c r="V1603" i="49"/>
  <c r="U1604" i="49"/>
  <c r="U1606" i="49"/>
  <c r="V1606" i="49"/>
  <c r="V1607" i="49"/>
  <c r="U1608" i="49"/>
  <c r="U1610" i="49"/>
  <c r="V1610" i="49"/>
  <c r="V1611" i="49"/>
  <c r="U1612" i="49"/>
  <c r="U1614" i="49"/>
  <c r="V1614" i="49"/>
  <c r="V1615" i="49"/>
  <c r="U1616" i="49"/>
  <c r="U1618" i="49"/>
  <c r="V1618" i="49"/>
  <c r="V1619" i="49"/>
  <c r="U1620" i="49"/>
  <c r="U1622" i="49"/>
  <c r="V1622" i="49"/>
  <c r="V1623" i="49"/>
  <c r="U1624" i="49"/>
  <c r="U1626" i="49"/>
  <c r="V1626" i="49"/>
  <c r="U1627" i="49"/>
  <c r="V1627" i="49"/>
  <c r="V1628" i="49"/>
  <c r="U1629" i="49"/>
  <c r="U1631" i="49"/>
  <c r="V1631" i="49"/>
  <c r="V1632" i="49"/>
  <c r="U1633" i="49"/>
  <c r="U1635" i="49"/>
  <c r="V1635" i="49"/>
  <c r="V1636" i="49"/>
  <c r="U1637" i="49"/>
  <c r="U1639" i="49"/>
  <c r="V1639" i="49"/>
  <c r="V1640" i="49"/>
  <c r="U1641" i="49"/>
  <c r="U1643" i="49"/>
  <c r="V1643" i="49"/>
  <c r="V1644" i="49"/>
  <c r="U1645" i="49"/>
  <c r="U1647" i="49"/>
  <c r="V1647" i="49"/>
  <c r="V1648" i="49"/>
  <c r="U1649" i="49"/>
  <c r="U1651" i="49"/>
  <c r="V1651" i="49"/>
  <c r="V1652" i="49"/>
  <c r="U1653" i="49"/>
  <c r="U1655" i="49"/>
  <c r="V1655" i="49"/>
  <c r="U1656" i="49"/>
  <c r="V1656" i="49"/>
  <c r="V1657" i="49"/>
  <c r="U1658" i="49"/>
  <c r="U1660" i="49"/>
  <c r="V1660" i="49"/>
  <c r="V1661" i="49"/>
  <c r="U1662" i="49"/>
  <c r="U1664" i="49"/>
  <c r="V1664" i="49"/>
  <c r="V1665" i="49"/>
  <c r="U1666" i="49"/>
  <c r="U1668" i="49"/>
  <c r="V1668" i="49"/>
  <c r="V1669" i="49"/>
  <c r="U1670" i="49"/>
  <c r="U1672" i="49"/>
  <c r="V1672" i="49"/>
  <c r="V1673" i="49"/>
  <c r="U1674" i="49"/>
  <c r="U1676" i="49"/>
  <c r="V1676" i="49"/>
  <c r="V1677" i="49"/>
  <c r="U1678" i="49"/>
  <c r="U1680" i="49"/>
  <c r="V1680" i="49"/>
  <c r="V1681" i="49"/>
  <c r="U1682" i="49"/>
  <c r="U1684" i="49"/>
  <c r="V1684" i="49"/>
  <c r="U1685" i="49"/>
  <c r="V1685" i="49"/>
  <c r="V1686" i="49"/>
  <c r="U1687" i="49"/>
  <c r="U1689" i="49"/>
  <c r="V1689" i="49"/>
  <c r="V1690" i="49"/>
  <c r="U1691" i="49"/>
  <c r="U1693" i="49"/>
  <c r="V1693" i="49"/>
  <c r="U1694" i="49"/>
  <c r="V1694" i="49"/>
  <c r="U1695" i="49"/>
  <c r="V1695" i="49"/>
  <c r="V1696" i="49"/>
  <c r="U1697" i="49"/>
  <c r="U1698" i="49"/>
  <c r="U1699" i="49"/>
  <c r="U1700" i="49"/>
  <c r="U1701" i="49"/>
  <c r="U1702" i="49"/>
  <c r="U1703" i="49"/>
  <c r="U1704" i="49"/>
  <c r="U1705" i="49"/>
  <c r="U1706" i="49"/>
  <c r="U1707" i="49"/>
  <c r="U1709" i="49"/>
  <c r="V1709" i="49"/>
  <c r="V1710" i="49"/>
  <c r="U1711" i="49"/>
  <c r="U1713" i="49"/>
  <c r="V1713" i="49"/>
  <c r="V1714" i="49"/>
  <c r="U1715" i="49"/>
  <c r="U1717" i="49"/>
  <c r="V1717" i="49"/>
  <c r="V1718" i="49"/>
  <c r="U1719" i="49"/>
  <c r="U1721" i="49"/>
  <c r="V1721" i="49"/>
  <c r="V1722" i="49"/>
  <c r="U1723" i="49"/>
  <c r="U1725" i="49"/>
  <c r="V1725" i="49"/>
  <c r="V1726" i="49"/>
  <c r="U1727" i="49"/>
  <c r="U1728" i="49"/>
  <c r="U1729" i="49"/>
  <c r="U1730" i="49"/>
  <c r="V1730" i="49"/>
  <c r="U1732" i="49"/>
  <c r="V1732" i="49"/>
  <c r="U1733" i="49"/>
  <c r="V1733" i="49"/>
  <c r="V1734" i="49"/>
  <c r="U1735" i="49"/>
  <c r="U1736" i="49"/>
  <c r="U1738" i="49"/>
  <c r="V1738" i="49"/>
  <c r="V1739" i="49"/>
  <c r="U1740" i="49"/>
  <c r="U1742" i="49"/>
  <c r="V1742" i="49"/>
  <c r="V1743" i="49"/>
  <c r="U1744" i="49"/>
  <c r="U1745" i="49"/>
  <c r="U1746" i="49"/>
  <c r="U1747" i="49"/>
  <c r="U1748" i="49"/>
  <c r="U1749" i="49"/>
  <c r="U1750" i="49"/>
  <c r="U1752" i="49"/>
  <c r="V1752" i="49"/>
  <c r="U1753" i="49"/>
  <c r="V1753" i="49"/>
  <c r="V1754" i="49"/>
  <c r="U1755" i="49"/>
  <c r="U1757" i="49"/>
  <c r="V1757" i="49"/>
  <c r="V1758" i="49"/>
  <c r="U1759" i="49"/>
  <c r="U1761" i="49"/>
  <c r="V1761" i="49"/>
  <c r="U1762" i="49"/>
  <c r="V1762" i="49"/>
  <c r="V1763" i="49"/>
  <c r="U1764" i="49"/>
  <c r="U1765" i="49"/>
  <c r="U1767" i="49"/>
  <c r="V1767" i="49"/>
  <c r="V1768" i="49"/>
  <c r="U1769" i="49"/>
  <c r="U1771" i="49"/>
  <c r="V1771" i="49"/>
  <c r="V1772" i="49"/>
  <c r="U1773" i="49"/>
  <c r="U1775" i="49"/>
  <c r="V1775" i="49"/>
  <c r="U1776" i="49"/>
  <c r="V1776" i="49"/>
  <c r="U1777" i="49"/>
  <c r="V1777" i="49"/>
  <c r="V1778" i="49"/>
  <c r="U1779" i="49"/>
  <c r="U1781" i="49"/>
  <c r="V1781" i="49"/>
  <c r="V1782" i="49"/>
  <c r="U1783" i="49"/>
  <c r="U1785" i="49"/>
  <c r="V1785" i="49"/>
  <c r="U1786" i="49"/>
  <c r="V1786" i="49"/>
  <c r="V1787" i="49"/>
  <c r="U1788" i="49"/>
  <c r="U1790" i="49"/>
  <c r="V1790" i="49"/>
  <c r="V1791" i="49"/>
  <c r="U1792" i="49"/>
  <c r="U1794" i="49"/>
  <c r="V1794" i="49"/>
  <c r="U1795" i="49"/>
  <c r="V1795" i="49"/>
  <c r="V1796" i="49"/>
  <c r="U1797" i="49"/>
  <c r="U1799" i="49"/>
  <c r="V1799" i="49"/>
  <c r="V1800" i="49"/>
  <c r="U1801" i="49"/>
  <c r="U1803" i="49"/>
  <c r="V1803" i="49"/>
  <c r="V1804" i="49"/>
  <c r="U1805" i="49"/>
  <c r="U1807" i="49"/>
  <c r="V1807" i="49"/>
  <c r="V1808" i="49"/>
  <c r="U1809" i="49"/>
  <c r="U1811" i="49"/>
  <c r="V1811" i="49"/>
  <c r="V1812" i="49"/>
  <c r="U1813" i="49"/>
  <c r="U1815" i="49"/>
  <c r="V1815" i="49"/>
  <c r="V1816" i="49"/>
  <c r="U1817" i="49"/>
  <c r="U1819" i="49"/>
  <c r="V1819" i="49"/>
  <c r="V1820" i="49"/>
  <c r="U1821" i="49"/>
  <c r="U1823" i="49"/>
  <c r="V1823" i="49"/>
  <c r="V1824" i="49"/>
  <c r="U1825" i="49"/>
  <c r="U1827" i="49"/>
  <c r="V1827" i="49"/>
  <c r="V1828" i="49"/>
  <c r="U1829" i="49"/>
  <c r="U1831" i="49"/>
  <c r="V1831" i="49"/>
  <c r="V1832" i="49"/>
  <c r="U1833" i="49"/>
  <c r="U1835" i="49"/>
  <c r="V1835" i="49"/>
  <c r="U1836" i="49"/>
  <c r="V1836" i="49"/>
  <c r="V1837" i="49"/>
  <c r="U1838" i="49"/>
  <c r="U1840" i="49"/>
  <c r="V1840" i="49"/>
  <c r="V1841" i="49"/>
  <c r="U1842" i="49"/>
  <c r="U1844" i="49"/>
  <c r="V1844" i="49"/>
  <c r="V1845" i="49"/>
  <c r="U1846" i="49"/>
  <c r="U1848" i="49"/>
  <c r="V1848" i="49"/>
  <c r="V1849" i="49"/>
  <c r="U1850" i="49"/>
  <c r="U1852" i="49"/>
  <c r="V1852" i="49"/>
  <c r="V1853" i="49"/>
  <c r="U1854" i="49"/>
  <c r="U1856" i="49"/>
  <c r="V1856" i="49"/>
  <c r="U1857" i="49"/>
  <c r="V1857" i="49"/>
  <c r="V1858" i="49"/>
  <c r="U1859" i="49"/>
  <c r="U1861" i="49"/>
  <c r="V1861" i="49"/>
  <c r="V1862" i="49"/>
  <c r="U1863" i="49"/>
  <c r="U1865" i="49"/>
  <c r="V1865" i="49"/>
  <c r="V1866" i="49"/>
  <c r="U1867" i="49"/>
  <c r="U1869" i="49"/>
  <c r="V1869" i="49"/>
  <c r="V1870" i="49"/>
  <c r="U1871" i="49"/>
  <c r="U1873" i="49"/>
  <c r="V1873" i="49"/>
  <c r="V1874" i="49"/>
  <c r="U1875" i="49"/>
  <c r="U1877" i="49"/>
  <c r="V1877" i="49"/>
  <c r="V1878" i="49"/>
  <c r="U1879" i="49"/>
  <c r="U1881" i="49"/>
  <c r="V1881" i="49"/>
  <c r="V1882" i="49"/>
  <c r="U1883" i="49"/>
  <c r="U1885" i="49"/>
  <c r="V1885" i="49"/>
  <c r="U1886" i="49"/>
  <c r="V1886" i="49"/>
  <c r="U1887" i="49"/>
  <c r="V1887" i="49"/>
  <c r="V1888" i="49"/>
  <c r="U1889" i="49"/>
  <c r="U1891" i="49"/>
  <c r="V1891" i="49"/>
  <c r="V1892" i="49"/>
  <c r="U1893" i="49"/>
  <c r="V1893" i="49"/>
  <c r="U1894" i="49"/>
  <c r="U1895" i="49"/>
  <c r="U1896" i="49"/>
  <c r="U1897" i="49"/>
  <c r="U1898" i="49"/>
  <c r="U1900" i="49"/>
  <c r="V1900" i="49"/>
  <c r="V1901" i="49"/>
  <c r="U1902" i="49"/>
  <c r="U1903" i="49"/>
  <c r="V1903" i="49"/>
  <c r="U1905" i="49"/>
  <c r="V1905" i="49"/>
  <c r="U1906" i="49"/>
  <c r="V1906" i="49"/>
  <c r="V1907" i="49"/>
  <c r="U1908" i="49"/>
  <c r="U1910" i="49"/>
  <c r="V1910" i="49"/>
  <c r="V1911" i="49"/>
  <c r="U1912" i="49"/>
  <c r="U1914" i="49"/>
  <c r="V1914" i="49"/>
  <c r="V1915" i="49"/>
  <c r="U1916" i="49"/>
  <c r="V1916" i="49"/>
  <c r="U1917" i="49"/>
  <c r="U1919" i="49"/>
  <c r="V1919" i="49"/>
  <c r="V1920" i="49"/>
  <c r="U1921" i="49"/>
  <c r="U1923" i="49"/>
  <c r="V1923" i="49"/>
  <c r="V1924" i="49"/>
  <c r="U1925" i="49"/>
  <c r="U1927" i="49"/>
  <c r="V1927" i="49"/>
  <c r="V1928" i="49"/>
  <c r="U1929" i="49"/>
  <c r="U1931" i="49"/>
  <c r="V1931" i="49"/>
  <c r="U1932" i="49"/>
  <c r="V1932" i="49"/>
  <c r="V1933" i="49"/>
  <c r="U1934" i="49"/>
  <c r="U1936" i="49"/>
  <c r="V1936" i="49"/>
  <c r="V1937" i="49"/>
  <c r="U1938" i="49"/>
  <c r="V1938" i="49"/>
  <c r="U1939" i="49"/>
  <c r="U1941" i="49"/>
  <c r="V1941" i="49"/>
  <c r="V1942" i="49"/>
  <c r="U1943" i="49"/>
  <c r="U1945" i="49"/>
  <c r="V1945" i="49"/>
  <c r="V1946" i="49"/>
  <c r="U1947" i="49"/>
  <c r="U1949" i="49"/>
  <c r="V1949" i="49"/>
  <c r="V1950" i="49"/>
  <c r="U1951" i="49"/>
  <c r="V1951" i="49"/>
  <c r="U1952" i="49"/>
  <c r="U1953" i="49"/>
  <c r="U1954" i="49"/>
  <c r="U1955" i="49"/>
  <c r="U1956" i="49"/>
  <c r="U1958" i="49"/>
  <c r="V1958" i="49"/>
  <c r="U1959" i="49"/>
  <c r="V1959" i="49"/>
  <c r="V1960" i="49"/>
  <c r="U1961" i="49"/>
  <c r="U1962" i="49"/>
  <c r="U1963" i="49"/>
  <c r="U1965" i="49"/>
  <c r="V1965" i="49"/>
  <c r="V1966" i="49"/>
  <c r="U1967" i="49"/>
  <c r="V1967" i="49"/>
  <c r="U1968" i="49"/>
  <c r="U1970" i="49"/>
  <c r="V1970" i="49"/>
  <c r="V1971" i="49"/>
  <c r="U1972" i="49"/>
  <c r="U1974" i="49"/>
  <c r="V1974" i="49"/>
  <c r="V1975" i="49"/>
  <c r="U1976" i="49"/>
  <c r="U1978" i="49"/>
  <c r="V1978" i="49"/>
  <c r="U1979" i="49"/>
  <c r="V1979" i="49"/>
  <c r="V1980" i="49"/>
  <c r="U1981" i="49"/>
  <c r="V1981" i="49"/>
  <c r="U1982" i="49"/>
  <c r="U1983" i="49"/>
  <c r="U1984" i="49"/>
  <c r="U1985" i="49"/>
  <c r="V1985" i="49"/>
  <c r="U1986" i="49"/>
  <c r="V1986" i="49"/>
  <c r="U1987" i="49"/>
  <c r="U1988" i="49"/>
  <c r="U1989" i="49"/>
  <c r="U1990" i="49"/>
  <c r="U1991" i="49"/>
  <c r="U1993" i="49"/>
  <c r="V1993" i="49"/>
  <c r="U1994" i="49"/>
  <c r="V1994" i="49"/>
  <c r="V1995" i="49"/>
  <c r="U1996" i="49"/>
  <c r="V1996" i="49"/>
  <c r="U1997" i="49"/>
  <c r="U1998" i="49"/>
  <c r="U1999" i="49"/>
  <c r="U2000" i="49"/>
  <c r="V2000" i="49"/>
  <c r="U2001" i="49"/>
  <c r="V2001" i="49"/>
  <c r="U2002" i="49"/>
  <c r="U2003" i="49"/>
  <c r="U2004" i="49"/>
  <c r="U2005" i="49"/>
  <c r="U2006" i="49"/>
  <c r="U2008" i="49"/>
  <c r="V2008" i="49"/>
  <c r="U2009" i="49"/>
  <c r="V2009" i="49"/>
  <c r="V2010" i="49"/>
  <c r="U2011" i="49"/>
  <c r="U2012" i="49"/>
  <c r="U2013" i="49"/>
  <c r="U2015" i="49"/>
  <c r="V2015" i="49"/>
  <c r="V2016" i="49"/>
  <c r="U2017" i="49"/>
  <c r="U2019" i="49"/>
  <c r="V2019" i="49"/>
  <c r="V2020" i="49"/>
  <c r="U2021" i="49"/>
  <c r="U2022" i="49"/>
  <c r="U2023" i="49"/>
  <c r="U2024" i="49"/>
  <c r="U2026" i="49"/>
  <c r="V2026" i="49"/>
  <c r="V2027" i="49"/>
  <c r="U2028" i="49"/>
  <c r="U2030" i="49"/>
  <c r="V2030" i="49"/>
  <c r="U2031" i="49"/>
  <c r="V2031" i="49"/>
  <c r="V2032" i="49"/>
  <c r="U2033" i="49"/>
  <c r="U2034" i="49"/>
  <c r="U2035" i="49"/>
  <c r="U2036" i="49"/>
  <c r="U2038" i="49"/>
  <c r="V2038" i="49"/>
  <c r="V2039" i="49"/>
  <c r="U2040" i="49"/>
  <c r="U2042" i="49"/>
  <c r="V2042" i="49"/>
  <c r="U2123" i="49"/>
  <c r="V2123" i="49"/>
  <c r="V2124" i="49"/>
  <c r="U2125" i="49"/>
  <c r="U2127" i="49"/>
  <c r="V2127" i="49"/>
  <c r="U2128" i="49"/>
  <c r="V2128" i="49"/>
  <c r="U2129" i="49"/>
  <c r="V2129" i="49"/>
  <c r="U2130" i="49"/>
  <c r="V2130" i="49"/>
  <c r="U2131" i="49"/>
  <c r="V2131" i="49"/>
  <c r="U2132" i="49"/>
  <c r="V2132" i="49"/>
  <c r="U2133" i="49"/>
  <c r="V2133" i="49"/>
  <c r="U2134" i="49"/>
  <c r="V2134" i="49"/>
  <c r="U2135" i="49"/>
  <c r="V2135" i="49"/>
  <c r="U2136" i="49"/>
  <c r="V2136" i="49"/>
  <c r="U2137" i="49"/>
  <c r="V2137" i="49"/>
  <c r="U2138" i="49"/>
  <c r="V2138" i="49"/>
  <c r="U2139" i="49"/>
  <c r="V2139" i="49"/>
  <c r="U2140" i="49"/>
  <c r="V2140" i="49"/>
  <c r="U2141" i="49"/>
  <c r="V2141" i="49"/>
  <c r="U2142" i="49"/>
  <c r="V2142" i="49"/>
  <c r="U2143" i="49"/>
  <c r="V2143" i="49"/>
  <c r="U2144" i="49"/>
  <c r="V2144" i="49"/>
  <c r="U2145" i="49"/>
  <c r="V2145" i="49"/>
  <c r="U2146" i="49"/>
  <c r="V2146" i="49"/>
  <c r="U2147" i="49"/>
  <c r="V2147" i="49"/>
  <c r="U2148" i="49"/>
  <c r="V2148" i="49"/>
  <c r="U2149" i="49"/>
  <c r="V2149" i="49"/>
  <c r="U2150" i="49"/>
  <c r="V2150" i="49"/>
  <c r="U2151" i="49"/>
  <c r="V2151" i="49"/>
  <c r="U2152" i="49"/>
  <c r="V2152" i="49"/>
  <c r="U2153" i="49"/>
  <c r="V2153" i="49"/>
  <c r="U2154" i="49"/>
  <c r="V2154" i="49"/>
  <c r="U2155" i="49"/>
  <c r="V2155" i="49"/>
  <c r="U2156" i="49"/>
  <c r="V2156" i="49"/>
  <c r="U2157" i="49"/>
  <c r="V2157" i="49"/>
  <c r="U2158" i="49"/>
  <c r="V2158" i="49"/>
  <c r="U2159" i="49"/>
  <c r="V2159" i="49"/>
  <c r="U2160" i="49"/>
  <c r="V2160" i="49"/>
  <c r="U2161" i="49"/>
  <c r="V2161" i="49"/>
  <c r="U2162" i="49"/>
  <c r="V2162" i="49"/>
  <c r="U2163" i="49"/>
  <c r="V2163" i="49"/>
  <c r="U2164" i="49"/>
  <c r="V2164" i="49"/>
  <c r="U2165" i="49"/>
  <c r="V2165" i="49"/>
  <c r="U2166" i="49"/>
  <c r="V2166" i="49"/>
  <c r="U2167" i="49"/>
  <c r="V2167" i="49"/>
  <c r="U2168" i="49"/>
  <c r="V2168" i="49"/>
  <c r="U2169" i="49"/>
  <c r="V2169" i="49"/>
  <c r="U2170" i="49"/>
  <c r="V2170" i="49"/>
  <c r="U2171" i="49"/>
  <c r="V2171" i="49"/>
  <c r="U2172" i="49"/>
  <c r="V2172" i="49"/>
  <c r="U2173" i="49"/>
  <c r="V2173" i="49"/>
  <c r="U2174" i="49"/>
  <c r="V2174" i="49"/>
  <c r="U2175" i="49"/>
  <c r="V2175" i="49"/>
  <c r="U2176" i="49"/>
  <c r="V2176" i="49"/>
  <c r="U2177" i="49"/>
  <c r="V2177" i="49"/>
  <c r="U2178" i="49"/>
  <c r="V2178" i="49"/>
  <c r="U2179" i="49"/>
  <c r="V2179" i="49"/>
  <c r="U2180" i="49"/>
  <c r="V2180" i="49"/>
  <c r="U2181" i="49"/>
  <c r="V2181" i="49"/>
  <c r="U2182" i="49"/>
  <c r="V2182" i="49"/>
  <c r="U2183" i="49"/>
  <c r="V2183" i="49"/>
  <c r="U2184" i="49"/>
  <c r="V2184" i="49"/>
  <c r="U2185" i="49"/>
  <c r="V2185" i="49"/>
  <c r="U2186" i="49"/>
  <c r="V2186" i="49"/>
  <c r="U2187" i="49"/>
  <c r="V2187" i="49"/>
  <c r="U2188" i="49"/>
  <c r="V2188" i="49"/>
  <c r="U2189" i="49"/>
  <c r="V2189" i="49"/>
  <c r="U2190" i="49"/>
  <c r="V2190" i="49"/>
  <c r="U2191" i="49"/>
  <c r="V2191" i="49"/>
  <c r="U2192" i="49"/>
  <c r="V2192" i="49"/>
  <c r="U2193" i="49"/>
  <c r="V2193" i="49"/>
  <c r="U2194" i="49"/>
  <c r="V2194" i="49"/>
  <c r="U2195" i="49"/>
  <c r="V2195" i="49"/>
  <c r="U2196" i="49"/>
  <c r="V2196" i="49"/>
  <c r="U2197" i="49"/>
  <c r="V2197" i="49"/>
  <c r="U2198" i="49"/>
  <c r="V2198" i="49"/>
  <c r="P1591" i="49"/>
  <c r="V1591" i="49" s="1"/>
  <c r="P1590" i="49"/>
  <c r="V1590" i="49" s="1"/>
  <c r="P1555" i="49"/>
  <c r="V1555" i="49" s="1"/>
  <c r="P1556" i="49"/>
  <c r="V1556" i="49" s="1"/>
  <c r="P1557" i="49"/>
  <c r="V1557" i="49" s="1"/>
  <c r="P1558" i="49"/>
  <c r="V1558" i="49" s="1"/>
  <c r="P1559" i="49"/>
  <c r="V1559" i="49" s="1"/>
  <c r="P1560" i="49"/>
  <c r="V1560" i="49" s="1"/>
  <c r="P1561" i="49"/>
  <c r="V1561" i="49" s="1"/>
  <c r="P1562" i="49"/>
  <c r="V1562" i="49" s="1"/>
  <c r="P1563" i="49"/>
  <c r="V1563" i="49" s="1"/>
  <c r="P1564" i="49"/>
  <c r="V1564" i="49" s="1"/>
  <c r="P1565" i="49"/>
  <c r="V1565" i="49" s="1"/>
  <c r="P1566" i="49"/>
  <c r="V1566" i="49" s="1"/>
  <c r="P1567" i="49"/>
  <c r="V1567" i="49" s="1"/>
  <c r="P1568" i="49"/>
  <c r="V1568" i="49" s="1"/>
  <c r="P1569" i="49"/>
  <c r="V1569" i="49" s="1"/>
  <c r="P1570" i="49"/>
  <c r="V1570" i="49" s="1"/>
  <c r="P1571" i="49"/>
  <c r="V1571" i="49" s="1"/>
  <c r="P1572" i="49"/>
  <c r="V1572" i="49" s="1"/>
  <c r="P1573" i="49"/>
  <c r="V1573" i="49" s="1"/>
  <c r="P1574" i="49"/>
  <c r="V1574" i="49" s="1"/>
  <c r="P1575" i="49"/>
  <c r="V1575" i="49" s="1"/>
  <c r="P1576" i="49"/>
  <c r="V1576" i="49" s="1"/>
  <c r="P1577" i="49"/>
  <c r="V1577" i="49" s="1"/>
  <c r="P1578" i="49"/>
  <c r="V1578" i="49" s="1"/>
  <c r="P1579" i="49"/>
  <c r="V1579" i="49" s="1"/>
  <c r="P1580" i="49"/>
  <c r="V1580" i="49" s="1"/>
  <c r="P1581" i="49"/>
  <c r="V1581" i="49" s="1"/>
  <c r="P1582" i="49"/>
  <c r="V1582" i="49" s="1"/>
  <c r="P1583" i="49"/>
  <c r="V1583" i="49" s="1"/>
  <c r="P1584" i="49"/>
  <c r="V1584" i="49" s="1"/>
  <c r="P1585" i="49"/>
  <c r="V1585" i="49" s="1"/>
  <c r="P1586" i="49"/>
  <c r="V1586" i="49" s="1"/>
  <c r="P1554" i="49"/>
  <c r="V1554" i="49" s="1"/>
  <c r="P1544" i="49"/>
  <c r="V1544" i="49" s="1"/>
  <c r="P1543" i="49"/>
  <c r="V1543" i="49" s="1"/>
  <c r="P1542" i="49"/>
  <c r="V1542" i="49" s="1"/>
  <c r="P1541" i="49"/>
  <c r="V1541" i="49" s="1"/>
  <c r="P1540" i="49"/>
  <c r="V1540" i="49" s="1"/>
  <c r="P1539" i="49"/>
  <c r="V1539" i="49" s="1"/>
  <c r="P1538" i="49"/>
  <c r="V1538" i="49" s="1"/>
  <c r="P1537" i="49"/>
  <c r="V1537" i="49" s="1"/>
  <c r="P1536" i="49"/>
  <c r="V1536" i="49" s="1"/>
  <c r="P1535" i="49"/>
  <c r="V1535" i="49" s="1"/>
  <c r="P1534" i="49"/>
  <c r="V1534" i="49" s="1"/>
  <c r="P1533" i="49"/>
  <c r="V1533" i="49" s="1"/>
  <c r="P1532" i="49"/>
  <c r="V1532" i="49" s="1"/>
  <c r="P1531" i="49"/>
  <c r="V1531" i="49" s="1"/>
  <c r="P1530" i="49"/>
  <c r="V1530" i="49" s="1"/>
  <c r="P1529" i="49"/>
  <c r="V1529" i="49" s="1"/>
  <c r="P1528" i="49"/>
  <c r="V1528" i="49" s="1"/>
  <c r="P1527" i="49"/>
  <c r="V1527" i="49" s="1"/>
  <c r="P1526" i="49"/>
  <c r="V1526" i="49" s="1"/>
  <c r="P1525" i="49"/>
  <c r="V1525" i="49" s="1"/>
  <c r="P1524" i="49"/>
  <c r="V1524" i="49" s="1"/>
  <c r="P1523" i="49"/>
  <c r="V1523" i="49" s="1"/>
  <c r="P1522" i="49"/>
  <c r="V1522" i="49" s="1"/>
  <c r="P1521" i="49"/>
  <c r="V1521" i="49" s="1"/>
  <c r="P1520" i="49"/>
  <c r="V1520" i="49" s="1"/>
  <c r="P1519" i="49"/>
  <c r="V1519" i="49" s="1"/>
  <c r="P1518" i="49"/>
  <c r="V1518" i="49" s="1"/>
  <c r="P1517" i="49"/>
  <c r="V1517" i="49" s="1"/>
  <c r="P1516" i="49"/>
  <c r="V1516" i="49" s="1"/>
  <c r="P1515" i="49"/>
  <c r="V1515" i="49" s="1"/>
  <c r="P1514" i="49"/>
  <c r="V1514" i="49" s="1"/>
  <c r="P1513" i="49"/>
  <c r="V1513" i="49" s="1"/>
  <c r="P1512" i="49"/>
  <c r="V1512" i="49" s="1"/>
  <c r="P1511" i="49"/>
  <c r="V1511" i="49" s="1"/>
  <c r="P1510" i="49"/>
  <c r="V1510" i="49" s="1"/>
  <c r="P1509" i="49"/>
  <c r="V1509" i="49" s="1"/>
  <c r="P1498" i="49"/>
  <c r="V1498" i="49" s="1"/>
  <c r="P1499" i="49"/>
  <c r="V1499" i="49" s="1"/>
  <c r="P1500" i="49"/>
  <c r="V1500" i="49" s="1"/>
  <c r="P1501" i="49"/>
  <c r="V1501" i="49" s="1"/>
  <c r="P1497" i="49"/>
  <c r="V1497" i="49" s="1"/>
  <c r="U2058" i="49" l="1"/>
  <c r="N2089" i="49"/>
  <c r="O2089" i="49" s="1"/>
  <c r="J2089" i="49" s="1"/>
  <c r="P2089" i="49" s="1"/>
  <c r="Q2056" i="49"/>
  <c r="U2056" i="49" s="1"/>
  <c r="O2062" i="49"/>
  <c r="O2053" i="49" s="1"/>
  <c r="P2053" i="49" s="1"/>
  <c r="V2053" i="49" s="1"/>
  <c r="V2085" i="49"/>
  <c r="Q2083" i="49"/>
  <c r="U2083" i="49" s="1"/>
  <c r="U2085" i="49"/>
  <c r="Q2096" i="49"/>
  <c r="U2096" i="49" s="1"/>
  <c r="V2099" i="49"/>
  <c r="Q2074" i="49"/>
  <c r="U2074" i="49" s="1"/>
  <c r="V2077" i="49"/>
  <c r="U2077" i="49"/>
  <c r="U2067" i="49"/>
  <c r="Q2065" i="49"/>
  <c r="U2065" i="49" s="1"/>
  <c r="P1502" i="49"/>
  <c r="V1502" i="49" s="1"/>
  <c r="V2089" i="49" l="1"/>
  <c r="P2090" i="49"/>
  <c r="Q2087" i="49" s="1"/>
  <c r="U2087" i="49" s="1"/>
  <c r="P2054" i="49"/>
  <c r="Q2052" i="49" s="1"/>
  <c r="U2052" i="49" s="1"/>
  <c r="P2103" i="49"/>
  <c r="O2107" i="49" s="1"/>
  <c r="V2102" i="49"/>
  <c r="P1151" i="49"/>
  <c r="V1151" i="49" s="1"/>
  <c r="P1150" i="49"/>
  <c r="V1150" i="49" s="1"/>
  <c r="P1149" i="49"/>
  <c r="V1149" i="49" s="1"/>
  <c r="P1148" i="49"/>
  <c r="V1148" i="49" s="1"/>
  <c r="P1147" i="49"/>
  <c r="V1147" i="49" s="1"/>
  <c r="P1146" i="49"/>
  <c r="V1146" i="49" s="1"/>
  <c r="P1145" i="49"/>
  <c r="V1145" i="49" s="1"/>
  <c r="P1144" i="49"/>
  <c r="V1144" i="49" s="1"/>
  <c r="P1143" i="49"/>
  <c r="V1143" i="49" s="1"/>
  <c r="P1142" i="49"/>
  <c r="V1142" i="49" s="1"/>
  <c r="P1141" i="49"/>
  <c r="V1141" i="49" s="1"/>
  <c r="P1140" i="49"/>
  <c r="V1140" i="49" s="1"/>
  <c r="P1139" i="49"/>
  <c r="V1139" i="49" s="1"/>
  <c r="P1138" i="49"/>
  <c r="V1138" i="49" s="1"/>
  <c r="P1137" i="49"/>
  <c r="V1137" i="49" s="1"/>
  <c r="P1136" i="49"/>
  <c r="V1136" i="49" s="1"/>
  <c r="P1135" i="49"/>
  <c r="V1135" i="49" s="1"/>
  <c r="P1134" i="49"/>
  <c r="V1134" i="49" s="1"/>
  <c r="P1133" i="49"/>
  <c r="V1133" i="49" s="1"/>
  <c r="P1132" i="49"/>
  <c r="V1132" i="49" s="1"/>
  <c r="P1131" i="49"/>
  <c r="V1131" i="49" s="1"/>
  <c r="P1130" i="49"/>
  <c r="V1130" i="49" s="1"/>
  <c r="P1129" i="49"/>
  <c r="V1129" i="49" s="1"/>
  <c r="P1128" i="49"/>
  <c r="V1128" i="49" s="1"/>
  <c r="P1127" i="49"/>
  <c r="V1127" i="49" s="1"/>
  <c r="P1126" i="49"/>
  <c r="V1126" i="49" s="1"/>
  <c r="P1120" i="49"/>
  <c r="V1120" i="49" s="1"/>
  <c r="P1121" i="49"/>
  <c r="V1121" i="49" s="1"/>
  <c r="P1122" i="49"/>
  <c r="V1122" i="49" s="1"/>
  <c r="P1119" i="49"/>
  <c r="V1119" i="49" s="1"/>
  <c r="P1112" i="49"/>
  <c r="V1112" i="49" s="1"/>
  <c r="P1113" i="49"/>
  <c r="V1113" i="49" s="1"/>
  <c r="P1114" i="49"/>
  <c r="V1114" i="49" s="1"/>
  <c r="P1115" i="49"/>
  <c r="V1115" i="49" s="1"/>
  <c r="P1111" i="49"/>
  <c r="V1111" i="49" s="1"/>
  <c r="N2107" i="49" l="1"/>
  <c r="J2107" i="49" s="1"/>
  <c r="P2107" i="49" s="1"/>
  <c r="U2090" i="49"/>
  <c r="V2090" i="49"/>
  <c r="U2054" i="49"/>
  <c r="V2054" i="49"/>
  <c r="V2107" i="49"/>
  <c r="P2108" i="49"/>
  <c r="U2103" i="49"/>
  <c r="V2103" i="49"/>
  <c r="Q2101" i="49"/>
  <c r="U2101" i="49" s="1"/>
  <c r="P1116" i="49"/>
  <c r="V1116" i="49" s="1"/>
  <c r="P1123" i="49"/>
  <c r="V1123" i="49" s="1"/>
  <c r="V2116" i="49" l="1"/>
  <c r="P2117" i="49"/>
  <c r="V2108" i="49"/>
  <c r="U2108" i="49"/>
  <c r="Q2105" i="49"/>
  <c r="U2105" i="49" s="1"/>
  <c r="K70" i="1"/>
  <c r="K71" i="1"/>
  <c r="K72" i="1"/>
  <c r="K73" i="1"/>
  <c r="K74" i="1"/>
  <c r="K75" i="1"/>
  <c r="K76" i="1"/>
  <c r="K77" i="1"/>
  <c r="K78" i="1"/>
  <c r="K79" i="1"/>
  <c r="K80" i="1"/>
  <c r="K81" i="1"/>
  <c r="K82" i="1"/>
  <c r="K83" i="1"/>
  <c r="K84" i="1"/>
  <c r="K85" i="1"/>
  <c r="K86" i="1"/>
  <c r="K87" i="1"/>
  <c r="K88" i="1"/>
  <c r="K89" i="1"/>
  <c r="K92" i="1"/>
  <c r="K93" i="1"/>
  <c r="K94" i="1"/>
  <c r="K95" i="1"/>
  <c r="K96" i="1"/>
  <c r="K97" i="1"/>
  <c r="K100" i="1"/>
  <c r="K101" i="1"/>
  <c r="K102" i="1"/>
  <c r="K103" i="1"/>
  <c r="K104" i="1"/>
  <c r="K107" i="1"/>
  <c r="K108" i="1"/>
  <c r="K109" i="1"/>
  <c r="K110" i="1"/>
  <c r="K111" i="1"/>
  <c r="K112" i="1"/>
  <c r="K113" i="1"/>
  <c r="K114" i="1"/>
  <c r="K115" i="1"/>
  <c r="K116" i="1"/>
  <c r="K119" i="1"/>
  <c r="K120" i="1"/>
  <c r="K122" i="1"/>
  <c r="K123" i="1"/>
  <c r="K124" i="1"/>
  <c r="K127" i="1"/>
  <c r="K128" i="1"/>
  <c r="K131" i="1"/>
  <c r="K132" i="1"/>
  <c r="K133" i="1"/>
  <c r="K136" i="1"/>
  <c r="K137" i="1"/>
  <c r="K138" i="1"/>
  <c r="K139" i="1"/>
  <c r="K140" i="1"/>
  <c r="K141" i="1"/>
  <c r="K143" i="1"/>
  <c r="K144" i="1"/>
  <c r="K145" i="1"/>
  <c r="K146" i="1"/>
  <c r="K149" i="1"/>
  <c r="K150" i="1"/>
  <c r="K151" i="1"/>
  <c r="K152" i="1"/>
  <c r="K153" i="1"/>
  <c r="K156" i="1"/>
  <c r="K157" i="1"/>
  <c r="K158" i="1"/>
  <c r="K159" i="1"/>
  <c r="K160" i="1"/>
  <c r="K161" i="1"/>
  <c r="K162" i="1"/>
  <c r="K163" i="1"/>
  <c r="K164" i="1"/>
  <c r="K165" i="1"/>
  <c r="K166" i="1"/>
  <c r="K167" i="1"/>
  <c r="K168" i="1"/>
  <c r="K169" i="1"/>
  <c r="K170" i="1"/>
  <c r="K171" i="1"/>
  <c r="K172" i="1"/>
  <c r="K173" i="1"/>
  <c r="K174" i="1"/>
  <c r="K175" i="1"/>
  <c r="K176" i="1"/>
  <c r="K177" i="1"/>
  <c r="K178" i="1"/>
  <c r="K180" i="1"/>
  <c r="K181" i="1"/>
  <c r="K183" i="1"/>
  <c r="K184" i="1"/>
  <c r="K187" i="1"/>
  <c r="K188" i="1"/>
  <c r="K191" i="1"/>
  <c r="K192" i="1"/>
  <c r="K193" i="1"/>
  <c r="K196" i="1"/>
  <c r="K197" i="1"/>
  <c r="K198" i="1"/>
  <c r="K199" i="1"/>
  <c r="K201" i="1"/>
  <c r="K202" i="1"/>
  <c r="K203" i="1"/>
  <c r="K204"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6" i="1"/>
  <c r="K238" i="1"/>
  <c r="K239" i="1"/>
  <c r="K240" i="1"/>
  <c r="K241" i="1"/>
  <c r="K243" i="1"/>
  <c r="K244" i="1"/>
  <c r="K245" i="1"/>
  <c r="K246" i="1"/>
  <c r="K247" i="1"/>
  <c r="K248" i="1"/>
  <c r="K249" i="1"/>
  <c r="K250" i="1"/>
  <c r="K251" i="1"/>
  <c r="K252" i="1"/>
  <c r="K254" i="1"/>
  <c r="K255" i="1"/>
  <c r="K256" i="1"/>
  <c r="K258" i="1"/>
  <c r="K264" i="1"/>
  <c r="K265" i="1"/>
  <c r="K266" i="1"/>
  <c r="K267" i="1"/>
  <c r="K268" i="1"/>
  <c r="K269" i="1"/>
  <c r="K270" i="1"/>
  <c r="K271" i="1"/>
  <c r="K272" i="1"/>
  <c r="K275" i="1"/>
  <c r="K276" i="1"/>
  <c r="K278" i="1"/>
  <c r="K279" i="1"/>
  <c r="K280" i="1"/>
  <c r="K283" i="1"/>
  <c r="K284" i="1"/>
  <c r="K287" i="1"/>
  <c r="K288" i="1"/>
  <c r="K289" i="1"/>
  <c r="K292" i="1"/>
  <c r="K293" i="1"/>
  <c r="K294" i="1"/>
  <c r="K295" i="1"/>
  <c r="K296" i="1"/>
  <c r="K297" i="1"/>
  <c r="K299" i="1"/>
  <c r="K300" i="1"/>
  <c r="K301" i="1"/>
  <c r="K302" i="1"/>
  <c r="K305" i="1"/>
  <c r="K306" i="1"/>
  <c r="K307" i="1"/>
  <c r="K308" i="1"/>
  <c r="K309" i="1"/>
  <c r="K312" i="1"/>
  <c r="K313" i="1"/>
  <c r="K314" i="1"/>
  <c r="K315" i="1"/>
  <c r="K316" i="1"/>
  <c r="K317" i="1"/>
  <c r="K318" i="1"/>
  <c r="K319" i="1"/>
  <c r="K320" i="1"/>
  <c r="K321" i="1"/>
  <c r="K322" i="1"/>
  <c r="K323" i="1"/>
  <c r="K324" i="1"/>
  <c r="K325" i="1"/>
  <c r="K326" i="1"/>
  <c r="K327" i="1"/>
  <c r="K328" i="1"/>
  <c r="K329" i="1"/>
  <c r="K330" i="1"/>
  <c r="K331" i="1"/>
  <c r="K332" i="1"/>
  <c r="K333" i="1"/>
  <c r="K336" i="1"/>
  <c r="K337" i="1"/>
  <c r="K338" i="1"/>
  <c r="K339" i="1"/>
  <c r="K340" i="1"/>
  <c r="K344" i="1"/>
  <c r="K345" i="1"/>
  <c r="K346" i="1"/>
  <c r="K347" i="1"/>
  <c r="K348" i="1"/>
  <c r="K349" i="1"/>
  <c r="K350" i="1"/>
  <c r="K351" i="1"/>
  <c r="K352" i="1"/>
  <c r="K359" i="1"/>
  <c r="K360" i="1"/>
  <c r="K361" i="1"/>
  <c r="K362" i="1"/>
  <c r="K363" i="1"/>
  <c r="K364" i="1"/>
  <c r="K365" i="1"/>
  <c r="K366" i="1"/>
  <c r="K367" i="1"/>
  <c r="K369" i="1"/>
  <c r="K370" i="1"/>
  <c r="K372" i="1"/>
  <c r="K373" i="1"/>
  <c r="K374" i="1"/>
  <c r="K377" i="1"/>
  <c r="K378" i="1"/>
  <c r="K381" i="1"/>
  <c r="K382" i="1"/>
  <c r="K383" i="1"/>
  <c r="K386" i="1"/>
  <c r="K387" i="1"/>
  <c r="K388" i="1"/>
  <c r="K389" i="1"/>
  <c r="K390" i="1"/>
  <c r="K391" i="1"/>
  <c r="K393" i="1"/>
  <c r="K394" i="1"/>
  <c r="K395" i="1"/>
  <c r="K396" i="1"/>
  <c r="K399" i="1"/>
  <c r="K400" i="1"/>
  <c r="K401" i="1"/>
  <c r="K404" i="1"/>
  <c r="K405" i="1"/>
  <c r="K406" i="1"/>
  <c r="K407" i="1"/>
  <c r="K408" i="1"/>
  <c r="K409" i="1"/>
  <c r="K410" i="1"/>
  <c r="K411" i="1"/>
  <c r="K412" i="1"/>
  <c r="K413" i="1"/>
  <c r="K414" i="1"/>
  <c r="K415" i="1"/>
  <c r="K416" i="1"/>
  <c r="K417" i="1"/>
  <c r="K418" i="1"/>
  <c r="K419" i="1"/>
  <c r="K420" i="1"/>
  <c r="K421" i="1"/>
  <c r="K422" i="1"/>
  <c r="K423" i="1"/>
  <c r="K425" i="1"/>
  <c r="K426" i="1"/>
  <c r="K427" i="1"/>
  <c r="K428" i="1"/>
  <c r="K429" i="1"/>
  <c r="K432" i="1"/>
  <c r="K433" i="1"/>
  <c r="K434" i="1"/>
  <c r="K435" i="1"/>
  <c r="K436" i="1"/>
  <c r="K437" i="1"/>
  <c r="K438" i="1"/>
  <c r="K439" i="1"/>
  <c r="K442" i="1"/>
  <c r="K443" i="1"/>
  <c r="K445" i="1"/>
  <c r="K446" i="1"/>
  <c r="K447" i="1"/>
  <c r="K450" i="1"/>
  <c r="K451" i="1"/>
  <c r="K454" i="1"/>
  <c r="K455" i="1"/>
  <c r="K456" i="1"/>
  <c r="K459" i="1"/>
  <c r="K460" i="1"/>
  <c r="K461" i="1"/>
  <c r="K462" i="1"/>
  <c r="K464" i="1"/>
  <c r="K465" i="1"/>
  <c r="K466" i="1"/>
  <c r="K467"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10" i="1"/>
  <c r="K511" i="1"/>
  <c r="K512" i="1"/>
  <c r="K513" i="1"/>
  <c r="K514" i="1"/>
  <c r="K515" i="1"/>
  <c r="K537" i="1"/>
  <c r="K539" i="1"/>
  <c r="K541" i="1"/>
  <c r="K542" i="1"/>
  <c r="K543" i="1"/>
  <c r="K69" i="1"/>
  <c r="K62" i="1"/>
  <c r="K63" i="1"/>
  <c r="K64" i="1"/>
  <c r="K65" i="1"/>
  <c r="K66" i="1"/>
  <c r="K61" i="1"/>
  <c r="K57" i="1"/>
  <c r="K58" i="1"/>
  <c r="K56" i="1"/>
  <c r="K47" i="1"/>
  <c r="K42" i="1"/>
  <c r="K33" i="1"/>
  <c r="K34" i="1"/>
  <c r="K35" i="1"/>
  <c r="K36" i="1"/>
  <c r="K32" i="1"/>
  <c r="K24" i="1"/>
  <c r="K25" i="1"/>
  <c r="K26" i="1"/>
  <c r="K27" i="1"/>
  <c r="K28" i="1"/>
  <c r="K23" i="1"/>
  <c r="K10" i="1"/>
  <c r="K11" i="1"/>
  <c r="K12" i="1"/>
  <c r="K13" i="1"/>
  <c r="K14" i="1"/>
  <c r="K15" i="1"/>
  <c r="K16" i="1"/>
  <c r="K17" i="1"/>
  <c r="K68" i="1"/>
  <c r="K67" i="1"/>
  <c r="K60" i="1"/>
  <c r="K59" i="1"/>
  <c r="K55" i="1"/>
  <c r="K54" i="1"/>
  <c r="K53" i="1"/>
  <c r="K52" i="1"/>
  <c r="K46" i="1"/>
  <c r="K45" i="1"/>
  <c r="K44" i="1"/>
  <c r="K39" i="1"/>
  <c r="K38" i="1"/>
  <c r="K37" i="1"/>
  <c r="K31" i="1"/>
  <c r="K30" i="1"/>
  <c r="K29" i="1"/>
  <c r="K22" i="1"/>
  <c r="K21" i="1"/>
  <c r="K20" i="1"/>
  <c r="K19" i="1"/>
  <c r="K9" i="1"/>
  <c r="K8" i="1"/>
  <c r="U2117" i="49" l="1"/>
  <c r="V2117" i="49"/>
  <c r="Q2115" i="49"/>
  <c r="U2115" i="49" s="1"/>
  <c r="A47" i="49" l="1"/>
  <c r="V50" i="49"/>
  <c r="V49" i="49"/>
  <c r="J17" i="1"/>
  <c r="E17" i="1"/>
  <c r="D17" i="1"/>
  <c r="P51" i="49" l="1"/>
  <c r="V51" i="49" s="1"/>
  <c r="V48" i="49"/>
  <c r="L17" i="1"/>
  <c r="B47" i="49"/>
  <c r="Q51" i="49"/>
  <c r="U51" i="49" l="1"/>
  <c r="Q47" i="49"/>
  <c r="U47" i="49" s="1"/>
  <c r="P1465" i="49"/>
  <c r="V1465" i="49" s="1"/>
  <c r="P1451" i="49"/>
  <c r="V1451" i="49" s="1"/>
  <c r="N1736" i="49"/>
  <c r="N1735" i="49"/>
  <c r="N1343" i="49"/>
  <c r="N1342" i="49"/>
  <c r="P749" i="49"/>
  <c r="V749" i="49" s="1"/>
  <c r="P750" i="49"/>
  <c r="V750" i="49" s="1"/>
  <c r="P751" i="49"/>
  <c r="V751" i="49" s="1"/>
  <c r="P752" i="49"/>
  <c r="V752" i="49" s="1"/>
  <c r="P753" i="49"/>
  <c r="V753" i="49" s="1"/>
  <c r="P754" i="49"/>
  <c r="V754" i="49" s="1"/>
  <c r="P755" i="49"/>
  <c r="V755" i="49" s="1"/>
  <c r="P748" i="49"/>
  <c r="V748" i="49" s="1"/>
  <c r="P772" i="49"/>
  <c r="V772" i="49" s="1"/>
  <c r="P771" i="49"/>
  <c r="V771" i="49" s="1"/>
  <c r="P770" i="49"/>
  <c r="V770" i="49" s="1"/>
  <c r="P769" i="49"/>
  <c r="V769" i="49" s="1"/>
  <c r="P768" i="49"/>
  <c r="V768" i="49" s="1"/>
  <c r="P767" i="49"/>
  <c r="V767" i="49" s="1"/>
  <c r="P766" i="49"/>
  <c r="V766" i="49" s="1"/>
  <c r="P765" i="49"/>
  <c r="V765" i="49" s="1"/>
  <c r="A1722" i="49"/>
  <c r="A913" i="49"/>
  <c r="J221" i="1"/>
  <c r="E221" i="1"/>
  <c r="D221" i="1"/>
  <c r="J413" i="1"/>
  <c r="E413" i="1"/>
  <c r="D413" i="1"/>
  <c r="A1319" i="49"/>
  <c r="J321" i="1"/>
  <c r="E321" i="1"/>
  <c r="D321" i="1"/>
  <c r="A719" i="49"/>
  <c r="J164" i="1"/>
  <c r="E164" i="1"/>
  <c r="D164" i="1"/>
  <c r="L164" i="1" l="1"/>
  <c r="L321" i="1"/>
  <c r="Q915" i="49"/>
  <c r="B1722" i="49"/>
  <c r="L221" i="1"/>
  <c r="Q1724" i="49"/>
  <c r="B913" i="49"/>
  <c r="L413" i="1"/>
  <c r="Q1321" i="49"/>
  <c r="B1319" i="49"/>
  <c r="Q721" i="49"/>
  <c r="B719" i="49"/>
  <c r="P523" i="49"/>
  <c r="V523" i="49" s="1"/>
  <c r="P524" i="49"/>
  <c r="V524" i="49" s="1"/>
  <c r="P525" i="49"/>
  <c r="V525" i="49" s="1"/>
  <c r="P526" i="49"/>
  <c r="V526" i="49" s="1"/>
  <c r="P527" i="49"/>
  <c r="V527" i="49" s="1"/>
  <c r="P528" i="49"/>
  <c r="V528" i="49" s="1"/>
  <c r="P529" i="49"/>
  <c r="V529" i="49" s="1"/>
  <c r="P530" i="49"/>
  <c r="V530" i="49" s="1"/>
  <c r="P531" i="49"/>
  <c r="V531" i="49" s="1"/>
  <c r="P532" i="49"/>
  <c r="V532" i="49" s="1"/>
  <c r="P533" i="49"/>
  <c r="V533" i="49" s="1"/>
  <c r="P534" i="49"/>
  <c r="V534" i="49" s="1"/>
  <c r="P535" i="49"/>
  <c r="V535" i="49" s="1"/>
  <c r="P536" i="49"/>
  <c r="V536" i="49" s="1"/>
  <c r="P537" i="49"/>
  <c r="V537" i="49" s="1"/>
  <c r="P538" i="49"/>
  <c r="V538" i="49" s="1"/>
  <c r="P539" i="49"/>
  <c r="V539" i="49" s="1"/>
  <c r="P540" i="49"/>
  <c r="V540" i="49" s="1"/>
  <c r="P541" i="49"/>
  <c r="V541" i="49" s="1"/>
  <c r="P542" i="49"/>
  <c r="V542" i="49" s="1"/>
  <c r="P543" i="49"/>
  <c r="V543" i="49" s="1"/>
  <c r="P522" i="49"/>
  <c r="V522" i="49" s="1"/>
  <c r="U2199" i="49"/>
  <c r="V2199" i="49"/>
  <c r="U2200" i="49"/>
  <c r="V2200" i="49"/>
  <c r="U2201" i="49"/>
  <c r="V2201" i="49"/>
  <c r="U2202" i="49"/>
  <c r="V2202" i="49"/>
  <c r="U2203" i="49"/>
  <c r="V2203" i="49"/>
  <c r="U2204" i="49"/>
  <c r="V2204" i="49"/>
  <c r="U2205" i="49"/>
  <c r="V2205" i="49"/>
  <c r="U2206" i="49"/>
  <c r="V2206" i="49"/>
  <c r="U2207" i="49"/>
  <c r="V2207" i="49"/>
  <c r="U2208" i="49"/>
  <c r="V2208" i="49"/>
  <c r="U2209" i="49"/>
  <c r="V2209" i="49"/>
  <c r="U2210" i="49"/>
  <c r="V2210" i="49"/>
  <c r="U2211" i="49"/>
  <c r="V2211" i="49"/>
  <c r="U2212" i="49"/>
  <c r="V2212" i="49"/>
  <c r="U2213" i="49"/>
  <c r="V2213" i="49"/>
  <c r="U2214" i="49"/>
  <c r="V2214" i="49"/>
  <c r="U2215" i="49"/>
  <c r="V2215" i="49"/>
  <c r="U2216" i="49"/>
  <c r="V2216" i="49"/>
  <c r="U2217" i="49"/>
  <c r="V2217" i="49"/>
  <c r="U2218" i="49"/>
  <c r="V2218" i="49"/>
  <c r="U2219" i="49"/>
  <c r="V2219" i="49"/>
  <c r="A136" i="49" l="1"/>
  <c r="A132" i="49"/>
  <c r="J27" i="1"/>
  <c r="E27" i="1"/>
  <c r="D27" i="1"/>
  <c r="N331" i="49"/>
  <c r="P331" i="49" s="1"/>
  <c r="V331" i="49" s="1"/>
  <c r="N1917" i="49"/>
  <c r="P1917" i="49" s="1"/>
  <c r="V1917" i="49" s="1"/>
  <c r="L27" i="1" l="1"/>
  <c r="N32" i="49"/>
  <c r="P32" i="49" s="1"/>
  <c r="V32" i="49" s="1"/>
  <c r="N31" i="49"/>
  <c r="P31" i="49" s="1"/>
  <c r="V31" i="49" s="1"/>
  <c r="N30" i="49"/>
  <c r="P30" i="49" s="1"/>
  <c r="V30" i="49" s="1"/>
  <c r="N29" i="49"/>
  <c r="P29" i="49" s="1"/>
  <c r="V29" i="49" s="1"/>
  <c r="N28" i="49"/>
  <c r="P28" i="49" s="1"/>
  <c r="V28" i="49" s="1"/>
  <c r="N27" i="49"/>
  <c r="P27" i="49" s="1"/>
  <c r="V27" i="49" l="1"/>
  <c r="P33" i="49"/>
  <c r="P142" i="49" l="1"/>
  <c r="V142" i="49" s="1"/>
  <c r="G552" i="1" l="1"/>
  <c r="A13" i="8"/>
  <c r="P368" i="49"/>
  <c r="V368" i="49" s="1"/>
  <c r="P367" i="49"/>
  <c r="V367" i="49" s="1"/>
  <c r="P366" i="49"/>
  <c r="V366" i="49" s="1"/>
  <c r="O308" i="49" l="1"/>
  <c r="P308" i="49" s="1"/>
  <c r="V308" i="49" s="1"/>
  <c r="N473" i="49"/>
  <c r="P473" i="49" s="1"/>
  <c r="V473" i="49" s="1"/>
  <c r="P469" i="49"/>
  <c r="V469" i="49" s="1"/>
  <c r="P468" i="49"/>
  <c r="V468" i="49" s="1"/>
  <c r="P467" i="49"/>
  <c r="V467" i="49" s="1"/>
  <c r="M463" i="49"/>
  <c r="P463" i="49" s="1"/>
  <c r="V463" i="49" s="1"/>
  <c r="P462" i="49"/>
  <c r="V462" i="49" s="1"/>
  <c r="P461" i="49"/>
  <c r="V461" i="49" s="1"/>
  <c r="P449" i="49"/>
  <c r="V449" i="49" s="1"/>
  <c r="P448" i="49"/>
  <c r="V448" i="49" s="1"/>
  <c r="P447" i="49"/>
  <c r="V447" i="49" s="1"/>
  <c r="A472" i="49"/>
  <c r="A466" i="49"/>
  <c r="A460" i="49"/>
  <c r="A456" i="49"/>
  <c r="A452" i="49"/>
  <c r="A446" i="49"/>
  <c r="A445" i="49"/>
  <c r="B445" i="49" s="1"/>
  <c r="J97" i="1"/>
  <c r="E97" i="1"/>
  <c r="D97" i="1"/>
  <c r="J96" i="1"/>
  <c r="E96" i="1"/>
  <c r="D96" i="1"/>
  <c r="J95" i="1"/>
  <c r="E95" i="1"/>
  <c r="D95" i="1"/>
  <c r="J94" i="1"/>
  <c r="E94" i="1"/>
  <c r="D94" i="1"/>
  <c r="J93" i="1"/>
  <c r="L93" i="1" s="1"/>
  <c r="J92" i="1"/>
  <c r="L92" i="1" s="1"/>
  <c r="P470" i="49" l="1"/>
  <c r="V470" i="49" s="1"/>
  <c r="B452" i="49"/>
  <c r="Q454" i="49"/>
  <c r="L94" i="1"/>
  <c r="L96" i="1"/>
  <c r="Q464" i="49"/>
  <c r="L95" i="1"/>
  <c r="L97" i="1"/>
  <c r="B446" i="49"/>
  <c r="Q458" i="49"/>
  <c r="P474" i="49"/>
  <c r="V474" i="49" s="1"/>
  <c r="B460" i="49"/>
  <c r="Q450" i="49"/>
  <c r="B456" i="49"/>
  <c r="P464" i="49"/>
  <c r="V464" i="49" s="1"/>
  <c r="P450" i="49"/>
  <c r="V450" i="49" s="1"/>
  <c r="U464" i="49" l="1"/>
  <c r="U450" i="49"/>
  <c r="M453" i="49"/>
  <c r="P453" i="49" s="1"/>
  <c r="V453" i="49" s="1"/>
  <c r="Q466" i="49"/>
  <c r="U466" i="49" s="1"/>
  <c r="Q472" i="49"/>
  <c r="U472" i="49" s="1"/>
  <c r="Q446" i="49"/>
  <c r="U446" i="49" s="1"/>
  <c r="Q460" i="49"/>
  <c r="U460" i="49" s="1"/>
  <c r="P454" i="49" l="1"/>
  <c r="V454" i="49" l="1"/>
  <c r="U454" i="49"/>
  <c r="Q452" i="49"/>
  <c r="U452" i="49" s="1"/>
  <c r="N457" i="49"/>
  <c r="P457" i="49" s="1"/>
  <c r="V457" i="49" s="1"/>
  <c r="P458" i="49" l="1"/>
  <c r="A441" i="49"/>
  <c r="A434" i="49"/>
  <c r="A430" i="49"/>
  <c r="A424" i="49"/>
  <c r="A423" i="49"/>
  <c r="A409" i="49"/>
  <c r="A408" i="49"/>
  <c r="A394" i="49"/>
  <c r="A393" i="49"/>
  <c r="A389" i="49"/>
  <c r="A385" i="49"/>
  <c r="A380" i="49"/>
  <c r="A374" i="49"/>
  <c r="A373" i="49"/>
  <c r="A364" i="49"/>
  <c r="A360" i="49"/>
  <c r="A356" i="49"/>
  <c r="A351" i="49"/>
  <c r="A347" i="49"/>
  <c r="A346" i="49"/>
  <c r="A342" i="49"/>
  <c r="A338" i="49"/>
  <c r="V458" i="49" l="1"/>
  <c r="U458" i="49"/>
  <c r="Q456" i="49"/>
  <c r="U456" i="49" s="1"/>
  <c r="A334" i="49"/>
  <c r="A329" i="49"/>
  <c r="A325" i="49"/>
  <c r="A321" i="49"/>
  <c r="A320" i="49"/>
  <c r="B320" i="49" s="1"/>
  <c r="A315" i="49"/>
  <c r="A306" i="49"/>
  <c r="A302" i="49"/>
  <c r="A301" i="49"/>
  <c r="B301" i="49" s="1"/>
  <c r="A300" i="49"/>
  <c r="B300" i="49" s="1"/>
  <c r="K442" i="49"/>
  <c r="P442" i="49" s="1"/>
  <c r="V442" i="49" s="1"/>
  <c r="P438" i="49"/>
  <c r="V438" i="49" s="1"/>
  <c r="P437" i="49"/>
  <c r="V437" i="49" s="1"/>
  <c r="P436" i="49"/>
  <c r="V436" i="49" s="1"/>
  <c r="P435" i="49"/>
  <c r="V435" i="49" s="1"/>
  <c r="P431" i="49"/>
  <c r="V431" i="49" s="1"/>
  <c r="P427" i="49"/>
  <c r="V427" i="49" s="1"/>
  <c r="P426" i="49"/>
  <c r="V426" i="49" s="1"/>
  <c r="P425" i="49"/>
  <c r="V425" i="49" s="1"/>
  <c r="B423" i="49"/>
  <c r="P420" i="49"/>
  <c r="V420" i="49" s="1"/>
  <c r="P419" i="49"/>
  <c r="V419" i="49" s="1"/>
  <c r="P418" i="49"/>
  <c r="V418" i="49" s="1"/>
  <c r="P417" i="49"/>
  <c r="V417" i="49" s="1"/>
  <c r="P416" i="49"/>
  <c r="V416" i="49" s="1"/>
  <c r="P413" i="49"/>
  <c r="V413" i="49" s="1"/>
  <c r="P412" i="49"/>
  <c r="V412" i="49" s="1"/>
  <c r="P411" i="49"/>
  <c r="V411" i="49" s="1"/>
  <c r="B408" i="49"/>
  <c r="P405" i="49"/>
  <c r="V405" i="49" s="1"/>
  <c r="P404" i="49"/>
  <c r="V404" i="49" s="1"/>
  <c r="P403" i="49"/>
  <c r="V403" i="49" s="1"/>
  <c r="P402" i="49"/>
  <c r="V402" i="49" s="1"/>
  <c r="P401" i="49"/>
  <c r="V401" i="49" s="1"/>
  <c r="P398" i="49"/>
  <c r="V398" i="49" s="1"/>
  <c r="P397" i="49"/>
  <c r="V397" i="49" s="1"/>
  <c r="P396" i="49"/>
  <c r="V396" i="49" s="1"/>
  <c r="B393" i="49"/>
  <c r="P390" i="49"/>
  <c r="V390" i="49" s="1"/>
  <c r="P386" i="49"/>
  <c r="V386" i="49" s="1"/>
  <c r="P382" i="49"/>
  <c r="V382" i="49" s="1"/>
  <c r="K377" i="49"/>
  <c r="N377" i="49" s="1"/>
  <c r="P377" i="49" s="1"/>
  <c r="V377" i="49" s="1"/>
  <c r="K376" i="49"/>
  <c r="N376" i="49" s="1"/>
  <c r="K375" i="49"/>
  <c r="N375" i="49" s="1"/>
  <c r="B373" i="49"/>
  <c r="P370" i="49"/>
  <c r="V370" i="49" s="1"/>
  <c r="P369" i="49"/>
  <c r="V369" i="49" s="1"/>
  <c r="O357" i="49"/>
  <c r="P357" i="49" s="1"/>
  <c r="V357" i="49" s="1"/>
  <c r="P353" i="49"/>
  <c r="V353" i="49" s="1"/>
  <c r="P348" i="49"/>
  <c r="V348" i="49" s="1"/>
  <c r="B346" i="49"/>
  <c r="O339" i="49"/>
  <c r="O335" i="49"/>
  <c r="P335" i="49" s="1"/>
  <c r="V335" i="49" s="1"/>
  <c r="N326" i="49"/>
  <c r="P326" i="49" s="1"/>
  <c r="V326" i="49" s="1"/>
  <c r="P322" i="49"/>
  <c r="V322" i="49" s="1"/>
  <c r="O312" i="49"/>
  <c r="P312" i="49" s="1"/>
  <c r="V312" i="49" s="1"/>
  <c r="O311" i="49"/>
  <c r="P311" i="49" s="1"/>
  <c r="V311" i="49" s="1"/>
  <c r="O310" i="49"/>
  <c r="P310" i="49" s="1"/>
  <c r="V310" i="49" s="1"/>
  <c r="O309" i="49"/>
  <c r="P309" i="49" s="1"/>
  <c r="V309" i="49" s="1"/>
  <c r="O303" i="49"/>
  <c r="P303" i="49" s="1"/>
  <c r="V303" i="49" s="1"/>
  <c r="J101" i="1"/>
  <c r="L101" i="1" s="1"/>
  <c r="J100" i="1"/>
  <c r="L100" i="1" s="1"/>
  <c r="E100" i="1"/>
  <c r="D100" i="1"/>
  <c r="J89" i="1"/>
  <c r="E89" i="1"/>
  <c r="D89" i="1"/>
  <c r="J88" i="1"/>
  <c r="E88" i="1"/>
  <c r="Q428" i="49" s="1"/>
  <c r="D88" i="1"/>
  <c r="J87" i="1"/>
  <c r="L87" i="1" s="1"/>
  <c r="J86" i="1"/>
  <c r="L86" i="1" s="1"/>
  <c r="J85" i="1"/>
  <c r="E85" i="1"/>
  <c r="Q421" i="49" s="1"/>
  <c r="D85" i="1"/>
  <c r="J84" i="1"/>
  <c r="L84" i="1" s="1"/>
  <c r="J83" i="1"/>
  <c r="L83" i="1" s="1"/>
  <c r="J82" i="1"/>
  <c r="E82" i="1"/>
  <c r="D82" i="1"/>
  <c r="B394" i="49" s="1"/>
  <c r="J81" i="1"/>
  <c r="L81" i="1" s="1"/>
  <c r="J80" i="1"/>
  <c r="L80" i="1" s="1"/>
  <c r="J79" i="1"/>
  <c r="E79" i="1"/>
  <c r="D79" i="1"/>
  <c r="J78" i="1"/>
  <c r="E78" i="1"/>
  <c r="Q387" i="49" s="1"/>
  <c r="D78" i="1"/>
  <c r="J77" i="1"/>
  <c r="E77" i="1"/>
  <c r="D77" i="1"/>
  <c r="B380" i="49" s="1"/>
  <c r="J76" i="1"/>
  <c r="E76" i="1"/>
  <c r="D76" i="1"/>
  <c r="B374" i="49" s="1"/>
  <c r="J75" i="1"/>
  <c r="L75" i="1" s="1"/>
  <c r="J74" i="1"/>
  <c r="L74" i="1" s="1"/>
  <c r="J73" i="1"/>
  <c r="E73" i="1"/>
  <c r="D73" i="1"/>
  <c r="B364" i="49" s="1"/>
  <c r="J72" i="1"/>
  <c r="E72" i="1"/>
  <c r="Q362" i="49" s="1"/>
  <c r="D72" i="1"/>
  <c r="J71" i="1"/>
  <c r="E71" i="1"/>
  <c r="D71" i="1"/>
  <c r="B356" i="49" s="1"/>
  <c r="J70" i="1"/>
  <c r="E70" i="1"/>
  <c r="D70" i="1"/>
  <c r="B351" i="49" s="1"/>
  <c r="J69" i="1"/>
  <c r="E69" i="1"/>
  <c r="D69" i="1"/>
  <c r="B347" i="49" s="1"/>
  <c r="J68" i="1"/>
  <c r="L68" i="1" s="1"/>
  <c r="J67" i="1"/>
  <c r="L67" i="1" s="1"/>
  <c r="J66" i="1"/>
  <c r="E66" i="1"/>
  <c r="D66" i="1"/>
  <c r="J65" i="1"/>
  <c r="E65" i="1"/>
  <c r="D65" i="1"/>
  <c r="B338" i="49" s="1"/>
  <c r="J64" i="1"/>
  <c r="E64" i="1"/>
  <c r="D64" i="1"/>
  <c r="J63" i="1"/>
  <c r="E63" i="1"/>
  <c r="D63" i="1"/>
  <c r="J62" i="1"/>
  <c r="E62" i="1"/>
  <c r="D62" i="1"/>
  <c r="J61" i="1"/>
  <c r="E61" i="1"/>
  <c r="D61" i="1"/>
  <c r="J60" i="1"/>
  <c r="L60" i="1" s="1"/>
  <c r="J59" i="1"/>
  <c r="L59" i="1" s="1"/>
  <c r="J58" i="1"/>
  <c r="E58" i="1"/>
  <c r="D58" i="1"/>
  <c r="J57" i="1"/>
  <c r="E57" i="1"/>
  <c r="D57" i="1"/>
  <c r="J56" i="1"/>
  <c r="E56" i="1"/>
  <c r="D56" i="1"/>
  <c r="J55" i="1"/>
  <c r="L55" i="1" s="1"/>
  <c r="J54" i="1"/>
  <c r="L54" i="1" s="1"/>
  <c r="B334" i="49" l="1"/>
  <c r="Q304" i="49"/>
  <c r="O343" i="49"/>
  <c r="P343" i="49" s="1"/>
  <c r="V343" i="49" s="1"/>
  <c r="P375" i="49"/>
  <c r="V375" i="49" s="1"/>
  <c r="P371" i="49"/>
  <c r="V371" i="49" s="1"/>
  <c r="P376" i="49"/>
  <c r="V376" i="49" s="1"/>
  <c r="P383" i="49"/>
  <c r="V383" i="49" s="1"/>
  <c r="O361" i="49"/>
  <c r="P361" i="49" s="1"/>
  <c r="V361" i="49" s="1"/>
  <c r="P332" i="49"/>
  <c r="V332" i="49" s="1"/>
  <c r="P323" i="49"/>
  <c r="V323" i="49" s="1"/>
  <c r="P391" i="49"/>
  <c r="V391" i="49" s="1"/>
  <c r="P432" i="49"/>
  <c r="V432" i="49" s="1"/>
  <c r="Q332" i="49"/>
  <c r="Q327" i="49"/>
  <c r="L89" i="1"/>
  <c r="Q313" i="49"/>
  <c r="L56" i="1"/>
  <c r="L58" i="1"/>
  <c r="L61" i="1"/>
  <c r="L63" i="1"/>
  <c r="L65" i="1"/>
  <c r="L77" i="1"/>
  <c r="L79" i="1"/>
  <c r="L82" i="1"/>
  <c r="L57" i="1"/>
  <c r="L62" i="1"/>
  <c r="L64" i="1"/>
  <c r="L66" i="1"/>
  <c r="L76" i="1"/>
  <c r="L78" i="1"/>
  <c r="Q318" i="49"/>
  <c r="Q323" i="49"/>
  <c r="Q336" i="49"/>
  <c r="P327" i="49"/>
  <c r="V327" i="49" s="1"/>
  <c r="P349" i="49"/>
  <c r="V349" i="49" s="1"/>
  <c r="B321" i="49"/>
  <c r="P439" i="49"/>
  <c r="V439" i="49" s="1"/>
  <c r="Q340" i="49"/>
  <c r="Q406" i="49"/>
  <c r="B329" i="49"/>
  <c r="Q383" i="49"/>
  <c r="P354" i="49"/>
  <c r="V354" i="49" s="1"/>
  <c r="P421" i="49"/>
  <c r="V421" i="49" s="1"/>
  <c r="Q354" i="49"/>
  <c r="Q358" i="49"/>
  <c r="P443" i="49"/>
  <c r="V443" i="49" s="1"/>
  <c r="Q371" i="49"/>
  <c r="P304" i="49"/>
  <c r="V304" i="49" s="1"/>
  <c r="P313" i="49"/>
  <c r="V313" i="49" s="1"/>
  <c r="P358" i="49"/>
  <c r="V358" i="49" s="1"/>
  <c r="Q432" i="49"/>
  <c r="B430" i="49"/>
  <c r="B302" i="49"/>
  <c r="Q349" i="49"/>
  <c r="P387" i="49"/>
  <c r="V387" i="49" s="1"/>
  <c r="P406" i="49"/>
  <c r="V406" i="49" s="1"/>
  <c r="B424" i="49"/>
  <c r="B315" i="49"/>
  <c r="P336" i="49"/>
  <c r="V336" i="49" s="1"/>
  <c r="Q378" i="49"/>
  <c r="P339" i="49"/>
  <c r="V339" i="49" s="1"/>
  <c r="Q344" i="49"/>
  <c r="B342" i="49"/>
  <c r="B409" i="49"/>
  <c r="B306" i="49"/>
  <c r="B325" i="49"/>
  <c r="Q391" i="49"/>
  <c r="U391" i="49" s="1"/>
  <c r="B389" i="49"/>
  <c r="B360" i="49"/>
  <c r="P428" i="49"/>
  <c r="V428" i="49" s="1"/>
  <c r="B385" i="49"/>
  <c r="L69" i="1"/>
  <c r="L71" i="1"/>
  <c r="L73" i="1"/>
  <c r="L88" i="1"/>
  <c r="L70" i="1"/>
  <c r="L72" i="1"/>
  <c r="L85" i="1"/>
  <c r="J115" i="1"/>
  <c r="J116" i="1"/>
  <c r="J119" i="1"/>
  <c r="J120" i="1"/>
  <c r="J122" i="1"/>
  <c r="J123" i="1"/>
  <c r="J124" i="1"/>
  <c r="J127" i="1"/>
  <c r="J128" i="1"/>
  <c r="J131" i="1"/>
  <c r="J132" i="1"/>
  <c r="J133" i="1"/>
  <c r="J136" i="1"/>
  <c r="J137" i="1"/>
  <c r="J138" i="1"/>
  <c r="J139" i="1"/>
  <c r="J140" i="1"/>
  <c r="J141" i="1"/>
  <c r="J143" i="1"/>
  <c r="J144" i="1"/>
  <c r="J145" i="1"/>
  <c r="J146" i="1"/>
  <c r="J149" i="1"/>
  <c r="J150" i="1"/>
  <c r="J151" i="1"/>
  <c r="J152" i="1"/>
  <c r="J153" i="1"/>
  <c r="J156" i="1"/>
  <c r="J157" i="1"/>
  <c r="J158" i="1"/>
  <c r="J159" i="1"/>
  <c r="J160" i="1"/>
  <c r="J161" i="1"/>
  <c r="J162" i="1"/>
  <c r="J163" i="1"/>
  <c r="J165" i="1"/>
  <c r="J166" i="1"/>
  <c r="J167" i="1"/>
  <c r="J168" i="1"/>
  <c r="J169" i="1"/>
  <c r="J170" i="1"/>
  <c r="J171" i="1"/>
  <c r="J172" i="1"/>
  <c r="J173" i="1"/>
  <c r="J174" i="1"/>
  <c r="J175" i="1"/>
  <c r="J176" i="1"/>
  <c r="J177" i="1"/>
  <c r="J178" i="1"/>
  <c r="J180" i="1"/>
  <c r="J181" i="1"/>
  <c r="J183" i="1"/>
  <c r="J184" i="1"/>
  <c r="J187" i="1"/>
  <c r="J188" i="1"/>
  <c r="J191" i="1"/>
  <c r="J192" i="1"/>
  <c r="J193" i="1"/>
  <c r="J196" i="1"/>
  <c r="J197" i="1"/>
  <c r="J198" i="1"/>
  <c r="J199" i="1"/>
  <c r="J201" i="1"/>
  <c r="J202" i="1"/>
  <c r="J203" i="1"/>
  <c r="J204" i="1"/>
  <c r="J207" i="1"/>
  <c r="J208" i="1"/>
  <c r="J209" i="1"/>
  <c r="J210" i="1"/>
  <c r="J211" i="1"/>
  <c r="J212" i="1"/>
  <c r="J213" i="1"/>
  <c r="J214" i="1"/>
  <c r="J215" i="1"/>
  <c r="J216" i="1"/>
  <c r="J217" i="1"/>
  <c r="J218" i="1"/>
  <c r="J219" i="1"/>
  <c r="J220" i="1"/>
  <c r="J222" i="1"/>
  <c r="J223" i="1"/>
  <c r="J224" i="1"/>
  <c r="J225" i="1"/>
  <c r="J226" i="1"/>
  <c r="J227" i="1"/>
  <c r="J228" i="1"/>
  <c r="J229" i="1"/>
  <c r="J230" i="1"/>
  <c r="J231" i="1"/>
  <c r="J232" i="1"/>
  <c r="J233" i="1"/>
  <c r="J236" i="1"/>
  <c r="J238" i="1"/>
  <c r="J239" i="1"/>
  <c r="J240" i="1"/>
  <c r="J241" i="1"/>
  <c r="J243" i="1"/>
  <c r="J244" i="1"/>
  <c r="J245" i="1"/>
  <c r="J246" i="1"/>
  <c r="J247" i="1"/>
  <c r="J248" i="1"/>
  <c r="J249" i="1"/>
  <c r="J250" i="1"/>
  <c r="J251" i="1"/>
  <c r="J252" i="1"/>
  <c r="J254" i="1"/>
  <c r="J255" i="1"/>
  <c r="J256" i="1"/>
  <c r="J258" i="1"/>
  <c r="J264" i="1"/>
  <c r="J265" i="1"/>
  <c r="J266" i="1"/>
  <c r="J267" i="1"/>
  <c r="J268" i="1"/>
  <c r="J269" i="1"/>
  <c r="J270" i="1"/>
  <c r="J271" i="1"/>
  <c r="J272" i="1"/>
  <c r="J275" i="1"/>
  <c r="J276" i="1"/>
  <c r="J278" i="1"/>
  <c r="J279" i="1"/>
  <c r="J280" i="1"/>
  <c r="J283" i="1"/>
  <c r="J284" i="1"/>
  <c r="J287" i="1"/>
  <c r="J288" i="1"/>
  <c r="J289" i="1"/>
  <c r="J292" i="1"/>
  <c r="J293" i="1"/>
  <c r="J294" i="1"/>
  <c r="J295" i="1"/>
  <c r="J296" i="1"/>
  <c r="J297" i="1"/>
  <c r="J299" i="1"/>
  <c r="J300" i="1"/>
  <c r="J301" i="1"/>
  <c r="J302" i="1"/>
  <c r="J305" i="1"/>
  <c r="J306" i="1"/>
  <c r="J307" i="1"/>
  <c r="J308" i="1"/>
  <c r="J309" i="1"/>
  <c r="J312" i="1"/>
  <c r="J313" i="1"/>
  <c r="J314" i="1"/>
  <c r="J315" i="1"/>
  <c r="J316" i="1"/>
  <c r="J317" i="1"/>
  <c r="J318" i="1"/>
  <c r="J319" i="1"/>
  <c r="J320" i="1"/>
  <c r="J322" i="1"/>
  <c r="J323" i="1"/>
  <c r="J324" i="1"/>
  <c r="J325" i="1"/>
  <c r="J326" i="1"/>
  <c r="J327" i="1"/>
  <c r="J328" i="1"/>
  <c r="J329" i="1"/>
  <c r="J330" i="1"/>
  <c r="J331" i="1"/>
  <c r="J332" i="1"/>
  <c r="J333" i="1"/>
  <c r="J336" i="1"/>
  <c r="J337" i="1"/>
  <c r="J338" i="1"/>
  <c r="J339" i="1"/>
  <c r="J340" i="1"/>
  <c r="J344" i="1"/>
  <c r="J345" i="1"/>
  <c r="J346" i="1"/>
  <c r="J347" i="1"/>
  <c r="J348" i="1"/>
  <c r="J349" i="1"/>
  <c r="J350" i="1"/>
  <c r="J351" i="1"/>
  <c r="J352" i="1"/>
  <c r="J359" i="1"/>
  <c r="J360" i="1"/>
  <c r="J361" i="1"/>
  <c r="J362" i="1"/>
  <c r="J363" i="1"/>
  <c r="J364" i="1"/>
  <c r="J365" i="1"/>
  <c r="J366" i="1"/>
  <c r="J367" i="1"/>
  <c r="J369" i="1"/>
  <c r="J370" i="1"/>
  <c r="J372" i="1"/>
  <c r="J373" i="1"/>
  <c r="J374" i="1"/>
  <c r="J377" i="1"/>
  <c r="J378" i="1"/>
  <c r="J381" i="1"/>
  <c r="J382" i="1"/>
  <c r="J383" i="1"/>
  <c r="J386" i="1"/>
  <c r="J387" i="1"/>
  <c r="J388" i="1"/>
  <c r="J389" i="1"/>
  <c r="J390" i="1"/>
  <c r="J391" i="1"/>
  <c r="J393" i="1"/>
  <c r="J394" i="1"/>
  <c r="J395" i="1"/>
  <c r="J396" i="1"/>
  <c r="J399" i="1"/>
  <c r="J400" i="1"/>
  <c r="J401" i="1"/>
  <c r="J404" i="1"/>
  <c r="J405" i="1"/>
  <c r="J406" i="1"/>
  <c r="J407" i="1"/>
  <c r="J408" i="1"/>
  <c r="J409" i="1"/>
  <c r="J410" i="1"/>
  <c r="J411" i="1"/>
  <c r="J412" i="1"/>
  <c r="J414" i="1"/>
  <c r="J415" i="1"/>
  <c r="J416" i="1"/>
  <c r="J417" i="1"/>
  <c r="J418" i="1"/>
  <c r="J419" i="1"/>
  <c r="J420" i="1"/>
  <c r="J421" i="1"/>
  <c r="J422" i="1"/>
  <c r="J423" i="1"/>
  <c r="J425" i="1"/>
  <c r="J426" i="1"/>
  <c r="J427" i="1"/>
  <c r="J428" i="1"/>
  <c r="J429" i="1"/>
  <c r="J432" i="1"/>
  <c r="J433" i="1"/>
  <c r="J434" i="1"/>
  <c r="J435" i="1"/>
  <c r="J436" i="1"/>
  <c r="J437" i="1"/>
  <c r="J438" i="1"/>
  <c r="J439" i="1"/>
  <c r="J442" i="1"/>
  <c r="J443" i="1"/>
  <c r="J445" i="1"/>
  <c r="J446" i="1"/>
  <c r="J447" i="1"/>
  <c r="J450" i="1"/>
  <c r="J451" i="1"/>
  <c r="J454" i="1"/>
  <c r="J455" i="1"/>
  <c r="J456" i="1"/>
  <c r="J459" i="1"/>
  <c r="J460" i="1"/>
  <c r="J461" i="1"/>
  <c r="J462" i="1"/>
  <c r="J464" i="1"/>
  <c r="J465" i="1"/>
  <c r="J466" i="1"/>
  <c r="J467"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10" i="1"/>
  <c r="J511" i="1"/>
  <c r="J512" i="1"/>
  <c r="J513" i="1"/>
  <c r="J514" i="1"/>
  <c r="J515" i="1"/>
  <c r="J537" i="1"/>
  <c r="J539" i="1"/>
  <c r="J541" i="1"/>
  <c r="J542" i="1"/>
  <c r="J543" i="1"/>
  <c r="J10" i="1"/>
  <c r="J11" i="1"/>
  <c r="J12" i="1"/>
  <c r="J13" i="1"/>
  <c r="J14" i="1"/>
  <c r="J15" i="1"/>
  <c r="J16" i="1"/>
  <c r="J19" i="1"/>
  <c r="J20" i="1"/>
  <c r="J21" i="1"/>
  <c r="J22" i="1"/>
  <c r="J23" i="1"/>
  <c r="J24" i="1"/>
  <c r="J25" i="1"/>
  <c r="J26" i="1"/>
  <c r="J28" i="1"/>
  <c r="J29" i="1"/>
  <c r="J30" i="1"/>
  <c r="J31" i="1"/>
  <c r="J32" i="1"/>
  <c r="J33" i="1"/>
  <c r="J34" i="1"/>
  <c r="J35" i="1"/>
  <c r="J36" i="1"/>
  <c r="J37" i="1"/>
  <c r="J38" i="1"/>
  <c r="J39" i="1"/>
  <c r="J42" i="1"/>
  <c r="J44" i="1"/>
  <c r="J45" i="1"/>
  <c r="J46" i="1"/>
  <c r="J47" i="1"/>
  <c r="J52" i="1"/>
  <c r="J53" i="1"/>
  <c r="J102" i="1"/>
  <c r="J103" i="1"/>
  <c r="J104" i="1"/>
  <c r="J107" i="1"/>
  <c r="J108" i="1"/>
  <c r="J109" i="1"/>
  <c r="J110" i="1"/>
  <c r="J111" i="1"/>
  <c r="J112" i="1"/>
  <c r="J113" i="1"/>
  <c r="J114" i="1"/>
  <c r="P36" i="49"/>
  <c r="U383" i="49" l="1"/>
  <c r="V36" i="49"/>
  <c r="P37" i="49"/>
  <c r="U371" i="49"/>
  <c r="U354" i="49"/>
  <c r="U304" i="49"/>
  <c r="U336" i="49"/>
  <c r="U323" i="49"/>
  <c r="U313" i="49"/>
  <c r="U428" i="49"/>
  <c r="U406" i="49"/>
  <c r="U432" i="49"/>
  <c r="U349" i="49"/>
  <c r="U327" i="49"/>
  <c r="U421" i="49"/>
  <c r="U358" i="49"/>
  <c r="U332" i="49"/>
  <c r="U387" i="49"/>
  <c r="Q325" i="49"/>
  <c r="U325" i="49" s="1"/>
  <c r="Q434" i="49"/>
  <c r="U434" i="49" s="1"/>
  <c r="Q321" i="49"/>
  <c r="U321" i="49" s="1"/>
  <c r="P378" i="49"/>
  <c r="V378" i="49" s="1"/>
  <c r="P362" i="49"/>
  <c r="O316" i="49"/>
  <c r="Q389" i="49"/>
  <c r="U389" i="49" s="1"/>
  <c r="Q364" i="49"/>
  <c r="U364" i="49" s="1"/>
  <c r="Q430" i="49"/>
  <c r="U430" i="49" s="1"/>
  <c r="Q329" i="49"/>
  <c r="U329" i="49" s="1"/>
  <c r="P344" i="49"/>
  <c r="V344" i="49" s="1"/>
  <c r="Q347" i="49"/>
  <c r="U347" i="49" s="1"/>
  <c r="Q441" i="49"/>
  <c r="U441" i="49" s="1"/>
  <c r="Q409" i="49"/>
  <c r="U409" i="49" s="1"/>
  <c r="Q380" i="49"/>
  <c r="U380" i="49" s="1"/>
  <c r="Q351" i="49"/>
  <c r="U351" i="49" s="1"/>
  <c r="Q385" i="49"/>
  <c r="U385" i="49" s="1"/>
  <c r="Q302" i="49"/>
  <c r="U302" i="49" s="1"/>
  <c r="P340" i="49"/>
  <c r="V340" i="49" s="1"/>
  <c r="Q394" i="49"/>
  <c r="U394" i="49" s="1"/>
  <c r="Q356" i="49"/>
  <c r="U356" i="49" s="1"/>
  <c r="Q306" i="49"/>
  <c r="U306" i="49" s="1"/>
  <c r="Q424" i="49"/>
  <c r="U424" i="49" s="1"/>
  <c r="Q334" i="49"/>
  <c r="U334" i="49" s="1"/>
  <c r="G9" i="18"/>
  <c r="G8" i="18"/>
  <c r="G10" i="18"/>
  <c r="F14" i="18"/>
  <c r="G14" i="18" s="1"/>
  <c r="L316" i="49" s="1"/>
  <c r="B317" i="49" s="1"/>
  <c r="F13" i="18"/>
  <c r="G13" i="18" s="1"/>
  <c r="G12" i="18"/>
  <c r="G11" i="18"/>
  <c r="G5" i="18"/>
  <c r="G4" i="18"/>
  <c r="G6" i="18"/>
  <c r="G7" i="18"/>
  <c r="P316" i="49" l="1"/>
  <c r="V316" i="49" s="1"/>
  <c r="U378" i="49"/>
  <c r="V362" i="49"/>
  <c r="U362" i="49"/>
  <c r="U340" i="49"/>
  <c r="U344" i="49"/>
  <c r="Q374" i="49"/>
  <c r="U374" i="49" s="1"/>
  <c r="Q360" i="49"/>
  <c r="U360" i="49" s="1"/>
  <c r="Q342" i="49"/>
  <c r="U342" i="49" s="1"/>
  <c r="P318" i="49"/>
  <c r="Q338" i="49"/>
  <c r="U338" i="49" s="1"/>
  <c r="F1" i="36"/>
  <c r="A5" i="1"/>
  <c r="A5" i="36"/>
  <c r="F5" i="1"/>
  <c r="G534" i="1" l="1"/>
  <c r="G535" i="1"/>
  <c r="G520" i="1"/>
  <c r="G18" i="1"/>
  <c r="G525" i="1"/>
  <c r="G526" i="1"/>
  <c r="G533" i="1"/>
  <c r="G518" i="1"/>
  <c r="G528" i="1"/>
  <c r="G532" i="1"/>
  <c r="G531" i="1"/>
  <c r="G522" i="1"/>
  <c r="G530" i="1"/>
  <c r="G524" i="1"/>
  <c r="G519" i="1"/>
  <c r="G521" i="1"/>
  <c r="G527" i="1"/>
  <c r="G523" i="1"/>
  <c r="G529" i="1"/>
  <c r="V318" i="49"/>
  <c r="U318" i="49"/>
  <c r="G221" i="1"/>
  <c r="G17" i="1"/>
  <c r="G321" i="1"/>
  <c r="G413" i="1"/>
  <c r="G164" i="1"/>
  <c r="G27" i="1"/>
  <c r="G96" i="1"/>
  <c r="G94" i="1"/>
  <c r="G97" i="1"/>
  <c r="G95" i="1"/>
  <c r="Q315" i="49"/>
  <c r="U315" i="49" s="1"/>
  <c r="G78" i="1"/>
  <c r="G88" i="1"/>
  <c r="G56" i="1"/>
  <c r="G69" i="1"/>
  <c r="G76" i="1"/>
  <c r="G73" i="1"/>
  <c r="G72" i="1"/>
  <c r="G79" i="1"/>
  <c r="G58" i="1"/>
  <c r="G57" i="1"/>
  <c r="G71" i="1"/>
  <c r="G70" i="1"/>
  <c r="G77" i="1"/>
  <c r="G62" i="1"/>
  <c r="G61" i="1"/>
  <c r="G64" i="1"/>
  <c r="G82" i="1"/>
  <c r="G63" i="1"/>
  <c r="G66" i="1"/>
  <c r="G85" i="1"/>
  <c r="G65" i="1"/>
  <c r="G89" i="1"/>
  <c r="L1053" i="49"/>
  <c r="R10" i="43" l="1"/>
  <c r="R8" i="43"/>
  <c r="R12" i="43"/>
  <c r="R14" i="43"/>
  <c r="R16" i="43"/>
  <c r="R18" i="43"/>
  <c r="A37" i="8"/>
  <c r="A1690" i="49"/>
  <c r="A1686" i="49"/>
  <c r="A1685" i="49"/>
  <c r="B1685" i="49" s="1"/>
  <c r="P1691" i="49"/>
  <c r="V1691" i="49" s="1"/>
  <c r="P1687" i="49"/>
  <c r="V1687" i="49" s="1"/>
  <c r="D404" i="1"/>
  <c r="L400" i="1"/>
  <c r="L404" i="1"/>
  <c r="L401" i="1"/>
  <c r="A1278" i="49"/>
  <c r="A1274" i="49"/>
  <c r="P1279" i="49"/>
  <c r="V1279" i="49" s="1"/>
  <c r="P1275" i="49"/>
  <c r="V1275" i="49" s="1"/>
  <c r="P675" i="49"/>
  <c r="V675" i="49" s="1"/>
  <c r="P671" i="49"/>
  <c r="V671" i="49" s="1"/>
  <c r="A674" i="49"/>
  <c r="A670" i="49"/>
  <c r="P1692" i="49" l="1"/>
  <c r="V1692" i="49" s="1"/>
  <c r="P1280" i="49"/>
  <c r="V1280" i="49" s="1"/>
  <c r="P1688" i="49"/>
  <c r="V1688" i="49" s="1"/>
  <c r="B37" i="8"/>
  <c r="P1276" i="49"/>
  <c r="V1276" i="49" s="1"/>
  <c r="P676" i="49"/>
  <c r="V676" i="49" s="1"/>
  <c r="P672" i="49"/>
  <c r="V672" i="49" s="1"/>
  <c r="K1801" i="49"/>
  <c r="P1801" i="49" s="1"/>
  <c r="V1801" i="49" s="1"/>
  <c r="K1797" i="49"/>
  <c r="P1797" i="49" s="1"/>
  <c r="V1797" i="49" s="1"/>
  <c r="A45" i="8"/>
  <c r="A44" i="8"/>
  <c r="A43" i="8"/>
  <c r="A36" i="8"/>
  <c r="A1882" i="49"/>
  <c r="A1878" i="49"/>
  <c r="A1874" i="49"/>
  <c r="A1870" i="49"/>
  <c r="A1866" i="49"/>
  <c r="A1862" i="49"/>
  <c r="A1858" i="49"/>
  <c r="A1857" i="49"/>
  <c r="B1857" i="49" s="1"/>
  <c r="A1853" i="49"/>
  <c r="A1849" i="49"/>
  <c r="A1845" i="49"/>
  <c r="A1841" i="49"/>
  <c r="A1837" i="49"/>
  <c r="A1836" i="49"/>
  <c r="B1836" i="49" s="1"/>
  <c r="A1832" i="49"/>
  <c r="A1828" i="49"/>
  <c r="A1824" i="49"/>
  <c r="A1820" i="49"/>
  <c r="A1816" i="49"/>
  <c r="A1812" i="49"/>
  <c r="A1808" i="49"/>
  <c r="A1804" i="49"/>
  <c r="A1800" i="49"/>
  <c r="A1796" i="49"/>
  <c r="A1795" i="49"/>
  <c r="B1795" i="49" s="1"/>
  <c r="A1791" i="49"/>
  <c r="A1787" i="49"/>
  <c r="A1786" i="49"/>
  <c r="B1786" i="49" s="1"/>
  <c r="A1782" i="49"/>
  <c r="A1778" i="49"/>
  <c r="A1777" i="49"/>
  <c r="B1777" i="49" s="1"/>
  <c r="A1776" i="49"/>
  <c r="B1776" i="49" s="1"/>
  <c r="P1883" i="49"/>
  <c r="V1883" i="49" s="1"/>
  <c r="P1879" i="49"/>
  <c r="V1879" i="49" s="1"/>
  <c r="P1875" i="49"/>
  <c r="V1875" i="49" s="1"/>
  <c r="J1871" i="49"/>
  <c r="P1871" i="49" s="1"/>
  <c r="V1871" i="49" s="1"/>
  <c r="K1867" i="49"/>
  <c r="L1863" i="49"/>
  <c r="K1863" i="49"/>
  <c r="J1863" i="49"/>
  <c r="P1859" i="49"/>
  <c r="V1859" i="49" s="1"/>
  <c r="P1854" i="49"/>
  <c r="V1854" i="49" s="1"/>
  <c r="P1850" i="49"/>
  <c r="V1850" i="49" s="1"/>
  <c r="P1846" i="49"/>
  <c r="V1846" i="49" s="1"/>
  <c r="P1842" i="49"/>
  <c r="V1842" i="49" s="1"/>
  <c r="P1838" i="49"/>
  <c r="V1838" i="49" s="1"/>
  <c r="P1833" i="49"/>
  <c r="V1833" i="49" s="1"/>
  <c r="P1829" i="49"/>
  <c r="V1829" i="49" s="1"/>
  <c r="P1825" i="49"/>
  <c r="V1825" i="49" s="1"/>
  <c r="P1821" i="49"/>
  <c r="V1821" i="49" s="1"/>
  <c r="P1817" i="49"/>
  <c r="V1817" i="49" s="1"/>
  <c r="P1813" i="49"/>
  <c r="V1813" i="49" s="1"/>
  <c r="P1809" i="49"/>
  <c r="V1809" i="49" s="1"/>
  <c r="P1805" i="49"/>
  <c r="V1805" i="49" s="1"/>
  <c r="P1792" i="49"/>
  <c r="V1792" i="49" s="1"/>
  <c r="P1788" i="49"/>
  <c r="V1788" i="49" s="1"/>
  <c r="P1783" i="49"/>
  <c r="V1783" i="49" s="1"/>
  <c r="K1779" i="49"/>
  <c r="P1779" i="49" s="1"/>
  <c r="V1779" i="49" s="1"/>
  <c r="L471" i="1"/>
  <c r="L470" i="1"/>
  <c r="D470" i="1"/>
  <c r="E467" i="1"/>
  <c r="D467" i="1"/>
  <c r="E466" i="1"/>
  <c r="D466" i="1"/>
  <c r="E465" i="1"/>
  <c r="D465" i="1"/>
  <c r="E464" i="1"/>
  <c r="D464" i="1"/>
  <c r="L462" i="1"/>
  <c r="E460" i="1"/>
  <c r="D460" i="1"/>
  <c r="E459" i="1"/>
  <c r="D459" i="1"/>
  <c r="E456" i="1"/>
  <c r="D456" i="1"/>
  <c r="L455" i="1"/>
  <c r="E451" i="1"/>
  <c r="D451" i="1"/>
  <c r="E450" i="1"/>
  <c r="D450" i="1"/>
  <c r="E447" i="1"/>
  <c r="D447" i="1"/>
  <c r="E446" i="1"/>
  <c r="D446" i="1"/>
  <c r="E445" i="1"/>
  <c r="D445" i="1"/>
  <c r="L443" i="1"/>
  <c r="L442" i="1"/>
  <c r="E442" i="1"/>
  <c r="D442" i="1"/>
  <c r="L439" i="1"/>
  <c r="E437" i="1"/>
  <c r="D437" i="1"/>
  <c r="E436" i="1"/>
  <c r="D436" i="1"/>
  <c r="L435" i="1"/>
  <c r="L434" i="1"/>
  <c r="P1592" i="49"/>
  <c r="V1592" i="49" s="1"/>
  <c r="P1505" i="49"/>
  <c r="V1505" i="49" s="1"/>
  <c r="A1681" i="49"/>
  <c r="A1677" i="49"/>
  <c r="A1673" i="49"/>
  <c r="A1669" i="49"/>
  <c r="A1665" i="49"/>
  <c r="A1661" i="49"/>
  <c r="A1657" i="49"/>
  <c r="A1656" i="49"/>
  <c r="B1656" i="49" s="1"/>
  <c r="A1652" i="49"/>
  <c r="A1648" i="49"/>
  <c r="A1644" i="49"/>
  <c r="A1640" i="49"/>
  <c r="A1636" i="49"/>
  <c r="A1632" i="49"/>
  <c r="A1628" i="49"/>
  <c r="A1627" i="49"/>
  <c r="B1627" i="49" s="1"/>
  <c r="A1623" i="49"/>
  <c r="A1619" i="49"/>
  <c r="A1615" i="49"/>
  <c r="A1611" i="49"/>
  <c r="A1607" i="49"/>
  <c r="A1603" i="49"/>
  <c r="A1599" i="49"/>
  <c r="A1595" i="49"/>
  <c r="A1589" i="49"/>
  <c r="A1553" i="49"/>
  <c r="A1552" i="49"/>
  <c r="B1552" i="49" s="1"/>
  <c r="A1548" i="49"/>
  <c r="A1547" i="49"/>
  <c r="B1547" i="49" s="1"/>
  <c r="A1508" i="49"/>
  <c r="A1504" i="49"/>
  <c r="A1496" i="49"/>
  <c r="A1495" i="49"/>
  <c r="B1495" i="49" s="1"/>
  <c r="A1494" i="49"/>
  <c r="B1494" i="49" s="1"/>
  <c r="P1682" i="49"/>
  <c r="V1682" i="49" s="1"/>
  <c r="P1678" i="49"/>
  <c r="V1678" i="49" s="1"/>
  <c r="P1674" i="49"/>
  <c r="V1674" i="49" s="1"/>
  <c r="J1670" i="49"/>
  <c r="P1670" i="49" s="1"/>
  <c r="V1670" i="49" s="1"/>
  <c r="K1666" i="49"/>
  <c r="L1662" i="49"/>
  <c r="K1662" i="49"/>
  <c r="J1662" i="49"/>
  <c r="J1666" i="49" s="1"/>
  <c r="P1658" i="49"/>
  <c r="V1658" i="49" s="1"/>
  <c r="P1653" i="49"/>
  <c r="V1653" i="49" s="1"/>
  <c r="P1649" i="49"/>
  <c r="V1649" i="49" s="1"/>
  <c r="P1645" i="49"/>
  <c r="V1645" i="49" s="1"/>
  <c r="P1641" i="49"/>
  <c r="V1641" i="49" s="1"/>
  <c r="P1637" i="49"/>
  <c r="V1637" i="49" s="1"/>
  <c r="P1633" i="49"/>
  <c r="V1633" i="49" s="1"/>
  <c r="P1629" i="49"/>
  <c r="V1629" i="49" s="1"/>
  <c r="P1624" i="49"/>
  <c r="V1624" i="49" s="1"/>
  <c r="P1620" i="49"/>
  <c r="V1620" i="49" s="1"/>
  <c r="P1616" i="49"/>
  <c r="V1616" i="49" s="1"/>
  <c r="P1612" i="49"/>
  <c r="V1612" i="49" s="1"/>
  <c r="P1608" i="49"/>
  <c r="V1608" i="49" s="1"/>
  <c r="P1604" i="49"/>
  <c r="V1604" i="49" s="1"/>
  <c r="P1600" i="49"/>
  <c r="V1600" i="49" s="1"/>
  <c r="P1596" i="49"/>
  <c r="V1596" i="49" s="1"/>
  <c r="P1549" i="49"/>
  <c r="V1549" i="49" s="1"/>
  <c r="D405" i="1"/>
  <c r="L399" i="1"/>
  <c r="D399" i="1"/>
  <c r="E396" i="1"/>
  <c r="D396" i="1"/>
  <c r="E395" i="1"/>
  <c r="D395" i="1"/>
  <c r="E394" i="1"/>
  <c r="D394" i="1"/>
  <c r="E393" i="1"/>
  <c r="D393" i="1"/>
  <c r="L391" i="1"/>
  <c r="E389" i="1"/>
  <c r="D389" i="1"/>
  <c r="E388" i="1"/>
  <c r="D388" i="1"/>
  <c r="E387" i="1"/>
  <c r="D387" i="1"/>
  <c r="E386" i="1"/>
  <c r="D386" i="1"/>
  <c r="E383" i="1"/>
  <c r="D383" i="1"/>
  <c r="L382" i="1"/>
  <c r="E378" i="1"/>
  <c r="D378" i="1"/>
  <c r="E377" i="1"/>
  <c r="D377" i="1"/>
  <c r="E374" i="1"/>
  <c r="D374" i="1"/>
  <c r="E373" i="1"/>
  <c r="D373" i="1"/>
  <c r="E372" i="1"/>
  <c r="D372" i="1"/>
  <c r="L370" i="1"/>
  <c r="L369" i="1"/>
  <c r="E369" i="1"/>
  <c r="D369" i="1"/>
  <c r="L367" i="1"/>
  <c r="E365" i="1"/>
  <c r="D365" i="1"/>
  <c r="E364" i="1"/>
  <c r="D364" i="1"/>
  <c r="E363" i="1"/>
  <c r="D363" i="1"/>
  <c r="L362" i="1"/>
  <c r="L361" i="1"/>
  <c r="A29" i="8"/>
  <c r="A28" i="8"/>
  <c r="A21" i="8"/>
  <c r="A16" i="8"/>
  <c r="P1169" i="49"/>
  <c r="V1169" i="49" s="1"/>
  <c r="P1165" i="49"/>
  <c r="V1165" i="49" s="1"/>
  <c r="A1258" i="49"/>
  <c r="A1254" i="49"/>
  <c r="A1250" i="49"/>
  <c r="A1246" i="49"/>
  <c r="A1242" i="49"/>
  <c r="A1238" i="49"/>
  <c r="A1234" i="49"/>
  <c r="A1233" i="49"/>
  <c r="B1233" i="49" s="1"/>
  <c r="A1229" i="49"/>
  <c r="A1225" i="49"/>
  <c r="A1221" i="49"/>
  <c r="A1217" i="49"/>
  <c r="A1213" i="49"/>
  <c r="A1209" i="49"/>
  <c r="A1205" i="49"/>
  <c r="A1204" i="49"/>
  <c r="B1204" i="49" s="1"/>
  <c r="A1200" i="49"/>
  <c r="A1196" i="49"/>
  <c r="A1192" i="49"/>
  <c r="A1188" i="49"/>
  <c r="A1184" i="49"/>
  <c r="A1180" i="49"/>
  <c r="A1176" i="49"/>
  <c r="A1172" i="49"/>
  <c r="A1168" i="49"/>
  <c r="A1164" i="49"/>
  <c r="A1163" i="49"/>
  <c r="B1163" i="49" s="1"/>
  <c r="A1159" i="49"/>
  <c r="A1155" i="49"/>
  <c r="A1154" i="49"/>
  <c r="B1154" i="49" s="1"/>
  <c r="A1125" i="49"/>
  <c r="A1118" i="49"/>
  <c r="A1110" i="49"/>
  <c r="A1109" i="49"/>
  <c r="B1109" i="49" s="1"/>
  <c r="A1108" i="49"/>
  <c r="B1108" i="49" s="1"/>
  <c r="P1259" i="49"/>
  <c r="V1259" i="49" s="1"/>
  <c r="P1255" i="49"/>
  <c r="V1255" i="49" s="1"/>
  <c r="P1251" i="49"/>
  <c r="V1251" i="49" s="1"/>
  <c r="J1247" i="49"/>
  <c r="P1247" i="49" s="1"/>
  <c r="V1247" i="49" s="1"/>
  <c r="K1243" i="49"/>
  <c r="L1239" i="49"/>
  <c r="K1239" i="49"/>
  <c r="J1239" i="49"/>
  <c r="J1243" i="49" s="1"/>
  <c r="P1235" i="49"/>
  <c r="V1235" i="49" s="1"/>
  <c r="P1230" i="49"/>
  <c r="V1230" i="49" s="1"/>
  <c r="P1226" i="49"/>
  <c r="V1226" i="49" s="1"/>
  <c r="P1222" i="49"/>
  <c r="V1222" i="49" s="1"/>
  <c r="P1218" i="49"/>
  <c r="V1218" i="49" s="1"/>
  <c r="P1214" i="49"/>
  <c r="V1214" i="49" s="1"/>
  <c r="P1210" i="49"/>
  <c r="V1210" i="49" s="1"/>
  <c r="P1206" i="49"/>
  <c r="V1206" i="49" s="1"/>
  <c r="P1201" i="49"/>
  <c r="V1201" i="49" s="1"/>
  <c r="P1197" i="49"/>
  <c r="V1197" i="49" s="1"/>
  <c r="P1193" i="49"/>
  <c r="V1193" i="49" s="1"/>
  <c r="P1189" i="49"/>
  <c r="V1189" i="49" s="1"/>
  <c r="P1185" i="49"/>
  <c r="V1185" i="49" s="1"/>
  <c r="P1181" i="49"/>
  <c r="V1181" i="49" s="1"/>
  <c r="P1177" i="49"/>
  <c r="V1177" i="49" s="1"/>
  <c r="P1173" i="49"/>
  <c r="V1173" i="49" s="1"/>
  <c r="P1160" i="49"/>
  <c r="V1160" i="49" s="1"/>
  <c r="P1156" i="49"/>
  <c r="V1156" i="49" s="1"/>
  <c r="D313" i="1"/>
  <c r="L305" i="1"/>
  <c r="D305" i="1"/>
  <c r="E302" i="1"/>
  <c r="D302" i="1"/>
  <c r="E301" i="1"/>
  <c r="D301" i="1"/>
  <c r="E300" i="1"/>
  <c r="D300" i="1"/>
  <c r="E299" i="1"/>
  <c r="D299" i="1"/>
  <c r="L297" i="1"/>
  <c r="E295" i="1"/>
  <c r="D295" i="1"/>
  <c r="E294" i="1"/>
  <c r="D294" i="1"/>
  <c r="E293" i="1"/>
  <c r="D293" i="1"/>
  <c r="E292" i="1"/>
  <c r="D292" i="1"/>
  <c r="E289" i="1"/>
  <c r="D289" i="1"/>
  <c r="L288" i="1"/>
  <c r="E284" i="1"/>
  <c r="D284" i="1"/>
  <c r="E283" i="1"/>
  <c r="D283" i="1"/>
  <c r="E280" i="1"/>
  <c r="D280" i="1"/>
  <c r="E279" i="1"/>
  <c r="D279" i="1"/>
  <c r="E278" i="1"/>
  <c r="D278" i="1"/>
  <c r="L276" i="1"/>
  <c r="L275" i="1"/>
  <c r="E275" i="1"/>
  <c r="D275" i="1"/>
  <c r="L272" i="1"/>
  <c r="E270" i="1"/>
  <c r="D270" i="1"/>
  <c r="E269" i="1"/>
  <c r="D269" i="1"/>
  <c r="E268" i="1"/>
  <c r="D268" i="1"/>
  <c r="L267" i="1"/>
  <c r="L266" i="1"/>
  <c r="A853" i="49"/>
  <c r="A849" i="49"/>
  <c r="A845" i="49"/>
  <c r="A841" i="49"/>
  <c r="A837" i="49"/>
  <c r="A833" i="49"/>
  <c r="A829" i="49"/>
  <c r="A828" i="49"/>
  <c r="A824" i="49"/>
  <c r="E197" i="1"/>
  <c r="D197" i="1"/>
  <c r="A820" i="49"/>
  <c r="E196" i="1"/>
  <c r="D196" i="1"/>
  <c r="A743" i="49"/>
  <c r="P744" i="49"/>
  <c r="V744" i="49" s="1"/>
  <c r="E175" i="1"/>
  <c r="D175" i="1"/>
  <c r="A816" i="49"/>
  <c r="A812" i="49"/>
  <c r="A808" i="49"/>
  <c r="A807" i="49"/>
  <c r="B807" i="49" s="1"/>
  <c r="A803" i="49"/>
  <c r="A799" i="49"/>
  <c r="A795" i="49"/>
  <c r="A791" i="49"/>
  <c r="A787" i="49"/>
  <c r="A783" i="49"/>
  <c r="A779" i="49"/>
  <c r="A775" i="49"/>
  <c r="A764" i="49"/>
  <c r="A763" i="49"/>
  <c r="A759" i="49"/>
  <c r="E183" i="1"/>
  <c r="D183" i="1"/>
  <c r="D184" i="1"/>
  <c r="E184" i="1"/>
  <c r="A758" i="49"/>
  <c r="A747" i="49"/>
  <c r="A742" i="49"/>
  <c r="B742" i="49" s="1"/>
  <c r="A741" i="49"/>
  <c r="B741" i="49" s="1"/>
  <c r="P854" i="49"/>
  <c r="V854" i="49" s="1"/>
  <c r="P850" i="49"/>
  <c r="V850" i="49" s="1"/>
  <c r="P846" i="49"/>
  <c r="V846" i="49" s="1"/>
  <c r="J842" i="49"/>
  <c r="P842" i="49" s="1"/>
  <c r="V842" i="49" s="1"/>
  <c r="K838" i="49"/>
  <c r="L834" i="49"/>
  <c r="K834" i="49"/>
  <c r="J834" i="49"/>
  <c r="J838" i="49" s="1"/>
  <c r="P830" i="49"/>
  <c r="V830" i="49" s="1"/>
  <c r="P825" i="49"/>
  <c r="V825" i="49" s="1"/>
  <c r="P821" i="49"/>
  <c r="V821" i="49" s="1"/>
  <c r="P817" i="49"/>
  <c r="V817" i="49" s="1"/>
  <c r="P813" i="49"/>
  <c r="V813" i="49" s="1"/>
  <c r="P809" i="49"/>
  <c r="V809" i="49" s="1"/>
  <c r="P804" i="49"/>
  <c r="V804" i="49" s="1"/>
  <c r="P800" i="49"/>
  <c r="V800" i="49" s="1"/>
  <c r="P796" i="49"/>
  <c r="V796" i="49" s="1"/>
  <c r="P792" i="49"/>
  <c r="V792" i="49" s="1"/>
  <c r="P788" i="49"/>
  <c r="V788" i="49" s="1"/>
  <c r="P784" i="49"/>
  <c r="V784" i="49" s="1"/>
  <c r="P780" i="49"/>
  <c r="V780" i="49" s="1"/>
  <c r="P776" i="49"/>
  <c r="V776" i="49" s="1"/>
  <c r="P760" i="49"/>
  <c r="V760" i="49" s="1"/>
  <c r="A607" i="49"/>
  <c r="A603" i="49"/>
  <c r="A599" i="49"/>
  <c r="A595" i="49"/>
  <c r="P608" i="49"/>
  <c r="V608" i="49" s="1"/>
  <c r="P604" i="49"/>
  <c r="V604" i="49" s="1"/>
  <c r="P600" i="49"/>
  <c r="V600" i="49" s="1"/>
  <c r="P596" i="49"/>
  <c r="V596" i="49" s="1"/>
  <c r="E136" i="1"/>
  <c r="D136" i="1"/>
  <c r="E137" i="1"/>
  <c r="D137" i="1"/>
  <c r="E138" i="1"/>
  <c r="D138" i="1"/>
  <c r="E139" i="1"/>
  <c r="D139" i="1"/>
  <c r="A550" i="49"/>
  <c r="P551" i="49"/>
  <c r="V551" i="49" s="1"/>
  <c r="E123" i="1"/>
  <c r="D123" i="1"/>
  <c r="J625" i="49"/>
  <c r="J617" i="49"/>
  <c r="J621" i="49" s="1"/>
  <c r="K496" i="49"/>
  <c r="P496" i="49" s="1"/>
  <c r="V496" i="49" s="1"/>
  <c r="A546" i="49"/>
  <c r="K547" i="49"/>
  <c r="P547" i="49" s="1"/>
  <c r="V547" i="49" s="1"/>
  <c r="E122" i="1"/>
  <c r="D122" i="1"/>
  <c r="K500" i="49"/>
  <c r="K504" i="49"/>
  <c r="P504" i="49" s="1"/>
  <c r="V504" i="49" s="1"/>
  <c r="K508" i="49"/>
  <c r="A503" i="49"/>
  <c r="E113" i="1"/>
  <c r="D113" i="1"/>
  <c r="A495" i="49"/>
  <c r="E111" i="1"/>
  <c r="D111" i="1"/>
  <c r="P2036" i="49"/>
  <c r="V2036" i="49" s="1"/>
  <c r="P2035" i="49"/>
  <c r="V2035" i="49" s="1"/>
  <c r="P2034" i="49"/>
  <c r="V2034" i="49" s="1"/>
  <c r="P2033" i="49"/>
  <c r="V2033" i="49" s="1"/>
  <c r="A2039" i="49"/>
  <c r="A2032" i="49"/>
  <c r="A2031" i="49"/>
  <c r="B2031" i="49" s="1"/>
  <c r="D537" i="1"/>
  <c r="L537" i="1"/>
  <c r="L515" i="1"/>
  <c r="D515" i="1"/>
  <c r="E514" i="1"/>
  <c r="D514" i="1"/>
  <c r="E513" i="1"/>
  <c r="D513" i="1"/>
  <c r="L512" i="1"/>
  <c r="L511" i="1"/>
  <c r="L2040" i="49"/>
  <c r="P1267" i="49"/>
  <c r="V1267" i="49" s="1"/>
  <c r="P1266" i="49"/>
  <c r="V1266" i="49" s="1"/>
  <c r="P1265" i="49"/>
  <c r="V1265" i="49" s="1"/>
  <c r="P1264" i="49"/>
  <c r="V1264" i="49" s="1"/>
  <c r="A1270" i="49"/>
  <c r="A1263" i="49"/>
  <c r="A1262" i="49"/>
  <c r="L314" i="1"/>
  <c r="L312" i="1"/>
  <c r="D312" i="1"/>
  <c r="E309" i="1"/>
  <c r="D309" i="1"/>
  <c r="E308" i="1"/>
  <c r="D308" i="1"/>
  <c r="L307" i="1"/>
  <c r="L1271" i="49"/>
  <c r="P663" i="49"/>
  <c r="V663" i="49" s="1"/>
  <c r="P662" i="49"/>
  <c r="V662" i="49" s="1"/>
  <c r="P661" i="49"/>
  <c r="V661" i="49" s="1"/>
  <c r="P660" i="49"/>
  <c r="V660" i="49" s="1"/>
  <c r="P659" i="49"/>
  <c r="V659" i="49" s="1"/>
  <c r="P658" i="49"/>
  <c r="V658" i="49" s="1"/>
  <c r="P657" i="49"/>
  <c r="V657" i="49" s="1"/>
  <c r="P656" i="49"/>
  <c r="V656" i="49" s="1"/>
  <c r="P655" i="49"/>
  <c r="V655" i="49" s="1"/>
  <c r="P654" i="49"/>
  <c r="V654" i="49" s="1"/>
  <c r="P653" i="49"/>
  <c r="V653" i="49" s="1"/>
  <c r="P652" i="49"/>
  <c r="V652" i="49" s="1"/>
  <c r="P651" i="49"/>
  <c r="V651" i="49" s="1"/>
  <c r="P650" i="49"/>
  <c r="V650" i="49" s="1"/>
  <c r="P649" i="49"/>
  <c r="V649" i="49" s="1"/>
  <c r="P648" i="49"/>
  <c r="V648" i="49" s="1"/>
  <c r="P647" i="49"/>
  <c r="V647" i="49" s="1"/>
  <c r="P646" i="49"/>
  <c r="V646" i="49" s="1"/>
  <c r="P645" i="49"/>
  <c r="V645" i="49" s="1"/>
  <c r="P644" i="49"/>
  <c r="V644" i="49" s="1"/>
  <c r="P643" i="49"/>
  <c r="V643" i="49" s="1"/>
  <c r="P642" i="49"/>
  <c r="V642" i="49" s="1"/>
  <c r="A666" i="49"/>
  <c r="A641" i="49"/>
  <c r="A640" i="49"/>
  <c r="B640" i="49" s="1"/>
  <c r="L667" i="49"/>
  <c r="L158" i="1"/>
  <c r="L156" i="1"/>
  <c r="D156" i="1"/>
  <c r="E153" i="1"/>
  <c r="D153" i="1"/>
  <c r="E152" i="1"/>
  <c r="D152" i="1"/>
  <c r="L151" i="1"/>
  <c r="Q1690" i="49" l="1"/>
  <c r="U1690" i="49" s="1"/>
  <c r="P1810" i="49"/>
  <c r="V1810" i="49" s="1"/>
  <c r="P1843" i="49"/>
  <c r="V1843" i="49" s="1"/>
  <c r="P1202" i="49"/>
  <c r="V1202" i="49" s="1"/>
  <c r="P1260" i="49"/>
  <c r="V1260" i="49" s="1"/>
  <c r="P1550" i="49"/>
  <c r="V1550" i="49" s="1"/>
  <c r="P1683" i="49"/>
  <c r="V1683" i="49" s="1"/>
  <c r="P1847" i="49"/>
  <c r="V1847" i="49" s="1"/>
  <c r="P1597" i="49"/>
  <c r="V1597" i="49" s="1"/>
  <c r="P505" i="49"/>
  <c r="V505" i="49" s="1"/>
  <c r="P601" i="49"/>
  <c r="V601" i="49" s="1"/>
  <c r="P810" i="49"/>
  <c r="V810" i="49" s="1"/>
  <c r="P1178" i="49"/>
  <c r="V1178" i="49" s="1"/>
  <c r="P1211" i="49"/>
  <c r="V1211" i="49" s="1"/>
  <c r="P1601" i="49"/>
  <c r="V1601" i="49" s="1"/>
  <c r="P1822" i="49"/>
  <c r="V1822" i="49" s="1"/>
  <c r="P1880" i="49"/>
  <c r="V1880" i="49" s="1"/>
  <c r="P826" i="49"/>
  <c r="V826" i="49" s="1"/>
  <c r="P1227" i="49"/>
  <c r="V1227" i="49" s="1"/>
  <c r="P1252" i="49"/>
  <c r="V1252" i="49" s="1"/>
  <c r="P797" i="49"/>
  <c r="V797" i="49" s="1"/>
  <c r="P1198" i="49"/>
  <c r="V1198" i="49" s="1"/>
  <c r="P1161" i="49"/>
  <c r="V1161" i="49" s="1"/>
  <c r="P1236" i="49"/>
  <c r="V1236" i="49" s="1"/>
  <c r="P548" i="49"/>
  <c r="V548" i="49" s="1"/>
  <c r="P597" i="49"/>
  <c r="V597" i="49" s="1"/>
  <c r="P805" i="49"/>
  <c r="V805" i="49" s="1"/>
  <c r="P781" i="49"/>
  <c r="V781" i="49" s="1"/>
  <c r="P1182" i="49"/>
  <c r="V1182" i="49" s="1"/>
  <c r="P1638" i="49"/>
  <c r="V1638" i="49" s="1"/>
  <c r="P1826" i="49"/>
  <c r="V1826" i="49" s="1"/>
  <c r="P1860" i="49"/>
  <c r="V1860" i="49" s="1"/>
  <c r="P1789" i="49"/>
  <c r="V1789" i="49" s="1"/>
  <c r="P851" i="49"/>
  <c r="V851" i="49" s="1"/>
  <c r="P1194" i="49"/>
  <c r="V1194" i="49" s="1"/>
  <c r="P1617" i="49"/>
  <c r="V1617" i="49" s="1"/>
  <c r="P1675" i="49"/>
  <c r="V1675" i="49" s="1"/>
  <c r="P1545" i="49"/>
  <c r="V1545" i="49" s="1"/>
  <c r="P1806" i="49"/>
  <c r="V1806" i="49" s="1"/>
  <c r="P1654" i="49"/>
  <c r="V1654" i="49" s="1"/>
  <c r="P1798" i="49"/>
  <c r="V1798" i="49" s="1"/>
  <c r="P1207" i="49"/>
  <c r="V1207" i="49" s="1"/>
  <c r="Q1278" i="49"/>
  <c r="U1278" i="49" s="1"/>
  <c r="P609" i="49"/>
  <c r="V609" i="49" s="1"/>
  <c r="P1186" i="49"/>
  <c r="V1186" i="49" s="1"/>
  <c r="P1219" i="49"/>
  <c r="V1219" i="49" s="1"/>
  <c r="P1642" i="49"/>
  <c r="V1642" i="49" s="1"/>
  <c r="P789" i="49"/>
  <c r="V789" i="49" s="1"/>
  <c r="P1613" i="49"/>
  <c r="V1613" i="49" s="1"/>
  <c r="P1793" i="49"/>
  <c r="V1793" i="49" s="1"/>
  <c r="Q1686" i="49"/>
  <c r="U1686" i="49" s="1"/>
  <c r="O1863" i="49"/>
  <c r="P1863" i="49" s="1"/>
  <c r="V1863" i="49" s="1"/>
  <c r="Q1274" i="49"/>
  <c r="U1274" i="49" s="1"/>
  <c r="P1223" i="49"/>
  <c r="V1223" i="49" s="1"/>
  <c r="Q674" i="49"/>
  <c r="U674" i="49" s="1"/>
  <c r="B1866" i="49"/>
  <c r="Q670" i="49"/>
  <c r="U670" i="49" s="1"/>
  <c r="L445" i="1"/>
  <c r="B1853" i="49"/>
  <c r="L446" i="1"/>
  <c r="Q1806" i="49"/>
  <c r="B1862" i="49"/>
  <c r="Q1784" i="49"/>
  <c r="Q1810" i="49"/>
  <c r="Q1822" i="49"/>
  <c r="Q1826" i="49"/>
  <c r="Q1851" i="49"/>
  <c r="Q1868" i="49"/>
  <c r="B1837" i="49"/>
  <c r="Q1864" i="49"/>
  <c r="B1870" i="49"/>
  <c r="P1876" i="49"/>
  <c r="V1876" i="49" s="1"/>
  <c r="P1834" i="49"/>
  <c r="V1834" i="49" s="1"/>
  <c r="P1830" i="49"/>
  <c r="V1830" i="49" s="1"/>
  <c r="Q1780" i="49"/>
  <c r="B1874" i="49"/>
  <c r="Q1855" i="49"/>
  <c r="Q1802" i="49"/>
  <c r="B1782" i="49"/>
  <c r="L436" i="1"/>
  <c r="Q1787" i="49"/>
  <c r="U1787" i="49" s="1"/>
  <c r="P1818" i="49"/>
  <c r="V1818" i="49" s="1"/>
  <c r="P1839" i="49"/>
  <c r="V1839" i="49" s="1"/>
  <c r="P1851" i="49"/>
  <c r="V1851" i="49" s="1"/>
  <c r="P1855" i="49"/>
  <c r="V1855" i="49" s="1"/>
  <c r="P1884" i="49"/>
  <c r="V1884" i="49" s="1"/>
  <c r="P1814" i="49"/>
  <c r="V1814" i="49" s="1"/>
  <c r="Q1872" i="49"/>
  <c r="Q1876" i="49"/>
  <c r="B45" i="8"/>
  <c r="P1780" i="49"/>
  <c r="V1780" i="49" s="1"/>
  <c r="P1802" i="49"/>
  <c r="V1802" i="49" s="1"/>
  <c r="P1872" i="49"/>
  <c r="V1872" i="49" s="1"/>
  <c r="P1784" i="49"/>
  <c r="V1784" i="49" s="1"/>
  <c r="B1661" i="49"/>
  <c r="B1808" i="49"/>
  <c r="B1824" i="49"/>
  <c r="B1849" i="49"/>
  <c r="J1867" i="49"/>
  <c r="Q1839" i="49"/>
  <c r="B1778" i="49"/>
  <c r="B1804" i="49"/>
  <c r="B1820" i="49"/>
  <c r="B1800" i="49"/>
  <c r="Q745" i="49"/>
  <c r="B1665" i="49"/>
  <c r="Q1597" i="49"/>
  <c r="B1628" i="49"/>
  <c r="Q1650" i="49"/>
  <c r="L459" i="1"/>
  <c r="L460" i="1"/>
  <c r="Q1593" i="49"/>
  <c r="L467" i="1"/>
  <c r="L450" i="1"/>
  <c r="L464" i="1"/>
  <c r="L466" i="1"/>
  <c r="L437" i="1"/>
  <c r="L456" i="1"/>
  <c r="L447" i="1"/>
  <c r="L451" i="1"/>
  <c r="L465" i="1"/>
  <c r="B1599" i="49"/>
  <c r="Q1506" i="49"/>
  <c r="Q1601" i="49"/>
  <c r="Q1663" i="49"/>
  <c r="Q1654" i="49"/>
  <c r="L363" i="1"/>
  <c r="L394" i="1"/>
  <c r="Q1502" i="49"/>
  <c r="U1502" i="49" s="1"/>
  <c r="Q1613" i="49"/>
  <c r="B1640" i="49"/>
  <c r="Q1671" i="49"/>
  <c r="Q1617" i="49"/>
  <c r="B1644" i="49"/>
  <c r="Q1675" i="49"/>
  <c r="Q1667" i="49"/>
  <c r="B1648" i="49"/>
  <c r="L378" i="1"/>
  <c r="B1205" i="49"/>
  <c r="Q1642" i="49"/>
  <c r="P1671" i="49"/>
  <c r="V1671" i="49" s="1"/>
  <c r="B1615" i="49"/>
  <c r="Q1646" i="49"/>
  <c r="B1673" i="49"/>
  <c r="B1669" i="49"/>
  <c r="P1621" i="49"/>
  <c r="V1621" i="49" s="1"/>
  <c r="P1646" i="49"/>
  <c r="V1646" i="49" s="1"/>
  <c r="P1605" i="49"/>
  <c r="V1605" i="49" s="1"/>
  <c r="P1630" i="49"/>
  <c r="V1630" i="49" s="1"/>
  <c r="Q1545" i="49"/>
  <c r="U1545" i="49" s="1"/>
  <c r="B1508" i="49"/>
  <c r="P1587" i="49"/>
  <c r="V1587" i="49" s="1"/>
  <c r="Q1630" i="49"/>
  <c r="P1634" i="49"/>
  <c r="V1634" i="49" s="1"/>
  <c r="P1593" i="49"/>
  <c r="V1593" i="49" s="1"/>
  <c r="P1659" i="49"/>
  <c r="V1659" i="49" s="1"/>
  <c r="P1506" i="49"/>
  <c r="V1506" i="49" s="1"/>
  <c r="P1679" i="49"/>
  <c r="V1679" i="49" s="1"/>
  <c r="Q1240" i="49"/>
  <c r="P1609" i="49"/>
  <c r="V1609" i="49" s="1"/>
  <c r="P1650" i="49"/>
  <c r="V1650" i="49" s="1"/>
  <c r="P1625" i="49"/>
  <c r="V1625" i="49" s="1"/>
  <c r="O1662" i="49"/>
  <c r="B1504" i="49"/>
  <c r="B1595" i="49"/>
  <c r="B1611" i="49"/>
  <c r="B1652" i="49"/>
  <c r="B1496" i="49"/>
  <c r="B1589" i="49"/>
  <c r="B1168" i="49"/>
  <c r="L364" i="1"/>
  <c r="L365" i="1"/>
  <c r="L389" i="1"/>
  <c r="L377" i="1"/>
  <c r="L393" i="1"/>
  <c r="L395" i="1"/>
  <c r="L278" i="1"/>
  <c r="Q1227" i="49"/>
  <c r="L372" i="1"/>
  <c r="L374" i="1"/>
  <c r="L387" i="1"/>
  <c r="Q1174" i="49"/>
  <c r="L294" i="1"/>
  <c r="B1110" i="49"/>
  <c r="Q1170" i="49"/>
  <c r="Q1231" i="49"/>
  <c r="B1238" i="49"/>
  <c r="L293" i="1"/>
  <c r="B1242" i="49"/>
  <c r="L396" i="1"/>
  <c r="Q1244" i="49"/>
  <c r="L383" i="1"/>
  <c r="B1118" i="49"/>
  <c r="Q1123" i="49"/>
  <c r="U1123" i="49" s="1"/>
  <c r="L373" i="1"/>
  <c r="Q1190" i="49"/>
  <c r="B1246" i="49"/>
  <c r="L386" i="1"/>
  <c r="L388" i="1"/>
  <c r="Q1116" i="49"/>
  <c r="U1116" i="49" s="1"/>
  <c r="L295" i="1"/>
  <c r="B1221" i="49"/>
  <c r="Q1252" i="49"/>
  <c r="Q1248" i="49"/>
  <c r="L289" i="1"/>
  <c r="L269" i="1"/>
  <c r="B29" i="8"/>
  <c r="B21" i="8"/>
  <c r="B16" i="8"/>
  <c r="P1248" i="49"/>
  <c r="V1248" i="49" s="1"/>
  <c r="P1170" i="49"/>
  <c r="V1170" i="49" s="1"/>
  <c r="P1152" i="49"/>
  <c r="V1152" i="49" s="1"/>
  <c r="P1174" i="49"/>
  <c r="V1174" i="49" s="1"/>
  <c r="Q1207" i="49"/>
  <c r="U1207" i="49" s="1"/>
  <c r="P1215" i="49"/>
  <c r="V1215" i="49" s="1"/>
  <c r="O1239" i="49"/>
  <c r="Q1194" i="49"/>
  <c r="B1192" i="49"/>
  <c r="P1166" i="49"/>
  <c r="V1166" i="49" s="1"/>
  <c r="Q1178" i="49"/>
  <c r="B1176" i="49"/>
  <c r="P1190" i="49"/>
  <c r="V1190" i="49" s="1"/>
  <c r="P1256" i="49"/>
  <c r="V1256" i="49" s="1"/>
  <c r="Q1219" i="49"/>
  <c r="B1217" i="49"/>
  <c r="Q1223" i="49"/>
  <c r="P1231" i="49"/>
  <c r="V1231" i="49" s="1"/>
  <c r="Q1152" i="49"/>
  <c r="U1152" i="49" s="1"/>
  <c r="B1125" i="49"/>
  <c r="P1157" i="49"/>
  <c r="V1157" i="49" s="1"/>
  <c r="B1172" i="49"/>
  <c r="B1188" i="49"/>
  <c r="B1229" i="49"/>
  <c r="B1225" i="49"/>
  <c r="B1250" i="49"/>
  <c r="L196" i="1"/>
  <c r="L280" i="1"/>
  <c r="L137" i="1"/>
  <c r="L268" i="1"/>
  <c r="L292" i="1"/>
  <c r="L279" i="1"/>
  <c r="L300" i="1"/>
  <c r="L270" i="1"/>
  <c r="L299" i="1"/>
  <c r="L301" i="1"/>
  <c r="L283" i="1"/>
  <c r="L302" i="1"/>
  <c r="L284" i="1"/>
  <c r="L183" i="1"/>
  <c r="L197" i="1"/>
  <c r="L184" i="1"/>
  <c r="L175" i="1"/>
  <c r="P745" i="49"/>
  <c r="V745" i="49" s="1"/>
  <c r="B743" i="49"/>
  <c r="P2037" i="49"/>
  <c r="V2037" i="49" s="1"/>
  <c r="P818" i="49"/>
  <c r="V818" i="49" s="1"/>
  <c r="P847" i="49"/>
  <c r="V847" i="49" s="1"/>
  <c r="P1268" i="49"/>
  <c r="V1268" i="49" s="1"/>
  <c r="Q552" i="49"/>
  <c r="P831" i="49"/>
  <c r="V831" i="49" s="1"/>
  <c r="P855" i="49"/>
  <c r="V855" i="49" s="1"/>
  <c r="P793" i="49"/>
  <c r="V793" i="49" s="1"/>
  <c r="L139" i="1"/>
  <c r="L514" i="1"/>
  <c r="B599" i="49"/>
  <c r="L136" i="1"/>
  <c r="B595" i="49"/>
  <c r="Q605" i="49"/>
  <c r="Q601" i="49"/>
  <c r="Q609" i="49"/>
  <c r="B550" i="49"/>
  <c r="P761" i="49"/>
  <c r="V761" i="49" s="1"/>
  <c r="P801" i="49"/>
  <c r="V801" i="49" s="1"/>
  <c r="P605" i="49"/>
  <c r="V605" i="49" s="1"/>
  <c r="P785" i="49"/>
  <c r="V785" i="49" s="1"/>
  <c r="P814" i="49"/>
  <c r="V814" i="49" s="1"/>
  <c r="P822" i="49"/>
  <c r="V822" i="49" s="1"/>
  <c r="O834" i="49"/>
  <c r="O838" i="49" s="1"/>
  <c r="P838" i="49" s="1"/>
  <c r="V838" i="49" s="1"/>
  <c r="P773" i="49"/>
  <c r="V773" i="49" s="1"/>
  <c r="P777" i="49"/>
  <c r="V777" i="49" s="1"/>
  <c r="P843" i="49"/>
  <c r="V843" i="49" s="1"/>
  <c r="P756" i="49"/>
  <c r="V756" i="49" s="1"/>
  <c r="B607" i="49"/>
  <c r="B603" i="49"/>
  <c r="Q597" i="49"/>
  <c r="L138" i="1"/>
  <c r="L123" i="1"/>
  <c r="L122" i="1"/>
  <c r="L513" i="1"/>
  <c r="P552" i="49"/>
  <c r="V552" i="49" s="1"/>
  <c r="Q548" i="49"/>
  <c r="L113" i="1"/>
  <c r="B546" i="49"/>
  <c r="Q497" i="49"/>
  <c r="Q505" i="49"/>
  <c r="B503" i="49"/>
  <c r="L111" i="1"/>
  <c r="P497" i="49"/>
  <c r="V497" i="49" s="1"/>
  <c r="B495" i="49"/>
  <c r="Q2041" i="49"/>
  <c r="Q2037" i="49"/>
  <c r="B1270" i="49"/>
  <c r="L309" i="1"/>
  <c r="B2039" i="49"/>
  <c r="B2032" i="49"/>
  <c r="L152" i="1"/>
  <c r="Q664" i="49"/>
  <c r="L308" i="1"/>
  <c r="L153" i="1"/>
  <c r="Q668" i="49"/>
  <c r="Q1272" i="49"/>
  <c r="B666" i="49"/>
  <c r="B641" i="49"/>
  <c r="P664" i="49"/>
  <c r="V664" i="49" s="1"/>
  <c r="U548" i="49" l="1"/>
  <c r="U1597" i="49"/>
  <c r="U1613" i="49"/>
  <c r="U1810" i="49"/>
  <c r="U664" i="49"/>
  <c r="U505" i="49"/>
  <c r="U1839" i="49"/>
  <c r="U1194" i="49"/>
  <c r="U1650" i="49"/>
  <c r="U1855" i="49"/>
  <c r="U605" i="49"/>
  <c r="U1248" i="49"/>
  <c r="U552" i="49"/>
  <c r="U1223" i="49"/>
  <c r="Q503" i="49"/>
  <c r="U503" i="49" s="1"/>
  <c r="U1252" i="49"/>
  <c r="U1784" i="49"/>
  <c r="U1178" i="49"/>
  <c r="U1190" i="49"/>
  <c r="U1675" i="49"/>
  <c r="U1593" i="49"/>
  <c r="U1872" i="49"/>
  <c r="U1227" i="49"/>
  <c r="U1617" i="49"/>
  <c r="U1802" i="49"/>
  <c r="U597" i="49"/>
  <c r="U1654" i="49"/>
  <c r="U1671" i="49"/>
  <c r="U1806" i="49"/>
  <c r="U1219" i="49"/>
  <c r="U1506" i="49"/>
  <c r="U1630" i="49"/>
  <c r="U1780" i="49"/>
  <c r="U2037" i="49"/>
  <c r="U497" i="49"/>
  <c r="U609" i="49"/>
  <c r="U1174" i="49"/>
  <c r="U1826" i="49"/>
  <c r="U1231" i="49"/>
  <c r="U1642" i="49"/>
  <c r="U1170" i="49"/>
  <c r="U1601" i="49"/>
  <c r="U1851" i="49"/>
  <c r="U601" i="49"/>
  <c r="U1646" i="49"/>
  <c r="U745" i="49"/>
  <c r="U1876" i="49"/>
  <c r="U1822" i="49"/>
  <c r="Q795" i="49"/>
  <c r="U795" i="49" s="1"/>
  <c r="Q1180" i="49"/>
  <c r="U1180" i="49" s="1"/>
  <c r="Q1196" i="49"/>
  <c r="U1196" i="49" s="1"/>
  <c r="Q1841" i="49"/>
  <c r="U1841" i="49" s="1"/>
  <c r="Q1508" i="49"/>
  <c r="U1508" i="49" s="1"/>
  <c r="Q824" i="49"/>
  <c r="U824" i="49" s="1"/>
  <c r="Q849" i="49"/>
  <c r="U849" i="49" s="1"/>
  <c r="Q1599" i="49"/>
  <c r="U1599" i="49" s="1"/>
  <c r="Q803" i="49"/>
  <c r="U803" i="49" s="1"/>
  <c r="Q1681" i="49"/>
  <c r="U1681" i="49" s="1"/>
  <c r="Q1804" i="49"/>
  <c r="U1804" i="49" s="1"/>
  <c r="Q599" i="49"/>
  <c r="U599" i="49" s="1"/>
  <c r="Q1824" i="49"/>
  <c r="U1824" i="49" s="1"/>
  <c r="Q1159" i="49"/>
  <c r="U1159" i="49" s="1"/>
  <c r="Q1192" i="49"/>
  <c r="U1192" i="49" s="1"/>
  <c r="Q1640" i="49"/>
  <c r="U1640" i="49" s="1"/>
  <c r="Q607" i="49"/>
  <c r="U607" i="49" s="1"/>
  <c r="Q787" i="49"/>
  <c r="U787" i="49" s="1"/>
  <c r="Q1858" i="49"/>
  <c r="U1858" i="49" s="1"/>
  <c r="O1867" i="49"/>
  <c r="P1867" i="49" s="1"/>
  <c r="V1867" i="49" s="1"/>
  <c r="Q1205" i="49"/>
  <c r="U1205" i="49" s="1"/>
  <c r="Q1636" i="49"/>
  <c r="U1636" i="49" s="1"/>
  <c r="Q1548" i="49"/>
  <c r="U1548" i="49" s="1"/>
  <c r="Q1808" i="49"/>
  <c r="U1808" i="49" s="1"/>
  <c r="Q595" i="49"/>
  <c r="U595" i="49" s="1"/>
  <c r="Q1217" i="49"/>
  <c r="U1217" i="49" s="1"/>
  <c r="Q1791" i="49"/>
  <c r="U1791" i="49" s="1"/>
  <c r="Q1845" i="49"/>
  <c r="U1845" i="49" s="1"/>
  <c r="Q1878" i="49"/>
  <c r="U1878" i="49" s="1"/>
  <c r="Q1820" i="49"/>
  <c r="U1820" i="49" s="1"/>
  <c r="Q1200" i="49"/>
  <c r="U1200" i="49" s="1"/>
  <c r="Q779" i="49"/>
  <c r="U779" i="49" s="1"/>
  <c r="Q808" i="49"/>
  <c r="U808" i="49" s="1"/>
  <c r="Q1221" i="49"/>
  <c r="U1221" i="49" s="1"/>
  <c r="Q1176" i="49"/>
  <c r="U1176" i="49" s="1"/>
  <c r="Q1652" i="49"/>
  <c r="U1652" i="49" s="1"/>
  <c r="Q820" i="49"/>
  <c r="U820" i="49" s="1"/>
  <c r="Q1673" i="49"/>
  <c r="U1673" i="49" s="1"/>
  <c r="Q1796" i="49"/>
  <c r="U1796" i="49" s="1"/>
  <c r="Q546" i="49"/>
  <c r="U546" i="49" s="1"/>
  <c r="N2040" i="49"/>
  <c r="P2040" i="49" s="1"/>
  <c r="V2040" i="49" s="1"/>
  <c r="Q1234" i="49"/>
  <c r="U1234" i="49" s="1"/>
  <c r="Q1225" i="49"/>
  <c r="U1225" i="49" s="1"/>
  <c r="Q1258" i="49"/>
  <c r="U1258" i="49" s="1"/>
  <c r="Q1595" i="49"/>
  <c r="U1595" i="49" s="1"/>
  <c r="Q1250" i="49"/>
  <c r="U1250" i="49" s="1"/>
  <c r="Q1611" i="49"/>
  <c r="U1611" i="49" s="1"/>
  <c r="Q1615" i="49"/>
  <c r="U1615" i="49" s="1"/>
  <c r="Q816" i="49"/>
  <c r="U816" i="49" s="1"/>
  <c r="Q1184" i="49"/>
  <c r="U1184" i="49" s="1"/>
  <c r="Q1209" i="49"/>
  <c r="U1209" i="49" s="1"/>
  <c r="Q1828" i="49"/>
  <c r="U1828" i="49" s="1"/>
  <c r="Q1832" i="49"/>
  <c r="U1832" i="49" s="1"/>
  <c r="Q1874" i="49"/>
  <c r="U1874" i="49" s="1"/>
  <c r="Q1246" i="49"/>
  <c r="U1246" i="49" s="1"/>
  <c r="Q1849" i="49"/>
  <c r="U1849" i="49" s="1"/>
  <c r="Q2032" i="49"/>
  <c r="U2032" i="49" s="1"/>
  <c r="Q1882" i="49"/>
  <c r="U1882" i="49" s="1"/>
  <c r="Q1853" i="49"/>
  <c r="U1853" i="49" s="1"/>
  <c r="Q1837" i="49"/>
  <c r="U1837" i="49" s="1"/>
  <c r="Q1812" i="49"/>
  <c r="U1812" i="49" s="1"/>
  <c r="Q1816" i="49"/>
  <c r="U1816" i="49" s="1"/>
  <c r="Q1782" i="49"/>
  <c r="U1782" i="49" s="1"/>
  <c r="Q1800" i="49"/>
  <c r="U1800" i="49" s="1"/>
  <c r="P1864" i="49"/>
  <c r="V1864" i="49" s="1"/>
  <c r="Q1778" i="49"/>
  <c r="U1778" i="49" s="1"/>
  <c r="Q1870" i="49"/>
  <c r="U1870" i="49" s="1"/>
  <c r="Q1669" i="49"/>
  <c r="U1669" i="49" s="1"/>
  <c r="Q1644" i="49"/>
  <c r="U1644" i="49" s="1"/>
  <c r="Q1628" i="49"/>
  <c r="U1628" i="49" s="1"/>
  <c r="Q1619" i="49"/>
  <c r="U1619" i="49" s="1"/>
  <c r="Q1603" i="49"/>
  <c r="U1603" i="49" s="1"/>
  <c r="Q1623" i="49"/>
  <c r="U1623" i="49" s="1"/>
  <c r="Q1589" i="49"/>
  <c r="U1589" i="49" s="1"/>
  <c r="Q1496" i="49"/>
  <c r="U1496" i="49" s="1"/>
  <c r="O1666" i="49"/>
  <c r="P1666" i="49" s="1"/>
  <c r="V1666" i="49" s="1"/>
  <c r="P1662" i="49"/>
  <c r="V1662" i="49" s="1"/>
  <c r="Q1504" i="49"/>
  <c r="U1504" i="49" s="1"/>
  <c r="Q1607" i="49"/>
  <c r="U1607" i="49" s="1"/>
  <c r="Q1632" i="49"/>
  <c r="U1632" i="49" s="1"/>
  <c r="Q1677" i="49"/>
  <c r="U1677" i="49" s="1"/>
  <c r="Q1648" i="49"/>
  <c r="U1648" i="49" s="1"/>
  <c r="Q1657" i="49"/>
  <c r="U1657" i="49" s="1"/>
  <c r="Q1553" i="49"/>
  <c r="U1553" i="49" s="1"/>
  <c r="Q1155" i="49"/>
  <c r="U1155" i="49" s="1"/>
  <c r="Q1188" i="49"/>
  <c r="U1188" i="49" s="1"/>
  <c r="Q1164" i="49"/>
  <c r="U1164" i="49" s="1"/>
  <c r="Q1125" i="49"/>
  <c r="U1125" i="49" s="1"/>
  <c r="Q1254" i="49"/>
  <c r="U1254" i="49" s="1"/>
  <c r="Q1172" i="49"/>
  <c r="U1172" i="49" s="1"/>
  <c r="Q1168" i="49"/>
  <c r="U1168" i="49" s="1"/>
  <c r="Q1229" i="49"/>
  <c r="U1229" i="49" s="1"/>
  <c r="O1243" i="49"/>
  <c r="P1243" i="49" s="1"/>
  <c r="V1243" i="49" s="1"/>
  <c r="P1239" i="49"/>
  <c r="V1239" i="49" s="1"/>
  <c r="Q1213" i="49"/>
  <c r="U1213" i="49" s="1"/>
  <c r="Q1118" i="49"/>
  <c r="U1118" i="49" s="1"/>
  <c r="Q1110" i="49"/>
  <c r="U1110" i="49" s="1"/>
  <c r="Q845" i="49"/>
  <c r="U845" i="49" s="1"/>
  <c r="Q743" i="49"/>
  <c r="U743" i="49" s="1"/>
  <c r="Q853" i="49"/>
  <c r="U853" i="49" s="1"/>
  <c r="Q791" i="49"/>
  <c r="U791" i="49" s="1"/>
  <c r="Q603" i="49"/>
  <c r="U603" i="49" s="1"/>
  <c r="Q759" i="49"/>
  <c r="U759" i="49" s="1"/>
  <c r="Q1263" i="49"/>
  <c r="U1263" i="49" s="1"/>
  <c r="N1271" i="49"/>
  <c r="P1271" i="49" s="1"/>
  <c r="V1271" i="49" s="1"/>
  <c r="Q812" i="49"/>
  <c r="U812" i="49" s="1"/>
  <c r="Q829" i="49"/>
  <c r="U829" i="49" s="1"/>
  <c r="Q799" i="49"/>
  <c r="U799" i="49" s="1"/>
  <c r="Q783" i="49"/>
  <c r="U783" i="49" s="1"/>
  <c r="P834" i="49"/>
  <c r="V834" i="49" s="1"/>
  <c r="Q764" i="49"/>
  <c r="U764" i="49" s="1"/>
  <c r="P839" i="49"/>
  <c r="V839" i="49" s="1"/>
  <c r="Q747" i="49"/>
  <c r="U747" i="49" s="1"/>
  <c r="Q775" i="49"/>
  <c r="U775" i="49" s="1"/>
  <c r="Q841" i="49"/>
  <c r="U841" i="49" s="1"/>
  <c r="Q550" i="49"/>
  <c r="U550" i="49" s="1"/>
  <c r="Q495" i="49"/>
  <c r="U495" i="49" s="1"/>
  <c r="N667" i="49"/>
  <c r="P667" i="49" s="1"/>
  <c r="V667" i="49" s="1"/>
  <c r="Q641" i="49"/>
  <c r="U641" i="49" s="1"/>
  <c r="N1479" i="49"/>
  <c r="N1441" i="49"/>
  <c r="O1441" i="49" s="1"/>
  <c r="N1475" i="49"/>
  <c r="A1474" i="49"/>
  <c r="A1490" i="49"/>
  <c r="A1486" i="49"/>
  <c r="A1482" i="49"/>
  <c r="A1478" i="49"/>
  <c r="A1468" i="49"/>
  <c r="A1462" i="49"/>
  <c r="A1458" i="49"/>
  <c r="A1454" i="49"/>
  <c r="A1448" i="49"/>
  <c r="A1444" i="49"/>
  <c r="A1440" i="49"/>
  <c r="A1439" i="49"/>
  <c r="B1439" i="49" s="1"/>
  <c r="P1491" i="49"/>
  <c r="V1491" i="49" s="1"/>
  <c r="P1487" i="49"/>
  <c r="V1487" i="49" s="1"/>
  <c r="P1483" i="49"/>
  <c r="V1483" i="49" s="1"/>
  <c r="P1471" i="49"/>
  <c r="V1471" i="49" s="1"/>
  <c r="P1470" i="49"/>
  <c r="V1470" i="49" s="1"/>
  <c r="P1469" i="49"/>
  <c r="V1469" i="49" s="1"/>
  <c r="P1464" i="49"/>
  <c r="V1464" i="49" s="1"/>
  <c r="P1463" i="49"/>
  <c r="V1463" i="49" s="1"/>
  <c r="P1450" i="49"/>
  <c r="V1450" i="49" s="1"/>
  <c r="P1449" i="49"/>
  <c r="V1449" i="49" s="1"/>
  <c r="U1864" i="49" l="1"/>
  <c r="P1479" i="49"/>
  <c r="V1479" i="49" s="1"/>
  <c r="P1475" i="49"/>
  <c r="V1475" i="49" s="1"/>
  <c r="P1441" i="49"/>
  <c r="V1441" i="49" s="1"/>
  <c r="P2041" i="49"/>
  <c r="P1868" i="49"/>
  <c r="P1272" i="49"/>
  <c r="P835" i="49"/>
  <c r="V835" i="49" s="1"/>
  <c r="P1488" i="49"/>
  <c r="V1488" i="49" s="1"/>
  <c r="Q1862" i="49"/>
  <c r="U1862" i="49" s="1"/>
  <c r="P1663" i="49"/>
  <c r="P1667" i="49"/>
  <c r="P1240" i="49"/>
  <c r="P1244" i="49"/>
  <c r="Q837" i="49"/>
  <c r="U837" i="49" s="1"/>
  <c r="P668" i="49"/>
  <c r="P1466" i="49"/>
  <c r="V1466" i="49" s="1"/>
  <c r="P1452" i="49"/>
  <c r="V1452" i="49" s="1"/>
  <c r="P1492" i="49"/>
  <c r="V1492" i="49" s="1"/>
  <c r="P1472" i="49"/>
  <c r="V1472" i="49" s="1"/>
  <c r="P1484" i="49"/>
  <c r="V1484" i="49" s="1"/>
  <c r="V1272" i="49" l="1"/>
  <c r="U1272" i="49"/>
  <c r="V1868" i="49"/>
  <c r="U1868" i="49"/>
  <c r="V1240" i="49"/>
  <c r="U1240" i="49"/>
  <c r="V2041" i="49"/>
  <c r="U2041" i="49"/>
  <c r="V1667" i="49"/>
  <c r="U1667" i="49"/>
  <c r="V1663" i="49"/>
  <c r="U1663" i="49"/>
  <c r="V668" i="49"/>
  <c r="U668" i="49"/>
  <c r="V1244" i="49"/>
  <c r="U1244" i="49"/>
  <c r="P1480" i="49"/>
  <c r="V1480" i="49" s="1"/>
  <c r="P1476" i="49"/>
  <c r="V1476" i="49" s="1"/>
  <c r="P1442" i="49"/>
  <c r="V1442" i="49" s="1"/>
  <c r="Q2039" i="49"/>
  <c r="U2039" i="49" s="1"/>
  <c r="Q833" i="49"/>
  <c r="U833" i="49" s="1"/>
  <c r="Q1866" i="49"/>
  <c r="U1866" i="49" s="1"/>
  <c r="M1455" i="49"/>
  <c r="P1455" i="49" s="1"/>
  <c r="V1455" i="49" s="1"/>
  <c r="Q1486" i="49"/>
  <c r="U1486" i="49" s="1"/>
  <c r="Q1270" i="49"/>
  <c r="U1270" i="49" s="1"/>
  <c r="Q1665" i="49"/>
  <c r="U1665" i="49" s="1"/>
  <c r="Q1661" i="49"/>
  <c r="U1661" i="49" s="1"/>
  <c r="Q1238" i="49"/>
  <c r="U1238" i="49" s="1"/>
  <c r="Q1242" i="49"/>
  <c r="U1242" i="49" s="1"/>
  <c r="Q1448" i="49"/>
  <c r="U1448" i="49" s="1"/>
  <c r="Q666" i="49"/>
  <c r="U666" i="49" s="1"/>
  <c r="Q1490" i="49"/>
  <c r="U1490" i="49" s="1"/>
  <c r="Q1462" i="49"/>
  <c r="U1462" i="49" s="1"/>
  <c r="Q1468" i="49"/>
  <c r="U1468" i="49" s="1"/>
  <c r="Q1482" i="49"/>
  <c r="U1482" i="49" s="1"/>
  <c r="Q1478" i="49" l="1"/>
  <c r="U1478" i="49" s="1"/>
  <c r="Q1440" i="49"/>
  <c r="U1440" i="49" s="1"/>
  <c r="Q1474" i="49"/>
  <c r="U1474" i="49" s="1"/>
  <c r="O1445" i="49"/>
  <c r="P1445" i="49" s="1"/>
  <c r="V1445" i="49" s="1"/>
  <c r="P1456" i="49"/>
  <c r="V1456" i="49" s="1"/>
  <c r="P1446" i="49" l="1"/>
  <c r="V1446" i="49" s="1"/>
  <c r="Q1454" i="49"/>
  <c r="U1454" i="49" s="1"/>
  <c r="N1459" i="49"/>
  <c r="Q1444" i="49" l="1"/>
  <c r="U1444" i="49" s="1"/>
  <c r="P1459" i="49"/>
  <c r="V1459" i="49" s="1"/>
  <c r="P1460" i="49" l="1"/>
  <c r="V1460" i="49" s="1"/>
  <c r="N1390" i="49"/>
  <c r="P1390" i="49" s="1"/>
  <c r="V1390" i="49" s="1"/>
  <c r="N1391" i="49"/>
  <c r="P1391" i="49" s="1"/>
  <c r="V1391" i="49" s="1"/>
  <c r="N1400" i="49"/>
  <c r="P1400" i="49" s="1"/>
  <c r="V1400" i="49" s="1"/>
  <c r="N1399" i="49"/>
  <c r="P1399" i="49" s="1"/>
  <c r="V1399" i="49" s="1"/>
  <c r="N1398" i="49"/>
  <c r="P1398" i="49" s="1"/>
  <c r="V1398" i="49" s="1"/>
  <c r="N1397" i="49"/>
  <c r="P1397" i="49" s="1"/>
  <c r="V1397" i="49" s="1"/>
  <c r="N1396" i="49"/>
  <c r="P1396" i="49" s="1"/>
  <c r="V1396" i="49" s="1"/>
  <c r="N1395" i="49"/>
  <c r="P1395" i="49" s="1"/>
  <c r="V1395" i="49" s="1"/>
  <c r="N1394" i="49"/>
  <c r="P1394" i="49" s="1"/>
  <c r="V1394" i="49" s="1"/>
  <c r="N1393" i="49"/>
  <c r="P1393" i="49" s="1"/>
  <c r="V1393" i="49" s="1"/>
  <c r="N1392" i="49"/>
  <c r="P1392" i="49" s="1"/>
  <c r="V1392" i="49" s="1"/>
  <c r="P1338" i="49"/>
  <c r="V1338" i="49" s="1"/>
  <c r="P1337" i="49"/>
  <c r="V1337" i="49" s="1"/>
  <c r="P1385" i="49"/>
  <c r="V1385" i="49" s="1"/>
  <c r="P1386" i="49"/>
  <c r="V1386" i="49" s="1"/>
  <c r="P1736" i="49"/>
  <c r="V1736" i="49" s="1"/>
  <c r="P1735" i="49"/>
  <c r="V1735" i="49" s="1"/>
  <c r="A1739" i="49"/>
  <c r="P1740" i="49"/>
  <c r="V1740" i="49" s="1"/>
  <c r="E419" i="1"/>
  <c r="D419" i="1"/>
  <c r="P1343" i="49"/>
  <c r="V1343" i="49" s="1"/>
  <c r="P1342" i="49"/>
  <c r="V1342" i="49" s="1"/>
  <c r="P1336" i="49"/>
  <c r="V1336" i="49" s="1"/>
  <c r="P1335" i="49"/>
  <c r="V1335" i="49" s="1"/>
  <c r="P1334" i="49"/>
  <c r="V1334" i="49" s="1"/>
  <c r="P1333" i="49"/>
  <c r="V1333" i="49" s="1"/>
  <c r="P1332" i="49"/>
  <c r="V1332" i="49" s="1"/>
  <c r="A1389" i="49"/>
  <c r="A1384" i="49"/>
  <c r="A1331" i="49"/>
  <c r="D331" i="1"/>
  <c r="E330" i="1"/>
  <c r="D330" i="1"/>
  <c r="E329" i="1"/>
  <c r="D329" i="1"/>
  <c r="E326" i="1"/>
  <c r="D326" i="1"/>
  <c r="N1097" i="49"/>
  <c r="N1088" i="49"/>
  <c r="P1088" i="49" s="1"/>
  <c r="V1088" i="49" s="1"/>
  <c r="A1087" i="49"/>
  <c r="M1084" i="49"/>
  <c r="N1084" i="49" s="1"/>
  <c r="P1084" i="49" s="1"/>
  <c r="V1084" i="49" s="1"/>
  <c r="P1078" i="49"/>
  <c r="V1078" i="49" s="1"/>
  <c r="U2220" i="49"/>
  <c r="V2220" i="49"/>
  <c r="U2221" i="49"/>
  <c r="V2221" i="49"/>
  <c r="U2222" i="49"/>
  <c r="V2222" i="49"/>
  <c r="U2223" i="49"/>
  <c r="V2223" i="49"/>
  <c r="U2224" i="49"/>
  <c r="V2224" i="49"/>
  <c r="U2225" i="49"/>
  <c r="V2225" i="49"/>
  <c r="B1054" i="49"/>
  <c r="A1104" i="49"/>
  <c r="A1100" i="49"/>
  <c r="A1096" i="49"/>
  <c r="A1091" i="49"/>
  <c r="A1081" i="49"/>
  <c r="A1075" i="49"/>
  <c r="A1071" i="49"/>
  <c r="A1067" i="49"/>
  <c r="A1061" i="49"/>
  <c r="A1057" i="49"/>
  <c r="A1052" i="49"/>
  <c r="A1048" i="49"/>
  <c r="A1044" i="49"/>
  <c r="A1040" i="49"/>
  <c r="A1035" i="49"/>
  <c r="A1031" i="49"/>
  <c r="A1027" i="49"/>
  <c r="A1026" i="49"/>
  <c r="B1026" i="49" s="1"/>
  <c r="P1105" i="49"/>
  <c r="V1105" i="49" s="1"/>
  <c r="P1101" i="49"/>
  <c r="V1101" i="49" s="1"/>
  <c r="M1093" i="49"/>
  <c r="N1093" i="49" s="1"/>
  <c r="P1093" i="49" s="1"/>
  <c r="V1093" i="49" s="1"/>
  <c r="N1092" i="49"/>
  <c r="P1092" i="49" s="1"/>
  <c r="V1092" i="49" s="1"/>
  <c r="M1083" i="49"/>
  <c r="N1083" i="49" s="1"/>
  <c r="P1083" i="49" s="1"/>
  <c r="V1083" i="49" s="1"/>
  <c r="N1082" i="49"/>
  <c r="P1082" i="49" s="1"/>
  <c r="V1082" i="49" s="1"/>
  <c r="P1077" i="49"/>
  <c r="V1077" i="49" s="1"/>
  <c r="P1076" i="49"/>
  <c r="V1076" i="49" s="1"/>
  <c r="M1063" i="49"/>
  <c r="N1062" i="49"/>
  <c r="P1062" i="49" s="1"/>
  <c r="V1062" i="49" s="1"/>
  <c r="N1058" i="49"/>
  <c r="P1058" i="49" s="1"/>
  <c r="V1058" i="49" s="1"/>
  <c r="M1053" i="49"/>
  <c r="N1049" i="49"/>
  <c r="P1049" i="49" s="1"/>
  <c r="V1049" i="49" s="1"/>
  <c r="O1045" i="49"/>
  <c r="P1045" i="49" s="1"/>
  <c r="V1045" i="49" s="1"/>
  <c r="N1041" i="49"/>
  <c r="P1041" i="49" s="1"/>
  <c r="V1041" i="49" s="1"/>
  <c r="N1032" i="49"/>
  <c r="P1032" i="49" s="1"/>
  <c r="V1032" i="49" s="1"/>
  <c r="P1028" i="49"/>
  <c r="V1028" i="49" s="1"/>
  <c r="D250" i="1"/>
  <c r="E250" i="1"/>
  <c r="D251" i="1"/>
  <c r="E251" i="1"/>
  <c r="D249" i="1"/>
  <c r="E249" i="1"/>
  <c r="E258" i="1"/>
  <c r="D258" i="1"/>
  <c r="E256" i="1"/>
  <c r="D256" i="1"/>
  <c r="E255" i="1"/>
  <c r="D255" i="1"/>
  <c r="E254" i="1"/>
  <c r="D254" i="1"/>
  <c r="E252" i="1"/>
  <c r="D252" i="1"/>
  <c r="E248" i="1"/>
  <c r="D248" i="1"/>
  <c r="E247" i="1"/>
  <c r="D247" i="1"/>
  <c r="E246" i="1"/>
  <c r="D246" i="1"/>
  <c r="Q1458" i="49" l="1"/>
  <c r="U1458" i="49" s="1"/>
  <c r="P1741" i="49"/>
  <c r="V1741" i="49" s="1"/>
  <c r="L326" i="1"/>
  <c r="P1401" i="49"/>
  <c r="V1401" i="49" s="1"/>
  <c r="L330" i="1"/>
  <c r="P1339" i="49"/>
  <c r="V1339" i="49" s="1"/>
  <c r="L419" i="1"/>
  <c r="L329" i="1"/>
  <c r="Q1339" i="49"/>
  <c r="Q1741" i="49"/>
  <c r="U1741" i="49" s="1"/>
  <c r="B1739" i="49"/>
  <c r="L252" i="1"/>
  <c r="Q1069" i="49"/>
  <c r="P1029" i="49"/>
  <c r="V1029" i="49" s="1"/>
  <c r="L258" i="1"/>
  <c r="L249" i="1"/>
  <c r="L250" i="1"/>
  <c r="B1040" i="49"/>
  <c r="L251" i="1"/>
  <c r="L255" i="1"/>
  <c r="L248" i="1"/>
  <c r="Q1038" i="49"/>
  <c r="L256" i="1"/>
  <c r="Q1033" i="49"/>
  <c r="P1085" i="49"/>
  <c r="V1085" i="49" s="1"/>
  <c r="P1102" i="49"/>
  <c r="V1102" i="49" s="1"/>
  <c r="N1063" i="49"/>
  <c r="P1063" i="49" s="1"/>
  <c r="V1063" i="49" s="1"/>
  <c r="M1064" i="49"/>
  <c r="N1064" i="49" s="1"/>
  <c r="P1064" i="49" s="1"/>
  <c r="V1064" i="49" s="1"/>
  <c r="P1079" i="49"/>
  <c r="V1079" i="49" s="1"/>
  <c r="P1106" i="49"/>
  <c r="V1106" i="49" s="1"/>
  <c r="Q1042" i="49"/>
  <c r="Q1046" i="49"/>
  <c r="Q1050" i="49"/>
  <c r="Q1065" i="49"/>
  <c r="B1061" i="49"/>
  <c r="P1059" i="49"/>
  <c r="V1059" i="49" s="1"/>
  <c r="P1050" i="49"/>
  <c r="V1050" i="49" s="1"/>
  <c r="P1042" i="49"/>
  <c r="V1042" i="49" s="1"/>
  <c r="B1031" i="49"/>
  <c r="B1067" i="49"/>
  <c r="B1044" i="49"/>
  <c r="B1035" i="49"/>
  <c r="B1048" i="49"/>
  <c r="P1094" i="49"/>
  <c r="V1094" i="49" s="1"/>
  <c r="O1036" i="49"/>
  <c r="P1033" i="49"/>
  <c r="V1033" i="49" s="1"/>
  <c r="P1046" i="49"/>
  <c r="V1046" i="49" s="1"/>
  <c r="L246" i="1"/>
  <c r="L247" i="1"/>
  <c r="L254" i="1"/>
  <c r="U1046" i="49" l="1"/>
  <c r="U1033" i="49"/>
  <c r="U1339" i="49"/>
  <c r="U1042" i="49"/>
  <c r="U1050" i="49"/>
  <c r="Q1739" i="49"/>
  <c r="U1739" i="49" s="1"/>
  <c r="Q1027" i="49"/>
  <c r="U1027" i="49" s="1"/>
  <c r="N1053" i="49"/>
  <c r="P1053" i="49" s="1"/>
  <c r="V1053" i="49" s="1"/>
  <c r="Q1100" i="49"/>
  <c r="U1100" i="49" s="1"/>
  <c r="Q1389" i="49"/>
  <c r="U1389" i="49" s="1"/>
  <c r="Q1075" i="49"/>
  <c r="U1075" i="49" s="1"/>
  <c r="P1065" i="49"/>
  <c r="V1065" i="49" s="1"/>
  <c r="P1097" i="49"/>
  <c r="V1097" i="49" s="1"/>
  <c r="Q1104" i="49"/>
  <c r="U1104" i="49" s="1"/>
  <c r="Q1057" i="49"/>
  <c r="U1057" i="49" s="1"/>
  <c r="Q1048" i="49"/>
  <c r="U1048" i="49" s="1"/>
  <c r="Q1040" i="49"/>
  <c r="U1040" i="49" s="1"/>
  <c r="Q1031" i="49"/>
  <c r="U1031" i="49" s="1"/>
  <c r="Q1081" i="49"/>
  <c r="U1081" i="49" s="1"/>
  <c r="Q1091" i="49"/>
  <c r="U1091" i="49" s="1"/>
  <c r="Q1044" i="49"/>
  <c r="U1044" i="49" s="1"/>
  <c r="U1065" i="49" l="1"/>
  <c r="K1068" i="49"/>
  <c r="N1068" i="49" s="1"/>
  <c r="P1068" i="49" s="1"/>
  <c r="V1068" i="49" s="1"/>
  <c r="Q1061" i="49"/>
  <c r="U1061" i="49" s="1"/>
  <c r="P1055" i="49"/>
  <c r="V1055" i="49" s="1"/>
  <c r="P1098" i="49"/>
  <c r="V1098" i="49" s="1"/>
  <c r="P1089" i="49"/>
  <c r="V1089" i="49" s="1"/>
  <c r="Q1052" i="49" l="1"/>
  <c r="U1052" i="49" s="1"/>
  <c r="P1069" i="49"/>
  <c r="Q1096" i="49"/>
  <c r="U1096" i="49" s="1"/>
  <c r="Q1087" i="49"/>
  <c r="U1087" i="49" s="1"/>
  <c r="V1069" i="49" l="1"/>
  <c r="U1069" i="49"/>
  <c r="N1072" i="49"/>
  <c r="P1072" i="49" s="1"/>
  <c r="V1072" i="49" s="1"/>
  <c r="Q1067" i="49"/>
  <c r="U1067" i="49" s="1"/>
  <c r="P1073" i="49" l="1"/>
  <c r="V1073" i="49" s="1"/>
  <c r="Q1071" i="49" l="1"/>
  <c r="U1071" i="49" s="1"/>
  <c r="N933" i="49"/>
  <c r="P933" i="49" s="1"/>
  <c r="V933" i="49" s="1"/>
  <c r="N934" i="49"/>
  <c r="P934" i="49" s="1"/>
  <c r="V934" i="49" s="1"/>
  <c r="N932" i="49"/>
  <c r="P932" i="49" s="1"/>
  <c r="V932" i="49" s="1"/>
  <c r="A931" i="49"/>
  <c r="E227" i="1"/>
  <c r="D227" i="1"/>
  <c r="D231" i="1"/>
  <c r="N995" i="49"/>
  <c r="P995" i="49" s="1"/>
  <c r="V995" i="49" s="1"/>
  <c r="N994" i="49"/>
  <c r="P994" i="49" s="1"/>
  <c r="V994" i="49" s="1"/>
  <c r="N993" i="49"/>
  <c r="P993" i="49" s="1"/>
  <c r="V993" i="49" s="1"/>
  <c r="N992" i="49"/>
  <c r="P992" i="49" s="1"/>
  <c r="V992" i="49" s="1"/>
  <c r="N991" i="49"/>
  <c r="P991" i="49" s="1"/>
  <c r="V991" i="49" s="1"/>
  <c r="N990" i="49"/>
  <c r="P990" i="49" s="1"/>
  <c r="V990" i="49" s="1"/>
  <c r="N989" i="49"/>
  <c r="P989" i="49" s="1"/>
  <c r="V989" i="49" s="1"/>
  <c r="N988" i="49"/>
  <c r="P988" i="49" s="1"/>
  <c r="V988" i="49" s="1"/>
  <c r="N987" i="49"/>
  <c r="P987" i="49" s="1"/>
  <c r="V987" i="49" s="1"/>
  <c r="N986" i="49"/>
  <c r="P986" i="49" s="1"/>
  <c r="V986" i="49" s="1"/>
  <c r="N985" i="49"/>
  <c r="P985" i="49" s="1"/>
  <c r="V985" i="49" s="1"/>
  <c r="N984" i="49"/>
  <c r="P984" i="49" s="1"/>
  <c r="V984" i="49" s="1"/>
  <c r="N983" i="49"/>
  <c r="P983" i="49" s="1"/>
  <c r="V983" i="49" s="1"/>
  <c r="N982" i="49"/>
  <c r="P982" i="49" s="1"/>
  <c r="V982" i="49" s="1"/>
  <c r="N981" i="49"/>
  <c r="P981" i="49" s="1"/>
  <c r="V981" i="49" s="1"/>
  <c r="A980" i="49"/>
  <c r="A975" i="49"/>
  <c r="E230" i="1"/>
  <c r="D230" i="1"/>
  <c r="E229" i="1"/>
  <c r="D229" i="1"/>
  <c r="P976" i="49"/>
  <c r="V976" i="49" s="1"/>
  <c r="P977" i="49"/>
  <c r="V977" i="49" s="1"/>
  <c r="P928" i="49"/>
  <c r="V928" i="49" s="1"/>
  <c r="P927" i="49"/>
  <c r="V927" i="49" s="1"/>
  <c r="P926" i="49"/>
  <c r="V926" i="49" s="1"/>
  <c r="D171" i="1"/>
  <c r="D213" i="1"/>
  <c r="D157" i="1"/>
  <c r="A159" i="49"/>
  <c r="A149" i="49"/>
  <c r="N161" i="49"/>
  <c r="P161" i="49" s="1"/>
  <c r="V161" i="49" s="1"/>
  <c r="N162" i="49"/>
  <c r="P162" i="49" s="1"/>
  <c r="V162" i="49" s="1"/>
  <c r="N163" i="49"/>
  <c r="P163" i="49" s="1"/>
  <c r="V163" i="49" s="1"/>
  <c r="N160" i="49"/>
  <c r="P160" i="49" s="1"/>
  <c r="V160" i="49" s="1"/>
  <c r="D33" i="1"/>
  <c r="E33" i="1"/>
  <c r="E34" i="1"/>
  <c r="E35" i="1"/>
  <c r="N1750" i="49"/>
  <c r="P1750" i="49" s="1"/>
  <c r="V1750" i="49" s="1"/>
  <c r="N1749" i="49"/>
  <c r="P1749" i="49" s="1"/>
  <c r="V1749" i="49" s="1"/>
  <c r="N1748" i="49"/>
  <c r="P1748" i="49" s="1"/>
  <c r="V1748" i="49" s="1"/>
  <c r="N1747" i="49"/>
  <c r="P1747" i="49" s="1"/>
  <c r="V1747" i="49" s="1"/>
  <c r="N1746" i="49"/>
  <c r="P1746" i="49" s="1"/>
  <c r="V1746" i="49" s="1"/>
  <c r="N1745" i="49"/>
  <c r="P1745" i="49" s="1"/>
  <c r="V1745" i="49" s="1"/>
  <c r="N1744" i="49"/>
  <c r="P1744" i="49" s="1"/>
  <c r="V1744" i="49" s="1"/>
  <c r="D421" i="1"/>
  <c r="E420" i="1"/>
  <c r="D420" i="1"/>
  <c r="E418" i="1"/>
  <c r="D418" i="1"/>
  <c r="E481" i="1"/>
  <c r="D481" i="1"/>
  <c r="E488" i="1"/>
  <c r="D488" i="1"/>
  <c r="E495" i="1"/>
  <c r="D495" i="1"/>
  <c r="L227" i="1" l="1"/>
  <c r="B931" i="49"/>
  <c r="P935" i="49"/>
  <c r="V935" i="49" s="1"/>
  <c r="Q935" i="49"/>
  <c r="L230" i="1"/>
  <c r="P996" i="49"/>
  <c r="V996" i="49" s="1"/>
  <c r="Q164" i="49"/>
  <c r="L229" i="1"/>
  <c r="P978" i="49"/>
  <c r="V978" i="49" s="1"/>
  <c r="P164" i="49"/>
  <c r="V164" i="49" s="1"/>
  <c r="B159" i="49"/>
  <c r="L495" i="1"/>
  <c r="L481" i="1"/>
  <c r="L33" i="1"/>
  <c r="L420" i="1"/>
  <c r="L418" i="1"/>
  <c r="L488" i="1"/>
  <c r="U935" i="49" l="1"/>
  <c r="U164" i="49"/>
  <c r="Q931" i="49"/>
  <c r="U931" i="49" s="1"/>
  <c r="Q980" i="49"/>
  <c r="U980" i="49" s="1"/>
  <c r="Q159" i="49"/>
  <c r="U159" i="49" s="1"/>
  <c r="D510" i="1"/>
  <c r="A2027" i="49"/>
  <c r="A2020" i="49"/>
  <c r="A2016" i="49"/>
  <c r="A2010" i="49"/>
  <c r="A2009" i="49"/>
  <c r="B2009" i="49" s="1"/>
  <c r="A1995" i="49"/>
  <c r="A1994" i="49"/>
  <c r="B1994" i="49" s="1"/>
  <c r="A1980" i="49"/>
  <c r="A1979" i="49"/>
  <c r="A1975" i="49"/>
  <c r="A1971" i="49"/>
  <c r="A1966" i="49"/>
  <c r="A1960" i="49"/>
  <c r="A1959" i="49"/>
  <c r="B1959" i="49" s="1"/>
  <c r="A1950" i="49"/>
  <c r="A1946" i="49"/>
  <c r="A1942" i="49"/>
  <c r="A1937" i="49"/>
  <c r="A1933" i="49"/>
  <c r="A1928" i="49"/>
  <c r="A1924" i="49"/>
  <c r="A1920" i="49"/>
  <c r="A1915" i="49"/>
  <c r="A1911" i="49"/>
  <c r="A1907" i="49"/>
  <c r="A1932" i="49"/>
  <c r="B1932" i="49" s="1"/>
  <c r="A1906" i="49"/>
  <c r="B1906" i="49" s="1"/>
  <c r="A1901" i="49"/>
  <c r="A1892" i="49"/>
  <c r="A1888" i="49"/>
  <c r="A1887" i="49"/>
  <c r="B1887" i="49" s="1"/>
  <c r="A1886" i="49"/>
  <c r="B1886" i="49" s="1"/>
  <c r="K2028" i="49"/>
  <c r="P2028" i="49" s="1"/>
  <c r="V2028" i="49" s="1"/>
  <c r="P2024" i="49"/>
  <c r="V2024" i="49" s="1"/>
  <c r="P2023" i="49"/>
  <c r="V2023" i="49" s="1"/>
  <c r="P2022" i="49"/>
  <c r="V2022" i="49" s="1"/>
  <c r="P2021" i="49"/>
  <c r="V2021" i="49" s="1"/>
  <c r="P2017" i="49"/>
  <c r="V2017" i="49" s="1"/>
  <c r="P2013" i="49"/>
  <c r="V2013" i="49" s="1"/>
  <c r="P2012" i="49"/>
  <c r="V2012" i="49" s="1"/>
  <c r="P2011" i="49"/>
  <c r="V2011" i="49" s="1"/>
  <c r="P2006" i="49"/>
  <c r="V2006" i="49" s="1"/>
  <c r="P2005" i="49"/>
  <c r="V2005" i="49" s="1"/>
  <c r="P2004" i="49"/>
  <c r="V2004" i="49" s="1"/>
  <c r="P2003" i="49"/>
  <c r="V2003" i="49" s="1"/>
  <c r="P2002" i="49"/>
  <c r="V2002" i="49" s="1"/>
  <c r="P1999" i="49"/>
  <c r="V1999" i="49" s="1"/>
  <c r="P1998" i="49"/>
  <c r="V1998" i="49" s="1"/>
  <c r="P1997" i="49"/>
  <c r="V1997" i="49" s="1"/>
  <c r="P1991" i="49"/>
  <c r="V1991" i="49" s="1"/>
  <c r="P1990" i="49"/>
  <c r="V1990" i="49" s="1"/>
  <c r="P1989" i="49"/>
  <c r="V1989" i="49" s="1"/>
  <c r="P1988" i="49"/>
  <c r="V1988" i="49" s="1"/>
  <c r="P1987" i="49"/>
  <c r="V1987" i="49" s="1"/>
  <c r="P1984" i="49"/>
  <c r="V1984" i="49" s="1"/>
  <c r="P1983" i="49"/>
  <c r="V1983" i="49" s="1"/>
  <c r="P1982" i="49"/>
  <c r="V1982" i="49" s="1"/>
  <c r="P1976" i="49"/>
  <c r="V1976" i="49" s="1"/>
  <c r="P1972" i="49"/>
  <c r="V1972" i="49" s="1"/>
  <c r="P1968" i="49"/>
  <c r="V1968" i="49" s="1"/>
  <c r="K1963" i="49"/>
  <c r="N1963" i="49" s="1"/>
  <c r="P1963" i="49" s="1"/>
  <c r="V1963" i="49" s="1"/>
  <c r="K1962" i="49"/>
  <c r="N1962" i="49" s="1"/>
  <c r="P1962" i="49" s="1"/>
  <c r="V1962" i="49" s="1"/>
  <c r="K1961" i="49"/>
  <c r="N1961" i="49" s="1"/>
  <c r="P1961" i="49" s="1"/>
  <c r="V1961" i="49" s="1"/>
  <c r="P1956" i="49"/>
  <c r="V1956" i="49" s="1"/>
  <c r="P1955" i="49"/>
  <c r="V1955" i="49" s="1"/>
  <c r="P1954" i="49"/>
  <c r="V1954" i="49" s="1"/>
  <c r="P1953" i="49"/>
  <c r="V1953" i="49" s="1"/>
  <c r="P1952" i="49"/>
  <c r="V1952" i="49" s="1"/>
  <c r="O1943" i="49"/>
  <c r="P1943" i="49" s="1"/>
  <c r="V1943" i="49" s="1"/>
  <c r="P1939" i="49"/>
  <c r="V1939" i="49" s="1"/>
  <c r="P1934" i="49"/>
  <c r="V1934" i="49" s="1"/>
  <c r="O1925" i="49"/>
  <c r="P1925" i="49" s="1"/>
  <c r="V1925" i="49" s="1"/>
  <c r="O1921" i="49"/>
  <c r="P1921" i="49" s="1"/>
  <c r="V1921" i="49" s="1"/>
  <c r="N1912" i="49"/>
  <c r="P1912" i="49" s="1"/>
  <c r="V1912" i="49" s="1"/>
  <c r="P1908" i="49"/>
  <c r="V1908" i="49" s="1"/>
  <c r="O1898" i="49"/>
  <c r="P1898" i="49" s="1"/>
  <c r="V1898" i="49" s="1"/>
  <c r="O1897" i="49"/>
  <c r="P1897" i="49" s="1"/>
  <c r="V1897" i="49" s="1"/>
  <c r="O1896" i="49"/>
  <c r="P1896" i="49" s="1"/>
  <c r="V1896" i="49" s="1"/>
  <c r="O1895" i="49"/>
  <c r="P1895" i="49" s="1"/>
  <c r="V1895" i="49" s="1"/>
  <c r="O1894" i="49"/>
  <c r="P1894" i="49" s="1"/>
  <c r="V1894" i="49" s="1"/>
  <c r="O1889" i="49"/>
  <c r="P1889" i="49" s="1"/>
  <c r="V1889" i="49" s="1"/>
  <c r="L510" i="1"/>
  <c r="L505" i="1"/>
  <c r="L504" i="1"/>
  <c r="L502" i="1"/>
  <c r="L501" i="1"/>
  <c r="L499" i="1"/>
  <c r="L498" i="1"/>
  <c r="L493" i="1"/>
  <c r="L492" i="1"/>
  <c r="L486" i="1"/>
  <c r="L485" i="1"/>
  <c r="L478" i="1"/>
  <c r="L477" i="1"/>
  <c r="L472" i="1"/>
  <c r="L473" i="1"/>
  <c r="D210" i="1"/>
  <c r="E210" i="1"/>
  <c r="E507" i="1"/>
  <c r="D507" i="1"/>
  <c r="E506" i="1"/>
  <c r="D506" i="1"/>
  <c r="E503" i="1"/>
  <c r="D503" i="1"/>
  <c r="E500" i="1"/>
  <c r="D500" i="1"/>
  <c r="E497" i="1"/>
  <c r="D497" i="1"/>
  <c r="E496" i="1"/>
  <c r="D496" i="1"/>
  <c r="E494" i="1"/>
  <c r="D494" i="1"/>
  <c r="E490" i="1"/>
  <c r="D490" i="1"/>
  <c r="E491" i="1"/>
  <c r="D491" i="1"/>
  <c r="E489" i="1"/>
  <c r="D489" i="1"/>
  <c r="E487" i="1"/>
  <c r="D487" i="1"/>
  <c r="E484" i="1"/>
  <c r="D484" i="1"/>
  <c r="E483" i="1"/>
  <c r="D483" i="1"/>
  <c r="E482" i="1"/>
  <c r="D482" i="1"/>
  <c r="E480" i="1"/>
  <c r="D480" i="1"/>
  <c r="E479" i="1"/>
  <c r="D479" i="1"/>
  <c r="E476" i="1"/>
  <c r="D476" i="1"/>
  <c r="E475" i="1"/>
  <c r="D475" i="1"/>
  <c r="E474" i="1"/>
  <c r="D474" i="1"/>
  <c r="P1977" i="49" l="1"/>
  <c r="V1977" i="49" s="1"/>
  <c r="P1922" i="49"/>
  <c r="V1922" i="49" s="1"/>
  <c r="P1926" i="49"/>
  <c r="V1926" i="49" s="1"/>
  <c r="P1944" i="49"/>
  <c r="V1944" i="49" s="1"/>
  <c r="P1935" i="49"/>
  <c r="V1935" i="49" s="1"/>
  <c r="P1940" i="49"/>
  <c r="V1940" i="49" s="1"/>
  <c r="P2018" i="49"/>
  <c r="V2018" i="49" s="1"/>
  <c r="P1969" i="49"/>
  <c r="V1969" i="49" s="1"/>
  <c r="P1973" i="49"/>
  <c r="V1973" i="49" s="1"/>
  <c r="L474" i="1"/>
  <c r="L476" i="1"/>
  <c r="L480" i="1"/>
  <c r="L487" i="1"/>
  <c r="L491" i="1"/>
  <c r="L494" i="1"/>
  <c r="L503" i="1"/>
  <c r="Q1930" i="49"/>
  <c r="Q1973" i="49"/>
  <c r="Q2018" i="49"/>
  <c r="Q1940" i="49"/>
  <c r="Q1918" i="49"/>
  <c r="B1892" i="49"/>
  <c r="Q1922" i="49"/>
  <c r="L475" i="1"/>
  <c r="L479" i="1"/>
  <c r="L482" i="1"/>
  <c r="L489" i="1"/>
  <c r="L490" i="1"/>
  <c r="L496" i="1"/>
  <c r="Q2014" i="49"/>
  <c r="B1907" i="49"/>
  <c r="B1888" i="49"/>
  <c r="B1950" i="49"/>
  <c r="Q1969" i="49"/>
  <c r="Q1913" i="49"/>
  <c r="B1901" i="49"/>
  <c r="B1960" i="49"/>
  <c r="B1942" i="49"/>
  <c r="L210" i="1"/>
  <c r="Q1935" i="49"/>
  <c r="Q2007" i="49"/>
  <c r="L507" i="1"/>
  <c r="Q1948" i="49"/>
  <c r="Q1977" i="49"/>
  <c r="Q1926" i="49"/>
  <c r="Q1992" i="49"/>
  <c r="Q1964" i="49"/>
  <c r="B1933" i="49"/>
  <c r="Q1899" i="49"/>
  <c r="Q1904" i="49"/>
  <c r="Q1890" i="49"/>
  <c r="B1946" i="49"/>
  <c r="B2010" i="49"/>
  <c r="P2007" i="49"/>
  <c r="V2007" i="49" s="1"/>
  <c r="B1924" i="49"/>
  <c r="P1957" i="49"/>
  <c r="V1957" i="49" s="1"/>
  <c r="B1928" i="49"/>
  <c r="B1995" i="49"/>
  <c r="Q1909" i="49"/>
  <c r="Q1957" i="49"/>
  <c r="B1911" i="49"/>
  <c r="Q1944" i="49"/>
  <c r="B1971" i="49"/>
  <c r="B1980" i="49"/>
  <c r="B1915" i="49"/>
  <c r="B1975" i="49"/>
  <c r="B1937" i="49"/>
  <c r="B1966" i="49"/>
  <c r="B2016" i="49"/>
  <c r="B1920" i="49"/>
  <c r="P2029" i="49"/>
  <c r="V2029" i="49" s="1"/>
  <c r="P1913" i="49"/>
  <c r="V1913" i="49" s="1"/>
  <c r="P1909" i="49"/>
  <c r="V1909" i="49" s="1"/>
  <c r="P2014" i="49"/>
  <c r="V2014" i="49" s="1"/>
  <c r="P1890" i="49"/>
  <c r="V1890" i="49" s="1"/>
  <c r="P1918" i="49"/>
  <c r="V1918" i="49" s="1"/>
  <c r="P1899" i="49"/>
  <c r="V1899" i="49" s="1"/>
  <c r="Q1971" i="49"/>
  <c r="U1971" i="49" s="1"/>
  <c r="P1992" i="49"/>
  <c r="V1992" i="49" s="1"/>
  <c r="P2025" i="49"/>
  <c r="V2025" i="49" s="1"/>
  <c r="P1964" i="49"/>
  <c r="V1964" i="49" s="1"/>
  <c r="O1929" i="49"/>
  <c r="P1929" i="49" s="1"/>
  <c r="V1929" i="49" s="1"/>
  <c r="O1947" i="49"/>
  <c r="P1947" i="49" s="1"/>
  <c r="V1947" i="49" s="1"/>
  <c r="L506" i="1"/>
  <c r="L484" i="1"/>
  <c r="L500" i="1"/>
  <c r="L483" i="1"/>
  <c r="L497" i="1"/>
  <c r="U1944" i="49" l="1"/>
  <c r="U1973" i="49"/>
  <c r="U1918" i="49"/>
  <c r="U1926" i="49"/>
  <c r="U1992" i="49"/>
  <c r="U2018" i="49"/>
  <c r="U1969" i="49"/>
  <c r="U1935" i="49"/>
  <c r="U1899" i="49"/>
  <c r="U2007" i="49"/>
  <c r="U1964" i="49"/>
  <c r="U1922" i="49"/>
  <c r="U2014" i="49"/>
  <c r="U1957" i="49"/>
  <c r="U1977" i="49"/>
  <c r="U1940" i="49"/>
  <c r="U1909" i="49"/>
  <c r="U1890" i="49"/>
  <c r="U1913" i="49"/>
  <c r="Q1933" i="49"/>
  <c r="U1933" i="49" s="1"/>
  <c r="Q1966" i="49"/>
  <c r="U1966" i="49" s="1"/>
  <c r="Q1942" i="49"/>
  <c r="U1942" i="49" s="1"/>
  <c r="Q1975" i="49"/>
  <c r="U1975" i="49" s="1"/>
  <c r="Q1924" i="49"/>
  <c r="U1924" i="49" s="1"/>
  <c r="Q1937" i="49"/>
  <c r="U1937" i="49" s="1"/>
  <c r="Q2016" i="49"/>
  <c r="U2016" i="49" s="1"/>
  <c r="Q1950" i="49"/>
  <c r="U1950" i="49" s="1"/>
  <c r="Q1920" i="49"/>
  <c r="U1920" i="49" s="1"/>
  <c r="Q1995" i="49"/>
  <c r="U1995" i="49" s="1"/>
  <c r="Q2020" i="49"/>
  <c r="U2020" i="49" s="1"/>
  <c r="Q2010" i="49"/>
  <c r="U2010" i="49" s="1"/>
  <c r="Q1980" i="49"/>
  <c r="U1980" i="49" s="1"/>
  <c r="Q1915" i="49"/>
  <c r="U1915" i="49" s="1"/>
  <c r="Q1907" i="49"/>
  <c r="U1907" i="49" s="1"/>
  <c r="Q1892" i="49"/>
  <c r="U1892" i="49" s="1"/>
  <c r="Q2027" i="49"/>
  <c r="U2027" i="49" s="1"/>
  <c r="P1948" i="49"/>
  <c r="V1948" i="49" s="1"/>
  <c r="Q1888" i="49"/>
  <c r="U1888" i="49" s="1"/>
  <c r="O1902" i="49"/>
  <c r="Q1960" i="49"/>
  <c r="U1960" i="49" s="1"/>
  <c r="P1930" i="49"/>
  <c r="V1930" i="49" s="1"/>
  <c r="Q1911" i="49"/>
  <c r="U1911" i="49" s="1"/>
  <c r="U1948" i="49" l="1"/>
  <c r="U1930" i="49"/>
  <c r="Q1928" i="49"/>
  <c r="U1928" i="49" s="1"/>
  <c r="Q1946" i="49"/>
  <c r="U1946" i="49" s="1"/>
  <c r="D107" i="1" l="1"/>
  <c r="B13" i="8"/>
  <c r="N232" i="49"/>
  <c r="P232" i="49" s="1"/>
  <c r="V232" i="49" s="1"/>
  <c r="N249" i="49"/>
  <c r="P249" i="49" s="1"/>
  <c r="V249" i="49" s="1"/>
  <c r="N248" i="49"/>
  <c r="P248" i="49" s="1"/>
  <c r="V248" i="49" s="1"/>
  <c r="N247" i="49"/>
  <c r="P247" i="49" s="1"/>
  <c r="V247" i="49" s="1"/>
  <c r="N246" i="49"/>
  <c r="P246" i="49" s="1"/>
  <c r="V246" i="49" s="1"/>
  <c r="N245" i="49"/>
  <c r="P245" i="49" s="1"/>
  <c r="V245" i="49" s="1"/>
  <c r="N244" i="49"/>
  <c r="P244" i="49" s="1"/>
  <c r="V244" i="49" s="1"/>
  <c r="N243" i="49"/>
  <c r="P243" i="49" s="1"/>
  <c r="V243" i="49" s="1"/>
  <c r="N242" i="49"/>
  <c r="P242" i="49" s="1"/>
  <c r="V242" i="49" s="1"/>
  <c r="N241" i="49"/>
  <c r="P241" i="49" s="1"/>
  <c r="V241" i="49" s="1"/>
  <c r="N240" i="49"/>
  <c r="P240" i="49" s="1"/>
  <c r="V240" i="49" s="1"/>
  <c r="N239" i="49"/>
  <c r="P239" i="49" s="1"/>
  <c r="V239" i="49" s="1"/>
  <c r="N238" i="49"/>
  <c r="P238" i="49" s="1"/>
  <c r="V238" i="49" s="1"/>
  <c r="N237" i="49"/>
  <c r="P237" i="49" s="1"/>
  <c r="V237" i="49" s="1"/>
  <c r="N236" i="49"/>
  <c r="P236" i="49" s="1"/>
  <c r="V236" i="49" s="1"/>
  <c r="N235" i="49"/>
  <c r="P235" i="49" s="1"/>
  <c r="V235" i="49" s="1"/>
  <c r="N234" i="49"/>
  <c r="P234" i="49" s="1"/>
  <c r="V234" i="49" s="1"/>
  <c r="N233" i="49"/>
  <c r="P233" i="49" s="1"/>
  <c r="V233" i="49" s="1"/>
  <c r="P225" i="49"/>
  <c r="V225" i="49" s="1"/>
  <c r="P226" i="49"/>
  <c r="V226" i="49" s="1"/>
  <c r="P227" i="49"/>
  <c r="V227" i="49" s="1"/>
  <c r="P228" i="49"/>
  <c r="V228" i="49" s="1"/>
  <c r="A224" i="49"/>
  <c r="Q229" i="49" s="1"/>
  <c r="D35" i="1"/>
  <c r="P156" i="49"/>
  <c r="V156" i="49" s="1"/>
  <c r="P155" i="49"/>
  <c r="V155" i="49" s="1"/>
  <c r="P154" i="49"/>
  <c r="V154" i="49" s="1"/>
  <c r="P153" i="49"/>
  <c r="V153" i="49" s="1"/>
  <c r="P152" i="49"/>
  <c r="V152" i="49" s="1"/>
  <c r="P151" i="49"/>
  <c r="V151" i="49" s="1"/>
  <c r="P150" i="49"/>
  <c r="V150" i="49" s="1"/>
  <c r="B224" i="49" l="1"/>
  <c r="L35" i="1"/>
  <c r="P250" i="49"/>
  <c r="V250" i="49" s="1"/>
  <c r="P229" i="49"/>
  <c r="V229" i="49" s="1"/>
  <c r="U229" i="49" l="1"/>
  <c r="Q224" i="49"/>
  <c r="U224" i="49" s="1"/>
  <c r="A288" i="49" l="1"/>
  <c r="J289" i="49"/>
  <c r="P289" i="49" s="1"/>
  <c r="V289" i="49" s="1"/>
  <c r="A1772" i="49"/>
  <c r="A1768" i="49"/>
  <c r="A1763" i="49"/>
  <c r="A1762" i="49"/>
  <c r="B1762" i="49" s="1"/>
  <c r="P1773" i="49"/>
  <c r="V1773" i="49" s="1"/>
  <c r="P1769" i="49"/>
  <c r="V1769" i="49" s="1"/>
  <c r="P1765" i="49"/>
  <c r="V1765" i="49" s="1"/>
  <c r="P1764" i="49"/>
  <c r="V1764" i="49" s="1"/>
  <c r="D432" i="1"/>
  <c r="D344" i="1"/>
  <c r="A1435" i="49"/>
  <c r="A1431" i="49"/>
  <c r="A1424" i="49"/>
  <c r="A1417" i="49"/>
  <c r="A1416" i="49"/>
  <c r="B1416" i="49" s="1"/>
  <c r="P1436" i="49"/>
  <c r="V1436" i="49" s="1"/>
  <c r="P1432" i="49"/>
  <c r="V1432" i="49" s="1"/>
  <c r="J1428" i="49"/>
  <c r="P1428" i="49" s="1"/>
  <c r="V1428" i="49" s="1"/>
  <c r="J1427" i="49"/>
  <c r="P1427" i="49" s="1"/>
  <c r="V1427" i="49" s="1"/>
  <c r="J1426" i="49"/>
  <c r="P1426" i="49" s="1"/>
  <c r="V1426" i="49" s="1"/>
  <c r="J1425" i="49"/>
  <c r="P1425" i="49" s="1"/>
  <c r="V1425" i="49" s="1"/>
  <c r="P1421" i="49"/>
  <c r="V1421" i="49" s="1"/>
  <c r="P1420" i="49"/>
  <c r="V1420" i="49" s="1"/>
  <c r="P1419" i="49"/>
  <c r="V1419" i="49" s="1"/>
  <c r="P1418" i="49"/>
  <c r="V1418" i="49" s="1"/>
  <c r="A1022" i="49"/>
  <c r="A1016" i="49"/>
  <c r="A1015" i="49"/>
  <c r="P1023" i="49"/>
  <c r="V1023" i="49" s="1"/>
  <c r="P1019" i="49"/>
  <c r="V1019" i="49" s="1"/>
  <c r="P1018" i="49"/>
  <c r="V1018" i="49" s="1"/>
  <c r="P1017" i="49"/>
  <c r="V1017" i="49" s="1"/>
  <c r="P1770" i="49" l="1"/>
  <c r="V1770" i="49" s="1"/>
  <c r="P1437" i="49"/>
  <c r="V1437" i="49" s="1"/>
  <c r="P1433" i="49"/>
  <c r="V1433" i="49" s="1"/>
  <c r="P290" i="49"/>
  <c r="V290" i="49" s="1"/>
  <c r="P1774" i="49"/>
  <c r="V1774" i="49" s="1"/>
  <c r="P1766" i="49"/>
  <c r="V1766" i="49" s="1"/>
  <c r="P1422" i="49"/>
  <c r="V1422" i="49" s="1"/>
  <c r="P1429" i="49"/>
  <c r="V1429" i="49" s="1"/>
  <c r="P1024" i="49"/>
  <c r="V1024" i="49" s="1"/>
  <c r="P1020" i="49"/>
  <c r="V1020" i="49" s="1"/>
  <c r="J282" i="49"/>
  <c r="P282" i="49" s="1"/>
  <c r="V282" i="49" s="1"/>
  <c r="J283" i="49"/>
  <c r="P283" i="49" s="1"/>
  <c r="V283" i="49" s="1"/>
  <c r="J284" i="49"/>
  <c r="P284" i="49" s="1"/>
  <c r="V284" i="49" s="1"/>
  <c r="J285" i="49"/>
  <c r="P285" i="49" s="1"/>
  <c r="V285" i="49" s="1"/>
  <c r="P278" i="49"/>
  <c r="V278" i="49" s="1"/>
  <c r="P277" i="49"/>
  <c r="V277" i="49" s="1"/>
  <c r="P276" i="49"/>
  <c r="V276" i="49" s="1"/>
  <c r="P275" i="49"/>
  <c r="V275" i="49" s="1"/>
  <c r="P274" i="49"/>
  <c r="V274" i="49" s="1"/>
  <c r="P273" i="49"/>
  <c r="V273" i="49" s="1"/>
  <c r="P272" i="49"/>
  <c r="V272" i="49" s="1"/>
  <c r="P271" i="49"/>
  <c r="V271" i="49" s="1"/>
  <c r="Q1768" i="49" l="1"/>
  <c r="U1768" i="49" s="1"/>
  <c r="Q1431" i="49"/>
  <c r="U1431" i="49" s="1"/>
  <c r="Q1435" i="49"/>
  <c r="U1435" i="49" s="1"/>
  <c r="Q288" i="49"/>
  <c r="U288" i="49" s="1"/>
  <c r="Q1772" i="49"/>
  <c r="U1772" i="49" s="1"/>
  <c r="Q1763" i="49"/>
  <c r="U1763" i="49" s="1"/>
  <c r="Q1022" i="49"/>
  <c r="U1022" i="49" s="1"/>
  <c r="Q1417" i="49"/>
  <c r="U1417" i="49" s="1"/>
  <c r="Q1424" i="49"/>
  <c r="U1424" i="49" s="1"/>
  <c r="Q1016" i="49"/>
  <c r="U1016" i="49" s="1"/>
  <c r="P286" i="49"/>
  <c r="V286" i="49" s="1"/>
  <c r="Q1029" i="49" l="1"/>
  <c r="U1029" i="49" s="1"/>
  <c r="B1027" i="49"/>
  <c r="Q1073" i="49" l="1"/>
  <c r="U1073" i="49" s="1"/>
  <c r="B1071" i="49"/>
  <c r="P1707" i="49" l="1"/>
  <c r="V1707" i="49" s="1"/>
  <c r="P1706" i="49"/>
  <c r="V1706" i="49" s="1"/>
  <c r="P1705" i="49"/>
  <c r="V1705" i="49" s="1"/>
  <c r="P1704" i="49"/>
  <c r="V1704" i="49" s="1"/>
  <c r="P1703" i="49"/>
  <c r="V1703" i="49" s="1"/>
  <c r="P1702" i="49"/>
  <c r="V1702" i="49" s="1"/>
  <c r="P1701" i="49"/>
  <c r="V1701" i="49" s="1"/>
  <c r="P1700" i="49"/>
  <c r="V1700" i="49" s="1"/>
  <c r="P1699" i="49"/>
  <c r="V1699" i="49" s="1"/>
  <c r="P1698" i="49"/>
  <c r="V1698" i="49" s="1"/>
  <c r="P1697" i="49"/>
  <c r="V1697" i="49" s="1"/>
  <c r="P1304" i="49"/>
  <c r="V1304" i="49" s="1"/>
  <c r="P1303" i="49"/>
  <c r="V1303" i="49" s="1"/>
  <c r="P1302" i="49"/>
  <c r="V1302" i="49" s="1"/>
  <c r="P1301" i="49"/>
  <c r="V1301" i="49" s="1"/>
  <c r="P1300" i="49"/>
  <c r="V1300" i="49" s="1"/>
  <c r="P1299" i="49"/>
  <c r="V1299" i="49" s="1"/>
  <c r="P1298" i="49"/>
  <c r="V1298" i="49" s="1"/>
  <c r="P1297" i="49"/>
  <c r="V1297" i="49" s="1"/>
  <c r="P1296" i="49"/>
  <c r="V1296" i="49" s="1"/>
  <c r="P1295" i="49"/>
  <c r="V1295" i="49" s="1"/>
  <c r="P1294" i="49"/>
  <c r="V1294" i="49" s="1"/>
  <c r="P1293" i="49"/>
  <c r="V1293" i="49" s="1"/>
  <c r="P1292" i="49"/>
  <c r="V1292" i="49" s="1"/>
  <c r="P1291" i="49"/>
  <c r="V1291" i="49" s="1"/>
  <c r="P1290" i="49"/>
  <c r="V1290" i="49" s="1"/>
  <c r="P1289" i="49"/>
  <c r="V1289" i="49" s="1"/>
  <c r="P1288" i="49"/>
  <c r="V1288" i="49" s="1"/>
  <c r="P1287" i="49"/>
  <c r="V1287" i="49" s="1"/>
  <c r="P1286" i="49"/>
  <c r="V1286" i="49" s="1"/>
  <c r="P1285" i="49"/>
  <c r="V1285" i="49" s="1"/>
  <c r="P898" i="49"/>
  <c r="V898" i="49" s="1"/>
  <c r="P897" i="49"/>
  <c r="V897" i="49" s="1"/>
  <c r="P896" i="49"/>
  <c r="V896" i="49" s="1"/>
  <c r="P895" i="49"/>
  <c r="V895" i="49" s="1"/>
  <c r="P894" i="49"/>
  <c r="V894" i="49" s="1"/>
  <c r="P893" i="49"/>
  <c r="V893" i="49" s="1"/>
  <c r="P892" i="49"/>
  <c r="V892" i="49" s="1"/>
  <c r="P891" i="49"/>
  <c r="V891" i="49" s="1"/>
  <c r="P890" i="49"/>
  <c r="V890" i="49" s="1"/>
  <c r="P889" i="49"/>
  <c r="V889" i="49" s="1"/>
  <c r="P888" i="49"/>
  <c r="V888" i="49" s="1"/>
  <c r="P887" i="49"/>
  <c r="V887" i="49" s="1"/>
  <c r="P886" i="49"/>
  <c r="V886" i="49" s="1"/>
  <c r="P885" i="49"/>
  <c r="V885" i="49" s="1"/>
  <c r="P884" i="49"/>
  <c r="V884" i="49" s="1"/>
  <c r="P883" i="49"/>
  <c r="V883" i="49" s="1"/>
  <c r="P882" i="49"/>
  <c r="V882" i="49" s="1"/>
  <c r="P881" i="49"/>
  <c r="V881" i="49" s="1"/>
  <c r="P880" i="49"/>
  <c r="V880" i="49" s="1"/>
  <c r="P879" i="49"/>
  <c r="V879" i="49" s="1"/>
  <c r="P878" i="49"/>
  <c r="V878" i="49" s="1"/>
  <c r="P877" i="49"/>
  <c r="V877" i="49" s="1"/>
  <c r="P876" i="49"/>
  <c r="V876" i="49" s="1"/>
  <c r="P875" i="49"/>
  <c r="V875" i="49" s="1"/>
  <c r="P874" i="49"/>
  <c r="V874" i="49" s="1"/>
  <c r="P873" i="49"/>
  <c r="V873" i="49" s="1"/>
  <c r="P872" i="49"/>
  <c r="V872" i="49" s="1"/>
  <c r="P708" i="49"/>
  <c r="V708" i="49" s="1"/>
  <c r="P707" i="49"/>
  <c r="V707" i="49" s="1"/>
  <c r="P706" i="49"/>
  <c r="V706" i="49" s="1"/>
  <c r="P705" i="49"/>
  <c r="V705" i="49" s="1"/>
  <c r="P704" i="49"/>
  <c r="V704" i="49" s="1"/>
  <c r="P703" i="49"/>
  <c r="V703" i="49" s="1"/>
  <c r="P702" i="49"/>
  <c r="V702" i="49" s="1"/>
  <c r="P701" i="49"/>
  <c r="V701" i="49" s="1"/>
  <c r="P700" i="49"/>
  <c r="V700" i="49" s="1"/>
  <c r="P699" i="49"/>
  <c r="V699" i="49" s="1"/>
  <c r="P698" i="49"/>
  <c r="V698" i="49" s="1"/>
  <c r="P697" i="49"/>
  <c r="V697" i="49" s="1"/>
  <c r="P696" i="49"/>
  <c r="V696" i="49" s="1"/>
  <c r="P695" i="49"/>
  <c r="V695" i="49" s="1"/>
  <c r="P694" i="49"/>
  <c r="V694" i="49" s="1"/>
  <c r="P693" i="49"/>
  <c r="V693" i="49" s="1"/>
  <c r="P692" i="49"/>
  <c r="V692" i="49" s="1"/>
  <c r="P691" i="49"/>
  <c r="V691" i="49" s="1"/>
  <c r="P690" i="49"/>
  <c r="V690" i="49" s="1"/>
  <c r="P689" i="49"/>
  <c r="V689" i="49" s="1"/>
  <c r="P688" i="49"/>
  <c r="V688" i="49" s="1"/>
  <c r="P687" i="49"/>
  <c r="V687" i="49" s="1"/>
  <c r="P686" i="49"/>
  <c r="V686" i="49" s="1"/>
  <c r="P685" i="49"/>
  <c r="V685" i="49" s="1"/>
  <c r="P684" i="49"/>
  <c r="V684" i="49" s="1"/>
  <c r="P683" i="49"/>
  <c r="V683" i="49" s="1"/>
  <c r="P682" i="49"/>
  <c r="V682" i="49" s="1"/>
  <c r="P681" i="49"/>
  <c r="V681" i="49" s="1"/>
  <c r="P118" i="49"/>
  <c r="V118" i="49" s="1"/>
  <c r="P117" i="49"/>
  <c r="V117" i="49" s="1"/>
  <c r="P116" i="49"/>
  <c r="V116" i="49" s="1"/>
  <c r="P115" i="49"/>
  <c r="V115" i="49" s="1"/>
  <c r="P114" i="49"/>
  <c r="V114" i="49" s="1"/>
  <c r="P113" i="49"/>
  <c r="V113" i="49" s="1"/>
  <c r="P112" i="49"/>
  <c r="V112" i="49" s="1"/>
  <c r="P111" i="49"/>
  <c r="V111" i="49" s="1"/>
  <c r="P110" i="49"/>
  <c r="V110" i="49" s="1"/>
  <c r="P109" i="49"/>
  <c r="V109" i="49" s="1"/>
  <c r="P108" i="49"/>
  <c r="V108" i="49" s="1"/>
  <c r="P107" i="49"/>
  <c r="V107" i="49" s="1"/>
  <c r="P106" i="49"/>
  <c r="V106" i="49" s="1"/>
  <c r="P105" i="49"/>
  <c r="V105" i="49" s="1"/>
  <c r="P104" i="49"/>
  <c r="V104" i="49" s="1"/>
  <c r="P103" i="49"/>
  <c r="V103" i="49" s="1"/>
  <c r="P102" i="49"/>
  <c r="V102" i="49" s="1"/>
  <c r="P101" i="49"/>
  <c r="V101" i="49" s="1"/>
  <c r="P100" i="49"/>
  <c r="V100" i="49" s="1"/>
  <c r="P99" i="49"/>
  <c r="V99" i="49" s="1"/>
  <c r="P98" i="49"/>
  <c r="V98" i="49" s="1"/>
  <c r="P97" i="49"/>
  <c r="V97" i="49" s="1"/>
  <c r="P96" i="49"/>
  <c r="V96" i="49" s="1"/>
  <c r="P95" i="49"/>
  <c r="V95" i="49" s="1"/>
  <c r="P94" i="49"/>
  <c r="V94" i="49" s="1"/>
  <c r="P93" i="49"/>
  <c r="V93" i="49" s="1"/>
  <c r="P92" i="49"/>
  <c r="V92" i="49" s="1"/>
  <c r="P91" i="49"/>
  <c r="V91" i="49" s="1"/>
  <c r="P90" i="49"/>
  <c r="V90" i="49" s="1"/>
  <c r="P89" i="49"/>
  <c r="V89" i="49" s="1"/>
  <c r="P88" i="49"/>
  <c r="V88" i="49" s="1"/>
  <c r="P87" i="49"/>
  <c r="V87" i="49" s="1"/>
  <c r="P86" i="49"/>
  <c r="V86" i="49" s="1"/>
  <c r="P85" i="49"/>
  <c r="V85" i="49" s="1"/>
  <c r="P84" i="49"/>
  <c r="V84" i="49" s="1"/>
  <c r="P83" i="49"/>
  <c r="V83" i="49" s="1"/>
  <c r="P82" i="49"/>
  <c r="V82" i="49" s="1"/>
  <c r="P81" i="49"/>
  <c r="V81" i="49" s="1"/>
  <c r="P80" i="49"/>
  <c r="V80" i="49" s="1"/>
  <c r="P79" i="49"/>
  <c r="V79" i="49" s="1"/>
  <c r="P78" i="49"/>
  <c r="V78" i="49" s="1"/>
  <c r="P77" i="49"/>
  <c r="V77" i="49" s="1"/>
  <c r="P76" i="49"/>
  <c r="V76" i="49" s="1"/>
  <c r="P75" i="49"/>
  <c r="V75" i="49" s="1"/>
  <c r="P74" i="49"/>
  <c r="V74" i="49" s="1"/>
  <c r="P73" i="49"/>
  <c r="V73" i="49" s="1"/>
  <c r="P72" i="49"/>
  <c r="V72" i="49" s="1"/>
  <c r="P71" i="49"/>
  <c r="V71" i="49" s="1"/>
  <c r="P70" i="49"/>
  <c r="V70" i="49" s="1"/>
  <c r="P69" i="49"/>
  <c r="V69" i="49" s="1"/>
  <c r="P68" i="49"/>
  <c r="V68" i="49" s="1"/>
  <c r="P67" i="49"/>
  <c r="V67" i="49" s="1"/>
  <c r="P66" i="49"/>
  <c r="V66" i="49" s="1"/>
  <c r="P65" i="49"/>
  <c r="V65" i="49" s="1"/>
  <c r="P64" i="49"/>
  <c r="V64" i="49" s="1"/>
  <c r="P63" i="49"/>
  <c r="V63" i="49" s="1"/>
  <c r="P62" i="49"/>
  <c r="V62" i="49" s="1"/>
  <c r="P61" i="49"/>
  <c r="V61" i="49" s="1"/>
  <c r="P60" i="49"/>
  <c r="V60" i="49" s="1"/>
  <c r="A1743" i="49" l="1"/>
  <c r="Q1751" i="49" s="1"/>
  <c r="A1734" i="49"/>
  <c r="Q1737" i="49" s="1"/>
  <c r="A1733" i="49"/>
  <c r="B1733" i="49" s="1"/>
  <c r="P1381" i="49"/>
  <c r="V1381" i="49" s="1"/>
  <c r="P1380" i="49"/>
  <c r="V1380" i="49" s="1"/>
  <c r="P1379" i="49"/>
  <c r="V1379" i="49" s="1"/>
  <c r="P1378" i="49"/>
  <c r="V1378" i="49" s="1"/>
  <c r="P1377" i="49"/>
  <c r="V1377" i="49" s="1"/>
  <c r="P1376" i="49"/>
  <c r="V1376" i="49" s="1"/>
  <c r="P1375" i="49"/>
  <c r="V1375" i="49" s="1"/>
  <c r="P1374" i="49"/>
  <c r="V1374" i="49" s="1"/>
  <c r="P1373" i="49"/>
  <c r="V1373" i="49" s="1"/>
  <c r="P1372" i="49"/>
  <c r="V1372" i="49" s="1"/>
  <c r="P1371" i="49"/>
  <c r="V1371" i="49" s="1"/>
  <c r="P1370" i="49"/>
  <c r="V1370" i="49" s="1"/>
  <c r="P1369" i="49"/>
  <c r="V1369" i="49" s="1"/>
  <c r="P1368" i="49"/>
  <c r="V1368" i="49" s="1"/>
  <c r="P1367" i="49"/>
  <c r="V1367" i="49" s="1"/>
  <c r="P1366" i="49"/>
  <c r="V1366" i="49" s="1"/>
  <c r="P1365" i="49"/>
  <c r="V1365" i="49" s="1"/>
  <c r="P1364" i="49"/>
  <c r="V1364" i="49" s="1"/>
  <c r="P1363" i="49"/>
  <c r="V1363" i="49" s="1"/>
  <c r="P1362" i="49"/>
  <c r="V1362" i="49" s="1"/>
  <c r="P1361" i="49"/>
  <c r="V1361" i="49" s="1"/>
  <c r="P1360" i="49"/>
  <c r="V1360" i="49" s="1"/>
  <c r="P1359" i="49"/>
  <c r="V1359" i="49" s="1"/>
  <c r="P1358" i="49"/>
  <c r="V1358" i="49" s="1"/>
  <c r="P1357" i="49"/>
  <c r="V1357" i="49" s="1"/>
  <c r="P1356" i="49"/>
  <c r="V1356" i="49" s="1"/>
  <c r="P1355" i="49"/>
  <c r="V1355" i="49" s="1"/>
  <c r="P1354" i="49"/>
  <c r="V1354" i="49" s="1"/>
  <c r="P1353" i="49"/>
  <c r="V1353" i="49" s="1"/>
  <c r="P1352" i="49"/>
  <c r="V1352" i="49" s="1"/>
  <c r="P1351" i="49"/>
  <c r="V1351" i="49" s="1"/>
  <c r="P1350" i="49"/>
  <c r="V1350" i="49" s="1"/>
  <c r="P1349" i="49"/>
  <c r="V1349" i="49" s="1"/>
  <c r="P1348" i="49"/>
  <c r="V1348" i="49" s="1"/>
  <c r="P1347" i="49"/>
  <c r="V1347" i="49" s="1"/>
  <c r="A1346" i="49"/>
  <c r="A1341" i="49"/>
  <c r="A1330" i="49"/>
  <c r="B1330" i="49" s="1"/>
  <c r="P972" i="49"/>
  <c r="V972" i="49" s="1"/>
  <c r="P971" i="49"/>
  <c r="V971" i="49" s="1"/>
  <c r="P970" i="49"/>
  <c r="V970" i="49" s="1"/>
  <c r="P969" i="49"/>
  <c r="V969" i="49" s="1"/>
  <c r="P968" i="49"/>
  <c r="V968" i="49" s="1"/>
  <c r="P967" i="49"/>
  <c r="V967" i="49" s="1"/>
  <c r="P966" i="49"/>
  <c r="V966" i="49" s="1"/>
  <c r="P965" i="49"/>
  <c r="V965" i="49" s="1"/>
  <c r="P964" i="49"/>
  <c r="V964" i="49" s="1"/>
  <c r="P963" i="49"/>
  <c r="V963" i="49" s="1"/>
  <c r="P962" i="49"/>
  <c r="V962" i="49" s="1"/>
  <c r="P961" i="49"/>
  <c r="V961" i="49" s="1"/>
  <c r="P960" i="49"/>
  <c r="V960" i="49" s="1"/>
  <c r="P959" i="49"/>
  <c r="V959" i="49" s="1"/>
  <c r="P958" i="49"/>
  <c r="V958" i="49" s="1"/>
  <c r="P957" i="49"/>
  <c r="V957" i="49" s="1"/>
  <c r="P956" i="49"/>
  <c r="V956" i="49" s="1"/>
  <c r="P955" i="49"/>
  <c r="V955" i="49" s="1"/>
  <c r="P954" i="49"/>
  <c r="V954" i="49" s="1"/>
  <c r="P953" i="49"/>
  <c r="V953" i="49" s="1"/>
  <c r="P952" i="49"/>
  <c r="V952" i="49" s="1"/>
  <c r="P951" i="49"/>
  <c r="V951" i="49" s="1"/>
  <c r="P950" i="49"/>
  <c r="V950" i="49" s="1"/>
  <c r="P949" i="49"/>
  <c r="V949" i="49" s="1"/>
  <c r="P948" i="49"/>
  <c r="V948" i="49" s="1"/>
  <c r="P947" i="49"/>
  <c r="V947" i="49" s="1"/>
  <c r="P946" i="49"/>
  <c r="V946" i="49" s="1"/>
  <c r="P945" i="49"/>
  <c r="V945" i="49" s="1"/>
  <c r="P944" i="49"/>
  <c r="V944" i="49" s="1"/>
  <c r="P943" i="49"/>
  <c r="V943" i="49" s="1"/>
  <c r="P942" i="49"/>
  <c r="V942" i="49" s="1"/>
  <c r="P941" i="49"/>
  <c r="V941" i="49" s="1"/>
  <c r="P940" i="49"/>
  <c r="V940" i="49" s="1"/>
  <c r="P939" i="49"/>
  <c r="V939" i="49" s="1"/>
  <c r="P938" i="49"/>
  <c r="V938" i="49" s="1"/>
  <c r="A937" i="49"/>
  <c r="A925" i="49"/>
  <c r="A924" i="49"/>
  <c r="B924" i="49" s="1"/>
  <c r="P738" i="49"/>
  <c r="V738" i="49" s="1"/>
  <c r="P737" i="49"/>
  <c r="V737" i="49" s="1"/>
  <c r="P736" i="49"/>
  <c r="V736" i="49" s="1"/>
  <c r="P735" i="49"/>
  <c r="V735" i="49" s="1"/>
  <c r="A734" i="49"/>
  <c r="A730" i="49"/>
  <c r="A729" i="49"/>
  <c r="B729" i="49" s="1"/>
  <c r="P731" i="49"/>
  <c r="V731" i="49" s="1"/>
  <c r="P221" i="49"/>
  <c r="V221" i="49" s="1"/>
  <c r="P220" i="49"/>
  <c r="V220" i="49" s="1"/>
  <c r="P219" i="49"/>
  <c r="V219" i="49" s="1"/>
  <c r="P218" i="49"/>
  <c r="V218" i="49" s="1"/>
  <c r="P217" i="49"/>
  <c r="V217" i="49" s="1"/>
  <c r="P216" i="49"/>
  <c r="V216" i="49" s="1"/>
  <c r="P215" i="49"/>
  <c r="V215" i="49" s="1"/>
  <c r="P214" i="49"/>
  <c r="V214" i="49" s="1"/>
  <c r="P213" i="49"/>
  <c r="V213" i="49" s="1"/>
  <c r="P212" i="49"/>
  <c r="V212" i="49" s="1"/>
  <c r="P211" i="49"/>
  <c r="V211" i="49" s="1"/>
  <c r="P210" i="49"/>
  <c r="V210" i="49" s="1"/>
  <c r="P209" i="49"/>
  <c r="V209" i="49" s="1"/>
  <c r="P208" i="49"/>
  <c r="V208" i="49" s="1"/>
  <c r="P207" i="49"/>
  <c r="V207" i="49" s="1"/>
  <c r="P206" i="49"/>
  <c r="V206" i="49" s="1"/>
  <c r="P205" i="49"/>
  <c r="V205" i="49" s="1"/>
  <c r="P204" i="49"/>
  <c r="V204" i="49" s="1"/>
  <c r="P203" i="49"/>
  <c r="V203" i="49" s="1"/>
  <c r="P202" i="49"/>
  <c r="V202" i="49" s="1"/>
  <c r="P201" i="49"/>
  <c r="V201" i="49" s="1"/>
  <c r="P200" i="49"/>
  <c r="V200" i="49" s="1"/>
  <c r="P199" i="49"/>
  <c r="V199" i="49" s="1"/>
  <c r="P198" i="49"/>
  <c r="V198" i="49" s="1"/>
  <c r="P197" i="49"/>
  <c r="V197" i="49" s="1"/>
  <c r="P196" i="49"/>
  <c r="V196" i="49" s="1"/>
  <c r="P195" i="49"/>
  <c r="V195" i="49" s="1"/>
  <c r="P194" i="49"/>
  <c r="V194" i="49" s="1"/>
  <c r="P193" i="49"/>
  <c r="V193" i="49" s="1"/>
  <c r="P192" i="49"/>
  <c r="V192" i="49" s="1"/>
  <c r="P191" i="49"/>
  <c r="V191" i="49" s="1"/>
  <c r="P190" i="49"/>
  <c r="V190" i="49" s="1"/>
  <c r="P189" i="49"/>
  <c r="V189" i="49" s="1"/>
  <c r="P188" i="49"/>
  <c r="V188" i="49" s="1"/>
  <c r="P187" i="49"/>
  <c r="V187" i="49" s="1"/>
  <c r="P186" i="49"/>
  <c r="V186" i="49" s="1"/>
  <c r="P185" i="49"/>
  <c r="V185" i="49" s="1"/>
  <c r="P184" i="49"/>
  <c r="V184" i="49" s="1"/>
  <c r="P183" i="49"/>
  <c r="V183" i="49" s="1"/>
  <c r="P182" i="49"/>
  <c r="V182" i="49" s="1"/>
  <c r="P181" i="49"/>
  <c r="V181" i="49" s="1"/>
  <c r="P180" i="49"/>
  <c r="V180" i="49" s="1"/>
  <c r="P179" i="49"/>
  <c r="V179" i="49" s="1"/>
  <c r="P178" i="49"/>
  <c r="V178" i="49" s="1"/>
  <c r="P177" i="49"/>
  <c r="V177" i="49" s="1"/>
  <c r="P176" i="49"/>
  <c r="V176" i="49" s="1"/>
  <c r="P175" i="49"/>
  <c r="V175" i="49" s="1"/>
  <c r="P174" i="49"/>
  <c r="V174" i="49" s="1"/>
  <c r="P173" i="49"/>
  <c r="V173" i="49" s="1"/>
  <c r="P172" i="49"/>
  <c r="V172" i="49" s="1"/>
  <c r="P171" i="49"/>
  <c r="V171" i="49" s="1"/>
  <c r="P170" i="49"/>
  <c r="V170" i="49" s="1"/>
  <c r="P169" i="49"/>
  <c r="V169" i="49" s="1"/>
  <c r="P168" i="49"/>
  <c r="V168" i="49" s="1"/>
  <c r="P167" i="49"/>
  <c r="V167" i="49" s="1"/>
  <c r="P1737" i="49" l="1"/>
  <c r="V1737" i="49" s="1"/>
  <c r="P1751" i="49"/>
  <c r="V1751" i="49" s="1"/>
  <c r="P1382" i="49"/>
  <c r="V1382" i="49" s="1"/>
  <c r="P1387" i="49"/>
  <c r="V1387" i="49" s="1"/>
  <c r="P1344" i="49"/>
  <c r="V1344" i="49" s="1"/>
  <c r="P973" i="49"/>
  <c r="V973" i="49" s="1"/>
  <c r="P929" i="49"/>
  <c r="V929" i="49" s="1"/>
  <c r="P732" i="49"/>
  <c r="V732" i="49" s="1"/>
  <c r="P739" i="49"/>
  <c r="V739" i="49" s="1"/>
  <c r="U1737" i="49" l="1"/>
  <c r="U1751" i="49"/>
  <c r="Q1734" i="49"/>
  <c r="U1734" i="49" s="1"/>
  <c r="Q1346" i="49"/>
  <c r="U1346" i="49" s="1"/>
  <c r="Q1743" i="49"/>
  <c r="U1743" i="49" s="1"/>
  <c r="Q1384" i="49"/>
  <c r="U1384" i="49" s="1"/>
  <c r="Q1331" i="49"/>
  <c r="U1331" i="49" s="1"/>
  <c r="Q1341" i="49"/>
  <c r="U1341" i="49" s="1"/>
  <c r="Q975" i="49"/>
  <c r="U975" i="49" s="1"/>
  <c r="Q937" i="49"/>
  <c r="U937" i="49" s="1"/>
  <c r="Q925" i="49"/>
  <c r="U925" i="49" s="1"/>
  <c r="Q734" i="49"/>
  <c r="U734" i="49" s="1"/>
  <c r="Q730" i="49"/>
  <c r="U730" i="49" s="1"/>
  <c r="A1758" i="49" l="1"/>
  <c r="A1754" i="49"/>
  <c r="A1753" i="49"/>
  <c r="D426" i="1"/>
  <c r="P1759" i="49"/>
  <c r="V1759" i="49" s="1"/>
  <c r="P1755" i="49"/>
  <c r="V1755" i="49" s="1"/>
  <c r="D337" i="1"/>
  <c r="A1412" i="49"/>
  <c r="A1408" i="49"/>
  <c r="A1404" i="49"/>
  <c r="A1403" i="49"/>
  <c r="B1403" i="49" s="1"/>
  <c r="P1413" i="49"/>
  <c r="V1413" i="49" s="1"/>
  <c r="P1409" i="49"/>
  <c r="V1409" i="49" s="1"/>
  <c r="P1405" i="49"/>
  <c r="V1405" i="49" s="1"/>
  <c r="A1011" i="49"/>
  <c r="A1007" i="49"/>
  <c r="A1003" i="49"/>
  <c r="A999" i="49"/>
  <c r="A998" i="49"/>
  <c r="P1012" i="49"/>
  <c r="V1012" i="49" s="1"/>
  <c r="P1008" i="49"/>
  <c r="V1008" i="49" s="1"/>
  <c r="P1004" i="49"/>
  <c r="V1004" i="49" s="1"/>
  <c r="P1000" i="49"/>
  <c r="V1000" i="49" s="1"/>
  <c r="L866" i="49"/>
  <c r="P862" i="49"/>
  <c r="V862" i="49" s="1"/>
  <c r="P861" i="49"/>
  <c r="V861" i="49" s="1"/>
  <c r="P860" i="49"/>
  <c r="V860" i="49" s="1"/>
  <c r="P859" i="49"/>
  <c r="V859" i="49" s="1"/>
  <c r="D212" i="1"/>
  <c r="E211" i="1"/>
  <c r="D211" i="1"/>
  <c r="D42" i="1"/>
  <c r="E42" i="1"/>
  <c r="D44" i="1"/>
  <c r="A865" i="49"/>
  <c r="A858" i="49"/>
  <c r="A857" i="49"/>
  <c r="B857" i="49" s="1"/>
  <c r="O1711" i="49"/>
  <c r="A1726" i="49"/>
  <c r="E410" i="1"/>
  <c r="D410" i="1"/>
  <c r="E409" i="1"/>
  <c r="D409" i="1"/>
  <c r="O1308" i="49"/>
  <c r="E318" i="1"/>
  <c r="D318" i="1"/>
  <c r="E317" i="1"/>
  <c r="D317" i="1"/>
  <c r="A1323" i="49"/>
  <c r="P902" i="49"/>
  <c r="V902" i="49" s="1"/>
  <c r="E218" i="1"/>
  <c r="D218" i="1"/>
  <c r="E217" i="1"/>
  <c r="D217" i="1"/>
  <c r="L42" i="1" l="1"/>
  <c r="P1410" i="49"/>
  <c r="V1410" i="49" s="1"/>
  <c r="P1414" i="49"/>
  <c r="V1414" i="49" s="1"/>
  <c r="P1005" i="49"/>
  <c r="V1005" i="49" s="1"/>
  <c r="P1760" i="49"/>
  <c r="V1760" i="49" s="1"/>
  <c r="P1756" i="49"/>
  <c r="V1756" i="49" s="1"/>
  <c r="L211" i="1"/>
  <c r="P863" i="49"/>
  <c r="V863" i="49" s="1"/>
  <c r="P1406" i="49"/>
  <c r="V1406" i="49" s="1"/>
  <c r="P1009" i="49"/>
  <c r="V1009" i="49" s="1"/>
  <c r="P1013" i="49"/>
  <c r="V1013" i="49" s="1"/>
  <c r="P1001" i="49"/>
  <c r="V1001" i="49" s="1"/>
  <c r="L317" i="1"/>
  <c r="L318" i="1"/>
  <c r="L410" i="1"/>
  <c r="L217" i="1"/>
  <c r="L409" i="1"/>
  <c r="L218" i="1"/>
  <c r="E161" i="1"/>
  <c r="D161" i="1"/>
  <c r="P123" i="49"/>
  <c r="V123" i="49" s="1"/>
  <c r="P122" i="49"/>
  <c r="V122" i="49" s="1"/>
  <c r="A1718" i="49"/>
  <c r="A1714" i="49"/>
  <c r="A1710" i="49"/>
  <c r="A1696" i="49"/>
  <c r="A1695" i="49"/>
  <c r="B1695" i="49" s="1"/>
  <c r="A1694" i="49"/>
  <c r="B1694" i="49" s="1"/>
  <c r="P1715" i="49"/>
  <c r="V1715" i="49" s="1"/>
  <c r="P1711" i="49"/>
  <c r="V1711" i="49" s="1"/>
  <c r="P1708" i="49"/>
  <c r="V1708" i="49" s="1"/>
  <c r="A1315" i="49"/>
  <c r="A1311" i="49"/>
  <c r="A1307" i="49"/>
  <c r="A1284" i="49"/>
  <c r="A1283" i="49"/>
  <c r="B1283" i="49" s="1"/>
  <c r="A1282" i="49"/>
  <c r="B1282" i="49" s="1"/>
  <c r="P1312" i="49"/>
  <c r="V1312" i="49" s="1"/>
  <c r="P1308" i="49"/>
  <c r="V1308" i="49" s="1"/>
  <c r="A917" i="49"/>
  <c r="A909" i="49"/>
  <c r="A905" i="49"/>
  <c r="A901" i="49"/>
  <c r="A871" i="49"/>
  <c r="A870" i="49"/>
  <c r="B870" i="49" s="1"/>
  <c r="A869" i="49"/>
  <c r="B869" i="49" s="1"/>
  <c r="A723" i="49"/>
  <c r="P906" i="49"/>
  <c r="V906" i="49" s="1"/>
  <c r="P903" i="49"/>
  <c r="V903" i="49" s="1"/>
  <c r="P899" i="49"/>
  <c r="V899" i="49" s="1"/>
  <c r="A715" i="49"/>
  <c r="A711" i="49"/>
  <c r="A680" i="49"/>
  <c r="A679" i="49"/>
  <c r="B679" i="49" s="1"/>
  <c r="A678" i="49"/>
  <c r="B678" i="49" s="1"/>
  <c r="P712" i="49"/>
  <c r="V712" i="49" s="1"/>
  <c r="A121" i="49"/>
  <c r="P127" i="49"/>
  <c r="V127" i="49" s="1"/>
  <c r="P128" i="49"/>
  <c r="V128" i="49" s="1"/>
  <c r="A57" i="49"/>
  <c r="B57" i="49" s="1"/>
  <c r="E24" i="1"/>
  <c r="D24" i="1"/>
  <c r="E23" i="1"/>
  <c r="D23" i="1"/>
  <c r="Q1412" i="49" l="1"/>
  <c r="U1412" i="49" s="1"/>
  <c r="P1309" i="49"/>
  <c r="V1309" i="49" s="1"/>
  <c r="P713" i="49"/>
  <c r="V713" i="49" s="1"/>
  <c r="O920" i="49"/>
  <c r="O1728" i="49"/>
  <c r="P907" i="49"/>
  <c r="V907" i="49" s="1"/>
  <c r="P1712" i="49"/>
  <c r="V1712" i="49" s="1"/>
  <c r="Q1408" i="49"/>
  <c r="U1408" i="49" s="1"/>
  <c r="P1716" i="49"/>
  <c r="V1716" i="49" s="1"/>
  <c r="N866" i="49"/>
  <c r="P866" i="49" s="1"/>
  <c r="V866" i="49" s="1"/>
  <c r="Q1003" i="49"/>
  <c r="U1003" i="49" s="1"/>
  <c r="Q709" i="49"/>
  <c r="B121" i="49"/>
  <c r="L133" i="1"/>
  <c r="O919" i="49"/>
  <c r="Q1011" i="49"/>
  <c r="U1011" i="49" s="1"/>
  <c r="Q1758" i="49"/>
  <c r="U1758" i="49" s="1"/>
  <c r="Q858" i="49"/>
  <c r="U858" i="49" s="1"/>
  <c r="Q1754" i="49"/>
  <c r="U1754" i="49" s="1"/>
  <c r="Q1404" i="49"/>
  <c r="U1404" i="49" s="1"/>
  <c r="Q1007" i="49"/>
  <c r="U1007" i="49" s="1"/>
  <c r="Q999" i="49"/>
  <c r="U999" i="49" s="1"/>
  <c r="L146" i="1"/>
  <c r="L161" i="1"/>
  <c r="L425" i="1"/>
  <c r="Q124" i="49"/>
  <c r="L204" i="1"/>
  <c r="L336" i="1"/>
  <c r="L188" i="1"/>
  <c r="L127" i="1"/>
  <c r="L187" i="1"/>
  <c r="L36" i="1"/>
  <c r="P1305" i="49"/>
  <c r="V1305" i="49" s="1"/>
  <c r="P1313" i="49"/>
  <c r="V1313" i="49" s="1"/>
  <c r="P709" i="49"/>
  <c r="V709" i="49" s="1"/>
  <c r="L128" i="1"/>
  <c r="L193" i="1"/>
  <c r="L236" i="1"/>
  <c r="L24" i="1"/>
  <c r="Q1696" i="49"/>
  <c r="U1696" i="49" s="1"/>
  <c r="P124" i="49"/>
  <c r="V124" i="49" s="1"/>
  <c r="Q901" i="49"/>
  <c r="U901" i="49" s="1"/>
  <c r="Q871" i="49"/>
  <c r="U871" i="49" s="1"/>
  <c r="L23" i="1"/>
  <c r="U124" i="49" l="1"/>
  <c r="U709" i="49"/>
  <c r="Q1710" i="49"/>
  <c r="U1710" i="49" s="1"/>
  <c r="N910" i="49"/>
  <c r="P910" i="49" s="1"/>
  <c r="V910" i="49" s="1"/>
  <c r="Q1307" i="49"/>
  <c r="U1307" i="49" s="1"/>
  <c r="Q905" i="49"/>
  <c r="U905" i="49" s="1"/>
  <c r="Q1714" i="49"/>
  <c r="U1714" i="49" s="1"/>
  <c r="N1719" i="49"/>
  <c r="P1719" i="49" s="1"/>
  <c r="V1719" i="49" s="1"/>
  <c r="O1727" i="49"/>
  <c r="O724" i="49"/>
  <c r="P867" i="49"/>
  <c r="V867" i="49" s="1"/>
  <c r="N716" i="49"/>
  <c r="P716" i="49" s="1"/>
  <c r="V716" i="49" s="1"/>
  <c r="Q711" i="49"/>
  <c r="U711" i="49" s="1"/>
  <c r="O1729" i="49"/>
  <c r="O1324" i="49"/>
  <c r="O918" i="49"/>
  <c r="N914" i="49" s="1"/>
  <c r="O914" i="49" s="1"/>
  <c r="P914" i="49" s="1"/>
  <c r="V914" i="49" s="1"/>
  <c r="O1326" i="49"/>
  <c r="O1325" i="49"/>
  <c r="Q1311" i="49"/>
  <c r="U1311" i="49" s="1"/>
  <c r="N1316" i="49"/>
  <c r="P1316" i="49" s="1"/>
  <c r="V1316" i="49" s="1"/>
  <c r="O144" i="49"/>
  <c r="Q680" i="49"/>
  <c r="U680" i="49" s="1"/>
  <c r="O725" i="49"/>
  <c r="Q1284" i="49"/>
  <c r="U1284" i="49" s="1"/>
  <c r="Q121" i="49"/>
  <c r="U121" i="49" s="1"/>
  <c r="N1723" i="49" l="1"/>
  <c r="O1723" i="49" s="1"/>
  <c r="P1723" i="49" s="1"/>
  <c r="V1723" i="49" s="1"/>
  <c r="N1320" i="49"/>
  <c r="O1320" i="49" s="1"/>
  <c r="P1320" i="49" s="1"/>
  <c r="V1320" i="49" s="1"/>
  <c r="P915" i="49"/>
  <c r="N720" i="49"/>
  <c r="O720" i="49" s="1"/>
  <c r="P720" i="49" s="1"/>
  <c r="V720" i="49" s="1"/>
  <c r="P911" i="49"/>
  <c r="V911" i="49" s="1"/>
  <c r="P1720" i="49"/>
  <c r="V1720" i="49" s="1"/>
  <c r="P717" i="49"/>
  <c r="V717" i="49" s="1"/>
  <c r="Q865" i="49"/>
  <c r="U865" i="49" s="1"/>
  <c r="P1317" i="49"/>
  <c r="V1317" i="49" s="1"/>
  <c r="V915" i="49" l="1"/>
  <c r="U915" i="49"/>
  <c r="P1321" i="49"/>
  <c r="Q1319" i="49" s="1"/>
  <c r="U1319" i="49" s="1"/>
  <c r="P1724" i="49"/>
  <c r="Q1722" i="49" s="1"/>
  <c r="U1722" i="49" s="1"/>
  <c r="P721" i="49"/>
  <c r="Q913" i="49"/>
  <c r="U913" i="49" s="1"/>
  <c r="Q909" i="49"/>
  <c r="U909" i="49" s="1"/>
  <c r="Q1718" i="49"/>
  <c r="U1718" i="49" s="1"/>
  <c r="Q715" i="49"/>
  <c r="U715" i="49" s="1"/>
  <c r="Q1315" i="49"/>
  <c r="U1315" i="49" s="1"/>
  <c r="V721" i="49" l="1"/>
  <c r="U721" i="49"/>
  <c r="V1724" i="49"/>
  <c r="U1724" i="49"/>
  <c r="V1321" i="49"/>
  <c r="U1321" i="49"/>
  <c r="Q719" i="49"/>
  <c r="U719" i="49" s="1"/>
  <c r="A42" i="8"/>
  <c r="A41" i="8"/>
  <c r="A40" i="8"/>
  <c r="A39" i="8"/>
  <c r="A38" i="8"/>
  <c r="A35" i="8"/>
  <c r="A34" i="8"/>
  <c r="A33" i="8"/>
  <c r="A32" i="8"/>
  <c r="A31" i="8"/>
  <c r="A30" i="8"/>
  <c r="A27" i="8"/>
  <c r="A26" i="8"/>
  <c r="A25" i="8"/>
  <c r="B25" i="8" s="1"/>
  <c r="A24" i="8"/>
  <c r="A23" i="8"/>
  <c r="A22" i="8"/>
  <c r="A20" i="8"/>
  <c r="B20" i="8" s="1"/>
  <c r="A19" i="8"/>
  <c r="A18" i="8"/>
  <c r="B18" i="8" s="1"/>
  <c r="A17" i="8"/>
  <c r="A12" i="43" s="1"/>
  <c r="A8" i="8"/>
  <c r="A10" i="43" s="1"/>
  <c r="E510" i="1"/>
  <c r="L433" i="1"/>
  <c r="L432" i="1"/>
  <c r="E429" i="1"/>
  <c r="Q1766" i="49" s="1"/>
  <c r="U1766" i="49" s="1"/>
  <c r="D429" i="1"/>
  <c r="B1763" i="49" s="1"/>
  <c r="L428" i="1"/>
  <c r="L427" i="1"/>
  <c r="L426" i="1"/>
  <c r="E425" i="1"/>
  <c r="Q1760" i="49" s="1"/>
  <c r="U1760" i="49" s="1"/>
  <c r="D425" i="1"/>
  <c r="B1758" i="49" s="1"/>
  <c r="L423" i="1"/>
  <c r="L422" i="1"/>
  <c r="L421" i="1"/>
  <c r="B1743" i="49"/>
  <c r="B1734" i="49"/>
  <c r="L417" i="1"/>
  <c r="L416" i="1"/>
  <c r="E416" i="1"/>
  <c r="L415" i="1"/>
  <c r="E415" i="1"/>
  <c r="D415" i="1"/>
  <c r="E414" i="1"/>
  <c r="Q1731" i="49" s="1"/>
  <c r="D414" i="1"/>
  <c r="B1726" i="49" s="1"/>
  <c r="E412" i="1"/>
  <c r="Q1720" i="49" s="1"/>
  <c r="U1720" i="49" s="1"/>
  <c r="D412" i="1"/>
  <c r="B1718" i="49" s="1"/>
  <c r="E411" i="1"/>
  <c r="Q1716" i="49" s="1"/>
  <c r="U1716" i="49" s="1"/>
  <c r="D411" i="1"/>
  <c r="B1714" i="49" s="1"/>
  <c r="Q1712" i="49"/>
  <c r="U1712" i="49" s="1"/>
  <c r="B1710" i="49"/>
  <c r="Q1708" i="49"/>
  <c r="U1708" i="49" s="1"/>
  <c r="B1696" i="49"/>
  <c r="L408" i="1"/>
  <c r="E408" i="1"/>
  <c r="L407" i="1"/>
  <c r="E407" i="1"/>
  <c r="L406" i="1"/>
  <c r="L405" i="1"/>
  <c r="E405" i="1"/>
  <c r="Q826" i="49"/>
  <c r="U826" i="49" s="1"/>
  <c r="B824" i="49"/>
  <c r="Q822" i="49"/>
  <c r="U822" i="49" s="1"/>
  <c r="L360" i="1"/>
  <c r="L359" i="1"/>
  <c r="D359" i="1"/>
  <c r="E352" i="1"/>
  <c r="D352" i="1"/>
  <c r="E351" i="1"/>
  <c r="Q1460" i="49" s="1"/>
  <c r="U1460" i="49" s="1"/>
  <c r="D351" i="1"/>
  <c r="E350" i="1"/>
  <c r="Q1456" i="49" s="1"/>
  <c r="U1456" i="49" s="1"/>
  <c r="D350" i="1"/>
  <c r="B1454" i="49" s="1"/>
  <c r="E349" i="1"/>
  <c r="D349" i="1"/>
  <c r="E348" i="1"/>
  <c r="D348" i="1"/>
  <c r="E347" i="1"/>
  <c r="D347" i="1"/>
  <c r="L346" i="1"/>
  <c r="L345" i="1"/>
  <c r="L344" i="1"/>
  <c r="E340" i="1"/>
  <c r="Q1422" i="49" s="1"/>
  <c r="U1422" i="49" s="1"/>
  <c r="D340" i="1"/>
  <c r="B1417" i="49" s="1"/>
  <c r="L339" i="1"/>
  <c r="L338" i="1"/>
  <c r="L337" i="1"/>
  <c r="E336" i="1"/>
  <c r="Q1414" i="49" s="1"/>
  <c r="U1414" i="49" s="1"/>
  <c r="D336" i="1"/>
  <c r="B1412" i="49" s="1"/>
  <c r="L333" i="1"/>
  <c r="L332" i="1"/>
  <c r="L331" i="1"/>
  <c r="Q1387" i="49"/>
  <c r="U1387" i="49" s="1"/>
  <c r="B1384" i="49"/>
  <c r="E328" i="1"/>
  <c r="Q1382" i="49" s="1"/>
  <c r="U1382" i="49" s="1"/>
  <c r="D328" i="1"/>
  <c r="B1346" i="49" s="1"/>
  <c r="E327" i="1"/>
  <c r="Q1344" i="49" s="1"/>
  <c r="U1344" i="49" s="1"/>
  <c r="D327" i="1"/>
  <c r="B1341" i="49" s="1"/>
  <c r="B1331" i="49"/>
  <c r="L325" i="1"/>
  <c r="L324" i="1"/>
  <c r="E324" i="1"/>
  <c r="L323" i="1"/>
  <c r="E323" i="1"/>
  <c r="D323" i="1"/>
  <c r="E322" i="1"/>
  <c r="D322" i="1"/>
  <c r="E320" i="1"/>
  <c r="Q1317" i="49" s="1"/>
  <c r="U1317" i="49" s="1"/>
  <c r="D320" i="1"/>
  <c r="B1315" i="49" s="1"/>
  <c r="E319" i="1"/>
  <c r="Q1313" i="49" s="1"/>
  <c r="U1313" i="49" s="1"/>
  <c r="D319" i="1"/>
  <c r="B1311" i="49" s="1"/>
  <c r="Q1309" i="49"/>
  <c r="U1309" i="49" s="1"/>
  <c r="B1307" i="49"/>
  <c r="Q1305" i="49"/>
  <c r="U1305" i="49" s="1"/>
  <c r="B1284" i="49"/>
  <c r="L316" i="1"/>
  <c r="E316" i="1"/>
  <c r="L315" i="1"/>
  <c r="E315" i="1"/>
  <c r="L313" i="1"/>
  <c r="E313" i="1"/>
  <c r="D264" i="1"/>
  <c r="D243" i="1"/>
  <c r="D238" i="1"/>
  <c r="D223" i="1"/>
  <c r="L157" i="1"/>
  <c r="E157" i="1"/>
  <c r="D149" i="1"/>
  <c r="D52" i="1"/>
  <c r="D37" i="1"/>
  <c r="D29" i="1"/>
  <c r="L213" i="1"/>
  <c r="E213" i="1"/>
  <c r="D207" i="1"/>
  <c r="D166" i="1"/>
  <c r="L306" i="1"/>
  <c r="L265" i="1"/>
  <c r="L264" i="1"/>
  <c r="L245" i="1"/>
  <c r="L244" i="1"/>
  <c r="L243" i="1"/>
  <c r="E241" i="1"/>
  <c r="Q1020" i="49" s="1"/>
  <c r="U1020" i="49" s="1"/>
  <c r="D241" i="1"/>
  <c r="B1016" i="49" s="1"/>
  <c r="L240" i="1"/>
  <c r="L239" i="1"/>
  <c r="L238" i="1"/>
  <c r="E236" i="1"/>
  <c r="Q1009" i="49" s="1"/>
  <c r="U1009" i="49" s="1"/>
  <c r="D236" i="1"/>
  <c r="B1007" i="49" s="1"/>
  <c r="L233" i="1"/>
  <c r="L232" i="1"/>
  <c r="L231" i="1"/>
  <c r="Q978" i="49"/>
  <c r="U978" i="49" s="1"/>
  <c r="B975" i="49"/>
  <c r="E228" i="1"/>
  <c r="Q973" i="49" s="1"/>
  <c r="U973" i="49" s="1"/>
  <c r="D228" i="1"/>
  <c r="B937" i="49" s="1"/>
  <c r="E226" i="1"/>
  <c r="Q929" i="49" s="1"/>
  <c r="U929" i="49" s="1"/>
  <c r="D226" i="1"/>
  <c r="B925" i="49" s="1"/>
  <c r="L225" i="1"/>
  <c r="L224" i="1"/>
  <c r="E224" i="1"/>
  <c r="L223" i="1"/>
  <c r="E223" i="1"/>
  <c r="E222" i="1"/>
  <c r="D222" i="1"/>
  <c r="E220" i="1"/>
  <c r="Q911" i="49" s="1"/>
  <c r="U911" i="49" s="1"/>
  <c r="D220" i="1"/>
  <c r="B909" i="49" s="1"/>
  <c r="E219" i="1"/>
  <c r="Q907" i="49" s="1"/>
  <c r="U907" i="49" s="1"/>
  <c r="D219" i="1"/>
  <c r="B905" i="49" s="1"/>
  <c r="Q903" i="49"/>
  <c r="U903" i="49" s="1"/>
  <c r="B901" i="49"/>
  <c r="Q899" i="49"/>
  <c r="U899" i="49" s="1"/>
  <c r="B871" i="49"/>
  <c r="L216" i="1"/>
  <c r="E216" i="1"/>
  <c r="L215" i="1"/>
  <c r="E215" i="1"/>
  <c r="L214" i="1"/>
  <c r="L207" i="1"/>
  <c r="E204" i="1"/>
  <c r="Q847" i="49" s="1"/>
  <c r="U847" i="49" s="1"/>
  <c r="D204" i="1"/>
  <c r="B845" i="49" s="1"/>
  <c r="E203" i="1"/>
  <c r="D203" i="1"/>
  <c r="E202" i="1"/>
  <c r="D202" i="1"/>
  <c r="E201" i="1"/>
  <c r="D201" i="1"/>
  <c r="L199" i="1"/>
  <c r="E193" i="1"/>
  <c r="Q810" i="49" s="1"/>
  <c r="U810" i="49" s="1"/>
  <c r="D193" i="1"/>
  <c r="B808" i="49" s="1"/>
  <c r="L192" i="1"/>
  <c r="E188" i="1"/>
  <c r="Q797" i="49" s="1"/>
  <c r="U797" i="49" s="1"/>
  <c r="D188" i="1"/>
  <c r="B795" i="49" s="1"/>
  <c r="E187" i="1"/>
  <c r="Q793" i="49" s="1"/>
  <c r="U793" i="49" s="1"/>
  <c r="D187" i="1"/>
  <c r="B791" i="49" s="1"/>
  <c r="L181" i="1"/>
  <c r="L180" i="1"/>
  <c r="E180" i="1"/>
  <c r="D180" i="1"/>
  <c r="L178" i="1"/>
  <c r="E176" i="1"/>
  <c r="D176" i="1"/>
  <c r="L174" i="1"/>
  <c r="L173" i="1"/>
  <c r="L172" i="1"/>
  <c r="L212" i="1"/>
  <c r="L209" i="1"/>
  <c r="L208" i="1"/>
  <c r="L171" i="1"/>
  <c r="E170" i="1"/>
  <c r="D170" i="1"/>
  <c r="B734" i="49" s="1"/>
  <c r="E169" i="1"/>
  <c r="Q732" i="49" s="1"/>
  <c r="U732" i="49" s="1"/>
  <c r="D169" i="1"/>
  <c r="B730" i="49" s="1"/>
  <c r="L168" i="1"/>
  <c r="L167" i="1"/>
  <c r="E167" i="1"/>
  <c r="L166" i="1"/>
  <c r="E166" i="1"/>
  <c r="E165" i="1"/>
  <c r="D165" i="1"/>
  <c r="E163" i="1"/>
  <c r="Q717" i="49" s="1"/>
  <c r="U717" i="49" s="1"/>
  <c r="D163" i="1"/>
  <c r="B715" i="49" s="1"/>
  <c r="E162" i="1"/>
  <c r="D162" i="1"/>
  <c r="B711" i="49" s="1"/>
  <c r="B680" i="49"/>
  <c r="L160" i="1"/>
  <c r="E160" i="1"/>
  <c r="L159" i="1"/>
  <c r="E159" i="1"/>
  <c r="L21" i="1"/>
  <c r="E21" i="1"/>
  <c r="B30" i="8" l="1"/>
  <c r="A16" i="43"/>
  <c r="B38" i="8"/>
  <c r="A18" i="43"/>
  <c r="B22" i="8"/>
  <c r="A14" i="43"/>
  <c r="B841" i="49"/>
  <c r="Q843" i="49"/>
  <c r="U843" i="49" s="1"/>
  <c r="Q839" i="49"/>
  <c r="U839" i="49" s="1"/>
  <c r="B833" i="49"/>
  <c r="Q835" i="49"/>
  <c r="U835" i="49" s="1"/>
  <c r="B837" i="49"/>
  <c r="Q1466" i="49"/>
  <c r="U1466" i="49" s="1"/>
  <c r="B1444" i="49"/>
  <c r="B1440" i="49"/>
  <c r="B747" i="49"/>
  <c r="B1448" i="49"/>
  <c r="B1458" i="49"/>
  <c r="B758" i="49"/>
  <c r="B1753" i="49"/>
  <c r="B820" i="49"/>
  <c r="B1462" i="49"/>
  <c r="Q1442" i="49"/>
  <c r="U1442" i="49" s="1"/>
  <c r="Q756" i="49"/>
  <c r="U756" i="49" s="1"/>
  <c r="Q1452" i="49"/>
  <c r="U1452" i="49" s="1"/>
  <c r="Q1446" i="49"/>
  <c r="U1446" i="49" s="1"/>
  <c r="Q713" i="49"/>
  <c r="U713" i="49" s="1"/>
  <c r="Q739" i="49"/>
  <c r="U739" i="49" s="1"/>
  <c r="L320" i="1"/>
  <c r="Q1328" i="49"/>
  <c r="B1323" i="49"/>
  <c r="L411" i="1"/>
  <c r="L414" i="1"/>
  <c r="B917" i="49"/>
  <c r="B723" i="49"/>
  <c r="Q922" i="49"/>
  <c r="Q727" i="49"/>
  <c r="L327" i="1"/>
  <c r="L347" i="1"/>
  <c r="L349" i="1"/>
  <c r="L351" i="1"/>
  <c r="L201" i="1"/>
  <c r="L241" i="1"/>
  <c r="L328" i="1"/>
  <c r="L412" i="1"/>
  <c r="L203" i="1"/>
  <c r="L429" i="1"/>
  <c r="L340" i="1"/>
  <c r="B24" i="8"/>
  <c r="B26" i="8"/>
  <c r="B23" i="8"/>
  <c r="B28" i="8"/>
  <c r="B27" i="8"/>
  <c r="B32" i="8"/>
  <c r="B34" i="8"/>
  <c r="B36" i="8"/>
  <c r="B31" i="8"/>
  <c r="B33" i="8"/>
  <c r="B35" i="8"/>
  <c r="B39" i="8"/>
  <c r="B41" i="8"/>
  <c r="B44" i="8"/>
  <c r="B40" i="8"/>
  <c r="B42" i="8"/>
  <c r="B43" i="8"/>
  <c r="B17" i="8"/>
  <c r="B12" i="43" s="1"/>
  <c r="B19" i="8"/>
  <c r="B8" i="8"/>
  <c r="L319" i="1"/>
  <c r="L322" i="1"/>
  <c r="L348" i="1"/>
  <c r="L350" i="1"/>
  <c r="L352" i="1"/>
  <c r="L219" i="1"/>
  <c r="L176" i="1"/>
  <c r="L220" i="1"/>
  <c r="L162" i="1"/>
  <c r="L165" i="1"/>
  <c r="L169" i="1"/>
  <c r="L202" i="1"/>
  <c r="L222" i="1"/>
  <c r="L163" i="1"/>
  <c r="L228" i="1"/>
  <c r="L226" i="1"/>
  <c r="L170" i="1"/>
  <c r="B16" i="43" l="1"/>
  <c r="B18" i="43"/>
  <c r="B14" i="43"/>
  <c r="A140" i="49"/>
  <c r="A126" i="49"/>
  <c r="P129" i="49"/>
  <c r="V129" i="49" s="1"/>
  <c r="E28" i="1"/>
  <c r="D28" i="1"/>
  <c r="E26" i="1"/>
  <c r="Q134" i="49" s="1"/>
  <c r="D26" i="1"/>
  <c r="B132" i="49" s="1"/>
  <c r="E25" i="1"/>
  <c r="D25" i="1"/>
  <c r="B140" i="49" l="1"/>
  <c r="B126" i="49"/>
  <c r="B136" i="49"/>
  <c r="P130" i="49"/>
  <c r="V130" i="49" s="1"/>
  <c r="L25" i="1"/>
  <c r="L28" i="1"/>
  <c r="Q146" i="49"/>
  <c r="L26" i="1"/>
  <c r="Q138" i="49"/>
  <c r="Q130" i="49"/>
  <c r="U130" i="49" l="1"/>
  <c r="N133" i="49"/>
  <c r="P133" i="49" s="1"/>
  <c r="V133" i="49" s="1"/>
  <c r="Q126" i="49"/>
  <c r="U126" i="49" s="1"/>
  <c r="O141" i="49"/>
  <c r="P134" i="49" l="1"/>
  <c r="E36" i="1"/>
  <c r="D36" i="1"/>
  <c r="V134" i="49" l="1"/>
  <c r="U134" i="49"/>
  <c r="Q132" i="49"/>
  <c r="U132" i="49" s="1"/>
  <c r="L13" i="1"/>
  <c r="E13" i="1"/>
  <c r="D13" i="1"/>
  <c r="E145" i="1" l="1"/>
  <c r="D145" i="1"/>
  <c r="D144" i="1"/>
  <c r="E144" i="1"/>
  <c r="E143" i="1"/>
  <c r="D143" i="1"/>
  <c r="L144" i="1" l="1"/>
  <c r="L143" i="1"/>
  <c r="L145" i="1"/>
  <c r="Q1055" i="49" l="1"/>
  <c r="U1055" i="49" s="1"/>
  <c r="B828" i="49"/>
  <c r="B1052" i="49"/>
  <c r="B1015" i="49"/>
  <c r="B858" i="49"/>
  <c r="B865" i="49"/>
  <c r="Q867" i="49"/>
  <c r="U867" i="49" s="1"/>
  <c r="Q863" i="49"/>
  <c r="U863" i="49" s="1"/>
  <c r="B763" i="49" l="1"/>
  <c r="B775" i="49"/>
  <c r="B779" i="49"/>
  <c r="Q781" i="49"/>
  <c r="U781" i="49" s="1"/>
  <c r="Q777" i="49"/>
  <c r="U777" i="49" s="1"/>
  <c r="Q1268" i="49"/>
  <c r="U1268" i="49" s="1"/>
  <c r="B1263" i="49"/>
  <c r="B1262" i="49"/>
  <c r="Q1085" i="49"/>
  <c r="U1085" i="49" s="1"/>
  <c r="B1081" i="49"/>
  <c r="B998" i="49"/>
  <c r="Q1401" i="49"/>
  <c r="U1401" i="49" s="1"/>
  <c r="B1389" i="49"/>
  <c r="K621" i="49" l="1"/>
  <c r="L617" i="49"/>
  <c r="K617" i="49"/>
  <c r="O617" i="49" l="1"/>
  <c r="O621" i="49" s="1"/>
  <c r="P621" i="49" s="1"/>
  <c r="V621" i="49" s="1"/>
  <c r="P617" i="49" l="1"/>
  <c r="V617" i="49" s="1"/>
  <c r="N486" i="49" l="1"/>
  <c r="N482" i="49"/>
  <c r="M482" i="49"/>
  <c r="V33" i="49" l="1"/>
  <c r="P2125" i="49"/>
  <c r="V2125" i="49" s="1"/>
  <c r="A2124" i="49"/>
  <c r="A2123" i="49"/>
  <c r="B2123" i="49" s="1"/>
  <c r="P637" i="49"/>
  <c r="V637" i="49" s="1"/>
  <c r="A636" i="49"/>
  <c r="P633" i="49"/>
  <c r="V633" i="49" s="1"/>
  <c r="A632" i="49"/>
  <c r="P629" i="49"/>
  <c r="V629" i="49" s="1"/>
  <c r="A628" i="49"/>
  <c r="P625" i="49"/>
  <c r="V625" i="49" s="1"/>
  <c r="A624" i="49"/>
  <c r="A620" i="49"/>
  <c r="A616" i="49"/>
  <c r="P613" i="49"/>
  <c r="V613" i="49" s="1"/>
  <c r="A612" i="49"/>
  <c r="A611" i="49"/>
  <c r="B611" i="49" s="1"/>
  <c r="P592" i="49"/>
  <c r="V592" i="49" s="1"/>
  <c r="A591" i="49"/>
  <c r="P588" i="49"/>
  <c r="V588" i="49" s="1"/>
  <c r="A587" i="49"/>
  <c r="P584" i="49"/>
  <c r="V584" i="49" s="1"/>
  <c r="A583" i="49"/>
  <c r="A582" i="49"/>
  <c r="B582" i="49" s="1"/>
  <c r="P579" i="49"/>
  <c r="V579" i="49" s="1"/>
  <c r="A578" i="49"/>
  <c r="P575" i="49"/>
  <c r="V575" i="49" s="1"/>
  <c r="A574" i="49"/>
  <c r="P571" i="49"/>
  <c r="V571" i="49" s="1"/>
  <c r="A570" i="49"/>
  <c r="P567" i="49"/>
  <c r="V567" i="49" s="1"/>
  <c r="A566" i="49"/>
  <c r="P563" i="49"/>
  <c r="V563" i="49" s="1"/>
  <c r="A562" i="49"/>
  <c r="P559" i="49"/>
  <c r="V559" i="49" s="1"/>
  <c r="A558" i="49"/>
  <c r="P555" i="49"/>
  <c r="V555" i="49" s="1"/>
  <c r="A554" i="49"/>
  <c r="A521" i="49"/>
  <c r="A520" i="49"/>
  <c r="B520" i="49" s="1"/>
  <c r="P517" i="49"/>
  <c r="V517" i="49" s="1"/>
  <c r="A516" i="49"/>
  <c r="P513" i="49"/>
  <c r="V513" i="49" s="1"/>
  <c r="A512" i="49"/>
  <c r="A511" i="49"/>
  <c r="B511" i="49" s="1"/>
  <c r="P508" i="49"/>
  <c r="V508" i="49" s="1"/>
  <c r="A507" i="49"/>
  <c r="P500" i="49"/>
  <c r="V500" i="49" s="1"/>
  <c r="A499" i="49"/>
  <c r="A494" i="49"/>
  <c r="B494" i="49" s="1"/>
  <c r="A493" i="49"/>
  <c r="B493" i="49" s="1"/>
  <c r="P490" i="49"/>
  <c r="V490" i="49" s="1"/>
  <c r="A489" i="49"/>
  <c r="P486" i="49"/>
  <c r="V486" i="49" s="1"/>
  <c r="A485" i="49"/>
  <c r="O482" i="49"/>
  <c r="P482" i="49" s="1"/>
  <c r="V482" i="49" s="1"/>
  <c r="A481" i="49"/>
  <c r="O478" i="49"/>
  <c r="P478" i="49" s="1"/>
  <c r="V478" i="49" s="1"/>
  <c r="A477" i="49"/>
  <c r="A476" i="49"/>
  <c r="B476" i="49" s="1"/>
  <c r="P297" i="49"/>
  <c r="V297" i="49" s="1"/>
  <c r="A296" i="49"/>
  <c r="P293" i="49"/>
  <c r="V293" i="49" s="1"/>
  <c r="A292" i="49"/>
  <c r="A281" i="49"/>
  <c r="A270" i="49"/>
  <c r="A269" i="49"/>
  <c r="B269" i="49" s="1"/>
  <c r="P266" i="49"/>
  <c r="V266" i="49" s="1"/>
  <c r="A265" i="49"/>
  <c r="P262" i="49"/>
  <c r="V262" i="49" s="1"/>
  <c r="A261" i="49"/>
  <c r="B261" i="49" s="1"/>
  <c r="P258" i="49"/>
  <c r="V258" i="49" s="1"/>
  <c r="A257" i="49"/>
  <c r="P254" i="49"/>
  <c r="V254" i="49" s="1"/>
  <c r="A253" i="49"/>
  <c r="A252" i="49"/>
  <c r="B252" i="49" s="1"/>
  <c r="A231" i="49"/>
  <c r="A166" i="49"/>
  <c r="Q222" i="49" s="1"/>
  <c r="A148" i="49"/>
  <c r="B148" i="49" s="1"/>
  <c r="A59" i="49"/>
  <c r="B59" i="49" s="1"/>
  <c r="A58" i="49"/>
  <c r="B58" i="49" s="1"/>
  <c r="P44" i="49"/>
  <c r="A43" i="49"/>
  <c r="N40" i="49"/>
  <c r="P40" i="49" s="1"/>
  <c r="A39" i="49"/>
  <c r="A35" i="49"/>
  <c r="A26" i="49"/>
  <c r="P23" i="49"/>
  <c r="V23" i="49" s="1"/>
  <c r="A22" i="49"/>
  <c r="P19" i="49"/>
  <c r="V19" i="49" s="1"/>
  <c r="A18" i="49"/>
  <c r="P15" i="49"/>
  <c r="V15" i="49" s="1"/>
  <c r="A14" i="49"/>
  <c r="P11" i="49"/>
  <c r="V11" i="49" s="1"/>
  <c r="A10" i="49"/>
  <c r="V9" i="49"/>
  <c r="U9" i="49"/>
  <c r="A9" i="49"/>
  <c r="A5" i="49"/>
  <c r="A4" i="49"/>
  <c r="A3" i="49"/>
  <c r="A2" i="49"/>
  <c r="F535" i="1" l="1"/>
  <c r="H535" i="1" s="1"/>
  <c r="F534" i="1"/>
  <c r="H534" i="1" s="1"/>
  <c r="F18" i="1"/>
  <c r="H18" i="1" s="1"/>
  <c r="F520" i="1"/>
  <c r="H520" i="1" s="1"/>
  <c r="F525" i="1"/>
  <c r="H525" i="1" s="1"/>
  <c r="F526" i="1"/>
  <c r="H526" i="1" s="1"/>
  <c r="F518" i="1"/>
  <c r="H518" i="1" s="1"/>
  <c r="F533" i="1"/>
  <c r="H533" i="1" s="1"/>
  <c r="F532" i="1"/>
  <c r="H532" i="1" s="1"/>
  <c r="F531" i="1"/>
  <c r="H531" i="1" s="1"/>
  <c r="F528" i="1"/>
  <c r="H528" i="1" s="1"/>
  <c r="F530" i="1"/>
  <c r="H530" i="1" s="1"/>
  <c r="F522" i="1"/>
  <c r="H522" i="1" s="1"/>
  <c r="F527" i="1"/>
  <c r="H527" i="1" s="1"/>
  <c r="F523" i="1"/>
  <c r="H523" i="1" s="1"/>
  <c r="F519" i="1"/>
  <c r="H519" i="1" s="1"/>
  <c r="F529" i="1"/>
  <c r="H529" i="1" s="1"/>
  <c r="F524" i="1"/>
  <c r="H524" i="1" s="1"/>
  <c r="F521" i="1"/>
  <c r="H521" i="1" s="1"/>
  <c r="V44" i="49"/>
  <c r="P45" i="49"/>
  <c r="V40" i="49"/>
  <c r="P41" i="49"/>
  <c r="V41" i="49" s="1"/>
  <c r="F17" i="1"/>
  <c r="H17" i="1" s="1"/>
  <c r="F221" i="1"/>
  <c r="H221" i="1" s="1"/>
  <c r="F413" i="1"/>
  <c r="H413" i="1" s="1"/>
  <c r="F321" i="1"/>
  <c r="H321" i="1" s="1"/>
  <c r="F164" i="1"/>
  <c r="H164" i="1" s="1"/>
  <c r="F99" i="1"/>
  <c r="F98" i="1"/>
  <c r="F96" i="1"/>
  <c r="H96" i="1" s="1"/>
  <c r="F97" i="1"/>
  <c r="H97" i="1" s="1"/>
  <c r="F95" i="1"/>
  <c r="H95" i="1" s="1"/>
  <c r="F94" i="1"/>
  <c r="H94" i="1" s="1"/>
  <c r="F88" i="1"/>
  <c r="H88" i="1" s="1"/>
  <c r="F73" i="1"/>
  <c r="H73" i="1" s="1"/>
  <c r="F72" i="1"/>
  <c r="H72" i="1" s="1"/>
  <c r="F71" i="1"/>
  <c r="H71" i="1" s="1"/>
  <c r="F70" i="1"/>
  <c r="H70" i="1" s="1"/>
  <c r="F69" i="1"/>
  <c r="H69" i="1" s="1"/>
  <c r="F79" i="1"/>
  <c r="H79" i="1" s="1"/>
  <c r="F78" i="1"/>
  <c r="H78" i="1" s="1"/>
  <c r="F77" i="1"/>
  <c r="H77" i="1" s="1"/>
  <c r="F76" i="1"/>
  <c r="H76" i="1" s="1"/>
  <c r="F82" i="1"/>
  <c r="H82" i="1" s="1"/>
  <c r="F58" i="1"/>
  <c r="H58" i="1" s="1"/>
  <c r="F57" i="1"/>
  <c r="H57" i="1" s="1"/>
  <c r="F56" i="1"/>
  <c r="H56" i="1" s="1"/>
  <c r="F91" i="1"/>
  <c r="F90" i="1"/>
  <c r="F85" i="1"/>
  <c r="H85" i="1" s="1"/>
  <c r="F66" i="1"/>
  <c r="H66" i="1" s="1"/>
  <c r="F65" i="1"/>
  <c r="H65" i="1" s="1"/>
  <c r="F64" i="1"/>
  <c r="H64" i="1" s="1"/>
  <c r="F63" i="1"/>
  <c r="H63" i="1" s="1"/>
  <c r="F62" i="1"/>
  <c r="H62" i="1" s="1"/>
  <c r="F61" i="1"/>
  <c r="H61" i="1" s="1"/>
  <c r="F89" i="1"/>
  <c r="H89" i="1" s="1"/>
  <c r="F403" i="1"/>
  <c r="F402" i="1"/>
  <c r="F311" i="1"/>
  <c r="F310" i="1"/>
  <c r="F155" i="1"/>
  <c r="F154" i="1"/>
  <c r="F450" i="1"/>
  <c r="F449" i="1"/>
  <c r="F448" i="1"/>
  <c r="F447" i="1"/>
  <c r="F437" i="1"/>
  <c r="F436" i="1"/>
  <c r="F446" i="1"/>
  <c r="F456" i="1"/>
  <c r="F444" i="1"/>
  <c r="F441" i="1"/>
  <c r="F451" i="1"/>
  <c r="F459" i="1"/>
  <c r="F457" i="1"/>
  <c r="F460" i="1"/>
  <c r="F458" i="1"/>
  <c r="F469" i="1"/>
  <c r="F468" i="1"/>
  <c r="F440" i="1"/>
  <c r="F467" i="1"/>
  <c r="F466" i="1"/>
  <c r="F465" i="1"/>
  <c r="F464" i="1"/>
  <c r="F463" i="1"/>
  <c r="F453" i="1"/>
  <c r="F452" i="1"/>
  <c r="F445" i="1"/>
  <c r="F377" i="1"/>
  <c r="F376" i="1"/>
  <c r="F375" i="1"/>
  <c r="F374" i="1"/>
  <c r="F365" i="1"/>
  <c r="F364" i="1"/>
  <c r="F363" i="1"/>
  <c r="F372" i="1"/>
  <c r="F373" i="1"/>
  <c r="F389" i="1"/>
  <c r="F388" i="1"/>
  <c r="F387" i="1"/>
  <c r="F386" i="1"/>
  <c r="F385" i="1"/>
  <c r="F384" i="1"/>
  <c r="F398" i="1"/>
  <c r="F383" i="1"/>
  <c r="F371" i="1"/>
  <c r="F368" i="1"/>
  <c r="F397" i="1"/>
  <c r="F396" i="1"/>
  <c r="F395" i="1"/>
  <c r="F394" i="1"/>
  <c r="F393" i="1"/>
  <c r="F392" i="1"/>
  <c r="F380" i="1"/>
  <c r="F379" i="1"/>
  <c r="F378" i="1"/>
  <c r="F289" i="1"/>
  <c r="F277" i="1"/>
  <c r="F293" i="1"/>
  <c r="F278" i="1"/>
  <c r="F274" i="1"/>
  <c r="F304" i="1"/>
  <c r="F303" i="1"/>
  <c r="F273" i="1"/>
  <c r="F302" i="1"/>
  <c r="F301" i="1"/>
  <c r="F300" i="1"/>
  <c r="F299" i="1"/>
  <c r="F298" i="1"/>
  <c r="F286" i="1"/>
  <c r="F285" i="1"/>
  <c r="F270" i="1"/>
  <c r="F268" i="1"/>
  <c r="F292" i="1"/>
  <c r="F284" i="1"/>
  <c r="F283" i="1"/>
  <c r="F282" i="1"/>
  <c r="F281" i="1"/>
  <c r="F280" i="1"/>
  <c r="F269" i="1"/>
  <c r="F279" i="1"/>
  <c r="F295" i="1"/>
  <c r="F294" i="1"/>
  <c r="F291" i="1"/>
  <c r="F290" i="1"/>
  <c r="F197" i="1"/>
  <c r="F196" i="1"/>
  <c r="F175" i="1"/>
  <c r="F183" i="1"/>
  <c r="F184" i="1"/>
  <c r="F136" i="1"/>
  <c r="F137" i="1"/>
  <c r="F138" i="1"/>
  <c r="F139" i="1"/>
  <c r="F123" i="1"/>
  <c r="F122" i="1"/>
  <c r="F113" i="1"/>
  <c r="F111" i="1"/>
  <c r="F514" i="1"/>
  <c r="F513" i="1"/>
  <c r="F309" i="1"/>
  <c r="F308" i="1"/>
  <c r="F153" i="1"/>
  <c r="F152" i="1"/>
  <c r="F419" i="1"/>
  <c r="F326" i="1"/>
  <c r="F330" i="1"/>
  <c r="F329" i="1"/>
  <c r="P544" i="49"/>
  <c r="V544" i="49" s="1"/>
  <c r="P614" i="49"/>
  <c r="V614" i="49" s="1"/>
  <c r="P487" i="49"/>
  <c r="V487" i="49" s="1"/>
  <c r="P572" i="49"/>
  <c r="V572" i="49" s="1"/>
  <c r="P638" i="49"/>
  <c r="V638" i="49" s="1"/>
  <c r="P12" i="49"/>
  <c r="V12" i="49" s="1"/>
  <c r="P20" i="49"/>
  <c r="V20" i="49" s="1"/>
  <c r="P580" i="49"/>
  <c r="V580" i="49" s="1"/>
  <c r="V45" i="49"/>
  <c r="F258" i="1"/>
  <c r="F252" i="1"/>
  <c r="F257" i="1"/>
  <c r="F260" i="1"/>
  <c r="F263" i="1"/>
  <c r="F262" i="1"/>
  <c r="F254" i="1"/>
  <c r="F250" i="1"/>
  <c r="F251" i="1"/>
  <c r="F249" i="1"/>
  <c r="F247" i="1"/>
  <c r="F261" i="1"/>
  <c r="F255" i="1"/>
  <c r="F259" i="1"/>
  <c r="F253" i="1"/>
  <c r="F256" i="1"/>
  <c r="F246" i="1"/>
  <c r="F227" i="1"/>
  <c r="F230" i="1"/>
  <c r="F229" i="1"/>
  <c r="B231" i="49"/>
  <c r="Q250" i="49"/>
  <c r="U250" i="49" s="1"/>
  <c r="F35" i="1"/>
  <c r="F33" i="1"/>
  <c r="F495" i="1"/>
  <c r="F418" i="1"/>
  <c r="F488" i="1"/>
  <c r="F481" i="1"/>
  <c r="F420" i="1"/>
  <c r="F490" i="1"/>
  <c r="F479" i="1"/>
  <c r="F508" i="1"/>
  <c r="F489" i="1"/>
  <c r="F475" i="1"/>
  <c r="F509" i="1"/>
  <c r="F507" i="1"/>
  <c r="F497" i="1"/>
  <c r="F483" i="1"/>
  <c r="F210" i="1"/>
  <c r="F506" i="1"/>
  <c r="F496" i="1"/>
  <c r="F474" i="1"/>
  <c r="F494" i="1"/>
  <c r="F480" i="1"/>
  <c r="F500" i="1"/>
  <c r="F484" i="1"/>
  <c r="F491" i="1"/>
  <c r="F482" i="1"/>
  <c r="F503" i="1"/>
  <c r="F487" i="1"/>
  <c r="F49" i="1"/>
  <c r="F211" i="1"/>
  <c r="F409" i="1"/>
  <c r="F410" i="1"/>
  <c r="F317" i="1"/>
  <c r="F318" i="1"/>
  <c r="F217" i="1"/>
  <c r="F218" i="1"/>
  <c r="F161" i="1"/>
  <c r="F24" i="1"/>
  <c r="F412" i="1"/>
  <c r="F411" i="1"/>
  <c r="F430" i="1"/>
  <c r="F431" i="1"/>
  <c r="F425" i="1"/>
  <c r="F429" i="1"/>
  <c r="F424" i="1"/>
  <c r="F358" i="1"/>
  <c r="F357" i="1"/>
  <c r="F356" i="1"/>
  <c r="F355" i="1"/>
  <c r="F354" i="1"/>
  <c r="F353" i="1"/>
  <c r="F352" i="1"/>
  <c r="F351" i="1"/>
  <c r="F350" i="1"/>
  <c r="F349" i="1"/>
  <c r="F348" i="1"/>
  <c r="F347" i="1"/>
  <c r="F320" i="1"/>
  <c r="F319" i="1"/>
  <c r="F343" i="1"/>
  <c r="F342" i="1"/>
  <c r="F341" i="1"/>
  <c r="F340" i="1"/>
  <c r="F327" i="1"/>
  <c r="F336" i="1"/>
  <c r="F334" i="1"/>
  <c r="F328" i="1"/>
  <c r="F335" i="1"/>
  <c r="F237" i="1"/>
  <c r="F236" i="1"/>
  <c r="F235" i="1"/>
  <c r="F234" i="1"/>
  <c r="F242" i="1"/>
  <c r="F241" i="1"/>
  <c r="F219" i="1"/>
  <c r="F220" i="1"/>
  <c r="F228" i="1"/>
  <c r="F226" i="1"/>
  <c r="F163" i="1"/>
  <c r="F162" i="1"/>
  <c r="F188" i="1"/>
  <c r="F182" i="1"/>
  <c r="F26" i="1"/>
  <c r="F25" i="1"/>
  <c r="P279" i="49"/>
  <c r="V279" i="49" s="1"/>
  <c r="B9" i="49"/>
  <c r="P157" i="49"/>
  <c r="V157" i="49" s="1"/>
  <c r="P576" i="49"/>
  <c r="V576" i="49" s="1"/>
  <c r="P564" i="49"/>
  <c r="V564" i="49" s="1"/>
  <c r="P560" i="49"/>
  <c r="V560" i="49" s="1"/>
  <c r="P255" i="49"/>
  <c r="V255" i="49" s="1"/>
  <c r="P16" i="49"/>
  <c r="V16" i="49" s="1"/>
  <c r="P263" i="49"/>
  <c r="V263" i="49" s="1"/>
  <c r="P556" i="49"/>
  <c r="V556" i="49" s="1"/>
  <c r="P259" i="49"/>
  <c r="V259" i="49" s="1"/>
  <c r="P585" i="49"/>
  <c r="V585" i="49" s="1"/>
  <c r="P2126" i="49"/>
  <c r="V2126" i="49" s="1"/>
  <c r="P589" i="49"/>
  <c r="V589" i="49" s="1"/>
  <c r="P622" i="49"/>
  <c r="V622" i="49" s="1"/>
  <c r="P626" i="49"/>
  <c r="V626" i="49" s="1"/>
  <c r="P630" i="49"/>
  <c r="V630" i="49" s="1"/>
  <c r="P491" i="49"/>
  <c r="V491" i="49" s="1"/>
  <c r="P501" i="49"/>
  <c r="V501" i="49" s="1"/>
  <c r="P222" i="49"/>
  <c r="V222" i="49" s="1"/>
  <c r="Q26" i="49"/>
  <c r="U26" i="49" s="1"/>
  <c r="P24" i="49"/>
  <c r="V24" i="49" s="1"/>
  <c r="P479" i="49"/>
  <c r="V479" i="49" s="1"/>
  <c r="P618" i="49"/>
  <c r="V618" i="49" s="1"/>
  <c r="V37" i="49"/>
  <c r="P509" i="49"/>
  <c r="V509" i="49" s="1"/>
  <c r="P634" i="49"/>
  <c r="V634" i="49" s="1"/>
  <c r="P267" i="49"/>
  <c r="V267" i="49" s="1"/>
  <c r="P568" i="49"/>
  <c r="V568" i="49" s="1"/>
  <c r="P298" i="49"/>
  <c r="V298" i="49" s="1"/>
  <c r="P294" i="49"/>
  <c r="V294" i="49" s="1"/>
  <c r="P483" i="49"/>
  <c r="V483" i="49" s="1"/>
  <c r="P593" i="49"/>
  <c r="V593" i="49" s="1"/>
  <c r="P518" i="49"/>
  <c r="V518" i="49" s="1"/>
  <c r="P514" i="49"/>
  <c r="V514" i="49" s="1"/>
  <c r="E14" i="1"/>
  <c r="Q37" i="49" s="1"/>
  <c r="U37" i="49" s="1"/>
  <c r="D14" i="1"/>
  <c r="B35" i="49" s="1"/>
  <c r="B26" i="49"/>
  <c r="Q33" i="49"/>
  <c r="U33" i="49" s="1"/>
  <c r="D10" i="1"/>
  <c r="B14" i="49" s="1"/>
  <c r="E10" i="1"/>
  <c r="Q16" i="49" s="1"/>
  <c r="D11" i="1"/>
  <c r="B18" i="49" s="1"/>
  <c r="E11" i="1"/>
  <c r="Q20" i="49" s="1"/>
  <c r="D12" i="1"/>
  <c r="B22" i="49" s="1"/>
  <c r="E12" i="1"/>
  <c r="Q24" i="49" s="1"/>
  <c r="J9" i="1"/>
  <c r="E9" i="1"/>
  <c r="Q12" i="49" s="1"/>
  <c r="D9" i="1"/>
  <c r="B10" i="49" s="1"/>
  <c r="H536" i="1" l="1"/>
  <c r="U16" i="49"/>
  <c r="U24" i="49"/>
  <c r="U12" i="49"/>
  <c r="U20" i="49"/>
  <c r="U222" i="49"/>
  <c r="Q612" i="49"/>
  <c r="U612" i="49" s="1"/>
  <c r="Q578" i="49"/>
  <c r="U578" i="49" s="1"/>
  <c r="Q521" i="49"/>
  <c r="U521" i="49" s="1"/>
  <c r="Q570" i="49"/>
  <c r="U570" i="49" s="1"/>
  <c r="F13" i="1"/>
  <c r="Q562" i="49"/>
  <c r="U562" i="49" s="1"/>
  <c r="Q43" i="49"/>
  <c r="U43" i="49" s="1"/>
  <c r="Q10" i="49"/>
  <c r="U10" i="49" s="1"/>
  <c r="Q39" i="49"/>
  <c r="U39" i="49" s="1"/>
  <c r="Q628" i="49"/>
  <c r="U628" i="49" s="1"/>
  <c r="Q18" i="49"/>
  <c r="U18" i="49" s="1"/>
  <c r="Q636" i="49"/>
  <c r="U636" i="49" s="1"/>
  <c r="Q485" i="49"/>
  <c r="U485" i="49" s="1"/>
  <c r="C49" i="8"/>
  <c r="F206" i="1"/>
  <c r="F204" i="1"/>
  <c r="F190" i="1"/>
  <c r="F200" i="1"/>
  <c r="F186" i="1"/>
  <c r="Q2124" i="49"/>
  <c r="U2124" i="49" s="1"/>
  <c r="Q574" i="49"/>
  <c r="U574" i="49" s="1"/>
  <c r="L9" i="1"/>
  <c r="L15" i="1"/>
  <c r="Q261" i="49"/>
  <c r="U261" i="49" s="1"/>
  <c r="Q253" i="49"/>
  <c r="U253" i="49" s="1"/>
  <c r="Q257" i="49"/>
  <c r="U257" i="49" s="1"/>
  <c r="Q620" i="49"/>
  <c r="U620" i="49" s="1"/>
  <c r="Q558" i="49"/>
  <c r="U558" i="49" s="1"/>
  <c r="Q14" i="49"/>
  <c r="U14" i="49" s="1"/>
  <c r="Q583" i="49"/>
  <c r="U583" i="49" s="1"/>
  <c r="Q554" i="49"/>
  <c r="U554" i="49" s="1"/>
  <c r="Q489" i="49"/>
  <c r="U489" i="49" s="1"/>
  <c r="Q587" i="49"/>
  <c r="U587" i="49" s="1"/>
  <c r="Q624" i="49"/>
  <c r="U624" i="49" s="1"/>
  <c r="Q499" i="49"/>
  <c r="U499" i="49" s="1"/>
  <c r="Q166" i="49"/>
  <c r="U166" i="49" s="1"/>
  <c r="Q265" i="49"/>
  <c r="U265" i="49" s="1"/>
  <c r="Q632" i="49"/>
  <c r="U632" i="49" s="1"/>
  <c r="Q231" i="49"/>
  <c r="U231" i="49" s="1"/>
  <c r="Q477" i="49"/>
  <c r="U477" i="49" s="1"/>
  <c r="Q516" i="49"/>
  <c r="U516" i="49" s="1"/>
  <c r="Q296" i="49"/>
  <c r="U296" i="49" s="1"/>
  <c r="Q512" i="49"/>
  <c r="U512" i="49" s="1"/>
  <c r="Q149" i="49"/>
  <c r="U149" i="49" s="1"/>
  <c r="Q591" i="49"/>
  <c r="U591" i="49" s="1"/>
  <c r="Q481" i="49"/>
  <c r="U481" i="49" s="1"/>
  <c r="Q35" i="49"/>
  <c r="U35" i="49" s="1"/>
  <c r="Q292" i="49"/>
  <c r="U292" i="49" s="1"/>
  <c r="Q566" i="49"/>
  <c r="U566" i="49" s="1"/>
  <c r="Q507" i="49"/>
  <c r="U507" i="49" s="1"/>
  <c r="Q270" i="49"/>
  <c r="U270" i="49" s="1"/>
  <c r="Q616" i="49"/>
  <c r="U616" i="49" s="1"/>
  <c r="Q22" i="49"/>
  <c r="U22" i="49" s="1"/>
  <c r="Q281" i="49"/>
  <c r="U281" i="49" s="1"/>
  <c r="L11" i="1"/>
  <c r="L14" i="1"/>
  <c r="L12" i="1"/>
  <c r="L10" i="1"/>
  <c r="F142" i="1" l="1"/>
  <c r="F128" i="1"/>
  <c r="F148" i="1"/>
  <c r="F130" i="1"/>
  <c r="F126" i="1"/>
  <c r="F16" i="1"/>
  <c r="F117" i="1"/>
  <c r="F121" i="1"/>
  <c r="F176" i="1"/>
  <c r="F194" i="1"/>
  <c r="F42" i="1"/>
  <c r="F187" i="1"/>
  <c r="F146" i="1"/>
  <c r="F15" i="1"/>
  <c r="F205" i="1"/>
  <c r="F202" i="1"/>
  <c r="F179" i="1"/>
  <c r="F195" i="1"/>
  <c r="F43" i="1"/>
  <c r="F105" i="1"/>
  <c r="F41" i="1"/>
  <c r="F11" i="1"/>
  <c r="F9" i="1"/>
  <c r="F34" i="1"/>
  <c r="F40" i="1"/>
  <c r="F169" i="1"/>
  <c r="F36" i="1"/>
  <c r="F185" i="1"/>
  <c r="F189" i="1"/>
  <c r="F145" i="1"/>
  <c r="F203" i="1"/>
  <c r="F170" i="1"/>
  <c r="F143" i="1"/>
  <c r="F201" i="1"/>
  <c r="F193" i="1"/>
  <c r="F144" i="1"/>
  <c r="F540" i="1"/>
  <c r="F129" i="1"/>
  <c r="F125" i="1"/>
  <c r="F133" i="1"/>
  <c r="F10" i="1"/>
  <c r="F124" i="1"/>
  <c r="F127" i="1"/>
  <c r="F51" i="1"/>
  <c r="F118" i="1"/>
  <c r="F106" i="1"/>
  <c r="F135" i="1"/>
  <c r="F147" i="1"/>
  <c r="F103" i="1"/>
  <c r="F114" i="1"/>
  <c r="F134" i="1"/>
  <c r="F112" i="1"/>
  <c r="F48" i="1"/>
  <c r="F104" i="1"/>
  <c r="F12" i="1"/>
  <c r="F47" i="1"/>
  <c r="F50" i="1"/>
  <c r="F32" i="1"/>
  <c r="F14" i="1"/>
  <c r="S16" i="43" l="1"/>
  <c r="P119" i="49" l="1"/>
  <c r="V119" i="49" s="1"/>
  <c r="O143" i="49" l="1"/>
  <c r="N137" i="49" s="1"/>
  <c r="O137" i="49" s="1"/>
  <c r="P137" i="49" s="1"/>
  <c r="V137" i="49" s="1"/>
  <c r="Q59" i="49"/>
  <c r="U59" i="49" s="1"/>
  <c r="P138" i="49" l="1"/>
  <c r="F23" i="1"/>
  <c r="V138" i="49" l="1"/>
  <c r="U138" i="49"/>
  <c r="Q136" i="49"/>
  <c r="U136" i="49" s="1"/>
  <c r="L37" i="1"/>
  <c r="L52" i="1"/>
  <c r="L53" i="1"/>
  <c r="F27" i="1" l="1"/>
  <c r="H27" i="1" s="1"/>
  <c r="B620" i="49"/>
  <c r="Q622" i="49"/>
  <c r="U622" i="49" s="1"/>
  <c r="B624" i="49"/>
  <c r="Q626" i="49"/>
  <c r="U626" i="49" s="1"/>
  <c r="D146" i="1"/>
  <c r="B628" i="49" s="1"/>
  <c r="E146" i="1"/>
  <c r="Q630" i="49" s="1"/>
  <c r="U630" i="49" s="1"/>
  <c r="Q618" i="49"/>
  <c r="U618" i="49" s="1"/>
  <c r="B616" i="49"/>
  <c r="E133" i="1"/>
  <c r="Q585" i="49" s="1"/>
  <c r="U585" i="49" s="1"/>
  <c r="D133" i="1"/>
  <c r="B583" i="49" s="1"/>
  <c r="E128" i="1"/>
  <c r="Q572" i="49" s="1"/>
  <c r="U572" i="49" s="1"/>
  <c r="D128" i="1"/>
  <c r="B570" i="49" s="1"/>
  <c r="E127" i="1"/>
  <c r="Q568" i="49" s="1"/>
  <c r="U568" i="49" s="1"/>
  <c r="D127" i="1"/>
  <c r="B566" i="49" s="1"/>
  <c r="D124" i="1" l="1"/>
  <c r="B554" i="49" s="1"/>
  <c r="E124" i="1"/>
  <c r="Q556" i="49" s="1"/>
  <c r="U556" i="49" s="1"/>
  <c r="L124" i="1" l="1"/>
  <c r="D114" i="1" l="1"/>
  <c r="B507" i="49" s="1"/>
  <c r="E114" i="1"/>
  <c r="Q509" i="49" s="1"/>
  <c r="U509" i="49" s="1"/>
  <c r="E112" i="1"/>
  <c r="Q501" i="49" s="1"/>
  <c r="U501" i="49" s="1"/>
  <c r="D112" i="1"/>
  <c r="B499" i="49" s="1"/>
  <c r="D119" i="1"/>
  <c r="E119" i="1"/>
  <c r="L119" i="1"/>
  <c r="L114" i="1" l="1"/>
  <c r="L112" i="1"/>
  <c r="L141" i="1" l="1"/>
  <c r="L132" i="1"/>
  <c r="L120" i="1"/>
  <c r="L116" i="1"/>
  <c r="L110" i="1"/>
  <c r="A15" i="8" l="1"/>
  <c r="A14" i="8"/>
  <c r="A12" i="8"/>
  <c r="B12" i="8" s="1"/>
  <c r="Q119" i="49"/>
  <c r="U119" i="49" s="1"/>
  <c r="Q263" i="49"/>
  <c r="U263" i="49" s="1"/>
  <c r="B14" i="8" l="1"/>
  <c r="B15" i="8"/>
  <c r="E104" i="1" l="1"/>
  <c r="Q483" i="49" s="1"/>
  <c r="U483" i="49" s="1"/>
  <c r="D104" i="1"/>
  <c r="B481" i="49" s="1"/>
  <c r="E103" i="1"/>
  <c r="Q479" i="49" s="1"/>
  <c r="U479" i="49" s="1"/>
  <c r="D103" i="1"/>
  <c r="B477" i="49" l="1"/>
  <c r="L103" i="1"/>
  <c r="L104" i="1"/>
  <c r="L47" i="1" l="1"/>
  <c r="D32" i="1" l="1"/>
  <c r="E32" i="1"/>
  <c r="Q157" i="49" s="1"/>
  <c r="U157" i="49" s="1"/>
  <c r="B149" i="49" l="1"/>
  <c r="L32" i="1" l="1"/>
  <c r="L34" i="1"/>
  <c r="E16" i="1" l="1"/>
  <c r="Q45" i="49" s="1"/>
  <c r="U45" i="49" s="1"/>
  <c r="D16" i="1"/>
  <c r="B43" i="49" s="1"/>
  <c r="L150" i="1"/>
  <c r="L149" i="1"/>
  <c r="L109" i="1"/>
  <c r="L108" i="1"/>
  <c r="L107" i="1"/>
  <c r="L102" i="1"/>
  <c r="E47" i="1"/>
  <c r="Q279" i="49" s="1"/>
  <c r="U279" i="49" s="1"/>
  <c r="D47" i="1"/>
  <c r="B270" i="49" s="1"/>
  <c r="L46" i="1"/>
  <c r="L16" i="1" l="1"/>
  <c r="J15" i="47" l="1"/>
  <c r="G15" i="47"/>
  <c r="D15" i="47"/>
  <c r="J14" i="47"/>
  <c r="G14" i="47"/>
  <c r="D14" i="47"/>
  <c r="K15" i="47" l="1"/>
  <c r="K14" i="47"/>
  <c r="L14" i="47" s="1"/>
  <c r="M15" i="47"/>
  <c r="N15" i="47" s="1"/>
  <c r="L15" i="47"/>
  <c r="M14" i="47" l="1"/>
  <c r="N14" i="47" s="1"/>
  <c r="L1036" i="49"/>
  <c r="B1037" i="49" l="1"/>
  <c r="P1036" i="49"/>
  <c r="V1036" i="49" s="1"/>
  <c r="L1902" i="49"/>
  <c r="P1902" i="49" s="1"/>
  <c r="V1902" i="49" s="1"/>
  <c r="L1326" i="49"/>
  <c r="P1326" i="49" s="1"/>
  <c r="V1326" i="49" s="1"/>
  <c r="L918" i="49"/>
  <c r="P918" i="49" s="1"/>
  <c r="V918" i="49" s="1"/>
  <c r="L1729" i="49"/>
  <c r="P1729" i="49" s="1"/>
  <c r="V1729" i="49" s="1"/>
  <c r="L1325" i="49"/>
  <c r="P1325" i="49" s="1"/>
  <c r="V1325" i="49" s="1"/>
  <c r="L725" i="49"/>
  <c r="P725" i="49" s="1"/>
  <c r="V725" i="49" s="1"/>
  <c r="L141" i="49"/>
  <c r="P141" i="49" s="1"/>
  <c r="V141" i="49" s="1"/>
  <c r="L1728" i="49"/>
  <c r="P1728" i="49" s="1"/>
  <c r="V1728" i="49" s="1"/>
  <c r="L1324" i="49"/>
  <c r="P1324" i="49" s="1"/>
  <c r="V1324" i="49" s="1"/>
  <c r="L920" i="49"/>
  <c r="P920" i="49" s="1"/>
  <c r="V920" i="49" s="1"/>
  <c r="L724" i="49"/>
  <c r="P724" i="49" s="1"/>
  <c r="V724" i="49" s="1"/>
  <c r="L1727" i="49"/>
  <c r="P1727" i="49" s="1"/>
  <c r="V1727" i="49" s="1"/>
  <c r="L919" i="49"/>
  <c r="P919" i="49" s="1"/>
  <c r="V919" i="49" s="1"/>
  <c r="L144" i="49"/>
  <c r="L143" i="49"/>
  <c r="J7" i="47"/>
  <c r="G7" i="47"/>
  <c r="D7" i="47"/>
  <c r="J19" i="47"/>
  <c r="G19" i="47"/>
  <c r="D19" i="47"/>
  <c r="J13" i="47"/>
  <c r="G13" i="47"/>
  <c r="D13" i="47"/>
  <c r="J12" i="47"/>
  <c r="G12" i="47"/>
  <c r="D12" i="47"/>
  <c r="J11" i="47"/>
  <c r="G11" i="47"/>
  <c r="D11" i="47"/>
  <c r="J6" i="47"/>
  <c r="G6" i="47"/>
  <c r="D6" i="47"/>
  <c r="J5" i="47"/>
  <c r="G5" i="47"/>
  <c r="D5" i="47"/>
  <c r="J4" i="47"/>
  <c r="G4" i="47"/>
  <c r="D4" i="47"/>
  <c r="J3" i="47"/>
  <c r="G3" i="47"/>
  <c r="D3" i="47"/>
  <c r="P144" i="49" l="1"/>
  <c r="V144" i="49" s="1"/>
  <c r="P143" i="49"/>
  <c r="V143" i="49" s="1"/>
  <c r="B1327" i="49"/>
  <c r="B1903" i="49"/>
  <c r="B1730" i="49"/>
  <c r="P1038" i="49"/>
  <c r="B726" i="49"/>
  <c r="B145" i="49"/>
  <c r="B921" i="49"/>
  <c r="K4" i="47"/>
  <c r="M4" i="47" s="1"/>
  <c r="N4" i="47" s="1"/>
  <c r="C23" i="47" s="1"/>
  <c r="K11" i="47"/>
  <c r="K19" i="47"/>
  <c r="L19" i="47" s="1"/>
  <c r="K12" i="47"/>
  <c r="M12" i="47" s="1"/>
  <c r="N12" i="47" s="1"/>
  <c r="C26" i="47" s="1"/>
  <c r="K3" i="47"/>
  <c r="L3" i="47" s="1"/>
  <c r="K13" i="47"/>
  <c r="M13" i="47" s="1"/>
  <c r="N13" i="47" s="1"/>
  <c r="C27" i="47" s="1"/>
  <c r="K5" i="47"/>
  <c r="M5" i="47" s="1"/>
  <c r="N5" i="47" s="1"/>
  <c r="C24" i="47" s="1"/>
  <c r="K6" i="47"/>
  <c r="M6" i="47" s="1"/>
  <c r="N6" i="47" s="1"/>
  <c r="K7" i="47"/>
  <c r="L7" i="47" s="1"/>
  <c r="M11" i="47"/>
  <c r="N11" i="47" s="1"/>
  <c r="C25" i="47" s="1"/>
  <c r="L11" i="47"/>
  <c r="L4" i="47"/>
  <c r="M19" i="47" l="1"/>
  <c r="N19" i="47" s="1"/>
  <c r="C28" i="47" s="1"/>
  <c r="L13" i="47"/>
  <c r="M3" i="47"/>
  <c r="N3" i="47" s="1"/>
  <c r="C22" i="47" s="1"/>
  <c r="L12" i="47"/>
  <c r="V1038" i="49"/>
  <c r="U1038" i="49"/>
  <c r="P146" i="49"/>
  <c r="P727" i="49"/>
  <c r="Q1035" i="49"/>
  <c r="U1035" i="49" s="1"/>
  <c r="P1904" i="49"/>
  <c r="P922" i="49"/>
  <c r="P1731" i="49"/>
  <c r="P1328" i="49"/>
  <c r="L5" i="47"/>
  <c r="L6" i="47"/>
  <c r="M7" i="47"/>
  <c r="N7" i="47" s="1"/>
  <c r="V1731" i="49" l="1"/>
  <c r="U1731" i="49"/>
  <c r="V922" i="49"/>
  <c r="U922" i="49"/>
  <c r="V1904" i="49"/>
  <c r="U1904" i="49"/>
  <c r="V727" i="49"/>
  <c r="U727" i="49"/>
  <c r="V146" i="49"/>
  <c r="U146" i="49"/>
  <c r="V1328" i="49"/>
  <c r="U1328" i="49"/>
  <c r="Q140" i="49"/>
  <c r="U140" i="49" s="1"/>
  <c r="Q1323" i="49"/>
  <c r="U1323" i="49" s="1"/>
  <c r="Q917" i="49"/>
  <c r="U917" i="49" s="1"/>
  <c r="F248" i="1"/>
  <c r="Q723" i="49"/>
  <c r="U723" i="49" s="1"/>
  <c r="Q1726" i="49"/>
  <c r="U1726" i="49" s="1"/>
  <c r="Q1901" i="49"/>
  <c r="U1901" i="49" s="1"/>
  <c r="S10" i="43"/>
  <c r="S12" i="43"/>
  <c r="S14" i="43"/>
  <c r="S18" i="43"/>
  <c r="A5" i="43"/>
  <c r="A3" i="43"/>
  <c r="A2" i="43"/>
  <c r="A4" i="43"/>
  <c r="S8" i="43"/>
  <c r="V8" i="49" l="1"/>
  <c r="F28" i="1"/>
  <c r="F165" i="1"/>
  <c r="F322" i="1"/>
  <c r="F476" i="1"/>
  <c r="F414" i="1"/>
  <c r="F222" i="1"/>
  <c r="L45" i="1"/>
  <c r="D34" i="1" l="1"/>
  <c r="B166" i="49" s="1"/>
  <c r="C24" i="36" l="1"/>
  <c r="C20" i="36"/>
  <c r="G437" i="1" l="1"/>
  <c r="H437" i="1" s="1"/>
  <c r="G459" i="1"/>
  <c r="H459" i="1" s="1"/>
  <c r="G436" i="1"/>
  <c r="H436" i="1" s="1"/>
  <c r="G447" i="1"/>
  <c r="H447" i="1" s="1"/>
  <c r="G460" i="1"/>
  <c r="H460" i="1" s="1"/>
  <c r="G450" i="1"/>
  <c r="H450" i="1" s="1"/>
  <c r="G451" i="1"/>
  <c r="H451" i="1" s="1"/>
  <c r="G464" i="1"/>
  <c r="H464" i="1" s="1"/>
  <c r="G466" i="1"/>
  <c r="H466" i="1" s="1"/>
  <c r="G456" i="1"/>
  <c r="H456" i="1" s="1"/>
  <c r="G465" i="1"/>
  <c r="H465" i="1" s="1"/>
  <c r="G446" i="1"/>
  <c r="H446" i="1" s="1"/>
  <c r="G467" i="1"/>
  <c r="H467" i="1" s="1"/>
  <c r="G445" i="1"/>
  <c r="H445" i="1" s="1"/>
  <c r="G387" i="1"/>
  <c r="H387" i="1" s="1"/>
  <c r="G386" i="1"/>
  <c r="H386" i="1" s="1"/>
  <c r="G389" i="1"/>
  <c r="H389" i="1" s="1"/>
  <c r="G377" i="1"/>
  <c r="H377" i="1" s="1"/>
  <c r="G388" i="1"/>
  <c r="H388" i="1" s="1"/>
  <c r="G394" i="1"/>
  <c r="H394" i="1" s="1"/>
  <c r="G393" i="1"/>
  <c r="H393" i="1" s="1"/>
  <c r="G374" i="1"/>
  <c r="H374" i="1" s="1"/>
  <c r="G383" i="1"/>
  <c r="H383" i="1" s="1"/>
  <c r="G395" i="1"/>
  <c r="H395" i="1" s="1"/>
  <c r="G378" i="1"/>
  <c r="H378" i="1" s="1"/>
  <c r="G373" i="1"/>
  <c r="H373" i="1" s="1"/>
  <c r="G365" i="1"/>
  <c r="H365" i="1" s="1"/>
  <c r="G396" i="1"/>
  <c r="H396" i="1" s="1"/>
  <c r="G364" i="1"/>
  <c r="H364" i="1" s="1"/>
  <c r="G363" i="1"/>
  <c r="H363" i="1" s="1"/>
  <c r="G372" i="1"/>
  <c r="H372" i="1" s="1"/>
  <c r="G197" i="1"/>
  <c r="H197" i="1" s="1"/>
  <c r="G293" i="1"/>
  <c r="H293" i="1" s="1"/>
  <c r="G295" i="1"/>
  <c r="H295" i="1" s="1"/>
  <c r="G294" i="1"/>
  <c r="H294" i="1" s="1"/>
  <c r="G292" i="1"/>
  <c r="H292" i="1" s="1"/>
  <c r="G278" i="1"/>
  <c r="H278" i="1" s="1"/>
  <c r="G301" i="1"/>
  <c r="H301" i="1" s="1"/>
  <c r="G283" i="1"/>
  <c r="H283" i="1" s="1"/>
  <c r="G268" i="1"/>
  <c r="H268" i="1" s="1"/>
  <c r="G299" i="1"/>
  <c r="H299" i="1" s="1"/>
  <c r="G269" i="1"/>
  <c r="H269" i="1" s="1"/>
  <c r="G279" i="1"/>
  <c r="H279" i="1" s="1"/>
  <c r="G302" i="1"/>
  <c r="H302" i="1" s="1"/>
  <c r="G289" i="1"/>
  <c r="H289" i="1" s="1"/>
  <c r="G284" i="1"/>
  <c r="H284" i="1" s="1"/>
  <c r="G280" i="1"/>
  <c r="H280" i="1" s="1"/>
  <c r="G300" i="1"/>
  <c r="H300" i="1" s="1"/>
  <c r="G270" i="1"/>
  <c r="H270" i="1" s="1"/>
  <c r="G175" i="1"/>
  <c r="H175" i="1" s="1"/>
  <c r="G196" i="1"/>
  <c r="H196" i="1" s="1"/>
  <c r="G136" i="1"/>
  <c r="H136" i="1" s="1"/>
  <c r="G183" i="1"/>
  <c r="H183" i="1" s="1"/>
  <c r="G184" i="1"/>
  <c r="H184" i="1" s="1"/>
  <c r="G138" i="1"/>
  <c r="H138" i="1" s="1"/>
  <c r="G137" i="1"/>
  <c r="H137" i="1" s="1"/>
  <c r="G123" i="1"/>
  <c r="H123" i="1" s="1"/>
  <c r="G139" i="1"/>
  <c r="H139" i="1" s="1"/>
  <c r="G122" i="1"/>
  <c r="H122" i="1" s="1"/>
  <c r="G111" i="1"/>
  <c r="H111" i="1" s="1"/>
  <c r="G113" i="1"/>
  <c r="H113" i="1" s="1"/>
  <c r="G514" i="1"/>
  <c r="H514" i="1" s="1"/>
  <c r="G513" i="1"/>
  <c r="H513" i="1" s="1"/>
  <c r="G309" i="1"/>
  <c r="H309" i="1" s="1"/>
  <c r="G308" i="1"/>
  <c r="H308" i="1" s="1"/>
  <c r="G153" i="1"/>
  <c r="H153" i="1" s="1"/>
  <c r="G152" i="1"/>
  <c r="H152" i="1" s="1"/>
  <c r="G419" i="1"/>
  <c r="H419" i="1" s="1"/>
  <c r="G326" i="1"/>
  <c r="H326" i="1" s="1"/>
  <c r="G329" i="1"/>
  <c r="H329" i="1" s="1"/>
  <c r="G330" i="1"/>
  <c r="H330" i="1" s="1"/>
  <c r="G250" i="1"/>
  <c r="H250" i="1" s="1"/>
  <c r="G249" i="1"/>
  <c r="H249" i="1" s="1"/>
  <c r="G251" i="1"/>
  <c r="H251" i="1" s="1"/>
  <c r="G248" i="1"/>
  <c r="H248" i="1" s="1"/>
  <c r="G252" i="1"/>
  <c r="H252" i="1" s="1"/>
  <c r="G256" i="1"/>
  <c r="H256" i="1" s="1"/>
  <c r="G255" i="1"/>
  <c r="H255" i="1" s="1"/>
  <c r="G258" i="1"/>
  <c r="H258" i="1" s="1"/>
  <c r="G247" i="1"/>
  <c r="H247" i="1" s="1"/>
  <c r="G246" i="1"/>
  <c r="H246" i="1" s="1"/>
  <c r="G254" i="1"/>
  <c r="H254" i="1" s="1"/>
  <c r="G227" i="1"/>
  <c r="H227" i="1" s="1"/>
  <c r="G229" i="1"/>
  <c r="H229" i="1" s="1"/>
  <c r="G230" i="1"/>
  <c r="H230" i="1" s="1"/>
  <c r="G33" i="1"/>
  <c r="H33" i="1" s="1"/>
  <c r="G35" i="1"/>
  <c r="H35" i="1" s="1"/>
  <c r="G34" i="1"/>
  <c r="H34" i="1" s="1"/>
  <c r="G495" i="1"/>
  <c r="H495" i="1" s="1"/>
  <c r="G481" i="1"/>
  <c r="H481" i="1" s="1"/>
  <c r="G418" i="1"/>
  <c r="H418" i="1" s="1"/>
  <c r="G420" i="1"/>
  <c r="H420" i="1" s="1"/>
  <c r="G488" i="1"/>
  <c r="H488" i="1" s="1"/>
  <c r="G507" i="1"/>
  <c r="H507" i="1" s="1"/>
  <c r="G503" i="1"/>
  <c r="H503" i="1" s="1"/>
  <c r="G210" i="1"/>
  <c r="H210" i="1" s="1"/>
  <c r="G480" i="1"/>
  <c r="H480" i="1" s="1"/>
  <c r="G494" i="1"/>
  <c r="H494" i="1" s="1"/>
  <c r="G475" i="1"/>
  <c r="H475" i="1" s="1"/>
  <c r="G489" i="1"/>
  <c r="H489" i="1" s="1"/>
  <c r="G496" i="1"/>
  <c r="H496" i="1" s="1"/>
  <c r="G479" i="1"/>
  <c r="H479" i="1" s="1"/>
  <c r="G476" i="1"/>
  <c r="H476" i="1" s="1"/>
  <c r="G490" i="1"/>
  <c r="H490" i="1" s="1"/>
  <c r="G487" i="1"/>
  <c r="H487" i="1" s="1"/>
  <c r="G491" i="1"/>
  <c r="H491" i="1" s="1"/>
  <c r="G474" i="1"/>
  <c r="H474" i="1" s="1"/>
  <c r="G482" i="1"/>
  <c r="H482" i="1" s="1"/>
  <c r="G506" i="1"/>
  <c r="H506" i="1" s="1"/>
  <c r="G497" i="1"/>
  <c r="H497" i="1" s="1"/>
  <c r="G483" i="1"/>
  <c r="H483" i="1" s="1"/>
  <c r="G500" i="1"/>
  <c r="H500" i="1" s="1"/>
  <c r="G484" i="1"/>
  <c r="H484" i="1" s="1"/>
  <c r="G211" i="1"/>
  <c r="H211" i="1" s="1"/>
  <c r="G42" i="1"/>
  <c r="H42" i="1" s="1"/>
  <c r="G161" i="1"/>
  <c r="H161" i="1" s="1"/>
  <c r="G318" i="1"/>
  <c r="H318" i="1" s="1"/>
  <c r="G410" i="1"/>
  <c r="H410" i="1" s="1"/>
  <c r="G217" i="1"/>
  <c r="H217" i="1" s="1"/>
  <c r="G317" i="1"/>
  <c r="H317" i="1" s="1"/>
  <c r="G409" i="1"/>
  <c r="H409" i="1" s="1"/>
  <c r="G218" i="1"/>
  <c r="H218" i="1" s="1"/>
  <c r="G24" i="1"/>
  <c r="H24" i="1" s="1"/>
  <c r="G23" i="1"/>
  <c r="H23" i="1" s="1"/>
  <c r="G425" i="1"/>
  <c r="H425" i="1" s="1"/>
  <c r="G412" i="1"/>
  <c r="H412" i="1" s="1"/>
  <c r="G411" i="1"/>
  <c r="H411" i="1" s="1"/>
  <c r="G414" i="1"/>
  <c r="H414" i="1" s="1"/>
  <c r="G429" i="1"/>
  <c r="H429" i="1" s="1"/>
  <c r="G352" i="1"/>
  <c r="H352" i="1" s="1"/>
  <c r="G348" i="1"/>
  <c r="H348" i="1" s="1"/>
  <c r="G350" i="1"/>
  <c r="H350" i="1" s="1"/>
  <c r="G347" i="1"/>
  <c r="H347" i="1" s="1"/>
  <c r="G336" i="1"/>
  <c r="H336" i="1" s="1"/>
  <c r="G328" i="1"/>
  <c r="H328" i="1" s="1"/>
  <c r="G322" i="1"/>
  <c r="H322" i="1" s="1"/>
  <c r="G349" i="1"/>
  <c r="H349" i="1" s="1"/>
  <c r="G351" i="1"/>
  <c r="H351" i="1" s="1"/>
  <c r="G340" i="1"/>
  <c r="H340" i="1" s="1"/>
  <c r="G319" i="1"/>
  <c r="H319" i="1" s="1"/>
  <c r="G320" i="1"/>
  <c r="H320" i="1" s="1"/>
  <c r="G327" i="1"/>
  <c r="H327" i="1" s="1"/>
  <c r="G219" i="1"/>
  <c r="H219" i="1" s="1"/>
  <c r="G236" i="1"/>
  <c r="H236" i="1" s="1"/>
  <c r="G220" i="1"/>
  <c r="H220" i="1" s="1"/>
  <c r="G222" i="1"/>
  <c r="H222" i="1" s="1"/>
  <c r="G241" i="1"/>
  <c r="H241" i="1" s="1"/>
  <c r="G228" i="1"/>
  <c r="H228" i="1" s="1"/>
  <c r="G226" i="1"/>
  <c r="H226" i="1" s="1"/>
  <c r="G162" i="1"/>
  <c r="H162" i="1" s="1"/>
  <c r="G165" i="1"/>
  <c r="H165" i="1" s="1"/>
  <c r="G176" i="1"/>
  <c r="H176" i="1" s="1"/>
  <c r="G193" i="1"/>
  <c r="H193" i="1" s="1"/>
  <c r="G203" i="1"/>
  <c r="H203" i="1" s="1"/>
  <c r="G169" i="1"/>
  <c r="H169" i="1" s="1"/>
  <c r="G202" i="1"/>
  <c r="H202" i="1" s="1"/>
  <c r="G187" i="1"/>
  <c r="H187" i="1" s="1"/>
  <c r="G170" i="1"/>
  <c r="H170" i="1" s="1"/>
  <c r="G204" i="1"/>
  <c r="H204" i="1" s="1"/>
  <c r="G201" i="1"/>
  <c r="H201" i="1" s="1"/>
  <c r="G188" i="1"/>
  <c r="H188" i="1" s="1"/>
  <c r="G163" i="1"/>
  <c r="H163" i="1" s="1"/>
  <c r="G25" i="1"/>
  <c r="H25" i="1" s="1"/>
  <c r="G28" i="1"/>
  <c r="H28" i="1" s="1"/>
  <c r="G26" i="1"/>
  <c r="H26" i="1" s="1"/>
  <c r="G36" i="1"/>
  <c r="H36" i="1" s="1"/>
  <c r="G13" i="1"/>
  <c r="H13" i="1" s="1"/>
  <c r="G144" i="1"/>
  <c r="H144" i="1" s="1"/>
  <c r="G143" i="1"/>
  <c r="H143" i="1" s="1"/>
  <c r="G145" i="1"/>
  <c r="H145" i="1" s="1"/>
  <c r="G14" i="1"/>
  <c r="H14" i="1" s="1"/>
  <c r="G9" i="1"/>
  <c r="H9" i="1" s="1"/>
  <c r="G12" i="1"/>
  <c r="H12" i="1" s="1"/>
  <c r="G11" i="1"/>
  <c r="H11" i="1" s="1"/>
  <c r="G10" i="1"/>
  <c r="H10" i="1" s="1"/>
  <c r="G32" i="1"/>
  <c r="H32" i="1" s="1"/>
  <c r="G146" i="1"/>
  <c r="H146" i="1" s="1"/>
  <c r="G128" i="1"/>
  <c r="H128" i="1" s="1"/>
  <c r="G127" i="1"/>
  <c r="H127" i="1" s="1"/>
  <c r="G133" i="1"/>
  <c r="H133" i="1" s="1"/>
  <c r="G124" i="1"/>
  <c r="H124" i="1" s="1"/>
  <c r="G112" i="1"/>
  <c r="H112" i="1" s="1"/>
  <c r="G114" i="1"/>
  <c r="H114" i="1" s="1"/>
  <c r="G104" i="1"/>
  <c r="H104" i="1" s="1"/>
  <c r="G103" i="1"/>
  <c r="H103" i="1" s="1"/>
  <c r="G47" i="1"/>
  <c r="H47" i="1" s="1"/>
  <c r="G16" i="1"/>
  <c r="H16" i="1" s="1"/>
  <c r="L38" i="1"/>
  <c r="L39" i="1"/>
  <c r="H37" i="1" l="1"/>
  <c r="H29" i="1"/>
  <c r="H515" i="1"/>
  <c r="H415" i="1"/>
  <c r="H421" i="1"/>
  <c r="H331" i="1"/>
  <c r="H323" i="1"/>
  <c r="H212" i="1"/>
  <c r="H166" i="1"/>
  <c r="H171" i="1"/>
  <c r="H231" i="1"/>
  <c r="H223" i="1"/>
  <c r="D19" i="1"/>
  <c r="L543" i="1" l="1"/>
  <c r="L542" i="1"/>
  <c r="L541" i="1"/>
  <c r="L539" i="1"/>
  <c r="L44" i="1"/>
  <c r="L31" i="1"/>
  <c r="L30" i="1"/>
  <c r="L29" i="1"/>
  <c r="L22" i="1"/>
  <c r="L20" i="1"/>
  <c r="L19" i="1"/>
  <c r="J8" i="1"/>
  <c r="L8" i="1" s="1"/>
  <c r="C2" i="14"/>
  <c r="E15" i="1"/>
  <c r="Q41" i="49" s="1"/>
  <c r="U41" i="49" s="1"/>
  <c r="D15" i="1"/>
  <c r="B39" i="49" s="1"/>
  <c r="A47" i="8"/>
  <c r="A20" i="43" s="1"/>
  <c r="D541" i="1"/>
  <c r="K121" i="1" l="1"/>
  <c r="K182" i="1"/>
  <c r="K371" i="1"/>
  <c r="K277" i="1"/>
  <c r="K444" i="1"/>
  <c r="K91" i="1"/>
  <c r="K99" i="1"/>
  <c r="K135" i="1"/>
  <c r="K147" i="1"/>
  <c r="K155" i="1"/>
  <c r="K179" i="1"/>
  <c r="K195" i="1"/>
  <c r="K235" i="1"/>
  <c r="K259" i="1"/>
  <c r="K263" i="1"/>
  <c r="K274" i="1"/>
  <c r="K282" i="1"/>
  <c r="K286" i="1"/>
  <c r="K290" i="1"/>
  <c r="K298" i="1"/>
  <c r="K310" i="1"/>
  <c r="K334" i="1"/>
  <c r="K342" i="1"/>
  <c r="K354" i="1"/>
  <c r="K358" i="1"/>
  <c r="K368" i="1"/>
  <c r="K376" i="1"/>
  <c r="K380" i="1"/>
  <c r="K384" i="1"/>
  <c r="K392" i="1"/>
  <c r="K424" i="1"/>
  <c r="K440" i="1"/>
  <c r="K448" i="1"/>
  <c r="K452" i="1"/>
  <c r="K468" i="1"/>
  <c r="K508" i="1"/>
  <c r="K51" i="1"/>
  <c r="K43" i="1"/>
  <c r="K105" i="1"/>
  <c r="K129" i="1"/>
  <c r="K185" i="1"/>
  <c r="K205" i="1"/>
  <c r="K253" i="1"/>
  <c r="K261" i="1"/>
  <c r="K304" i="1"/>
  <c r="K398" i="1"/>
  <c r="K430" i="1"/>
  <c r="K49" i="1"/>
  <c r="K90" i="1"/>
  <c r="K98" i="1"/>
  <c r="K118" i="1"/>
  <c r="K126" i="1"/>
  <c r="K134" i="1"/>
  <c r="K142" i="1"/>
  <c r="K186" i="1"/>
  <c r="K194" i="1"/>
  <c r="K206" i="1"/>
  <c r="K262" i="1"/>
  <c r="K285" i="1"/>
  <c r="K341" i="1"/>
  <c r="K353" i="1"/>
  <c r="K375" i="1"/>
  <c r="K463" i="1"/>
  <c r="K148" i="1"/>
  <c r="K200" i="1"/>
  <c r="K260" i="1"/>
  <c r="K291" i="1"/>
  <c r="K303" i="1"/>
  <c r="K311" i="1"/>
  <c r="K335" i="1"/>
  <c r="K343" i="1"/>
  <c r="K355" i="1"/>
  <c r="K385" i="1"/>
  <c r="K397" i="1"/>
  <c r="K441" i="1"/>
  <c r="K449" i="1"/>
  <c r="K453" i="1"/>
  <c r="K457" i="1"/>
  <c r="K469" i="1"/>
  <c r="K509" i="1"/>
  <c r="K48" i="1"/>
  <c r="K40" i="1"/>
  <c r="K117" i="1"/>
  <c r="K125" i="1"/>
  <c r="K189" i="1"/>
  <c r="K237" i="1"/>
  <c r="K257" i="1"/>
  <c r="K356" i="1"/>
  <c r="K402" i="1"/>
  <c r="K458" i="1"/>
  <c r="K41" i="1"/>
  <c r="K106" i="1"/>
  <c r="K130" i="1"/>
  <c r="K154" i="1"/>
  <c r="K190" i="1"/>
  <c r="K234" i="1"/>
  <c r="K242" i="1"/>
  <c r="K273" i="1"/>
  <c r="K281" i="1"/>
  <c r="K357" i="1"/>
  <c r="K379" i="1"/>
  <c r="K403" i="1"/>
  <c r="K431" i="1"/>
  <c r="K540" i="1"/>
  <c r="K50" i="1"/>
  <c r="B47" i="8"/>
  <c r="B20" i="43" s="1"/>
  <c r="D485" i="8" l="1"/>
  <c r="D378" i="8"/>
  <c r="D291" i="8"/>
  <c r="D164" i="8"/>
  <c r="D145" i="8"/>
  <c r="D132" i="8"/>
  <c r="D109" i="8"/>
  <c r="D98" i="8"/>
  <c r="A11" i="8" l="1"/>
  <c r="A10" i="8"/>
  <c r="A9" i="8"/>
  <c r="A7" i="8"/>
  <c r="A8" i="43" s="1"/>
  <c r="B10" i="43" l="1"/>
  <c r="B10" i="8"/>
  <c r="B11" i="8"/>
  <c r="E223" i="12"/>
  <c r="E30" i="1"/>
  <c r="E29" i="1"/>
  <c r="E22" i="1"/>
  <c r="A4" i="1"/>
  <c r="A3" i="1"/>
  <c r="A2" i="1"/>
  <c r="B9" i="8" l="1"/>
  <c r="B7" i="8"/>
  <c r="B8" i="43" s="1"/>
  <c r="G15" i="1"/>
  <c r="H15" i="1" l="1"/>
  <c r="H19" i="1" s="1"/>
  <c r="D7" i="8" l="1"/>
  <c r="D8" i="43" s="1"/>
  <c r="O9" i="43" l="1"/>
  <c r="N9" i="43"/>
  <c r="M9" i="43"/>
  <c r="P9" i="43"/>
  <c r="F9" i="43"/>
  <c r="L9" i="43"/>
  <c r="K9" i="43"/>
  <c r="J9" i="43"/>
  <c r="I9" i="43"/>
  <c r="H9" i="43"/>
  <c r="G9" i="43"/>
  <c r="E9" i="43"/>
  <c r="R9" i="43" l="1"/>
  <c r="S9" i="43" s="1"/>
  <c r="J2" i="1" l="1"/>
  <c r="D9" i="8" l="1"/>
  <c r="D10" i="8" l="1"/>
  <c r="B1979" i="49" l="1"/>
  <c r="Q996" i="49" l="1"/>
  <c r="U996" i="49" s="1"/>
  <c r="B980" i="49"/>
  <c r="E444" i="1" l="1"/>
  <c r="Q1798" i="49" s="1"/>
  <c r="U1798" i="49" s="1"/>
  <c r="E371" i="1"/>
  <c r="Q1587" i="49" s="1"/>
  <c r="U1587" i="49" s="1"/>
  <c r="E277" i="1"/>
  <c r="Q1166" i="49" s="1"/>
  <c r="U1166" i="49" s="1"/>
  <c r="E182" i="1"/>
  <c r="Q773" i="49" s="1"/>
  <c r="U773" i="49" s="1"/>
  <c r="E121" i="1"/>
  <c r="Q544" i="49" s="1"/>
  <c r="U544" i="49" s="1"/>
  <c r="D371" i="1"/>
  <c r="B1553" i="49" s="1"/>
  <c r="D444" i="1"/>
  <c r="B1796" i="49" s="1"/>
  <c r="D277" i="1"/>
  <c r="B1164" i="49" s="1"/>
  <c r="D182" i="1"/>
  <c r="B764" i="49" s="1"/>
  <c r="D121" i="1"/>
  <c r="B521" i="49" s="1"/>
  <c r="D440" i="1" l="1"/>
  <c r="B1787" i="49" s="1"/>
  <c r="D273" i="1"/>
  <c r="B1155" i="49" s="1"/>
  <c r="D117" i="1"/>
  <c r="B512" i="49" s="1"/>
  <c r="E440" i="1"/>
  <c r="Q1789" i="49" s="1"/>
  <c r="U1789" i="49" s="1"/>
  <c r="E117" i="1"/>
  <c r="Q514" i="49" s="1"/>
  <c r="U514" i="49" s="1"/>
  <c r="E273" i="1"/>
  <c r="Q1157" i="49" s="1"/>
  <c r="U1157" i="49" s="1"/>
  <c r="E274" i="1" l="1"/>
  <c r="Q1161" i="49" s="1"/>
  <c r="U1161" i="49" s="1"/>
  <c r="E179" i="1"/>
  <c r="Q761" i="49" s="1"/>
  <c r="U761" i="49" s="1"/>
  <c r="E118" i="1"/>
  <c r="Q518" i="49" s="1"/>
  <c r="U518" i="49" s="1"/>
  <c r="E368" i="1"/>
  <c r="Q1550" i="49" s="1"/>
  <c r="U1550" i="49" s="1"/>
  <c r="E441" i="1"/>
  <c r="Q1793" i="49" s="1"/>
  <c r="U1793" i="49" s="1"/>
  <c r="D274" i="1"/>
  <c r="B1159" i="49" s="1"/>
  <c r="D118" i="1"/>
  <c r="B516" i="49" s="1"/>
  <c r="D441" i="1"/>
  <c r="B1791" i="49" s="1"/>
  <c r="D368" i="1"/>
  <c r="B1548" i="49" s="1"/>
  <c r="D179" i="1"/>
  <c r="B759" i="49" s="1"/>
  <c r="E90" i="1" l="1"/>
  <c r="Q439" i="49" s="1"/>
  <c r="U439" i="49" s="1"/>
  <c r="E508" i="1"/>
  <c r="Q2025" i="49" s="1"/>
  <c r="U2025" i="49" s="1"/>
  <c r="D91" i="1"/>
  <c r="B441" i="49" s="1"/>
  <c r="D509" i="1"/>
  <c r="B2027" i="49" s="1"/>
  <c r="E91" i="1"/>
  <c r="Q443" i="49" s="1"/>
  <c r="U443" i="49" s="1"/>
  <c r="E509" i="1"/>
  <c r="Q2029" i="49" s="1"/>
  <c r="U2029" i="49" s="1"/>
  <c r="D508" i="1"/>
  <c r="B2020" i="49" s="1"/>
  <c r="D90" i="1"/>
  <c r="B434" i="49" s="1"/>
  <c r="E242" i="1" l="1"/>
  <c r="Q1024" i="49" s="1"/>
  <c r="U1024" i="49" s="1"/>
  <c r="D242" i="1"/>
  <c r="B1022" i="49" s="1"/>
  <c r="D99" i="1" l="1"/>
  <c r="B472" i="49" s="1"/>
  <c r="D259" i="1"/>
  <c r="B1087" i="49" s="1"/>
  <c r="D354" i="1"/>
  <c r="B1474" i="49" s="1"/>
  <c r="E354" i="1"/>
  <c r="Q1476" i="49" s="1"/>
  <c r="U1476" i="49" s="1"/>
  <c r="E259" i="1"/>
  <c r="Q1089" i="49" s="1"/>
  <c r="U1089" i="49" s="1"/>
  <c r="E99" i="1"/>
  <c r="Q474" i="49" s="1"/>
  <c r="U474" i="49" s="1"/>
  <c r="E261" i="1" l="1"/>
  <c r="Q1098" i="49" s="1"/>
  <c r="U1098" i="49" s="1"/>
  <c r="D49" i="1"/>
  <c r="B288" i="49" s="1"/>
  <c r="D358" i="1"/>
  <c r="B1490" i="49" s="1"/>
  <c r="E357" i="1"/>
  <c r="Q1488" i="49" s="1"/>
  <c r="U1488" i="49" s="1"/>
  <c r="D343" i="1"/>
  <c r="B1435" i="49" s="1"/>
  <c r="D262" i="1"/>
  <c r="B1100" i="49" s="1"/>
  <c r="E106" i="1"/>
  <c r="Q491" i="49" s="1"/>
  <c r="U491" i="49" s="1"/>
  <c r="E356" i="1"/>
  <c r="Q1484" i="49" s="1"/>
  <c r="U1484" i="49" s="1"/>
  <c r="D263" i="1"/>
  <c r="B1104" i="49" s="1"/>
  <c r="D106" i="1"/>
  <c r="B489" i="49" s="1"/>
  <c r="D357" i="1"/>
  <c r="B1486" i="49" s="1"/>
  <c r="D260" i="1"/>
  <c r="B1091" i="49" s="1"/>
  <c r="E49" i="1"/>
  <c r="Q290" i="49" s="1"/>
  <c r="U290" i="49" s="1"/>
  <c r="E263" i="1"/>
  <c r="Q1106" i="49" s="1"/>
  <c r="U1106" i="49" s="1"/>
  <c r="D356" i="1"/>
  <c r="B1482" i="49" s="1"/>
  <c r="E341" i="1"/>
  <c r="Q1429" i="49" s="1"/>
  <c r="U1429" i="49" s="1"/>
  <c r="D253" i="1"/>
  <c r="B1057" i="49" s="1"/>
  <c r="E343" i="1"/>
  <c r="Q1437" i="49" s="1"/>
  <c r="U1437" i="49" s="1"/>
  <c r="D341" i="1"/>
  <c r="B1424" i="49" s="1"/>
  <c r="D48" i="1"/>
  <c r="E48" i="1"/>
  <c r="Q286" i="49" s="1"/>
  <c r="U286" i="49" s="1"/>
  <c r="D261" i="1"/>
  <c r="B1096" i="49" s="1"/>
  <c r="D342" i="1"/>
  <c r="B1431" i="49" s="1"/>
  <c r="E358" i="1"/>
  <c r="Q1492" i="49" s="1"/>
  <c r="U1492" i="49" s="1"/>
  <c r="E253" i="1"/>
  <c r="Q1059" i="49" s="1"/>
  <c r="U1059" i="49" s="1"/>
  <c r="E262" i="1"/>
  <c r="Q1102" i="49" s="1"/>
  <c r="U1102" i="49" s="1"/>
  <c r="E260" i="1"/>
  <c r="Q1094" i="49" s="1"/>
  <c r="U1094" i="49" s="1"/>
  <c r="E342" i="1"/>
  <c r="Q1433" i="49" s="1"/>
  <c r="U1433" i="49" s="1"/>
  <c r="D129" i="1" l="1"/>
  <c r="B574" i="49" s="1"/>
  <c r="D452" i="1"/>
  <c r="B1828" i="49" s="1"/>
  <c r="D379" i="1"/>
  <c r="B1619" i="49" s="1"/>
  <c r="D285" i="1"/>
  <c r="B1196" i="49" s="1"/>
  <c r="D189" i="1"/>
  <c r="B799" i="49" s="1"/>
  <c r="D304" i="1"/>
  <c r="B1258" i="49" s="1"/>
  <c r="D469" i="1"/>
  <c r="B1882" i="49" s="1"/>
  <c r="D206" i="1"/>
  <c r="B853" i="49" s="1"/>
  <c r="D148" i="1"/>
  <c r="B636" i="49" s="1"/>
  <c r="D398" i="1"/>
  <c r="B1681" i="49" s="1"/>
  <c r="D448" i="1"/>
  <c r="B1812" i="49" s="1"/>
  <c r="D281" i="1"/>
  <c r="B1180" i="49" s="1"/>
  <c r="D125" i="1"/>
  <c r="B558" i="49" s="1"/>
  <c r="D375" i="1"/>
  <c r="B1603" i="49" s="1"/>
  <c r="D185" i="1"/>
  <c r="B783" i="49" s="1"/>
  <c r="E392" i="1"/>
  <c r="Q1659" i="49" s="1"/>
  <c r="U1659" i="49" s="1"/>
  <c r="E463" i="1"/>
  <c r="Q1860" i="49" s="1"/>
  <c r="U1860" i="49" s="1"/>
  <c r="E298" i="1"/>
  <c r="Q1236" i="49" s="1"/>
  <c r="U1236" i="49" s="1"/>
  <c r="E142" i="1"/>
  <c r="Q614" i="49" s="1"/>
  <c r="U614" i="49" s="1"/>
  <c r="E200" i="1"/>
  <c r="Q831" i="49" s="1"/>
  <c r="U831" i="49" s="1"/>
  <c r="D431" i="1"/>
  <c r="B1772" i="49" s="1"/>
  <c r="D51" i="1"/>
  <c r="B296" i="49" s="1"/>
  <c r="E453" i="1"/>
  <c r="Q1834" i="49" s="1"/>
  <c r="U1834" i="49" s="1"/>
  <c r="E286" i="1"/>
  <c r="Q1202" i="49" s="1"/>
  <c r="U1202" i="49" s="1"/>
  <c r="E380" i="1"/>
  <c r="Q1625" i="49" s="1"/>
  <c r="U1625" i="49" s="1"/>
  <c r="E190" i="1"/>
  <c r="Q805" i="49" s="1"/>
  <c r="U805" i="49" s="1"/>
  <c r="E130" i="1"/>
  <c r="Q580" i="49" s="1"/>
  <c r="U580" i="49" s="1"/>
  <c r="D453" i="1"/>
  <c r="B1832" i="49" s="1"/>
  <c r="D130" i="1"/>
  <c r="B578" i="49" s="1"/>
  <c r="D190" i="1"/>
  <c r="B803" i="49" s="1"/>
  <c r="D380" i="1"/>
  <c r="B1623" i="49" s="1"/>
  <c r="D286" i="1"/>
  <c r="B1200" i="49" s="1"/>
  <c r="D353" i="1"/>
  <c r="B1468" i="49" s="1"/>
  <c r="D257" i="1"/>
  <c r="B1075" i="49" s="1"/>
  <c r="D98" i="1"/>
  <c r="B466" i="49" s="1"/>
  <c r="E397" i="1"/>
  <c r="Q1679" i="49" s="1"/>
  <c r="U1679" i="49" s="1"/>
  <c r="E205" i="1"/>
  <c r="Q851" i="49" s="1"/>
  <c r="U851" i="49" s="1"/>
  <c r="E303" i="1"/>
  <c r="Q1256" i="49" s="1"/>
  <c r="U1256" i="49" s="1"/>
  <c r="E468" i="1"/>
  <c r="Q1880" i="49" s="1"/>
  <c r="U1880" i="49" s="1"/>
  <c r="E147" i="1"/>
  <c r="Q634" i="49" s="1"/>
  <c r="U634" i="49" s="1"/>
  <c r="E105" i="1"/>
  <c r="Q487" i="49" s="1"/>
  <c r="U487" i="49" s="1"/>
  <c r="E355" i="1"/>
  <c r="Q1480" i="49" s="1"/>
  <c r="U1480" i="49" s="1"/>
  <c r="D291" i="1"/>
  <c r="B1213" i="49" s="1"/>
  <c r="D195" i="1"/>
  <c r="B816" i="49" s="1"/>
  <c r="D458" i="1"/>
  <c r="B1845" i="49" s="1"/>
  <c r="D385" i="1"/>
  <c r="B1636" i="49" s="1"/>
  <c r="D135" i="1"/>
  <c r="B591" i="49" s="1"/>
  <c r="E257" i="1"/>
  <c r="Q1079" i="49" s="1"/>
  <c r="U1079" i="49" s="1"/>
  <c r="E98" i="1"/>
  <c r="Q470" i="49" s="1"/>
  <c r="U470" i="49" s="1"/>
  <c r="E353" i="1"/>
  <c r="Q1472" i="49" s="1"/>
  <c r="U1472" i="49" s="1"/>
  <c r="D234" i="1"/>
  <c r="B999" i="49" s="1"/>
  <c r="D334" i="1"/>
  <c r="B1404" i="49" s="1"/>
  <c r="D40" i="1"/>
  <c r="E430" i="1"/>
  <c r="Q1770" i="49" s="1"/>
  <c r="U1770" i="49" s="1"/>
  <c r="E50" i="1"/>
  <c r="Q294" i="49" s="1"/>
  <c r="U294" i="49" s="1"/>
  <c r="E285" i="1"/>
  <c r="Q1198" i="49" s="1"/>
  <c r="U1198" i="49" s="1"/>
  <c r="E452" i="1"/>
  <c r="Q1830" i="49" s="1"/>
  <c r="U1830" i="49" s="1"/>
  <c r="E129" i="1"/>
  <c r="Q576" i="49" s="1"/>
  <c r="U576" i="49" s="1"/>
  <c r="E379" i="1"/>
  <c r="Q1621" i="49" s="1"/>
  <c r="U1621" i="49" s="1"/>
  <c r="E189" i="1"/>
  <c r="Q801" i="49" s="1"/>
  <c r="U801" i="49" s="1"/>
  <c r="B281" i="49"/>
  <c r="E449" i="1"/>
  <c r="Q1818" i="49" s="1"/>
  <c r="U1818" i="49" s="1"/>
  <c r="E376" i="1"/>
  <c r="Q1609" i="49" s="1"/>
  <c r="U1609" i="49" s="1"/>
  <c r="E186" i="1"/>
  <c r="Q789" i="49" s="1"/>
  <c r="U789" i="49" s="1"/>
  <c r="E282" i="1"/>
  <c r="Q1186" i="49" s="1"/>
  <c r="U1186" i="49" s="1"/>
  <c r="E126" i="1"/>
  <c r="Q564" i="49" s="1"/>
  <c r="U564" i="49" s="1"/>
  <c r="D126" i="1"/>
  <c r="B562" i="49" s="1"/>
  <c r="D282" i="1"/>
  <c r="B1184" i="49" s="1"/>
  <c r="D449" i="1"/>
  <c r="B1816" i="49" s="1"/>
  <c r="D186" i="1"/>
  <c r="B787" i="49" s="1"/>
  <c r="D376" i="1"/>
  <c r="B1607" i="49" s="1"/>
  <c r="D105" i="1"/>
  <c r="D355" i="1"/>
  <c r="B1478" i="49" s="1"/>
  <c r="D384" i="1"/>
  <c r="B1632" i="49" s="1"/>
  <c r="D457" i="1"/>
  <c r="B1841" i="49" s="1"/>
  <c r="D194" i="1"/>
  <c r="B812" i="49" s="1"/>
  <c r="D290" i="1"/>
  <c r="B1209" i="49" s="1"/>
  <c r="D134" i="1"/>
  <c r="B587" i="49" s="1"/>
  <c r="D468" i="1"/>
  <c r="B1878" i="49" s="1"/>
  <c r="D303" i="1"/>
  <c r="B1254" i="49" s="1"/>
  <c r="D397" i="1"/>
  <c r="B1677" i="49" s="1"/>
  <c r="D205" i="1"/>
  <c r="B849" i="49" s="1"/>
  <c r="D147" i="1"/>
  <c r="B632" i="49" s="1"/>
  <c r="E458" i="1"/>
  <c r="Q1847" i="49" s="1"/>
  <c r="U1847" i="49" s="1"/>
  <c r="E385" i="1"/>
  <c r="Q1638" i="49" s="1"/>
  <c r="U1638" i="49" s="1"/>
  <c r="E195" i="1"/>
  <c r="Q818" i="49" s="1"/>
  <c r="U818" i="49" s="1"/>
  <c r="E135" i="1"/>
  <c r="Q593" i="49" s="1"/>
  <c r="U593" i="49" s="1"/>
  <c r="E291" i="1"/>
  <c r="Q1215" i="49" s="1"/>
  <c r="U1215" i="49" s="1"/>
  <c r="E237" i="1"/>
  <c r="Q1013" i="49" s="1"/>
  <c r="U1013" i="49" s="1"/>
  <c r="E43" i="1"/>
  <c r="Q267" i="49" s="1"/>
  <c r="U267" i="49" s="1"/>
  <c r="E431" i="1"/>
  <c r="Q1774" i="49" s="1"/>
  <c r="U1774" i="49" s="1"/>
  <c r="E51" i="1"/>
  <c r="Q298" i="49" s="1"/>
  <c r="U298" i="49" s="1"/>
  <c r="E40" i="1"/>
  <c r="Q255" i="49" s="1"/>
  <c r="U255" i="49" s="1"/>
  <c r="E234" i="1"/>
  <c r="Q1001" i="49" s="1"/>
  <c r="U1001" i="49" s="1"/>
  <c r="E334" i="1"/>
  <c r="Q1406" i="49" s="1"/>
  <c r="U1406" i="49" s="1"/>
  <c r="D430" i="1"/>
  <c r="B1768" i="49" s="1"/>
  <c r="D50" i="1"/>
  <c r="B292" i="49" s="1"/>
  <c r="E457" i="1"/>
  <c r="Q1843" i="49" s="1"/>
  <c r="U1843" i="49" s="1"/>
  <c r="E194" i="1"/>
  <c r="Q814" i="49" s="1"/>
  <c r="U814" i="49" s="1"/>
  <c r="E290" i="1"/>
  <c r="Q1211" i="49" s="1"/>
  <c r="U1211" i="49" s="1"/>
  <c r="E134" i="1"/>
  <c r="Q589" i="49" s="1"/>
  <c r="U589" i="49" s="1"/>
  <c r="E384" i="1"/>
  <c r="Q1634" i="49" s="1"/>
  <c r="U1634" i="49" s="1"/>
  <c r="E448" i="1"/>
  <c r="Q1814" i="49" s="1"/>
  <c r="U1814" i="49" s="1"/>
  <c r="E281" i="1"/>
  <c r="Q1182" i="49" s="1"/>
  <c r="U1182" i="49" s="1"/>
  <c r="E185" i="1"/>
  <c r="Q785" i="49" s="1"/>
  <c r="U785" i="49" s="1"/>
  <c r="E125" i="1"/>
  <c r="Q560" i="49" s="1"/>
  <c r="U560" i="49" s="1"/>
  <c r="E375" i="1"/>
  <c r="Q1605" i="49" s="1"/>
  <c r="U1605" i="49" s="1"/>
  <c r="E148" i="1"/>
  <c r="Q638" i="49" s="1"/>
  <c r="U638" i="49" s="1"/>
  <c r="E206" i="1"/>
  <c r="Q855" i="49" s="1"/>
  <c r="U855" i="49" s="1"/>
  <c r="E398" i="1"/>
  <c r="Q1683" i="49" s="1"/>
  <c r="U1683" i="49" s="1"/>
  <c r="E304" i="1"/>
  <c r="Q1260" i="49" s="1"/>
  <c r="U1260" i="49" s="1"/>
  <c r="E469" i="1"/>
  <c r="Q1884" i="49" s="1"/>
  <c r="U1884" i="49" s="1"/>
  <c r="D424" i="1"/>
  <c r="B1754" i="49" s="1"/>
  <c r="D41" i="1"/>
  <c r="B257" i="49" s="1"/>
  <c r="D335" i="1"/>
  <c r="B1408" i="49" s="1"/>
  <c r="D235" i="1"/>
  <c r="B1003" i="49" s="1"/>
  <c r="E335" i="1"/>
  <c r="Q1410" i="49" s="1"/>
  <c r="U1410" i="49" s="1"/>
  <c r="E235" i="1"/>
  <c r="Q1005" i="49" s="1"/>
  <c r="U1005" i="49" s="1"/>
  <c r="E41" i="1"/>
  <c r="Q259" i="49" s="1"/>
  <c r="U259" i="49" s="1"/>
  <c r="E424" i="1"/>
  <c r="Q1756" i="49" s="1"/>
  <c r="U1756" i="49" s="1"/>
  <c r="D237" i="1"/>
  <c r="B1011" i="49" s="1"/>
  <c r="D43" i="1"/>
  <c r="D142" i="1"/>
  <c r="B612" i="49" s="1"/>
  <c r="D298" i="1"/>
  <c r="B1234" i="49" s="1"/>
  <c r="D200" i="1"/>
  <c r="B829" i="49" s="1"/>
  <c r="D463" i="1"/>
  <c r="B1858" i="49" s="1"/>
  <c r="D392" i="1"/>
  <c r="B1657" i="49" s="1"/>
  <c r="B253" i="49" l="1"/>
  <c r="B485" i="49"/>
  <c r="B265" i="49"/>
  <c r="E540" i="1" l="1"/>
  <c r="Q2126" i="49" s="1"/>
  <c r="U2126" i="49" s="1"/>
  <c r="D540" i="1"/>
  <c r="G551" i="1" l="1"/>
  <c r="B2124" i="49"/>
  <c r="J262" i="1" l="1"/>
  <c r="L262" i="1" s="1"/>
  <c r="G262" i="1" s="1"/>
  <c r="H262" i="1" s="1"/>
  <c r="J260" i="1"/>
  <c r="L260" i="1" s="1"/>
  <c r="G260" i="1" s="1"/>
  <c r="H260" i="1" s="1"/>
  <c r="J341" i="1"/>
  <c r="L341" i="1" s="1"/>
  <c r="G341" i="1" s="1"/>
  <c r="H341" i="1" s="1"/>
  <c r="J49" i="1"/>
  <c r="L49" i="1" s="1"/>
  <c r="G49" i="1" s="1"/>
  <c r="H49" i="1" s="1"/>
  <c r="J356" i="1"/>
  <c r="L356" i="1" s="1"/>
  <c r="G356" i="1" s="1"/>
  <c r="H356" i="1" s="1"/>
  <c r="J242" i="1"/>
  <c r="L242" i="1" s="1"/>
  <c r="G242" i="1" s="1"/>
  <c r="H242" i="1" s="1"/>
  <c r="H243" i="1" s="1"/>
  <c r="J358" i="1"/>
  <c r="L358" i="1" s="1"/>
  <c r="G358" i="1" s="1"/>
  <c r="H358" i="1" s="1"/>
  <c r="J263" i="1"/>
  <c r="L263" i="1" s="1"/>
  <c r="G263" i="1" s="1"/>
  <c r="H263" i="1" s="1"/>
  <c r="J106" i="1"/>
  <c r="L106" i="1" s="1"/>
  <c r="G106" i="1" s="1"/>
  <c r="H106" i="1" s="1"/>
  <c r="J343" i="1"/>
  <c r="L343" i="1" s="1"/>
  <c r="G343" i="1" s="1"/>
  <c r="H343" i="1" s="1"/>
  <c r="J48" i="1"/>
  <c r="L48" i="1" s="1"/>
  <c r="G48" i="1" s="1"/>
  <c r="H48" i="1" s="1"/>
  <c r="J540" i="1"/>
  <c r="L540" i="1" s="1"/>
  <c r="G540" i="1" s="1"/>
  <c r="H540" i="1" s="1"/>
  <c r="H541" i="1" s="1"/>
  <c r="J357" i="1"/>
  <c r="L357" i="1" s="1"/>
  <c r="G357" i="1" s="1"/>
  <c r="H357" i="1" s="1"/>
  <c r="J253" i="1"/>
  <c r="L253" i="1" s="1"/>
  <c r="G253" i="1" s="1"/>
  <c r="H253" i="1" s="1"/>
  <c r="J261" i="1"/>
  <c r="L261" i="1" s="1"/>
  <c r="G261" i="1" s="1"/>
  <c r="H261" i="1" s="1"/>
  <c r="J342" i="1"/>
  <c r="L342" i="1" s="1"/>
  <c r="G342" i="1" s="1"/>
  <c r="H342" i="1" s="1"/>
  <c r="J508" i="1" l="1"/>
  <c r="L508" i="1" s="1"/>
  <c r="G508" i="1" s="1"/>
  <c r="H508" i="1" s="1"/>
  <c r="J90" i="1"/>
  <c r="L90" i="1" s="1"/>
  <c r="G90" i="1" s="1"/>
  <c r="H90" i="1" s="1"/>
  <c r="J440" i="1"/>
  <c r="L440" i="1" s="1"/>
  <c r="G440" i="1" s="1"/>
  <c r="H440" i="1" s="1"/>
  <c r="J273" i="1"/>
  <c r="L273" i="1" s="1"/>
  <c r="G273" i="1" s="1"/>
  <c r="H273" i="1" s="1"/>
  <c r="J117" i="1"/>
  <c r="L117" i="1" s="1"/>
  <c r="G117" i="1" s="1"/>
  <c r="H117" i="1" s="1"/>
  <c r="J237" i="1"/>
  <c r="L237" i="1" s="1"/>
  <c r="G237" i="1" s="1"/>
  <c r="H237" i="1" s="1"/>
  <c r="J43" i="1"/>
  <c r="L43" i="1" s="1"/>
  <c r="G43" i="1" s="1"/>
  <c r="H43" i="1" s="1"/>
  <c r="J200" i="1"/>
  <c r="L200" i="1" s="1"/>
  <c r="G200" i="1" s="1"/>
  <c r="H200" i="1" s="1"/>
  <c r="J142" i="1"/>
  <c r="L142" i="1" s="1"/>
  <c r="G142" i="1" s="1"/>
  <c r="H142" i="1" s="1"/>
  <c r="J392" i="1"/>
  <c r="L392" i="1" s="1"/>
  <c r="G392" i="1" s="1"/>
  <c r="H392" i="1" s="1"/>
  <c r="J298" i="1"/>
  <c r="L298" i="1" s="1"/>
  <c r="G298" i="1" s="1"/>
  <c r="H298" i="1" s="1"/>
  <c r="J463" i="1"/>
  <c r="L463" i="1" s="1"/>
  <c r="G463" i="1" s="1"/>
  <c r="H463" i="1" s="1"/>
  <c r="J431" i="1"/>
  <c r="L431" i="1" s="1"/>
  <c r="G431" i="1" s="1"/>
  <c r="H431" i="1" s="1"/>
  <c r="J51" i="1"/>
  <c r="L51" i="1" s="1"/>
  <c r="G51" i="1" s="1"/>
  <c r="H51" i="1" s="1"/>
  <c r="J452" i="1"/>
  <c r="L452" i="1" s="1"/>
  <c r="G452" i="1" s="1"/>
  <c r="H452" i="1" s="1"/>
  <c r="J285" i="1"/>
  <c r="L285" i="1" s="1"/>
  <c r="G285" i="1" s="1"/>
  <c r="H285" i="1" s="1"/>
  <c r="J379" i="1"/>
  <c r="L379" i="1" s="1"/>
  <c r="G379" i="1" s="1"/>
  <c r="H379" i="1" s="1"/>
  <c r="J189" i="1"/>
  <c r="L189" i="1" s="1"/>
  <c r="G189" i="1" s="1"/>
  <c r="H189" i="1" s="1"/>
  <c r="J129" i="1"/>
  <c r="L129" i="1" s="1"/>
  <c r="G129" i="1" s="1"/>
  <c r="H129" i="1" s="1"/>
  <c r="J286" i="1"/>
  <c r="L286" i="1" s="1"/>
  <c r="G286" i="1" s="1"/>
  <c r="H286" i="1" s="1"/>
  <c r="J380" i="1"/>
  <c r="L380" i="1" s="1"/>
  <c r="G380" i="1" s="1"/>
  <c r="H380" i="1" s="1"/>
  <c r="J190" i="1"/>
  <c r="L190" i="1" s="1"/>
  <c r="G190" i="1" s="1"/>
  <c r="H190" i="1" s="1"/>
  <c r="J453" i="1"/>
  <c r="L453" i="1" s="1"/>
  <c r="G453" i="1" s="1"/>
  <c r="H453" i="1" s="1"/>
  <c r="J130" i="1"/>
  <c r="L130" i="1" s="1"/>
  <c r="G130" i="1" s="1"/>
  <c r="H130" i="1" s="1"/>
  <c r="J441" i="1"/>
  <c r="L441" i="1" s="1"/>
  <c r="G441" i="1" s="1"/>
  <c r="H441" i="1" s="1"/>
  <c r="J368" i="1"/>
  <c r="L368" i="1" s="1"/>
  <c r="G368" i="1" s="1"/>
  <c r="H368" i="1" s="1"/>
  <c r="J274" i="1"/>
  <c r="L274" i="1" s="1"/>
  <c r="G274" i="1" s="1"/>
  <c r="H274" i="1" s="1"/>
  <c r="J118" i="1"/>
  <c r="L118" i="1" s="1"/>
  <c r="G118" i="1" s="1"/>
  <c r="H118" i="1" s="1"/>
  <c r="J179" i="1"/>
  <c r="L179" i="1" s="1"/>
  <c r="G179" i="1" s="1"/>
  <c r="H179" i="1" s="1"/>
  <c r="J469" i="1"/>
  <c r="L469" i="1" s="1"/>
  <c r="G469" i="1" s="1"/>
  <c r="H469" i="1" s="1"/>
  <c r="J148" i="1"/>
  <c r="L148" i="1" s="1"/>
  <c r="G148" i="1" s="1"/>
  <c r="H148" i="1" s="1"/>
  <c r="J304" i="1"/>
  <c r="L304" i="1" s="1"/>
  <c r="G304" i="1" s="1"/>
  <c r="H304" i="1" s="1"/>
  <c r="J398" i="1"/>
  <c r="L398" i="1" s="1"/>
  <c r="G398" i="1" s="1"/>
  <c r="H398" i="1" s="1"/>
  <c r="J206" i="1"/>
  <c r="L206" i="1" s="1"/>
  <c r="G206" i="1" s="1"/>
  <c r="H206" i="1" s="1"/>
  <c r="J257" i="1"/>
  <c r="L257" i="1" s="1"/>
  <c r="G257" i="1" s="1"/>
  <c r="H257" i="1" s="1"/>
  <c r="J353" i="1"/>
  <c r="L353" i="1" s="1"/>
  <c r="G353" i="1" s="1"/>
  <c r="H353" i="1" s="1"/>
  <c r="J98" i="1"/>
  <c r="L98" i="1" s="1"/>
  <c r="G98" i="1" s="1"/>
  <c r="H98" i="1" s="1"/>
  <c r="J354" i="1"/>
  <c r="L354" i="1" s="1"/>
  <c r="G354" i="1" s="1"/>
  <c r="H354" i="1" s="1"/>
  <c r="J99" i="1"/>
  <c r="L99" i="1" s="1"/>
  <c r="G99" i="1" s="1"/>
  <c r="H99" i="1" s="1"/>
  <c r="J259" i="1"/>
  <c r="L259" i="1" s="1"/>
  <c r="G259" i="1" s="1"/>
  <c r="H259" i="1" s="1"/>
  <c r="J430" i="1"/>
  <c r="L430" i="1" s="1"/>
  <c r="G430" i="1" s="1"/>
  <c r="H430" i="1" s="1"/>
  <c r="J50" i="1"/>
  <c r="L50" i="1" s="1"/>
  <c r="G50" i="1" s="1"/>
  <c r="H50" i="1" s="1"/>
  <c r="J281" i="1"/>
  <c r="L281" i="1" s="1"/>
  <c r="G281" i="1" s="1"/>
  <c r="H281" i="1" s="1"/>
  <c r="J448" i="1"/>
  <c r="L448" i="1" s="1"/>
  <c r="G448" i="1" s="1"/>
  <c r="H448" i="1" s="1"/>
  <c r="J185" i="1"/>
  <c r="L185" i="1" s="1"/>
  <c r="G185" i="1" s="1"/>
  <c r="H185" i="1" s="1"/>
  <c r="J125" i="1"/>
  <c r="L125" i="1" s="1"/>
  <c r="G125" i="1" s="1"/>
  <c r="H125" i="1" s="1"/>
  <c r="J375" i="1"/>
  <c r="L375" i="1" s="1"/>
  <c r="G375" i="1" s="1"/>
  <c r="H375" i="1" s="1"/>
  <c r="J91" i="1"/>
  <c r="L91" i="1" s="1"/>
  <c r="G91" i="1" s="1"/>
  <c r="H91" i="1" s="1"/>
  <c r="J509" i="1"/>
  <c r="L509" i="1" s="1"/>
  <c r="G509" i="1" s="1"/>
  <c r="H509" i="1" s="1"/>
  <c r="J397" i="1"/>
  <c r="L397" i="1" s="1"/>
  <c r="G397" i="1" s="1"/>
  <c r="H397" i="1" s="1"/>
  <c r="J147" i="1"/>
  <c r="L147" i="1" s="1"/>
  <c r="G147" i="1" s="1"/>
  <c r="H147" i="1" s="1"/>
  <c r="J468" i="1"/>
  <c r="L468" i="1" s="1"/>
  <c r="G468" i="1" s="1"/>
  <c r="H468" i="1" s="1"/>
  <c r="J205" i="1"/>
  <c r="L205" i="1" s="1"/>
  <c r="G205" i="1" s="1"/>
  <c r="H205" i="1" s="1"/>
  <c r="J303" i="1"/>
  <c r="L303" i="1" s="1"/>
  <c r="G303" i="1" s="1"/>
  <c r="H303" i="1" s="1"/>
  <c r="J126" i="1"/>
  <c r="L126" i="1" s="1"/>
  <c r="G126" i="1" s="1"/>
  <c r="H126" i="1" s="1"/>
  <c r="J282" i="1"/>
  <c r="L282" i="1" s="1"/>
  <c r="G282" i="1" s="1"/>
  <c r="H282" i="1" s="1"/>
  <c r="J186" i="1"/>
  <c r="L186" i="1" s="1"/>
  <c r="G186" i="1" s="1"/>
  <c r="H186" i="1" s="1"/>
  <c r="J376" i="1"/>
  <c r="L376" i="1" s="1"/>
  <c r="G376" i="1" s="1"/>
  <c r="H376" i="1" s="1"/>
  <c r="J449" i="1"/>
  <c r="L449" i="1" s="1"/>
  <c r="G449" i="1" s="1"/>
  <c r="H449" i="1" s="1"/>
  <c r="J355" i="1"/>
  <c r="L355" i="1" s="1"/>
  <c r="G355" i="1" s="1"/>
  <c r="H355" i="1" s="1"/>
  <c r="J105" i="1"/>
  <c r="L105" i="1" s="1"/>
  <c r="G105" i="1" s="1"/>
  <c r="H105" i="1" s="1"/>
  <c r="H107" i="1" s="1"/>
  <c r="D14" i="8" s="1"/>
  <c r="J290" i="1"/>
  <c r="L290" i="1" s="1"/>
  <c r="G290" i="1" s="1"/>
  <c r="H290" i="1" s="1"/>
  <c r="J134" i="1"/>
  <c r="L134" i="1" s="1"/>
  <c r="G134" i="1" s="1"/>
  <c r="H134" i="1" s="1"/>
  <c r="J457" i="1"/>
  <c r="L457" i="1" s="1"/>
  <c r="G457" i="1" s="1"/>
  <c r="H457" i="1" s="1"/>
  <c r="J194" i="1"/>
  <c r="L194" i="1" s="1"/>
  <c r="G194" i="1" s="1"/>
  <c r="H194" i="1" s="1"/>
  <c r="J384" i="1"/>
  <c r="L384" i="1" s="1"/>
  <c r="G384" i="1" s="1"/>
  <c r="H384" i="1" s="1"/>
  <c r="J335" i="1"/>
  <c r="L335" i="1" s="1"/>
  <c r="G335" i="1" s="1"/>
  <c r="H335" i="1" s="1"/>
  <c r="J41" i="1"/>
  <c r="L41" i="1" s="1"/>
  <c r="G41" i="1" s="1"/>
  <c r="H41" i="1" s="1"/>
  <c r="J235" i="1"/>
  <c r="L235" i="1" s="1"/>
  <c r="G235" i="1" s="1"/>
  <c r="H235" i="1" s="1"/>
  <c r="J424" i="1"/>
  <c r="L424" i="1" s="1"/>
  <c r="G424" i="1" s="1"/>
  <c r="H424" i="1" s="1"/>
  <c r="J385" i="1"/>
  <c r="L385" i="1" s="1"/>
  <c r="G385" i="1" s="1"/>
  <c r="H385" i="1" s="1"/>
  <c r="J135" i="1"/>
  <c r="L135" i="1" s="1"/>
  <c r="G135" i="1" s="1"/>
  <c r="H135" i="1" s="1"/>
  <c r="J458" i="1"/>
  <c r="L458" i="1" s="1"/>
  <c r="G458" i="1" s="1"/>
  <c r="H458" i="1" s="1"/>
  <c r="J195" i="1"/>
  <c r="L195" i="1" s="1"/>
  <c r="G195" i="1" s="1"/>
  <c r="H195" i="1" s="1"/>
  <c r="J291" i="1"/>
  <c r="L291" i="1" s="1"/>
  <c r="G291" i="1" s="1"/>
  <c r="H291" i="1" s="1"/>
  <c r="J40" i="1"/>
  <c r="L40" i="1" s="1"/>
  <c r="G40" i="1" s="1"/>
  <c r="H40" i="1" s="1"/>
  <c r="J234" i="1"/>
  <c r="L234" i="1" s="1"/>
  <c r="G234" i="1" s="1"/>
  <c r="H234" i="1" s="1"/>
  <c r="J334" i="1"/>
  <c r="L334" i="1" s="1"/>
  <c r="G334" i="1" s="1"/>
  <c r="H334" i="1" s="1"/>
  <c r="H344" i="1"/>
  <c r="J277" i="1"/>
  <c r="L277" i="1" s="1"/>
  <c r="G277" i="1" s="1"/>
  <c r="H277" i="1" s="1"/>
  <c r="J121" i="1"/>
  <c r="L121" i="1" s="1"/>
  <c r="G121" i="1" s="1"/>
  <c r="H121" i="1" s="1"/>
  <c r="J182" i="1"/>
  <c r="L182" i="1" s="1"/>
  <c r="G182" i="1" s="1"/>
  <c r="H182" i="1" s="1"/>
  <c r="J371" i="1"/>
  <c r="L371" i="1" s="1"/>
  <c r="G371" i="1" s="1"/>
  <c r="H371" i="1" s="1"/>
  <c r="J444" i="1"/>
  <c r="L444" i="1" s="1"/>
  <c r="G444" i="1" s="1"/>
  <c r="H444" i="1" s="1"/>
  <c r="H52" i="1" l="1"/>
  <c r="D12" i="8" s="1"/>
  <c r="H264" i="1"/>
  <c r="H207" i="1"/>
  <c r="H149" i="1"/>
  <c r="D15" i="8" s="1"/>
  <c r="H359" i="1"/>
  <c r="H305" i="1"/>
  <c r="H470" i="1"/>
  <c r="H238" i="1"/>
  <c r="H100" i="1"/>
  <c r="D13" i="8" s="1"/>
  <c r="H44" i="1"/>
  <c r="D11" i="8" s="1"/>
  <c r="H432" i="1"/>
  <c r="H510" i="1"/>
  <c r="H337" i="1"/>
  <c r="H399" i="1"/>
  <c r="H426" i="1"/>
  <c r="H537" i="1" l="1"/>
  <c r="H213" i="1"/>
  <c r="D402" i="1" l="1"/>
  <c r="B1686" i="49" s="1"/>
  <c r="D310" i="1"/>
  <c r="B1274" i="49" s="1"/>
  <c r="D155" i="1"/>
  <c r="B674" i="49" s="1"/>
  <c r="E310" i="1"/>
  <c r="Q1276" i="49" s="1"/>
  <c r="U1276" i="49" s="1"/>
  <c r="E155" i="1"/>
  <c r="Q676" i="49" s="1"/>
  <c r="U676" i="49" s="1"/>
  <c r="D403" i="1"/>
  <c r="B1690" i="49" s="1"/>
  <c r="E154" i="1"/>
  <c r="Q672" i="49" s="1"/>
  <c r="E402" i="1"/>
  <c r="Q1688" i="49" s="1"/>
  <c r="U1688" i="49" s="1"/>
  <c r="E311" i="1"/>
  <c r="Q1280" i="49" s="1"/>
  <c r="U1280" i="49" s="1"/>
  <c r="E403" i="1"/>
  <c r="Q1692" i="49" s="1"/>
  <c r="U1692" i="49" s="1"/>
  <c r="D311" i="1"/>
  <c r="B1278" i="49" s="1"/>
  <c r="D154" i="1"/>
  <c r="J155" i="1"/>
  <c r="L155" i="1" s="1"/>
  <c r="G155" i="1" s="1"/>
  <c r="H155" i="1" s="1"/>
  <c r="J311" i="1"/>
  <c r="L311" i="1" s="1"/>
  <c r="G311" i="1" s="1"/>
  <c r="H311" i="1" s="1"/>
  <c r="J403" i="1"/>
  <c r="L403" i="1" s="1"/>
  <c r="G403" i="1" s="1"/>
  <c r="H403" i="1" s="1"/>
  <c r="B670" i="49" l="1"/>
  <c r="D46" i="8"/>
  <c r="D24" i="8"/>
  <c r="D21" i="8"/>
  <c r="D32" i="8"/>
  <c r="D40" i="8"/>
  <c r="D19" i="8"/>
  <c r="D18" i="8"/>
  <c r="D45" i="8"/>
  <c r="D39" i="8"/>
  <c r="D31" i="8"/>
  <c r="D23" i="8"/>
  <c r="D26" i="8"/>
  <c r="D47" i="8"/>
  <c r="D34" i="8"/>
  <c r="D41" i="8"/>
  <c r="D27" i="8"/>
  <c r="D36" i="8"/>
  <c r="D20" i="8"/>
  <c r="D44" i="8"/>
  <c r="D42" i="8"/>
  <c r="D25" i="8"/>
  <c r="D33" i="8"/>
  <c r="D28" i="8"/>
  <c r="D35" i="8"/>
  <c r="D43" i="8"/>
  <c r="D38" i="8"/>
  <c r="D17" i="8"/>
  <c r="U672" i="49"/>
  <c r="J4" i="1"/>
  <c r="N4" i="1" s="1"/>
  <c r="D20" i="43" l="1"/>
  <c r="E38" i="8"/>
  <c r="F38" i="8" s="1"/>
  <c r="D12" i="43"/>
  <c r="E17" i="8"/>
  <c r="F17" i="8" s="1"/>
  <c r="J3" i="1"/>
  <c r="U8" i="49"/>
  <c r="D18" i="43"/>
  <c r="N2" i="1" l="1"/>
  <c r="N3" i="1"/>
  <c r="K2" i="1"/>
  <c r="P19" i="43"/>
  <c r="F19" i="43"/>
  <c r="E19" i="43"/>
  <c r="K19" i="43"/>
  <c r="M19" i="43"/>
  <c r="N19" i="43"/>
  <c r="L19" i="43"/>
  <c r="I19" i="43"/>
  <c r="G19" i="43"/>
  <c r="J19" i="43"/>
  <c r="O19" i="43"/>
  <c r="H19" i="43"/>
  <c r="L13" i="43"/>
  <c r="M13" i="43"/>
  <c r="K13" i="43"/>
  <c r="F13" i="43"/>
  <c r="O13" i="43"/>
  <c r="P13" i="43"/>
  <c r="H13" i="43"/>
  <c r="E13" i="43"/>
  <c r="I13" i="43"/>
  <c r="G13" i="43"/>
  <c r="N13" i="43"/>
  <c r="J13" i="43"/>
  <c r="U7" i="49"/>
  <c r="U5" i="49"/>
  <c r="R13" i="43" l="1"/>
  <c r="S13" i="43" s="1"/>
  <c r="R19" i="43"/>
  <c r="S19" i="43" s="1"/>
  <c r="J154" i="1" l="1"/>
  <c r="L154" i="1" s="1"/>
  <c r="G154" i="1" s="1"/>
  <c r="H154" i="1" s="1"/>
  <c r="J310" i="1"/>
  <c r="L310" i="1" s="1"/>
  <c r="G310" i="1" s="1"/>
  <c r="H310" i="1" s="1"/>
  <c r="J402" i="1"/>
  <c r="L402" i="1" s="1"/>
  <c r="G402" i="1" s="1"/>
  <c r="H402" i="1" s="1"/>
  <c r="H404" i="1" l="1"/>
  <c r="D37" i="8" s="1"/>
  <c r="H312" i="1"/>
  <c r="D29" i="8" s="1"/>
  <c r="H156" i="1"/>
  <c r="D16" i="8" s="1"/>
  <c r="H313" i="1" l="1"/>
  <c r="D22" i="8" s="1"/>
  <c r="D14" i="43" s="1"/>
  <c r="E30" i="8"/>
  <c r="E22" i="8"/>
  <c r="E8" i="8"/>
  <c r="H157" i="1"/>
  <c r="D8" i="8" s="1"/>
  <c r="H405" i="1"/>
  <c r="F22" i="8" l="1"/>
  <c r="D30" i="8"/>
  <c r="H543" i="1"/>
  <c r="M15" i="43"/>
  <c r="K15" i="43"/>
  <c r="G15" i="43"/>
  <c r="H15" i="43"/>
  <c r="F15" i="43"/>
  <c r="N15" i="43"/>
  <c r="J15" i="43"/>
  <c r="E15" i="43"/>
  <c r="L15" i="43"/>
  <c r="I15" i="43"/>
  <c r="P15" i="43"/>
  <c r="O15" i="43"/>
  <c r="D10" i="43"/>
  <c r="F8" i="8"/>
  <c r="H547" i="1"/>
  <c r="F30" i="8" l="1"/>
  <c r="D16" i="43"/>
  <c r="E11" i="43"/>
  <c r="L11" i="43"/>
  <c r="J11" i="43"/>
  <c r="O11" i="43"/>
  <c r="K11" i="43"/>
  <c r="G11" i="43"/>
  <c r="N11" i="43"/>
  <c r="P11" i="43"/>
  <c r="H11" i="43"/>
  <c r="F11" i="43"/>
  <c r="M11" i="43"/>
  <c r="I11" i="43"/>
  <c r="R15" i="43"/>
  <c r="S15" i="43" s="1"/>
  <c r="H551" i="1"/>
  <c r="D52" i="8"/>
  <c r="H548" i="1"/>
  <c r="H552" i="1"/>
  <c r="C48" i="8"/>
  <c r="D53" i="8" l="1"/>
  <c r="C30" i="8"/>
  <c r="C50" i="8"/>
  <c r="C15" i="8"/>
  <c r="C26" i="8"/>
  <c r="C31" i="8"/>
  <c r="C39" i="8"/>
  <c r="C18" i="8"/>
  <c r="C19" i="8"/>
  <c r="C46" i="8"/>
  <c r="C40" i="8"/>
  <c r="C21" i="8"/>
  <c r="C9" i="8"/>
  <c r="C13" i="8"/>
  <c r="C10" i="8"/>
  <c r="C44" i="8"/>
  <c r="C28" i="8"/>
  <c r="C35" i="8"/>
  <c r="C34" i="8"/>
  <c r="C27" i="8"/>
  <c r="C42" i="8"/>
  <c r="C12" i="8"/>
  <c r="C7" i="8"/>
  <c r="C43" i="8"/>
  <c r="C23" i="8"/>
  <c r="C45" i="8"/>
  <c r="C25" i="8"/>
  <c r="C24" i="8"/>
  <c r="C38" i="8"/>
  <c r="C32" i="8"/>
  <c r="C11" i="8"/>
  <c r="C14" i="8"/>
  <c r="C33" i="8"/>
  <c r="C36" i="8"/>
  <c r="C41" i="8"/>
  <c r="C20" i="8"/>
  <c r="C47" i="8"/>
  <c r="C17" i="8"/>
  <c r="C29" i="8"/>
  <c r="C22" i="8"/>
  <c r="C37" i="8"/>
  <c r="C16" i="8"/>
  <c r="C8" i="8"/>
  <c r="D22" i="43"/>
  <c r="D27" i="43" s="1"/>
  <c r="E17" i="43"/>
  <c r="E20" i="43" s="1"/>
  <c r="L17" i="43"/>
  <c r="L20" i="43" s="1"/>
  <c r="L21" i="43" s="1"/>
  <c r="L24" i="43" s="1"/>
  <c r="H17" i="43"/>
  <c r="H20" i="43" s="1"/>
  <c r="H21" i="43" s="1"/>
  <c r="H24" i="43" s="1"/>
  <c r="I17" i="43"/>
  <c r="I20" i="43" s="1"/>
  <c r="I21" i="43" s="1"/>
  <c r="I24" i="43" s="1"/>
  <c r="I22" i="43" s="1"/>
  <c r="J17" i="43"/>
  <c r="J20" i="43" s="1"/>
  <c r="J21" i="43" s="1"/>
  <c r="J24" i="43" s="1"/>
  <c r="K17" i="43"/>
  <c r="K20" i="43" s="1"/>
  <c r="K21" i="43" s="1"/>
  <c r="K24" i="43" s="1"/>
  <c r="F17" i="43"/>
  <c r="F20" i="43" s="1"/>
  <c r="F21" i="43" s="1"/>
  <c r="F24" i="43" s="1"/>
  <c r="M17" i="43"/>
  <c r="M20" i="43" s="1"/>
  <c r="M21" i="43" s="1"/>
  <c r="M24" i="43" s="1"/>
  <c r="M22" i="43" s="1"/>
  <c r="O17" i="43"/>
  <c r="O20" i="43" s="1"/>
  <c r="O21" i="43" s="1"/>
  <c r="O24" i="43" s="1"/>
  <c r="G17" i="43"/>
  <c r="G20" i="43" s="1"/>
  <c r="G21" i="43" s="1"/>
  <c r="G24" i="43" s="1"/>
  <c r="N17" i="43"/>
  <c r="N20" i="43" s="1"/>
  <c r="N21" i="43" s="1"/>
  <c r="N24" i="43" s="1"/>
  <c r="P17" i="43"/>
  <c r="P20" i="43" s="1"/>
  <c r="P21" i="43" s="1"/>
  <c r="P24" i="43" s="1"/>
  <c r="P22" i="43" s="1"/>
  <c r="R11" i="43"/>
  <c r="S11" i="43" s="1"/>
  <c r="N22" i="43" l="1"/>
  <c r="F22" i="43"/>
  <c r="G22" i="43"/>
  <c r="K22" i="43"/>
  <c r="L22" i="43"/>
  <c r="H22" i="43"/>
  <c r="O22" i="43"/>
  <c r="J22" i="43"/>
  <c r="R17" i="43"/>
  <c r="S17" i="43" s="1"/>
  <c r="R20" i="43"/>
  <c r="S20" i="43" s="1"/>
  <c r="E21" i="43"/>
  <c r="R21" i="43" l="1"/>
  <c r="S21" i="43" s="1"/>
  <c r="E24" i="43"/>
  <c r="E22" i="43" l="1"/>
  <c r="E23" i="43" s="1"/>
  <c r="F23" i="43" s="1"/>
  <c r="G23" i="43" s="1"/>
  <c r="H23" i="43" s="1"/>
  <c r="I23" i="43" s="1"/>
  <c r="J23" i="43" s="1"/>
  <c r="K23" i="43" s="1"/>
  <c r="L23" i="43" s="1"/>
  <c r="M23" i="43" s="1"/>
  <c r="N23" i="43" s="1"/>
  <c r="O23" i="43" s="1"/>
  <c r="P23" i="43" s="1"/>
  <c r="E25" i="43"/>
  <c r="F25" i="43" s="1"/>
  <c r="G25" i="43" s="1"/>
  <c r="H25" i="43" s="1"/>
  <c r="I25" i="43" s="1"/>
  <c r="J25" i="43" s="1"/>
  <c r="K25" i="43" s="1"/>
  <c r="L25" i="43" s="1"/>
  <c r="M25" i="43" s="1"/>
  <c r="N25" i="43" s="1"/>
  <c r="O25" i="43" s="1"/>
  <c r="P25" i="43" s="1"/>
  <c r="R22" i="43" s="1"/>
  <c r="S22" i="43" s="1"/>
</calcChain>
</file>

<file path=xl/comments1.xml><?xml version="1.0" encoding="utf-8"?>
<comments xmlns="http://schemas.openxmlformats.org/spreadsheetml/2006/main">
  <authors>
    <author>c094707</author>
  </authors>
  <commentList>
    <comment ref="C16" authorId="0">
      <text>
        <r>
          <rPr>
            <sz val="10"/>
            <color indexed="81"/>
            <rFont val="Tahoma"/>
            <family val="2"/>
          </rPr>
          <t xml:space="preserve">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
</t>
        </r>
      </text>
    </comment>
    <comment ref="C17" authorId="0">
      <text>
        <r>
          <rPr>
            <sz val="10"/>
            <color indexed="81"/>
            <rFont val="Tahoma"/>
            <family val="2"/>
          </rPr>
          <t xml:space="preserve">Compreende os imprevistos que são ocasionados na obra, feriados extraordinários, substituição de materiais por outros de melhor qualidade, etc.
É sugerido valor entre 0 e 2% do custo direto de produção (CD).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C18" authorId="0">
      <text>
        <r>
          <rPr>
            <sz val="10"/>
            <color indexed="81"/>
            <rFont val="Tahoma"/>
            <family val="2"/>
          </rPr>
          <t xml:space="preserve">Compreende recomposição de serviços já executados.
Recomenda-se um valor máximo de 0,42%.
</t>
        </r>
      </text>
    </comment>
    <comment ref="C19" author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Recomenda-se considerar o valor entre 0 e  1,20% sobre o custo direto de produção (CD).
</t>
        </r>
      </text>
    </comment>
    <comment ref="C24" author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25" authorId="0">
      <text>
        <r>
          <rPr>
            <sz val="10"/>
            <color indexed="81"/>
            <rFont val="Tahoma"/>
            <family val="2"/>
          </rPr>
          <t xml:space="preserve">COFINS (Contribuição para Financiamento da Seguridade Social) – 3 %: Financia a seguridade social pelo sistema S (SESC, SESI, SENAC, SENAI, SEST, SENAT, SENAR E SEBRAE);
</t>
        </r>
      </text>
    </comment>
    <comment ref="C26" authorId="0">
      <text>
        <r>
          <rPr>
            <sz val="10"/>
            <color indexed="81"/>
            <rFont val="Tahoma"/>
            <family val="2"/>
          </rPr>
          <t xml:space="preserve">COFINS (Contribuição para Financiamento da Seguridade Social) – 3 %: Financia a seguridade social pelo sistema S (SESC, SESI, SENAC, SENAI, SEST, SENAT, SENAR E SEBRAE);
</t>
        </r>
      </text>
    </comment>
    <comment ref="C27" author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C29" author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List>
</comments>
</file>

<file path=xl/sharedStrings.xml><?xml version="1.0" encoding="utf-8"?>
<sst xmlns="http://schemas.openxmlformats.org/spreadsheetml/2006/main" count="41872" uniqueCount="19500">
  <si>
    <t>BDI:</t>
  </si>
  <si>
    <t>ITEM</t>
  </si>
  <si>
    <t>CÓDIGO</t>
  </si>
  <si>
    <t>ORGÃO</t>
  </si>
  <si>
    <t>DESCRIÇÃO SERVIÇO</t>
  </si>
  <si>
    <t>m</t>
  </si>
  <si>
    <t>Reservatório de fibra de vidro de 1000 L, incl. suporte em madeira de 7x12cm, elevado de 4m</t>
  </si>
  <si>
    <t>SERVIÇOS PRELIMINARES</t>
  </si>
  <si>
    <t>t</t>
  </si>
  <si>
    <t xml:space="preserve"> </t>
  </si>
  <si>
    <t>Reaterro com areia, tudo incluído, em Vias Urbanas</t>
  </si>
  <si>
    <t>Reaterro de cavas c/ compactação mecânica (compactador manual), em Vias Urbanas</t>
  </si>
  <si>
    <t>06</t>
  </si>
  <si>
    <t>Remoção de meio fio em Vias Urbanas</t>
  </si>
  <si>
    <t>Meio fio de concreto pré-moldado (12 x 30 x 15) cm, inclusive caiação e transporte do meio fio em Vias Urbanas</t>
  </si>
  <si>
    <t>TOTAL GERAL</t>
  </si>
  <si>
    <t>TOTAL</t>
  </si>
  <si>
    <t>QUANTIDADE</t>
  </si>
  <si>
    <t>CRONOGRAMA FÍSICO-FINANCEIRO</t>
  </si>
  <si>
    <t>DESCRIÇÃO</t>
  </si>
  <si>
    <t xml:space="preserve">Físico (%) </t>
  </si>
  <si>
    <t>Financeiro (R$)</t>
  </si>
  <si>
    <t>Total Parcial (%)</t>
  </si>
  <si>
    <t>Total Acumulado (%)</t>
  </si>
  <si>
    <t>Total Financeiro (R$)</t>
  </si>
  <si>
    <t>Total Acumulado (R$)</t>
  </si>
  <si>
    <t>PLANILHA ORÇAMENTÁRIA</t>
  </si>
  <si>
    <t>07</t>
  </si>
  <si>
    <t>Sinalização vertical com chapa em esmalte sintético</t>
  </si>
  <si>
    <t>RESUMO DE ORÇAMENTO</t>
  </si>
  <si>
    <t>03</t>
  </si>
  <si>
    <t>02</t>
  </si>
  <si>
    <t>01</t>
  </si>
  <si>
    <t>Custo Unitário</t>
  </si>
  <si>
    <t>Com BDI</t>
  </si>
  <si>
    <t>Sem BDI</t>
  </si>
  <si>
    <t>VALORES (R$)</t>
  </si>
  <si>
    <t>Não imprimir</t>
  </si>
  <si>
    <t>BDI</t>
  </si>
  <si>
    <t>UNIDADE</t>
  </si>
  <si>
    <t>UNITÁRIO</t>
  </si>
  <si>
    <t>CUSTO (R$)</t>
  </si>
  <si>
    <t>POSIÇÃO</t>
  </si>
  <si>
    <t>ESTACA</t>
  </si>
  <si>
    <t>INICIAL</t>
  </si>
  <si>
    <t>FINAL</t>
  </si>
  <si>
    <t>EXTENSÃO
(m)</t>
  </si>
  <si>
    <t>LARGURA
(m)</t>
  </si>
  <si>
    <t>ÁREA
(m²)</t>
  </si>
  <si>
    <t>VOLUME
(m³)</t>
  </si>
  <si>
    <t>PROF.
(m)</t>
  </si>
  <si>
    <t>CONFERÊNCIA</t>
  </si>
  <si>
    <t>%</t>
  </si>
  <si>
    <t>Conferência link das quantidades</t>
  </si>
  <si>
    <t>Transporte</t>
  </si>
  <si>
    <t>XP</t>
  </si>
  <si>
    <t>XR</t>
  </si>
  <si>
    <t>Origem</t>
  </si>
  <si>
    <t>Destino</t>
  </si>
  <si>
    <t>DEMOLIÇÕES E RETIRADAS</t>
  </si>
  <si>
    <t>Remoção de pavimentação poliédrica em Vias Urbanas</t>
  </si>
  <si>
    <t>Demolição mecânica de concreto em Vias Urbanas</t>
  </si>
  <si>
    <t>Destocamento de árvores com diâmetro de 15 a 30 cm, com trator de esteira</t>
  </si>
  <si>
    <t>Base de brita graduada, inclusive fornecimento, exclusive transporte da brita em Vias Urbanas</t>
  </si>
  <si>
    <t>Bicicletário em tubo de ferro galvanizado 1" e ferro liso 1/2", inclusive pintura, conforme projeto padrão SEDU</t>
  </si>
  <si>
    <t>QUANT.</t>
  </si>
  <si>
    <t>PAISAGISMO</t>
  </si>
  <si>
    <t>Corpo BSTC (greide) diâmetro 0,30 m CA-1 MF inclusive escavação, reaterro e transporte do tubo em Vias Urbanas</t>
  </si>
  <si>
    <t>Demolição e remoção de pavimento asfáltico em Vias Urbanas</t>
  </si>
  <si>
    <t>Remanejamento de ligação e religação de redes de esgoto, em Vias Urbanas</t>
  </si>
  <si>
    <t>Sub-base de brita graduada, inclusive fornecimento e transporte da brita em Vias Urbanas</t>
  </si>
  <si>
    <t>Bota-fora</t>
  </si>
  <si>
    <t>Diferença</t>
  </si>
  <si>
    <t>Conferência da soma</t>
  </si>
  <si>
    <t>Código</t>
  </si>
  <si>
    <t>Serviço</t>
  </si>
  <si>
    <t>Unidade</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</si>
  <si>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</si>
  <si>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</si>
  <si>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</si>
  <si>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</si>
  <si>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</si>
  <si>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</si>
  <si>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</si>
  <si>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</si>
  <si>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</si>
  <si>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Desmonte de rocha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</si>
  <si>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</si>
  <si>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</si>
  <si>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</si>
  <si>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</si>
  <si>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</si>
  <si>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</si>
  <si>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</si>
  <si>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</si>
  <si>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</si>
  <si>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</si>
  <si>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</si>
  <si>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</si>
  <si>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Fragmentação de rocha (fogacheamento)</t>
  </si>
  <si>
    <t>Limpeza de acostamento</t>
  </si>
  <si>
    <t>Limpeza, desmatamento e destocamento de jazida com remoçao 15 cm solo orgânico</t>
  </si>
  <si>
    <t>Pré-fissuramento de taludes de rocha</t>
  </si>
  <si>
    <t>Remoção de solos moles, incluindo carregamento mecânico com escavadeira hidráulica</t>
  </si>
  <si>
    <t>Roçada mecânica</t>
  </si>
  <si>
    <t>Transporte horizontal com trator de lâmina de material de 1ª cat. DMTaté 50m</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</si>
  <si>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</si>
  <si>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</si>
  <si>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</si>
  <si>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</si>
  <si>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</si>
  <si>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</si>
  <si>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</si>
  <si>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</si>
  <si>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</si>
  <si>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</si>
  <si>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</si>
  <si>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</si>
  <si>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</si>
  <si>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</si>
  <si>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inclusive fornecimento e transporte comercial da emulsão</t>
  </si>
  <si>
    <t>CBUQ (camada pronta - capa) exclusive fornecimento e transportes do CAP e massa</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</si>
  <si>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</si>
  <si>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</si>
  <si>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</si>
  <si>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</si>
  <si>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</si>
  <si>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Fresagem de pavimento asfáltico a frio, esp. até 15cm, exclusive transporte de materiais</t>
  </si>
  <si>
    <t>Imprimação exclusive fornecimento e transporte comercial do material betuminoso</t>
  </si>
  <si>
    <t>Imprimação exclusive fornecimento e transporte comercial do material betuminoso em Vias Urbanas</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</si>
  <si>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</si>
  <si>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</si>
  <si>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</si>
  <si>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</si>
  <si>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</si>
  <si>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</si>
  <si>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</si>
  <si>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</si>
  <si>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</si>
  <si>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</si>
  <si>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</si>
  <si>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</si>
  <si>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</si>
  <si>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</si>
  <si>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</si>
  <si>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Pintura de ligação exclusive fornecimento e transporte comercial do material betuminoso</t>
  </si>
  <si>
    <t>Pintura de ligação exclusive fornecimento e transporte comercial do material betuminoso em Vias Urbanas</t>
  </si>
  <si>
    <t>Pintura de ligação inclusive fornecimento e transporte comercial do material betuminoso</t>
  </si>
  <si>
    <t>PMF (massa asfáltica) exclusive fornecimento e transporte comercial da emulsão</t>
  </si>
  <si>
    <t>PMF (massa asfáltica) inclusive fornecimento e transporte comercial da emulsão</t>
  </si>
  <si>
    <t>Pó de pedra, fornecimento</t>
  </si>
  <si>
    <t>Produção de brita no canteiro, exclusive o desmonte e fragmentação de rocha</t>
  </si>
  <si>
    <t>Reciclagem de pavimento (Base existente + CBUQ) sem adição de materiais</t>
  </si>
  <si>
    <t>Reciclagem de pavimento (Base existente + T.S.D.) sem adição de materiais</t>
  </si>
  <si>
    <t>Recuperação de base de acostamento exclusive transporte do material (solo)</t>
  </si>
  <si>
    <t>Recuperação de base de acostamentos,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</si>
  <si>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</si>
  <si>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</si>
  <si>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</si>
  <si>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</si>
  <si>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</si>
  <si>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Revestimento em estradas vicinais (saibro)</t>
  </si>
  <si>
    <t>Revestimento primário, espalhamento e compactação (espessura até 0,15m)</t>
  </si>
  <si>
    <t>Sub-base c/ mistura de solo 80% e areia 20%, inclusive transporte da areia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</si>
  <si>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</si>
  <si>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</si>
  <si>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</si>
  <si>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</si>
  <si>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</si>
  <si>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</si>
  <si>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</si>
  <si>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</si>
  <si>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</si>
  <si>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T.S.B.S. inclusive fornecimento e transporte comercial dos materiais e lavagem da brita</t>
  </si>
  <si>
    <t>Aço CA-25, fornecimento, dobragem e colocação nas formas</t>
  </si>
  <si>
    <t>kg</t>
  </si>
  <si>
    <t>Aluguel mensal de escoramento tubular com tubos metálicos com até 10 metros de altura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</si>
  <si>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</si>
  <si>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</si>
  <si>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</si>
  <si>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</si>
  <si>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</si>
  <si>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</si>
  <si>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</si>
  <si>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</si>
  <si>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</si>
  <si>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</si>
  <si>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</si>
  <si>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</si>
  <si>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</si>
  <si>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</si>
  <si>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</si>
  <si>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</si>
  <si>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</si>
  <si>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</si>
  <si>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</si>
  <si>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</si>
  <si>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</si>
  <si>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</si>
  <si>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</si>
  <si>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</si>
  <si>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</si>
  <si>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</si>
  <si>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</si>
  <si>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</si>
  <si>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</si>
  <si>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</si>
  <si>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</si>
  <si>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</si>
  <si>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</si>
  <si>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</si>
  <si>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</si>
  <si>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</si>
  <si>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</si>
  <si>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</si>
  <si>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</si>
  <si>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</si>
  <si>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</si>
  <si>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</si>
  <si>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</si>
  <si>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</si>
  <si>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</si>
  <si>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</si>
  <si>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</si>
  <si>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</si>
  <si>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</si>
  <si>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</si>
  <si>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</si>
  <si>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</si>
  <si>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</si>
  <si>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</si>
  <si>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</si>
  <si>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</si>
  <si>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</si>
  <si>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</si>
  <si>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</si>
  <si>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</si>
  <si>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</si>
  <si>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</si>
  <si>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</si>
  <si>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Caiação de meio fios, sarjetas, etc</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</si>
  <si>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</si>
  <si>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</si>
  <si>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</si>
  <si>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</si>
  <si>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</si>
  <si>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</si>
  <si>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</si>
  <si>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</si>
  <si>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</si>
  <si>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</si>
  <si>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</si>
  <si>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</si>
  <si>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</si>
  <si>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</si>
  <si>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</si>
  <si>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</si>
  <si>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</si>
  <si>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</si>
  <si>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</si>
  <si>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</si>
  <si>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</si>
  <si>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</si>
  <si>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</si>
  <si>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</si>
  <si>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</si>
  <si>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de BDCC 1,50 x 1,50 m projeto DNIT para 2,50 &lt; H &lt; 5,00 m</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</si>
  <si>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</si>
  <si>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</si>
  <si>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</si>
  <si>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</si>
  <si>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</si>
  <si>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</si>
  <si>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</si>
  <si>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</si>
  <si>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</si>
  <si>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</si>
  <si>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</si>
  <si>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</si>
  <si>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</si>
  <si>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</si>
  <si>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</si>
  <si>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</si>
  <si>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</si>
  <si>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</si>
  <si>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</si>
  <si>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</si>
  <si>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</si>
  <si>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</si>
  <si>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</si>
  <si>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</si>
  <si>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</si>
  <si>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</si>
  <si>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</si>
  <si>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</si>
  <si>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</si>
  <si>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</si>
  <si>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</si>
  <si>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</si>
  <si>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</si>
  <si>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</si>
  <si>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</si>
  <si>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</si>
  <si>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</si>
  <si>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</si>
  <si>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</si>
  <si>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</si>
  <si>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</si>
  <si>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</si>
  <si>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</si>
  <si>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</si>
  <si>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</si>
  <si>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</si>
  <si>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</si>
  <si>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</si>
  <si>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</si>
  <si>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</si>
  <si>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</si>
  <si>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ou Barbacã em tubo PVC, diâmetro de 2"</t>
  </si>
  <si>
    <t>Eletroduto para rede de lógica, inclusive conexões</t>
  </si>
  <si>
    <t>Eletroduto PVC diâmetro 75mm, fornecimento e assentamento</t>
  </si>
  <si>
    <t>Eletroduto PVC rígido roscável diâm. 50mm,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</si>
  <si>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</si>
  <si>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</si>
  <si>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</si>
  <si>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de mão arrumada exclusive transporte</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</si>
  <si>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</si>
  <si>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</si>
  <si>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</si>
  <si>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</si>
  <si>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</si>
  <si>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</si>
  <si>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Escoramento de cavas e valas, inclusive fornecimento e transportes das madeiras</t>
  </si>
  <si>
    <t>Forma especial de madeira para meio fio, inclusive fornecimento e transporte das madeiras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</si>
  <si>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</si>
  <si>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</si>
  <si>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</si>
  <si>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</si>
  <si>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</si>
  <si>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</si>
  <si>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</si>
  <si>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</si>
  <si>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</si>
  <si>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</si>
  <si>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</si>
  <si>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</si>
  <si>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</si>
  <si>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</si>
  <si>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</si>
  <si>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</si>
  <si>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</si>
  <si>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Mureta de corte em rocha</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</si>
  <si>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</si>
  <si>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</si>
  <si>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</si>
  <si>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</si>
  <si>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</si>
  <si>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</si>
  <si>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</si>
  <si>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BSTC diâm. 0,40m em blocos de concreto</t>
  </si>
  <si>
    <t>Poço de visita para BSTC diâm. 0,60m em blocos de concreto</t>
  </si>
  <si>
    <t>Poço de visita para BSTC diâm. 0,80m em blocos de concreto</t>
  </si>
  <si>
    <t>Poço de visita para BTTC diam. 1,20 m - tudo incluído</t>
  </si>
  <si>
    <t>Reaterro com areia, tudo incluído</t>
  </si>
  <si>
    <t>Reaterro de cavas c/ compactação manual (apiloamento)</t>
  </si>
  <si>
    <t>Reaterro de cavas c/ compactação manual (apiloamento) (dim. reduz.)</t>
  </si>
  <si>
    <t>Reaterro de cavas c/ compactação mecânica (compactador manual)</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</si>
  <si>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</si>
  <si>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</si>
  <si>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</si>
  <si>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</si>
  <si>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</si>
  <si>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</si>
  <si>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</si>
  <si>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</si>
  <si>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</si>
  <si>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</si>
  <si>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</si>
  <si>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</si>
  <si>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</si>
  <si>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</si>
  <si>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</si>
  <si>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</si>
  <si>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</si>
  <si>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</si>
  <si>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</si>
  <si>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</si>
  <si>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</si>
  <si>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</si>
  <si>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</si>
  <si>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</si>
  <si>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</si>
  <si>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</si>
  <si>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</si>
  <si>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</si>
  <si>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</si>
  <si>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</si>
  <si>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</si>
  <si>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</si>
  <si>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</si>
  <si>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</si>
  <si>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</si>
  <si>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</si>
  <si>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</si>
  <si>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</si>
  <si>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</si>
  <si>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</si>
  <si>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</si>
  <si>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</si>
  <si>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</si>
  <si>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</si>
  <si>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</si>
  <si>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</si>
  <si>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</si>
  <si>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</si>
  <si>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</si>
  <si>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</si>
  <si>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</si>
  <si>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</si>
  <si>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</si>
  <si>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</si>
  <si>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</si>
  <si>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</si>
  <si>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</si>
  <si>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</si>
  <si>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</si>
  <si>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</si>
  <si>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</si>
  <si>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</si>
  <si>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</si>
  <si>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</si>
  <si>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</si>
  <si>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</si>
  <si>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</si>
  <si>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</si>
  <si>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</si>
  <si>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</si>
  <si>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postes cada 2,5 m, esticadores de concreto a cada 25,0 m</t>
  </si>
  <si>
    <t>Cerca de arame farpado 8 fios com postes concreto 10 x 10 x 220 cm, a cada 1,5 m</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</si>
  <si>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</si>
  <si>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</si>
  <si>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</si>
  <si>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</si>
  <si>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</si>
  <si>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</si>
  <si>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</si>
  <si>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</si>
  <si>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</si>
  <si>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</si>
  <si>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</si>
  <si>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</si>
  <si>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</si>
  <si>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</si>
  <si>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</si>
  <si>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</si>
  <si>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</si>
  <si>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látex acrílica em parede externa, sem massa corrida, três demãos</t>
  </si>
  <si>
    <t>Pintura logomarca DER-ES em mourões de concreto ( baixo relevo )</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</si>
  <si>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</si>
  <si>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</si>
  <si>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</si>
  <si>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</si>
  <si>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</si>
  <si>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</si>
  <si>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</si>
  <si>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</si>
  <si>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</si>
  <si>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Suporte de concreto armado ( 15x15x280 ) com logomarca pintada em baixo relevo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</si>
  <si>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</si>
  <si>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</si>
  <si>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</si>
  <si>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</si>
  <si>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</si>
  <si>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</si>
  <si>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</si>
  <si>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</si>
  <si>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</si>
  <si>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</si>
  <si>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</si>
  <si>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com grama em placas, inclusive transporte de grama</t>
  </si>
  <si>
    <t>Revestimento vegetal por hidrossemeadura com manta de fibras vegetais</t>
  </si>
  <si>
    <t>Roçada para manutenção de mudas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</si>
  <si>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</si>
  <si>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</si>
  <si>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</si>
  <si>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</si>
  <si>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</si>
  <si>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</si>
  <si>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</si>
  <si>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</si>
  <si>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</si>
  <si>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</si>
  <si>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</si>
  <si>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</si>
  <si>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</si>
  <si>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</si>
  <si>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</si>
  <si>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</si>
  <si>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revestida em película, inclusive suporte em madeira</t>
  </si>
  <si>
    <t>Sonorizador</t>
  </si>
  <si>
    <t>Tacha refletiva birrefletorizada, fornecimento e aplicação</t>
  </si>
  <si>
    <t>Tachão refletivo birrefletorizado, fornecimento e aplicação</t>
  </si>
  <si>
    <t>Aluguel mensal de automóvel utilitário inclusive combustível, exclusive motorista</t>
  </si>
  <si>
    <t>Aplicação de jato de ar comprimido para limpeza de trincas</t>
  </si>
  <si>
    <t>Arborização (mudas de árvores com altura até 1,50 m)</t>
  </si>
  <si>
    <t>Boca de bueiro tubular em concreto ciclópico inclusive escavação, tudo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</si>
  <si>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</si>
  <si>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</si>
  <si>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</si>
  <si>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</si>
  <si>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</si>
  <si>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</si>
  <si>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Corpo e berço de bueiro tubular, inclusive transporte do tubo</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</si>
  <si>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</si>
  <si>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</si>
  <si>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</si>
  <si>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</si>
  <si>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</si>
  <si>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</si>
  <si>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</si>
  <si>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</si>
  <si>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</si>
  <si>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</si>
  <si>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</si>
  <si>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</si>
  <si>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</si>
  <si>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</si>
  <si>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</si>
  <si>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</si>
  <si>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</si>
  <si>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</si>
  <si>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</si>
  <si>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</si>
  <si>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</si>
  <si>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</si>
  <si>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</si>
  <si>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</si>
  <si>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</si>
  <si>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</si>
  <si>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</si>
  <si>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</si>
  <si>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</si>
  <si>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</si>
  <si>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</si>
  <si>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</si>
  <si>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</si>
  <si>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</si>
  <si>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</si>
  <si>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guarda-corpo</t>
  </si>
  <si>
    <t>Reparo de meio-fio, inclusive caiação</t>
  </si>
  <si>
    <t>Reparo de muros de arrimo</t>
  </si>
  <si>
    <t>Reparo de sarjeta, inclusive caiação</t>
  </si>
  <si>
    <t>Retirada de placas de sinalização</t>
  </si>
  <si>
    <t>Roçada mecanizada</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</si>
  <si>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</si>
  <si>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</si>
  <si>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</si>
  <si>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</si>
  <si>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</si>
  <si>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</si>
  <si>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não revestida</t>
  </si>
  <si>
    <t>Aluguel mensal de barco de alumínio 4,20 m com motor 15 HP (equipamentos)</t>
  </si>
  <si>
    <t>Reunião de Comunicação Social inclusive material de consumo</t>
  </si>
  <si>
    <t>Escoramento para blocos submersos, inclusive transporte da madeira</t>
  </si>
  <si>
    <t>Estaca metálica dupla exclusive fornecimento de trilhos</t>
  </si>
  <si>
    <t>Estaca metálica, fornecimento, transporte, perdas, solda, emenda, corte e cravação de TR- 68</t>
  </si>
  <si>
    <t>Estaca metálica simples exclusive fornecimento de trilhos</t>
  </si>
  <si>
    <t>Perfuração rotativa inclinada, em solo, com coroa de Widia, diâmetro 150mm</t>
  </si>
  <si>
    <t>Perfuração rotativa inclinada, em solo, com coroa de Widia, diâmetro 75mm</t>
  </si>
  <si>
    <t>Placas pré-moldadas para forma de tabuleiro de ponte</t>
  </si>
  <si>
    <t>Remoção de superestrutura de pontes com auxilio de guindaste para 40 toneladas</t>
  </si>
  <si>
    <t>Acessório para tirante protendido de aço Rocsolo ou similar diâmetro 29,3 mm</t>
  </si>
  <si>
    <t>Acessório para tirante protendido de aço ST 85/105</t>
  </si>
  <si>
    <t>Chapas de aço SAC 41 de 1/4" para passarelas, fornecimento, soldagem e montagem</t>
  </si>
  <si>
    <t>Concreto projetado com cimento especial</t>
  </si>
  <si>
    <t>Concreto projetado com cimento especial, inclusive aditivo de pega Sigunit STM-35 AF</t>
  </si>
  <si>
    <t>Escoramento contínuo de cavas em estaca prancha de largura até 4000 mm</t>
  </si>
  <si>
    <t>Estrutura metálica provisória para macaqueamento de laje de ponte</t>
  </si>
  <si>
    <t>Formas curvas de madeira sem reutilização, inclusive fornecimento e transporte das madeiras</t>
  </si>
  <si>
    <t>Furação, fornecimento e fixação de grampos diam.16 mm com resina epoxi (prof. 50 cm)</t>
  </si>
  <si>
    <t>Furação, fornecimento e fixação de grampos 10 mm com resina epoxi</t>
  </si>
  <si>
    <t>Guarda corpo em toras de eucalipto conf. projeto</t>
  </si>
  <si>
    <t>Guarda corpo metálico</t>
  </si>
  <si>
    <t>Guarda corpo padrão (tipo DNIT)</t>
  </si>
  <si>
    <t>Hidrojateamento de superfícies de concreto</t>
  </si>
  <si>
    <t>Hidrojateamento de superfícies metálicas</t>
  </si>
  <si>
    <t>Injeção de calda de cimento para chumbamento de tirantes</t>
  </si>
  <si>
    <t>SC</t>
  </si>
  <si>
    <t>Injeção de epoxi em fissuras, inclusive preparo e montagem de bicos de injeção</t>
  </si>
  <si>
    <t>Junta de cantoneira L de 4" x 4" x 3/8"</t>
  </si>
  <si>
    <t>Perfuração de concreto</t>
  </si>
  <si>
    <t>Perfuração de rocha para fixação de chumbadores</t>
  </si>
  <si>
    <t>Pintura a cal em pontes (2 demãos)</t>
  </si>
  <si>
    <t>Tirante de Aço CA-50, diâmetro de 25mm (1"), para comprimentos até 6m</t>
  </si>
  <si>
    <t>Tirante protendido em Aço GEWI 50/55 ou similar, diâmetro de 32mm</t>
  </si>
  <si>
    <t>Carga de material de 1ª categoria em Vias Urbanas</t>
  </si>
  <si>
    <t>Carga de material de 2ª categoria (solo, areia, brita, excl. rocha escavada) em Vias Urbanas</t>
  </si>
  <si>
    <t>Carga de material de 3ª categoria (rocha)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</si>
  <si>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</si>
  <si>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</si>
  <si>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</si>
  <si>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</si>
  <si>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</si>
  <si>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</si>
  <si>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</si>
  <si>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</si>
  <si>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</si>
  <si>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</si>
  <si>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</si>
  <si>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1, inclusive fornecimento, exclusive transporte da brita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</si>
  <si>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</si>
  <si>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</si>
  <si>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</si>
  <si>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Sub-base de brita 1, inclusive fornecimento, exclusive transporte da brita em Vias Urbanas</t>
  </si>
  <si>
    <t>Alvenaria de bloco (39 x 19 x 19) cm espessura 19 cm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</si>
  <si>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</si>
  <si>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</si>
  <si>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</si>
  <si>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</si>
  <si>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</si>
  <si>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</si>
  <si>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</si>
  <si>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</si>
  <si>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</si>
  <si>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</si>
  <si>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Boca de lobo simples em blocos pré-moldados CR(0,40 x 0,80 m) em Vias Urbanas</t>
  </si>
  <si>
    <t>Caiação de meio fios, sarjetas, etc. em Vias Urbanas</t>
  </si>
  <si>
    <t>Caixa Boca de Lobo em bloco pré-moldado 1,20 x 1,20m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</si>
  <si>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</si>
  <si>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</si>
  <si>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</si>
  <si>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</si>
  <si>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Canaleta com grelha DP-1, inclusive transporte da grelha em Vias Urbanas</t>
  </si>
  <si>
    <t>Canaleta de concreto retangular (0,130m³/m) inclusive caiação em Vias Urbanas</t>
  </si>
  <si>
    <t>Canaleta de concreto (0,130m³/m) forma trapezoidal inclusive caiação em Vias Urbanas</t>
  </si>
  <si>
    <t>Chapisco com argamassa de cimento e areia 1:3 em Vias Urbanas</t>
  </si>
  <si>
    <t>Chapisco com argamassa de cimento e pedrisco 1:4 em Vias Urbanas</t>
  </si>
  <si>
    <t>Concreto de regularização em Vias Urbanas</t>
  </si>
  <si>
    <t>Corpo BSTC (grota) diâmetro 0,60 m CA-2 PB exclusive escavação e reaterro, inclusive transporte do tubo em Vias Urbanas</t>
  </si>
  <si>
    <t>Corpo BSTC (grota) diâmetro 0,80 m CA-2 PB exclusive escavação e reaterro, inclusive transporte do tubo em Vias Urbanas</t>
  </si>
  <si>
    <t>Corpo BSTC (grota) diâmetro 1,00 m CA-2 PB exclusive escavação e reaterro, inclusive transporte do tubo em Vias Urbanas</t>
  </si>
  <si>
    <t>Corpo de BDCC 1,00 x 1,00 m em Vias Urbanas</t>
  </si>
  <si>
    <t>Corpo de BDCC 1,50 x 1,50 m projeto DNIT para 2,50 &lt; H &lt; 5,00 m em Vias Urbanas</t>
  </si>
  <si>
    <t>Corpo de BDCC 2,00 x 2,00 m projeto DNIT para 2,50 &lt; H &lt; 5,00 m em Vias Urbanas</t>
  </si>
  <si>
    <t>Corpo de BDCC 2,00 x 2,50 m em Vias Urbanas</t>
  </si>
  <si>
    <t>Corpo de BDCC 2,00 x 3,00 m projeto DNIT p/ 2,50 &lt; H &lt; 5,00 m em Vias Urbanas</t>
  </si>
  <si>
    <t>Corpo de BDCC 2,50 x 2,00m - tudo incluído conforme projeto em Vias Urbanas</t>
  </si>
  <si>
    <t>Corpo de BDCC 2,50 x 2,50 m projeto DNIT p/ 2,50&lt; H &lt;5,00 m em Vias Urbanas</t>
  </si>
  <si>
    <t>Corpo de BDCC 2,50 x 3,00 m projeto DNIT p/ 2,50 &lt; H &lt; 5,00 m em Vias Urbanas</t>
  </si>
  <si>
    <t>Corpo de BDCC 3,00 x 3,00 m projeto DNIT p/ 2,50 &lt; H &lt; 5,00 m em Vias Urbanas</t>
  </si>
  <si>
    <t>Corpo de BSCC 1,50x1,50m projeto DNIT p/ 2,50&lt; H &lt;5,00m em Vias Urbanas</t>
  </si>
  <si>
    <t>Corpo de BSCC 2,00x2,00m projeto DNIT p/ 2,50&lt; H &lt;5,00m em Vias Urbanas</t>
  </si>
  <si>
    <t>Corpo de BSCC 2,00x3,00m projeto DNIT p/ 2,50&lt; H &lt;5,00m em Vias Urbanas</t>
  </si>
  <si>
    <t>Corpo de BSCC 2,50x2,50m projeto DNIT para 2,50&lt; H &lt;5,00m em Vias Urbanas</t>
  </si>
  <si>
    <t>Corpo de BSCC 2,50x3,00m projeto DNIT para 2,50&lt; H &lt;5,00m em Vias Urbanas</t>
  </si>
  <si>
    <t>Corpo de BSCC 3,00x1,50 para 2,50m&lt; H &lt; 5,00m , em Vias Urbanas</t>
  </si>
  <si>
    <t>Corpo de BSCC 3,00x3,00m projeto DNIT para 2,50&lt; H &lt;5,00m em Vias Urbanas</t>
  </si>
  <si>
    <t>Corpo de BTCC 1,50 x 1,50 m projeto DNIT para 2,50 &lt; H &lt; 5,00 m em Vias Urbanas</t>
  </si>
  <si>
    <t>Corpo de BTCC 2,00 x 2,00 m projeto DNIT para 2,50 &lt; H &lt; 5,00 m em Vias Urbanas</t>
  </si>
  <si>
    <t>Corpo de BTCC 2,00 x 3,00 m projeto DNIT para 2,50 &lt; H &lt; 5,00 m em Vias Urbanas</t>
  </si>
  <si>
    <t>Corpo de BTCC 2,50 x 2,50 m projeto DNIT para 2,50 &lt; H &lt; 5,00 m em Vias Urbanas</t>
  </si>
  <si>
    <t>Corpo de BTCC 2,50 x 3,00 m projeto DNIT para 2,50 &lt; H &lt; 5,00 m em Vias Urbanas</t>
  </si>
  <si>
    <t>Corpo de BTCC 3,00 x 3,00 m projeto DNIT para 2,50 &lt; H &lt; 5,00 m em Vias Urbanas</t>
  </si>
  <si>
    <t>Demolição manual alvenaria tijolo furado assentado com argamassa em Vias Urbanas</t>
  </si>
  <si>
    <t>Demolição manual de concreto armado em Vias Urbanas</t>
  </si>
  <si>
    <t>Demolição manual de concreto simples ou ciclópico em Vias Urbanas</t>
  </si>
  <si>
    <t>Descida d'água concreto simples (degraus) c/ caiação (DSA-03) apoio em Vias Urbanas</t>
  </si>
  <si>
    <t>Deslocamento de cerca de tela galvanizada fio 12 malha 3" x 3", em Vias Urbanas</t>
  </si>
  <si>
    <t>Dreno ou Barbacã em tubo PVC, diâmetro de 2"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</si>
  <si>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</si>
  <si>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</si>
  <si>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</si>
  <si>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</si>
  <si>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</si>
  <si>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</si>
  <si>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Forma metálica para meio fio, em Vias Urbanas</t>
  </si>
  <si>
    <t>Gabiões com caixas galvanizadas, sem manta, em Vias Urbanas</t>
  </si>
  <si>
    <t>Geotêxtil não tecido RT-16 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</si>
  <si>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</si>
  <si>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</si>
  <si>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</si>
  <si>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</si>
  <si>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</si>
  <si>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</si>
  <si>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</si>
  <si>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Pedra de mão p/ (concreto ciclópico ou alvenaria) rocha paga em medição em Vias Urbanas</t>
  </si>
  <si>
    <t>Pintura com nata de cimento em Vias Urbanas</t>
  </si>
  <si>
    <t>Plataforma ou passarela de pinho de 1ª ou similar, 1" x 12", em Vias Urbanas</t>
  </si>
  <si>
    <t>Reaterro de cavas c/ compactação manual (apiloamento) (dim. reduz.), em Vias Urbanas</t>
  </si>
  <si>
    <t>Reaterro de cavas c/ compactação manual (apiloamento)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</si>
  <si>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</si>
  <si>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</si>
  <si>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</si>
  <si>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</si>
  <si>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</si>
  <si>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Remoção de bueiros existentes,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</si>
  <si>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</si>
  <si>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</si>
  <si>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</si>
  <si>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</si>
  <si>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</si>
  <si>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Tampa de concreto em grelha, fornecimento, assentamento e transporte, em Vias Urbanas</t>
  </si>
  <si>
    <t>Tampão F.F.A.P. com 100 kg, fornecimento, assentamento e transporte em Vias Urbanas</t>
  </si>
  <si>
    <t>Tela de aço soldada Telcon Q-138 ou similar, fornecimento e assentamento em Vias Urbanas</t>
  </si>
  <si>
    <t>Terminal de dreno de alívio de pavimento (DP - TDA - 01)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</si>
  <si>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</si>
  <si>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</si>
  <si>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</si>
  <si>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</si>
  <si>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</si>
  <si>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</si>
  <si>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</si>
  <si>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Valeta de pedra argamassada VPAR em Vias Urbanas</t>
  </si>
  <si>
    <t>Valeta de pedra jogada VPJ, inclusive transporte da pedra em Vias Urbanas</t>
  </si>
  <si>
    <t>Valeta de proteção de corte - desobstrução e limpeza em Vias Urbanas</t>
  </si>
  <si>
    <t>Aluguel de container para almoxarifado</t>
  </si>
  <si>
    <t>Aluguel de container tipo vestiário, 2 luminárias, piso especial e janela</t>
  </si>
  <si>
    <t>Canaleta de concreto retangular com grelha em barra de aço</t>
  </si>
  <si>
    <t>Mobilização e desmobilização de caminhão basculante (máximo)</t>
  </si>
  <si>
    <t>h</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</si>
  <si>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</si>
  <si>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</si>
  <si>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</si>
  <si>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</si>
  <si>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</si>
  <si>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</si>
  <si>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Sistema separador de água e óleo</t>
  </si>
  <si>
    <t>TR-201-00 (Comercial - Caminhão basculante)</t>
  </si>
  <si>
    <t>TR-202-00 (Comercial - Caminhão basculante)</t>
  </si>
  <si>
    <t>TR-203-00 (Comercial - Caminhão carroceria)</t>
  </si>
  <si>
    <t>TR-204-00 (Comercial - Carreta prancha)</t>
  </si>
  <si>
    <t>TR-301-00 (Massa Asfáltica)</t>
  </si>
  <si>
    <t>Transporte Local de Materiais (TR-101-01) (Vias urbanas - Caminhão basculante)</t>
  </si>
  <si>
    <t>TR-202-01 (Comercial - Caminhão basculante)</t>
  </si>
  <si>
    <t>TR-203-01 (Comercial - Caminhão carroceria)</t>
  </si>
  <si>
    <t>TR-204-01 (Comercial - Carreta com Prancha)</t>
  </si>
  <si>
    <t>LOCAL COM DMT ATÉ 3,0 KM (Caminhão basculante)</t>
  </si>
  <si>
    <t>LOCAL COM DMT DE 3,1 A 5,0 KM (Caminhão basculante)</t>
  </si>
  <si>
    <t>LOCAL COM DMT DE 5,1 A 10,0 KM (Caminhão basculante)</t>
  </si>
  <si>
    <t>LOCAL COM DMT DE 10,1 A 15,0 KM (Caminhão basculante)</t>
  </si>
  <si>
    <t>Transporte de materiais para DMT acima de 15 KM (Caminhão basculante)</t>
  </si>
  <si>
    <t>M3</t>
  </si>
  <si>
    <t>M2</t>
  </si>
  <si>
    <t>Roçada manual com roçadeira costal, ferramentas manuais, inclusive limpeza manual</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</si>
  <si>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</si>
  <si>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</si>
  <si>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</si>
  <si>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Poço de visita para BDTC diam. 1,00 m - tudo incluido</t>
  </si>
  <si>
    <t>Compactação de aterros 100% PI em Vias Urbanas</t>
  </si>
  <si>
    <t>06.01</t>
  </si>
  <si>
    <t>06.02</t>
  </si>
  <si>
    <t>Banco de concreto aparente com tampo de 40x40x5 cm e base de 20x20x36 cm para mesa de jogos, conforme detalhe em projeto</t>
  </si>
  <si>
    <t>m³</t>
  </si>
  <si>
    <t>Rede para futebol de salão</t>
  </si>
  <si>
    <t>Trave para futebol de salão de tubo de ferro galvanizado 3", com recuo, removível, dimensões oficiais 3x2m</t>
  </si>
  <si>
    <t>Reboco tipo paulista de argamassa de cimento, cal hidratada CH1 e areia lavada traço 1:0.5:6, espessura 25 mm</t>
  </si>
  <si>
    <t>Pintura com tinta acrílica Suvinil, Coral ou Metalatex, inclusive selador acrílico, em paredes externas a três demãos</t>
  </si>
  <si>
    <t>Retirada de grades, gradis, alambrados, cercas e portões</t>
  </si>
  <si>
    <t>Caixa de areia de alvenaria de blocos de concreto 9x19x39cm, dim. 60x60cm e Hmáx=1m, c/ tampa em concreto esp. 5cm, lastro concreto esp. 10cm, revestida intern. c/ chapisco e reboco impermeabilizante, incl. escavação e reaterro</t>
  </si>
  <si>
    <t>Recuperação de poço de visita inclusive fornecimento tampão F.F.A.P.</t>
  </si>
  <si>
    <t>Aquisição de solo de jazida comercial (saibreira)</t>
  </si>
  <si>
    <t>Caixa de passagem (2,50 x 2,50m) em Vias Urbanas</t>
  </si>
  <si>
    <t>mês</t>
  </si>
  <si>
    <t>Preço Unitário</t>
  </si>
  <si>
    <t>Data Base: Outubro/2014</t>
  </si>
  <si>
    <t>RESUMO</t>
  </si>
  <si>
    <t>CODIGO</t>
  </si>
  <si>
    <t>DESCRICAO</t>
  </si>
  <si>
    <t>PRECO UNITARIO</t>
  </si>
  <si>
    <t>GRUPO - 201.010 - CANTEIRO DE OBRAS</t>
  </si>
  <si>
    <t>FORNECIMENTO, MONTAGEM E ASSENTAMENTO DE BARRACAO DE MADEIRA PARA GUARDA DE TUBOS, COBERTO COM TELHA ONDULADAS DE FIBRO-CIMENTO E = 4MM EM DUAS AGUAS, E DESPROVIDO DE PAREDES.</t>
  </si>
  <si>
    <t>FORNECIMENTO, MONTAGEM E ASSENTAMENTO DE BARRACAO DE MADEIRA PARA PARA DEPOSITOS, COBERTO COM TELHAS ONDULADAS DE FIBRO-CIMENTO E = 4MM, INCLUSIVE INSTALACOES ELETRICAS COM TODOS SEUS COMPONENTES</t>
  </si>
  <si>
    <t>FORNECIMENTO, MONTAGEM E ASSENTAMENTO DE BARRACAO DE MADEIRA PARA REFEITORIO, COBERTO COM TELHAS DE FIBRO-CIMENTO ONDULADAS DE 4MM, BEM COMO TODAS AS INSTALACOES HIDRAULICAS, SANITARIAS E ELETRICAS, COM TODOS OS SEUS COMPONENTES.</t>
  </si>
  <si>
    <t>FORNECIMENTO, MONTAGEM E ASSENTAMENTO DE BARRACAO DE MADEIRA PARA VESTIARIO, COBERTO COM TELHAS DE FIBRO-CIMENTO ONDULADAS DE 4MM, BEM COMO TODAS AS INSTALACOES HIDRAULICAS, SANITARIAS E ELETRICAS, COM TODOS OS SEUS COMPONENTES.</t>
  </si>
  <si>
    <t>FORNECIMENTO E INSTALACAO PROVISORIA DE PADRAO DE ENTRADA DE ENERGIA ELETRICA EM BAIXA TENSAO - MONOFASICO, SERA EXECUTADO OBEDECENDO O ESTABELECIDO NA NORMA DE FORNECIMENTO DE ENERGIA ELETRICA DA CONCESSIONARIA LOCAL.</t>
  </si>
  <si>
    <t>UN</t>
  </si>
  <si>
    <t>FORNECIMENTO E INSTALACAO PROVISORIA DE PADRAO DE ENTRADA DE ENERGIA ELETRICA EM BAIXA TENSAO - TRIFASICO, SERA EXECUTADO OBEDECENDO O ESTABELECIDO NA NORMA DE FORNECIMENTO DE ENERGIA ELETRICA DA CONCESSIONARIA LOCAL,.</t>
  </si>
  <si>
    <t>FORNECIMENTO E EXECUCAO  DE LIGACAO PROVISORIA DE AGUA DN 3/4,   SERA EXECUTADA DE ACORDO COM AS NORMAS DA CONCESSIONARIA LOCAL.</t>
  </si>
  <si>
    <t>FORNECIMENTO E INSTALACAO PROVISORIA, COM CINCO FIOS DE ARAME FARPADO GALVANIZADO 2 X 14 BWG, BEM RETESADOS, E DISTANCIADOS ENTRE SI DE 0,25M, OS QUAIS SERAO AFIXADOS AOS MOUROES DA MADEIRA POR GRAMPOS TAMBEM GALVANIZADOS, EM CADA INTERSECAO DOS FIOS COM OS MOUROES.</t>
  </si>
  <si>
    <t>M</t>
  </si>
  <si>
    <t>FORNECIMENTO E INSTALACAO PROVISORIA, COM CINCO FIOS DE ARAME FARPADO GALVANIZADO 2 X 14 BWG, BEM RETESADOS, E DISTANCIADOS ENTRE SI DE 0,25M, OS QUAIS SERAO AFIXADOS AOS MOUROES DE CONCRETO POR ARAME TAMBEM  GALVANIZADOS,  EM CADA INTERSECAO DOS FIOS COM OS MOUROES.</t>
  </si>
  <si>
    <t>CARGA, DESCARGA E TRANSPORTE DOS MATERIAIS FORNECIDOS PELA CESAN TxKM DISTANCIA DE 50 A 100KM</t>
  </si>
  <si>
    <t>TxKM</t>
  </si>
  <si>
    <t>CARGA, DESCARGA E TRANSPORTE DOS MATERIAIS FORNECIDOS PELA CESAN TXKM DIST. DE 101 A 200KM</t>
  </si>
  <si>
    <t>CARGA, DESCARGA E TRANSPORTE DOS MATERIAIS FORNECIDOS PELA CESAN TxKM DIST. ACIMA DE 200KM</t>
  </si>
  <si>
    <t>FORNECIMENTO  E  EXECUCAO  DE  PLACAS  DE  OBRAS  PADRAO  CESAN E  AGENTE FINANCEIRO, SERAO EXECUTADAS DE ACORDO COM PROJETOS ESPECIFICOS.</t>
  </si>
  <si>
    <t>FORNECIMENTO E  INSTALACAO DE FOSSA SEPTICA PRE-MOLDADA EM CONCRETO, CAPACIDADE 10 PESSOAS</t>
  </si>
  <si>
    <t>FORNECIMENTO E  INSTALACAO DE SUMIDOURO PRE-MOLDADA EM CONCRETO, CAPACIDADE 10 PESSOAS</t>
  </si>
  <si>
    <t>FORNECIMENTO E  EXECUCAO DE SANITARIOS ISOLADOS</t>
  </si>
  <si>
    <t>CONTAINER PARA ESCRITORIO COM BANHEIRO, PRODUZIDO EM CHAPA DE ACO, OBEDECENDO O DISPOSTO NA NR18 E NR10. PORTAS REFORCADAS COM PORTA-CADEADO. ENTRADA DE ENERGIA 110V - 220V, COM TOMADAS, INSTALACOES HIDRAULICAS E PINTURA PU INTERNA E EXTERNA, NAS DIMENSOES DE 6,0X2,4M, EXCETO MOBILIZACAO E DESMOBILIZACAO</t>
  </si>
  <si>
    <t>UNxMES</t>
  </si>
  <si>
    <t>CONTAINER PARA DEPOSITO SEM JANELAS, PRODUZIDO EM CHAPA DE ACO, OBEDECENDO O DISPOSTO NA NR18 E NR10. PORTAS REFORCADAS COM PORTA-CADEADO. ENTRADA DE ENERGIA 110V - 220V, COM TOMADAS, E PINTURA PU INTERNA E EXTERNA, NAS DIMENSOES DE 6,0X2,4M, EXCETO MOBILIZACAO E DESMOBILIZACAO</t>
  </si>
  <si>
    <t>CONTAINER PARA VESTIARIO COM BANHEIRO, PRODUZIDO EM CHAPA DE ACO, OBEDECENDO O DISPOSTO NA NR18 E NR10. PORTAS REFORCADAS COM PORTA-CADEADO. ENTRADA DE ENERGIA 110V - 220V, COM TOMADAS, INSTALACOES HIDRAULICAS E PINTURA PU INTERNA E EXTERNA, NAS DIMENSOES DE 6,0X2,4M, EXCETO MOBILIZACAO E DESMOBILIZACAO</t>
  </si>
  <si>
    <t>MOBILIZACAO DE CONTAINER 6,00X2,40M</t>
  </si>
  <si>
    <t>DESMOBILIZACAO DE CONTAINER 6,00X2,40M</t>
  </si>
  <si>
    <t>LOCACAO  MENSAL  DE  BANHEIRO  QUIMICO,  INCLUSIVE  MOBILIZACAO,  DESMOBILIZACAO  E MANUTENCAO</t>
  </si>
  <si>
    <t>GRUPO - 202.010 - SERVICOS TECNICOS</t>
  </si>
  <si>
    <t>TESTE  DE ESTANQUEIDADE</t>
  </si>
  <si>
    <t>ACOMPANHAMENTO TOPOGRÁFICO DO ASSENTAMENTO DAS TUBULAÇÕES DE ADUTORAS DE ÁGUA, RECALQUES E EMISSÁRIOS DE ESGOTO</t>
  </si>
  <si>
    <t>LOCAÇÃO,    NIVELAMENTO    E    ACOMPANHAMENTO     COM    AUXILIO    DE    EQUIPAMENTO TOPOGRAFICO DE REDES, RECALQUES E EMISSÁRIOS DE ESGOTO E ADUTORAS DE ÁGUA.</t>
  </si>
  <si>
    <t>LOCACAO DE REDES/ADUTORAS , SEM AUXILIO DE EQUIPAMENTO TOPOGRAFICO</t>
  </si>
  <si>
    <t>LOCAÇÃO,    NIVELAMENTO    E    ACOMPANHAMENTO     COM    AUXILIO    DE    EQUIPAMENTO TOPOGRAFICO DE REDES DE DISTRIBUIÇÃO DE ÁGUA.</t>
  </si>
  <si>
    <t>ACOMPANHAMENTO  TOPOGRÁFICO  DO  ASSENTAMENTO  DAS  TUBULAÇÕES  PARA  REDES  DE ESGOTO</t>
  </si>
  <si>
    <t>LOCACAO OBJETIVA DETERMINAR A POSICAO DA OBRA NO TERRENO, BEM COMO OS NIVEIS SOLICITADOS EM PROJETO, EM RELACAO A REFERENCIA DE NIVEL ,  PARA  A  DEMARCACAO SERAO UTILIZADOS EQUIPAMENTOS TOPOGRAFICOS E CONSTARA DA FIXACAO DE PIQUETES QUE PERMITAM A SUA POSTERIOR IDENTIFICACAO.</t>
  </si>
  <si>
    <t>LOCACAO  DA  OBRA  NO  TERRENO,  BEM  COMO  OS  NIVEIS  SOLICITADOS  EM  PROJETO,   SEM AUXILIO DE EQUIPAMENTO TOPOGRAFICO</t>
  </si>
  <si>
    <t>LOCACAO  DA  AREA,  BEM  COMO  OS  NIVEIS  SOLICITADOS  EM  PROJETO,   COM  AUXILIO  DE EQUIPAMENTO TOPOGRAFICO</t>
  </si>
  <si>
    <t>CADASTRO DE REDES DE DISTRIBUICAO E ADUTORAS DE AGUA BRUTA OU TRATADA, DE ACORDO COM O PROJETO, DE QUALQUER DIAMETRO E MATERIAL, APRESENTADO  EM AUTOCAD</t>
  </si>
  <si>
    <t>CADASTRO DE REDES DE ESGOTO E EMISSARIOS, DE ACORDO COM O PROJETO, DE QUALQUER DIAMETRO E MATERIAL, APRESENTADO  EM AUTOCAD</t>
  </si>
  <si>
    <t>CADASTRO DAS LIGACOES DE AGUA, APRESENTADO EM AUTOCAD</t>
  </si>
  <si>
    <t>CADASTRO DAS LIGACOES DE ESGOTO, APRESENTADO EM AUTOCAD</t>
  </si>
  <si>
    <t>CADASTRO DE LIGACOES INTRADOMICILIARES DE ESGOTO</t>
  </si>
  <si>
    <t>CADASTRO   DA   OBRA   CIVIL   ,   CONSISTE   NO   CADASTRAMENTO   DE   OBRA   LOCALIZADA ELEVATORIAS, ETA, ETE, ETC.., APRESENTADO EM AUTOCAD</t>
  </si>
  <si>
    <t>EQUIPE  TOPOGRAFICA   COMPOSTA,   TOPOGRAFO,   AJUDANTES,  VEICULO   E   EQUIPAMENTOS TOPOGRAFICOS</t>
  </si>
  <si>
    <t>MES</t>
  </si>
  <si>
    <t>GRUPO - 203.010 - SERVICOS PRELIMINARES</t>
  </si>
  <si>
    <t>TAPUME DE VEDACAO CONTINUO, SAO CAVALETES EXECUTADOS EM PLACAS COMPENSADAS NAS DIMENSOES DE (2,00 X 1,00 X 0,01)M, DEVIDAMENTE PINTADAS COM TINTA A OLEO, E ASSENTADAS SOBRE ESTRUTURA DE MADEIRA DE LEI SERRADA.</t>
  </si>
  <si>
    <t>UNXDIA</t>
  </si>
  <si>
    <t>TAPUME DE VEDACAO CONTINUO E SINALIZACAO EM TELA, SERA CONSTITUIDO DE UMA SERIE DE PEDESTAIS ONDE SERA FIXADA A  TELA DE PVC, INSTALADOS AO LONGO DE UMA DETERMINADA LINHA.</t>
  </si>
  <si>
    <t>TAPUME DE VEDACAO DESCONTINUO , SERA EXECUTADO COM  TABUAS  CORRIDAS  DE DIMENSOES (0,025 X 0,30)M, DISPOSTOS HORIZONTALMENTE E AFIXADAS EM ESTACAS DE MADEIRA DE LEI SERRADAS, NAS DIMENSOES DE (0,08 X 0,08)M, PINTADOS COM TINTA  A CAL.</t>
  </si>
  <si>
    <t>FORNECIMENTO  E INSTALACAO PROVISORIA DE TAPUME DE PROTECAO EM CHAPA DE MADEIRA COMPENSADA 2,00X1,00X0,01M,  PINTADOS COM TITA A CAL</t>
  </si>
  <si>
    <t>PASSADICOS COM PRANCHAS DE MADEIRA LEI DE (0,08 X 0,30), LARGURA 1,20M, E NA EXTENSAO DE TODA A LARGURA DA VALA. COM GUARDA-CORPOS LATERAIS, ALTURA NAO INFERIOR A 1,00M, DEVIDAMENTE PINTADOS COM TINTA A OLEO NA COR BRANCA.</t>
  </si>
  <si>
    <t>PASSADICOS   COM   CHAPAS   DE   ACO,    SERAO   EXECUTADOS  COM   CHAPAS   DE   ACO,   COM ESPESSURA A SER DEFINIDA PELA FISCALIZACAO.</t>
  </si>
  <si>
    <t>KG</t>
  </si>
  <si>
    <t>ESTRADA DE ACESSO SEM PAVIMENTACAO,   COM LARGURA DE 6,00M E RAMPA MAXIMA DE 15%.</t>
  </si>
  <si>
    <t>BASE DA ESTRADA DE ACESSO EM PEDRA BRITADA, SERA  EXECUTADO TODO O SUBLEITO EM UMA CAMADA DE ESPESSURA  ± 0,10M.  , COM PEDRA BRITADA Nº 1 A 3 .</t>
  </si>
  <si>
    <t>LIMPEZA DE TERRENO</t>
  </si>
  <si>
    <t>ROCADA FINA E EMPILHAMENTO E BOTA FORA MANUAIS OU QUEIMA DE RESIDUOS</t>
  </si>
  <si>
    <t>ROCADA  DE  TERRENO  COM  AUXILIO  DE  EQUIPAMENTO,  INCLUSIVE  LIMPEZA  E  CARGA  EM CAMINHAO</t>
  </si>
  <si>
    <t>LIMPEZA MANUAL/MECANICA DE VEGETACAO AGUATICA NOS MANANCIAIS,   INCLUSIVE BOTA- FORA</t>
  </si>
  <si>
    <t>CAPINA COM EMPILHAMENTO E CARGA MANUAIS E BOTA FORA COM CAMINHAO</t>
  </si>
  <si>
    <t>CAPINA COM EMPILHAMENTO E BOTA FORA MANUAIS OU QUEIMA DE RESIDUOS</t>
  </si>
  <si>
    <t>ROCADA DE AREA, INCLUSIVE LIMPEZA</t>
  </si>
  <si>
    <t>DESMATAMENTO COM ROCADA FINA DE TERRENO,   INCLUSIVE LIMPEZA DO TERRENO E BOTA- FORA.</t>
  </si>
  <si>
    <t>DESMATAMENTO COM ROCADA DENSA DE TERRENO,   INCLUSIVE LIMPEZA DO TERRENO E BOTA- FORA.</t>
  </si>
  <si>
    <t>DESTOCAMENTO MANUAL/MECANICO DE ARVORES DE MÉDIO E GRANDE PORTE</t>
  </si>
  <si>
    <t>DESTOCAMENTO MANUAL DE ARVORES DE PEQUENO PORTE</t>
  </si>
  <si>
    <t>DESTOCAMENTO MECANICOS DE ARVORES DIÂMETROS SUPERIORES A 0,15M</t>
  </si>
  <si>
    <t>FORNECIMENTO E INSTALACAO DE PLACAS INDICATIVAS DE ACRILICO</t>
  </si>
  <si>
    <t>RASPAGEM E LIMPEZA MANUAL DO TERRENO</t>
  </si>
  <si>
    <t>RASPAGEM E LIMPEZA MECANICA DO TERRENO</t>
  </si>
  <si>
    <t>PLACAS DE SINALIZACAO,  EM MADEIRA OU METAL FIXADAS EM CAVALETES</t>
  </si>
  <si>
    <t>UNxDIA</t>
  </si>
  <si>
    <t>CONES DE SINALIZACAO</t>
  </si>
  <si>
    <t>CONES DE SINALIZACAO COM SINALIZADOR A ENERGIA ELETRICA</t>
  </si>
  <si>
    <t>PLACAS DE BLOQUEIO,  EM MADEIRA OU METAL FIXADAS EM CAVALETES</t>
  </si>
  <si>
    <t>SINALIZACAO PARE/SIGA COM PLACAS DE BLOQUEIO SERA EXECUTADO ATRAVES DO PROCESSO MANUAL COM/SEM RADIO COMUNICACAO</t>
  </si>
  <si>
    <t>SINALIZACAO NOTURNA COM ENERGIA ELETRICA, COM BALDE DE PLASTICO DE COR VERMELHA COM CAPACIDADE DE 5 LITROS, TENDO NO SEU INTERIOR UMA LAMPADA INCANDESCENTE DE 100W.</t>
  </si>
  <si>
    <t>SINALIZACAO NOTURNA COM COMBUSTIVEL</t>
  </si>
  <si>
    <t>SINALIZACAO DIURNA,  EM MADEIRA OU METAL FIXADAS EM CAVALETES</t>
  </si>
  <si>
    <t>FORNECIMENTO,   MONTAGEM,   DESLOCAMENTO   E   DESMONTAGEM   DE   TELA   TAPUME   DE SINALIZACAO</t>
  </si>
  <si>
    <t>SINALIZACAO  C/  FAIXA  DUPLA  ZEBRADA,  C/  7CM  DE  LARGURA  FIXADAS  EM  VERGALHOES ALT.1,50M, ESPACADAS DE 3 A 3M</t>
  </si>
  <si>
    <t>FORNECIMENTO E INSTALACAO DE TELA DE PROTECAO NA FACHADA</t>
  </si>
  <si>
    <t>ESCORAMENTO DE MURO</t>
  </si>
  <si>
    <t>ESCORAMENTO  DE  ARVORES,   QUE  POR  SUAS  CARACTERISTICAS  OU  EXIGENCIAS  DO  ORGAO COMPETENTE DEVA SER PRESERVADA.</t>
  </si>
  <si>
    <t>PODA MANUAL DE GRAMA,  INCLUSIVE LIMPEZA E BOTA FORA</t>
  </si>
  <si>
    <t>PODA MECANICA  DE GRAMA,  INCLUSIVE LIMPEZA E BOTA FORA</t>
  </si>
  <si>
    <t>LIMPEZA DE AREA (VARREDURA)</t>
  </si>
  <si>
    <t>DEMOLICAO DE CONCRETO ARMADO, PROCESSOS  MANUAIS OU MECANICOS.</t>
  </si>
  <si>
    <t>DEMOLICAO DE CONCRETO SIMPLES, PROCESSOS  MANUAIS OU MECANICOS.</t>
  </si>
  <si>
    <t>DEMOLICAO DE CONCRETO CICLOPICO, PROCESSOS  MANUAIS OU MECANICOS.</t>
  </si>
  <si>
    <t>DEMOLICAO DE PISO CIMENTADO SOBRE LASTRO DE CONCRETO, PROCESSOS MECANICOS OU MANUAIS.</t>
  </si>
  <si>
    <t>DEMOLICAO DE ALVENARIA DE PEDRA,  PROCESSOS MECANICOS OU MANUAIS.</t>
  </si>
  <si>
    <t>DEMOLICAO  DE  ALVENARIA  DE  LAJOTA,  TIJOLOS  OU  BLOCOS,   PROCESSOS  MECANICOS  OU MANUAIS,</t>
  </si>
  <si>
    <t>DEMOLICAO DE ALVENARIA DE COBOGO,  PROCESSOS MECANICOS OU MANUAIS,</t>
  </si>
  <si>
    <t>DEMOLICAO  DE  ALVENARIA  DE  BLOCOS  DE  CONCRETO  COM  ENCHIMENTO  EM  CONCRETO  E ARMADURA, PROCESSOS MECANICOS OU MANUAIS.</t>
  </si>
  <si>
    <t>DEMOLICAO MANUAL DE PISO/REVESTIMENTO/AZULEJO EM CERAMICA</t>
  </si>
  <si>
    <t>DEMOLICAO E RETIRADA DE ARGAMASSA</t>
  </si>
  <si>
    <t>ANDAIME SUSPENSO DE MADEIRA, SERAO EXECUTADOS EM MADEIRA SERRADA, COMPOSTA DE PONTALETES DE DIMENSOES (0,08 X 0,08)M E TABUAS DE ESPESSURA 0,025M, A LARGURA DE 0,80M,</t>
  </si>
  <si>
    <t>RETIRADA E RECOMP0SICAO DE CERCA COM MOUROES DE MADEIRA</t>
  </si>
  <si>
    <t>RETIRADA E RECOMPOSICAO DE CERCA COM MOUROES DE CONCRETO</t>
  </si>
  <si>
    <t>REMOCAO DE TELA EM CERCA EM TELA GALVANIZADA</t>
  </si>
  <si>
    <t>RETIRADA DE CERCA EM MOUROES DE CONCRETO OU MADEIRA COM REAPROVEITAMENTO,</t>
  </si>
  <si>
    <t>RETIRADA DE CERCA EM MOUROES DE CONCRETO OU MADEIRA SEM REAPROVEITAMENTO,</t>
  </si>
  <si>
    <t>RETIRADA DE COBERTURA EM TELHAS CERAMICAS COM REAPROVEITAMENTO</t>
  </si>
  <si>
    <t>RETIRADA  DE  COBERTURA  EM  TELHAS  DE  FIBRO  CIMENTO  ESPESSURA  DE  4  A  8  mm  COM REAPROVEITAMENTO</t>
  </si>
  <si>
    <t>RETIRADA  DE  COBERTURA  EM  TELHAS  DE  FIBRO  CIMENTO  ESPESSURA  DE  4  A  8  mm  SEM REAPROVEITAMENTO</t>
  </si>
  <si>
    <t>REMOCAO  DE  ENTULHO  UTILIZANDO  CACAMBA  ESTACIONARIA,   INCLUSIVE  CARREGAMENTO MANUAL</t>
  </si>
  <si>
    <t>LOCACAO  DE  ANDAIME  METALICO  TUBULAR  COM  SEUS  ACESSORIOS  (DIAGONAIS,  RODIZIOS, GUARDA-CORPOS, ESCADAS E PISOS METALICOS). (METRO ALTURA X DIA)</t>
  </si>
  <si>
    <t>LOCACAO DE ANDAIME FACHADEIRA M2XMES</t>
  </si>
  <si>
    <t>MONTAGEM E DESMONTAGEM DE ANDAIME FACHADEIRO</t>
  </si>
  <si>
    <t>MONTAGEM   E   DESMONTAGEM   DE   ANDAIME   METALICO   INCLUSIVE   ACESSORIOS-   METRO ALTURA</t>
  </si>
  <si>
    <t>DEMOLICAO E RETIRADA DE MASSA UNICA, REBOCO OU EMBOCO  , EXECUTADO ATRAVES DE PROCESSOS MANUAL/MECANICO</t>
  </si>
  <si>
    <t>RETIRADA DE GUARDA CORPO</t>
  </si>
  <si>
    <t>RETIRADA DE PORTA DE MADEIRA, COMPLETA</t>
  </si>
  <si>
    <t>RETIRADA DE ESQUADRIAS DE ALUMINIO C/ REAPROVEITAMENTO</t>
  </si>
  <si>
    <t>RETIRADA   DE   PORTA,   JANELA   E   BASCULA   DE   MADEIRA,   INCLUSIVE  MARCO   ALIZARES   E FERRAGENS COM REAPROVEITAMENTO</t>
  </si>
  <si>
    <t>RETIRADA   DE   CAIXA   DE   DESCARGA   DE   SOBREPOR   COM   REAPROVEITAMENTO   E   COM TAMPONAMENTO DO PONTO NAO REAPROVEITAMENTO.</t>
  </si>
  <si>
    <t>RETIRADA DE ARAME FARPADO DE CERCA DE MOIROES</t>
  </si>
  <si>
    <t>RETIRADA DE PISO EM GRANITO</t>
  </si>
  <si>
    <t>RETIRADA DE RODAPE, DEGRAU OU SOLEIRA EM PEDRA DECORATIVAS (GRANITO, MARMORE, ETC) COM REAPROVEITAMENTO</t>
  </si>
  <si>
    <t>GRUPO - 204.010 - MOVIMENTO DE TERRA</t>
  </si>
  <si>
    <t>ESCAVACAO  MANUAL  EM  QUALQUER  TIPO  DE  SOLO  QUE  SEJAM  DE  1ª  CATEGORIA,   COM PROFUNDIDADE ATE 3 METROS</t>
  </si>
  <si>
    <t>ESCAVACAO  MANUAL  EM  QUALQUER  TIPO  DE  SOLO  QUE  SEJAM  DE  1ª  CATEGORIA,   COM PROFUNDIDADE ACIMA DE  3 METROS</t>
  </si>
  <si>
    <t>ESCAVACAO MANUAL DE MATERIAL TURFOSO</t>
  </si>
  <si>
    <t>ESCAVACAO MANUAL EM QUALQUER TIPO DE SOLO QUE SEJAM DE 2ª CATEGORIA(MOLEDO), COM PROFUNDIDADE ATE 3 METROS</t>
  </si>
  <si>
    <t>ESCAVACAO  MECANICA  EM  QUALQUER  TIPO  DE  SOLO  QUE  SEJAM  DE  1ª  CATEGORIA,  COM PROFUNDIDADE ATE 3 METROS</t>
  </si>
  <si>
    <t>ESCAVACAO  MECANICA  EM  QUALQUER TIPO  DE  SOLO  QUE  SEJAM  DE  1ª  CATEGORIA,   COM PROFUNDIDADE ACIMA DE  3 METROS</t>
  </si>
  <si>
    <t>ESCAVACAO MECANICA DE MATERIAL TURFOSO</t>
  </si>
  <si>
    <t>ESCAVACAO MECANICA EM QUALQUER TIPO DE SOLO QUE SEJAM DE 2ª CATEGORIA,  (MOLEDO) COM PROFUNDIDADE ATE 3 METROS</t>
  </si>
  <si>
    <t>ESCAVACAO MECANICA EM QUALQUER TIPO DE SOLO QUE SEJAM DE 2ª CATEGORIA,  (MOLEDO) COM PROFUNDIDADE ACIMA DE  3 METROS</t>
  </si>
  <si>
    <t>ESCAVACAO MANUAL EM ROCHA SEM USO DE EXPLOSIVOS, COMPREENDE TODOS OS SERVICOS RELATIVOS AO DESMONTE, DESDOBRAMENTO E RETIRADA DO MATERIAL ESCAVADO DAS VALAS OU CAVAS, ATRAVES DE PROCESSOS MANUAIS , SEM EMPREGO DE EXPLOSIVOS,</t>
  </si>
  <si>
    <t>ESCAVACAO MANUAL EM ROCHA COM USO DE EXPLOSIVOS, COMPREENDE TODOS OS SERVICOS RELATIVOS AO DESMONTE, DESDOBRAMENTO E RETIRADA DO MATERIAL ESCAVADO DAS VALAS OU CAVAS, ATRAVES DE PROCESSOS MANUAIS , COM EMPREGO DE EXPLOSIVOS,</t>
  </si>
  <si>
    <t>ESCAVACAO EM ROCHA COM UTILIZACAO DE ARGAMASSA EXPANSIVA, COMPREENDE TODOS OS SERVICOS RELATIVOS AO DESMONTE, DESDOBRAMENTO E RETIRADA DO MATERIAL ESCAVADOS DAS VALAS OU CAVAS</t>
  </si>
  <si>
    <t>ESCAVACAO MECANICA DE ROCHA SEM USO DE EXPLOSIVOS COMPREENDE TODOS OS SERVICOS RELATIVOS AO DESMONTE, DESDOBRAMENTO E RETIRADA DO MATERIAL ESCAVADO DAS VALAS OU CAVAS, ATRAVES DE PROCESSOS MECANICOS, SEM EMPREGO DE EXPLOSIVOS,</t>
  </si>
  <si>
    <t>ESCAVACAO MECANICA DE ROCHA COM USO DE EXPLOSIVOS COMPREENDE TODOS OS SERVICOS RELATIVOS AO DESMONTE, DESDOBRAMENTO E RETIRADA DO MATERIAL ESCAVADO DAS VALAS OU CAVAS, ATRAVES DE PROCESSOS MECANICOS, COM EMPREGO DE EXPLOSIVOS,</t>
  </si>
  <si>
    <t>ESCAVACAO MANUAL, REMOCAO COM BALDES E DESCARGA COM CARRINHO DE MAO</t>
  </si>
  <si>
    <t>RETIRADA MANUAL DE MATERIAL ESCAVADO NO FUNDO DO POCO</t>
  </si>
  <si>
    <t>RETIRADA DE MATERIAL ROCHOSO (MATACOES) COM USO DE TRATOR D6 (ACIMA DE 110HP)</t>
  </si>
  <si>
    <t>REGULARIZACAO DO FUNDO DAS VALAS COM AREIA</t>
  </si>
  <si>
    <t>REGULARIZACAO DO FUNDO DAS VALAS COM PO DE PEDRA</t>
  </si>
  <si>
    <t>REGULARIZACAO DO FUNDO DAS VALAS COM BRITA</t>
  </si>
  <si>
    <t>REGULARIZACAO DO FUNDO DAS VALAS SEM FORNECIMENTO DE MATERIAL</t>
  </si>
  <si>
    <t>REATERRO MANUAL SEM COMPACTACAO CONTROLADA</t>
  </si>
  <si>
    <t>REATERRO MECANICO SEM COMPACTACAO CONTROLADA</t>
  </si>
  <si>
    <t>REATERRO COM APILOAMENTO MANUAL SEM COMPACTACAO CONTROLADA</t>
  </si>
  <si>
    <t>REATERRO COM COMPACTACAO MECANICA</t>
  </si>
  <si>
    <t>REATERRO MECANICO COM ARGILA EM CAMADAS DE 20CM GC=95% PN</t>
  </si>
  <si>
    <t>REATERRO COM ADENSAMENTO HIDRAULICO</t>
  </si>
  <si>
    <t>FORNECIMENTO E EXECUCAO DE SOLO CIMENTO ENSACADO TRACO 1:6 COM 50% ARGILA E 50% AREIA</t>
  </si>
  <si>
    <t>FORNECIMENTO E EXECUCAO DE SOLO CIMENTO TRACO 1:6</t>
  </si>
  <si>
    <t>ATERRO COM AREIA SEM COMPACTACAO CONTROLADA</t>
  </si>
  <si>
    <t>ATERRO COM AREIA COM APILOAMENTO MANUAL</t>
  </si>
  <si>
    <t>ATERRO COM AREIA COM COMPACTACAO MECANICA</t>
  </si>
  <si>
    <t>ATERRO COM AREIA COM ADENSAMENTO HIDRAULICO</t>
  </si>
  <si>
    <t>ATERRO COM PO DE PEDRA SEM COMPACTACAO CONTROLADA</t>
  </si>
  <si>
    <t>ATERRO COM PO DE PEDRA COM APILOAMENTO MANUAL</t>
  </si>
  <si>
    <t>ATERRO COM PO DE PEDRA COM COMPACTACAO MECANICA</t>
  </si>
  <si>
    <t>ATERRO COM ARGILA SEM COMPACTACAO CONTROLADA</t>
  </si>
  <si>
    <t>ATERRO COM ARGILA COM APILOAMENTO MANUAL</t>
  </si>
  <si>
    <t>ATERRO COM ARGILA COM COMPACTACAO MECANICA</t>
  </si>
  <si>
    <t>ATERRO COM ARGILA COM COMPACTACAO MECANICA SEM FORNECIMENTO DE MATERIAL</t>
  </si>
  <si>
    <t>ATERRO MECANIZADO COM ARGILA CAMADAS DE 20CM GC=95% PN</t>
  </si>
  <si>
    <t>ATERRO COM SOLO BRITA SEM COMPACTACAO CONTROLADA</t>
  </si>
  <si>
    <t>ATERRO COM SOLO BRITA COM COMPACTACAO MECANICA</t>
  </si>
  <si>
    <t>CORTE DE TERRENO NATURAL COM EQUIPAMENTO MECANICO</t>
  </si>
  <si>
    <t>CORTE E ATERRO COMPENSADO</t>
  </si>
  <si>
    <t>TRANSPORTE DE MATERIAIS PARA ATERRO  INCLUSIVE EMPOLAMENTO</t>
  </si>
  <si>
    <t>M3xKM</t>
  </si>
  <si>
    <t>CORTE E CARGA DE MATERIAL COM EQUIPAMENTO MECANICO</t>
  </si>
  <si>
    <t>COMPACTACAO MECANICA EM ATERRO C/ ARGILA NO FUNDO DA LAGOA GC=100% PN</t>
  </si>
  <si>
    <t>DRAGAGEM DE LAGOAS E VALAS</t>
  </si>
  <si>
    <t>TRANSPORTE  MATERIAIS PROVENIENTES DE ESCAVAÇÕES, DEMOLIÇÕES, LIMPEZA, ETC.</t>
  </si>
  <si>
    <t>BOTA  FORA  DE  MATERIAIS  SEM  USO  DE  CAMINHAO,  CONSISTE  NA  CARGA,  TRANSPORTE  E DESCARGA DO MATERIAL.</t>
  </si>
  <si>
    <t>CARGA, TRANSPORTE, DESCARGA E ESPALHAMENTO, DISTANCIAATE 1,5KM</t>
  </si>
  <si>
    <t>CARGA, TRANSPORTE DE MATERIAL, REAPROVETADO PARA REATERRO DA VALA AO LOCAL DE ESTOCAGEM IDA E VOLTA</t>
  </si>
  <si>
    <t>TRANSPORTE MANUAL DE MATERIAIS EM LOCAL DE DIFICIL ACESSO</t>
  </si>
  <si>
    <t>T</t>
  </si>
  <si>
    <t>DRAGAGEM    DE    CANAL     COM    DRAG-LINE,    INCLUSIVE   MANUTENCAO,    MOBILIZACAO    E DESMOBILIZACAO</t>
  </si>
  <si>
    <t>H</t>
  </si>
  <si>
    <t>GRUPO - 205.010 - ESCORAMENTO</t>
  </si>
  <si>
    <t>ESCORAMENTO DE VALA C/PRANCHA METALIC E ESTRONCAMENTOCOM PERFIL METALICO, CONSISTE EM ESCORAR A SUPERFICIE LATERAL DAS VALAS, CAVAS OU POCOS, COM CRAVACOES DE ESTACAS PRANCHAS METALICAS TRAVADAS COM ESTRONCAS METALICAS.</t>
  </si>
  <si>
    <t>ENSECADEIRA COM EMPREGO DE SACOS DE AREIA</t>
  </si>
  <si>
    <t>ENSECADEIRA COM EMPREGO DE SOLO LOCAL</t>
  </si>
  <si>
    <t>ENSECADEIRA COM PRANCHAS DE MADEIRA</t>
  </si>
  <si>
    <t>FORNECIMENTO E EXECUCAO DE DAMAS EM SOLO CIMENTO 6:1</t>
  </si>
  <si>
    <t>FORNECIMENTO E EXECUCAO DE DAMAS DE CONTENCAO, CONSISTE NA COLOCACAO DE TABUAS COM DIMENSOES DE 0,025 X 0,20M E COMPRIMENTO IGUAL AO EIXO DA ESCAVACAO, E ESPACADAS, CONVENIENTEMENTE, A FIM DE QUE PRODUZA O EFEITO DESEJADO.</t>
  </si>
  <si>
    <t>GRUPO - 206.010 - ESGOTAMENTO</t>
  </si>
  <si>
    <t>ESGOTAMENTO COM AUXILIO DE CONJUNTO MOTO BOMBA CAPACIDADE ATE 10 M3/H</t>
  </si>
  <si>
    <t>ESGOTAMENTO COM AUXILIO DE CONJUNTO MOTO BOMBA CAPACIDADE ACIMA DE 10 M3/H</t>
  </si>
  <si>
    <t>REBAIXAMENTO DE LENCOL FREATICO COM PONTEIRAS FILTRANTES (CJ x MES)</t>
  </si>
  <si>
    <t>REBAIXAMENTO DE LENCOL FREATICO COM PONTEIRAS FILTRANTES  METRO</t>
  </si>
  <si>
    <t>GRUPO - 207.010 - OBRAS DE CONTENCAO</t>
  </si>
  <si>
    <t>FORNECIMENTO E EXECUCAO DE ENROCAMENTO COM PEDRA DE MAO</t>
  </si>
  <si>
    <t>FORNECIMENTO E EXECUCAO DE MURO DE ARRIMO EM CONCRETO CICLOPICO</t>
  </si>
  <si>
    <t>FORNECIMENTO   E   EXECUCAO   DE   GABIAO   TIPO   COLCHAO   CONFECCIONADO   EM   MALHA HEXAGONAL DE DUPLA TORCAO TIPO 6X8</t>
  </si>
  <si>
    <t>FORNECIMENTO E EXECUCAO DE GABIAO TIPO CAIXA CONFECCIONADO EM MALHA HEXAGONAL DE DUPLA TORCAO TIPO 8X10 - DIMENSÕES 1,00 X 1,00</t>
  </si>
  <si>
    <t>FORNECIMENTO E EXECUCAO DE CONTENCAO COM SACOS VSL DE SOLO CIMENTO</t>
  </si>
  <si>
    <t>EXECUCAO DE ENSECADEIRA COM SOLO ENSACADO NO LOCAL</t>
  </si>
  <si>
    <t>FORNECIMENTO E EXECUCAO DE CONTENCAO COM SOLO CIMENTO 1:8 ENSACADO, COM SOLO DE JAZIDA</t>
  </si>
  <si>
    <t>GRUPO - 208.010 - FUNDACOES E ESTRUTURAS</t>
  </si>
  <si>
    <t>FORNECIMENTO E EXECUCAO DE LASTRO DE AREIA</t>
  </si>
  <si>
    <t>FORNECIMENTO E EXECUCAO DE LASTRO DE PO DE PEDRA</t>
  </si>
  <si>
    <t>FORNECIMENTO E EXECUCAO DE LASTRO DE BRITA</t>
  </si>
  <si>
    <t>FORNECIMENTO E EXECUCAO DE LASTRO DE PO DE PEDRA, COM APILOAMENTO MANUAL</t>
  </si>
  <si>
    <t>FORNECIMENTO, PREPARO E LANCAMENTO DE LASTRO DE CONCRETO MAGRO TRACO 1:4:8</t>
  </si>
  <si>
    <t>FORNECIMENTO   E   EXECUCAO   DE   FORMA   METALICA   PLANA   INCLUSIVE   ESCORAMENTO   E DESFORMA</t>
  </si>
  <si>
    <t>FORNECIMENTO   E   EXECUCAO   DE   FORMA   METALICA   CURVA,   INCLUSIVE   ESCORAMENTO, CIMBRAMENTO E DESFORMA.</t>
  </si>
  <si>
    <t>FORNECIMENTO  E  EXECUCAO  DE  FORMA  PLANA  DE  MADEIRA  INCLUSIVE  ESCORAMENTO  E DESFORMA, SERAO EXECUTADAS COM TABUAS DE MADEIRA ESPESSURA 0,025M</t>
  </si>
  <si>
    <t>FORNECIMENTO  E  EXECUCAO  DE  FORMA  CURVA  DE  MADEIRA  INCLUSIVE  ESCORAMENTO  E DESFORMA, SERAO EXECUTADAS COM TABUAS DE MADEIRA ESPESSURA 0,025M</t>
  </si>
  <si>
    <t>FORNECIMENTO E EXECUCAO DE FORMA PLANA EM CHAPA COMPENSADA RESINADA INCLUSIVE ESCORAMENTO E DESFORMA, SERAO EXECUTADAS COM CHAPAS DE COMPENSADAS RESINADAS ESPESSURA 12MM</t>
  </si>
  <si>
    <t>FORNECIMENTO E EXECUCAO DE FORMA CURVA EM CHAPA COMPENSADA RESINADA INCLUSIVE ESCORAMENTO E DESFORMA, SERAO EXECUTADAS COM CHAPAS DE COMPENSADAS RESINADAS ESPESSURA 12MM</t>
  </si>
  <si>
    <t>FORNECIMENTO E EXECUCAO DE FORMA PLANA EM CHAPA COMPENSADA PLASTIFICADA INCLUSIVE ESCORAMENTO E DESFORMA , SERAO EXECUTADAS COM CHAPAS DE COMPENSADAS PLASTIFICADA  ESPESSURA 12MM</t>
  </si>
  <si>
    <t>FORNECIMENTO E EXECUCAO DE FORMA CURVA EM CHAPA COMPENSADA PLASTIFICADA INCLUSIVE ESCORAMENTO E DESFORMA, SERAO EXECUTADAS COM CHAPAS DE COMPENSADAS PLASTIFICADA  ESPESSURA 12MM</t>
  </si>
  <si>
    <t>FORNECIMENTO,  CORTE, DOBRAMENTO, MONTAGEM E ASSENTAMENTO DE ARMADURA CA-25</t>
  </si>
  <si>
    <t>FORNECIMENTO,  CORTE, DOBRAMENTO, MONTAGEM E ASSENTAMENTO DE ARMADURA CA-50</t>
  </si>
  <si>
    <t>FORNECIMENTO,  CORTE, DOBRAMENTO, MONTAGEM E ASSENTAMENTO DE ARMADURA CA-60</t>
  </si>
  <si>
    <t>FORNECIMENTO PREPARO E LANCAMENTO DE ARGAMASSA 1:3 (CIMENTO:AREIA)</t>
  </si>
  <si>
    <t>FORNECIMENTO, PREPARO, TRANSPORTE, LANCAMENTO E ACABAMENTO DE CONCRETO COM RESISTENCIA DE COMPRESSAO FCK =  75 KG/CM2, VIRADO EM OBRA COM BETONEIRA</t>
  </si>
  <si>
    <t>FORNECIMENTO, PREPARO, TRANSPORTE, LANCAMENTO E ACABAMENTO DE CONCRETO COM RESISTENCIA DE COMPRESSAO FCK =  90 KG/CM2, VIRADO EM OBRA COM BETONEIRA</t>
  </si>
  <si>
    <t>FORNECIMENTO, PREPARO, TRANSPORTE, LANCAMENTO E ACABAMENTO DE CONCRETO COM RESISTENCIA DE COMPRESSAO FCK =  110 KG/CM2, VIRADO EM OBRA COM BETONEIRA</t>
  </si>
  <si>
    <t>FORNECIMENTO, PREPARO, TRANSPORTE, LANCAMENTO E ACABAMENTO DE CONCRETO COM RESISTENCIA DE COMPRESSAO FCK =  135 KG/CM2, VIRADO EM OBRA COM BETONEIRA</t>
  </si>
  <si>
    <t>FORNECIMENTO, PREPARO, TRANSPORTE, LANCAMENTO E ACABAMENTO DE CONCRETO COM RESISTENCIA DE COMPRESSAO FCK =  150 KG/CM2, VIRADO EM OBRA COM BETONEIRA</t>
  </si>
  <si>
    <t>FORNECIMENTO, PREPARO, TRANSPORTE, LANCAMENTO E ACABAMENTO DE CONCRETO COM RESISTENCIA DE COMPRESSAO FCK =  180 KG/CM2, VIRADO EM OBRA COM BETONEIRA</t>
  </si>
  <si>
    <t>FORNECIMENTO, PREPARO, TRANSPORTE, LANCAMENTO E ACABAMENTO DE CONCRETO COM RESISTENCIA DE COMPRESSAO FCK =  200 KG/CM2, VIRADO EM OBRA COM BETONEIRA</t>
  </si>
  <si>
    <t>FORNECIMENTO, PREPARO, TRANSPORTE, LANCAMENTO E ACABAMENTO DE CONCRETO COM RESISTENCIA DE COMPRESSAO FCK =  250 KG/CM2, VIRADO EM OBRA COM BETONEIRA</t>
  </si>
  <si>
    <t>FORNECIMENTO, TRANSPORTE,  LANCAMENTO  E ACABAMENTO  DE CONCRETO USINADO COM RESISTENCIA DE COMPRESSAO FCK =  135 KG/CM2.</t>
  </si>
  <si>
    <t>FORNECIMENTO, TRANSPORTE,  LANCAMENTO  E ACABAMENTO  DE CONCRETO USINADO COM RESISTENCIA DE COMPRESSAO FCK =  150 KG/CM2.</t>
  </si>
  <si>
    <t>FORNECIMENTO, TRANSPORTE,  LANCAMENTO  E ACABAMENTO  DE CONCRETO USINADO COM RESISTENCIA DE COMPRESSAO FCK =  180 KG/CM2.</t>
  </si>
  <si>
    <t>FORNECIMENTO, TRANSPORTE,  LANCAMENTO  E ACABAMENTO  DE CONCRETO USINADO COM RESISTENCIA DE COMPRESSAO FCK =  200 KG/CM2.</t>
  </si>
  <si>
    <t>FORNECIMENTO, TRANSPORTE,  LANCAMENTO  E ACABAMENTO  DE CONCRETO USINADO COM RESISTENCIA DE COMPRESSAO FCK =  250 KG/CM2.</t>
  </si>
  <si>
    <t>FORNECIMENTO, TRANSPORTE,  LANCAMENTO  E ACABAMENTO  DE CONCRETO USINADO COM RESISTENCIA DE COMPRESSAO FCK =  300 KG/CM2.</t>
  </si>
  <si>
    <t>FORNECIMENTO, TRANSPORTE,  LANCAMENTO  E ACABAMENTO  DE CONCRETO USINADO COM RESISTENCIA DE COMPRESSAO FCK =  350 KG/CM2.</t>
  </si>
  <si>
    <t>FORNECIMENTO, TRANSPORTE,  LANCAMENTO  E ACABAMENTO  DE CONCRETO USINADO COM RESISTENCIA DE COMPRESSAO FCK =  400 KG/CM2.</t>
  </si>
  <si>
    <t>FORNECIMENTO, TRANSPORTE,  LANCAMENTO  E ACABAMENTO  DE CONCRETO USINADO COM RESISTENCIA DE COMPRESSAO FCK =  135 KG/CM2, BOMBEADO.</t>
  </si>
  <si>
    <t>FORNECIMENTO, TRANSPORTE,  LANCAMENTO  E ACABAMENTO  DE CONCRETO USINADO COM RESISTENCIA DE COMPRESSAO FCK =  180 KG/CM2, BOMBEADO.</t>
  </si>
  <si>
    <t>FORNECIMENTO, TRANSPORTE,  LANCAMENTO  E ACABAMENTO  DE CONCRETO USINADO COM RESISTENCIA DE COMPRESSAO FCK =  200 KG/CM2, BOMBEADO.</t>
  </si>
  <si>
    <t>FORNECIMENTO, TRANSPORTE,  LANCAMENTO  E ACABAMENTO  DE CONCRETO USINADO COM RESISTENCIA DE COMPRESSAO FCK =  250 KG/CM2, BOMBEADO.</t>
  </si>
  <si>
    <t>FORNECIMENTO, TRANSPORTE,  LANCAMENTO  E ACABAMENTO  DE CONCRETO USINADO COM RESISTENCIA DE COMPRESSAO FCK =  300 KG/CM2, BOMBEADO.</t>
  </si>
  <si>
    <t>FORNECIMENTO, TRANSPORTE,  LANCAMENTO  E ACABAMENTO  DE CONCRETO USINADO COM RESISTENCIA DE COMPRESSAO FCK =  350 KG/CM2, BOMBEADO.</t>
  </si>
  <si>
    <t>FORNECIMENTO, TRANSPORTE,  LANCAMENTO  E ACABAMENTO  DE CONCRETO USINADO COM RESISTENCIA DE COMPRESSAO FCK =  350 KG/CM2, BOMBEADO - ADITIVADO COM MICROSILICA.</t>
  </si>
  <si>
    <t>FORNECIMENTO, COLOCACAO DE JUNTAS DE DILATACAO EM ISOPOR E=2CM</t>
  </si>
  <si>
    <t>FORNECIMENTO E EXECUCAO DE LAJE PRE-MOLDADA SOBRE CARGA 100KG/M2</t>
  </si>
  <si>
    <t>FORNECIMENTO E EXECUCAO DE LAJE PRE-MOLDADA SOBRE CARGA 150KG/M2</t>
  </si>
  <si>
    <t>FORNECIMENTO E EXECUCAO DE LAJE PRE-MOLDADA SOBRE CARGA 300KG/M2</t>
  </si>
  <si>
    <t>FORNECIMENTO E CRAVACAO DE ESTACAS EM TRILHO TR-57</t>
  </si>
  <si>
    <t>FORNECIMENTO E CRAVACAO DE ESTACAS EM TRILHO TR-68</t>
  </si>
  <si>
    <t>FORNECIMENTO E CRAVACAO DE ESTACA PRE-MOLDADA EM CONCRETO, DN 180MM, CAP. DE 35TON, INCLUSIVE EMENDA</t>
  </si>
  <si>
    <t>FORNECIMENTO E CRAVACAO DE ESTACA PRE-MOLDADA EM CONCRETO, DN 230MM, CAP. DE 35TON, INCLUSIVE EMENDA</t>
  </si>
  <si>
    <t>FORNECIMENTO E CRAVACAO DE ESTACAS DE EUCALIPTO TRATADO DIAMETRO DE 0,15M</t>
  </si>
  <si>
    <t>MOBILIZACAO E DESMOBILIZACAO DE BATE ESTACAS (GRANDE VITORIA)</t>
  </si>
  <si>
    <t>LEVANTAMENTO  DE  PV  EM  CONCRETO  ARMADO  DN  1200,  INCLUSIVE MATERIAL,  EXCLUSIVE ESCAVACAO E REATERRO</t>
  </si>
  <si>
    <t>LEVANTAMENTO  DE  PV  EM  CONCRETO  ARMADO  DN  1000,  INCLUSIVE MATERIAL,  EXCLUSIVE ESCAVACAO E REATERRO</t>
  </si>
  <si>
    <t>LEVANTAMENTO  DE  PV  EM  CONCRETO  ARMADO  DN  600,  INCLUSIVE  MATERIAL,  EXCLUSIVE ESCAVACAO E REATERRO</t>
  </si>
  <si>
    <t>EXECUCAO DE INSPECAO DE REDE PARA INICIO DE TRECHO</t>
  </si>
  <si>
    <t>FORNECIMENTO E EXECUCAO DE POCO DE VISITA EM ANEIS DE CONCRETO PRE-MOLDADO DE CONCRETO DN 600 PROFUNDIDADE ATE 1,25M, CONFORME PROJETO</t>
  </si>
  <si>
    <t>FORNECIMENTO E EXECUCAO DE POCO DE VISITA EM ANEIS DE CONCRETO PRE-MOLDADO DE CONCRETO DN 1000 PROFUNDIDADE DE 1,26 A 1,75M, CONFORME PROJETO</t>
  </si>
  <si>
    <t>FORNECIMENTO E EXECUCAO DE POCO DE VISITA EM ANEIS DE CONCRETO PRE-MOLDADO DE CONCRETO DN 1000 PROFUNDIDADE DE 1,76 A 2,25M, CONFORME PROJETO</t>
  </si>
  <si>
    <t>FORNECIMENTO E EXECUCAO DE POCO DE VISITA EM ANEIS DE CONCRETO PRE-MOLDADO DE CONCRETO DN 1000 PROFUNDIDADE DE 2,26 A 2,75M, CONFORME PROJETO</t>
  </si>
  <si>
    <t>FORNECIMENTO E EXECUCAO DE POCO DE VISITA EM ANEIS DE CONCRETO PRE-MOLDADO DE CONCRETO DN 1200 PROFUNDIDADE DE 2,76 A 3,25M, CONFORME PROJETO</t>
  </si>
  <si>
    <t>FORNECIMENTO E EXECUCAO DE POCO DE VISITA EM ANEIS DE CONCRETO PRE-MOLDADO DE CONCRETO DN 1200 PROFUNDIDADE DE 3,26 A 3,75M, CONFORME PROJETO</t>
  </si>
  <si>
    <t>FORNECIMENTO E EXECUCAO DE POCO DE VISITA EM ANEIS DE CONCRETO PRE-MOLDADO DE CONCRETO DN 1200 PROFUNDIDADE DE 3,76 A 4,25M, CONFORME PROJETO</t>
  </si>
  <si>
    <t>FORNECIMENTO E EXECUCAO DE POCO DE VISITA EM ANEIS DE CONCRETO PRE-MOLDADO DE CONCRETO DN 1200 PROFUNDIDADE DE 4,26 A 4,75M, CONFORME PROJETO</t>
  </si>
  <si>
    <t>FORNECIMENTO E EXECUCAO DE POCO DE VISITA EM ANEIS DE CONCRETO PRE-MOLDADO DE CONCRETO DN 1200 PROFUNDIDADE DE 4,76 A 5,25M, CONFORME PROJETO</t>
  </si>
  <si>
    <t>FORNECIMENTO E EXECUCAO DE POCO DE VISITA EM ANEIS DE CONCRETO PRE-MOLDADO DE CONCRETO DN 1200 PROFUNDIDADE DE 5,26 A 5,75M, CONFORME PROJETO</t>
  </si>
  <si>
    <t>FORNECIMENTO E EXECUCAO DE POCO DE VISITA EM ANEIS DE CONCRETO PRE-MOLDADO DE CONCRETO DN 1200 PROFUNDIDADE DE 5,76 A 6,25M, CONFORME PROJETO</t>
  </si>
  <si>
    <t>FORNECIMENTO E EXECUCAO DE POCO DE VISITA EM ANEIS DE CONCRETO PRE-MOLDADO DE CONCRETO DN 600 PROFUNDIDADE ATE 1,25M, CONFORME PROJETO, COM PAVIMENTO ALFÁLTICO</t>
  </si>
  <si>
    <t>FORNECIMENTO E EXECUCAO DE POCO DE VISITA EM ANEIS DE CONCRETO PRE-MOLDADO DE CONCRETO DN 1000 PROFUNDIDADE DE 1,26 A 1,75M, CONFORME PROJETO, COM PAVIMENTO ALFÁLTICO</t>
  </si>
  <si>
    <t>FORNECIMENTO E EXECUCAO DE POCO DE VISITA EM ANEIS DE CONCRETO PRE-MOLDADO DE CONCRETO DN 1000 PROFUNDIDADE DE 1,76 A 2,25M, CONFORME PROJETO, COM PAVIMENTO ALFÁLTICO</t>
  </si>
  <si>
    <t>FORNECIMENTO E EXECUCAO DE POCO DE VISITA EM ANEIS DE CONCRETO PRE-MOLDADO DE CONCRETO DN 1000 PROFUNDIDADE DE 2,26 A 2,75M, CONFORME PROJETO, COM PAVIMENTO ALFÁLTICO</t>
  </si>
  <si>
    <t>FORNECIMENTO E EXECUCAO DE POCO DE VISITA EM ANEIS DE CONCRETO PRE-MOLDADO DE CONCRETO DN 1200 PROFUNDIDADE DE 2,76 A 3,25M, CONFORME PROJETO, COM PAVIMENTO ALFÁLTICO</t>
  </si>
  <si>
    <t>FORNECIMENTO E EXECUCAO DE POCO DE VISITA EM ANEIS DE CONCRETO PRE-MOLDADO DE CONCRETO DN 1200 PROFUNDIDADE DE 3,26 A 3,75M, CONFORME PROJETO, COM PAVIMENTO ALFÁLTICO</t>
  </si>
  <si>
    <t>FORNECIMENTO E EXECUCAO DE POCO DE VISITA EM ANEIS DE CONCRETO PRE-MOLDADO DE CONCRETO DN 1200 PROFUNDIDADE DE 3,76 A 4,25M, CONFORME PROJETO, COM PAVIMENTO ALFÁLTICO</t>
  </si>
  <si>
    <t>FORNECIMENTO E EXECUCAO DE POCO DE VISITA EM ANEIS DE CONCRETO PRE-MOLDADO DE CONCRETO DN 1200 PROFUNDIDADE DE 4,26 A 4,75M, CONFORME PROJETO, COM PAVIMENTO ALFÁLTICO</t>
  </si>
  <si>
    <t>FORNECIMENTO E EXECUCAO DE POCO DE VISITA EM ANEIS DE CONCRETO PRE-MOLDADO DE CONCRETO DN 1200 PROFUNDIDADE DE 4,76 A 5,25M, CONFORME PROJETO, COM PAVIMENTO ALFÁLTICO</t>
  </si>
  <si>
    <t>FORNECIMENTO E EXECUCAO DE POCO DE VISITA EM ANEIS DE CONCRETO PRE-MOLDADO DE CONCRETO DN 1200 PROFUNDIDADE DE 5,26 A 5,75M, CONFORME PROJETO, COM PAVIMENTO ALFÁLTICO</t>
  </si>
  <si>
    <t>FORNECIMENTO E EXECUCAO DE POCO DE VISITA EM ANEIS DE CONCRETO PRE-MOLDADO DE CONCRETO DN 1200 PROFUNDIDADE DE 5,76 A 6,25M, CONFORME PROJETO, COM PAVIMENTO ALFÁLTICO</t>
  </si>
  <si>
    <t>FORNECIMENTO E EXECUCAO DE POCO DE VISITA EM ANEIS DE CONCRETO PRE-MOLDADO DE CONCRETO DN 600 PROFUNDIDADE ATE 1,25M, CONFORME PROJETO, COM PAVIMENTAÇÃO EM BLOCO ARTICULADO</t>
  </si>
  <si>
    <t>FORNECIMENTO E EXECUCAO DE POCO DE VISITA EM ANEIS DE CONCRETO PRE-MOLDADO DE CONCRETO DN 1000 PROFUNDIDADE DE 1,26 A 1,75M, CONFORME PROJETO, COM PAVIMENTAÇÃO EM BLOCO ARTICULADO</t>
  </si>
  <si>
    <t>FORNECIMENTO E EXECUCAO DE POCO DE VISITA EM ANEIS DE CONCRETO PRE-MOLDADO DE CONCRETO DN 1000 PROFUNDIDADE DE 1,76 A 2,25M, CONFORME PROJETO, COM PAVIMENTAÇÃO EM BLOCO ARTICULADO</t>
  </si>
  <si>
    <t>FORNECIMENTO E EXECUCAO DE POCO DE VISITA EM ANEIS DE CONCRETO PRE-MOLDADO DE CONCRETO DN 1000 PROFUNDIDADE DE 2,26 A 2,75M, CONFORME PROJETO, COM PAVIMENTAÇÃO EM BLOCO ARTICULADO</t>
  </si>
  <si>
    <t>FORNECIMENTO E EXECUCAO DE POCO DE VISITA EM ANEIS DE CONCRETO PRE-MOLDADO DE CONCRETO DN 1200 PROFUNDIDADE DE 2,76 A 3,25M, CONFORME PROJETO, COM PAVIMENTAÇÃO EM BLOCO ARTICULADO</t>
  </si>
  <si>
    <t>FORNECIMENTO E EXECUCAO DE POCO DE VISITA EM ANEIS DE CONCRETO PRE-MOLDADO DE CONCRETO DN 1200 PROFUNDIDADE DE 3,26 A 3,75M, CONFORME PROJETO, COM PAVIMENTAÇÃO EM BLOCO ARTICULADO</t>
  </si>
  <si>
    <t>FORNECIMENTO E EXECUCAO DE POCO DE VISITA EM ANEIS DE CONCRETO PRE-MOLDADO DE CONCRETO DN 1200 PROFUNDIDADE DE 3,76 A 4,25M, CONFORME PROJETO, COM PAVIMENTAÇÃO EM BLOCO ARTICULADO</t>
  </si>
  <si>
    <t>FORNECIMENTO E EXECUCAO DE POCO DE VISITA EM ANEIS DE CONCRETO PRE-MOLDADO DE CONCRETO DN 1200 PROFUNDIDADE DE 4,26 A 4,75M, CONFORME PROJETO, COM PAVIMENTAÇÃO EM BLOCO ARTICULADO</t>
  </si>
  <si>
    <t>FORNECIMENTO E EXECUCAO DE POCO DE VISITA EM ANEIS DE CONCRETO PRE-MOLDADO DE CONCRETO DN 1200 PROFUNDIDADE DE 4,76 A 5,25M, CONFORME PROJETO, COM PAVIMENTAÇÃO EM BLOCO ARTICULADO</t>
  </si>
  <si>
    <t>FORNECIMENTO E EXECUCAO DE POCO DE VISITA EM ANEIS DE CONCRETO PRE-MOLDADO DE CONCRETO DN 1200 PROFUNDIDADE DE 5,26 A 5,75M, CONFORME PROJETO, COM PAVIMENTAÇÃO EM BLOCO ARTICULADO</t>
  </si>
  <si>
    <t>FORNECIMENTO E EXECUCAO DE POCO DE VISITA EM ANEIS DE CONCRETO PRE-MOLDADO DE CONCRETO DN 1200 PROFUNDIDADE DE 5,76 A 6,25M, CONFORME PROJETO, COM PAVIMENTAÇÃO EM BLOCO ARTICULADO</t>
  </si>
  <si>
    <t>FORNECIMENTO E EXECUCAO DE POCO DE VISITA EM ANEIS DE CONCRETO PRE-MOLDADO DE CONCRETO DN 600 PROFUNDIDADE ATE 1,25M, CONFORME PROJETO, COM PAVIMENTAÇÃO EM PARALELO</t>
  </si>
  <si>
    <t>FORNECIMENTO E EXECUCAO DE POCO DE VISITA EM ANEIS DE CONCRETO PRE-MOLDADO DE CONCRETO DN 1000 PROFUNDIDADE DE 1,26 A 1,75M, CONFORME PROJETO, COM PAVIMENTAÇÃO EM PARALELO</t>
  </si>
  <si>
    <t>FORNECIMENTO E EXECUCAO DE POCO DE VISITA EM ANEIS DE CONCRETO PRE-MOLDADO DE CONCRETO DN 1000 PROFUNDIDADE DE 1,76 A 2,25M, CONFORME PROJETO, COM PAVIMENTAÇÃO EM PARALELO</t>
  </si>
  <si>
    <t>FORNECIMENTO E EXECUCAO DE POCO DE VISITA EM ANEIS DE CONCRETO PRE-MOLDADO DE CONCRETO DN 1000 PROFUNDIDADE DE 2,26 A 2,75M, CONFORME PROJETO, COM PAVIMENTAÇÃO EM PARALELO</t>
  </si>
  <si>
    <t>FORNECIMENTO E EXECUCAO DE POCO DE VISITA EM ANEIS DE CONCRETO PRE-MOLDADO DE CONCRETO DN 1200 PROFUNDIDADE DE 2,76 A 3,25M, CONFORME PROJETO, COM PAVIMENTAÇÃO EM PARALELO</t>
  </si>
  <si>
    <t>FORNECIMENTO E EXECUCAO DE POCO DE VISITA EM ANEIS DE CONCRETO PRE-MOLDADO DE CONCRETO DN 1200 PROFUNDIDADE DE 3,26 A 3,75M, CONFORME PROJETO, COM PAVIMENTAÇÃO EM PARALELO</t>
  </si>
  <si>
    <t>FORNECIMENTO E EXECUCAO DE POCO DE VISITA EM ANEIS DE CONCRETO PRE-MOLDADO DE CONCRETO DN 1200 PROFUNDIDADE DE 3,76 A 4,25M, CONFORME PROJETO, COM PAVIMENTAÇÃO EM PARALELO</t>
  </si>
  <si>
    <t>FORNECIMENTO E EXECUCAO DE POCO DE VISITA EM ANEIS DE CONCRETO PRE-MOLDADO DE CONCRETO DN 1200 PROFUNDIDADE DE 4,26 A 4,75M, CONFORME PROJETO, COM PAVIMENTAÇÃO EM PARALELO</t>
  </si>
  <si>
    <t>FORNECIMENTO E EXECUCAO DE POCO DE VISITA EM ANEIS DE CONCRETO PRE-MOLDADO DE CONCRETO DN 1200 PROFUNDIDADE DE 4,76 A 5,25M, CONFORME PROJETO, COM PAVIMENTAÇÃO EM PARALELO</t>
  </si>
  <si>
    <t>FORNECIMENTO E EXECUCAO DE POCO DE VISITA EM ANEIS DE CONCRETO PRE-MOLDADO DE CONCRETO DN 1200 PROFUNDIDADE DE 5,26 A 5,75M, CONFORME PROJETO, COM PAVIMENTAÇÃO EM PARALELO</t>
  </si>
  <si>
    <t>FORNECIMENTO E EXECUCAO DE POCO DE VISITA EM ANEIS DE CONCRETO PRE-MOLDADO DE CONCRETO DN 1200 PROFUNDIDADE DE 5,76 A 6,25M, CONFORME PROJETO, COM PAVIMENTAÇÃO EM PARALELO</t>
  </si>
  <si>
    <t>GRUPO - 209.010 - ALVENARIA</t>
  </si>
  <si>
    <t>FORNECIMENTO E EXECUCAO DE ALVENARIA DE TIJOLO MACICO E=0,10M, ASSENTADAS COM ARGAMASSA DE CIMENTO, CAL E AREIA NO TRACO 1:2:8</t>
  </si>
  <si>
    <t>FORNECIMENTO E EXECUCAO DE ALVENARIA DE TIJOLO MACICO E=0,20M, ASSENTADAS COM ARGAMASSA DE CIMENTO, CAL E AREIA NO TRACO 1:2:8</t>
  </si>
  <si>
    <t>FORNECIMENTO E EXECUCAO DE ALVENARIA DE LAJOTA FURADA E=0,10M, ASSENTADAS COM ARGAMASSA DE CIMENTO, CAL E AREIA NO TRACO 1:2:8</t>
  </si>
  <si>
    <t>FORNECIMENTO E EXECUCAO DE ALVENARIA DE LAJOTA FURADA E=0,20M, ASSENTADAS COM ARGAMASSA DE CIMENTO, CAL E AREIA NO TRACO 1:2:8</t>
  </si>
  <si>
    <t>FORNECIMENTO E EXECUCAO DE ALVENARIA DE BLOCO DE CONCRETO E=0,10M SEM FUNCAO ESTRUTURAL, ASSENTADOS COM ARGAMASSA DE CIMENTO E AREIA NO TRACO 1:3</t>
  </si>
  <si>
    <t>FORNECIMENTO E EXECUCAO DE ALVENARIA DE BLOCO DE CONCRETO E=0,15M SEM FUNCAO ESTRUTURAL, ASSENTADOS COM ARGAMASSA DE CIMENTO E AREIA NO TRACO 1:3</t>
  </si>
  <si>
    <t>FORNECIMENTO E EXECUCAO DE ALVENARIA DE BLOCO DE CONCRETO E=0,20M SEM FUNCAO ESTRUTURAL, ASSENTADOS COM ARGAMASSA DE CIMENTO E AREIA NO TRACO 1:3</t>
  </si>
  <si>
    <t>FORNECIMENTO E EXECUCAO DE ALVENARIA DE BLOCO DE CONCRETO E=0,10M APARENTE EM UMA FACE, ASSENTADOS COM ARGAMASSA DE CIMENTO E AREIA NO TRACO 1:3</t>
  </si>
  <si>
    <t>FORNECIMENTO E EXECUCAO DE ALVENARIA DE BLOCO DE CONCRETO E=0,15M APARENTE EM UMA FACE, ASSENTADOS COM ARGAMASSA DE CIMENTO E AREIA NO TRACO 1:3</t>
  </si>
  <si>
    <t>FORNECIMENTO E EXECUCAO DE ALVENARIA DE BLOCO DE CONCRETO E=0,20M APARENTE EM UMA FACE, ASSENTADOS COM ARGAMASSA DE CIMENTO E AREIA NO TRACO 1:3</t>
  </si>
  <si>
    <t>FORNECIMENTO E EXECUCAO DE ALVENARIA DE BLOCO DE CONCRETO E=0,10M COM FUNCAO ESTRUTURAL, ASSENTADOS COM ARGAMASSA DE CIMENTO E AREIA NO TRACO 1:3</t>
  </si>
  <si>
    <t>FORNECIMENTO E EXECUCAO DE ALVENARIA DE BLOCO DE CONCRETO E=0,15M COM FUNCAO ESTRUTURAL, ASSENTADOS COM ARGAMASSA DE CIMENTO E AREIA NO TRACO 1:3</t>
  </si>
  <si>
    <t>FORNECIMENTO E EXECUCAO DE ALVENARIA DE BLOCO DE CONCRETO E=0,20M COM FUNCAO ESTRUTURAL, ASSENTADOS COM ARGAMASSA DE CIMENTO E AREIA NO TRACO 1:3</t>
  </si>
  <si>
    <t>FORNECIMENTO E EXECUCAO DE ALVENARIA DE BLOCO DE CONCRETO E=0,10M COM FUNCAO ESTRUTURAL, APARENTE EM UMA FACES, ASSENTADOS COM ARGAMASSA DE CIMENTO E AREIA NO TRACO 1:3</t>
  </si>
  <si>
    <t>FORNECIMENTO E EXECUCAO DE ALVENARIA DE BLOCO DE CONCRETO E=0,15M COM FUNCAO ESTRUTURAL, APARENTE EM UMA FACES, ASSENTADOS COM ARGAMASSA DE CIMENTO E AREIA NO TRACO 1:3</t>
  </si>
  <si>
    <t>FORNECIMENTO E EXECUCAO DE ALVENARIA DE BLOCO DE CONCRETO E=0,20M COM FUNCAO ESTRUTURAL, APARENTE EM UMA FACES, ASSENTADOS COM ARGAMASSA DE CIMENTO E AREIA NO TRACO 1:3</t>
  </si>
  <si>
    <t>FORNECIMENTO E EXECUCAO DE ALVENARIA DE BLOCO DE CONCRETO E=0,10M COM FUNCAO ESTRUTURAL, APARENTE EM DUAS FACES, ASSENTADOS COM ARGAMASSA DE CIMENTO E AREIA NO TRACO 1:3</t>
  </si>
  <si>
    <t>FORNECIMENTO E EXECUCAO DE ALVENARIA DE BLOCO DE CONCRETO E=0,15M COM FUNCAO ESTRUTURAL,APARENTE EM DUAS FACES, ASSENTADOS COM ARGAMASSA DE CIMENTO E AREIA NO TRACO 1:3</t>
  </si>
  <si>
    <t>FORNECIMENTO E EXECUCAO DE ALVENARIA DE BLOCO DE CONCRETO E=0,20M COM FUNCAO ESTRUTURAL, APARENTE EM DUAS FACES, ASSENTADOS COM ARGAMASSA DE CIMENTO E AREIA NO TRACO 1:3</t>
  </si>
  <si>
    <t>FORNECIMENTO E EXECUCAO DE ALVENARIA EM BLOCO DE CON CRETO TIPO "U" 20X20X40CM, ASSENTADOS COM ARGAMASSA DE CIMENTO E AREIA NO TRACO 1:3</t>
  </si>
  <si>
    <t>FORNECIMENTO E EXECUCAO ALVENARIA DE ELEMENTOS VAZADO CERAMICO, ESPESSURA DE 7CM, ASSENTADOS COM ARGAMASSA DE CIMENTO E AREIA NO TRACO 1:3.</t>
  </si>
  <si>
    <t>FORNECIMENTO E EXECUCAO ALVENARIA DE ELEMENTOS VAZADO DE CONCRETO, ESP. 10CM, ASSENTADO COM ARGAMASSA DE CIMENTO E AREIA 1:3</t>
  </si>
  <si>
    <t>FORNECIMENTO  E  EXECUCAO  DE  ALVENARIA  DE  PEDRA,   ASSENTADO   COM  ARGAMASSA  DE CIMENTO E AREIA TRACO 1:3</t>
  </si>
  <si>
    <t>FORNECIMENTO E COLOCACAO DE DIVISORIAS PRE-MOLDADAS DE CONCRETO COM E=0,06M</t>
  </si>
  <si>
    <t>FORNECIMENTO E ASSENTAMENTO DE DIVISORIA TIPO AL-2</t>
  </si>
  <si>
    <t>FORNECIMENTO   E   ASSENTAMENTO   DE   PORTA   COMPLETA   PARA   DIVISORIA   INCLUSIVE FERRAGENS</t>
  </si>
  <si>
    <t>FORNECIMENTO   E   EXECUCAO   DE   COBERTURA   COM   TELHA   ALUMINIO,   INCLUSIVE  PERFIS METALICOS COM TRATAMENTO  - CONFORME PROJETO</t>
  </si>
  <si>
    <t>FORNECIMENTO E EXEUCAO DE COBERTURA EM TELHA CERAMICA TIPO FRANCESA, INCLUSIVE MADEIRAMENTO</t>
  </si>
  <si>
    <t>FORNECIMENTO E EXEUCAO DE COBERTURA EM TELHA CERAMICA TIPO COLONIAL, INCLUSIVE MADEIRAMENTO</t>
  </si>
  <si>
    <t>FORNECIMENTO  E  EXECUCAO  DE  COBERTURA  COM  TELHAS  DE  FIBROCIMENTO  ONDULADA E=4MM,  INCLUSIVE MADEIRAMENTO E ACESSORIOS</t>
  </si>
  <si>
    <t>FORNECIMENTO E FIXACAO DE COBERTURA COM TELHA DE FIBROCIMENTO ONDULADA E=4MM, INCLUSIVE ACESSORIOS</t>
  </si>
  <si>
    <t>FORNECIMENTO  E  EXECUCAO  DE  COBERTURA  COM  TELHAS  DE  FIBROCIMENTO  ONDULADA E=6MM,  INCLUSIVE MADEIRAMENTO E ACESSORIOS</t>
  </si>
  <si>
    <t>FORNECIMENTO  E  EXECUCAO  DE  COBERTURA  COM  TELHAS  DE  FIBROCIMENTO  ONDULADA E=6MM, INCLUSIVE ACESSORIOS,  EXCLUSIVE MADEIRAMENTO</t>
  </si>
  <si>
    <t>FORNECIMENTO  E  EXECUCAO  DE  COBERTURA  COM  TELHAS  DE  FIBROCIMENTO  ONDULADA E=8MM,  INCLUSIVE MADEIRAMENTO E ACESSORIOS</t>
  </si>
  <si>
    <t>FORNECIMENTO  E  EXECUCAO  DE  COBERTURA  COM  TELHAS  DE  FIBROCIMENTO  ONDULADA E=8MM, INCLUSIVE ACESSORIOS,  EXCLUSIVE MADEIRAMENTO</t>
  </si>
  <si>
    <t>FORNECIMENTO E EXECUCAO DE COBERTURA COM TELHAS DE FIBROCIMENTO CANALETE 49, INCLUSIVE MADEIRAMENTO E ACESSORIOS</t>
  </si>
  <si>
    <t>FORNECIMENTO E EXECUCAO DE COBERTURA COM TELHAS DE FIBROCIMENTO CANALETE 49, INCLUSIVE ACESSORIOS E EXCLUSIVE MADEIRAMENTO</t>
  </si>
  <si>
    <t>FORNECIMENTO E EXECUCAO DE COBERTURA COM TELHAS DE FIBROCIMENTO CANALETE 90, INCLUSIVE MADEIRAMENTO E ACESSORIOS</t>
  </si>
  <si>
    <t>FORNECIMENTO E EXECUCAO DE COBERTURA COM TELHAS DE FIBROCIMENTO CANALETE 90, INCLUSIVE ACESSORIOS E EXCLUSIVE MADEIRAMENTO</t>
  </si>
  <si>
    <t>FORNECIMENTO E EXECUCAO DE COBERTURA COM TELHAS DE TRANSLUCIDA TIPO  CANALETE 90,  INCLUSIVE ACESSORIOS E EXCLUSIVE MADEIRAMENTO</t>
  </si>
  <si>
    <t>FORNECIMENTO  E  ASSENTAMENTO  DE  PORTA  DE  MADEIRA  TIPO  PRANCHETA  COMPLETA, INCLUSIVE MARCO ALIZAR E FERRAGENS</t>
  </si>
  <si>
    <t>FORNECIMENTO  E  ASSENTAMENTO  DE  PORTA  DE  MADEIRA  TIPO  ALMOFADADA  COMPLETA, INCLUSIVE MARCO ALIZAR E FERRAGENS</t>
  </si>
  <si>
    <t>FORNECIMENTO E ASSENTAMENTO DE PORTA DE MADEIRA COMPLETA EM PARAJU, INCLUSIVE MARCO ALIZAR E FERRAGENS</t>
  </si>
  <si>
    <t>ASSENTAMENTO DE PORTA DE MADEIRA COMPLETA , INCLUSIVE MARCO ALIZAR E FERRAGENS</t>
  </si>
  <si>
    <t>FORNECIMENTO E ASSENTAMENTO DE PORTA DE ALUMINIO DE  ABRIR OU CORRER, COMPLETA INCLUSIVE ACESSORIOS</t>
  </si>
  <si>
    <t>FORNECIMENTO E ASSENTAMENTO DE PORTA DE ALUMINIO VENEZIANA DE  ABRIR OU CORRER, COMPLETA INCLUSIVE ACESSORIOS</t>
  </si>
  <si>
    <t>FORNECIMENTO E ASSENTAMENTO DE JANELA OU BASCULA DE MADEIRA COMPLETA, INCLUSIVE ACESSORIOS E FERRAGENS</t>
  </si>
  <si>
    <t>FORNECIMENTO  E  ASSENTAMENTO  DE  JANELA  OU  BASCULA  DE  FERRO  COMPLETA,  EXCETO VIDRO COM TRATAMENTO ANTI-CORROSIVO</t>
  </si>
  <si>
    <t>FORNECIMENTO E ASSENTAMENTO DE JANELA OU BASCULA DE ALUMINIO COM FOLHAS FIXAS, INCLUSIVE ACESSORIOS E FERRAGENS</t>
  </si>
  <si>
    <t>FORNECIMENTO  E  ASSENTAMENTO  DE  JANELA  OU  BASCULA DE  ALUMINIO COM  FOLHAS  DE CORRER, INCLUSIVE ACESSORIOS E FERRAGENS</t>
  </si>
  <si>
    <t>FORNECIMENTO  E  ASSENTAMENTO  DE  JANELA  OU  BASCULA  DE  ALUMINIO  TIPO  MAXIM-AR, INCLUSIVE ACESSORIOS E FERRAGENS</t>
  </si>
  <si>
    <t>FORNECIMENTO  E  ASSENTAMENTO  DE  JANELA  OU  BASCULA DE  ALUMINIO COM  FOLHAS  DE CORRER E BANDEIRA , INCLUSIVE ACESSORIOS E FERRAGENS</t>
  </si>
  <si>
    <t>FORNECIMENTO E COLOCACAO DE VIDRO LISO TRANSPARENTE E=3MM</t>
  </si>
  <si>
    <t>FORNECIMENTO E COLOCACAO DE VIDRO LISO TRANSPARENTE E=4MM</t>
  </si>
  <si>
    <t>FORNECIMENTO E COLOCACAO DE VIDRO TEMPERADO INCOLOR E=6MM</t>
  </si>
  <si>
    <t>FORNECIMENTO E COLOCACAO DE VIDRO TRANSLUCIDO CANELADO E=4MM</t>
  </si>
  <si>
    <t>FORNECIMENTO E EXECUCAO DE GUARDA CORPO EM TUBO DE FoGo 3/4", CONFORME PROJETO No. A000000XX0002, INCLUSIVE PINTURA</t>
  </si>
  <si>
    <t>FORNECIMENTO E EXECUCAO DE GUARDA CORPO EM TUBO DE FoGo 1", CONFORME PROJETO No. A000000XX0002, INCLUSIVE PINTURA</t>
  </si>
  <si>
    <t>FORNECIMENTO  E  EXECUCAO  DE  GUARDA  CORPO  EM  TUBO  DE  FoGo  1.1/4",  CONFORME PROJETO No. A000000XX0002, INCLUSIVE PINTURA</t>
  </si>
  <si>
    <t>FORNECIMENTO  E  EXECUCAO  DE  GUARDA  CORPO  EM  TUBO  DE  FoGo  1.1/2",  CONFORME PROJETO No. A000000XX0002, INCLUSIVE PINTURA</t>
  </si>
  <si>
    <t>FORNECIMENTO E EXECUCAO DE GUARDA CORPO EM TUBO DE FoGo 2", INCLUSIVE PINTURA</t>
  </si>
  <si>
    <t>GRUPO - 210.010 - PISOS E REVESTIMENTOS</t>
  </si>
  <si>
    <t>FORNECIMENTO E EXECUCAO DE PISO EM TACO OU PARQUET DE MADEIRA, ASSENTADO COM ARGAMASSA DE CIMENTOE AREIA TRACO 1:3.</t>
  </si>
  <si>
    <t>FORNECIMENTO  E  EXECUCAO  DE  PISO  EM  CERAMICA,  ASSENTADO  COM  ARGAMASSA  DE CIMENTOE AREIA TRACO 1:3.</t>
  </si>
  <si>
    <t>FORNECIMENTO  E  EXECUCAO  DE  PISO  EM  CERAMICA   ANTIDERRAPANTE,  ASSENTADO  COM ARGAMASSA COLANTE</t>
  </si>
  <si>
    <t>FORNECIMENTO E EXECUCAO DE PISO EM PEDRA PORTUGUESA</t>
  </si>
  <si>
    <t>FORNECIMENTO E ASSENTAMENTO DE SOLEIRA DE MARMORE</t>
  </si>
  <si>
    <t>FORNECIMENTO E ASSENTAMENTO DE SOLEIRA DE GRANITO</t>
  </si>
  <si>
    <t>FORNECIMENTO E ASSENTAMENTO DE PEITORIL DE GRANITO</t>
  </si>
  <si>
    <t>FORNECIMENTO E EXECUCAO DE PISO EM ARDOSIA, ASSENTADO COM ARGAMASSA COLANTE</t>
  </si>
  <si>
    <t>FORNECIMENTO E EXECUCAO DE PISO EM PLACA DE CONCRETO E=8CM</t>
  </si>
  <si>
    <t>FORNECIMENTO E EXECUCAO DE PISO EM PLACA DE CONCRETO E=2,5CM</t>
  </si>
  <si>
    <t>FORNECIMENTO   E   ASSENTAMENTO   DE   PISO   CERAMICO   ESMALTADO,   ASSENTADO   COM ARGAMASSA COLANTE, INCLUSIVE REJUNTAMENTO</t>
  </si>
  <si>
    <t>FORNECIMENTO  E  EXECUCAO  PISO  DE  ALTA  RESISTENCIA  POLIDO,TIPO  GRANILITE,  E=8MM, INCLUSIVE  COLOCACAO DE JUNTAS</t>
  </si>
  <si>
    <t>FORNECIMENTO E EXECUCAO DE PISO EM BORRACHA SINTETICA TIPO PLURIGOMA OU SIMILAR</t>
  </si>
  <si>
    <t>FORNECIMENTO  E  EXECUCAO  DE  PISO  EM  CIMENTADO  LISO     E=2,0CM,  SOBRE  LASTRO  DE CONCRETO MAGRO E=8CM</t>
  </si>
  <si>
    <t>FORNECIMENTO E EXECUCAO DE PISO EM CIMENTADO DESEMPENADO E=3CM SOBRE LASTRO E=8CM</t>
  </si>
  <si>
    <t>FORNECIMENTO E EXECUCAO DE PISO EM PLACAS DE CONCRETO 0,80X0,80M E=0,07M, COM JUNTA SECA SARRAFEADO</t>
  </si>
  <si>
    <t>FORNECIMENTO   E   ASSENTAMENTO   DE   PISO   EM   PLACAS   VINILICAS   0,30X0,30M   E=2MM, PAVIFLEX OU SIMILAR</t>
  </si>
  <si>
    <t>FORNECIMENTO E EXECUCAO DE PISO EM CIMENTADO LISO COM PO XADREZ E JUNTA DE VIDRO, SOBRE LASTRO DE CONCRETO E=8CM</t>
  </si>
  <si>
    <t>FORNECIMENTO E EXECUCAO DE PISO CIMENTADO E=2CM, COM ACABAMENTO EM PO XADRES</t>
  </si>
  <si>
    <t>FORNECIMENTO E EXECUCAO DE PISO EM CIMENTADO DESEMPENADO E=2CM</t>
  </si>
  <si>
    <t>FORNECIMENTO E EXECUCAO DE REGULARIZACAO DE BASE PARA PISO COM ARGAMASSA DE CIMENTO E AREIA TRACO 1:3 E=3CM</t>
  </si>
  <si>
    <t>FORNECIMENTO E ASSENTAMENTO DE RODAPE DE GRANITO</t>
  </si>
  <si>
    <t>FORNECIMENTO   E  ASSENTAMENTO  DE  SOLEIRA,  RODAPE,  PEITORIL  E  DEGRAU  EM  GRANITO POLIDO NA COR CINZA, INCLUSIVE REJUNTAMENTO</t>
  </si>
  <si>
    <t>FORNECIMENTO E EXECUCAO DE RODAPE EM CIMENTADO</t>
  </si>
  <si>
    <t>FORNECIMENTO E EXECUCAO DE RODAPE DE MADEIRA</t>
  </si>
  <si>
    <t>FORNECIMENTO E INSTALACAO DE RODAPE EM MADEIRA ENVERNIZADA H=7CM</t>
  </si>
  <si>
    <t>FORNECIMENTO E ASSENTAMENTO DE RODAPE EM CERAMICA ESMALTADO ASSENTADO COM ARGAMASSA COLANTE, INCLUSIVE REJUNTAMENTO</t>
  </si>
  <si>
    <t>RASPAGEM E LIXAMENTO DE PAREDES EM PINTURA EXISTENTE</t>
  </si>
  <si>
    <t>FORNECIMENTO E EXECUCAO DE RODAPE EM ARDOSIA</t>
  </si>
  <si>
    <t>FORNECIMENTO E ASSENTAMENTO DE RODAPE VINILICO H=5CM</t>
  </si>
  <si>
    <t>FORNEC.  E  COLOCACAO  RODAPE  VINILICO  EM  NIVEL  ESP.  2MM,TIPO  HOSPITALAR,  ALTURA 75MM E LARGURA DE 45MM</t>
  </si>
  <si>
    <t>FORNECIMENTO E EXECUCAO DE RODAPE,H=10CM,TIPO GRANILITE POLIDO</t>
  </si>
  <si>
    <t>FORNECIMENTO E  EXECUCAO DE EMBOCO,  COM  ARGAMASSA  DE CIMENTO, AREIA  E BARRO E=20MM</t>
  </si>
  <si>
    <t>FORNECIMENTO  E  EXECUCAO  DE  EMBOCO,  COM  ARGAMASSA  DE  CIMENTO,  AREIA  E  CAL E=20MM</t>
  </si>
  <si>
    <t>FORNECIMENTO E EXECUCAO DE REBOCO COMUM, COM ARGAMASSA DE CIMENTO, AREIA E BARRO</t>
  </si>
  <si>
    <t>FORNECIMENTO E EXECUCAO DE REBOCO PAULISTA COM ARGAMASSA  DE CIMENTO E AREIA TRACO 1:3</t>
  </si>
  <si>
    <t>FORNECIMENTO  E  EXECUCAO  DE  REBOCO  PAULISTA  RANHURADO   COM  ARGAMASSA  DE CIMENTO E AREIA TRACO 1:3</t>
  </si>
  <si>
    <t>FORNECIMENTO   E   EXECUCAO   REBOCO   PAULISTA    COM   ARGAMASSA   DE   CIMENTO,   CAL HIDRATADA E AREIA TRACO 1:2:9</t>
  </si>
  <si>
    <t>FORNECIMENTO E EXECUCAO DE REVESTIMENTO EM ARGAMASSA 1:2 (CIMENTO E AREIA)</t>
  </si>
  <si>
    <t>FORNECIMENTO E EXECUCAO DE CALAFETO DE CONCRETO COM  ARGAMASSA DE CIMENTO E AREIA TRACO 1:3, PARA EXECUCAO DA IMPERMEABILIZACAO</t>
  </si>
  <si>
    <t>FORNECIMENTO E EXECUCAO DE REVESTIMENTO COM ARGAMASSA CIMENTO E AREIA TRACO 1:3</t>
  </si>
  <si>
    <t>FORNECIMENTO E EXECUCAO DE REVESTIMENTO COM ARGAMASSA CIMENTO E AREIA TRACO 1:4</t>
  </si>
  <si>
    <t>FORNECIMENTO       E       EXECUCAO       DE       REVESTIMENTO       COM       ARGAMASSA       1:5:1 (CIMENTO/AREIA/CAL)</t>
  </si>
  <si>
    <t>FORNECIMENTO E EXECUCAO DE CHAPISCO COM ARGAMASSA DE CIMENTO E AREIA TRACO 1:3</t>
  </si>
  <si>
    <t>FORNECIMENTO E EXECUCAO DE CHAPISCO COM ARGAMASSA DE CIMENTO E AREIA TRACO 1:2</t>
  </si>
  <si>
    <t>FORNECIMENTO E EXECUCAO DE CHAPISCO COM ARGAMASSA DE CIMENTO E AREIA TRACO 1:4</t>
  </si>
  <si>
    <t>FORNECIMENTO E EXECUCAO DE CHAPISCO DE ACABAMENTO   COM ARGAMASSA CIMENTO E AREIA TRACO 1:3</t>
  </si>
  <si>
    <t>FORNECIMENTO  E  EXECUCAO  DE  EMASSAMENTO  DE  ESQUADRIAS  DE  MADEIRA   COM  DUAS DEMAOS</t>
  </si>
  <si>
    <t>FORNECIMENTO  E  EXECUCAO  DE  EMASSAMENTO  DE  PAREDE  COM  MASSA  PVA  COM  DUAS DEMAOS</t>
  </si>
  <si>
    <t>FORNECIMENTO E EXECUCAO DE EMASSAMENTO DE PAREDES COM MASSA ACRILICA COM DUAS DEMAOS</t>
  </si>
  <si>
    <t>FORNECIMENTO E EXECUCAO DE PINTURA A CAL UMA DEMAO</t>
  </si>
  <si>
    <t>FORNECIMENTO E EXECUCAO DE PINTURA A CAL DUAS DEMAOS</t>
  </si>
  <si>
    <t>FORNECIMENTO E EXECUCAO DE PINTURA A CAL TRES DEMAOS</t>
  </si>
  <si>
    <t>FORNECIMENTO E EXECUCAO DE PINTURA EM SUVIFLEX COM ADICAO DE 50% DE AGUA UMA DEMAO</t>
  </si>
  <si>
    <t>FORNECIMENTO E EXECUCAO DE PINTURA EM SUVIFLEX COM ADICAO DE 50% DE AGUA DUAS DEMAOS</t>
  </si>
  <si>
    <t>FORNECIMENTO E EXECUCAO DE PINTURA PVA LATEX EM PAREDE OU TETO, DUAS DEMAOS</t>
  </si>
  <si>
    <t>FORNECIMENTO E EXECUCAO DE PINTURA PVA LATEX EM PAREDE OU TETO, TRES DEMAOS</t>
  </si>
  <si>
    <t>FORNECIMENTO E EXECUCAO DE PINTURA ACRILICA SOBRE CHAPISCO, DUAS DEMAOS</t>
  </si>
  <si>
    <t>FORNECIMENTO E EXECUCAO DE PINTURA PVA LATEX SOBRE CHAPISCO, DUAS DEMAOS</t>
  </si>
  <si>
    <t>FORNECIMENTO E EXECUCAO DE PINTURA A OLEO UMA DEMAO</t>
  </si>
  <si>
    <t>FORNECIMENTO E EXECUCAO DE PINTURA A OLEO DUAS DEMAOS</t>
  </si>
  <si>
    <t>FORNECIMENTO E EXECUCAO DE PINTURA A OLEO TRES DEMAOS</t>
  </si>
  <si>
    <t>FORNECIMENTO E EXECUCAO DE PINTURA ESMALTE SINTETICO DUAS DEMAOS, EM PAREDES</t>
  </si>
  <si>
    <t>FORNECIMENTO E EXECUCAO DE PINTURA ESMALTE SINTETICO DUAS DEMAOS, EM FERRO</t>
  </si>
  <si>
    <t>FORNECIMENTO E EXECUCAO DE PINTURA ESMALTE SINTETICO TRES DEMAOS, EM FERRO</t>
  </si>
  <si>
    <t>FORNECIMENTO E EXECUCAO DE PINTURA ESMALTE SINTETICO DUAS DEMAOS, EM TUBULACAO</t>
  </si>
  <si>
    <t>FORNECIMENTO E EXECUCAO DE PINTURA ESMALTE SINTETICO DUAS DEMAOS, EM MADEIRA</t>
  </si>
  <si>
    <t>FORNECIMENTO E EXECUCAO DE PINTURA ESMALTE SINTETICO TRES DEMAOS, EM MADEIRA</t>
  </si>
  <si>
    <t>FORNECIMENTO E EXECUCAO DE PINTURA DE VERNIZ ACRILICO UMA DEMAO</t>
  </si>
  <si>
    <t>FORNECIMENTO  E  EXECUCAO  DE  PINTURA  ACRILICA  EM  PAREDES  OU  TETOS,  COM  DUAS DEMAOS</t>
  </si>
  <si>
    <t>FORNECIMENTO E EXECUCAO DE PINTURA ACRILICA EM PAREDES OU TETOS, COM TRES DEMAOS</t>
  </si>
  <si>
    <t>FORNECIMENTO E EXECUCAO DE PINTURA EPOXI EM PAREDES DUAS DEMAOS</t>
  </si>
  <si>
    <t>FORNECIMENTO E EXECUCAO DE PINTURA EPOXI EM PAREDES TRES DEMAOS</t>
  </si>
  <si>
    <t>FORNECIMENTO E EXECUCAO DE PINTURA EM NOVACOR OU SIMILAR UMA DEMAO</t>
  </si>
  <si>
    <t>FORNECIMENTO E EXECUCAO DE PINTURA EM NOVACOR OU SIMILAR DUAS DEMAOS</t>
  </si>
  <si>
    <t>FORNECIMENTO E EXECUCAO DE PINTURA EM NOVACOR OU SIMILAR TRES DEMAOS</t>
  </si>
  <si>
    <t>FORNECIMENTO E EXECUCAO DE PINTURA EM NOVACOR OU SIMILAR QUATRO DEMAOS</t>
  </si>
  <si>
    <t>FORNECIMENTO E EXECUCAO DE PINTURA EM NOVACOR OU SIMILAR CINCO DEMAOS</t>
  </si>
  <si>
    <t>FORNECIMENTO E EXECUCAO DE PINTURA EM NOVACOR OU SIMILAR SEIS DEMAOS</t>
  </si>
  <si>
    <t>FORNECIMENTO E EXECUCAO DE PINTURA ZARCAO UMA  DEMAO</t>
  </si>
  <si>
    <t>FORNECIMENTO E EXECUCAO DE PINTURA ZARCAO DUAS DEMAO</t>
  </si>
  <si>
    <t>FORNECIMENTO E EXECUCAO DE PINTURA CROMATO DE ZINCO DUAS DEMAOS</t>
  </si>
  <si>
    <t>FORNECIMENTO   E   EXECUCAO   DE   TRATAMENTO   ANTICORROSIVO    EM   ARMADURA   COM CROMATO DE ZINCO DUAS DEMAOS</t>
  </si>
  <si>
    <t>FORNECIMENTO E EXECUCAO DE PINTURA COM NATA DE CIMENTO</t>
  </si>
  <si>
    <t>FORNECIMENTO   E   EXECUCAO   REBOCO   PAULISTA    COM   ARGAMASSA   DE   CIMENTO,   CAL HIDRATADA E AREIA TRACO 1:0,5:8</t>
  </si>
  <si>
    <t>FORNECIMENTO  E  APLICACAO  TINTA  DE  POLIURETANO  ACRILICO  EM  ESTRUTURA  METALICA, DUAS DEMAOS, E.F.S. 50 MICRA</t>
  </si>
  <si>
    <t>FORNECIMENTO E APLICACAO DE TINTA EPOXI EM PAREDE    EMASSADA, DUAS DEMAOS, E.F.S. 80 MICRA</t>
  </si>
  <si>
    <t>FORNECIMENTO  E  EXECUCAO  DE  IMPERMEABILIZACAO  COM  SUVIFLEX  OU   SIMILAR  TRES DEMAOS</t>
  </si>
  <si>
    <t>FORNECIMENTO E EXECUCAO DE IMPERMEABILIZACAO COM SUVIFLEX OU SIMILAR UMA DEMAO</t>
  </si>
  <si>
    <t>FORNEC.      E      EXECUCAO      IMPERMEABILIZACAO      COM      MANTA      ASFALTICA      E=4MM ESTRUTURADA,INCLUSIVE ARGAMASSA REGULAR. E PROTECAO</t>
  </si>
  <si>
    <t>FORNECIMENTO E COLOCACAO DE FORRO DE GESSO EM PLACAS 60X60CM</t>
  </si>
  <si>
    <t>FORNECIMENTO E EXECUCAO DE FORRO DE PVC</t>
  </si>
  <si>
    <t>FORNECIMENTO E EXECUCAO DE LINHA DE SOMBRA PARA FORRO DE GESSO</t>
  </si>
  <si>
    <t>FORNECIMENTO E COLOCACAO DE TECIDO POLIESTER OU SIMILAR UMA CAMADA</t>
  </si>
  <si>
    <t>FORNECIMENTO E APLICACAO DE PLASTIPEGANTE OU SIMILAR</t>
  </si>
  <si>
    <t>FORNECIMENTO E APLICACAO DE SIKA 1 OU SIMILAR</t>
  </si>
  <si>
    <t>FORNECIMENTO E APLICACAO DE SIKA 3 OU SIMILAR</t>
  </si>
  <si>
    <t>FORNECIMENTO E APLICACAO DE SIKAFIX OU SIMILAR</t>
  </si>
  <si>
    <t>FORNECIMENTO E APLICACAO DE SIKAGROUT OU SIMILAR</t>
  </si>
  <si>
    <t>FORNECIMENTO E APLICACAO DE SIKADUR 32 OU SIMILAR</t>
  </si>
  <si>
    <t>FORNECIMENTO E EXECUCAO DE IMPERMEABILIZACAO COM DIPLAS  UMA DEMAO</t>
  </si>
  <si>
    <t>FORNECIMENTO E EXECUCAO DE PINTURA IMPERMEABILIZANTE COM SUPER-CONSERVADO P OU SIMILAR DUAS DEMAOS</t>
  </si>
  <si>
    <t>FORNECIMENTO E EXECUCAO DE PINTURA IMPERMEABILIZANTE COM SUPER -CONSERVADO P OU SIMILAR TRES DEMAOS</t>
  </si>
  <si>
    <t>FORNECIMENTO  E  EXECECUCAO  DE  PINTURA  IMPERMEABILIZANTE  COM  TINTA  ABASE  DE BORRACHA CLORADA COBERIT OU SIMILAR DUAS DEMAOS</t>
  </si>
  <si>
    <t>FORNECIMENTO E EXECUCAO DE PINTURA IMPERMEABILIZANTE COM IGARA CORES OU SIMILAR</t>
  </si>
  <si>
    <t>FORNECIMENTO  E EXECUCAO DE PINTURA BETUMINOSA, ANTIOXIDANTE E  ANTICORRSIVA COM IGOL A OU SIMILAR  DUAS DEMAOS</t>
  </si>
  <si>
    <t>FORNECIMENTO  E EXECUCAO DE PINTURA BETUMINOSA, ANTIOXIDANTE E  ANTICORRSIVA COM IGOL A OU SIMILAR  TRES DEMAOS</t>
  </si>
  <si>
    <t>FORNECIMENTO E EXECUCAO DE PINTURA IMPERMEABILIZANTE COM ELASTOMERO IGOLFLEX OU SIMILAR DUAS DEMAO</t>
  </si>
  <si>
    <t>FORNECIMENTO E EXECUCAO DE PINTURA IMPERMEABILIZANTE COM ELASTOMERO IGOLFLEX OU SIMILAR TRES DEMAO</t>
  </si>
  <si>
    <t>FORNECIMENTO E EXECUCAO DE PINTURA IMPERMEABILIZANTE COM ELASTOMERO IGOLFLEX OU SIMILAR QUATRO DEMAO</t>
  </si>
  <si>
    <t>FORNECIMENTO  E  EXECUCAO  DE  PINTURA  IMPERMEABILIZANTE  COM  IGOLFLEX  BRANCO  OU SIMILAR QUATRO DEMAOS</t>
  </si>
  <si>
    <t>FORNECIMENTO E EXECECUCAO DE PINTURA IMPERMEABILIZANTE BETUMINOSA COM IGOLFLEX OU SIMILAR DIL., COM ADICAO DE FIBRA DE POLIPROPILENO DUAS DEMAOS</t>
  </si>
  <si>
    <t>FORNECIMENTO E EXECUCAO DE PINTURA IMPERMEABILIZANTE COM IGOL2 OU SIMILAR UMA DEMAO</t>
  </si>
  <si>
    <t>FORNECIMENTO E EXECUCAO DE PINTURA IMPERMEABILIZANTE COM IGOL2 OU SIMILAR DUAS DEMAOS</t>
  </si>
  <si>
    <t>FORNECIMENTO E EXECUCAO DE PINTURA IMPERMEABILIZANTE COM IGOL2 OU SIMILAR TRES DEMAOS</t>
  </si>
  <si>
    <t>FORNECIMENTO E EXECUCAO DE IMPERMEABILIZACAO COM SIKA TOP 107 OU SIMILAR UMA DEMAO</t>
  </si>
  <si>
    <t>FORNECIMENTO E EXECUCAO DE IMPERMEABILIZACAO COM SIKA TOP 107 OU SIMILAR DUAS DEMAOS</t>
  </si>
  <si>
    <t>FORNECIMENTO E EXECUCAO DE IMPERMEABILIZACAO COM SIKA TOP 107 OU SIMILAR TRES DEMAOS</t>
  </si>
  <si>
    <t>FORNECIMENTO E EXECUCAO DE IMPERMEABILIZACAO COM SIKA TOP 107 OU SIMILAR QUATR0 DEMAOS</t>
  </si>
  <si>
    <t>FORNECIMENTO E EXECUCAO DE IMPERMEABILIZACAO COM SIKA TOP 107 OU SIMILAR CINCO DEMAOS</t>
  </si>
  <si>
    <t>FORNECIMENTO  E  EXECUCAO  DE  IMPERMEABILIZACAO  COM  SIKA TOP  107  OU  SIMILAR  SEIS DEMAOS</t>
  </si>
  <si>
    <t>FORNECIMENTO E APLICACAO DE SIKA TOP 108 ARMATEC OU SIMILAR DUAS DEMAOS</t>
  </si>
  <si>
    <t>FORNECIMENTO  E  EXECUCAO  DE  IMPERMEABILIZACAO  COM  SIKA  101  OU  SIMILAR  DUAS DEMAOS</t>
  </si>
  <si>
    <t>FORNECIMENTO  E  EXECUCAO  DE  IMPERMEABILIZACAO  COM  SIKA  101  OU  SIMILAR  TRES DEMAOS</t>
  </si>
  <si>
    <t>FORNECIMENTO E EXECUCAO DE PINTURA COM LIQUIDO A BASE DE SILICONE EM CONCRETO APARENTE DUAS DEMAOS</t>
  </si>
  <si>
    <t>FORNECIMENTO E EXECUCAO DE PINTURA ANTIOXIDANTE EM FERRAGENS, TUBULACOES, ETC INCLUSIVE  LIMPEZA COM ESCOVA DE ACO</t>
  </si>
  <si>
    <t>FORNECIMENTO  E  ASSENTAMENTO  DE  AZULEJO,  ASSENTADO  COM  ARGAMASSA  COLANTE, INCLUSIVE REJUNTAMENTO</t>
  </si>
  <si>
    <t>REJUNTAMENTO EMPREGANDO ARGAMASSA PARA REJUNTE ESP=5MM</t>
  </si>
  <si>
    <t>FORNECIMENTO    E    ASSENTAMENTO    DE    AZULEJO    20X20CM    EXTRA,    ASSENTADO    COM ARGAMASSA DE CIMENTO COLANTE, INCLUSIVE REJUNTAMENTO</t>
  </si>
  <si>
    <t>FORN COLOCACAO DE ISOPOR COM ESP 2,0CM</t>
  </si>
  <si>
    <t>FORN COLOCACAO DE ISOPOR COM ESP 1CM NA LAJE DE COBERTURA</t>
  </si>
  <si>
    <t>FORNECIMENTO E ASSENTAMENTO DE TELA LOSANGULAR DE    POLIETILENO 1.1/2"X1.1/2" EDEA NORTENE OU SIMILAR</t>
  </si>
  <si>
    <t>FORNECIMENTO E EXECUCAO DE REJUNTE MASTIQUE PARA JUNTA 2X1CM, INCLUSIVE PRIMER</t>
  </si>
  <si>
    <t>FORNECIMENTO E EXECUCAO DE PINTURA IMPERMEABILIZANTE COM EPOXI ALCATRAO DUAS DEMAOS</t>
  </si>
  <si>
    <t>FORNECIMENTO  E  EXECUCAO  DE  PINTURA IMPERMEABILIZANTE  COM  EPOXI  ALCATRAO  TRES DEMAOS</t>
  </si>
  <si>
    <t>FORNECIMENTOE EXECUCAO DE REVESTIMENTO ANTICORROSIVO, COM FIBRA DE VIDRO ESP.1,5 A 2mm, SOBRE ESTRUTURAS EM ACO</t>
  </si>
  <si>
    <t>GRUPO - 211.010 - INSTALACOES PREDIAIS</t>
  </si>
  <si>
    <t>FORNECIMENTO E ASSENTAMENTO DE CAIXA DE DESCARGA DE SOBREPOR</t>
  </si>
  <si>
    <t>FORNECIMENTO E ASSENTAMENTO DE CHUVEIRO PLASTICO ELETRICO - TIPO DUCHA</t>
  </si>
  <si>
    <t>FORNECIMENTO E ASSENTAMENTO DE CHUVEIRO PLASTICO COMPLETO</t>
  </si>
  <si>
    <t>FORNECIMENTO E ASSENTAMENTO DE CAIXA DAGUA FIBRA DE  VIDRO, COMPLETA CAPACIDADE 1000 L</t>
  </si>
  <si>
    <t>FORNECIMENTO E ASSENTAMENTO DE MICTORIO LOUCA BRANCO</t>
  </si>
  <si>
    <t>FORNECIMENTO E ASSENTAMENTO DE BACIA SANITARIA SIFONADA EXTRA INCLUSIVE TAMPA E ACESSORIOS</t>
  </si>
  <si>
    <t>FORNECIMENTO E INSTALACAO DE DUCHA HIGIENICA CROMADA</t>
  </si>
  <si>
    <t>FORNECIMENTO E ASSENTAMENTO DE BACIA SANITARIA PARA DEFICIENTE FISICO, COMPLETA, INCLUSIVE ASSENTO DE POLIESTER</t>
  </si>
  <si>
    <t>FORNECIMENTO  E  ASSENTAMENTO  DE  BACIA  SANITARIA  COM  CAIXA  ACOPLADA,  INCLUSIVE ASSENTO E ACESSORIOS FIXACAO</t>
  </si>
  <si>
    <t>FORNECIMENTO   E   ASSENTAMENTO   DE   BACIA   SANITARIA   SIMPLES   INCLUSIVE   TAMPA   E ACESSORIOS</t>
  </si>
  <si>
    <t>INSTALACAO DE BACIA SANITARIA COMPLETA</t>
  </si>
  <si>
    <t>FORNECIMENTO    E    INSTALACAO    BARRA    HORIZONTAL    DE    APOIO    DIAMETRODE    5M, COMPRIMENTO DE 80CM EM ACABAMENTO CROMADO</t>
  </si>
  <si>
    <t>FORNECIMENTO E ASSENTAMENTO DE LAVATORIO COM COLUNA  INCLUSIVE SIFAO, VALVULA CROMADA E ACESSORIOS</t>
  </si>
  <si>
    <t>FORNECIMENTO E ASSENTAMENTO DE LAVATORIO COM COLUNA  SUSPENSA, SIFAO METALICO E PARAFUSOS COM BUCHAS</t>
  </si>
  <si>
    <t>FORNECIMENTO E ASSENTAMENTO DE LAVATORIO SIMPLES COM SIFAO PLASTICO E PARAFUSO COM BUCHAS</t>
  </si>
  <si>
    <t>FORNECIMENTO E ASSENTAMENTO DE BANCADA EM MARMORE BRANCO</t>
  </si>
  <si>
    <t>FORNECIMENTO E ASSENTAMENTO DE CUBA DE EMBUTIR EM ACO INOXIDAVEL No 2, INCLUSIVE SIFAO E VALVULA CROMADOS</t>
  </si>
  <si>
    <t>FORNECIMENTO  E  ASSENTAMENTO  DE  CUBA  DE  EMBUTIR  EM  LOUCA,  INCLUSIVE  SIFAO  E VALVULA CROMADOS</t>
  </si>
  <si>
    <t>FORNECIMENTO E ASSENTAMENTO DE PIA EM ACO INOX COM UMA CUBA</t>
  </si>
  <si>
    <t>FORNECIMENTO E ASSENTAMENTO DE PIA EM ACO INOX COM DUAS CUBAS</t>
  </si>
  <si>
    <t>FORNECIMENTO  E  ASSENTAMENTO  DE  TANQUE  DE  CIMENTO  COM  SIFAO  E  PARAFUSO  DE FIXACAO</t>
  </si>
  <si>
    <t>FORNECIMENTO E ASSENTAMENTO DE TANQUE DE LOUCA COM SIFAO E PARAFUSO DE FIXACAO</t>
  </si>
  <si>
    <t>FORNECIMENTO E ASSENTAMENTO DE SABONETEIRA DE LOUCA</t>
  </si>
  <si>
    <t>FORNECIMENTO E INSTALACAO DE SABONETEIRA DE PAREDE PARA SABAO LIQUIDO</t>
  </si>
  <si>
    <t>FORNECIMENTO E ASSENTAMENTO DE PAPELEIRA DE LOUCA</t>
  </si>
  <si>
    <t>FORNECIMENTO E ASSENTAMENTO DE ARMARIO COM ESPELHO 30X50CM</t>
  </si>
  <si>
    <t>FORNECIMENTO E ASSENTAMENTO DE CAIXA SIFONADA EM PVC</t>
  </si>
  <si>
    <t>FORNECIMENTO E ASSENTAMENTO DE RALO SECO EM PVC</t>
  </si>
  <si>
    <t>FORNECIMENTO E ASSENTAMENTO DE RALO SIFONADO EM PVC</t>
  </si>
  <si>
    <t>FORNECIMENTO E ASSENTAMENTO DE CAIXA DE GORDURA PRE- MOLDADA EM CONCRETO</t>
  </si>
  <si>
    <t>FORNECIMENTO E ASSENTAMENTO DE CAIXA DE PASSAGEM PRE-MOLDADA EM CONCRETO</t>
  </si>
  <si>
    <t>FORNEC.  E  ASSENTAMENTO  DE  TORNEIRA  EM  METAL  CROMADO   COM  AREJADOR  PARA LAVATORIO, INCLUSIVE ENGATE</t>
  </si>
  <si>
    <t>FORNECIMENTO   E   ASSENTAMENTO   TORNEIRA   DE   METAL   CROMADO   PARA   LAVATORIO DECAMATIC OU SIMILAR,INC.ENGATE</t>
  </si>
  <si>
    <t>FORNECIMENTO E ASSENTAMENTO DE TORNEIRA DE METAL CROMADO PARA PIA DE COZINHA, REF. FABRIMAR OU SIMILAR</t>
  </si>
  <si>
    <t>FORNECIM. E INSTALACAO DE TORNEIRA CROMADA PARA PIA, DE BANCADA, REF. FABRIMAR, LINHA PRATICA OU SIMILAR</t>
  </si>
  <si>
    <t>FORNECIMENTO E ASSENTAMENTO DE TORNEIRA DE PLASTICO PARA JARDIM</t>
  </si>
  <si>
    <t>FORNECIMENTO E INSTALACAO DE LAMPADA FLUORESCENTE 16W, 20W OU 40W</t>
  </si>
  <si>
    <t>FORNECIMENTO E INSTALACAO DE LAMPADA ELETRONICA COMPACTA 11W (E27)</t>
  </si>
  <si>
    <t>FORN. E SUBSTITUICAO LAMPADA INCANDESCENTE DE 60W</t>
  </si>
  <si>
    <t>FORNECIMENTO E COLOCAO DE CAIXA PARA AR COND. 77X50CM EM CONCRETO OU ARDOSIA, INCLUSIVE ALISAR MADEIRA 7CM</t>
  </si>
  <si>
    <t>FORNECIMENTO E ASSENTAMENTO DE REGISTRO DE PRESSAO EM METAL 1/2"</t>
  </si>
  <si>
    <t>FORNECIMENTO E INSTALACAO DE REATOR ELETRONICO PARA UMA LAMPADA FLUORESCENTE DE 16W, 20W, OU 40W</t>
  </si>
  <si>
    <t>FORNECIMENTO    E    INSTALACAO    DE    REATOR     ELETRONICO    PARA     DUAS    LAMPADAS FLUORESCENTES DE 16W, 20W, OU 40W</t>
  </si>
  <si>
    <t>FORNECIMENTO  E  INSTALACAO  DE  INTERRUPTOR  DE  UMA  TECLA  SIMPLES,  10A/250V,  COM PLACA 4X2"</t>
  </si>
  <si>
    <t>FORNECIMENTO  E  INSTALACAO  DE  INTERRUPTOR  DE  DUAS  TECLA  SIMPLES,  10A/250V,  COM PLACA 4X2"</t>
  </si>
  <si>
    <t>FORNECIMENTO  E  INSTALACAO  DE  INTERRUPTOR  DE  TRES  TECLAS SIMPLES,  10A/250V,  COM PLACA 4X2"</t>
  </si>
  <si>
    <t>FORNECIMENTO E INSTALACAO DE INTERRUPTOR DE UMA SECAO E TOMADA, 10A/250V, COM PLACA 4X2"</t>
  </si>
  <si>
    <t>FORNECIMENTO E INSTALACAO DE INTERRUPTOR DE UMA  TECLA PARALELA, 10A/250V, COM PLACA 4X2"</t>
  </si>
  <si>
    <t>FORNECIMENTO E INSTALACAO DE TOMADA DE TRES POLOS 20A/250V, COM PLACA 4X2"</t>
  </si>
  <si>
    <t>FORNECIMENTO E INSTALACAO DE ESPELHO PARA CAIXA ESTAMPADA</t>
  </si>
  <si>
    <t>FORNECIMENTO  E  INSTALACAO  DE  TOMADA  TRIPOLAR  PARA  PISO,  INCLUSIVE  PLACA  DE ACABAMENTO</t>
  </si>
  <si>
    <t>FORNECIMENTO E INSTALACAO DE CAIXA DE PASSAGEM DE EMBUTIR PARA ALVENARIA 4X2"</t>
  </si>
  <si>
    <t>FORNECIMENTO E INSTALACAO DE CAIXA DE PASSAGEM DE EMBUTIR PARA ALVENARIA 4X4"</t>
  </si>
  <si>
    <t>FORNECIMENTO E ASSENTAMENTO DE REGISTRO DE GAVETA EM METAL 1"</t>
  </si>
  <si>
    <t>FORNECIMENTO E ASSENTAMENTO DE TORNEIRA DE PVC</t>
  </si>
  <si>
    <t>FORNECIMENTO  E INSTALACAO DE PONTO PARA TOMADA PARA TELEFONE (UMA 4 POLOS E UMA AMERICANA),EMBUTIDA EM CAIXA 4X4, INCLUSIVE FIACAO</t>
  </si>
  <si>
    <t>FORNECIMENTO  E   INSTALACAO   DE  PONTO   DE   TOMADA   3P+T   COM   TRAVA,   EMBUTIDO, INCLUSIVE FIACAO</t>
  </si>
  <si>
    <t>FORNECIMENTO E INSTALACAO DE PONTO PARA TOMADA 3P EMBUTIDA, INCLUSIVE FIACAO</t>
  </si>
  <si>
    <t>FORNECIMENTO E INSTALACAO DE PONTO PARA INTERRUPTOR UM TECLA SIMPLES, INCLUSIVE FIACAO</t>
  </si>
  <si>
    <t>FORNECIMENTO E INSTALACAO DE PONTO PARA TOMADA 2P+T EMBUTIDA, INCLUSIVE FIACAO</t>
  </si>
  <si>
    <t>FORNECIMENTO E INSTALACAO DE PONTO PARA TOMADA  UNI-  VERSAL SIMPLES EMBUTIDA, INCLUSIVE FIACAO</t>
  </si>
  <si>
    <t>FORNECIMENTO E EXECUCAO DE PONTO DE LUZ INCANDESCENTE INCLUSIVE INTERRUPTOR</t>
  </si>
  <si>
    <t>FORNECIMENTO E  TROCA  DE CAIXA DO PADRAO DE ENERGIA ELETRICA TRIFASICO</t>
  </si>
  <si>
    <t>FORNECIMENTO   E   COLOCACAO   DE   LUMINARIA   DE   SOBREPOR   COM    UMA    LAMPADA FLUORESCENTE COMPACTA DE 25W</t>
  </si>
  <si>
    <t>FORNECIMENTO  E  EXECUCAO  DE   PONTO  PARA   LUMINARIA  FLUORESCENTE  1X40W,   INCL INTERRUPTOR E FIACAO EMBUTIDA</t>
  </si>
  <si>
    <t>FORNECIMENTO    E    COLOCACAO    DE    LUMINARIA    DE    EMBUTIR    COM    DUAS    LAMPADA FLUORESCENTE COMPACTA DE 26W</t>
  </si>
  <si>
    <t>FORNECIMENTO    E    COLOCACAO    DE    LUMINARIA    DE    SOBREPOR    COMDUAS    LAMPADA FLUORESCENTE COMPACTA DE 26W</t>
  </si>
  <si>
    <t>FORNECIMENTO  E  INSTALACAO  DE  PONTO  PARA  CHUVEIRO  ELETRICO  EMBUTIDO,INCLUSIVE FIACAO</t>
  </si>
  <si>
    <t>FORNECIMENTO E COLOCACAO DE LUMINARIA DE EMERGENCIA SISTEMA AUTONOMO, COM 2 LAMPADA FLUOR. COMPACTA 21W</t>
  </si>
  <si>
    <t>FORNECIMENTO  E  EXECUCAO  DE   PONTO  PARA   LUMINARIA  FLUORESCENTE  2X40W,   INCL INTERRUPTOR E FIACAO EMBUTIDA</t>
  </si>
  <si>
    <t>FORNECIMENTO E INSTALACAO DE LUMINARIA FLUORESCENTE 2X40W, COMPLETA, INCLUSIVE REATOR ELETRONICO</t>
  </si>
  <si>
    <t>FORNECIMENTO E INSTALACAO DE LUMINARIA FLUORESCENTE 2X20W, COMPLETA, INCLUSIVE REATOR ELETRONICO</t>
  </si>
  <si>
    <t>FORNECIMENTO E INSTALACAO DE LUMINARIA FLUORESCENTE 1X40W, COMPLETA, INCLUSIVE REATOR ELETRONICO</t>
  </si>
  <si>
    <t>FORNECIMENTO E INSTALACAO DE LUMINARIA FLUORESCENTE 3X40W, COMPLETA, INCLUSIVE REATOR ELETRONICO</t>
  </si>
  <si>
    <t>FORNECIMENTO E INSTALACAO DE LUMINARIA FLUORESCENTE 4X40W, COMPLETA, INCLUSIVE REATOR ELETRONICO</t>
  </si>
  <si>
    <t>FORNECIMENTO E INSTALACAO DE DISJUNTOR MONOFASICO DE 15A, 20A, 25A OU 30A</t>
  </si>
  <si>
    <t>FORNECIMENTO E INSTALACAO DE DISJUNTOR TRIFASICO DE 20A</t>
  </si>
  <si>
    <t>FORNECIMENTO E INSTALACAO DE DISJUNTOR BIFASICO DE 20A, 30A OU 40A</t>
  </si>
  <si>
    <t>FORNECIMENTO E INSTALACAO DE DISJUNTOR TRIFASICO DE 20A, 30A OU 40A</t>
  </si>
  <si>
    <t>FORNECIMENTO E ASSENTAMENTO DE CAIXA DE DISTRIBUICAO DE LUZ, INCLUSIVE DISJUNTORES</t>
  </si>
  <si>
    <t>FORNECIMENTO E ASSENTAMENTO DE PONTO E VALVULA DE DESCARGA 1.1/2"</t>
  </si>
  <si>
    <t>FORNECIMENTO E ASSENTAMENTO DE REPARO E TAMPA PARA   VALVULA DE DESCARGA</t>
  </si>
  <si>
    <t>FORNECIMENTO E  EXECUCAO DE PONTO DE  ESGOTO  SECUNDARIO EM TUBO  PVC INCLUSIVE CONEXOES, EMBUTIDO</t>
  </si>
  <si>
    <t>FORNECIMENTO E EXECUCAO DE PONTO DE AGUA  FRIA EM  TUBO PVC SOLDAVEL INCLUSIVE CONEXOES, EMBUTIDO</t>
  </si>
  <si>
    <t>FORN. E EXEC. DE PONTO PARA DRENO DE AR CONDICIONADO EM  TUBO DE PVC SOLDAVEL INCLUSIVE CONEXOES, EMBUTIDO</t>
  </si>
  <si>
    <t>FORNECIMENTO DE LAMPADA FLUORESCENTE 40W</t>
  </si>
  <si>
    <t>FORNECIMENTO DE LAMPADA FLUORESCENTE 20W</t>
  </si>
  <si>
    <t>FORNECIMENTO DE REATOR PARA DUAS LAMPADAS FLUORESCENTES DE 40W</t>
  </si>
  <si>
    <t>FORNECIMENTO DE REATOR PARA DUAS LAMPADAS FLUORESCENTES DE 20W</t>
  </si>
  <si>
    <t>FORNECIMENTO DE SOQUETE PARA LAMPADA FLUORESCENTE 20W</t>
  </si>
  <si>
    <t>FORNECIMENTO DE LAMPADA MISTA 220V/250W</t>
  </si>
  <si>
    <t>FORNECIMENTO DE LUMINARIA COMPLETA COM LAMPADA MISTA 220V/250W</t>
  </si>
  <si>
    <t>FORNECIMENTO DE INTERRUPTOR DE UMA SECAO</t>
  </si>
  <si>
    <t>FORNECIMENTO DE INTERRUPTOR DE DUAS SECOES</t>
  </si>
  <si>
    <t>FORNECIMENTO DE INTERRUPTOR COM UMA SECAO E TOMADA</t>
  </si>
  <si>
    <t>FORNECIMENTO DE DISJUNTOR MONOPOLAR DE 15A</t>
  </si>
  <si>
    <t>FORNECIMENTO DE DISJUNTOR MONOPOLAR DE 20A</t>
  </si>
  <si>
    <t>FORNECIMENTO DE DISJUNTOR MONOPOLAR DE 25A</t>
  </si>
  <si>
    <t>FORNECIMENTO DE DISJUNTOR MONOPOLAR DE 30A</t>
  </si>
  <si>
    <t>FORNECIMENTO DE DISJUNTOR MONOPOLAR DE 40A</t>
  </si>
  <si>
    <t>FORNECIMENTO DE DISJUNTOR MONOPOLAR DE 50A</t>
  </si>
  <si>
    <t>FORNECIMENTO DE FOTOCELULA</t>
  </si>
  <si>
    <t>FORNECIMENTO DE SENSOR DE PRESENCA PARA CAIXA DE TOMADA</t>
  </si>
  <si>
    <t>FORNECIMENTO DE SENSOR DE PRESENCA PARA TETO</t>
  </si>
  <si>
    <t>FORNECIMENTO DE FIO PARALELO DE 1,5MM</t>
  </si>
  <si>
    <t>FORNECIMENTO DE FIO PARALELO DE 2,5MM</t>
  </si>
  <si>
    <t>FORNECIMENTO DE FIO RIGIDO DE 1,5MM</t>
  </si>
  <si>
    <t>FORNECIMENTO DE FIO RIGIDO DE 2,5MM</t>
  </si>
  <si>
    <t>FORNECIMENTO DE FITA ISOLANTE ROLO COM 20M</t>
  </si>
  <si>
    <t>FORNECIMENTO E INSTALACAO DE ELETRODUTO CORRUGADO FLEXIVEL EM PEAD 1"</t>
  </si>
  <si>
    <t>FORNECIMENTO  E  INSTALACAO  DE  QUADRO  DE  DISTRIBUICAO  DE  SOBREPOR,  EM  PVC,  24 CIRCUITOS</t>
  </si>
  <si>
    <t>ABERTURA  E  FECHAMENTO  DE  RASGOS  EM  ALVENARIA  PARA  PASSAGEM  DE  TUBULACOES DIAMETRO 1/2" A 1"</t>
  </si>
  <si>
    <t>ABERTURA  E  FECHAMENTO  DE  RASGOS  EM  ALVENARIA  PARA  PASSAGEM  DE  TUBULACOES DIAMETRO 11/4" A 2"</t>
  </si>
  <si>
    <t>FORNECIMENTO E INSTALACAO DE ELETRODUTO CORRUGADO FLEXIVEL EM PEAD, 3/4"</t>
  </si>
  <si>
    <t>FORNECIMENTO  E  INSTALACAO  DE  QUADRO  DE  DISTRIBUICAO  DE  EMBUTIR,  EM  PVC,  12 CIRCUITOS</t>
  </si>
  <si>
    <t>FORNECIMENTO E EXECUCAO DE PONTO DE ESGOTO PRIMARIO</t>
  </si>
  <si>
    <t>FORNECIMENTO E EXECUCAO DE PONTO DE ESGOTO SECUNDARIO</t>
  </si>
  <si>
    <t>FORNECIMENTO E EXECUCAO DE COLUNA DE VENTILACAO DN 75</t>
  </si>
  <si>
    <t>FORNECIMENTO E EXECUCAO DE PONTO DE AGUA FRIA</t>
  </si>
  <si>
    <t>FORNECIMENTO E EXECUCAO DE COLUNA DE AGUA FRIA EM PVC D 2.1/2"</t>
  </si>
  <si>
    <t>GRUPO - 212.010 - INSTALACOES DE PRODUÇÃO E ELETROMECANICAS</t>
  </si>
  <si>
    <t>MONTAGEM E ASSENTAMENTO DE CONJUNTO MOTO-BOMBA POTENCIA ATE 10CV</t>
  </si>
  <si>
    <t>MONTAGEM E ASSENTAMENTO DE CONJUNTO MOTO-BOMBA POTENCIA MAIOR QUE 10CV E MENOR QUE 20CV</t>
  </si>
  <si>
    <t>MONTAGEM E ASSENTAMENTO DE CONJUNTO MOTO-BOMBA POTENCIA MAIOR QUE 20CV E MENOR QUE 30CV</t>
  </si>
  <si>
    <t>MONTAGEM  E  ASSENTAMENTO  DE  CONJUNTO  MOTO-BOMBA  POTENCIA  MAIOR  QUE  30  E MENOR OU IGUAL 50CV</t>
  </si>
  <si>
    <t>MONTAGEM  E  ASSENTAMENTO  DE  CONJUNTO  MOTO-BOMBA   POTENCIA  MAIOR  QUE  50 MENOR OU IGUAL A 100CV</t>
  </si>
  <si>
    <t>MONTAGEM  E  ASSENTAMENTO  DE  CONJUNTO  MOTO-BOMBA  POTENCIA  MAIOR  QUE  100 MENOR OU IGUAL A 300CV</t>
  </si>
  <si>
    <t>MONTAGEM  E  ASSENTAMENTO  DE  CONJUNTO  MOTO-BOMBA  POTENCIA  MAIOR  QUE  300 MENOR OU IGUAL A 500CV</t>
  </si>
  <si>
    <t>MONTAGEM E ASSENTAMENTO DE CONJUNTO MOTO-BOMBA POTENCIA MAIOR QUE 500CV</t>
  </si>
  <si>
    <t>FORNECIMENTO E ASSENTAMENTO DE DIFUSOR DE SULFATO/CAL</t>
  </si>
  <si>
    <t>FORNECIMENTO E ASSENTAMENTO DE DIFUSOR DE FLUOR/CLORO</t>
  </si>
  <si>
    <t>INSTALACAO DE TANQUE DE SULFATO E CAL</t>
  </si>
  <si>
    <t>INSTALACAO DE AGITADOR/MISTURADOR MECANICO</t>
  </si>
  <si>
    <t>INSTALACAO DE CONE DOSADOR</t>
  </si>
  <si>
    <t>INSTALACAO DE BOMBONA</t>
  </si>
  <si>
    <t>INSTALACAO DE BOMBA GIROMATO</t>
  </si>
  <si>
    <t>INSTALACAO DE DOSADOR DE NIVEL</t>
  </si>
  <si>
    <t>INSTALACAO DE MANOMETRO</t>
  </si>
  <si>
    <t>MONTAGEM E INSTALACAO DE QUADRO DE COMANDO PARA MOTORES ATE 10CV</t>
  </si>
  <si>
    <t>MONTAGEM  E  INSTALACAO  DE  QUADRO  DE  COMANDO  PARA  MOTORES  MAIOR  QUE  10  E MENOR OU IGUAL 20CV</t>
  </si>
  <si>
    <t>MONTAGEM  E  INSTALACAO  DE  QUADRO  DE  COMANDO  PARA  MOTORES  MAIOR  QUE  20  E MENOR OU IGUAL 30CV</t>
  </si>
  <si>
    <t>MONTAGEM  E  INSTALACAO  DE  QUADRO  DE  COMANDO  PARA  MOTORES  MAIOR  QUE  30  E MENOR 0U IGUAL 50CV</t>
  </si>
  <si>
    <t>MONTAGEM  E  INSTALACAO  DE  QUADRO  DE  COMANDO  PARA  MOTORES  MAIOR  QUE  50  E MENOR OU IGUAL 100CV</t>
  </si>
  <si>
    <t>MONTAGEM  E  INSTALACAO  DE  QUADRO  DE  COMANDO  PARA  MOTORES  MAIOR  QUE  100  E MENOR OU IGUAL 300CV</t>
  </si>
  <si>
    <t>MONTAGEM  E  INSTALACAO  DE  QUADRO  DE  COMANDO  PARA  MOTORES  MAIOR  QUE  300  E MENOR OU IGUAL 500CV</t>
  </si>
  <si>
    <t>FORNECIMENTO E ASSENTAMENTO DE PLACAS DE FIBROCIMENTO LISAS ESP=1,0CM</t>
  </si>
  <si>
    <t>ASSENTAMENTO DE PEDESTAL DE MANOBRA PARA COMPORTA</t>
  </si>
  <si>
    <t>FORNECIMENTO E ASSENTAMENTO DE MONOVIA EM PERFIL I</t>
  </si>
  <si>
    <t>ASSENTAMENTO DE COMPORTA DE FOFO 300MM</t>
  </si>
  <si>
    <t>FORNECIMENTO ASSENTAMENTO DE COMPORTA DE FOFO DN 400 C/  HASTE E PEDESTAL</t>
  </si>
  <si>
    <t>FORNECIMENTO ASSENTAMENTO DE COMPORTA DE FOFO DN 600 C/  HASTE E PEDESTAL</t>
  </si>
  <si>
    <t>GRUPO - S13.010 - ASSENTAMENTO</t>
  </si>
  <si>
    <t>ASSENTAMENTO DE TUBOS DE FOFO JE INCLUSIVE PECAS E CONEXOES DN 50</t>
  </si>
  <si>
    <t>ASSENTAMENTO DE TUBOS DE FOFO JE INCLUSIVE PECAS E CONEXOES DN 80</t>
  </si>
  <si>
    <t>ASSENTAMENTO DE TUBOS DE FOFO JE INCLUSIVE PECAS E CONEXOES DN 100</t>
  </si>
  <si>
    <t>ASSENTAMENTO DE TUBOS DE FOFO JE INCLUSIVE PECAS E CONEXOES DN 150</t>
  </si>
  <si>
    <t>ASSENTAMENTO DE TUBOS DE FOFO JE INCLUSIVE PECAS E CONEXOES DN 200</t>
  </si>
  <si>
    <t>ASSENTAMENTO DE TUBOS DE FOFO JE INCLUSIVE PECAS E CONEXOES DN 250</t>
  </si>
  <si>
    <t>ASSENTAMENTO DE TUBOS DE FOFO JE INCLUSIVE PECAS E CONEXOES DN 300</t>
  </si>
  <si>
    <t>ASSENTAMENTO DE TUBOS DE FOFO JE INCLUSIVE PECAS E CONEXOES DN 350</t>
  </si>
  <si>
    <t>ASSENTAMENTO DE TUBOS DE FOFO JE INCLUSIVE PECAS E CONEXOES DN 400</t>
  </si>
  <si>
    <t>ASSENTAMENTO DE TUBOS DE FOFO JE INCLUSIVE PECAS E CONEXOES DN 450</t>
  </si>
  <si>
    <t>ASSENTAMENTO DE TUBOS DE FOFO JE INCLUSIVE PECAS E CONEXOES DN 500</t>
  </si>
  <si>
    <t>ASSENTAMENTO DE TUBOS DE FOFO JE INCLUSIVE PECAS E CONEXOES DN 600</t>
  </si>
  <si>
    <t>ASSENTAMENTO DE TUBOS DE FOFO JE INCLUSIVE PECAS E CONEXOES DN 700</t>
  </si>
  <si>
    <t>ASSENTAMENTO DE TUBOS DE FOFO JE INCLUSIVE PECAS E CONEXOES DN 800</t>
  </si>
  <si>
    <t>FORNECIMENTO  E  ASSENTAMENTO  DE  TUBOS  DE  FOFO   ESGOTO   JE  INCLUSIVE  PECAS  E CONEXOES DN 100</t>
  </si>
  <si>
    <t>FORNECIMENTO  E  ASSENTAMENTO  DE  TUBOS  DE  FOFO   ESGOTO   JE  INCLUSIVE  PECAS  E CONEXOES DN 150</t>
  </si>
  <si>
    <t>FORNECIMENTO  E  ASSENTAMENTO  DE  TUBOS  DE  FOFO   ESGOTO   JE  INCLUSIVE  PECAS  E CONEXOES DN 200</t>
  </si>
  <si>
    <t>FORNECIMENTO  E  ASSENTAMENTO  DE  TUBOS  DE  FOFO   ESGOTO   JE  INCLUSIVE  PECAS  E CONEXOES DN 250</t>
  </si>
  <si>
    <t>FORNECIMENTO  E  ASSENTAMENTO  DE  TUBOS  DE  FOFO   ESGOTO   JE  INCLUSIVE  PECAS  E CONEXOES DN 300</t>
  </si>
  <si>
    <t>FORNECIMENTO  E  ASSENTAMENTO  DE  TUBOS  DE  FOFO   ESGOTO   JE  INCLUSIVE  PECAS  E CONEXOES DN 350</t>
  </si>
  <si>
    <t>FORNECIMENTO  E  ASSENTAMENTO  DE  TUBOS  DE  FOFO   ESGOTO   JE  INCLUSIVE  PECAS  E CONEXOES DN 400</t>
  </si>
  <si>
    <t>FORNECIMENTO  E  ASSENTAMENTO  DE  TUBOS  DE  FOFO   ESGOTO   JE  INCLUSIVE  PECAS  E CONEXOES DN 500</t>
  </si>
  <si>
    <t>ASSENTAMENTO DE TUBOS DE FOFO FLANGES INCLUSIVE PECAS E CONEXOES DN 75</t>
  </si>
  <si>
    <t>ASSENTAMENTO DE TUBOS DE FOFO FLANGES INCLUSIVE PECAS E CONEXOES DN 150</t>
  </si>
  <si>
    <t>ASSENTAMENTO DE TUBOS DE FOFO FLANGES INCLUSIVE PECAS E CONEXOES DN 200</t>
  </si>
  <si>
    <t>ASSENTAMENTO DE TUBOS DE FOFO FLANGES INCLUSIVE PECAS E CONEXOES DN 250</t>
  </si>
  <si>
    <t>ASSENTAMENTO DE TUBOS DE FOFO FLANGES INCLUSIVE PECAS E CONEXOES DN 300</t>
  </si>
  <si>
    <t>ASSENTAMENTO DE TUBOS DE FOFO FLANGES INCLUSIVE PECAS E CONEXOES DN 400</t>
  </si>
  <si>
    <t>ASSENTAMENTO DE TUBOS DE FOFO FLANGES INCLUSIVE PECAS E CONEXOES DN 800</t>
  </si>
  <si>
    <t>ASSENTAMENTO DE TUBO PVC EB 608 DN 40 INCLUSIVE PECAS E CONEXOES</t>
  </si>
  <si>
    <t>ASSENTAMENTO DE TUBO PVC EB 608 DN 50 INCLUSIVE PECAS E CONEXOES</t>
  </si>
  <si>
    <t>ASSENTAMENTO DE TUBO PVC EB 608 DN 75 INCLUSIVE PECAS E CONEXOES</t>
  </si>
  <si>
    <t>ASSENTAMENTO DE TUBO PVC EB 608 DN 100 INCLUSIVE PECAS E CONEXOES</t>
  </si>
  <si>
    <t>ASSENTAMENTO DE TUBOS DE PVC PBA, IN- CLUSIVE PECAS E CONEXOES, DN 50</t>
  </si>
  <si>
    <t>ASSENTAMENTO DE TUBOS DE PVC PBA, IN- CLUSIVE PECAS E CONEXOES, DN 75</t>
  </si>
  <si>
    <t>ASSENTAMENTO DE TUBOS DE PVC PBA, IN- CLUSIVE PECAS E CONEXOES, DN 100</t>
  </si>
  <si>
    <t>ASSENTAMENTO DE TUBOS DE PVC EB-644 INCLUSIVE PECAS E CONEXOES DN 100</t>
  </si>
  <si>
    <t>ASSENTAMENTO DE TUBOS DE PVC EB-644 INCLUSIVE PECAS E CONEXOES DN 125</t>
  </si>
  <si>
    <t>ASSENTAMENTO DE TUBOS DE PVC EB-644 INCLUSIVE PECAS E CONEXOES DN 150</t>
  </si>
  <si>
    <t>ASSENTAMENTO DE TUBOS DE PVC EB-644 INCLUSIVE PECAS E CONEXOES DN 200</t>
  </si>
  <si>
    <t>ASSENTAMENTO DE TUBOS DE PVC EB-644 INCLUSIVE PECAS E CONEXOES DN 250</t>
  </si>
  <si>
    <t>ASSENTAMENTO DE TUBOS DE PVC EB-644 INCLUSIVE PECAS E CONEXOES DN 300</t>
  </si>
  <si>
    <t>ASSENTAMENTO DE TUBOS DE PVC EB-644 INCLUSIVE PECAS E CONEXOES DN 350</t>
  </si>
  <si>
    <t>ASSENTAMENTO DE TUBOS DE PVC EB-644 INCLUSIVE PECAS E CONEXOES DN 400</t>
  </si>
  <si>
    <t>ASSENTAMENTO DE TUBOS DE PVC DEFOFO INCLUSIVE PECAS E CONEXOES DN 100</t>
  </si>
  <si>
    <t>ASSENTAMENTO DE TUBOS DE PVC DEFOFO INCLUSIVE PECAS E CONEXOES DN 150</t>
  </si>
  <si>
    <t>ASSENTAMENTO DE TUBOS DE PVC DEFOFO INCLUSIVE PECAS E CONEXOES DN 200</t>
  </si>
  <si>
    <t>ASSENTAMENTO DE TUBOS DE PVC DEFOFO INCLUSIVE PECAS E CONEXOES DN 250</t>
  </si>
  <si>
    <t>ASSENTAMENTO DE TUBOS DE PVC DEFOFO INCLUSIVE PECAS E CONEXOES DN 300</t>
  </si>
  <si>
    <t>ASSENTAMENTO DE TUBOS DE PVC ROSCAVEL INCLUSIVE PECAS E CONEXOES D 1/2"</t>
  </si>
  <si>
    <t>ASSENTAMENTO DE TUBOS DE PVC ROSCAVEL INCLUSIVE PECAS E CONEXOES D 3/4"</t>
  </si>
  <si>
    <t>ASSENTAMENTO DE TUBOS DE PVC ROSCAVEL INCLUSIVE PECAS E CONEXOES D 1"</t>
  </si>
  <si>
    <t>ASSENTAMENTO DE TUBOS DE PVC ROSCAVEL INCLUSIVE PECAS E CONEXOES D 1.1/4"</t>
  </si>
  <si>
    <t>ASSENTAMENTO DE TUBOS DE PVC ROSCAVEL INCLUSIVE PECAS E CONEXOES D 1.1/2"</t>
  </si>
  <si>
    <t>ASSENTAMENTO DE TUBOS DE PVC ROSCAVEL INCLUSIVE PECAS E CONEXOES D 2"</t>
  </si>
  <si>
    <t>ASSENTAMENTO DE TUBOS DE PVC ROSCAVEL INCLUSIVE PECAS E CONEXOES D 2.1/2"</t>
  </si>
  <si>
    <t>ASSENTAMENTO DE TUBOS DE PVC ROSCAVEL INCLUSIVE PECAS E CONEXOES D 4"</t>
  </si>
  <si>
    <t>ASSENTAMENTO DE TUBOS DE PVC SOLDAVEL INCLUSIVE PECAS E CONEXOES D 20</t>
  </si>
  <si>
    <t>ASSENTAMENTO DE TUBOS DE PVC SOLDAVEL INCLUSIVE PECAS E CONEXOES D 25</t>
  </si>
  <si>
    <t>ASSENTAMENTO DE TUBOS DE PVC SOLDAVEL INCLUSIVE PECAS E CONEXOES D 32</t>
  </si>
  <si>
    <t>ASSENTAMENTO DE TUBOS DE PVC SOLDAVEL INCLUSIVE PECAS E CONEXOES D 40</t>
  </si>
  <si>
    <t>ASSENTAMENTO DE TUBOS DE PVC SOLDAVEL INCLUSIVE PECAS E CONEXOES D 50</t>
  </si>
  <si>
    <t>ASSENTAMENTO DE TUBOS DE PVC SOLDAVEL INCLUSIVE PECAS E CONEXOES D 60</t>
  </si>
  <si>
    <t>ASSENTAMENTO DE TUBOS DE PVC SOLDAVEL INCLUSIVE PECAS E CONEXOES D 110</t>
  </si>
  <si>
    <t>ASSENTAMENTO DE TUBOS DE FOGO ROSCA INCLUSIVE PECAS E CONEXOES D 1/2"</t>
  </si>
  <si>
    <t>ASSENTAMENTO DE TUBOS DE FOGO ROSCA INCLUSIVE PECAS E CONEXOES D 3/4"</t>
  </si>
  <si>
    <t>ASSENTAMENTO DE TUBOS DE FOGO ROSCA INCLUSIVE PECAS E CONEXOES D "</t>
  </si>
  <si>
    <t>ASSENTAMENTO DE TUBOS DE FOGO ROSCA INCLUSIVE PECAS E CONEXOES D 2"</t>
  </si>
  <si>
    <t>ASSENTAMENTO DE TUBOS DE FOGO ROSCA INCLUSIVE PECAS E CONEXOES D 2.1/2"</t>
  </si>
  <si>
    <t>ASSENTAMENTO DE TUBOS DE FOGO ROSCA INCLUSIVE PECAS E CONEXOES D 3"</t>
  </si>
  <si>
    <t>ASSENTAMENTO DE TUBOS DE FOGO ROSCA INCLUSIVE PECAS E CONEXOES D 4"</t>
  </si>
  <si>
    <t>ASSENTAMENTO DE TUBOS DE FOGO ROSCA INCLUSIVE PECAS E CONEXOES D 6"</t>
  </si>
  <si>
    <t>ASSENTAMENTO DE TUBOS DE ACO DN 250  JUNTA SOLDADA INCLUSIVE CORTE/SOLDA PECAS E CONEXOES</t>
  </si>
  <si>
    <t>ASSENTAMENTO DE TUBOS DE ACO DN 300  JUNTA SOLDADA INCLUSIVE CORTE/SOLDA PECAS E CONEXOES</t>
  </si>
  <si>
    <t>ASSENTAMENTO DE TUBOS DE ACO DN 350  JUNTA SOLDADA INCLUSIVE CORTE/SOLDA PECAS E CONEXOES</t>
  </si>
  <si>
    <t>ASSENTAMENTO DE TUBOS DE ACO DN 400  JUNTA SOLDADA INCLUSIVE CORTE/SOLDA PECAS E CONEXOES</t>
  </si>
  <si>
    <t>ASSENTAMENTO DE TUBOS DE ACO DN 500  JUNTA SOLDADA INCLUSIVE CORTE/SOLDA PECAS E CONEXOES</t>
  </si>
  <si>
    <t>ASSENTAMENTO DE TUBOS DE ACO DN 600  JUNTA SOLDADA INCLUSIVE CORTE/SOLDA PECAS E CONEXOES</t>
  </si>
  <si>
    <t>ASSENTAMENTO DE TUBOS DE ACO DN 1000  JUNTA SOLDADA INCLUSIVE CORTE/SOLDA PECAS E CONEXOES</t>
  </si>
  <si>
    <t>ASSENTAMENTO DE TUBOS DE ACO DN 1200  JUNTA SOLDADA INCLUSIVE CORTE/SOLDA PECAS E CONEXOES</t>
  </si>
  <si>
    <t>ASSENTAMENTO DE TUBOS DE ACO DN 1500  JUNTA SOLDADA INCLUSIVE CORTE/SOLDA PECAS E CONEXOES</t>
  </si>
  <si>
    <t>ASSENTAMENTO DE TUBOS DE FERRO DUCTIL 1MPA INCLUSIVE PECAS E CONEXOES DN 150</t>
  </si>
  <si>
    <t>ASSENTAMENTO DE TUBOS DE FERRO DUCTIL 1MPA INCLUSIVE PECAS E CONEXOES DN 200</t>
  </si>
  <si>
    <t>ASSENTAMENTO DE TUBOS DE FERRO DUCTIL 1MPA INCLUSIVE PECAS E CONEXOES DN 250</t>
  </si>
  <si>
    <t>ASSENTAMENTO DE TUBOS DE FERRO DUCTIL 1MPA INCLUSIVE PECAS E CONEXOES DN 300</t>
  </si>
  <si>
    <t>ASSENTAMENTO DE TUBOS DE CONCRETO JUNTA ARGAMASSADA DN 200</t>
  </si>
  <si>
    <t>ASSENTAMENTO DE TUBOS DE CONCRETO JUNTA ARGAMASSADA DN 300</t>
  </si>
  <si>
    <t>ASSENTAMENTO DE TUBOS DE CONCRETO JUNTA ARGAMASSADA DN 400</t>
  </si>
  <si>
    <t>ASSENTAMENTO DE TUBOS DE CONCRETO JUNTA ARGAMASSADA DN 500</t>
  </si>
  <si>
    <t>ASSENTAMENTO DE TUBOS DE CONCRETO JUNTA ARGAMASSADA DN 600</t>
  </si>
  <si>
    <t>ASSENTAMENTO DE TUBOS DE CONCRETO JUNTA ARGAMASSADA DN 700</t>
  </si>
  <si>
    <t>ASSENTAMENTO DE TUBOS DE CONCRETO JUNTA ARGAMASSADA DN 800</t>
  </si>
  <si>
    <t>ASSENTAMENTO DE TUBOS DE CONCRETO JUNTA ARGAMASSADA DN 900</t>
  </si>
  <si>
    <t>ASSENTAMENTO DE TUBOS DE CONCRETO JUNTA ARGAMASSADA DN 1000</t>
  </si>
  <si>
    <t>ASSENTAMENTO DE TUBOS DE CONCRETO JUNTA ARGAMASSADA DN 1200</t>
  </si>
  <si>
    <t>ASSENTAMENTO DE TUBOS DE CONCRETO JUNTA ARGAMASSADA DN 1500</t>
  </si>
  <si>
    <t>ASSENTAMENTO DE TUBOS DE PVC PBA DN 50 NO INTERIOR DO TUBO CAMISA</t>
  </si>
  <si>
    <t>ASSENTAMENTO DE TUBOS DE PVC PBA DN 75 NO INTERIOR DO TUBO CAMISA</t>
  </si>
  <si>
    <t>ASSENTAMENTO DE TUBOS PVC EB-644 DN 150 NO INTERIOR DO TUBO CAMISA</t>
  </si>
  <si>
    <t>ASSENTAMENTO DE TUBOS PVC EB-644 DN 250 NO INTERIOR DO TUBO CAMISA</t>
  </si>
  <si>
    <t>ASSENTAMENTO DE TUBOS PVC EB-644 DN 200 NO INTERIOR DO TUBO CAMISA</t>
  </si>
  <si>
    <t>ASSENTAMENTO DE TUBOS PVC EB-644 DN 300 NO INTERIOR DO TUBO CAMISA</t>
  </si>
  <si>
    <t>ASSENTAMENTO DE TUBOS DE PVC DEFOFO DN 100 NO INTERIOR DO TUBO CAMISA</t>
  </si>
  <si>
    <t>ASSENTAMENTO DE TUBOS DE PVC DEFOFO DN 150 NO INTERIOR DO TUBO CAMISA</t>
  </si>
  <si>
    <t>ASSENTAMENTO DE TUBOS DE PVC DEFOFO DN 200 NO INTERIOR DO TUBO CAMISA</t>
  </si>
  <si>
    <t>ASSENTAMENTO DE TUBOS DE PVC DEFOFO DN 250 NO INTERIOR DO TUBO CAMISA</t>
  </si>
  <si>
    <t>ASSENTAMENTO DE TUBOS DE FOFO JE DN 75 FIXADOS COM BRACADEIRAS</t>
  </si>
  <si>
    <t>ASSENTAMENTO DE TUBOS DE FOFO JE DN 100 FIXADOS COM BRACADEIRAS</t>
  </si>
  <si>
    <t>ASSENTAMENTO DE TUBOS DE FOFO JE DN 200 FIXADOS COM BRACADEIRAS</t>
  </si>
  <si>
    <t>ASSENTAMENTO DE TUBOS DE FOFO JE DN 250 FIXADOS COM BRACADEIRAS</t>
  </si>
  <si>
    <t>ASSENTAMENTO DE TUBOS DE FOFO JE DN 300 FIXADOS COM BRACADEIRAS</t>
  </si>
  <si>
    <t>ASSENTAMENTO DE TUBOS DE FOFO JE DN 500 FIXADOS COM BRACADEIRAS</t>
  </si>
  <si>
    <t>ASSENTAMENTO DE TUBOS DE FOFO JE DN 100 SOBRE PILARES DE CONCRETO</t>
  </si>
  <si>
    <t>ASSENTAMENTO DE TUBOS DE FOFO JE DN 150 SOBRE PILARES DE CONCRETO</t>
  </si>
  <si>
    <t>ASSENTAMENTO DE TUBOS DE FOFO JE DN 200 SOBRE PILARES DE CONCRETO</t>
  </si>
  <si>
    <t>ASSENTAMENTO DE TUBOS DE FOFO JE DN 250 SOBRE PILARES DE CONCRETO</t>
  </si>
  <si>
    <t>ASSENTAMENTO DE TUBOS DE FOFO JE DN 300 SOBRE PILARES DE CONCRETO</t>
  </si>
  <si>
    <t>ASSENTAMENTO DE TUBOS DE FOFO JE DN 400 SOBRE PILARES DE CONCRETO</t>
  </si>
  <si>
    <t>ASSENTAMENTO DE TUBOS DE FOFO JE DN 500 SOBRE PILARES DE CONCRETO</t>
  </si>
  <si>
    <t>RETIRADA DE TUBOS DE FOFO JE INCLUSIVE PECAS E CONEXOES DN 150</t>
  </si>
  <si>
    <t>RETIRADA DE TUBOS DE FOFO JE INCLUSIVE PECAS E CONEXOES DN 200</t>
  </si>
  <si>
    <t>RETIRADA DE TUBOS DE FOFO JE INCLUSIVE PECAS E CONEXOES DN 250</t>
  </si>
  <si>
    <t>RETIRADA DE TUBOS DE FOFO JE INCLUSIVE PECAS E CONEXOES DN 300</t>
  </si>
  <si>
    <t>RETIRADA DE TUBOS DE FOFO JE INCLUSIVE PECAS E CONEXOES DN 350</t>
  </si>
  <si>
    <t>RETIRADA DE TUBOS DE FOFO JE INCLUSIVE PECAS E CONEXOES DN 400</t>
  </si>
  <si>
    <t>RETIRADA DE TUBOS DE FOFO JE INCLUSIVE PECAS E CONEXOES DN 450</t>
  </si>
  <si>
    <t>RETIRADA DE TUBOS DE FOFO JE INCLUSIVE PECAS E CONEXOES DN 500</t>
  </si>
  <si>
    <t>RETIRADA DE TUBOS DE FOFO JE INCLUSIVE PECAS E CONEXOES DN 800</t>
  </si>
  <si>
    <t>RETIRADA DE TUBOS DE PVC PBA INCLUSIVE PECAS E CONEXOES DN 50</t>
  </si>
  <si>
    <t>RETIRADA DE TUBOS DE PVC PBA INCLUSIVE PECAS E CONEXOES DN 100</t>
  </si>
  <si>
    <t>RETIRADA DE TUBO PVC EB-644 DN 150, INCLUSIVE PECAS E CONEXOES</t>
  </si>
  <si>
    <t>RETIRADA DE TUBO PVC EB-644 DN 300, INCLUSIVE PECAS E CONEXOES</t>
  </si>
  <si>
    <t>FORNECIMENTO E ASSENTAMENTO DE TUBOS DE CONCRETO CA-1DN 200</t>
  </si>
  <si>
    <t>FORNECIMENTO E ASSENTAMENTO DE TUBOS DE CONCRETO CA-1DN 300</t>
  </si>
  <si>
    <t>FORNECIMENTO E ASSENTAMENTO DE TUBOS DE CONCRETO CA-2DN 300</t>
  </si>
  <si>
    <t>FORNECIMENTO E ASSENTAMENTO DE TUBOS DE CONCRETO CA-1DN 400</t>
  </si>
  <si>
    <t>FORNECIMENTO E ASSENTAMENTO DE TUBOS DE CONCRETO CA-2DN 400</t>
  </si>
  <si>
    <t>FORNECIMENTO E ASSENTAMENTO DE TUBOS DE CONCRETO CA-1DN 500</t>
  </si>
  <si>
    <t>FORNECIMENTO E ASSENTAMENTO DE TUBOS DE CONCRETO CA-1DN 600</t>
  </si>
  <si>
    <t>FORNECIMENTO E ASSENTAMENTO DE TUBOS DE CONCRETO CA-1DN 800</t>
  </si>
  <si>
    <t>FORNECIMENTO  E  ASSENTAMENTO  DE  TUBO  C-PRFV  DEFOFO,  CLASSE  6,  INCLUSIVE PECAS E CONEXOES, DN 500</t>
  </si>
  <si>
    <t>FORNECIMENTO  E  ASSENTAMENTO  DE  TUBO  C-PRFV  DEFOFO,  CLASSE  6,  INCLUSIVE PECAS E CONEXOES, DN 600</t>
  </si>
  <si>
    <t>FORNECIMENTO  E  ASSENTAMENTO  DE  TUBO  C-PRFV  DEFOFO,  CLASSE  6,  INCLUSIVE PECAS E CONEXOES, DN 700</t>
  </si>
  <si>
    <t>FORNECIMENTO E ASSENTAMENTO DE TUBO C-PRFV DEFOFO,  INCLUSIVE PECAS E CONEXOES, DN 800</t>
  </si>
  <si>
    <t>FORNECIMENTO  E  ASSENTAMENTO  DE  TUBO   K-7  DN  80,  INC.  CONEXOES,  SINALIZACAO, MOV.TERRA E BOTA FORA</t>
  </si>
  <si>
    <t>ASSENTAMENTO DE TUBO K-7 DN 80, INCLUSIVE CONEXOES, SINALIZACAO E MOVIMENTO DE TERRA</t>
  </si>
  <si>
    <t>FORNECIMENTO E ASSENTAMENTO DE TUBO K-7 DN 100, INCLUSIVE CONEXOES, SINALIZACAO E MOVIMENTO DE TERRA</t>
  </si>
  <si>
    <t>ASSENTAMENTO DE TUBO K-7 DN 100, INCLUSIVE CONEXOES, SINALIZACAO E MOVIMENTO DE TERRA</t>
  </si>
  <si>
    <t>FORNECIMENTO E ASSENTAMENTO DE TUBO K-7 DN 150, INCLUSIVE CONEXOES, SINALIZACAO E MOVIMENTO DE TERRA</t>
  </si>
  <si>
    <t>ASSENTAMENTO DE TUBO K-7 DN 150, INCLUSIVE CONEXOES, SINALIZACAO E MOVIMENTO DE TERRA</t>
  </si>
  <si>
    <t>FORNECIMENTO E ASSENTAMENTO DE TUBO K-7 DN 200, INCLUSIVE CONEXOES, SINALIZACAO E MOVIMENTO DE TERRA</t>
  </si>
  <si>
    <t>ASSENTAMENTO DE TUBO K-7 DN 200, INCLUSIVE CONEXOES, SINALIZACAO E MOVIMENTO DE TERRA</t>
  </si>
  <si>
    <t>FORNECIMENTO E ASSENTAMENTO DE TUBO K-7 DN 250, INCLUSIVE CONEXOES, SINALIZACAO E MOVIMENTO DE TERRA</t>
  </si>
  <si>
    <t>FORNECIMENTO E ASSENTAMENTO DE TUBO K-7 DN 300, INCLUSIVE CONEXOES, SINALIZACAO E MOVIMENTO DE TERRA</t>
  </si>
  <si>
    <t>FORNECIMENTO   E   ASSENTAMENTO   DE   TUBO   FOFO   K-7   DN   150,   INCUSIVE   CONEXOES, SINALIZACAO, MOVIMENTO DE TERRA E  RETIRADA E RECOMPOSICAO DE BLOCO ARTICULADO</t>
  </si>
  <si>
    <t>FORNECIMENTO   E   ASSENTAMENTO   DE   TUBO   FOFO   K-7   DN   200,   INCUSIVE   CONEXOES, SINALIZACAO, MOVIMENTO DE TERRA E  RETIRADA E RECOMPOSICAO DE BLOCO ARTICULADO</t>
  </si>
  <si>
    <t>FORNECIMENTO   E   ASSENTAMENTO   DE   TUBO   FOFO   K-7   DN   250,   INCUSIVE   CONEXOES, SINALIZACAO, MOVIMENTO DE TERRA E  RETIRADA E RECOMPOSICAO DE BLOCO ARTICULADO</t>
  </si>
  <si>
    <t>FORNECIMENTO   E   ASSENTAMENTO   DE   TUBO   FOFO   K-7   DN   300,   INCUSIVE   CONEXOES, SINALIZACAO, MOVIMENTO DE TERRA E  RETIRADA E RECOMPOSICAO DE BLOCO ARTICULADO</t>
  </si>
  <si>
    <t>FORNECIMENTO   E   ASSENTAMENTO   DE   TUBO   FOFO   K-7   DN   80,   INCUSIVE   CONEXOES, SINALIZACAO, MOVIMENTO DE TERRA E  RETIRADA E RECOMPOSICAO DE PARALELEPIPEDO</t>
  </si>
  <si>
    <t>FORNECIMENTO   E   ASSENTAMENTO   DE   TUBO   FOFO   K-7   DN   150,   INCUSIVE   CONEXOES, SINALIZACAO, MOVIMENTO DE TERRA E  RETIRADA E RECOMPOSICAO DE PARALELEPIPEDO</t>
  </si>
  <si>
    <t>FORNECIMENTO   E   ASSENTAMENTO   DE   TUBO   FOFO   K-7   DN   200,   INCUSIVE   CONEXOES, SINALIZACAO, MOVIMENTO DE TERRA E  RETIRADA E RECOMPOSICAO DE PARALELEPIPEDO</t>
  </si>
  <si>
    <t>FORNECIMENTO   E   ASSENTAMENTO   DE   TUBO   FOFO   K-7   DN   250,   INCUSIVE   CONEXOES, SINALIZACAO, MOVIMENTO DE TERRA E  RETIRADA E RECOMPOSICAO DE PARALELEPIPEDO</t>
  </si>
  <si>
    <t>FORNECIMENTO   E   ASSENTAMENTO   DE   TUBO   FOFO   K-7   DN   300,   INCUSIVE   CONEXOES, SINALIZACAO, MOVIMENTO DE TERRA E  RETIRADA E RECOMPOSICAO DE PARALELEPIPEDO</t>
  </si>
  <si>
    <t>FORNECIMENTO   E   ASSENTAMENTO   DE   TUBO   FOFO   K-7   DN   80,   INCUSIVE   CONEXOES, SINALIZACAO, MOVIMENTO DE TERRA E  RETIRADA E RECOMPOSICAO DE ASFALTO</t>
  </si>
  <si>
    <t>FORNECIMENTO   E   ASSENTAMENTO   DE   TUBO   FOFO   K-7   DN   150,   INCUSIVE   CONEXOES, SINALIZACAO, MOVIMENTO DE TERRA E  RETIRADA E RECOMPOSICAO DE ASFALTO</t>
  </si>
  <si>
    <t>FORNECIMENTO   E   ASSENTAMENTO   DE   TUBO   FOFO   K-7   DN   200,   INCUSIVE   CONEXOES, SINALIZACAO, MOVIMENTO DE TERRA E  RETIRADA E RECOMPOSICAO DE ASFALTO</t>
  </si>
  <si>
    <t>FORNECIMENTO   E   ASSENTAMENTO   DE   TUBO   FOFO   K-7   DN   250,   INCUSIVE   CONEXOES, SINALIZACAO, MOVIMENTO DE TERRA E  RETIRADA E RECOMPOSICAO DE ASFALTO</t>
  </si>
  <si>
    <t>FORNECIMENTO   E   ASSENTAMENTO   DE   TUBO   FOFO   K-7   DN   300,   INCUSIVE   CONEXOES, SINALIZACAO, MOVIMENTO DE TERRA E  RETIRADA E RECOMPOSICAO DE ASFALTO</t>
  </si>
  <si>
    <t>FORNECIMENTO E  ASSENTAMENTO DE TUBO  FOGO  ROSCAVEL  D 1",  INCLUSIVE CONEXOES E SINALIZACAO</t>
  </si>
  <si>
    <t>FORNECIMENTO  E  ASSENTAMENTO  DE  TUBO  FOGO  ROSCAVEL  D  1",  INCLUSIVE  CONEXOES, SINALIZACAO E MOVIMENTO DE TERRA</t>
  </si>
  <si>
    <t>FORNECIMENTO E  ASSENTAMENTO DE TUBO  FOGO  ROSCAVEL  D 2",  INCLUSIVE CONEXOES E SINALIZACAO</t>
  </si>
  <si>
    <t>FORNECIMENTO  E  ASSENTAMENTO  DE  TUBO  FOGO  ROSCAVEL  D  2",  INCLUSIVE  CONEXOES, SINALIZACAO E MOVIMENTO DE TERRA</t>
  </si>
  <si>
    <t>FORNECIMENTO E  ASSENTAMENTO DE TUBO  FOGO  ROSCAVEL  D 3",  INCLUSIVE CONEXOES E SINALIZACAO</t>
  </si>
  <si>
    <t>FORNECIMENTO  E  ASSENTAMENTO  DE  TUBO  FOGO  ROSCAVEL  D  3",  INCLUSIVE  CONEXOES, SINALIZACAO E MOVIMENTO DE TERRA</t>
  </si>
  <si>
    <t>FORNECIMENTO E  ASSENTAMENTO DE TUBO  FOGO  ROSCAVEL  D 4",  INCLUSIVE CONEXOES E SINALIZACAO</t>
  </si>
  <si>
    <t>FORNECIMENTO  E  ASSENTAMENTO  DE  TUBO  FOGO  ROSCAVEL  D  4",  INCLUSIVE  CONEXOES, SINALIZACAO E MOVIMENTO DE TERRA</t>
  </si>
  <si>
    <t>GRUPO - 214.010 - LIGAÇÕES PREDIAIS</t>
  </si>
  <si>
    <t>ASSENTAMENTO DE PADRAO 2, INCLUSIVE  FORNECIMENTO E EXECUCAO  DE BASE CONCRETO, BEM COMO INTERLIGACAO AO RAMAL</t>
  </si>
  <si>
    <t>ASSENTAMENTO DE PADRAO 2A, INCLUSIVE  FORNECIMENTO E EXECUCAO  DE BASE CONCRETO, BEM COMO INTERLIGACAO AO RAMAL</t>
  </si>
  <si>
    <t>FORNECIMENTO E ASSENTAMENTO DE PADRAO 2A, INCLUSIVE  FORNECIMENTO E EXECUCAO  DE BASE CONCRETO, BEM COMO INTERLIGACAO AO RAMAL</t>
  </si>
  <si>
    <t>ASSENTAMENTO DE HIDROMETRO 1.5 M3</t>
  </si>
  <si>
    <t>ASSENTAMENTO DE HIDROMETRO 3 E 5 M3</t>
  </si>
  <si>
    <t>ASSENTAMENTO DE HIDROMETRO 7 E 10 M3</t>
  </si>
  <si>
    <t>ASSENTAMENTO  DE  DERIVACAO  DOMICILIAR  COM  TUBO  DE  POLIETILENO  DN  20  INCLUSIVE ESCAVACAO E REATERRO</t>
  </si>
  <si>
    <t>ASSENTAMENTO DE DERIVACAO DOMICILIAR COM DIAMETRO ATE 3/4" EM REDES JA EXISTENTES INCL. ESCAV. E REATERRO</t>
  </si>
  <si>
    <t>FORNECIMENTO  E  ASSENTAMENTO  DE  DERIVACAO  DOMICILIAR  COM  TUBO  PEAD  20MM, INCLUSIVE MOVIMENTO DE TERRA - REDES PVC SEM PAVIMENTACAO</t>
  </si>
  <si>
    <t>FORNECIMENTO  E  ASSENTAMENTO  DE  DERIVACAO  DOMICILIAR  COM  TUBO  PEAD  20MM, INCLUSIVE MOVIMENTO DE TERRA - REDES PVC COM PAVIMENTACAO ASFALTICA</t>
  </si>
  <si>
    <t>FORNECIMENTO  E  ASSENTAMENTO  DE  DERIVACAO  DOMICILIAR  COM  TUBO  PEAD  20MM, INCLUSIVE MOVIMENTO DE TERRA - REDES PVC COM PAVIMENTACAO BLOKRET</t>
  </si>
  <si>
    <t>MONTAGEM ASSENTAMENTO E INTERLIG DE COLETOR PREDIAL COM TUBO PVC DN 100 ENTRE CAIXA DE PASSAGEM INCLUSIVE ESCAVACAO E  REATERRO</t>
  </si>
  <si>
    <t>ASSENTAMENTO DE LIGACAO PREDIAL DE ESGOTO DN 100, IN-CLUSIVE. ESCAVACAO, REATERRO E SINALIZACAO</t>
  </si>
  <si>
    <t>ASSENTAMENTO  DE  LIGACAO  PREDIAL  DE  ESGOTO  DN  100,  INC.  ESCAVACAO,  REATERRO, SINALIZACAO E FORNECIMENTO DE TUBO EB-608</t>
  </si>
  <si>
    <t>FORNECIMENTO E EXECUCAO DE CAIXA PARA LIGACAO PREDIAL EM ANEL DE CONCRETO DN 400 H&lt;=1,50M, INCLUSIVE ASSENTAMENTO DE TAMPAO</t>
  </si>
  <si>
    <t>REPARO   DE   REDES   DE   DRENAGEM   EM   TUBO   DE   CONCRETO   DN   ATE   200MM   COM FORNECIMENTO DE TODOS OS MATERIAIS</t>
  </si>
  <si>
    <t>ASSENTAMENTO DE LIGACAO PREDIAL DE AGUA EM PEAD 20MM COM COLAR TOMADA, INCLUSIVE FORNECIMENTO MATERIAIS, MOVIMENTO DE TERRA, SINALIZACAO EM LOCALIZACAO DA REDE</t>
  </si>
  <si>
    <t>ASSENTAMENTO DE LIGACAO PREDIAL DE AGUA EM PEAD 20MM COM COLAR TOMADA, INCLUSIVE FORNECIMENTO MATERIAIS, MOVIMENTO DE TERRA, SINALIZACAO EM LOCAIS DISPERSOS</t>
  </si>
  <si>
    <t>ASSENTAMENTO DE LIGACAO PREDIAL DE AGUA EM PEAD 20MM COM COLAR TOMADA, INCLUSIVE FORNECIMENTO MATERIAIS, MOVIMENTO DE TERRA, SINALIZACAO EM LOCAIS CONCENTRADOS</t>
  </si>
  <si>
    <t>ASSENTAMENTO DE LIGACAO PREDIAL DE AGUA PEAD 20MM COM TE DE SERVICO COM REDE PROFUNDIDADE &gt;1,25M, INCLUSIVE FORNECIMENTO DE MATERIAL, NO LOCAL DA REDE, EXCLUSIVE MOVIMENTO DE TERRA</t>
  </si>
  <si>
    <t>ASSENTAMENTO DE LIGACAO PREDIAL DE AGUA EM PEAD 20MM, COM TE SERVICO, INCLUSIVE DE FORNECIMENTO DE MATERIAL, MOVIMENTO DE TERRA, SINALIZACAO,  LOLALIZACAO  DA REDE, RETETIRADA E RECOMPOSICAO DE PAVIMENTO ASFALTICO EM LOCAIS DISPERSOS</t>
  </si>
  <si>
    <t>ASSENTAMENTO DE LIGACAO PREDIAL DE AGUA EM PEAD 20MM, COM TE SERVICO, INCLUSIVE DE FORNECIMENTO DE MATERIAL, MOVIMENTO DE TERRA, SINALIZACAO,  LOLALIZACAO  DA REDE, RETETIRADA E RECOMPOSICAO DE PAVIMENTO ASFALTICO EM LOCAIS CONCENTRADOS</t>
  </si>
  <si>
    <t>ASSENTAMENTO DE LIGACAO PREDIAL DE AGUA EM PEAD 20MM, COM TE SERVICO, INCLUSIVE DE FORNECIMENTO DE MATERIAL, MOVIMENTO DE TERRA, SINALIZACAO,  LOLALIZACAO  DA REDE, RETETIRADA E RECOMPOSICAO DE PAVIMENTO EM PARALELEPIPEDO EM  LOCAIS DISPERSOS</t>
  </si>
  <si>
    <t>ASSENTAMENTO DE LIGACAO PREDIAL DE AGUA EM PEAD 20MM, COM TE SERVICO, INCLUSIVE DE FORNECIMENTO DE MATERIAL, MOVIMENTO DE TERRA, SINALIZACAO,  LOLALIZACAO  DA REDE, RETETIRADA E RECOMPOSICAO DE PAVIMENTO PARALELEPIPEDO EM LOCAIS CONCENTRADOS</t>
  </si>
  <si>
    <t>ASSENTAMENTO DE LIGACAO PREDIAL DE AGUA EM PEAD 20MM, COM TE SERVICO, INCLUSIVE DE FORNECIMENTO DE MATERIAL, MOVIMENTO DE TERRA, SINALIZACAO,  LOLALIZACAO  DA REDE, RETETIRADA E RECOMPOSICAO DE PAVIMENTO EM PAVI´S EM LOCAIS DISPERSOS</t>
  </si>
  <si>
    <t>ASSENTAMENTO DE LIGACAO PREDIAL DE AGUA EM PEAD 20MM, COM TE SERVICO, INCLUSIVE DE FORNECIMENTO DE MATERIAL, MOVIMENTO DE TERRA, SINALIZACAO,  LOLALIZACAO  DA REDE, RETETIRADA E RECOMPOSICAO DE PAVIMENTO PAVI´S EM LOCAIS CONCENTRADOS</t>
  </si>
  <si>
    <t>ASSENTAMENTO DE LIGACAO PREDIAL DE AGUA PVC ROSCA 1" A 2", INCLUSIVE FORNECIMENTO DE MATERIAL, MOVIMENTO DE TERRA,  SINALIZACAO, LOCALICAO  DA REDE EM LOCAIS DISPERSOS</t>
  </si>
  <si>
    <t>FORNECIMENTO E ASSENTAMENTO DE HIDROMETRO 3/4" CLASSE B, RELOJOARIA INCLINADA EM LOCAIS DISPERSOS,INCLUSIVE LACRE E FIO DE NYLON</t>
  </si>
  <si>
    <t>FORNECIMENTO   E   ASSENTAMENTO   DE   HIDROMETRO   1,5M3/H,   EM   LOCAIS   DISPERSOS, INCLUSIVE LACRE E FIO DE NYLON</t>
  </si>
  <si>
    <t>FORNECIMENTO  E  ASSENTAMENTO  DE  HIDROMETRO   1,5M3/H   Qmax-B  3/4",  EM  LOCAIS DISPERSOS, INCLUSIVE LACRE E FIO DE NYLON</t>
  </si>
  <si>
    <t>GRUPO - 215.010 - PAVIMENTACAO</t>
  </si>
  <si>
    <t>RETIRADA DE PAVIMENTO ASFALTICO, POR PROCESSOS MECANICOS OU MANUAIS</t>
  </si>
  <si>
    <t>RETIRADA   DE   PAVIMENTO   ASFALTICO   COM   BASE   EM   PARALELEPIPEDO,  POR  PROCESSOS MECANICOS OU MANUAIS</t>
  </si>
  <si>
    <t>RETIRADA DE PAVIMENTO ASFALTICO COM BASE EM BLOCOS ARTICULADOS DE CONCRETO, POR PROCESSOS MECANICOS OU MANUAIS</t>
  </si>
  <si>
    <t>RETIRADA DE PAVIMENTO EM PARALELEPIPEDO, POR PROCESSOS MECANICOS OU MANUAIS</t>
  </si>
  <si>
    <t>RETIRADA   DE   PAVIMENTO   EM   BLOCOS   ARTICULADOS   DE   CONCRETO,   POR   PROCESSOS MECANICOS OU MANUAIS</t>
  </si>
  <si>
    <t>RETIRADA DE PAVIMENTO EM PAVI´S, POR PROCESSOS MECANICOS OU MANUAIS</t>
  </si>
  <si>
    <t>RETIRADA DE PAVIMENTO EM PEDRA PORTUGUESA, POR PROCESSOS MECANICOS OU MANUAIS</t>
  </si>
  <si>
    <t>RETIRADA DE PAVIMENTO EM PLACAS DE CONCRETO</t>
  </si>
  <si>
    <t>RETIRADA DE PAVIMENTO EM CALCADA EM CERAMICA</t>
  </si>
  <si>
    <t>RETIRADA DE PAVIMENTO EM CALCADA ME CACOS DE MARMORE</t>
  </si>
  <si>
    <t>RETIRADA DE PAVIMENTO EM CIMENTADO</t>
  </si>
  <si>
    <t>RETIRADA DE MEIO-FIO DE PEDRA</t>
  </si>
  <si>
    <t>RETIRADA DE MEIO-FIO DE CONCRETO</t>
  </si>
  <si>
    <t>RETIRADA DE SARGETA EM CONCRETO</t>
  </si>
  <si>
    <t>FORNECIMENTO,EXECUCAO DE BASE  EM  SOLO  BRITA,  CONSISTE NA  CAMADA  BASE  OU  SUB- BASE, COMPOSTA PELA MISTURA DO SOLO ARENOSO E BRITA.</t>
  </si>
  <si>
    <t>RECOMPOSICAO DE PAVIMENTO ASFALTICO COM CBUQ,</t>
  </si>
  <si>
    <t>RECOMPOSICAO DE PAVIMENTO EM PARALELEPIPEDO</t>
  </si>
  <si>
    <t>RECOMPOSICAO DE PAVIMENTO EM BLOCOS ARTICULADO DE CONCRETO</t>
  </si>
  <si>
    <t>RECOMPOSICAO DE PAVIMENTO EM PAVI-S</t>
  </si>
  <si>
    <t>RECOMPOSICAO DE PAVIMENTO EM PEDRA PORTUGUESA</t>
  </si>
  <si>
    <t>RECOMPOSICAO DE PAVIMENTO EM PLACAS DE CONCRETO</t>
  </si>
  <si>
    <t>RECOMPOSICAO DE PAVIMENTO EM CERAMICA,</t>
  </si>
  <si>
    <t>RECOMPOSICAO DE PAVIMENTO EM CACOS DE MARMORES</t>
  </si>
  <si>
    <t>RECOMPOSICAO DE PAVIMENTO EM CIMENTADO</t>
  </si>
  <si>
    <t>RECOMPOSICAO DE MEIO FIO DE PEDRA</t>
  </si>
  <si>
    <t>RECOMPOSICAO DE MEIO FIO DE CONCRETO</t>
  </si>
  <si>
    <t>RECOMPOSICAO DE SARGETA DE CONCRETO DE CONCRETO SIMPLES  0,07M, ACABAMENTO EM ARGAMASSA DE CIMENTO E AREIA NO TRACO 1:4 (C:A)</t>
  </si>
  <si>
    <t>FORNECIMENTO E EXECUCAO DE PAVIMENTO EM PAVI´S,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</si>
  <si>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EXECUCAO  DE PAVIMENTO EM PARALELEPIPEDO,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</si>
  <si>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EXECUCAO DE PAVIMENTO EM BLOCOS ARTICULADOS E INTERTRAVADOS DE CONCRETO,ESP. DE 8CM, FCK=35MPA,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</si>
  <si>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ASSENTAMENTO DE MEIO FIO DE CONCRETO  SECAO DE (15X30)CM</t>
  </si>
  <si>
    <t>FORNECIMENTO E EXECUCAO DE PAVIMENTACAO EM PEDRISCO  CAMADA DE 0,05M</t>
  </si>
  <si>
    <t>FORNECIMENTO E EXECUCAO DE PAVIMENTACAO EM PEDRISCO CAMADA DE 0.10M</t>
  </si>
  <si>
    <t>FORNECIMENTO E ASSENTAMENTO DE PLACAS DE CONCRETO PARA PISOS ESPESSURA 8CM</t>
  </si>
  <si>
    <t>RECUPERACAO DE MEIO-FIO DE CONCRETO (SEM FORNECIMENTO DE MATERIAL)</t>
  </si>
  <si>
    <t>FORNECIMENTO  E  EXECUCAO  DE  PAVIMENTO  EM  BLOCOS  ARTICULADOS  DECONCRETO COM REJUNTAMENTO EM ASFALTO QUENTE COM BRITA 0</t>
  </si>
  <si>
    <t>FORNECIMENTO E EXECUCAO DE BASE EM SOLO BRITA</t>
  </si>
  <si>
    <t>PINTURA DE LIGACAO SOBRE A BASE (IMPRIMACAO)          (SOLO BRITA, BICA CORRIDA, BLOCO ARTICULADO, ETC)</t>
  </si>
  <si>
    <t>FORNECIMENTO,EXECUCAO  DE  RECOMPOSICAO  ASFALTICA-CBUQ  (SEM  FORNECIMENTO  DE BASE E IMPRIMACAO) - G.VITORIA</t>
  </si>
  <si>
    <t>FORNECIMENTO, EXECUÇÃO DE RECOMPOSIÇÃO ASFÁLTICA - CBUQ (SEM FORNECIMENTO DE BASE E SEM PINTURA DE LIGAÇÃO).</t>
  </si>
  <si>
    <t>TRANSPORTE   DE   MASSA   ASFALTICA   E   IMPRIMACAO,FORA   DA   GRANDE   VITORIA   PARA DISTANCIAS SUPERIORES A 50KM</t>
  </si>
  <si>
    <t>GRUPO - 216.010 - URBANIZACAO</t>
  </si>
  <si>
    <t>PINTURA LETREIRO/LOGOMARCA CESAN</t>
  </si>
  <si>
    <t>FORNECIMENTO E EXECUCAO DE CERCA EM TELA REVESTIDA EM PVC FIO 14, COM MOUROES CONCRETO ESPACADOS 2 EM 2M</t>
  </si>
  <si>
    <t>FORNECIMENTO E EXECUCAO DE CERCA EM TELA REVESTIDA EM PVC FIO 14, COM MOUROES CONCRETO ESPACADOS 2,5 EM 2,5M</t>
  </si>
  <si>
    <t>FORNECIMENTO E EXECUCAO DE CERCA EM TELA REVESTIDA EM PVC FIO 14, COM MOUROES CONCRETO ESPACADOS 3 EM 3M</t>
  </si>
  <si>
    <t>FORNECIMENTO E EXECUCAO DE CERCA EM TELA GALVANIZADA, COM MOUROES CONCRETO ESPACADOS 2 EM 2M</t>
  </si>
  <si>
    <t>FORNECIMENTO E EXECUCAO DE CERCA EM TELA GALVANIZADA, COM MOUROES CONCRETO ESPACADOS 2,5 EM 2,5M</t>
  </si>
  <si>
    <t>FORNECIMENTO E INSTALACAO DE CERCA ELETRICA, FIXADA NA PARTE INCLINADA DOS MOIROES CONFORME PROJETO</t>
  </si>
  <si>
    <t>FORNECIMENTO   E   EXECUCAO   DE   CERCA   EM   TELA   GALVANIZADA,FIO   12,H=2,00M   COM MOUROES CONCRETO ESPACADOS 3 EM 3M</t>
  </si>
  <si>
    <t>FORNECIMENTO  E  EXECUCAO  DE  CERCA  EM  ARAME  LISO  COM  6  FIOS,  COM  MOUROES  DE CONCRETO ESPACADOS 2 EM 2M</t>
  </si>
  <si>
    <t>FORNECIMENTO E EXECUCAO DE CERCA EM ARAME FARPADO COM 6 FIOS, COM MOUROES DE CONCRETO ESPACADOS 2 EM 2M</t>
  </si>
  <si>
    <t>FORNECIMENTO E EXECUCAO DE CERCA EM ARAME FARPADO COM 11 FIOS, COM MOUROES DE CONCRETO ESPACADOS 2 EM 2M</t>
  </si>
  <si>
    <t>FORNECIMENTO  E  EXECUCAO  DE  CERCA  H=2,00M  EM  ARAME  FARPADO  COM  11  FIOS,  E MOUROES DE CONCRETO ESPACADOS 3 EM 3M</t>
  </si>
  <si>
    <t>FORNECIMENTO E EXECUCAO DE CERCA EM ARAME FARPADO COM 4 FIOS,COM MOUROES DE MADEIRA (BRAUNA)</t>
  </si>
  <si>
    <t>FORNECIMENTO  E  EXECUCAO  DE  CERCA  MISTA  (ALVENARIA/TELA  EM  PVC  FIO  14  E  ARAME FARPADO) COM MOUROES DE CONCRETO ESPACADOS DE 2 EM 2M</t>
  </si>
  <si>
    <t>FORNECIMENTO E ASSENTAMENTO DE ARAME FARPADO</t>
  </si>
  <si>
    <t>FORNECIMENTO E APLICACAO DE FORMICIDA POR FORMIGUEIRO</t>
  </si>
  <si>
    <t>FORNECIMENTO E PLANTIO DE SEMENTES DE COLONHAO</t>
  </si>
  <si>
    <t>FORNECIMENTO E PLANTIO DE SEMENTES GRAMINEA</t>
  </si>
  <si>
    <t>FORNECIMENTO E PLANTIO DE GRAMA ESMERALDA EM PLACAS</t>
  </si>
  <si>
    <t>FORNECIMENTO  E  PLANTIO  DE  GRAMA  ESMERALDA  EM  PLACAS,  INCLUSIVE  TERRA  VEGETAL COM ESPESSURA DE 2CM</t>
  </si>
  <si>
    <t>FORNECIMENTO E PLANTIO DE GRAMA BATATAIS EM PLACAS</t>
  </si>
  <si>
    <t>FORNECIMENTO E PLANTIO DE GRAMA ESMERALDA EM PLACAS (TAXA DE OCUPACAO DE 25%)</t>
  </si>
  <si>
    <t>FORNECIMENTO E PLANTIO DE GRAMA BATATAIS EM PLACAS, INCLUSIVE TERRA VEGETAL COM ESPESSURA DE 2CM</t>
  </si>
  <si>
    <t>FORNECIMENTO E PLANTIO DE ARVORES H=2,00M INCLUSIVE PREPARO E ADUBACAO SOLO</t>
  </si>
  <si>
    <t>RETIRADA DE ARVORE PEQUENO PORTE</t>
  </si>
  <si>
    <t>RECOMPOSICAO DE CERCA EM MOUROES DE CONCRETO OU MADEIRA</t>
  </si>
  <si>
    <t>RECOMPOSICAO DE CERCA EM TELA GALVANIZADA LOSANGULAR REVESTIDA EM PVC, MALHA DE 2", C/ MOUROES DE CONCRETO</t>
  </si>
  <si>
    <t>FORNECIMENTO E ASSENTAMENTO DE PORTAO PADRAO CESAN L=1,00M, CONFORME PROJETOS A-000-000-00-2XX-0056/0057</t>
  </si>
  <si>
    <t>FORNECIMENTO E ASSENTAMENTO DE PORTAO PADRAO CESAN L=2,00M, CONFORME PROJETOS A-000-000-00-2XX-0056/0057</t>
  </si>
  <si>
    <t>FORNECIMENTO E ASSENTAMENTO DE PORTAO PADRAO CESAN L=4,00M, CONFORME PROJETOS A-000-000-00-2XX-0056/0057</t>
  </si>
  <si>
    <t>PLANTIO DE ARVORES (SEM FORNECIMENTO)</t>
  </si>
  <si>
    <t>REPARO DE GRAMA SEM FORNECIMENTO DE MUDAS</t>
  </si>
  <si>
    <t>FORNECIMENTO E ASSENTAMENTO DE BANCO PRE-MOLDADE DE CONCRETO</t>
  </si>
  <si>
    <t>FORNECIMENTO  E  EXECUCAO  DE  MURO  EM  BLOCOS  DE  CONCRETOAPARENTE,  ESP=0,20M, ALTURA DE 2,40M</t>
  </si>
  <si>
    <t>FORNECIMENTO  E  EXECUCAO  DE  MURO  EM  BLOCOS  DE  CONCRETOAPARENTE,  ESP=0,20M, ALTURA DE 3,00M</t>
  </si>
  <si>
    <t>FORNECIMENTO E EXECUCAO DE MURO EM BLOCOS DE CONCRETO ESTRUTURAL, ESP=0,20M, ALTURA 4,00M</t>
  </si>
  <si>
    <t>FORNECIMENTO  E  EXECUCAO  DE  MURO  EM  BLOCOS  DE  CONCRETO  APARENTE,  ESP=0,20M, ALTURA DE 4,00M</t>
  </si>
  <si>
    <t>FORNECIMENTO  E  EXECUCAO  DE  MURO  EM  BLOCOS  DE  CONCRETOAPARENTE,  ESP=0,15M, ALTURA DE 3,00M</t>
  </si>
  <si>
    <t>FORNECIMENTO  E  EXECUCAO  DE  MURO  EM  BLOCOS  DE  CONCRETO  APARENTE,  ESP=0,15M, ALTURA DE 4,00M</t>
  </si>
  <si>
    <t>FORNECIMENTO E EXECUCAO DE CERCA ARAME FARPADO LISO COM 8 FIOS COM MOUROES DE EUCALIPTO 2.5 EM 2.5 M</t>
  </si>
  <si>
    <t>FORNECIMENTO E PLANTIO DE ARVORES ESPECIES ARBOREAS</t>
  </si>
  <si>
    <t>FORNECIMENTO E APLICACAO DE CALCARIO E ADUBO QUIMICO PARA PLANTIO DE ARBUSTOS E HERBACIAS</t>
  </si>
  <si>
    <t>FORNECIMENTO E APLICACAO DE TERRA VEGETAL, CALCARIO E ADUBO QUIMICO PARA PLANTIO DE ARBUSTOS E HERBACIAS</t>
  </si>
  <si>
    <t>FORNECIMENTO E PLANTIO DE MUDA DE ARVORE QUARESMEIRA OU SIM INCLSIVE ABERTURA DE COVA, APLICACAO DE ESTERCO,CALCARIO E ADUBO QUIMICO</t>
  </si>
  <si>
    <t>FORNECIMENTO E PLANTIO DE ARBUSTO HIBISCUS(GRAXA)</t>
  </si>
  <si>
    <t>FORNECIMENTO E PLANTIO DE HERBACIA WEDELEIA OBLONGA (MARGARIDINHA)</t>
  </si>
  <si>
    <t>FORNECIMENTO E PLANTIO DE ARBUSTO CHRUSALIDOCARPUS LUTESCENS (ARECA BAMBU)</t>
  </si>
  <si>
    <t>FORNECIMENTO E PLANTIO DE MUDAS DE OITI,INCLUSIVE ABERTURA DECOVA,APLICACAO DE ESTERCO,CALCARIO E ADUBO QUIMICO</t>
  </si>
  <si>
    <t>FORNECIMENTO E PLANTIO DE ARBUSTO AGAVE SP LURICA(AGAVE LURICA) OU SIMILAR</t>
  </si>
  <si>
    <t>FORNECIMENTO E PLANTIO DE ARBUSTO SABIA MIRIM (SANSAO DO CAMPO OU SIMILAR)</t>
  </si>
  <si>
    <t>FORNCIMENTO E PLANTIO DE MUDA DE PINGO DE OURO OU SIMILAR</t>
  </si>
  <si>
    <t>FORNECIMENTO E INSTALACAO DE TORNEIRA DE BRONZE COM ADAPTADOR DE MANGUEIRA 3/4"</t>
  </si>
  <si>
    <t>GRUPO - 217.010 - SERVIÇOS DIVERSOS</t>
  </si>
  <si>
    <t>LOCALIZACAO,   CORTE   E   CAPEAMENTO   DE   REDES,   INCLUSIVE   ESCAVACAO   REATERRO   E ANCORAGEM, DN 50</t>
  </si>
  <si>
    <t>LOCALIZACAO,   CORTE   E   CAPEAMENTO   DE   REDES,   INCLUSIVE   ESCAVACAO   REATERRO   E ANCORAGEM, DN 75</t>
  </si>
  <si>
    <t>LOCALIZACAO,   CORTE   E   CAPEAMENTO   DE   REDES,   INCLUSIVE   ESCAVACAO   REATERRO   E ANCORAGEM, DN 100</t>
  </si>
  <si>
    <t>LOCALIZACAO,   CORTE   E   CAPEAMENTO   DE   REDES,   INCLUSIVE   ESCAVACAO   REATERRO   E ANCORAGEM, DN 150</t>
  </si>
  <si>
    <t>LOCALIZACAO,   CORTE   E   CAPEAMENTO   DE   REDES,   INCLUSIVE   ESCAVACAO   REATERRO   E ANCORAGEM, DN 200</t>
  </si>
  <si>
    <t>LOCALIZACAO,   CORTE   E   CAPEAMENTO   DE   REDES,   INCLUSIVE   ESCAVACAO   REATERRO   E ANCORAGEM, DN 250</t>
  </si>
  <si>
    <t>LOCALIZACAO,   CORTE   E   CAPEAMENTO   DE   REDES,   INCLUSIVE   ESCAVACAO   REATERRO   E ANCORAGEM, DN 300</t>
  </si>
  <si>
    <t>ANCORAGEM DA TUBULACAO COM PECAS DE MADEIRA</t>
  </si>
  <si>
    <t>ANCORAGEM DA TUBULACAO COM CONCRETO SIMPLES</t>
  </si>
  <si>
    <t>ANCORAGEM DA TUBULACAO COM CONCRETO ARMADO</t>
  </si>
  <si>
    <t>INTERLIGAÇÃO DE REDE ATÉ DN 100</t>
  </si>
  <si>
    <t>INTERLIGAÇÃO DE REDE  DN 150</t>
  </si>
  <si>
    <t>INTERLIGAÇÃO DE REDE  DN 200 A DN 300</t>
  </si>
  <si>
    <t>INTERLIGAÇÃO DE REDE  DN 350 A DN 500</t>
  </si>
  <si>
    <t>INTERLIGAÇÃO DE REDE  DN 600 A DN 700</t>
  </si>
  <si>
    <t>INTERLIGAÇÃO DE REDE  DN 800 A DN 900</t>
  </si>
  <si>
    <t>INTERLIGAÇÃO DE REDE  DN 1000</t>
  </si>
  <si>
    <t>INTERLIGACAO  EM  REDES  EXISTENTES DN  &gt;100  ATE  DN  200,  FORNECIMENTO  DE  MATERIAL, MOVIMENTO DE TERRA, LOCALIZACAO DA REDE E  SINALIZACAO</t>
  </si>
  <si>
    <t>FORNECIMENTO E ASSENTAMENTO DE TAMPAO  DE FERRO FUNDIDO DN 600mm  CONFORME PROJETOS A-000-000-00-2-XX-0048/0049</t>
  </si>
  <si>
    <t>ASSENTAMENTO DE TAMPAO DE FERRO FUNDIDO</t>
  </si>
  <si>
    <t>ASSENTAMENTO DE TAMPAO DE FERRO FUNDIDO PARA LIGACAO PREDIAL</t>
  </si>
  <si>
    <t>FORNEC.  E  ASSENT.  DE  TAMPAO  FERRO  FUNDIDO,  PARA  CAIXA  DE  LIGACAO  PREDIAL  CONF. PROJ.A-000-000-00-2-XX-0045</t>
  </si>
  <si>
    <t>MONTAGEM ASSENTAMENTO DE HIDRANTE COLUNA COMPLETO</t>
  </si>
  <si>
    <t>CORTE E SOLDA DE TUBO DE FoGo DN 50 A DN 150</t>
  </si>
  <si>
    <t>CORTE SOLDA DE TUBOS DN 250</t>
  </si>
  <si>
    <t>CORTE SOLDA DE TUBOS DN 400</t>
  </si>
  <si>
    <t>CORTE SOLDA DE TUBOS DN 100</t>
  </si>
  <si>
    <t>CORTE SOLDA DE TUBOS DN 150</t>
  </si>
  <si>
    <t>CORTE SOLDA DE TUBOS DN 200</t>
  </si>
  <si>
    <t>FORNECIMENTO,FABRICACAO  E  MONTAGEM  DE  PECAS  EM  PERFIL  DE  ACO  INOXIDAVEL  - ABRACADEIRA, SUPORTE, GRADE, ETC</t>
  </si>
  <si>
    <t>FORNECIMENTO E MONTAGEM DE DEGRAU EM ACO INOXIDAVEL CONFORME PROJETO A-000- 000-91-4-XX-0016</t>
  </si>
  <si>
    <t>FORNECIMENTO E FIXACAO DE CANTONEIRA EM ALUMINIO 2" X 1 1/4"  E=2MM,INCL. PARAFUSO ACO INOX 1/4" X 2" A CADA 0,5 M</t>
  </si>
  <si>
    <t>ASSENTAMENTO DE MATERIAL FILTRANTE</t>
  </si>
  <si>
    <t>FORNECIMENTO E MONTAGEM DE TAMPAS EM FIBRA DE VIDRO,E=6MM, PARA CAMARA DE GAS</t>
  </si>
  <si>
    <t>FORNECIMENTO E ASSENTAMENTO DE REGUA PARA LEITOR DE NIVEL</t>
  </si>
  <si>
    <t>FORNECIMENTO E ASSENTAMENTO DE PECAS MADEIRA DE LEI -PARAJU (SUBMERSAS)</t>
  </si>
  <si>
    <t>FORNECIMENTO  E  ASSENTAMENTO  DE  ESTRUTURA  ESPECIAL  EM  MADEIRA  DE  LEI,  COMO: ESCADA, COMPORTA, STOP-LOG, ESTRADO, PASSARELA,ETC...</t>
  </si>
  <si>
    <t>FORNECIMENTO E ASSENTAMENTO DE MEIA CANA DN 200, INCLUSIVE ESCAVACAO E REATERRO</t>
  </si>
  <si>
    <t>FORNECIMENTO E ASSENTAMENTO DE MEIA CANA DN 300, INCLUSIVE ESCAVACAO E REATERRO</t>
  </si>
  <si>
    <t>FORNECIMENTO E EXECUCAO DE SARJETA DE CONCRETO INCLUSIVE ESCAVACAO E REATERRO</t>
  </si>
  <si>
    <t>FORNECIMENTO E ASSENTAMENTO DE MEIA CANA DN 400, INCLUSIVE ESCAVACAO E REATERRO</t>
  </si>
  <si>
    <t>FORNECIMENTO E ASSENTAMENTO DE MEIA CANA DN 500, INCLUSIVE ESCAVACAO E REATERRO</t>
  </si>
  <si>
    <t>FORNECIMENTO E ASSENTAMENTO DE MEIA CANA DN 600, INCLUSIVE ESCAVACAO E REATERRO</t>
  </si>
  <si>
    <t>FORNECIMENTO,  FABRICACAO,  TRATAMENTO  ANTI-CORROSIVO  E  INSTALACAO  DE  GRADES  E PORTOES EM PERFIS DE ACO</t>
  </si>
  <si>
    <t>FORNECIMENTO,  FABRICACAO,  TRATAMENTO  ANTI-CORROSIVO  E  MONTAGEM  DE  TUBOS  E CONEXOES EM ACO</t>
  </si>
  <si>
    <t>FORNECIMENTO,   FABRICACAO,   TRATAMENTO   ANTI-CORROSIVO   E   MONTAGEM    PECAS  EM PERFIL DE ACO (ABRACADEIRAS, SUPORTES, INSERTS, ETC)</t>
  </si>
  <si>
    <t>INSTALACAO DE TROLEY E TALHA</t>
  </si>
  <si>
    <t>FORNECIMENTO E COLOCACAO DE TELA GALVANIZADA 2MM P/  TILIZACAO NAS CURVAS DOS RESPIROS</t>
  </si>
  <si>
    <t>FORNECIMENTO E COLOCACAO DE CAIXILHO DE MADEIRA C/TELA GALVANIZADA P/RESPIRO DO RESERVATORIO</t>
  </si>
  <si>
    <t>FORNECIMENTO E COLOCACAO DE CESTO REMOVIVEL COMPLETO INCLUSIVE TRATAMENTO ANTI CORROSIVO CONFORME PROJETO</t>
  </si>
  <si>
    <t>FORNECIMENTO  E  ASSENTAMENTO  DE  ESCADA  TIPO  MARINHEIRO  EM  FERRO  GALVANIZADO 3/4"</t>
  </si>
  <si>
    <t>FORNECIMENTO  E  ASSENTAMENTO  DE  TUBOS  PVC  RIGIDO  CORRUGADO  PERFURADO  PARA DRENAGEM DN 100 INCLUSIVE MANTA BIDIM</t>
  </si>
  <si>
    <t>FORNECIMENTO INSTALACAO DE TUBO DE PVC PARA DRENAGEM DN 100</t>
  </si>
  <si>
    <t>FORNECIMENTO INSTALACAO DE TUBO DE PVC PARA DRENAGEM DN 75</t>
  </si>
  <si>
    <t>FORNECIMENTO E ASSENTAMENTO DE TUBO DE PVC PARA DRE- NAGEM  DN 150</t>
  </si>
  <si>
    <t>FORNECIMENT E EXECUCAO DE DRENO DAS CAIXAS COM TUBO  PVC DN 200</t>
  </si>
  <si>
    <t>LIMPEZA MANUAL DE CANALETA DE AGUAS PLUVIAIS</t>
  </si>
  <si>
    <t>FORNECIMENTO E ASSENTAMEMTO DE RIP-RAP EM PLACAS DE CONCRETO ARMADO ESP 5CM</t>
  </si>
  <si>
    <t>FORNECIMENTO E ASSENTAMENTO DE PLACAS DE CONCRETO</t>
  </si>
  <si>
    <t>LIMPEZA  DAS  PAREDES  E  FUNDO  DO  FLOCULADOR,  DECANTADOR   E  RESERVATORIO  COM ESCOVACAO E ARRASTO DOS RESIDUOS</t>
  </si>
  <si>
    <t>LIMPEZA E LAVAGEM COM BOMBA DE ALTA PRESSAO DE PAREREDES E FUNDO DE DECANTADOR, FILTRO E RESERVATORIO</t>
  </si>
  <si>
    <t>LAVAGEM  E  RASPAGEM  DE  PAREDES  COM  AGUA  CORRENTE  INC   APLICACAO  DE  ACIDO MURIATICO E NOVA LAVAGEM COM AGUA</t>
  </si>
  <si>
    <t>EXECUCAO DE ESCOVACAO COM ESCOVA DE ACO</t>
  </si>
  <si>
    <t>LIMPEZA E DESOBSTRUCAO DE REDE DE ESGOTO VARIANDO ENTRE DN 100 E DN 200</t>
  </si>
  <si>
    <t>LIMPEZA MANUAL DE CAIXA DE PASSAGEM</t>
  </si>
  <si>
    <t>LIMPEZA E DESOBSTRUCAO DE REDE DE ESGOTO VARIANDO ENTRE DN 200 E DN 400</t>
  </si>
  <si>
    <t>LIMPEZA MANUAL DE POCOS DE VISITA DN 600MM</t>
  </si>
  <si>
    <t>LIMPEZA MANUAL DE POCOS DE VISITA DN 1000MM</t>
  </si>
  <si>
    <t>LIMPEZA E DESOBSTRUCAO DE REDE ESGOTO COM UTILIZACAO DE CAMINHAO JATO/VACUO</t>
  </si>
  <si>
    <t>FORNECIMENTO E ASSENTAMENTO DE CAIXA RALO EM CONCRETO PRE-MOLDADO, INCLUSIVE GRELHA DE CONCRETO</t>
  </si>
  <si>
    <t>LIMPEZA   E   DESOBSTRUCAO   DE   REDE   ESGOTO   COM   UTILIZACAO   DE   RID-GID,   INCLUSIVE TRANSPORTE DO EQUIPAMENTO</t>
  </si>
  <si>
    <t>RETIRADA  DE  AREIA  EM  CAIXAS  /  ELEVATORIA  /  FILTROS  C/  UTILIZACAO  DE  CAMINHAO JATO/VACUO</t>
  </si>
  <si>
    <t>LIMPEZA E/OU DESOBSTRUCAO MANUAL DE CANALETA DE AGUA PLUVIAL, CAIXAS DE INSPECAO E POCOS DE VISITA</t>
  </si>
  <si>
    <t>FORNECIMENTO    E    ASSENTAMENTO    DE    LONA    DE    TERREIRO    "DUPLA"    COM    FUNCAO IMPERMEABILIZANTE</t>
  </si>
  <si>
    <t>FORNECIMENTO E ASSENTAMENTO DE BRITA 3 OU 4</t>
  </si>
  <si>
    <t>FORNECIMENTO E ASSENTAMENTO DE BRITA 2</t>
  </si>
  <si>
    <t>FORNECIMENTO E ASSENTAMENTO DE BRITA 1</t>
  </si>
  <si>
    <t>FORNECIMENTO E ASSENTAMENTO DE BRITA 0</t>
  </si>
  <si>
    <t>FORNECIMENTO E ASSENTAMENTO DE TIJOLINHOS PARA LEITO DE SECAGEM</t>
  </si>
  <si>
    <t>FORNECIMENTO E ASSENTAMENTO DE AREIA MEDIA LAVADA</t>
  </si>
  <si>
    <t>FORNECIMENTO E ASSENTAMENTO DE AREIA GROSSA DE 2,0 A 3,0mm</t>
  </si>
  <si>
    <t>FORNECIMENTO E COLOCACAO DE BORRACHA LONADA E=7,90MM</t>
  </si>
  <si>
    <t>RETIRADA, NIVELAMENTO E REPOSICAO DE TAMPAO DE FOFO</t>
  </si>
  <si>
    <t>FORNECIMENTO E ASSENTAMENTO DE CHICANAS,STOP LOGS,COM PORTAS,ETC FIBRA DE VIDRO E=5MM</t>
  </si>
  <si>
    <t>RECUPERACAO DE INSPECAO DE REDE PARA INICIO DE TRECHO (C.I)</t>
  </si>
  <si>
    <t>RECUPERACAO DE INSPECAO DE REDE ENTRE DOIS TRECHOS (T.I.L.)</t>
  </si>
  <si>
    <t>FORNECIMENTO E ASSENTAMENTO DE CHICANAS,STOP LOGS, COMPORTAS EM FIBRA DE VIDRO E=6MM</t>
  </si>
  <si>
    <t>FORNECIMENTO E ASSENTAMENTO DE CHICANAS,STOP LOGS, COMPORTAS EM FIBRA DE VIDRO E=3MM</t>
  </si>
  <si>
    <t>FORNECIMENTO E ASSENTAMENTO DE ANEL DE CONCRETO DN 600</t>
  </si>
  <si>
    <t>FORNECIMENTO E ASSENTAMENTO DE ANEL DE CONCRETO DN 1200</t>
  </si>
  <si>
    <t>FORNECIMENTO E ASSENTAMENTO DE ANEL DE CONCRETO DN 1000</t>
  </si>
  <si>
    <t>FORNECIMENTO E ASSENTAMENTO DE ANEL DE CONCRETO DN 1500</t>
  </si>
  <si>
    <t>FORNECIMENTO E ASSENTAMENTO DE ANEL DE CONCRETO DN 2000</t>
  </si>
  <si>
    <t>DRENAGEM DE GAXETAS</t>
  </si>
  <si>
    <t>TAMPONAMENTO  DE  REDE  COLETORA  ESGOTO  DN  150  A  300MM    COM  EQUIPAMENTO PNEUMATICO</t>
  </si>
  <si>
    <t>FORNECIMENTO E INSTALACAO DE TOLDOS EM LONA COM ESTRUTURA EM FERRO</t>
  </si>
  <si>
    <t>FORNECIMENTO E ASSENTAMENTO DE RIP RAP EM PLACAS DE  CONCRETO ARMADO ESP=10CM</t>
  </si>
  <si>
    <t>FORNECIMENTO E ASSENTAMENTO DE AREIA LAVADA</t>
  </si>
  <si>
    <t>FORNECIMENTO E ASSENTAMENTO DE BRITA ZERO PARA LEITO DE SECAGEM</t>
  </si>
  <si>
    <t>FORNECIMENTO E ASSENTAMENTO DE TIJOLOS PARA LEITO DE SECAGEM</t>
  </si>
  <si>
    <t>FORNECIMENTO E COLOCACAO DE PEDRA DE MAO</t>
  </si>
  <si>
    <t>GRUPO - 217.000 - SISTEMA ABASTECIMENTO DE ÁGUA / COLETA DE ESGOTO</t>
  </si>
  <si>
    <t>REDE DISTRIBUIÇÃO PVC PBA15 DN50 SEM PAVIMENTAÇÃO</t>
  </si>
  <si>
    <t>REDE DISTRIBUIÇÃO PVC PBA15 DN75 SEM PAVIMENTAÇÃO</t>
  </si>
  <si>
    <t>REDE DISTRIBUIÇÃO PVC PBA15 DN100 SEM PAVIMENTAÇÃO</t>
  </si>
  <si>
    <t>REDE DISTRIBUIÇÃO PVC DEFOFO DN150 SEM PAVIMENTAÇÃO</t>
  </si>
  <si>
    <t>REDE DISTRIBUIÇÃO PVC PBA15 DN50 COM PAVIMENTAÇÃO ASFALTICA</t>
  </si>
  <si>
    <t>REDE DISTRIBUIÇÃO PVC PBA15 DN75 COM PAVIMENTAÇÃO ASFALTICA</t>
  </si>
  <si>
    <t>REDE DISTRIBUIÇÃO PVC PBA15 DN100 COM PAVIMENTAÇÃO ASFALTICA</t>
  </si>
  <si>
    <t>REDE DISTRIBUIÇÃO PVCDEFOFO DN150 COM PAVIMENTAÇÃO ASFALTICA</t>
  </si>
  <si>
    <t>REDE DISTRIBUIÇÃO PVC PBA15 DN50 COM PAVIMENTAÇÃO EM BLOCOS ARTICULADOS / PAVI´S</t>
  </si>
  <si>
    <t>REDE DISTRIBUIÇÃO PVC PBA15 DN75 COM PAVIMENTAÇÃO EM BLOCOS ARTICULADOS / PAVI´S</t>
  </si>
  <si>
    <t>REDE DISTRIBUÇÃO PVC PBA15 DN100 COM PAVIMENTAÇÃO EM BLOCOS ARTICULADOS / PAVI´S</t>
  </si>
  <si>
    <t>REDE  DISTRIBUIÇÃO  PVC  DEFOFO  DN150  COM  PAVIMENTAÇÃO  EM  BLOCOS  ARTICULADOS  / PAVI´S</t>
  </si>
  <si>
    <t>REDE DISTRIBUIÇÃO PVC PBA15 DN50 COM PAVIMENTAÇÃO EM PARALELEPIPEDO</t>
  </si>
  <si>
    <t>REDE DISTRIBUIÇÃO PVC PBA15 DN75 COM PAVIMENTAÇÃO EM PARALELEPIPEDO</t>
  </si>
  <si>
    <t>REDE DISTRIBUÇÃO PVC PBA15 DN100 COM PAVIMENTAÇÃO EM PARALELEPIPEDO</t>
  </si>
  <si>
    <t>REDE DISTRIBUIÇÃO PVCDEFOFO DN150 COM PAVIMENTAÇÃO EM PARALELEPIPEDO</t>
  </si>
  <si>
    <t>ADUTORA FOFO DN150 SEM PAVIMENTAÇÃO</t>
  </si>
  <si>
    <t>ADUTORA FOFO DN200 SEM PAVIMENTAÇÃO</t>
  </si>
  <si>
    <t>ADUTORA FOFO DN300 SEM PAVIMENTAÇÃO</t>
  </si>
  <si>
    <t>ADUTORA FOFO DN350 SEM PAVIMENTAÇÃO</t>
  </si>
  <si>
    <t>ADUTORA FOFO DN400 SEM PAVIMENTAÇÃO</t>
  </si>
  <si>
    <t>ADUTORA FOFO DN500 SEM PAVIMENTAÇÃO</t>
  </si>
  <si>
    <t>ADUTORA TUBO FOFO DN 150 PAVIMENTAÇÃO ASFALTICA</t>
  </si>
  <si>
    <t>ADUTORA TUBO FOFO DN 200 PAVIMENTAÇÃO ASFALTICA</t>
  </si>
  <si>
    <t>ADUTORA TUBO FOFO DN 250 PAVIMENTAÇÃO ASFALTICA</t>
  </si>
  <si>
    <t>ADUTORA TUBO FOFO DN 300 PAVIMENTAÇÃO ASFALTICA</t>
  </si>
  <si>
    <t>ADUTORA TUBO FOFO DN 350 PAVIMENTAÇÃO ASFALTICA</t>
  </si>
  <si>
    <t>ADUTORA TUBO FOFO DN 400 PAVIMENTAÇÃO ASFALTICA</t>
  </si>
  <si>
    <t>ADUTORA TUBO FOFO DN 500 PAVIMENTAÇÃO ASFALTICA</t>
  </si>
  <si>
    <t>ADUTORA FOFO DN150 PAVIMENTAÇÃO EM PARALELEPIPEDO</t>
  </si>
  <si>
    <t>ADUTORA FOFO DN200 PAVIMENTAÇÃO EM PARALELEPIPEDO</t>
  </si>
  <si>
    <t>ADUTORA FOFO DN250 PAVIMENTAÇÃO EM PARALELEPIPEDO</t>
  </si>
  <si>
    <t>ADUTORA FOFO DN500 PAVIMENTAÇÃO EM PARALELEPIPEDO</t>
  </si>
  <si>
    <t>REDE COL PVC EB-644 150 ATE 1,25m PAVIMENTAÇÃO ASFALTICA</t>
  </si>
  <si>
    <t>REDE COL PVC EB-644 200 ATE 1,25m PAVIMENTAÇÃO ASFALTICA</t>
  </si>
  <si>
    <t>REDE COL PVC EB-644 250 ATE 1,25m PAVIMENTAÇÃO ASFALTICA</t>
  </si>
  <si>
    <t>REDE COL PVC EB-644 300 ATE 1,25m PAVIMENTAÇÃO ASFALTICA</t>
  </si>
  <si>
    <t>REDE COL PVC EB-644 350 ATE 1,25m PAVIMENTAÇÃO ASFALTICA</t>
  </si>
  <si>
    <t>REDE COL PVC EB-644 400 ATE 1,25m PAVIMENTAÇÃO ASFALTICA</t>
  </si>
  <si>
    <t>REDE COL PVC EB-644 150 1,26A1,75m PAVIMENTAÇÃO ASFALTICA</t>
  </si>
  <si>
    <t>REDE COL PVC EB-644 200 1,26A1,75m PAVIMENTAÇÃO ASFALTICA</t>
  </si>
  <si>
    <t>REDE COL PVC EB-644 250 1,26A1,75m PAVIMENTAÇÃO ASFALTICA</t>
  </si>
  <si>
    <t>REDE COL PVC EB-644 300 1,26A1,75m PAVIMENTAÇÃO ASFALTICA</t>
  </si>
  <si>
    <t>REDE COL PVC EB-644 350 1,26A1,75m PAVIMENTAÇÃO ASFALTICA</t>
  </si>
  <si>
    <t>REDE COL PVC EB-644 400 1,26A1,75m PAVIMENTAÇÃO ASFALTICA</t>
  </si>
  <si>
    <t>REDE COL PVC EB-644 150 1,76A2,25m PAVIMENTAÇÃO ASFALTICA</t>
  </si>
  <si>
    <t>REDE COL PVC EB-644 200 1,76A2,25m PAVIMENTAÇÃO ASFALTICA</t>
  </si>
  <si>
    <t>REDE COL PVC EB-644 250 1,76A2,25m PAVIMENTAÇÃO ASFALTICA</t>
  </si>
  <si>
    <t>REDE COL PVC EB-644 300 1,76A2,25m PAVIMENTAÇÃO ASFALTICA</t>
  </si>
  <si>
    <t>REDE COL PVC EB-644 350 1,76A2,25m PAVIMENTAÇÃO ASFALTICA</t>
  </si>
  <si>
    <t>REDE COL PVC EB-644 400 1,76A2,25m PAVIMENTAÇÃO ASFALTICA</t>
  </si>
  <si>
    <t>REDE COL PVC EB-644 200 2,26A2,75m PAVIMENTAÇÃO ASFALTICA</t>
  </si>
  <si>
    <t>REDE COL PVC EB-644 250 2,26A2,75m PAVIMENTAÇÃO ASFALTICA</t>
  </si>
  <si>
    <t>REDE COL PVC EB-644 300 2,26A2,75m PAVIMENTAÇÃO ASFALTICA</t>
  </si>
  <si>
    <t>REDE COL PVC EB-644 350 2,26A2,75m PAVIMENTAÇÃO ASFALTICA</t>
  </si>
  <si>
    <t>REDE COL PVC EB-644 400 2,26A2,75m PAVIMENTAÇÃO ASFALTICA</t>
  </si>
  <si>
    <t>REDE COL PVC EB-644 150 2,76A3,25m PAVIMENTAÇÃO ASFALTICA</t>
  </si>
  <si>
    <t>REDE COL PVC EB-644 200 2,76A3,25m PAVIMENTAÇÃO ASFALTICA</t>
  </si>
  <si>
    <t>REDE COL PVC EB-644 250 2,76A3,25m PAVIMENTAÇÃO ASFALTICA</t>
  </si>
  <si>
    <t>REDE COL PVC EB-644 300 2,76A3,25m PAVIMENTAÇÃO ASFALTICA</t>
  </si>
  <si>
    <t>REDE COL PVC EB-644 350 2,76A3,25m PAVIMENTAÇÃO ASFALTICA</t>
  </si>
  <si>
    <t>REDE COL PVC EB-644 400 2,76A3,25m PAVIMENTAÇÃO ASFALTICA</t>
  </si>
  <si>
    <t>REDE COL PVC EB-644 150 3,26A3,75m PAVIMENTAÇÃO ASFALTICA</t>
  </si>
  <si>
    <t>REDE COL PVC EB-644 200 3,26A3,75m PAVIMENTAÇÃO ASFALTICA</t>
  </si>
  <si>
    <t>REDE COL PVC EB-644 250 3,26A3,75m PAVIMENTAÇÃO ASFALTICA</t>
  </si>
  <si>
    <t>REDE COL PVC EB-644 300 3,26A3,75m PAVIMENTAÇÃO ASFALTICA</t>
  </si>
  <si>
    <t>REDE COL PVC EB-644 350 3,26A3,75m PAVIMENTAÇÃO ASFALTICA</t>
  </si>
  <si>
    <t>REDE COL PVC EB-644 400 3,26A3,75m PAVIMENTAÇÃO ASFALTICA</t>
  </si>
  <si>
    <t>REDE COL PVC EB-644 150 3,76A4,25m PAVIMENTAÇÃO ASFALTICA</t>
  </si>
  <si>
    <t>REDE COL PVC EB-644 200 3,76A4,25m PAVIMENTAÇÃO ASFALTICA</t>
  </si>
  <si>
    <t>REDE COL PVC EB-644 250 3,76A4,25m PAVIMENTAÇÃO ASFALTICA</t>
  </si>
  <si>
    <t>REDE COL PVC EB-644 300 3,76A4,25m PAVIMENTAÇÃO ASFALTICA</t>
  </si>
  <si>
    <t>REDE COL PVC EB-644 350 3,76A4,25m PAVIMENTAÇÃO ASFALTICA</t>
  </si>
  <si>
    <t>REDE COL PVC EB-644 400 3,76A4,25m PAVIMENTAÇÃO ASFALTICA</t>
  </si>
  <si>
    <t>REDE COL PVC EB-644 150 4,26A4,75m PAVIMENTAÇÃO ASFALTICA</t>
  </si>
  <si>
    <t>REDE COL PVC EB-644 200 4,26A4,75m PAVIMENTAÇÃO ASFALTICA</t>
  </si>
  <si>
    <t>REDE COL PVC EB-644 150 4,76A5,25m PAVIMENTAÇÃO ASFALTICA</t>
  </si>
  <si>
    <t>REDE COL PVC EB-644 150 ATE 1,25m SEM PAVIMENTAÇÃO</t>
  </si>
  <si>
    <t>REDE COL PVC EB-644 200 ATE 1,25m SEM PAVIMENTAÇÃO</t>
  </si>
  <si>
    <t>REDE COL PVC EB-644 250 ATE 1,25m SEM PAVIMENTAÇÃO</t>
  </si>
  <si>
    <t>REDE COL PVC EB-644 300 ATE 1,25m SEM PAVIMENTAÇÃO</t>
  </si>
  <si>
    <t>REDE COL PVC EB-644 350 ATE 1,25m SEM PAVIMENTAÇÃO</t>
  </si>
  <si>
    <t>REDE COL PVC EB-644 400 ATE 1,25m SEM PAVIMENTAÇÃO</t>
  </si>
  <si>
    <t>REDE COL PVC EB-644 150 1,26A1,75m SEM PAVIMENTAÇÃO</t>
  </si>
  <si>
    <t>REDE COL PVC EB-644 200 1,26A1,75m SEM PAVIMENTAÇÃO</t>
  </si>
  <si>
    <t>REDE COL PVC EB-644 250 1,26A1,75m SEM PAVIMENTAÇÃO</t>
  </si>
  <si>
    <t>REDE COL PVC EB-644 300 1,26A1,75m SEM PAVIMENTAÇÃO</t>
  </si>
  <si>
    <t>REDE COL PVC EB-644 350 1,26A1,75m SEM PAVIMENTAÇÃO</t>
  </si>
  <si>
    <t>REDE COL PVC EB-644 400 1,26A1,75m SEM PAVIMENTAÇÃO</t>
  </si>
  <si>
    <t>REDE COL PVC EB-644 150 1,76A2,25m SEM PAVIMENTAÇÃO</t>
  </si>
  <si>
    <t>REDE COL PVC EB-644 200 1,76A2,25m SEM PAVIMENTAÇÃO</t>
  </si>
  <si>
    <t>REDE COL PVC EB-644 250 1,76A2,25m SEM PAVIMENTAÇÃO</t>
  </si>
  <si>
    <t>REDE COL PVC EB-644 300 1,76A2,25m SEM PAVIMENTAÇÃO</t>
  </si>
  <si>
    <t>REDE COL PVC EB-644 350 1,76A2,25m SEM PAVIMENTAÇÃO</t>
  </si>
  <si>
    <t>REDE COL PVC EB-644 400 1,76A2,25m SEM PAVIMENTAÇÃO</t>
  </si>
  <si>
    <t>REDE COL PVC EB-644 150 2,26A2,75m SEM PAVIMENTAÇÃO</t>
  </si>
  <si>
    <t>REDE COL PVC EB-644 200 2,26A2,75m SEM PAVIMENTAÇÃO</t>
  </si>
  <si>
    <t>REDE COL PVC EB-644 250 2,26A2,75m SEM PAVIMENTAÇÃO</t>
  </si>
  <si>
    <t>REDE COL PVC EB-644 300 2,26A2,75m SEM PAVIMENTAÇÃO</t>
  </si>
  <si>
    <t>REDE COL PVC EB-644 350 2,26A2,75m SEM PAVIMENTAÇÃO</t>
  </si>
  <si>
    <t>REDE COL PVC EB-644 400 2,26A2,75m SEM PAVIMENTAÇÃO</t>
  </si>
  <si>
    <t>REDE COL PVC EB-644 150 2,76A3,25m SEM PAVIMENTAÇÃO</t>
  </si>
  <si>
    <t>REDE COL PVC EB-644 200 2,76A3,25m SEM PAVIMENTAÇÃO</t>
  </si>
  <si>
    <t>REDE COL PVC EB-644 250 2,76A3,25m SEM PAVIMENTAÇÃO</t>
  </si>
  <si>
    <t>REDE COL PVC EB-644 300 2,76A3,25m SEM PAVIMENTAÇÃO</t>
  </si>
  <si>
    <t>REDE COL PVC EB-644 350 2,76A3,25m SEM PAVIMENTAÇÃO</t>
  </si>
  <si>
    <t>REDE COL PVC EB-644 400 2,76A3,25m SEM PAVIMENTAÇÃO</t>
  </si>
  <si>
    <t>REDE COL PVC EB-644 150 3,26A3,75m SEM PAVIMENTAÇÃO</t>
  </si>
  <si>
    <t>REDE COL PVC EB-644 250 3,26A3,75m SEM PAVIMENTAÇÃO</t>
  </si>
  <si>
    <t>REDE COL PVC EB-644 300 3,26A3,75m SEM PAVIMENTAÇÃO</t>
  </si>
  <si>
    <t>REDE COL PVC EB-644 350 3,26A3,75m SEM PAVIMENTAÇÃO</t>
  </si>
  <si>
    <t>REDE COL PVC EB-644 400 3,26A3,75m SEM PAVIMENTAÇÃO</t>
  </si>
  <si>
    <t>REDE COL PVC EB-644 150 3,76A4,25m SEM PAVIMENTAÇÃO</t>
  </si>
  <si>
    <t>REDE COL PVC EB-644 200 3,76A4,25m SEM PAVIMENTAÇÃO</t>
  </si>
  <si>
    <t>REDE COL PVC EB-644 250 3,76A4,25m SEM PAVIMENTAÇÃO</t>
  </si>
  <si>
    <t>REDE COL PVC EB-644 300 3,76A4,25m SEM PAVIMENTAÇÃO</t>
  </si>
  <si>
    <t>REDE COL PVC EB-644 350 3,76A4,25m SEM PAVIMENTAÇÃO</t>
  </si>
  <si>
    <t>REDE COL PVC EB-644 400 3,76A4,25m SEM PAVIMENTAÇÃO</t>
  </si>
  <si>
    <t>REDE COL PVC EB-644 150 4,26A4,75m SEM PAVIMENTAÇÃO</t>
  </si>
  <si>
    <t>REDE COL PVC EB-644 200 4,26A5,25m SEM PAVIMENTAÇÃO</t>
  </si>
  <si>
    <t>REDE COL PVC EB-644 150 4,76A5,25m SEM PAVIMENTAÇÃO</t>
  </si>
  <si>
    <t>REDE COL PVC EB-644 150 ATE 1,25m PAVIMENTAÇÃO EM BLOCO ARTICULADO/PAVI´S</t>
  </si>
  <si>
    <t>REDE COL PVC EB-644 200 ATE 1,25m PAVIMENTAÇÃO EM BLOCO ARTICULADO/PAVI´S</t>
  </si>
  <si>
    <t>REDE COL PVC EB-644 250 ATE 1,25m PAVIMENTAÇÃO EM BLOCO ARTICULADO/PAVI´S</t>
  </si>
  <si>
    <t>REDE COL PVC EB-644 300 ATE 1,25m PAVIMENTAÇÃO EM BLOCO ARTICULADO/PAVI´S</t>
  </si>
  <si>
    <t>REDE COL PVC EB-644 350 ATE 1,25m PAVIMENTAÇÃO EM BLOCO ARTICULADO/PAVI´S</t>
  </si>
  <si>
    <t>REDE COL PVC EB-644 400 ATE 1,25m PAVIMENTAÇÃO EM BLOCO ARTICULADO/PAVI´S</t>
  </si>
  <si>
    <t>REDE COL PVC EB-644 150 1,26A1,75m PAVIMENTAÇÃO EM BLOCO ARTICULADO/PAVI´S</t>
  </si>
  <si>
    <t>REDE COL PVC EB-644 200 1,26A1,75m PAVIMENTAÇÃO EM BLOCO ARTICULADO/PAVI´S</t>
  </si>
  <si>
    <t>REDE COL PVC EB-644 250 1,26A1,75m PAVIMENTAÇÃO EM BLOCO ARTICULADO/PAVI´S</t>
  </si>
  <si>
    <t>REDE COL PVC EB-644 300 1,26A1,75m PAVIMENTAÇÃO EM BLOCO ARTICULADO/PAVI´S</t>
  </si>
  <si>
    <t>REDE COL PVC EB-644 350 1,26A1,75m PAVIMENTAÇÃO EM BLOCO ARTICULADO/PAVI´S</t>
  </si>
  <si>
    <t>REDE COL PVC EB-644 400 1,26A1,75m PAVIMENTAÇÃO EM BLOCO ARTICULADO/PAVI´S</t>
  </si>
  <si>
    <t>REDE COL PVC EB-644 150 1,76A2,25m PAVIMENTAÇÃO EM BLOCO ARTICULADO/PAVI´S</t>
  </si>
  <si>
    <t>REDE COL PVC EB-644 200 1,76A2,25m PAVIMENTAÇÃO EM BLOCO ARTICULADO/PAVI´S</t>
  </si>
  <si>
    <t>REDE COL PVC EB-644 250 1,76A2,25m PAVIMENTAÇÃO EM BLOCO ARTICULADO/PAVI´S</t>
  </si>
  <si>
    <t>REDE COL PVC EB-644 300 1,76A2,25m PAVIMENTAÇÃO EM BLOCO ARTICULADO/PAVI´S</t>
  </si>
  <si>
    <t>REDE COL PVC EB-644 350 1,76A2,25m PAVIMENTAÇÃO EM BLOCO ARTICULADO/PAVI´S</t>
  </si>
  <si>
    <t>REDE COL PVC EB-644 400 1,76A2,25m PAVIMENTAÇÃO EM BLOCO ARTICULADO/PAVI´S</t>
  </si>
  <si>
    <t>REDE COL PVC EB-644 150 2,26A2,75m PAVIMENTAÇÃO EM BLOCO ARTICULADO/PAVI´S</t>
  </si>
  <si>
    <t>REDE COL PVC EB-644 200 2,26A2,75m PAVIMENTAÇÃO EM BLOCO ARTICULADO/PAVI´S</t>
  </si>
  <si>
    <t>REDE COL PVC EB-644 250 2,26A2,75m PAVIMENTAÇÃO EM BLOCO ARTICULADO/PAVI´S</t>
  </si>
  <si>
    <t>REDE COL PVC EB-644 300 2,26A2,75m PAVIMENTAÇÃO EM BLOCO ARTICULADO/PAVI´S</t>
  </si>
  <si>
    <t>REDE COL PVC EB-644 350 2,26A2,75m PAVIMENTAÇÃO EM BLOCO ARTICULADO/PAVI´S</t>
  </si>
  <si>
    <t>REDE COL PVC EB-644 400 2,26A2,75m PAVIMENTAÇÃO EM BLOCO ARTICULADO/PAVI´S</t>
  </si>
  <si>
    <t>REDE COL PVC EB-644 150 2,76A3,25m PAVIMENTAÇÃO EM BLOCO ARTICULADO/PAVI´S</t>
  </si>
  <si>
    <t>REDE COL PVC EB-644 250 2,76A3,25m PAVIMENTAÇÃO EM BLOCO ARTICULADO/PAVI´S</t>
  </si>
  <si>
    <t>REDE COL PVC EB-644 300 2,76A3,25m PAVIMENTAÇÃO EM BLOCO ARTICULADO/PAVI´S</t>
  </si>
  <si>
    <t>REDE COL PVC EB-644 350 2,76A3,25m PAVIMENTAÇÃO EM BLOCO ARTICULADO/PAVI´S</t>
  </si>
  <si>
    <t>REDE COL PVC EB-644 400 2,76A3,25m PAVIMENTAÇÃO EM BLOCO ARTICULADO/PAVI´S</t>
  </si>
  <si>
    <t>REDE COL PVC EB-644 150 3,26A3,75m PAVIMENTAÇÃO EM BLOCO ARTICULADO/PAVI´S</t>
  </si>
  <si>
    <t>REDE COL PVC EB-644 200 3,26A3,75m PAVIMENTAÇÃO EM BLOCO ARTICULADO/PAVI´S</t>
  </si>
  <si>
    <t>REDE COL PVC EB-644 250 3,26A3,75m PAVIMENTAÇÃO EM BLOCO ARTICULADO/PAVI´S</t>
  </si>
  <si>
    <t>REDE COL PVC EB-644 300 3,26A3,75m PAVIMENTAÇÃO EM BLOCO ARTICULADO/PAVI´S</t>
  </si>
  <si>
    <t>REDE COL PVC EB-644 350 3,26A3,75m PAVIMENTAÇÃO EM BLOCO ARTICULADO/PAVI´S</t>
  </si>
  <si>
    <t>REDE COL PVC EB-644 400 3,26A3,75m PAVIMENTAÇÃO EM BLOCO ARTICULADO/PAVI´S</t>
  </si>
  <si>
    <t>REDE COL PVC EB-644 150 3,76A4,25m PAVIMENTAÇÃO EM BLOCO ARTICULADO/PAVI´S</t>
  </si>
  <si>
    <t>REDE COL PVC EB-644 200 3,76A4,25m PAVIMENTAÇÃO EM BLOCO ARTICULADO/PAVI´S</t>
  </si>
  <si>
    <t>REDE COL PVC EB-644 250 3,76A4,25m PAVIMENTAÇÃO EM BLOCO ARTICULADO/PAVI´S</t>
  </si>
  <si>
    <t>REDE COL PVC EB-644 300 3,76A4,25m PAVIMENTAÇÃO EM BLOCO ARTICULADO/PAVI´S</t>
  </si>
  <si>
    <t>REDE COL PVC EB-644 350 3,76A4,25m PAVIMENTAÇÃO EM BLOCO ARTICULADO/PAVI´S</t>
  </si>
  <si>
    <t>REDE COL PVC EB-644 400 3,76A4,25m PAVIMENTAÇÃO EM BLOCO ARTICULADO/PAVI´S</t>
  </si>
  <si>
    <t>REDE COL PVC EB-644 150 4,26A4,75m PAVIMENTAÇÃO EM BLOCO ARTICULADO/PAVI´S</t>
  </si>
  <si>
    <t>REDE COL PVC EB-644 150 ATE 1,25m PAVIMENTAÇÃO EM PARALELEPIPEDO</t>
  </si>
  <si>
    <t>REDE COL PVC EB-644 200 ATE 1,25m PAVIMENTAÇÃO EM PARALELEPIPEDO</t>
  </si>
  <si>
    <t>REDE COL PVC EB-644 250 ATE 1,25m PAVIMENTAÇÃO EM PARALELEPIPEDO</t>
  </si>
  <si>
    <t>REDE COL PVC EB-644 300 ATE 1,25m PAVIMENTAÇÃO EM PARALELEPIPEDO</t>
  </si>
  <si>
    <t>REDE COL PVC EB-644 350 ATE 1,25m PAVIMENTAÇÃO EM PARALELEPIPEDO</t>
  </si>
  <si>
    <t>REDE COL PVC EB-644 400 ATE 1,25m PAVIMENTAÇÃO EM PARALELEPIPEDO</t>
  </si>
  <si>
    <t>REDE COL PVC EB-644 150 1,26A1,75m PAVIMENTAÇÃO EM PARALELEPIPEDO</t>
  </si>
  <si>
    <t>REDE COL PVC EB-644 200 1,26A1,75m PAVIMENTAÇÃO EM PARALELEPIPEDO</t>
  </si>
  <si>
    <t>REDE COL PVC EB-644 250 1,26A1,75m PAVIMENTAÇÃO EM PARALELEPIPEDO</t>
  </si>
  <si>
    <t>REDE COL PVC EB-644 300 1,26A1,75m PAVIMENTAÇÃO EM PARALELEPIPEDO</t>
  </si>
  <si>
    <t>REDE COL PVC EB-644 350 1,26A1,75m PAVIMENTAÇÃO EM PARALELEPIPEDO</t>
  </si>
  <si>
    <t>REDE COL PVC EB-644 400 1,26A1,75m PAVIMENTAÇÃO EM PARALELEPIPEDO</t>
  </si>
  <si>
    <t>REDE COL PVC EB-644 150 1,76A2,25m PAVIMENTAÇÃO EM PARALELEPIPEDO</t>
  </si>
  <si>
    <t>REDE COL PVC EB-644 200 1,76A2,25m PAVIMENTAÇÃO EM PARALELEPIPEDO</t>
  </si>
  <si>
    <t>REDE COL PVC EB-644 250 1,76A2,25m PAVIMENTAÇÃO EM PARALELEPIPEDO</t>
  </si>
  <si>
    <t>REDE COL PVC EB-644 300 1,76A2,25m PAVIMENTAÇÃO EM PARALELEPIPEDO</t>
  </si>
  <si>
    <t>REDE COL PVC EB-644 350 1,76A2,25m PAVIMENTAÇÃO EM PARALELEPIPEDO</t>
  </si>
  <si>
    <t>REDE COL PVC EB-644 400 1,76A2,25m PAVIMENTAÇÃO EM PARALELEPIPEDO</t>
  </si>
  <si>
    <t>REDE COL PVC EB-644 150 2,26A2,75m PAVIMENTAÇÃO EM PARALELEPIPEDO</t>
  </si>
  <si>
    <t>REDE COL PVC EB-644 200 2,26A2,75m PAVIMENTAÇÃO EM PARALELEPIPEDO</t>
  </si>
  <si>
    <t>REDE COL PVC EB-644 250 2,26A2,75m PAVIMENTAÇÃO EM PARALELEPIPEDO</t>
  </si>
  <si>
    <t>REDE COL PVC EB-644 300 2,26A2,75m PAVIMENTAÇÃO EM PARALELEPIPEDO</t>
  </si>
  <si>
    <t>REDE COL PVC EB-644 400 2,26A2,75m PAVIMENTAÇÃO EM PARALELEPIPEDO</t>
  </si>
  <si>
    <t>REDE COL PVC EB-644 150 2,76A3,25m PAVIMENTAÇÃO EM PARALELEPIPEDO</t>
  </si>
  <si>
    <t>REDE COL PVC EB-644 200 2,76A3,25m PAVIMENTAÇÃO EM PARALELEPIPEDO</t>
  </si>
  <si>
    <t>REDE COL PVC EB-644 250 2,76A3,25m PAVIMENTAÇÃO EM PARALELEPIPEDO</t>
  </si>
  <si>
    <t>REDE COL PVC EB-644 300 2,76A3,25m PAVIMENTAÇÃO EM PARALELEPIPEDO</t>
  </si>
  <si>
    <t>REDE COL PVC EB-644 350 2,76A3,25m PAVIMENTAÇÃO EM PARALELEPIPEDO</t>
  </si>
  <si>
    <t>REDE COL PVC EB-644 400 2,76A3,25m PAVIMENTAÇÃO EM PARALELEPIPEDO</t>
  </si>
  <si>
    <t>REDE COL PVC EB-644 150 3,26A3,75m PAVIMENTAÇÃO EM PARALELEPIPEDO</t>
  </si>
  <si>
    <t>REDE COL PVC EB-644 200 3,26A3,75m PAVIMENTAÇÃO EM PARALELEPIPEDO</t>
  </si>
  <si>
    <t>REDE COL PVC EB-644 250 3,26A3,75m PAVIMENTAÇÃO EM PARALELEPIPEDO</t>
  </si>
  <si>
    <t>REDE COL PVC EB-644 300 3,26A3,75m PAVIMENTAÇÃO EM PARALELEPIPEDO</t>
  </si>
  <si>
    <t>REDE COL PVC EB-644 350 3,26A3,75m PAVIMENTAÇÃO EM PARALELEPIPEDO</t>
  </si>
  <si>
    <t>REDE COL PVC EB-644 400 3,26A3,75m PAVIMENTAÇÃO EM PARALELEPIPEDO</t>
  </si>
  <si>
    <t>REDE COL PVC EB-644 150 3,76A4,25m PAVIMENTAÇÃO EM PARALELEPIPEDO</t>
  </si>
  <si>
    <t>REDE COL PVC EB-644 200 3,76A4,25m PAVIMENTAÇÃO EM PARALELEPIPEDO</t>
  </si>
  <si>
    <t>REDE COL PVC EB-644 250 3,76A4,25m PAVIMENTAÇÃO EM PARALELEPIPEDO</t>
  </si>
  <si>
    <t>REDE COL PVC EB-644 300 3,76A4,25m PAVIMENTAÇÃO EM PARALELEPIPEDO</t>
  </si>
  <si>
    <t>REDE COL PVC EB-644 350 3,76A4,25m PAVIMENTAÇÃO EM PARALELEPIPEDO</t>
  </si>
  <si>
    <t>REDE COL PVC EB-644 400 3,76A4,25m PAVIMENTAÇÃO EM PARALELEPIPEDO</t>
  </si>
  <si>
    <t>REDE COL PVC EB-644 150 4,26A4,75m PAVIMENTAÇÃO EM PARALELEPIPEDO</t>
  </si>
  <si>
    <t>REDE COL PVC EB-644 300 4,26A4,75m PAVIMENTAÇÃO EM PARALELEPIPEDO</t>
  </si>
  <si>
    <t>EMISSARIO PVC DEFOFO 100 ATE 1,25mSEM PAVIMENTAÇÃO</t>
  </si>
  <si>
    <t>EMISSARIO PVC DEFOFO 150 ATE 1,25mSEM PAVIMENTAÇÃO</t>
  </si>
  <si>
    <t>EMISSARIO PVC DEFOFO 200 ATE 1,25mSEM PAVIMENTAÇÃO</t>
  </si>
  <si>
    <t>EMISSARIO PVC DEFOFO 250 ATE 1,25mSEM PAVIMENTAÇÃO</t>
  </si>
  <si>
    <t>EMISSARIO PVC DEFOFO 100 1,26A1,75mSEM PAVIMENTAÇÃO</t>
  </si>
  <si>
    <t>EMISSARIO PVC DEFOFO 300 1,26A1,75mSEM PAVIMENTAÇÃO</t>
  </si>
  <si>
    <t>EMISSARIO PVC DEFOFO 350 1,26A1,75mSEM PAVIMENTAÇÃO</t>
  </si>
  <si>
    <t>EMISSARIO PVC DEFOFO 400 1,26A1,75mSEM PAVIMENTAÇÃO</t>
  </si>
  <si>
    <t>EMISSARIO PVC DEFOFO 500 1,26A1,75mSEM PAVIMENTAÇÃO</t>
  </si>
  <si>
    <t>EMISSARIO PVC DEFOFO 100 1,76A2,25mSEM PAVIMENTAÇÃO</t>
  </si>
  <si>
    <t>EMISSARIO FOFO 80 ATE 1,25mSEM PAVIMENTAÇÃO</t>
  </si>
  <si>
    <t>EMISSARIO FOFO 100 ATE 1,25mSEM PAVIMENTAÇÃO</t>
  </si>
  <si>
    <t>EMISSARIO FOFO 150 ATE 1,25mSEM PAVIMENTAÇÃO</t>
  </si>
  <si>
    <t>EMISSARIO FOFO 200 ATE 1,25mSEM PAVIMENTAÇÃO</t>
  </si>
  <si>
    <t>EMISSARIO FOFO 250 ATE 1,25mSEM PAVIMENTAÇÃO</t>
  </si>
  <si>
    <t>EMISSARIO FOFO 300 ATE 1,25mSEM PAVIMENTAÇÃO</t>
  </si>
  <si>
    <t>EMISSARIO FOFO 350 ATE 1,25mSEM PAVIMENTAÇÃO</t>
  </si>
  <si>
    <t>EMISSARIO FOFO 400 ATE 1,25mSEM PAVIMENTAÇÃO</t>
  </si>
  <si>
    <t>EMISSARIO FOFO 80 1,26A1,75mSEM PAVIMENTAÇÃO</t>
  </si>
  <si>
    <t>EMISSARIO FOFO 100 1,26A1,75mSEM PAVIMENTAÇÃO</t>
  </si>
  <si>
    <t>EMISSARIO FOFO 150 1,26A1,75mSEM PAVIMENTAÇÃO</t>
  </si>
  <si>
    <t>EMISSARIO FOFO 200 1,26A1,75mSEM PAVIMENTAÇÃO</t>
  </si>
  <si>
    <t>EMISSARIO FOFO 250 1,26A1,75mSEM PAVIMENTAÇÃO</t>
  </si>
  <si>
    <t>EMISSARIO FOFO 300 1,26A1,75mSEM PAVIMENTAÇÃO</t>
  </si>
  <si>
    <t>EMISSARIO FOFO 350 1,26A1,75mSEM PAVIMENTAÇÃO</t>
  </si>
  <si>
    <t>EMISSARIO FOFO 400 1,26A1,75mSEM PAVIMENTAÇÃO</t>
  </si>
  <si>
    <t>EMISSARIO FOFO 500 1,26A1,75mSEM PAVIMENTAÇÃO</t>
  </si>
  <si>
    <t>EMISSARIO FOFO 600 1,26A1,75m SEM PAVIMENTAÇÃO</t>
  </si>
  <si>
    <t>EMISSARIO FOFO 600 1,76 A 2,25m SEM PAVIMENTAÇÃO</t>
  </si>
  <si>
    <t>EMISSARIO FOFO 80 1,76A2,25mSEM PAVIMENTAÇÃO</t>
  </si>
  <si>
    <t>EMISSARIO FOFO 300 1,76A2,25mSEM PAVIMENTAÇÃO</t>
  </si>
  <si>
    <t>EMISSARIO FOFO 500 1,76A2,25mSEM PAVIMENTAÇÃO</t>
  </si>
  <si>
    <t>EMISSARIO FOFO 500 2,26A2,75mSEM PAVIMENTAÇÃO</t>
  </si>
  <si>
    <t>EMISSARIO FOFO 500 2,76A3,25mSEM PAVIMENTAÇÃO</t>
  </si>
  <si>
    <t>EMISSARIO FOFO 500 3,26A3,75mSEM PAVIMENTAÇÃO</t>
  </si>
  <si>
    <t>EMISSARIO PVC O 100 ATE 1,25mSEM PAVIMENTAÇÃO</t>
  </si>
  <si>
    <t>EMISSARIO PVC O 200 ATE 1,25mSEM PAVIMENTAÇÃO</t>
  </si>
  <si>
    <t>EMISSARIO PVC O 250 ATE 1,25mSEM PAVIMENTAÇÃO</t>
  </si>
  <si>
    <t>EMISSARIO PVC O 300 1,26A1,75mSEM PAVIMENTAÇÃO</t>
  </si>
  <si>
    <t>EMISSARIO PVC DEFOFO 100 ATE 1,25m PAVIMENTAÇÃO ASFALTICA</t>
  </si>
  <si>
    <t>EMISSARIO PVC DEFOFO 150 ATE 1,25m PAVIMENTAÇÃO ASFALTICA</t>
  </si>
  <si>
    <t>EMISSARIO PVC DEFOFO 200 ATE 1,25m PAVIMENTAÇÃO ASFALTICA</t>
  </si>
  <si>
    <t>EMISSARIO PVC DEFOFO 250 ATE 1,25m PAVIMENTAÇÃO ASFALTICA</t>
  </si>
  <si>
    <t>EMISSARIO PVC DEFOFO 200 1,26A1,75m PAVIMENTAÇÃO ASFALTICA</t>
  </si>
  <si>
    <t>EMISSARIO PVC DEFOFO 300 1,26A1,75m PAVIMENTAÇÃO ASFALTICA</t>
  </si>
  <si>
    <t>EMISSARIO PVC DEFOFO 350 1,26A1,75m PAVIMENTAÇÃO ASFALTICA</t>
  </si>
  <si>
    <t>EMISSARIO PVC DEFOFO 400 1,26A1,75m PAVIMENTAÇÃO ASFALTICA</t>
  </si>
  <si>
    <t>EMISSARIO PVC DEFOFO 500 1,26A1,75m PAVIMENTAÇÃO ASFALTICA</t>
  </si>
  <si>
    <t>EMISSARIO FOFO 80 ATE 1,25m PAVIMENTAÇÃO ASFALTICA</t>
  </si>
  <si>
    <t>EMISSARIO FOFO 100 ATE 1,25m PAVIMENTAÇÃO ASFALTICA</t>
  </si>
  <si>
    <t>EMISSARIO FOFO 150 ATE 1,25m PAVIMENTAÇÃO ASFALTICA</t>
  </si>
  <si>
    <t>EMISSARIO FOFO 200 ATE 1,25m PAVIMENTAÇÃO ASFALTICA</t>
  </si>
  <si>
    <t>EMISSARIO FOFO 250 ATE 1,25m PAVIMENTAÇÃO ASFALTICA</t>
  </si>
  <si>
    <t>EMISSARIO FOFO 350 ATE 1,25m PAVIMENTAÇÃO ASFALTICA</t>
  </si>
  <si>
    <t>EMISSARIO FOFO 400 ATE 1,25m PAVIMENTAÇÃO ASFALTICA</t>
  </si>
  <si>
    <t>EMISSARIO FOFO 500 ATE 1,25m PAVIMENTAÇÃO ASFALTICA</t>
  </si>
  <si>
    <t>EMISSARIO FOFO 80 1,26A1,75m PAVIMENTAÇÃO ASFALTICA</t>
  </si>
  <si>
    <t>EMISSARIO FOFO 150 1,26A1,75m PAVIMENTAÇÃO ASFALTICA</t>
  </si>
  <si>
    <t>EMISSARIO FOFO 200 1,26A1,75m PAVIMENTAÇÃO ASFALTICA</t>
  </si>
  <si>
    <t>EMISSARIO FOFO 300 1,26A1,75m PAVIMENTAÇÃO ASFALTICA</t>
  </si>
  <si>
    <t>EMISSARIO FOFO 350 1,26A1,75m PAVIMENTAÇÃO ASFALTICA</t>
  </si>
  <si>
    <t>EMISSARIO FOFO 400 1,26A1,75m PAVIMENTAÇÃO ASFALTICA</t>
  </si>
  <si>
    <t>EMISSARIO FOFO 500 1,26A1,75m PAVIMENTAÇÃO ASFALTICA</t>
  </si>
  <si>
    <t>EMISSARIO FOFO 200 1,76A 2,25m PAVIMENTAÇÃO ASFALTICA</t>
  </si>
  <si>
    <t>EMISSARIO FOFO 400 1,76A2,25m PAVIMENTAÇÃO ASFALTICA</t>
  </si>
  <si>
    <t>EMISSARIO FOFO 500 1,76A 2,25m PAVIMENTAÇÃO ASFALTICA</t>
  </si>
  <si>
    <t>EMISSARIO FOFO 500 2,26A2,75m PAVIMENTAÇÃO ASFALTICA</t>
  </si>
  <si>
    <t>EMISSARIO PVC O 100 ATE 1,25m PAVIMENTAÇÃO ASFALTICA</t>
  </si>
  <si>
    <t>EMISSARIO PVC O 150 ATE 1,25m PAVIMENTAÇÃO ASFALTICA</t>
  </si>
  <si>
    <t>EMISSARIO PVC O 200 ATE 1,25m PAVIMENTAÇÃO ASFALTICA</t>
  </si>
  <si>
    <t>EMISSARIO PVC O 250 ATE 1,25m PAVIMENTAÇÃO ASFALTICA</t>
  </si>
  <si>
    <t>EMISSARIO PVC O 300 1,26A1,75m PAVIMENTAÇÃO ASFALTICA</t>
  </si>
  <si>
    <t>EMISSARIO PVC DEFOFO 100 ATE 1,25m PAVIMENTAÇÃO EM BLOCO ARTICULADO/PAVI´S</t>
  </si>
  <si>
    <t>EMISSARIO PVC DEFOFO 150 ATE 1,25m PAVIMENTAÇÃO EM BLOCO ARTICULADO/PAVI´S</t>
  </si>
  <si>
    <t>EMISSARIO PVC DEFOFO 200 ATE 1,25m PAVIMENTAÇÃO EM BLOCO ARTICULADO/PAVI´S</t>
  </si>
  <si>
    <t>EMISSARIO PVC DEFOFO 250 ATE 1,25m PAVIMENTAÇÃO EM BLOCO ARTICULADO/PAVI´S</t>
  </si>
  <si>
    <t>EMISSARIO PVC DEFOFO 150 1,26A1,75m PAVIMENTAÇÃO EM BLOCO ARTICULADO/PAVI´S</t>
  </si>
  <si>
    <t>EMISSARIO PVC DEFOFO 300 1,26A1,75m PAVIMENTAÇÃO EM BLOCO ARTICULADO/PAVI´S</t>
  </si>
  <si>
    <t>EMISSARIO PVC DEFOFO 350 1,26A1,75m PAVIMENTAÇÃO EM BLOCO ARTICULADO/PAVI´S</t>
  </si>
  <si>
    <t>EMISSARIO PVC DEFOFO 400 1,26A1,75m PAVIMENTAÇÃO EM BLOCO ARTICULADO/PAVI´S</t>
  </si>
  <si>
    <t>EMISSARIO PVC DEFOFO 500 1,26A1,75m PAVIMENTAÇÃO EM BLOCO ARTICULADO/PAVI´S</t>
  </si>
  <si>
    <t>EMISSARIO FOFO 80 ATE 1,25m PAVIMENTAÇÃO EM BLOCO ARTICULADO/PAVI´S</t>
  </si>
  <si>
    <t>EMISSARIO FOFO 100 ATE 1,25m PAVIMENTAÇÃO EM BLOCO ARTICULADO/PAVI´S</t>
  </si>
  <si>
    <t>EMISSARIO FOFO 150 ATE 1,25m PAVIMENTAÇÃO EM BLOCO ARTICULADO/PAVI´S</t>
  </si>
  <si>
    <t>EMISSARIO FOFO 200 ATE 1,25m PAVIMENTAÇÃO EM BLOCO ARTICULADO/PAVI´S</t>
  </si>
  <si>
    <t>EMISSARIO FOFO 250 ATE 1,25m PAVIMENTAÇÃO EM BLOCO ARTICULADO/PAVI´S</t>
  </si>
  <si>
    <t>EMISSARIO FOFO 350 1,26A1,75m PAVIMENTAÇÃO EM BLOCO ARTICULADO/PAVI´S</t>
  </si>
  <si>
    <t>EMISSARIO FOFO 400 1,26A1,75m PAVIMENTAÇÃO EM BLOCO ARTICULADO/PAVI´S</t>
  </si>
  <si>
    <t>EMISSARIO FOFO 500 1,26A1,75m PAVIMENTAÇÃO EM BLOCO ARTICULADO/PAVI´S</t>
  </si>
  <si>
    <t>EMISSARIO PVC O 100 ATE 1,25m PAVIMENTAÇÃO EM BLOCO ARTICULADO/PAVI´S</t>
  </si>
  <si>
    <t>EMISSARIO PVC O 150 ATE 1,25m PAVIMENTAÇÃO EM BLOCO ARTICULADO/PAVI´S</t>
  </si>
  <si>
    <t>EMISSARIO PVC O 200 ATE 1,25m PAVIMENTAÇÃO EM BLOCO ARTICULADO/PAVI´S</t>
  </si>
  <si>
    <t>EMISSARIO PVC O 250 ATE 1,25m PAVIMENTAÇÃO EM BLOCO ARTICULADO/PAVI´S</t>
  </si>
  <si>
    <t>EMISSARIO PVC O 300 1,26A1,75m PAVIMENTAÇÃO EM BLOCO ARTICULADO/PAVI´S</t>
  </si>
  <si>
    <t>EMISSARIO PVC DEFOFO 100 ATE 1,25m PAVIMENTAÇÃO EM PARALELEPIPEDO</t>
  </si>
  <si>
    <t>EMISSARIO PVC DEFOFO 150 ATE 1,25m PAVIMENTAÇÃO EM PARALELEPIPEDO</t>
  </si>
  <si>
    <t>EMISSARIO PVC DEFOFO 200 ATE 1,25m PAVIMENTAÇÃO EM PARALELEPIPEDO</t>
  </si>
  <si>
    <t>EMISSARIO PVC DEFOFO 250 ATE 1,25m PAVIMENTAÇÃO EM PARALELEPIPEDO</t>
  </si>
  <si>
    <t>EMISSARIO PVC DEFOFO 300 ATE 1,25m PAVIMENTAÇÃO EM PARALELEPIPEDO</t>
  </si>
  <si>
    <t>EMISSARIO PVC DEFOFO 300 1,26A1,75m PAVIMENTAÇÃO EM PARALELEPIPEDO</t>
  </si>
  <si>
    <t>EMISSARIO PVC DEFOFO 350 1,26A1,75m PAVIMENTAÇÃO EM PARALELEPIPEDO</t>
  </si>
  <si>
    <t>EMISSARIO PVC DEFOFO 400 1,26A1,75m PAVIMENTAÇÃO EM PARALELEPIPEDO</t>
  </si>
  <si>
    <t>EMISSARIO PVC DEFOFO 500 1,26A1,75m PAVIMENTAÇÃO EM PARALELEPIPEDO</t>
  </si>
  <si>
    <t>EMISSARIO PVC DEFOFO 100 -1,76A2,25m PAVIMENTAÇÃO EM PARALELEPIPEDO</t>
  </si>
  <si>
    <t>EMISSARIO FOFO 80 ATE 1,25m PAVIMENTAÇÃO EM PARALELEPIPEDO</t>
  </si>
  <si>
    <t>EMISSARIO FOFO 100 ATE 1,25m PAVIMENTAÇÃO EM PARALELEPIPEDO</t>
  </si>
  <si>
    <t>EMISSARIO FOFO 150 ATE 1,25m PAVIMENTAÇÃO EM PARALELEPIPEDO</t>
  </si>
  <si>
    <t>EMISSARIO FOFO 200 ATE 1,25m PAVIMENTAÇÃO EM PARALELEPIPEDO</t>
  </si>
  <si>
    <t>EMISSARIO FOFO 250 ATE 1,25m PAVIMENTAÇÃO EM PARALELEPIPEDO</t>
  </si>
  <si>
    <t>EMISSARIO FOFO 80 1,26A1,75m PAVIMENTAÇÃO EM PARALELEPIPEDO</t>
  </si>
  <si>
    <t>EMISSARIO FOFO 300 1,26A1,75m PAVIMENTAÇÃO EM PARALELEPIPEDO</t>
  </si>
  <si>
    <t>EMISSARIO FOFO 350 1,26A1,75m PAVIMENTAÇÃO EM PARALELEPIPEDO</t>
  </si>
  <si>
    <t>EMISSARIO FOFO 400 1,26A1,75m PAVIMENTAÇÃO EM PARALELEPIPEDO</t>
  </si>
  <si>
    <t>EMISSARIO FOFO 500 1,26A1,75m PAVIMENTAÇÃO EM PARALELEPIPEDO</t>
  </si>
  <si>
    <t>EMISSARIO PVC O 100 ATE 1,25m PAVIMENTAÇÃO EM PARALELEPIPEDO</t>
  </si>
  <si>
    <t>EMISSARIO PVC O 150 ATE 1,25m PAVIMENTAÇÃO EM PARALELEPIPEDO</t>
  </si>
  <si>
    <t>EMISSARIO PVC O 200 ATE 1,25m PAVIMENTAÇÃO EM PARALELEPIPEDO</t>
  </si>
  <si>
    <t>EMISSARIO PVC O 250 ATE 1,25m PAVIMENTAÇÃO EM PARALELEPIPEDO</t>
  </si>
  <si>
    <t>EMISSARIO PVC O 300 1,26A1,75m PAVIMENTAÇÃO EM PARALELEPIPEDO</t>
  </si>
  <si>
    <t>CARGA E DESCARGA DE QUALQUER TIPO SOLO PARA BOTA FORA
DE MATERIAIS PROVENIENTES DE ESCAVAÇÕES, DEMOLIÇÕES, LIMPEZA, ETC.</t>
  </si>
  <si>
    <t>ESCORAMENTO METALICO TIPO GAIOLA COM ESTRONCAMENTO EM TUBO  DE   ACO GALVANIZADO DN 2" E 4" , CONSISTE EM ESCORAR A SUPERFICIE LATERAL DAS VALAS, CAVAS OU POCOS, ATRAVES DE CAIXA VAZADA (GAIOLA). SENDO SUA PAREDE LATERAL CONSTRUIDA DE CHAPA DE ACO ESPESSURA 1/8”, ENGRADAMENTO COM TUBO DE ACO ESPESSURA 2” E ESTRONCAMENTO COM TUBOS DE ACO ESPESSURA 4”.</t>
  </si>
  <si>
    <t>ESCORAMENTO DE VALA TIPO BLINDADO,COM PAREDES SIMPLES EM CHAPA ACO E=8.0MM E ENGRADAMENTO COM PERFIL "I" 3", CONSISTE EM ESCORAR A SUPERFICIE LATERAL DAS VALAS, CAVAS OU POCOS, ATRAVES DE CAIXA VAZADA (GAIOLA). SENDO SUA PAREDE LATERAL CONSTRUIDA DE CHAPA DE ACO ESPESSURA 5/16” E ESTRONCAMENTO  COM PERFIL DE ACO ESPESSURA 3”.</t>
  </si>
  <si>
    <t>FORNECIMENTO  E APLICACAO  DE  PRIMER  EPOXI  EM  ESTRUTURA  METALICA,  DUAS  DEMAOS,
E.F.S. 100 MICRA, INCLUSIVE LIMPEZA MECANICA</t>
  </si>
  <si>
    <t>FORNECIMENTO, FABRICACAO, TRATAMENTO ANTICORROSIVO E MONTAGEM DE PECAS EM ACO
- ESTRUTURA PESADA</t>
  </si>
  <si>
    <t>FORNECIMENTO, MONTAGEM E ASSENTAMENTO DE BARRACAO DE MADEIRA PARA ESCRITORIO,  COBERTO  COM  TELHAS  DE  FIBRO-CIMENTO  ONDULADAS  DE  4MM,  BEM  COMO  TODAS  AS INSTALACOES HIDRAULICAS, SANITARIAS E ELETRICAS, COM TODOS OS SEUS COMPONENTES.</t>
  </si>
  <si>
    <t>REDE COL PVC EB-644 150 2,26A2,75m PAVIMENTAÇÃO ASFALTICA</t>
  </si>
  <si>
    <t>REDE COL PVC EB-644 200 3,26A3,75m SEM PAVIMENTAÇÃO</t>
  </si>
  <si>
    <t>REDE COL PVC EB-644 200 2,76A3,25m PAVIMENTAÇÃO EM BLOCO ARTICULADO/PAVI´S</t>
  </si>
  <si>
    <t>REDE COL PVC EB-644 350 2,26A2,75m PAVIMENTAÇÃO EM PARALELEPIPEDO</t>
  </si>
  <si>
    <t>EMISSARIO PVC O 150 ATE 1,25mSEM PAVIMENTAÇÃO</t>
  </si>
  <si>
    <t>EMISSARIO FOFO 300 1,26A1,75m PAVIMENTAÇÃO EM BLOCO ARTICULADO/PAVI´S</t>
  </si>
  <si>
    <r>
      <t xml:space="preserve">TABELA REFERENCIAL - </t>
    </r>
    <r>
      <rPr>
        <b/>
        <sz val="15"/>
        <color rgb="FFC00000"/>
        <rFont val="Arial"/>
        <family val="2"/>
      </rPr>
      <t>CESAN</t>
    </r>
  </si>
  <si>
    <t>Demolição de piso revestido com cerâmica</t>
  </si>
  <si>
    <t>Demolição de piso revestido com cerâmica inclusive lastro de concreto</t>
  </si>
  <si>
    <t>Demolição de piso de tábuas</t>
  </si>
  <si>
    <t>Demolição de revestimento com lambris de madeira</t>
  </si>
  <si>
    <t>Retirada de revestimento antigo em reboco</t>
  </si>
  <si>
    <t>Demolição manual de concreto simples (EMOP 05.001.001)</t>
  </si>
  <si>
    <t>Retirada manual de pavimento em paralelepípedos, incluindo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</si>
  <si>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</si>
  <si>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</si>
  <si>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</si>
  <si>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</si>
  <si>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</si>
  <si>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</si>
  <si>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</si>
  <si>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</si>
  <si>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bancada de pia</t>
  </si>
  <si>
    <t>Retirada de tanque de cimento</t>
  </si>
  <si>
    <t>Demolição de forro de madeira, sem reaproveitamento</t>
  </si>
  <si>
    <t>Retirada de poste de aço de 4 a 6 m</t>
  </si>
  <si>
    <t>Retirada de pintura antiga a base de PVA</t>
  </si>
  <si>
    <t>Apicoamento de superfície com revestimento em argamassa</t>
  </si>
  <si>
    <t>Retirada de pontos elétricos (luminárias, interruptores e tomadas)</t>
  </si>
  <si>
    <t>Retirada de vidros quebrados</t>
  </si>
  <si>
    <t>Retirada de rodapé em argamassa de cimento e areia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</si>
  <si>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</si>
  <si>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</si>
  <si>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</si>
  <si>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</si>
  <si>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</si>
  <si>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</si>
  <si>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</si>
  <si>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</si>
  <si>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</si>
  <si>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</si>
  <si>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</si>
  <si>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</si>
  <si>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</si>
  <si>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</si>
  <si>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</si>
  <si>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</si>
  <si>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</si>
  <si>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</si>
  <si>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</si>
  <si>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</si>
  <si>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</si>
  <si>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</si>
  <si>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</si>
  <si>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</si>
  <si>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</si>
  <si>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</si>
  <si>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</si>
  <si>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</si>
  <si>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</si>
  <si>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</si>
  <si>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</si>
  <si>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</si>
  <si>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</si>
  <si>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</si>
  <si>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</si>
  <si>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</si>
  <si>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</si>
  <si>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</si>
  <si>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</si>
  <si>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</si>
  <si>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</si>
  <si>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</si>
  <si>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</si>
  <si>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</si>
  <si>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</si>
  <si>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</si>
  <si>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</si>
  <si>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</si>
  <si>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</si>
  <si>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</si>
  <si>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</si>
  <si>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</si>
  <si>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ESCAVAÇÕES</t>
  </si>
  <si>
    <t>Escavação manual em material de 1a. categoria, até 1.50 m de profundidade</t>
  </si>
  <si>
    <t>Escavação manual em material de 2a. categoria, até 1.50 m de profundidade</t>
  </si>
  <si>
    <t>Escavação mecânica em material de 2a. categoria</t>
  </si>
  <si>
    <t>REATERRO E COMPACTAÇÃO</t>
  </si>
  <si>
    <t>Reaterro apiloado de cavas de fundação, em camadas de 20 cm</t>
  </si>
  <si>
    <t>Aterro compactado utilizando compactador de placa vibratória com reaproveitamento do material</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</si>
  <si>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</si>
  <si>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</si>
  <si>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</si>
  <si>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</si>
  <si>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</si>
  <si>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</si>
  <si>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</si>
  <si>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</si>
  <si>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</si>
  <si>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</si>
  <si>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</si>
  <si>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</si>
  <si>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</si>
  <si>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</si>
  <si>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</si>
  <si>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</si>
  <si>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</si>
  <si>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</si>
  <si>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</si>
  <si>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</si>
  <si>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</si>
  <si>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PAREDES E PAINÉIS</t>
  </si>
  <si>
    <t>ALVENARIA DE VEDAÇÃO</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</si>
  <si>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</si>
  <si>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</si>
  <si>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</si>
  <si>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</si>
  <si>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</si>
  <si>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</si>
  <si>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</si>
  <si>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</si>
  <si>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</si>
  <si>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</si>
  <si>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</si>
  <si>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</si>
  <si>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</si>
  <si>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</si>
  <si>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</si>
  <si>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</si>
  <si>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</si>
  <si>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</si>
  <si>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</si>
  <si>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</si>
  <si>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</si>
  <si>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</si>
  <si>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</si>
  <si>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</si>
  <si>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</si>
  <si>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</si>
  <si>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 C/ ENCHIMENTO EM MADEIRA DE 1ª QUALIDADE ESP 30MM, COM VISOR DE VIDRO, INCL. ALIZARES, DOBRADIÇAS E FECHADURAS EXT EM LATÃO CROMADO LAFONTE/EQUIV , EXCL. MARCO, NAS DIMENSÕES: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</si>
  <si>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</si>
  <si>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</si>
  <si>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</si>
  <si>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</si>
  <si>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</si>
  <si>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</si>
  <si>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dobradiça 3 x 2 1/2"</t>
  </si>
  <si>
    <t>Reparo na porta com plaina, incl. retirada e recolocação de folha de porta</t>
  </si>
  <si>
    <t>Recolocação de marco em madeira, excl. marco</t>
  </si>
  <si>
    <t>ESQUADRIAS METÁLICAS</t>
  </si>
  <si>
    <t>GRADES E PORTÕES</t>
  </si>
  <si>
    <t>Tela de proteção de arame galvanizado 1/2" fio 12, com quadro em tubo de ferro galvanizado 1 1/2" e cantoneira de ferro 1/2" x 1/2" x1/8", conforme detalhe em projeto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</si>
  <si>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</si>
  <si>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</si>
  <si>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</si>
  <si>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</si>
  <si>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</si>
  <si>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</si>
  <si>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</si>
  <si>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</si>
  <si>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</si>
  <si>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PARA ESQUADRIAS</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</si>
  <si>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</si>
  <si>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</si>
  <si>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</si>
  <si>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</si>
  <si>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</si>
  <si>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</si>
  <si>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ou equivalente para cobertura de telha de fibrocimento canalete 49/90, inclusive tratamento com cupinicida,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</si>
  <si>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</si>
  <si>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</si>
  <si>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</si>
  <si>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</si>
  <si>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cumeeiras (telhas compradas na fábrica, posto obra)</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</si>
  <si>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</si>
  <si>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</si>
  <si>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</si>
  <si>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Cobertura em telha termoacustica tipo telha/telha em aço galvanizado trapez. 40, e=0.43mm, pint. face. sup. e infer. cor branca, incl. acess. fix. nucleo em poliuretano (injeção contínua), e=30mm, ref. Sto André, Panissol, Metform</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</si>
  <si>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</si>
  <si>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</si>
  <si>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</si>
  <si>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</si>
  <si>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</si>
  <si>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</si>
  <si>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</si>
  <si>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</si>
  <si>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</si>
  <si>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</si>
  <si>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</si>
  <si>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</si>
  <si>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</si>
  <si>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</si>
  <si>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</si>
  <si>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</si>
  <si>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</si>
  <si>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</si>
  <si>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</si>
  <si>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</si>
  <si>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</si>
  <si>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</si>
  <si>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</si>
  <si>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</si>
  <si>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</si>
  <si>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</si>
  <si>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PVC branco L = 20 cm, frisado, colocado</t>
  </si>
  <si>
    <t>REVESTIMENTO EMPREGANDO ARGAMASSA DE CIMENTO, CAL E AREIA</t>
  </si>
  <si>
    <t>Emboço de argamassa de cimento, cal hidratada CH1 e areia lavada traço 1:0.5:6, espessura 20 mm</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</si>
  <si>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</si>
  <si>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</si>
  <si>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</si>
  <si>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</si>
  <si>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</si>
  <si>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</si>
  <si>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</si>
  <si>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</si>
  <si>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</si>
  <si>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</si>
  <si>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</si>
  <si>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</si>
  <si>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</si>
  <si>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</si>
  <si>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</si>
  <si>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</si>
  <si>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</si>
  <si>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</si>
  <si>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</si>
  <si>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</si>
  <si>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</si>
  <si>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</si>
  <si>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</si>
  <si>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</si>
  <si>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</si>
  <si>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</si>
  <si>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</si>
  <si>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</si>
  <si>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</si>
  <si>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</si>
  <si>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</si>
  <si>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</si>
  <si>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</si>
  <si>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</si>
  <si>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</si>
  <si>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</si>
  <si>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</si>
  <si>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</si>
  <si>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</si>
  <si>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Piso cerâmico esmaltado, PEI 5, acabamento semibrilho, dim. 44x44cm, ref. de cor IMOLA ICE Biancogres/equiv. assentado com argamassa de cimento colante, inclusive rejuntamento com cimento branco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</si>
  <si>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</si>
  <si>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</si>
  <si>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</si>
  <si>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madeira de lei 7.0 x 1.5 cm, fixado com parafuso e bucha plástica n° 7</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</si>
  <si>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</si>
  <si>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</si>
  <si>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</si>
  <si>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</si>
  <si>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</si>
  <si>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</si>
  <si>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</si>
  <si>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</si>
  <si>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</si>
  <si>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ENTRADA DE ÁGUA</t>
  </si>
  <si>
    <t>Ponto de água fria (lavatório, tanque, pia de cozinha, etc...)</t>
  </si>
  <si>
    <t>pt</t>
  </si>
  <si>
    <t>Ponto com registro de pressão (chuveiro, caixa de descarga, etc...)</t>
  </si>
  <si>
    <t>Ponto de torneira de jardim (para praças)</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</si>
  <si>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</si>
  <si>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</si>
  <si>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</si>
  <si>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</si>
  <si>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</si>
  <si>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</si>
  <si>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</si>
  <si>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</si>
  <si>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</si>
  <si>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</si>
  <si>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</si>
  <si>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</si>
  <si>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</si>
  <si>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</si>
  <si>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</si>
  <si>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</si>
  <si>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</si>
  <si>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</si>
  <si>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</si>
  <si>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</si>
  <si>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</si>
  <si>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</si>
  <si>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</si>
  <si>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</si>
  <si>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</si>
  <si>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</si>
  <si>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</si>
  <si>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</si>
  <si>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</si>
  <si>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</si>
  <si>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25mm (1")</t>
  </si>
  <si>
    <t>Tubo de aço galvanizado, inclusive conexões, diâm. 40mm (11/2")</t>
  </si>
  <si>
    <t>Tubo de aço galvanizado, inclusive conexões, diâm. 50mm (2")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</si>
  <si>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</si>
  <si>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</si>
  <si>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</si>
  <si>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</si>
  <si>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</si>
  <si>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</si>
  <si>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</si>
  <si>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</si>
  <si>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</si>
  <si>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</si>
  <si>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</si>
  <si>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</si>
  <si>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</si>
  <si>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</si>
  <si>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</si>
  <si>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</si>
  <si>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tanque 2"</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</si>
  <si>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</si>
  <si>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</si>
  <si>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</si>
  <si>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</si>
  <si>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ralo, em PVC, de 100x100mm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</si>
  <si>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</si>
  <si>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</si>
  <si>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</si>
  <si>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</si>
  <si>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</si>
  <si>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</si>
  <si>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</si>
  <si>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</si>
  <si>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INSTALAÇÕES ELÉTRICAS</t>
  </si>
  <si>
    <t>PADRÃO DE ENTRADA</t>
  </si>
  <si>
    <t>Derivação ramal entrada, incl. mureta rev.c/ chap. e reb. c/ arg. de cimento, cal e areia traço 1:0,5:6, c/ quadros de medição, de transformador de corrente, chave geral tripolar, disjuntores, eletrodutos e cabos conf. det.</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</si>
  <si>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</si>
  <si>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</si>
  <si>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</si>
  <si>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</si>
  <si>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</si>
  <si>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</si>
  <si>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</si>
  <si>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</si>
  <si>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</si>
  <si>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</si>
  <si>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</si>
  <si>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</si>
  <si>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56 disj. DIN, c/barram trif. 225A barra. neutro e terra, fab. em chapa de aço 12 USG com porta, espelho, trinco com fechad ch</t>
  </si>
  <si>
    <t>CAIXAS DE PASSAGEM</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</si>
  <si>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</si>
  <si>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</si>
  <si>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</si>
  <si>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</si>
  <si>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</si>
  <si>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Caixa de passagem 4x4", chapa 18</t>
  </si>
  <si>
    <t>Caixa de passagem 200x200x100mm, chapa 18, com tampa parafusada</t>
  </si>
  <si>
    <t>Caixa de passagem 300x300x120mm, chapa 18, com tampa parafusada</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</si>
  <si>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</si>
  <si>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</si>
  <si>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</si>
  <si>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</si>
  <si>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</si>
  <si>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</si>
  <si>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</si>
  <si>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</si>
  <si>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</si>
  <si>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</si>
  <si>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</si>
  <si>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</si>
  <si>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</si>
  <si>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</si>
  <si>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</si>
  <si>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</si>
  <si>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</si>
  <si>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</si>
  <si>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</si>
  <si>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</si>
  <si>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</si>
  <si>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</si>
  <si>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</si>
  <si>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</si>
  <si>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</si>
  <si>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</si>
  <si>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</si>
  <si>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</si>
  <si>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</si>
  <si>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</si>
  <si>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</si>
  <si>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</si>
  <si>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</si>
  <si>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</si>
  <si>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</si>
  <si>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</si>
  <si>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</si>
  <si>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</si>
  <si>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</si>
  <si>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</si>
  <si>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</si>
  <si>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</si>
  <si>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</si>
  <si>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</si>
  <si>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</si>
  <si>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</si>
  <si>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</si>
  <si>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</si>
  <si>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</si>
  <si>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</si>
  <si>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</si>
  <si>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</si>
  <si>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</si>
  <si>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</si>
  <si>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</si>
  <si>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</si>
  <si>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</si>
  <si>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</si>
  <si>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</si>
  <si>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</si>
  <si>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</si>
  <si>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</si>
  <si>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</si>
  <si>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</si>
  <si>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Dispositivo de proteção contra surto (DPS) bipolar, tensão nominal máxima 275VCA, corente de surto máxima 40KA.</t>
  </si>
  <si>
    <t>Chave blindada tripolar 600V/200A</t>
  </si>
  <si>
    <t>Chave blindada tripolar 600V/400A</t>
  </si>
  <si>
    <t>Chave blindada tripolar 600V/800A</t>
  </si>
  <si>
    <t>Fusive NH 125A, tamanho 01</t>
  </si>
  <si>
    <t>FIOS E CABOS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</si>
  <si>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</si>
  <si>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</si>
  <si>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</si>
  <si>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</si>
  <si>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</si>
  <si>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</si>
  <si>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</si>
  <si>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</si>
  <si>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termoplástico, com isolamento para 1000V, seção de 2.5 mm2</t>
  </si>
  <si>
    <t>Cabo de cobre termoplástico, com isolamento para 1000V, seção de 4.0 mm2</t>
  </si>
  <si>
    <t>Fio ou cabo de cobre termoplástico, com isolamento para 1000V, seção de 6.0 mm2</t>
  </si>
  <si>
    <t>Fio ou cabo de cobre termoplástico, com isolamento para 1000V, seção de 10.0 mm2</t>
  </si>
  <si>
    <t>Cabo de cobre termoplástico, com isolamento para 1000V, seção de 25.0 mm2</t>
  </si>
  <si>
    <t>Cabo de cobre termoplástico, com isolamento para 1000V, seção de 35.0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</si>
  <si>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</si>
  <si>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</si>
  <si>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</si>
  <si>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</si>
  <si>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</si>
  <si>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</si>
  <si>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</si>
  <si>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</si>
  <si>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</si>
  <si>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</si>
  <si>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</si>
  <si>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</si>
  <si>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</si>
  <si>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SERVIÇOS DIVERSOS</t>
  </si>
  <si>
    <t>Cabeçote de alumínio de 1 1/2"</t>
  </si>
  <si>
    <t>Sapatilha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</si>
  <si>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</si>
  <si>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</si>
  <si>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</si>
  <si>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</si>
  <si>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</si>
  <si>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</si>
  <si>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</si>
  <si>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de 3500 até 9000W</t>
  </si>
  <si>
    <t>Padrão de entrada de energia elétrica, bifásico, entrada aérea, a 3 fios, carga instalada de 9001 até 15000W, instalada em muro</t>
  </si>
  <si>
    <t>Padrão de entrada de energia elétrica, trifásico, entrada aérea, a 4 fios, carga instalada de 15001 até 26000W, instalada em muro</t>
  </si>
  <si>
    <t>Padrão de entrada de energia elétrica, trifásico, entrada aérea, a 4 fios, carga instalada de 34001 até 41000W, instalada em muro</t>
  </si>
  <si>
    <t>Padrão de entrada de energia elétrica, trifásico, entrada aérea, a 4 fios, carga instalada de 41001 até 47000W, instalada em muro</t>
  </si>
  <si>
    <t>Padrão de entrada de energia elétrica, trifásico, entrada subterrânea, a 4 fios, carga instalada de 41001 até 47000W, instalada em muro</t>
  </si>
  <si>
    <t>Padrão de entrada de energia elétrica, trifásico, entrada aérea, a 4 fios, carga instalada de 47001 até 57000W, instalada em muro</t>
  </si>
  <si>
    <t>Padrão de entrada de energia elétrica, trifásico, entrada subterrânea, a 4 fios, carga instalada de 47001 até 57000W, instalada em muro</t>
  </si>
  <si>
    <t>Padrão de entrada de energia elétrica, trifásico, entrada aérea, a 4 fios, carga instalada de 57001 até 75000W, instalada em muro</t>
  </si>
  <si>
    <t>Padrão de entrada de energia elétrica, trifásico, entrada subterrânea, a 4 fios, carga instalada de 57001 até 75000W, instalada em muro</t>
  </si>
  <si>
    <t>QUADROS DE DISTRIBUIÇÃO COM BARRAMENTO, TRINCO E FECHADURA</t>
  </si>
  <si>
    <t>TERMINAIS, CONECTORES E ABRAÇADEIRAS</t>
  </si>
  <si>
    <t>Terminal para ligação de cabo a barra de 95 mm2</t>
  </si>
  <si>
    <t>Conector split bolt para cabo de 4.0 mm2</t>
  </si>
  <si>
    <t>Conector porcelana 3 polos para cabos de #4,0mm2</t>
  </si>
  <si>
    <t>Conector porcelana 3 polos para cabo de #6,0mm2</t>
  </si>
  <si>
    <t>Prensa cabos para eletroduto 1/2"</t>
  </si>
  <si>
    <t>OUTRAS INSTALAÇÕES</t>
  </si>
  <si>
    <t>INSTALAÇÃO DE TELEFONE</t>
  </si>
  <si>
    <t>Aterramento com haste de terra 5/8"x2.40m, cabo de cobre nú 6mm2 em caixa de concreto de dimensões internas de 30x30x30cm</t>
  </si>
  <si>
    <t>Caixa para telefone padrão TELEMAR, dim. 1070 x 520 x 500 mm, com tampa de ferro tipo R2, assentada com argamassa de cimento, cal e areia</t>
  </si>
  <si>
    <t>Tomada para telefone com conector RJ 11</t>
  </si>
  <si>
    <t>INSTALAÇÃO DE GÁS</t>
  </si>
  <si>
    <t>Abrigo de gás para 2 cilindros 45 Kg, exec. em alv. bloco conc cheio,dim 2.10x0.85x1.50m,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</si>
  <si>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</si>
  <si>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</si>
  <si>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Condutor de cobre nú, seção de 35mm2, inclusive suportes isoladores e acessórios de fixação, conforme projeto</t>
  </si>
  <si>
    <t>Cabo condutor de cobre eletrolítico nu, tempera meio dura, encordoamento classe 2, para aterramento, diam. 50mm2</t>
  </si>
  <si>
    <t>Kit completo para solda Exotérmica (Molde HCL 5/8" Ref: TEL905611 / Cartucho n° 115 Ref: TEL 909115 / Alicate Z 201 Ref: TEL 998201), marca de referência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</si>
  <si>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</si>
  <si>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</si>
  <si>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</si>
  <si>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</si>
  <si>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</si>
  <si>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</si>
  <si>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Fixador ômega em latão ref. 733, inclusive parafuso fenda DN 4,2x32mm, bucha nylon DN 6mm e vedação dos furos com poliuretano ref. 5905, marca de ref. Termotécnica ou equivalente</t>
  </si>
  <si>
    <t>INSTALAÇÃO DE INCÊNDIO</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</si>
  <si>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</si>
  <si>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</si>
  <si>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</si>
  <si>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</si>
  <si>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</si>
  <si>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</si>
  <si>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</si>
  <si>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</si>
  <si>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</si>
  <si>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</si>
  <si>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</si>
  <si>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</si>
  <si>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</si>
  <si>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Pintura com tinta esmalte sintético Suvinil, Coral ou Metalatex a duas demãos, inclusive fundo anti corrosivo a uma demão, em metal</t>
  </si>
  <si>
    <t>INSTALAÇÃO DE REDE LÓGICA</t>
  </si>
  <si>
    <t>Conector RJ 45 macho</t>
  </si>
  <si>
    <t>LOUÇAS</t>
  </si>
  <si>
    <t>Lavatório de louça branca com coluna, marcas de referência Deca, Celite ou Ideal Standard, inclusive sifão, válvula e engates cromados, exclusive torneira.</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</si>
  <si>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</si>
  <si>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</si>
  <si>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</si>
  <si>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</si>
  <si>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</si>
  <si>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</si>
  <si>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</si>
  <si>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</si>
  <si>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</si>
  <si>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</si>
  <si>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</si>
  <si>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</si>
  <si>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</si>
  <si>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</si>
  <si>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</si>
  <si>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</si>
  <si>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Cuba louça branca oval, de embutir, Mod. L37, marca de ref. Deca incl. válvula e sifão, exclusive torneira.</t>
  </si>
  <si>
    <t>Bacia convencional em louça branca ref. Linha Ravena P9 Deca ou equiv., inclusive tubo de ligação, acessórios de fixação e assento plástico</t>
  </si>
  <si>
    <t>Bacia sanitária de louça branca, com caixa acoplada duplo acionamento, marca de ref. Deca Linha Ravena ou equivalente, inclusive assento plástico e acessórios de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</si>
  <si>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</si>
  <si>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</si>
  <si>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</si>
  <si>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</si>
  <si>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</si>
  <si>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</si>
  <si>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</si>
  <si>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</si>
  <si>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</si>
  <si>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</si>
  <si>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</si>
  <si>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</si>
  <si>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</si>
  <si>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</si>
  <si>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</si>
  <si>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</si>
  <si>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</si>
  <si>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</si>
  <si>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</si>
  <si>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</si>
  <si>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</si>
  <si>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</si>
  <si>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</si>
  <si>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</si>
  <si>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</si>
  <si>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</si>
  <si>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</si>
  <si>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</si>
  <si>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</si>
  <si>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Torneira de parede articulável acabamento cromado, marcas de ref. Fabrimar, Deca, Docol ou equivalente</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</si>
  <si>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</si>
  <si>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</si>
  <si>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</si>
  <si>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</si>
  <si>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</si>
  <si>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</si>
  <si>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Cuba de aço inox n° 1(dim.460x300x150)mm, marcas de referência Franke, Strake, tramontina, inclusive válvula de metal 31/2" e sifão cromado 1 x 1/2", excl. torneira</t>
  </si>
  <si>
    <t>Cuba p/ panelões de aço inox 80x60x40 cm, marcas de referência Fisher, Metalpress ou Mekal, inclusive válvula metal 1 1/4" e sifão cromado 1 x 1 1/2", excl. torneira</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</si>
  <si>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</si>
  <si>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</si>
  <si>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</si>
  <si>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</si>
  <si>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</si>
  <si>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</si>
  <si>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</si>
  <si>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</si>
  <si>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</si>
  <si>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</si>
  <si>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</si>
  <si>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</si>
  <si>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</si>
  <si>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</si>
  <si>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</si>
  <si>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</si>
  <si>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</si>
  <si>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</si>
  <si>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</si>
  <si>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Interruptor de uma tecla paralelo 10A/250V, com placa 4x2"</t>
  </si>
  <si>
    <t>Interruptor pulsador de campainha 10A/250V, com placa 4x2"</t>
  </si>
  <si>
    <t>Tomada de 3 polos 20A/250V, com placa 4x2"</t>
  </si>
  <si>
    <t>Interruptor de três teclas simples 10 A/250 V e duas teclas simples 10A/250V, com placa 4x4"</t>
  </si>
  <si>
    <t>Espelho para caixa estampada 4 x 2"</t>
  </si>
  <si>
    <t>BOMBAS</t>
  </si>
  <si>
    <t>Bomba centrífuga monofásica 1/2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</si>
  <si>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</si>
  <si>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</si>
  <si>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</si>
  <si>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</si>
  <si>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</si>
  <si>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</si>
  <si>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prato Pial, cod. 414.18</t>
  </si>
  <si>
    <t>Chuveiro elétrico tipo ducha Lorenzet ou Corona</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</si>
  <si>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</si>
  <si>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</si>
  <si>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</si>
  <si>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</si>
  <si>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</si>
  <si>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duas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</si>
  <si>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</si>
  <si>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</si>
  <si>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</si>
  <si>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</si>
  <si>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</si>
  <si>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</si>
  <si>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</si>
  <si>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</si>
  <si>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</si>
  <si>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</si>
  <si>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</si>
  <si>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</si>
  <si>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</si>
  <si>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</si>
  <si>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</si>
  <si>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</si>
  <si>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</si>
  <si>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</si>
  <si>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</si>
  <si>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</si>
  <si>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</si>
  <si>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</si>
  <si>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</si>
  <si>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</si>
  <si>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</si>
  <si>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</si>
  <si>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</si>
  <si>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t>
  </si>
  <si>
    <t>Pintura à base de epoxi, marcas de referência Suvinil, Coral ou Metalatex, em faixas com largura de 8 cm, para demarcação de quadra de esportes</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</si>
  <si>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</si>
  <si>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</si>
  <si>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</si>
  <si>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</si>
  <si>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</si>
  <si>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</si>
  <si>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</si>
  <si>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</si>
  <si>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</si>
  <si>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</si>
  <si>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Passeio de cimentado camurçado com argamassa de cimento e areia no traço 1:3 esp. 1.5cm, e lastro de concreto com 8cm de espessura, inclusive preparo de caixa</t>
  </si>
  <si>
    <t>Execução de lastro de brita nº 02 sob passeios e ciclovias, incl. escavação</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</si>
  <si>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</si>
  <si>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</si>
  <si>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</si>
  <si>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</si>
  <si>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</si>
  <si>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</si>
  <si>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</si>
  <si>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</si>
  <si>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t>
  </si>
  <si>
    <t>Limpeza de pisos e revestimentos cerâmicos</t>
  </si>
  <si>
    <t>DIVERSOS EXTERNOS</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</si>
  <si>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</si>
  <si>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</si>
  <si>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Banco de concreto armado aparente com apoios de alvenaria assentada com argamassa de cimento, cal e areia, largura de 0,50m e espessura de 0,05m</t>
  </si>
  <si>
    <t>QUADRA DE ESPORTES (Ver nota 9 da planilha)</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</si>
  <si>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</si>
  <si>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</si>
  <si>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</si>
  <si>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</si>
  <si>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Conjunto de poste de voleibol de tubo de ferro galvanizado 3"e parte móvel de 21/2", inclusive carretilha, furo com tubo de ferro galvanizado de 31/2"e tampão de furo</t>
  </si>
  <si>
    <t>Tabela de basquete de madeira, com aro, inclusive colocação</t>
  </si>
  <si>
    <t>Poste completo para iluminação de quadra poliesportiva com tres projetores circulares PL 400VM TECNOWATT ou equiv. e lâmpadas vapor de mercúrio 400W/220V PHILIPS ou equiv., inclusive cruzeta p/ fixação dos projetores</t>
  </si>
  <si>
    <t>Alambrado com tela fio 12, malha de 1", tubos de ferro galvanizado verticais de 2" e tubos de ferro galvanizado horizontais de 1" soldados nas partes superior e inferior, inclusive portão</t>
  </si>
  <si>
    <t>Preparo, regularização e compactação do terreno (compactador manual) para execução de piso de quadra</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</si>
  <si>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</si>
  <si>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</si>
  <si>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</si>
  <si>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</si>
  <si>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</si>
  <si>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</si>
  <si>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</si>
  <si>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</si>
  <si>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</si>
  <si>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</si>
  <si>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</si>
  <si>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</si>
  <si>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</si>
  <si>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</si>
  <si>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</si>
  <si>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</si>
  <si>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</si>
  <si>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
  </si>
  <si>
    <t>Aterro com areia em áreas de calçada, inclusive fornecimento e adensamento</t>
  </si>
  <si>
    <t>Reaterro de valas, exclusive compactação</t>
  </si>
  <si>
    <t>TRANSPORTES</t>
  </si>
  <si>
    <t>Lastro de brita 3 e 4, apiloado manualmente</t>
  </si>
  <si>
    <t>Lastro de areia</t>
  </si>
  <si>
    <t>04</t>
  </si>
  <si>
    <t>05</t>
  </si>
  <si>
    <t>Demolição de revestimento com azulejos</t>
  </si>
  <si>
    <t>Demolição de piso cimentado inclusive lastro de concreto</t>
  </si>
  <si>
    <t>Demolição de alvenaria</t>
  </si>
  <si>
    <t>03.01</t>
  </si>
  <si>
    <t>03.02</t>
  </si>
  <si>
    <t>04.01</t>
  </si>
  <si>
    <t>05.01</t>
  </si>
  <si>
    <t>05.02</t>
  </si>
  <si>
    <t>05.03</t>
  </si>
  <si>
    <t>Fornecimento,   preparo,   transporte    e   lancamento    de   concreto   grout   com resistencia de compressao Fck =  140 kg/cm2, virado em obra com betoneira</t>
  </si>
  <si>
    <t>MATERIAL</t>
  </si>
  <si>
    <t>PERCURSO</t>
  </si>
  <si>
    <t>ORIGEM</t>
  </si>
  <si>
    <t>DESTINO</t>
  </si>
  <si>
    <t>Brita</t>
  </si>
  <si>
    <t>Areia</t>
  </si>
  <si>
    <t>Solo</t>
  </si>
  <si>
    <t>Concreto</t>
  </si>
  <si>
    <t>Conferência dos somatórios dos itens</t>
  </si>
  <si>
    <t>Fornecimento e instalacao de porta toalha de papel</t>
  </si>
  <si>
    <t>Fornecimento e assentamento de porta toalha de louca</t>
  </si>
  <si>
    <t>Fornecimento e assentamento de cabide de louca</t>
  </si>
  <si>
    <t>Fornecimento e instalacao de papeleira em metal cromado</t>
  </si>
  <si>
    <t>un</t>
  </si>
  <si>
    <t>01.01</t>
  </si>
  <si>
    <t>05.04</t>
  </si>
  <si>
    <t>03.03</t>
  </si>
  <si>
    <t>und</t>
  </si>
  <si>
    <t>SINAPI</t>
  </si>
  <si>
    <t>Preço</t>
  </si>
  <si>
    <t>L</t>
  </si>
  <si>
    <t>18L</t>
  </si>
  <si>
    <t>COMPOSIÇÕES</t>
  </si>
  <si>
    <t>INSUMOS</t>
  </si>
  <si>
    <t>CÁLCULO DO BDI
(BENEFÍCIOS E DESPESAS INDIRETAS)</t>
  </si>
  <si>
    <t>1. METODOLOGIA DE VERIFICAÇÃO</t>
  </si>
  <si>
    <t>CE GEPAD 424 2013</t>
  </si>
  <si>
    <t>Com Desoneração</t>
  </si>
  <si>
    <t>2. DADOS DO EMPREENDIMENTO</t>
  </si>
  <si>
    <t>2.1. Tipologia</t>
  </si>
  <si>
    <t xml:space="preserve"> Rodovias e Ferrovias</t>
  </si>
  <si>
    <t>3. INCIDÊNCIAS SOBRE O CUSTO</t>
  </si>
  <si>
    <t>Administração central</t>
  </si>
  <si>
    <t>Riscos</t>
  </si>
  <si>
    <t>Seguros e Garantias Contratuais</t>
  </si>
  <si>
    <t>Encargos financeiros</t>
  </si>
  <si>
    <t>Total (A)</t>
  </si>
  <si>
    <t>4. INCIDÊNCIAS SOBRE O PREÇO DE VENDA</t>
  </si>
  <si>
    <t>Despesas Tributárias</t>
  </si>
  <si>
    <t>ISS</t>
  </si>
  <si>
    <t>COFINS</t>
  </si>
  <si>
    <t>PIS</t>
  </si>
  <si>
    <t>Lucro</t>
  </si>
  <si>
    <t>Total (B)</t>
  </si>
  <si>
    <t>5. DEMONSTRATIVO DE CÁLCULO DO BDI</t>
  </si>
  <si>
    <r>
      <t xml:space="preserve">BDI=    </t>
    </r>
    <r>
      <rPr>
        <u/>
        <sz val="10"/>
        <rFont val="Arial"/>
        <family val="2"/>
      </rPr>
      <t>(1+(AC+S+R+G))(1+DF)(1+L))</t>
    </r>
    <r>
      <rPr>
        <sz val="10"/>
        <rFont val="Arial"/>
        <family val="2"/>
      </rPr>
      <t xml:space="preserve">  -1 =</t>
    </r>
  </si>
  <si>
    <t>( 1- I )</t>
  </si>
  <si>
    <t>Onde:</t>
  </si>
  <si>
    <t>AC: taxa de administração central;</t>
  </si>
  <si>
    <t>S: taxa de seguros;</t>
  </si>
  <si>
    <t>R: taxa de riscos;</t>
  </si>
  <si>
    <t>G: taxa de garantias;</t>
  </si>
  <si>
    <t>DF: taxa de despesas financeiras;</t>
  </si>
  <si>
    <t>L: taxa de lucro/remuneração;</t>
  </si>
  <si>
    <t>I: taxa de incidência de impostos (PIS, COFINS, ISS).</t>
  </si>
  <si>
    <t>ADMINISTRAÇÃO LOCAL</t>
  </si>
  <si>
    <t>COMP</t>
  </si>
  <si>
    <t>PREFEITURA MUNICIPAL DE VIANA</t>
  </si>
  <si>
    <t>Calçada projetada</t>
  </si>
  <si>
    <t>INSS</t>
  </si>
  <si>
    <t>QUADRO RESUMO DAS DISTÂNCIAS MÉDIAS DE TRANSPORTE (DMT)</t>
  </si>
  <si>
    <t>SERVIÇO</t>
  </si>
  <si>
    <t>DMT (km)</t>
  </si>
  <si>
    <t>Terraplenagem</t>
  </si>
  <si>
    <t>Caixa de Empréstimo
(Viana / ES)</t>
  </si>
  <si>
    <t>Obra
(Viana / ES)</t>
  </si>
  <si>
    <t>Base em Brita Graduada Simples (BGS)</t>
  </si>
  <si>
    <t>Pedreira Brasitália
(Cariacica / ES)</t>
  </si>
  <si>
    <t>Imprimação</t>
  </si>
  <si>
    <t>CM-30</t>
  </si>
  <si>
    <t>REGAP
(Betim / MG)</t>
  </si>
  <si>
    <t>Pintura de Ligação</t>
  </si>
  <si>
    <t>RR-1C</t>
  </si>
  <si>
    <t>Concreto de Cimento Portland</t>
  </si>
  <si>
    <t>Concrevit
(Cariacica / ES)</t>
  </si>
  <si>
    <t>Drenagem / Obras Gerais</t>
  </si>
  <si>
    <t>Cimento / Madeira / Tijolo / Grama / Tubos / Aço</t>
  </si>
  <si>
    <t>Fornecedor
(Viana / ES)</t>
  </si>
  <si>
    <t>Areal MDM Mineração
(Viana / ES)</t>
  </si>
  <si>
    <t>Diversos</t>
  </si>
  <si>
    <t>Bota-fora
(Viana / ES)</t>
  </si>
  <si>
    <r>
      <rPr>
        <b/>
        <i/>
        <sz val="10"/>
        <rFont val="Arial"/>
        <family val="2"/>
      </rPr>
      <t>Observações:</t>
    </r>
    <r>
      <rPr>
        <i/>
        <sz val="10"/>
        <rFont val="Arial"/>
        <family val="2"/>
      </rPr>
      <t xml:space="preserve"> XR = Não Pavimentada / XP = Pavimentada</t>
    </r>
  </si>
  <si>
    <t>04.02</t>
  </si>
  <si>
    <t>04.03</t>
  </si>
  <si>
    <t>04.04</t>
  </si>
  <si>
    <t>06.03</t>
  </si>
  <si>
    <t>CUSTO TOTAL (R$)</t>
  </si>
  <si>
    <t>ÁREA PROJETADA (M²)</t>
  </si>
  <si>
    <t>CUSTO POR M² (R$)</t>
  </si>
  <si>
    <t>02.01</t>
  </si>
  <si>
    <t>DER-ES</t>
  </si>
  <si>
    <t>Capina manual inclusive limpeza</t>
  </si>
  <si>
    <t>Carga de escoria de aciaria de vagão ferroviário supervisionado</t>
  </si>
  <si>
    <t>Grupo de serviço: PAVIMENTAÇÃO</t>
  </si>
  <si>
    <t>A incluir</t>
  </si>
  <si>
    <t>Escarificação de base H = 0,10m e capa asfáltica</t>
  </si>
  <si>
    <t>Escarificação e compactação de base (100% P.I.) H=0,20m</t>
  </si>
  <si>
    <t>Fresagem de pavimento asfáltico a frio, esp=5cm, exclusive transporte de materiais</t>
  </si>
  <si>
    <t>Fresagem de pavimento asfáltico a frio, esp.=5cm inclusive transporte do material</t>
  </si>
  <si>
    <t>Meio fio (remoção e reassentamento),  inclusive caiação</t>
  </si>
  <si>
    <t>Pavimentação com blocos de concreto (35 MPa), esp. = 10 cm, sobre colchão areia esp.= 5cm
, inclusive fornecimento e transporte dos blocos e areia</t>
  </si>
  <si>
    <t>Regularização e compactação do sub-leito (100% P.I.) H = 0,20 m</t>
  </si>
  <si>
    <t>Grupo de serviço: OBRAS DE ARTE CORRENTES E DRENAGEM</t>
  </si>
  <si>
    <t>Berço em brita para BSTC diâm. = 1,00 m</t>
  </si>
  <si>
    <t>Berço em brita para BSTC diâm.=1,20 m</t>
  </si>
  <si>
    <t>Berço em concreto ciclópico para BSTC diâm. = 0,30m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</si>
  <si>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</si>
  <si>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</si>
  <si>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</si>
  <si>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</si>
  <si>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</si>
  <si>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</si>
  <si>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</si>
  <si>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</si>
  <si>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</si>
  <si>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</si>
  <si>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</si>
  <si>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Cerca de tela de arame galvanizado h = 1,20 m</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</si>
  <si>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</si>
  <si>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</si>
  <si>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</si>
  <si>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</si>
  <si>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</si>
  <si>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</si>
  <si>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</si>
  <si>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</si>
  <si>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</si>
  <si>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de BDCC 1,50 x 1,50 m projeto DNIT para H &lt; = 2,50 m</t>
  </si>
  <si>
    <t>Corpo de BDCC 2,00 x 2,00 m projeto DNIT para H &lt; = 2,50 m</t>
  </si>
  <si>
    <t>Corpo de BDCC 2,00 x 3,00 m projeto DNIT para H &lt; = 2,50 m</t>
  </si>
  <si>
    <t>Corpo de BDCC 2,50 x 2,50 m projeto DNIT para H &lt; = 2,50 m</t>
  </si>
  <si>
    <t>Corpo de BDCC 2,50 x 3,00 m projeto DNIT para H &lt; = 2,50 m</t>
  </si>
  <si>
    <t>Corpo de BDCC 3,00 x 3,00 m projeto DNIT para H &lt; = 2,50 m</t>
  </si>
  <si>
    <t>Corpo de BSCC 1,50 x 1,50 m projeto DNIT para H &lt; = 2,50 m</t>
  </si>
  <si>
    <t>Corpo de BSCC 2,00 x 2,00 m projeto DNIT para H &lt; = 2,50 m</t>
  </si>
  <si>
    <t>Corpo de BSCC 2,00 x 3,00 m projeto DNIT para H &lt; = 2,50 m</t>
  </si>
  <si>
    <t>Corpo de BSCC 2,50 x 2,50 m projeto DNIT para H &lt; = 2,50 m</t>
  </si>
  <si>
    <t>Corpo de BSCC 2,50 x 3,00 m projeto DNIT para H &lt; = 2,50 m</t>
  </si>
  <si>
    <t>Corpo de BSCC 3,00 x 3,00 m projeto DNIT para H &lt; = 2,50 m</t>
  </si>
  <si>
    <t>Corpo de BTCC 1,50 x 1,50 m projeto DNIT para H &lt; = 2,50 m</t>
  </si>
  <si>
    <t>Corpo de BTCC 2,00 x 2,00 m projeto DNIT para H &lt; = 2,50 m</t>
  </si>
  <si>
    <t>Corpo de BTCC 2,00 x 3,00 m projeto DNIT para H &lt; = 2,50 m</t>
  </si>
  <si>
    <t>Corpo de BTCC 2,50 x 2,50 m projeto DNIT para H &lt; = 2,50 m</t>
  </si>
  <si>
    <t>Corpo de BTCC 2,50 x 3,00 m projeto DNIT para H &lt; = 2,50 m</t>
  </si>
  <si>
    <t>Corpo de BTCC 3,00 x 3,00 m projeto DNIT para H &lt; = 2,50 m</t>
  </si>
  <si>
    <t>Corta-rio (escavação mecânica em material de 1ª cat.) H = 1,50 a 3,00 m</t>
  </si>
  <si>
    <t>Corta-rio (escavação mecânica em material de 2ª cat.) H = 1,50 a 3,00 m</t>
  </si>
  <si>
    <t>Corta-rio (escavação mecânica em material de 3º cat.) H = 0,00 a 1,50 m</t>
  </si>
  <si>
    <t>Curva 90° de PVC, junta elástica PBA, D=75mm, fornecimento e assentamento</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</si>
  <si>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</si>
  <si>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</si>
  <si>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vertical D = 75 mm em PVC, com geotêxtil não tecido resistência longitudinal 16 kn/m</t>
  </si>
  <si>
    <t>Ensecadeira dupla de madeira esp.= 5 cm com 1 reaproveitamento</t>
  </si>
  <si>
    <t>Ensecadeira dupla de madeira esp.= 5 cm sem reaproveitamento, tudo incluído</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</si>
  <si>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</si>
  <si>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</si>
  <si>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</si>
  <si>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</si>
  <si>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</si>
  <si>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</si>
  <si>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</si>
  <si>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</si>
  <si>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</si>
  <si>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</si>
  <si>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</si>
  <si>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</si>
  <si>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</si>
  <si>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</si>
  <si>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</si>
  <si>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</si>
  <si>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</si>
  <si>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</si>
  <si>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</si>
  <si>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</si>
  <si>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</si>
  <si>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</si>
  <si>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</si>
  <si>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</si>
  <si>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</si>
  <si>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</si>
  <si>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</si>
  <si>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</si>
  <si>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</si>
  <si>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</si>
  <si>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</si>
  <si>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</si>
  <si>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</si>
  <si>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Muro com Terramesh System ou similar, altura H&lt;= 4,00 metros (4 cx 1x1x4m), tudo incluído</t>
  </si>
  <si>
    <t>Poço de visita em bloco pré-moldado para d=0,30 e 0,40m (0,80x0,80m)</t>
  </si>
  <si>
    <t>Poço de visita em bloco pré-moldado para d=0,60m (1,00x1,00m)</t>
  </si>
  <si>
    <t>Grupo de serviço: MATERIAL BETUMINOSO</t>
  </si>
  <si>
    <t>Grupo de serviço: OBRAS COMPLEMENTARES</t>
  </si>
  <si>
    <t>Concreto estrutural fck = 10,0 MPa, inclusive transportes areia, cimento e pedra britada</t>
  </si>
  <si>
    <t>Grupo de serviço: SERVIÇOS AMBIENTAIS</t>
  </si>
  <si>
    <t>Grupo de serviço: SINALIZAÇÃO</t>
  </si>
  <si>
    <t>Defensa metálica (1 lâmina com espessura = 3 mm), fornecimento e colocação</t>
  </si>
  <si>
    <t>Grupo focal repetidor 2x200 mm com lâmpada LED, fornecimento e instalação</t>
  </si>
  <si>
    <t>Grupo focal repetidor 3x200 mm com lâmpada LED, fornecimento e instalação</t>
  </si>
  <si>
    <t>Grupo focal repetidor 3x300 mm com lâmpada LED, fornecimento e instalação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</si>
  <si>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</si>
  <si>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</si>
  <si>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</si>
  <si>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</si>
  <si>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Grupo de serviço: SERVIÇOS DIVERSOS</t>
  </si>
  <si>
    <t>Grupo de serviço: CONSERVAÇÃO CORRETIVA ROTINEIRA</t>
  </si>
  <si>
    <t>Caixa coletora em concreto fck=10,0 MPa inclusive escavação, tudo incluído</t>
  </si>
  <si>
    <t>Dreno profundo D=0,20 m com enchimento brita e areia, tudo incluído</t>
  </si>
  <si>
    <t>Sarjeta em concreto fck=10,0 MPa inclusive caiação, tudo incluído</t>
  </si>
  <si>
    <t>Valeta em concreto fck=10,0 MPa, tudo incluído</t>
  </si>
  <si>
    <t>Grupo de serviço: ALUGUEL DE EQUIPAMENTOS</t>
  </si>
  <si>
    <t>Grupo de serviço: INFRA E MESO-ESTRUTURA</t>
  </si>
  <si>
    <t>Arrasamento estaca concreto D = 0,80 m com martelete pneumático</t>
  </si>
  <si>
    <t>Estaca de eucalipto D= 0,20 m, fornecimento, transporte, cravação e perda</t>
  </si>
  <si>
    <t>Estaca tipo Franki D = 520 mm</t>
  </si>
  <si>
    <t>Grupo de serviço: SUPER-ESTRUTURA</t>
  </si>
  <si>
    <t>Grupo de serviço: OBRAS DE ARTE ESPECIAIS</t>
  </si>
  <si>
    <t>Conectores diâmetro 16mm (h=10cm), fornecimento e soldagem</t>
  </si>
  <si>
    <t>Recuperação estrutural com uso de argamassa polimérica (espessura média=3,5cm)</t>
  </si>
  <si>
    <t>Grupo de serviço: MATERIAIS</t>
  </si>
  <si>
    <t>Grupo de serviço: TERRAPLENAGEM - VIAS URBANAS</t>
  </si>
  <si>
    <t>Grupo de serviço: PAVIMENTAÇÃO - VIAS URBANAS</t>
  </si>
  <si>
    <t>Pavimentação com blocos de concreto (35 MPa), esp.=08cm, sobre colchão de areia 5cm, inclusive fornecim. e transporte blocos e areia, em Vias Urbanas</t>
  </si>
  <si>
    <t>Grupo de serviço: OBRAS DE ARTE CORRENTES E DRENAGEM - VIAS URBANAS</t>
  </si>
  <si>
    <t>Berço em brita para BSTC diâm. = 0,30 m em Vias Urbanas</t>
  </si>
  <si>
    <t>Berço em brita para BSTC diâm. = 0,40 m em Vias Urbanas</t>
  </si>
  <si>
    <t>Berço em brita para BSTC diâm. = 0,60 m em Vias Urbanas</t>
  </si>
  <si>
    <t>Caixa Boca de Lobo em bloco pré-moldado para diâm. = 0,80m (1,20 x 1,20m) (Vias Urbanas)</t>
  </si>
  <si>
    <t>Caixa Boca de Lobo em bloco pré-moldado para diâm. = 1,20m(1,50 x 1,50m)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</si>
  <si>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</si>
  <si>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</si>
  <si>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</si>
  <si>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</si>
  <si>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</si>
  <si>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</si>
  <si>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</si>
  <si>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</si>
  <si>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</si>
  <si>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</si>
  <si>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</si>
  <si>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</si>
  <si>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</si>
  <si>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</si>
  <si>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</si>
  <si>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</si>
  <si>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Cerca de tela de arame galvanizado h=1,20m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</si>
  <si>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</si>
  <si>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</si>
  <si>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</si>
  <si>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</si>
  <si>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plastificante em Vias Urbanas</t>
  </si>
  <si>
    <t>Concreto estrutural fck = 30,0 MPa em Vias Urbanas</t>
  </si>
  <si>
    <t>Concreto submerso fck = 20,0 MPa em Vias Urbanas</t>
  </si>
  <si>
    <t>Corpo de BDCC 1,50 x 1,50 m projeto DNIT para H &lt; = 2,50 m em Vias Urbanas</t>
  </si>
  <si>
    <t>Corpo de BDCC 2,00 x 2,00 m projeto DNIT para H &lt; = 2,50 m em Vias Urbanas</t>
  </si>
  <si>
    <t>Corpo de BDCC 2,00 x 3,00 m projeto DNIT para H &lt; = 2,50 m em Vias Urbanas</t>
  </si>
  <si>
    <t>Corpo de BDCC 2,50 x 2,50 m projeto DNIT para H&lt;=2,50m em Vias Urbanas</t>
  </si>
  <si>
    <t>Corpo de BDCC 2,50 x 3,00 m projeto DNIT p/ H &lt;= 2,50 m em Vias Urbanas</t>
  </si>
  <si>
    <t>Corpo de BSCC 1,50 x 1,50 m projeto DNIT p/ H &lt;= 2,50 m em Vias Urbanas</t>
  </si>
  <si>
    <t>Corpo de BSCC 2,00x2,00m projeto DNIT p/ H&lt;=2,50m em Vias Urbanas</t>
  </si>
  <si>
    <t>Corpo de BSCC 2,00x3,00m projeto DNIT p/ H&lt;=2,50m em Vias Urbanas</t>
  </si>
  <si>
    <t>Corpo de BSCC 2,50 x 2,50 m, para H &lt; = 2,50 m em Vias Urbanas</t>
  </si>
  <si>
    <t>Corpo de BSCC 2,50x3,00m projeto DNIT para H&lt;=2,50m em Vias Urbanas</t>
  </si>
  <si>
    <t>Corpo de BSCC 3,00x3,00m projeto DNIT para H&lt;=2,50m em Vias Urbanas</t>
  </si>
  <si>
    <t>Corpo de BTCC 1,50 x 1,50 m projeto DNIT para H &lt;= 2,50 m em Vias Urbanas</t>
  </si>
  <si>
    <t>Corpo de BTCC 2,00 x 2,00 m projeto DNIT para H &lt;= 2,50 m em Vias Urbanas</t>
  </si>
  <si>
    <t>Corpo de BTCC 2,00 x 3,00 m projeto DNIT para H &lt; = 2,50 m em Vias Urbanas</t>
  </si>
  <si>
    <t>Corpo de BTCC 2,50 x 2,50 m projeto DNIT para H &lt; = 2,50 m em Vias Urbanas</t>
  </si>
  <si>
    <t>Corpo de BTCC 2,50 x 3,00 m projeto DNIT para H &lt; = 2,50 m em Vias Urbanas</t>
  </si>
  <si>
    <t>Corpo de BTCC 2,50 x 3,00 m projeto DNIT para H &lt; = 2,50 m em vias Urbanas</t>
  </si>
  <si>
    <t>Corpo de BTCC 3,00 x 3,00 m projeto DNIT para H &lt; = 2,50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</si>
  <si>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</si>
  <si>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</si>
  <si>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</si>
  <si>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Dreno profundo D=0,20m com enchimento de areia, escavação em material 1ª categoria (DPS
-01), inclusive transporte da areia e do tubo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</si>
  <si>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</si>
  <si>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</si>
  <si>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</si>
  <si>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</si>
  <si>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</si>
  <si>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</si>
  <si>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</si>
  <si>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</si>
  <si>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</si>
  <si>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</si>
  <si>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</si>
  <si>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</si>
  <si>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</si>
  <si>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</si>
  <si>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mecânica em material de 1ª cat. H= 0,00 a 1,50 m, em Vias Urbanas</t>
  </si>
  <si>
    <t>Escavação mecânica em material de 1ª cat. H= 1,50 a 3,00 m, em Vias Urbanas</t>
  </si>
  <si>
    <t>Escavação mecânica em material de 1ª cat. H= 3,00 a 4,50 m, em Vias Urbanas</t>
  </si>
  <si>
    <t>Escavação mecânica em material de 2ª cat. H= 0,00 a 1,50 m, em Vias Urbanas</t>
  </si>
  <si>
    <t>Escavação mecânica em material de 2ª cat. H= 1,50 a 3,00 m, em Vias Urbanas</t>
  </si>
  <si>
    <t>Escavação mecânica em material de 2ª cat. H= 3,00 a 4,50 m, em Vias Urbanas</t>
  </si>
  <si>
    <t>Escoramento e cimbramento (bueiro celular), inclusive fornecimento e transporte das madeiras
,  em Vias Urbanas</t>
  </si>
  <si>
    <t>Aluguel de container tipo refeitório (3 unidades acopladas), c/ 3 aparelhos de ar condiocionado
, 6 luminárias e 6 janelas de vidro</t>
  </si>
  <si>
    <t>Placa de obra nas dimensões de 3,0 x 6,0 m, padrão DER-ES</t>
  </si>
  <si>
    <t>Grupo de serviço: ADMINISTRAÇÃO LOCAL</t>
  </si>
  <si>
    <t>vb</t>
  </si>
  <si>
    <t>BSTC</t>
  </si>
  <si>
    <t>Parede</t>
  </si>
  <si>
    <t>Espaçamento</t>
  </si>
  <si>
    <t>Segurança</t>
  </si>
  <si>
    <t>Largura Escavação</t>
  </si>
  <si>
    <t>auxiliar</t>
  </si>
  <si>
    <t>espessura</t>
  </si>
  <si>
    <t>quantidade</t>
  </si>
  <si>
    <t>espessura total</t>
  </si>
  <si>
    <t>largura</t>
  </si>
  <si>
    <t>largura total</t>
  </si>
  <si>
    <t>Calculada</t>
  </si>
  <si>
    <t>Adotada</t>
  </si>
  <si>
    <t>BDTC</t>
  </si>
  <si>
    <t>BTTC</t>
  </si>
  <si>
    <t>Drescrição</t>
  </si>
  <si>
    <t>undidade</t>
  </si>
  <si>
    <t>MOBILIÁRIO</t>
  </si>
  <si>
    <t>ACADEMIA FUNCIONAL</t>
  </si>
  <si>
    <t>ILUMINAÇÃO</t>
  </si>
  <si>
    <t>ADM-01</t>
  </si>
  <si>
    <t>PAI-02</t>
  </si>
  <si>
    <t>PAI-22</t>
  </si>
  <si>
    <t>05.05</t>
  </si>
  <si>
    <t>EQU-03</t>
  </si>
  <si>
    <t>EQU-19</t>
  </si>
  <si>
    <t>EQU-20</t>
  </si>
  <si>
    <t>EQU-21</t>
  </si>
  <si>
    <t>EQU-30</t>
  </si>
  <si>
    <t>EQU-31</t>
  </si>
  <si>
    <t>EDI-05</t>
  </si>
  <si>
    <t>07.01</t>
  </si>
  <si>
    <t>PAI-36</t>
  </si>
  <si>
    <t>IOPES</t>
  </si>
  <si>
    <t>PAV-20</t>
  </si>
  <si>
    <t>faces</t>
  </si>
  <si>
    <t>Item</t>
  </si>
  <si>
    <t>Especificação do Serviço</t>
  </si>
  <si>
    <t>Und.</t>
  </si>
  <si>
    <t>Demolição de piso revestido com tacos de madeira</t>
  </si>
  <si>
    <t>Retirada manual de blocos pré-moldados de concreto (Blokret), inclusive empilhamento para reaproveitamento</t>
  </si>
  <si>
    <t>Retirada de meio-fio de concreto</t>
  </si>
  <si>
    <t>Demolição de laje pré-moldada de concreto</t>
  </si>
  <si>
    <t>Retirada de divisórias com reaproveitamento</t>
  </si>
  <si>
    <t>Lixamento de parede com pintura antiga PVA para recebimento de nova camada de tinta</t>
  </si>
  <si>
    <t>Remoção de engradamento de madeira de cobertura para reaproveitamento</t>
  </si>
  <si>
    <t>Remoção de telhas cerâmica, tipo francesa, inclusive cumeeira</t>
  </si>
  <si>
    <t>Placa de obra nas dimensões de 2.0 x 4.0 m, padrão IOPES</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</si>
  <si>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</si>
  <si>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</si>
  <si>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</si>
  <si>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</si>
  <si>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</si>
  <si>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</si>
  <si>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</si>
  <si>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</si>
  <si>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</si>
  <si>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</si>
  <si>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</si>
  <si>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</si>
  <si>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</si>
  <si>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</si>
  <si>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</si>
  <si>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</si>
  <si>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Refeitório com paredes de chapa de compens. 12mm e pontaletes 8x8cm, piso ciment. e cobert. de telhas fibroc. 6mm, incl. ponto de luz e cx. de inspeção (cons. 1.21m2/func./turno), conf. projeto (2 utilização)</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</si>
  <si>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</si>
  <si>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</si>
  <si>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MOVIMENTO DE TERRA</t>
  </si>
  <si>
    <t>Escavação mecânica em material de 1a. categoria</t>
  </si>
  <si>
    <t>Apiloamento do fundo de vala com maço de 30 a 60kg</t>
  </si>
  <si>
    <t>Material para aterro - areia limpa (fornecimento já considerado 15% de empolamento)</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</si>
  <si>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</si>
  <si>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</si>
  <si>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Índice de preço para remoção de entulho decorrente da execução de obras (Classe A CONAMA - NBR 10.004 - Classe II-B), incluindo aluguel da caçamba, carga, transporte e descarga em área licenciada</t>
  </si>
  <si>
    <t>INFRA-ESTRUTURA (FUNDAÇÃO)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</si>
  <si>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</si>
  <si>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</si>
  <si>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</si>
  <si>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</si>
  <si>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</si>
  <si>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</si>
  <si>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</si>
  <si>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</si>
  <si>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</si>
  <si>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</si>
  <si>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</si>
  <si>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</si>
  <si>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</si>
  <si>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</si>
  <si>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</si>
  <si>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</si>
  <si>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</si>
  <si>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</si>
  <si>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</si>
  <si>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</si>
  <si>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Forma de chapas madeira compensada resinada, esp. 12mm, levando-se em conta a utilização 3 vezes, reforçadas com sarrafos de madeira de 2.5 x 10.0cm (incl material, corte, montagem, escoras em eucalipto e desforma)</t>
  </si>
  <si>
    <t>LAJES PRÉ-MOLDADAS</t>
  </si>
  <si>
    <t>Preparação do substrato para reparo em estrutura de concreto por apicoamento manual da superfície</t>
  </si>
  <si>
    <t>MURO DE ARRIMO (Conc. ciclópico 15MPa c/ 30% de pedra de mão, c/ forn., preparo e aplicação de concreto, forma de tábua pinho-reap.5 vezes, exclusive escav. e reaterro) seções tipicas nas seguintes dimensões:</t>
  </si>
  <si>
    <t>Cobogó de concreto 40 x 40 x 10 cm, tipo reto, assentados com argamassa de cimento e areia no traço 1:3, espessura das juntas 15 mm</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</si>
  <si>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</si>
  <si>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</si>
  <si>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</si>
  <si>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</si>
  <si>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</si>
  <si>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</si>
  <si>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</si>
  <si>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</si>
  <si>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</si>
  <si>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</si>
  <si>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</si>
  <si>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</si>
  <si>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</si>
  <si>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</si>
  <si>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</si>
  <si>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</si>
  <si>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</si>
  <si>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</si>
  <si>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</si>
  <si>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</si>
  <si>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</si>
  <si>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</si>
  <si>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</si>
  <si>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</si>
  <si>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</si>
  <si>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</si>
  <si>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</si>
  <si>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</si>
  <si>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</si>
  <si>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</si>
  <si>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</si>
  <si>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</si>
  <si>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</si>
  <si>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targeta de fio redondo 2"</t>
  </si>
  <si>
    <t>Recolocação de alizar em madeira, excl. alizar</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</si>
  <si>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</si>
  <si>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</si>
  <si>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</si>
  <si>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</si>
  <si>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</si>
  <si>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</si>
  <si>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</si>
  <si>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</si>
  <si>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</si>
  <si>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Portão de ferro de abrir em barra chata, inclusive chumbamento</t>
  </si>
  <si>
    <t>Janela tipo maxim-ar para vidro em alumínio anodizado natural, linha 25, completa, incl. puxador com tranca, caixilho, alizar e contramarco, exclusive vidro</t>
  </si>
  <si>
    <t>VIDROS E ESPELHOS</t>
  </si>
  <si>
    <t>Vidro plano transparente liso, com 4 mm de espessura</t>
  </si>
  <si>
    <t>Vidro fantasia mini-boreal, com 4 mm de espessura</t>
  </si>
  <si>
    <t>ESPELHOS</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</si>
  <si>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</si>
  <si>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</si>
  <si>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</si>
  <si>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</si>
  <si>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cerâmicas tipo capa e canal inclusive cumeeira (telhas compradas na praça de Vitória, posto obra) (área de projeção horizontal; incl. 35%)</t>
  </si>
  <si>
    <t>Cumeeira para cobertura em telha cerâmica tipo capa e canal</t>
  </si>
  <si>
    <t>Cobert. telha termoacust tipo forro aço galv trapez. 40, e=0.43mm, pint. face. sup. cor branca, face inf. plana revest. Pelicula PVC Text., incl. acess. fix. nucleo isolante poliuretano (injeção contínua) e=30mm, ref. Sto André, Eternit, Metform ou equ</t>
  </si>
  <si>
    <t>Rufo de chapa de alumínio esp. 0.5mm, largura de 30cm</t>
  </si>
  <si>
    <t>Limpeza de calhas e coletores (serviço realizado por servente)</t>
  </si>
  <si>
    <t>Impermeabilização com argamassa de igol 2 - marca de referência Sika</t>
  </si>
  <si>
    <t>Forro de gesso acabamento tipo liso</t>
  </si>
  <si>
    <t>Recolocação de forro de madeira, com aproveitamento do material</t>
  </si>
  <si>
    <t>Roda-parede de madeira de lei tipo Paraju ou equivalente, de 10 x 2.5cm, fixado com parafuso e bucha plástica n° 8</t>
  </si>
  <si>
    <t>Roda-parede de madeira de lei tipo Paraju ou equivalente, de 20 X 1.5cm fixado com parafuso e bucha plástica n° 7</t>
  </si>
  <si>
    <t>Pastilha cerâmica branca 5 x 5 cm, assentada com argamassa de cimento colante e rejunte pré-fabricado, marcas de referência Atlas, Jatobá, NGK ou equivalentwe</t>
  </si>
  <si>
    <t>Cerâmica retificada, acabamento brilhante, dim. 32x44cm, ref. de cor OVIEDO PURO BRANCO Biancogres/equiv. assentado com argamassa de cimento colante, inclusive rejuntamento com argamassapre-fabricada para rejunte</t>
  </si>
  <si>
    <t>PISOS INTERNOS E EXTERNOS</t>
  </si>
  <si>
    <t>Piso argamassa alta resistência tipo granilite ou equiv de qualidade comprovada, esp de 10mm, com juntas plástica em quadros de 1m, na cor natural, com acabamento anti-derrapante mecanizado, inclusive regularização e=3.0cm</t>
  </si>
  <si>
    <t>Rodapé de cerâmica PEI-3, assentado com argamassa de cimento cola h = 7.0 cm, inclusive rejuntamento</t>
  </si>
  <si>
    <t>Peitoril de mármore branco com largura 40 cm e esp. 3cm</t>
  </si>
  <si>
    <t>Rodapé em cerâmica PEI-3, h = 7cm, assentado com argamassa de cimento, cal e areia, incl. rejuntamento com cimento branco</t>
  </si>
  <si>
    <t>INSTALAÇÕES HIDRO-SANITÁRIAS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</si>
  <si>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</si>
  <si>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</si>
  <si>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</si>
  <si>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</si>
  <si>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</si>
  <si>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PONTOS HIDRO-SANITÁRIOS</t>
  </si>
  <si>
    <t>Ponto de válvula de descarga, inclusive válvula (sem acabamento)</t>
  </si>
  <si>
    <t>Ponto de válvula de descarga, inclusive válvula e acabamento anti-vandalismo cromado referência Docol, Fabrimar e Deca</t>
  </si>
  <si>
    <t>Caixa de gordura especial de alv. bloco concr. 9x19x39cm, dim.60x60cm e Hmáx=1m, com tampa em concr.esp.5cm, lastro concr.esp.10cm, revestida intern. c/ chapisco e reboco impermeab, escavação, reaterro e parede interna em concr.</t>
  </si>
  <si>
    <t>REDE DE ÁGUA FRIA - TUBOS METÁLICOS</t>
  </si>
  <si>
    <t>Tubo de aço galvanizado, inclusive conexões, diâm. 20mm (3/4")</t>
  </si>
  <si>
    <t>Tubo de aço galvanizado, inclusive conexões, diâm. 32mm (11/4")</t>
  </si>
  <si>
    <t>Tubo de aço galvanizado, inclusive conexões, diâm. 65mm (21/2")</t>
  </si>
  <si>
    <t>REDE DE ÁGUA FRIA - TUBOS SOLDÁVEIS DE PVC</t>
  </si>
  <si>
    <t>Tubo de PVC rígido soldável marrom, diâm. 60mm (2"), inclusive conexões</t>
  </si>
  <si>
    <t>REDE DE ÁGUA FRIA - CONEXÕES SOLDÁVEIS DE PVC</t>
  </si>
  <si>
    <t>Adaptador de PVC soldável para registro, diâmetro 32mm x 1"</t>
  </si>
  <si>
    <t>REDE DE ESGOTO - TUBOS DE PVC</t>
  </si>
  <si>
    <t>Sifão em PVC para pia de cozinha ou lavatório 1x11/2"</t>
  </si>
  <si>
    <t>Ralo sifonado em PVC 100x100mm, com grelha PVC</t>
  </si>
  <si>
    <t>Caixa de inspeção em PVC, diâm. 150mm, com tampa cega</t>
  </si>
  <si>
    <t>Tampa para caixa sifonada, em aço inox, de 150x150mm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</si>
  <si>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</si>
  <si>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</si>
  <si>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</si>
  <si>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</si>
  <si>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</si>
  <si>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</si>
  <si>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Revisões e reparos em caixas de descarga</t>
  </si>
  <si>
    <t>Revisões e reparos em torneiras de bóia</t>
  </si>
  <si>
    <t>Fornecimento de durepox para reparos (250g)</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</si>
  <si>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</si>
  <si>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</si>
  <si>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Caixa para medidor polifásico carga até 41000W inclusive caixa para disjuntor polifásico até 100A</t>
  </si>
  <si>
    <t>Caixa de passagem em chapa de aço galvanizada 4" x 4", com tampa parafusada</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</si>
  <si>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</si>
  <si>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</si>
  <si>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</si>
  <si>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</si>
  <si>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</si>
  <si>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</si>
  <si>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Lâmpada fluorescente 40 W</t>
  </si>
  <si>
    <t>Arame de aço 14 BWG para guia</t>
  </si>
  <si>
    <t>Lâmpada fluorescente de 20W</t>
  </si>
  <si>
    <t>Eletroduto flexível corrugado 3/4" , marca de referência TIGRE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</si>
  <si>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</si>
  <si>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</si>
  <si>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</si>
  <si>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</si>
  <si>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</si>
  <si>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</si>
  <si>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</si>
  <si>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</si>
  <si>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</si>
  <si>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</si>
  <si>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</si>
  <si>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</si>
  <si>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</si>
  <si>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</si>
  <si>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</si>
  <si>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</si>
  <si>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</si>
  <si>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</si>
  <si>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</si>
  <si>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</si>
  <si>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</si>
  <si>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</si>
  <si>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</si>
  <si>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</si>
  <si>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</si>
  <si>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- 15KA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</si>
  <si>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</si>
  <si>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</si>
  <si>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</si>
  <si>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</si>
  <si>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- 15KA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</si>
  <si>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</si>
  <si>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</si>
  <si>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</si>
  <si>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</si>
  <si>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</si>
  <si>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</si>
  <si>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Chave blindada tripolar 600V/125A</t>
  </si>
  <si>
    <t>Fusivel NH 100A, tamanho 01</t>
  </si>
  <si>
    <t>Fusive NH 160A, tamanho 01</t>
  </si>
  <si>
    <t>Fusive NH 250A, tamanho 02</t>
  </si>
  <si>
    <t>Fusive NH 300A, tamanho 02</t>
  </si>
  <si>
    <t>Fusive NH 355A, tamanho 02</t>
  </si>
  <si>
    <t>Cabo de cobre nú, seção de 10.0 mm2</t>
  </si>
  <si>
    <t>Fio ou cabo de cobre termoplástico, com isolamento para 0.6/1000V - 70º, seção de 16.0 mm2</t>
  </si>
  <si>
    <t>Cabeçote de alumínio de 1 1/4"</t>
  </si>
  <si>
    <t>Haste de terra tipo COPPERWELD - 5/8" x 2.40m</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</si>
  <si>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</si>
  <si>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</si>
  <si>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</si>
  <si>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</si>
  <si>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</si>
  <si>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PADRAO DE ENTRADA DE ENERGIA - NORTEC-01 - ESCELSA</t>
  </si>
  <si>
    <t>Padrão de entrada de energia elétrica, trifásico, entrada aérea, a 4 fios, carga instalada de 26001 até 34000W, instalada em muro</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</si>
  <si>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</si>
  <si>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</si>
  <si>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</si>
  <si>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</si>
  <si>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</si>
  <si>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</si>
  <si>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</si>
  <si>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</si>
  <si>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</si>
  <si>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</si>
  <si>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</si>
  <si>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</si>
  <si>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</si>
  <si>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</si>
  <si>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</si>
  <si>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campainha - considerando eletroduto PVC rígido de 3/4" inclusive conexões (5.0m), fio isolado PVC de 2.5mm2 (12.0m)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</si>
  <si>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</si>
  <si>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</si>
  <si>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</si>
  <si>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</si>
  <si>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estampada 4x2" (1 und)</t>
  </si>
  <si>
    <t>Ponto padrão de interruptor de 1 tecla intermediário - considerando eletroduto PVC rígido de 3/4" inclusive conexões (3.3m), fio isolado PVC de 2.5mm2 (15.8m)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</si>
  <si>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</si>
  <si>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</si>
  <si>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</si>
  <si>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</si>
  <si>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</si>
  <si>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</si>
  <si>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</si>
  <si>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</si>
  <si>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</si>
  <si>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</si>
  <si>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</si>
  <si>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</si>
  <si>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</si>
  <si>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</si>
  <si>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</si>
  <si>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</si>
  <si>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</si>
  <si>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</si>
  <si>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</si>
  <si>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</si>
  <si>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35.0 mm2</t>
  </si>
  <si>
    <t>Conector porcelana 3 polos para cabos de #10,0mm2</t>
  </si>
  <si>
    <t>Prensa cabos para eletroduto 3/4"</t>
  </si>
  <si>
    <t>Prensa cabos para eletroduto de 1"</t>
  </si>
  <si>
    <t>Caixa de telefone em chapa de aço padrão TELEBRAS N. 6, 1200x1200x150 mm, com fundo de madeira</t>
  </si>
  <si>
    <t>Caixa de telefone em chapa de aço padrão TELEBRAS do tipo CIE-2 200x200x120mm</t>
  </si>
  <si>
    <t>Caixa de telefone em chapa de aço padrão TELEBRAS do tipo CIE-4 600x600x120 mm</t>
  </si>
  <si>
    <t>Cabo telefônico CI, diâmetro do condutor 50mm, 30 pares</t>
  </si>
  <si>
    <t>INSTALAÇÃO DE PÁRA-RAIO</t>
  </si>
  <si>
    <t>Pára-raios tipo franklim incluindo base de fixação, conjunto de contraventagem c/abraçadeira p/3 estais em tubo e demais acessórios c/exceção do cabo de cobre de descida e suportes isoladores</t>
  </si>
  <si>
    <t>Terminal aéreo em latão (captor), com conector e fixação horizontal 5/16"x250mm, ref. TEL-024, inclusive vedação dos furos com poliuretano ref. TEL 5905, marca de ref. Termotécnica ou equivalente</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</si>
  <si>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</si>
  <si>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</si>
  <si>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Caixa de inspeção em PVC, diâmetro 300 mm, ref TEL-552, marca de referência Termotécnica ou equivalente, inclusive escavação e reaterro</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</si>
  <si>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</si>
  <si>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</si>
  <si>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</si>
  <si>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</si>
  <si>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</si>
  <si>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</si>
  <si>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</si>
  <si>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</si>
  <si>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</si>
  <si>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</si>
  <si>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</si>
  <si>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</si>
  <si>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BELINOX, largura 242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</si>
  <si>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</si>
  <si>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</si>
  <si>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</si>
  <si>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</si>
  <si>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</si>
  <si>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Placa de sinalização de segurança CODIGO 14 - 315/158(NBR 13.434); CÓDIGO S3(NT 14/2010-ES) ("SAIDA DE EMERGÊNCIA" - seta vertical)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</si>
  <si>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</si>
  <si>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</si>
  <si>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</si>
  <si>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</si>
  <si>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</si>
  <si>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</si>
  <si>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</si>
  <si>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</si>
  <si>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Porta de correr de chapa galvanizada nº 14 - pintura com esmalte sintetico acetinado sobre zarcão, com tela quebra chama em malha 2 a 5mm</t>
  </si>
  <si>
    <t>Fornecimento, preparo e aplicação de concreto Fck = 15MPa (brita 1 e 2) - (5% de perdas)</t>
  </si>
  <si>
    <t>Espelho 4" x 2" com conector RJ 45 fêmea CAT. 5</t>
  </si>
  <si>
    <t>Cabo par trançado CAT 5E</t>
  </si>
  <si>
    <t>APARELHOS HIDRO-SANITÁRIOS</t>
  </si>
  <si>
    <t>Mictório de louça branca, marcas de referência Deca, Celite ou Ideal Standard, inclusive engates cromados</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</si>
  <si>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</si>
  <si>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</si>
  <si>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</si>
  <si>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</si>
  <si>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Bacia sifonada de louça branca para portadores de necessidades especiais, Vogue Plus Conforto - Linha Conforto, mod P51, incl. assento com abertura frontal, ref.AP52,marca de ref. Deca ou equivalente</t>
  </si>
  <si>
    <t>Mictório de louça branca, com sifão integrado, mod. M712 marca de ref. Deca ou equivalente, inclusive engates cromados</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</si>
  <si>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</si>
  <si>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</si>
  <si>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</si>
  <si>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</si>
  <si>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</si>
  <si>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</si>
  <si>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</si>
  <si>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</si>
  <si>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</si>
  <si>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</si>
  <si>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</si>
  <si>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</si>
  <si>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</si>
  <si>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</si>
  <si>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</si>
  <si>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</si>
  <si>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</si>
  <si>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</si>
  <si>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</si>
  <si>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Caixa de descarga plástica de sobrepor 6/9 litros, ref. ASTRA, AKROS ou equivalente</t>
  </si>
  <si>
    <t>Reservatório de polietileno de 500 L, inclusive adaptadores com flanges de PVC e torneira de bóia de 3/4"</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</si>
  <si>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</si>
  <si>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</si>
  <si>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Tanque duplo de aço inox AISI 304, marcas de referência Fisher (mod TQI-D) Metalpress ou Mekal, inclusive válvulas de metal 1 1/4" e sifão cromado 2", excl. torneiras</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</si>
  <si>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</si>
  <si>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</si>
  <si>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</si>
  <si>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</si>
  <si>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</si>
  <si>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</si>
  <si>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</si>
  <si>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</si>
  <si>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APARELHOS ELÉTRICOS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</si>
  <si>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</si>
  <si>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</si>
  <si>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</si>
  <si>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</si>
  <si>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</si>
  <si>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</si>
  <si>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</si>
  <si>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</si>
  <si>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</si>
  <si>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</si>
  <si>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</si>
  <si>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</si>
  <si>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</si>
  <si>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</si>
  <si>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Luminária cilíndrica embutir,p/1 lâmp.fluor.compacta 26W,corpo ch.aço fosfotizada,pintada eletrostaticamente,refletor repuxado alum.anodizado,difusor vidro temperado,centro jateado,ref.EF06-E126 VJC Lumicenter ou equ.</t>
  </si>
  <si>
    <t>Interruptor de uma tecla simples 10A/250V, com placa 4x2"</t>
  </si>
  <si>
    <t>Interruptor de duas teclas simples 10A/250V, com placa 4x2"</t>
  </si>
  <si>
    <t>Interruptor de três teclas simples 10A/250V, c/ placa 4x2"</t>
  </si>
  <si>
    <t>Espelho para caixa estampada 4 x 4"</t>
  </si>
  <si>
    <t>Tomada coaxial 75 ohms para TV</t>
  </si>
  <si>
    <t>Bomba centrífuga trifásica 5CV, modelo 618 Dancor, ou equivalente</t>
  </si>
  <si>
    <t>Bomba centrífuga monofásica 3/4 CV</t>
  </si>
  <si>
    <t>POSTES</t>
  </si>
  <si>
    <t>Campainha tipo timbre Pial, cod. 412.77 ou equivalente</t>
  </si>
  <si>
    <t>Pintura com tinta látex PVA, marcas de referência Suvinil, Coral ou Metalatex, inclusive selador em paredes e forros, a três demãos</t>
  </si>
  <si>
    <t>Pintura com nata de cimento sobre superfície áspera a três demãos</t>
  </si>
  <si>
    <t>Caiação de meio-fio, a três demãos</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</si>
  <si>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</si>
  <si>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</si>
  <si>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Cerca H=2.30cm, c/tela losang. arame fio 12 malha 2" revest. em PVC com mourão curvo de concreto H=3,20m, secção T, fixado emsolo, a cada 3m, c/3 fios de arame farpado na parte curva, incl 3 fios tensores, chumbadores e sapata de 40x40x50cm</t>
  </si>
  <si>
    <t>Cerca com mourão de concreto reto H=2.5, base quadrada 10x10cm, fixado em solo a cada 3.0m, com 10 fios de arame galvanizado liso nº 10</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</si>
  <si>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</si>
  <si>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</si>
  <si>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</si>
  <si>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</si>
  <si>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</si>
  <si>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Fornecimento e espalhamento de areia média lavada</t>
  </si>
  <si>
    <t>Fornecimento e espalhamento de brita 1 ou 2</t>
  </si>
  <si>
    <t>Limpeza geral de obras (quadras, praças e jardins)</t>
  </si>
  <si>
    <t>Caixa pré-moldada de concreto para aparelho de ar condicionado de 18.000 BTU</t>
  </si>
  <si>
    <t>Poço c/ anéis pré-moldados diam. 1.5m e profundidade de 7m, inclusive fornecimento</t>
  </si>
  <si>
    <t>Placa para inauguração de obra em alumínio polido e=4mm, dimensões 40 x 50 cm, gravação em baixo relevo, inclusive pintura e fixação</t>
  </si>
  <si>
    <t>Forn e assent de telhas de liga de alumínio e zinco (galvalume), ondulada, esp. mínima 0.43mm, alt. mínima de onda 17mm, sobrep. lateral de uma onda e longit. 200mm c/ mínimo de 3 apoios, assent. c/ utiliz. de fitas anti-corrosiva</t>
  </si>
  <si>
    <t>Quadro de giz novo, completo, de fórmica tipo lousa escolar, inclusive pintura do requadro e porta giz com esmalte sintetico</t>
  </si>
  <si>
    <t>Prateleiras em granito cinza andorinha, esp. 2cm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</si>
  <si>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</si>
  <si>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</si>
  <si>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</si>
  <si>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</si>
  <si>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</si>
  <si>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</si>
  <si>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</si>
  <si>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</si>
  <si>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</si>
  <si>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</si>
  <si>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</si>
  <si>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</si>
  <si>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</si>
  <si>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</si>
  <si>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</si>
  <si>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</si>
  <si>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</si>
  <si>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</si>
  <si>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</si>
  <si>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</si>
  <si>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</si>
  <si>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</si>
  <si>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</si>
  <si>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</si>
  <si>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</si>
  <si>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</si>
  <si>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</si>
  <si>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</si>
  <si>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</si>
  <si>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</si>
  <si>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</si>
  <si>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</si>
  <si>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</si>
  <si>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</si>
  <si>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</si>
  <si>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</si>
  <si>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Usinagem de mistura de solo brita</t>
  </si>
  <si>
    <t>Caixa ralo em blocos pré-moldados e grelha articulada em FFA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</si>
  <si>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</si>
  <si>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</si>
  <si>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</si>
  <si>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</si>
  <si>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</si>
  <si>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0,80 m em blocos de concreto, em Vias Urbanas</t>
  </si>
  <si>
    <t>Grupo de serviço: INSTALAÇÃO DE CANTEIRO, MOBILIZAÇÃO E DESMOBILIZAÇ</t>
  </si>
  <si>
    <t>Sanitário e vestiário de 40/60 func., c/ 33,90m², paredes chapa compens. 12mm e pont. 8x8cm
, piso ciment., cobert. telha fibroc., incl. luz e cx. insp</t>
  </si>
  <si>
    <t>k1</t>
  </si>
  <si>
    <t>k2</t>
  </si>
  <si>
    <t>k3</t>
  </si>
  <si>
    <t>Transporte de Material Asfáltico (DNIT), inclusive BDI diferenciado</t>
  </si>
  <si>
    <t>06.04</t>
  </si>
  <si>
    <t>06.05</t>
  </si>
  <si>
    <t>06.06</t>
  </si>
  <si>
    <t>06.07</t>
  </si>
  <si>
    <t>Desconto do Portão</t>
  </si>
  <si>
    <t>Mureta em alvenaria de blocos cerâmicos 10x20x20cmm, h=0.60cm, para fechamento de quadra, com pilaretes de travamento em concreto armado a cada 3m, inclusive chapisco</t>
  </si>
  <si>
    <t>mudas/m²</t>
  </si>
  <si>
    <t>Área da academia</t>
  </si>
  <si>
    <t>EQU-26</t>
  </si>
  <si>
    <t>FIOS E CABOS ELÉTRICOS DE BAIXA TENSÃO</t>
  </si>
  <si>
    <t>CAIXAS DE PASSAGEM EXTERNAS E QUADROS DE COMANDO</t>
  </si>
  <si>
    <t>ELE-07</t>
  </si>
  <si>
    <t>ELE-08</t>
  </si>
  <si>
    <t>ELE-09</t>
  </si>
  <si>
    <t>ELE-10</t>
  </si>
  <si>
    <t>ELE-11</t>
  </si>
  <si>
    <t>ELE-107</t>
  </si>
  <si>
    <t>ELE-103</t>
  </si>
  <si>
    <t>ELE-12</t>
  </si>
  <si>
    <t>ELE-13</t>
  </si>
  <si>
    <t>01.04</t>
  </si>
  <si>
    <t>01.05</t>
  </si>
  <si>
    <t>01.06</t>
  </si>
  <si>
    <t>01.07</t>
  </si>
  <si>
    <t>01.08</t>
  </si>
  <si>
    <t>01.09</t>
  </si>
  <si>
    <t>01.10</t>
  </si>
  <si>
    <t>Kg</t>
  </si>
  <si>
    <t>MEMÓRIA DE CÁLCULO</t>
  </si>
  <si>
    <t>Lastro de concreto</t>
  </si>
  <si>
    <t>ESQ-14</t>
  </si>
  <si>
    <t>02.02</t>
  </si>
  <si>
    <t>02.03</t>
  </si>
  <si>
    <t>02.04</t>
  </si>
  <si>
    <t>02.05</t>
  </si>
  <si>
    <t>TERRAPLENAGEM</t>
  </si>
  <si>
    <t>distância
(km)</t>
  </si>
  <si>
    <t>emp.</t>
  </si>
  <si>
    <t>dens.
(t/m³)</t>
  </si>
  <si>
    <t>volume</t>
  </si>
  <si>
    <t>momento de transp.</t>
  </si>
  <si>
    <t>DRENAGEM</t>
  </si>
  <si>
    <t>02.01.01</t>
  </si>
  <si>
    <t>02.01.02</t>
  </si>
  <si>
    <t>02.01.04</t>
  </si>
  <si>
    <t>02.01.05</t>
  </si>
  <si>
    <t>02.02.01</t>
  </si>
  <si>
    <t>02.02.02</t>
  </si>
  <si>
    <t>02.02.03</t>
  </si>
  <si>
    <t>02.02.04</t>
  </si>
  <si>
    <t>02.03.01</t>
  </si>
  <si>
    <t>02.03.02</t>
  </si>
  <si>
    <t>02.03.03</t>
  </si>
  <si>
    <t>02.03.04</t>
  </si>
  <si>
    <t>02.04.01</t>
  </si>
  <si>
    <t>02.04.02</t>
  </si>
  <si>
    <t>02.04.03</t>
  </si>
  <si>
    <t>02.04.04</t>
  </si>
  <si>
    <t>02.04.05</t>
  </si>
  <si>
    <t>02.05.01</t>
  </si>
  <si>
    <t>02.05.02</t>
  </si>
  <si>
    <t>02.05.03</t>
  </si>
  <si>
    <t>02.05.04</t>
  </si>
  <si>
    <t>02.05.05</t>
  </si>
  <si>
    <t>02.05.06</t>
  </si>
  <si>
    <t>02.05.07</t>
  </si>
  <si>
    <t>02.06</t>
  </si>
  <si>
    <t>02.06.01</t>
  </si>
  <si>
    <t>02.06.02</t>
  </si>
  <si>
    <t>02.06.03</t>
  </si>
  <si>
    <t>02.06.04</t>
  </si>
  <si>
    <t>02.07</t>
  </si>
  <si>
    <t>02.07.01</t>
  </si>
  <si>
    <t>02.07.01.01</t>
  </si>
  <si>
    <t>02.07.01.02</t>
  </si>
  <si>
    <t>02.07.03</t>
  </si>
  <si>
    <t>02.07.03.01</t>
  </si>
  <si>
    <t>02.07.02</t>
  </si>
  <si>
    <t>02.07.02.01</t>
  </si>
  <si>
    <t>02.07.02.02</t>
  </si>
  <si>
    <t>02.07.03.02</t>
  </si>
  <si>
    <t>02.07.03.03</t>
  </si>
  <si>
    <t>02.07.03.04</t>
  </si>
  <si>
    <t>02.07.03.05</t>
  </si>
  <si>
    <t>02.07.03.06</t>
  </si>
  <si>
    <t>02.07.03.07</t>
  </si>
  <si>
    <t>02.07.03.08</t>
  </si>
  <si>
    <t>02.07.04</t>
  </si>
  <si>
    <t>02.07.04.01</t>
  </si>
  <si>
    <t>02.07.04.02</t>
  </si>
  <si>
    <t>02.07.04.03</t>
  </si>
  <si>
    <t>02.07.05</t>
  </si>
  <si>
    <t>02.07.05.01</t>
  </si>
  <si>
    <t>02.07.05.02</t>
  </si>
  <si>
    <t>02.07.05.03</t>
  </si>
  <si>
    <t>02.07.05.04</t>
  </si>
  <si>
    <t>02.07.05.05</t>
  </si>
  <si>
    <t>02.07.05.06</t>
  </si>
  <si>
    <t>02.07.05.07</t>
  </si>
  <si>
    <t>02.08</t>
  </si>
  <si>
    <t>02.08.01</t>
  </si>
  <si>
    <t>02.08.02</t>
  </si>
  <si>
    <t>TRÊS PRAÇAS</t>
  </si>
  <si>
    <t>03.01.01</t>
  </si>
  <si>
    <t>03.01.02</t>
  </si>
  <si>
    <t>03.01.03</t>
  </si>
  <si>
    <t>03.01.04</t>
  </si>
  <si>
    <t>03.02.01</t>
  </si>
  <si>
    <t>03.02.02</t>
  </si>
  <si>
    <t>03.03.01</t>
  </si>
  <si>
    <t>03.03.02</t>
  </si>
  <si>
    <t>CURVA DAS PALMEIRAS</t>
  </si>
  <si>
    <t>PRAÇA SIBIPIRUNA</t>
  </si>
  <si>
    <t>04.01.01</t>
  </si>
  <si>
    <t>04.01.02</t>
  </si>
  <si>
    <t>04.01.03</t>
  </si>
  <si>
    <t>04.01.04</t>
  </si>
  <si>
    <t>04.01.05</t>
  </si>
  <si>
    <t>04.02.01</t>
  </si>
  <si>
    <t>04.02.02</t>
  </si>
  <si>
    <t>04.02.03</t>
  </si>
  <si>
    <t>04.02.04</t>
  </si>
  <si>
    <t>04.03.01</t>
  </si>
  <si>
    <t>04.03.02</t>
  </si>
  <si>
    <t>04.03.03</t>
  </si>
  <si>
    <t>04.03.04</t>
  </si>
  <si>
    <t>04.04.01</t>
  </si>
  <si>
    <t>04.04.02</t>
  </si>
  <si>
    <t>04.05</t>
  </si>
  <si>
    <t>04.05.01</t>
  </si>
  <si>
    <t>04.05.02</t>
  </si>
  <si>
    <t>04.05.03</t>
  </si>
  <si>
    <t>04.05.04</t>
  </si>
  <si>
    <t>04.05.05</t>
  </si>
  <si>
    <t>04.05.06</t>
  </si>
  <si>
    <t>04.05.07</t>
  </si>
  <si>
    <t>04.05.08</t>
  </si>
  <si>
    <t>04.05.09</t>
  </si>
  <si>
    <t>04.05.10</t>
  </si>
  <si>
    <t>04.05.11</t>
  </si>
  <si>
    <t>04.05.12</t>
  </si>
  <si>
    <t>04.06</t>
  </si>
  <si>
    <t>04.06.01</t>
  </si>
  <si>
    <t>04.06.02</t>
  </si>
  <si>
    <t>04.06.03</t>
  </si>
  <si>
    <t>04.06.04</t>
  </si>
  <si>
    <t>04.07</t>
  </si>
  <si>
    <t>04.07.01</t>
  </si>
  <si>
    <t>04.07.02</t>
  </si>
  <si>
    <t>PRAÇA DOS YPÊS BRANCOS</t>
  </si>
  <si>
    <t>05.01.01</t>
  </si>
  <si>
    <t>05.01.02</t>
  </si>
  <si>
    <t>05.01.03</t>
  </si>
  <si>
    <t>05.01.04</t>
  </si>
  <si>
    <t>05.01.05</t>
  </si>
  <si>
    <t>05.02.01</t>
  </si>
  <si>
    <t>05.02.02</t>
  </si>
  <si>
    <t>05.02.03</t>
  </si>
  <si>
    <t>05.02.04</t>
  </si>
  <si>
    <t>05.03.01</t>
  </si>
  <si>
    <t>05.03.02</t>
  </si>
  <si>
    <t>05.03.03</t>
  </si>
  <si>
    <t>05.04.01</t>
  </si>
  <si>
    <t>05.04.02</t>
  </si>
  <si>
    <t>05.04.03</t>
  </si>
  <si>
    <t>05.04.04</t>
  </si>
  <si>
    <t>05.06</t>
  </si>
  <si>
    <t>05.05.01</t>
  </si>
  <si>
    <t>05.05.02</t>
  </si>
  <si>
    <t>05.05.03</t>
  </si>
  <si>
    <t>05.05.04</t>
  </si>
  <si>
    <t>05.05.05</t>
  </si>
  <si>
    <t>05.05.06</t>
  </si>
  <si>
    <t>05.05.07</t>
  </si>
  <si>
    <t>05.05.08</t>
  </si>
  <si>
    <t>05.05.09</t>
  </si>
  <si>
    <t>05.05.10</t>
  </si>
  <si>
    <t>05.05.11</t>
  </si>
  <si>
    <t>05.05.12</t>
  </si>
  <si>
    <t>05.06.01</t>
  </si>
  <si>
    <t>05.06.02</t>
  </si>
  <si>
    <t>05.06.03</t>
  </si>
  <si>
    <t>05.06.04</t>
  </si>
  <si>
    <t>PRAÇA DOS YPÊS</t>
  </si>
  <si>
    <t>06.01.01</t>
  </si>
  <si>
    <t>06.01.02</t>
  </si>
  <si>
    <t>06.01.03</t>
  </si>
  <si>
    <t>06.01.04</t>
  </si>
  <si>
    <t>06.01.05</t>
  </si>
  <si>
    <t>06.02.01</t>
  </si>
  <si>
    <t>06.02.02</t>
  </si>
  <si>
    <t>06.02.03</t>
  </si>
  <si>
    <t>06.03.01</t>
  </si>
  <si>
    <t>06.03.02</t>
  </si>
  <si>
    <t>06.04.01</t>
  </si>
  <si>
    <t>06.04.02</t>
  </si>
  <si>
    <t>06.04.03</t>
  </si>
  <si>
    <t>06.05.01</t>
  </si>
  <si>
    <t>06.05.02</t>
  </si>
  <si>
    <t>06.05.03</t>
  </si>
  <si>
    <t>06.05.04</t>
  </si>
  <si>
    <t>06.05.05</t>
  </si>
  <si>
    <t>06.06.01</t>
  </si>
  <si>
    <t>06.06.02</t>
  </si>
  <si>
    <t>06.06.03</t>
  </si>
  <si>
    <t>06.06.04</t>
  </si>
  <si>
    <t>06.07.01</t>
  </si>
  <si>
    <t>06.07.02</t>
  </si>
  <si>
    <t>OBRAS DE ARTE ESPECIAIS</t>
  </si>
  <si>
    <t>PAVIMENTOS CONCRETO CIMENTO PORTLAND</t>
  </si>
  <si>
    <t>LIGANTES BETUMINOSOS</t>
  </si>
  <si>
    <t>OBRAS DE ARTE ESPECIAIS (Sem Aço)</t>
  </si>
  <si>
    <t>IGP - DI</t>
  </si>
  <si>
    <t>ÍNDICE NACIONAL DA CONSTRUÇÃO CIVIL</t>
  </si>
  <si>
    <t>VERGALHÕES E ARAMES DE AÇO CARBONO</t>
  </si>
  <si>
    <t>PRODUTOS DE AÇO GALVANIZADO</t>
  </si>
  <si>
    <t>SINALIZAÇÃO VERTICAL</t>
  </si>
  <si>
    <t>ASFALTO DILUÍDO</t>
  </si>
  <si>
    <t>CIMENTO ASFÁLTICO PETRÓLEO (CAP 7 e 20)</t>
  </si>
  <si>
    <t>EMULSÕES (RR1C E RR2C)</t>
  </si>
  <si>
    <t>MOBILIZAÇÃO E DESMOBILIZAÇÃO</t>
  </si>
  <si>
    <t>OBRAS COMPLEMENTARES E MEIO AMBIENTE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</si>
  <si>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</si>
  <si>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</si>
  <si>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</si>
  <si>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</si>
  <si>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</si>
  <si>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</si>
  <si>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</si>
  <si>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</si>
  <si>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</si>
  <si>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</si>
  <si>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</si>
  <si>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</si>
  <si>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</si>
  <si>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</si>
  <si>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</si>
  <si>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</si>
  <si>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</si>
  <si>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</si>
  <si>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</si>
  <si>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</si>
  <si>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</si>
  <si>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</si>
  <si>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</si>
  <si>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</si>
  <si>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</si>
  <si>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</si>
  <si>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</si>
  <si>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</si>
  <si>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</si>
  <si>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</si>
  <si>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</si>
  <si>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</si>
  <si>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</si>
  <si>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</si>
  <si>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</si>
  <si>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</si>
  <si>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</si>
  <si>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</si>
  <si>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</si>
  <si>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</si>
  <si>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</si>
  <si>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</si>
  <si>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</si>
  <si>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</si>
  <si>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</si>
  <si>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</si>
  <si>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</si>
  <si>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</si>
  <si>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</si>
  <si>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</si>
  <si>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</si>
  <si>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</si>
  <si>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</si>
  <si>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</si>
  <si>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</si>
  <si>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</si>
  <si>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</si>
  <si>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</si>
  <si>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</si>
  <si>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</si>
  <si>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</si>
  <si>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</si>
  <si>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</si>
  <si>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</si>
  <si>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</si>
  <si>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</si>
  <si>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</si>
  <si>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</si>
  <si>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</si>
  <si>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</si>
  <si>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</si>
  <si>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</si>
  <si>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</si>
  <si>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</si>
  <si>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</si>
  <si>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</si>
  <si>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</si>
  <si>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</si>
  <si>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</si>
  <si>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</si>
  <si>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</si>
  <si>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</si>
  <si>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</si>
  <si>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</si>
  <si>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</si>
  <si>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</si>
  <si>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</si>
  <si>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</si>
  <si>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</si>
  <si>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</si>
  <si>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</si>
  <si>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</si>
  <si>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</si>
  <si>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</si>
  <si>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</si>
  <si>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</si>
  <si>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</si>
  <si>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</si>
  <si>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</si>
  <si>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</si>
  <si>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</si>
  <si>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</si>
  <si>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</si>
  <si>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</si>
  <si>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</si>
  <si>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</si>
  <si>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</si>
  <si>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</si>
  <si>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</si>
  <si>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</si>
  <si>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</si>
  <si>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</si>
  <si>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</si>
  <si>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</si>
  <si>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</si>
  <si>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</si>
  <si>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</si>
  <si>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</si>
  <si>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</si>
  <si>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</si>
  <si>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</si>
  <si>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</si>
  <si>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</si>
  <si>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</si>
  <si>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</si>
  <si>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</si>
  <si>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</si>
  <si>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</si>
  <si>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</si>
  <si>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</si>
  <si>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</si>
  <si>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</si>
  <si>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</si>
  <si>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</si>
  <si>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</si>
  <si>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</si>
  <si>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</si>
  <si>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</si>
  <si>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</si>
  <si>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</si>
  <si>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</si>
  <si>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</si>
  <si>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</si>
  <si>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</si>
  <si>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</si>
  <si>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</si>
  <si>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</si>
  <si>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</si>
  <si>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</si>
  <si>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</si>
  <si>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</si>
  <si>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</si>
  <si>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</si>
  <si>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</si>
  <si>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</si>
  <si>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</si>
  <si>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</si>
  <si>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</si>
  <si>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</si>
  <si>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</si>
  <si>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</si>
  <si>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</si>
  <si>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</si>
  <si>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</si>
  <si>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</si>
  <si>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</si>
  <si>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</si>
  <si>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</si>
  <si>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</si>
  <si>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</si>
  <si>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</si>
  <si>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</si>
  <si>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</si>
  <si>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</si>
  <si>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</si>
  <si>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</si>
  <si>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</si>
  <si>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</si>
  <si>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</si>
  <si>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</si>
  <si>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</si>
  <si>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</si>
  <si>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</si>
  <si>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</si>
  <si>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</si>
  <si>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</si>
  <si>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</si>
  <si>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</si>
  <si>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</si>
  <si>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</si>
  <si>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</si>
  <si>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</si>
  <si>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</si>
  <si>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</si>
  <si>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</si>
  <si>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</si>
  <si>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</si>
  <si>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</si>
  <si>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</si>
  <si>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</si>
  <si>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</si>
  <si>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</si>
  <si>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</si>
  <si>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</si>
  <si>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</si>
  <si>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</si>
  <si>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</si>
  <si>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</si>
  <si>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</si>
  <si>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</si>
  <si>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</si>
  <si>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</si>
  <si>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</si>
  <si>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</si>
  <si>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</si>
  <si>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</si>
  <si>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</si>
  <si>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</si>
  <si>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</si>
  <si>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</si>
  <si>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</si>
  <si>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</si>
  <si>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</si>
  <si>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</si>
  <si>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</si>
  <si>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</si>
  <si>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</si>
  <si>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</si>
  <si>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</si>
  <si>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</si>
  <si>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</si>
  <si>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</si>
  <si>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</si>
  <si>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</si>
  <si>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</si>
  <si>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</si>
  <si>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</si>
  <si>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</si>
  <si>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</si>
  <si>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</si>
  <si>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</si>
  <si>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</si>
  <si>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</si>
  <si>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</si>
  <si>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</si>
  <si>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</si>
  <si>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</si>
  <si>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</si>
  <si>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</si>
  <si>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</si>
  <si>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</si>
  <si>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</si>
  <si>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</si>
  <si>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</si>
  <si>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</si>
  <si>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</si>
  <si>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</si>
  <si>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</si>
  <si>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</si>
  <si>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</si>
  <si>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</si>
  <si>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</si>
  <si>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</si>
  <si>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</si>
  <si>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</si>
  <si>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</si>
  <si>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</si>
  <si>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</si>
  <si>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</si>
  <si>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</si>
  <si>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</si>
  <si>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</si>
  <si>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</si>
  <si>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</si>
  <si>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</si>
  <si>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</si>
  <si>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</si>
  <si>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</si>
  <si>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</si>
  <si>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</si>
  <si>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</si>
  <si>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</si>
  <si>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</si>
  <si>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</si>
  <si>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</si>
  <si>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</si>
  <si>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</si>
  <si>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</si>
  <si>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</si>
  <si>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</si>
  <si>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</si>
  <si>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</si>
  <si>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</si>
  <si>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</si>
  <si>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</si>
  <si>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</si>
  <si>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</si>
  <si>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</si>
  <si>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</si>
  <si>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</si>
  <si>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</si>
  <si>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</si>
  <si>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</si>
  <si>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</si>
  <si>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</si>
  <si>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</si>
  <si>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</si>
  <si>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</si>
  <si>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</si>
  <si>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</si>
  <si>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</si>
  <si>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</si>
  <si>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</si>
  <si>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</si>
  <si>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</si>
  <si>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</si>
  <si>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</si>
  <si>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</si>
  <si>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</si>
  <si>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</si>
  <si>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PLACA DE OBRA EM CHAPA DE ACO GALVANIZADO</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</si>
  <si>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</si>
  <si>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</si>
  <si>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</si>
  <si>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</si>
  <si>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</si>
  <si>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</si>
  <si>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</si>
  <si>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</si>
  <si>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</si>
  <si>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</si>
  <si>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</si>
  <si>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</si>
  <si>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</si>
  <si>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</si>
  <si>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</si>
  <si>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</si>
  <si>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</si>
  <si>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</si>
  <si>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</si>
  <si>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</si>
  <si>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</si>
  <si>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</si>
  <si>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</si>
  <si>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</si>
  <si>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</si>
  <si>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</si>
  <si>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</si>
  <si>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</si>
  <si>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</si>
  <si>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</si>
  <si>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</si>
  <si>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</si>
  <si>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</si>
  <si>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</si>
  <si>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</si>
  <si>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</si>
  <si>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</si>
  <si>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</si>
  <si>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</si>
  <si>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</si>
  <si>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</si>
  <si>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</si>
  <si>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</si>
  <si>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</si>
  <si>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</si>
  <si>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</si>
  <si>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</si>
  <si>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</si>
  <si>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</si>
  <si>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</si>
  <si>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</si>
  <si>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</si>
  <si>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</si>
  <si>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</si>
  <si>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</si>
  <si>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</si>
  <si>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</si>
  <si>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</si>
  <si>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</si>
  <si>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</si>
  <si>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</si>
  <si>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</si>
  <si>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</si>
  <si>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</si>
  <si>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</si>
  <si>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</si>
  <si>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</si>
  <si>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</si>
  <si>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</si>
  <si>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</si>
  <si>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</si>
  <si>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</si>
  <si>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</si>
  <si>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</si>
  <si>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</si>
  <si>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</si>
  <si>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</si>
  <si>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</si>
  <si>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</si>
  <si>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</si>
  <si>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</si>
  <si>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</si>
  <si>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</si>
  <si>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</si>
  <si>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</si>
  <si>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</si>
  <si>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</si>
  <si>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</si>
  <si>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</si>
  <si>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</si>
  <si>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</si>
  <si>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</si>
  <si>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</si>
  <si>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</si>
  <si>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</si>
  <si>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</si>
  <si>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</si>
  <si>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</si>
  <si>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</si>
  <si>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</si>
  <si>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</si>
  <si>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</si>
  <si>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</si>
  <si>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</si>
  <si>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</si>
  <si>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</si>
  <si>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</si>
  <si>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</si>
  <si>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</si>
  <si>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</si>
  <si>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</si>
  <si>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</si>
  <si>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</si>
  <si>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</si>
  <si>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</si>
  <si>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</si>
  <si>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</si>
  <si>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</si>
  <si>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</si>
  <si>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</si>
  <si>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</si>
  <si>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</si>
  <si>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</si>
  <si>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</si>
  <si>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</si>
  <si>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</si>
  <si>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</si>
  <si>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</si>
  <si>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</si>
  <si>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</si>
  <si>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</si>
  <si>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</si>
  <si>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</si>
  <si>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</si>
  <si>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</si>
  <si>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</si>
  <si>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</si>
  <si>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</si>
  <si>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</si>
  <si>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</si>
  <si>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</si>
  <si>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</si>
  <si>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</si>
  <si>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</si>
  <si>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</si>
  <si>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</si>
  <si>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</si>
  <si>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</si>
  <si>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</si>
  <si>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</si>
  <si>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</si>
  <si>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</si>
  <si>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</si>
  <si>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</si>
  <si>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</si>
  <si>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</si>
  <si>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</si>
  <si>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</si>
  <si>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</si>
  <si>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</si>
  <si>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</si>
  <si>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</si>
  <si>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</si>
  <si>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</si>
  <si>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</si>
  <si>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</si>
  <si>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</si>
  <si>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</si>
  <si>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</si>
  <si>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</si>
  <si>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</si>
  <si>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</si>
  <si>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</si>
  <si>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</si>
  <si>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</si>
  <si>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</si>
  <si>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</si>
  <si>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</si>
  <si>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</si>
  <si>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</si>
  <si>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</si>
  <si>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</si>
  <si>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</si>
  <si>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</si>
  <si>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</si>
  <si>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</si>
  <si>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</si>
  <si>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</si>
  <si>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</si>
  <si>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</si>
  <si>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</si>
  <si>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</si>
  <si>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</si>
  <si>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</si>
  <si>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</si>
  <si>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</si>
  <si>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</si>
  <si>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</si>
  <si>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</si>
  <si>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</si>
  <si>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</si>
  <si>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</si>
  <si>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</si>
  <si>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</si>
  <si>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</si>
  <si>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</si>
  <si>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</si>
  <si>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</si>
  <si>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</si>
  <si>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</si>
  <si>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</si>
  <si>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</si>
  <si>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</si>
  <si>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</si>
  <si>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</si>
  <si>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</si>
  <si>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</si>
  <si>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</si>
  <si>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</si>
  <si>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</si>
  <si>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</si>
  <si>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</si>
  <si>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</si>
  <si>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</si>
  <si>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</si>
  <si>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</si>
  <si>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</si>
  <si>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</si>
  <si>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</si>
  <si>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</si>
  <si>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</si>
  <si>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</si>
  <si>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</si>
  <si>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</si>
  <si>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</si>
  <si>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</si>
  <si>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</si>
  <si>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</si>
  <si>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</si>
  <si>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</si>
  <si>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</si>
  <si>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</si>
  <si>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</si>
  <si>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</si>
  <si>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</si>
  <si>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</si>
  <si>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</si>
  <si>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</si>
  <si>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</si>
  <si>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</si>
  <si>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</si>
  <si>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</si>
  <si>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</si>
  <si>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</si>
  <si>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</si>
  <si>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</si>
  <si>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</si>
  <si>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</si>
  <si>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</si>
  <si>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</si>
  <si>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</si>
  <si>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</si>
  <si>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</si>
  <si>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</si>
  <si>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</si>
  <si>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</si>
  <si>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</si>
  <si>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</si>
  <si>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</si>
  <si>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</si>
  <si>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</si>
  <si>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</si>
  <si>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</si>
  <si>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</si>
  <si>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</si>
  <si>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</si>
  <si>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</si>
  <si>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</si>
  <si>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</si>
  <si>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</si>
  <si>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</si>
  <si>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</si>
  <si>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</si>
  <si>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</si>
  <si>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</si>
  <si>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</si>
  <si>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</si>
  <si>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</si>
  <si>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</si>
  <si>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</si>
  <si>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</si>
  <si>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</si>
  <si>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</si>
  <si>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</si>
  <si>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</si>
  <si>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</si>
  <si>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</si>
  <si>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</si>
  <si>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</si>
  <si>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</si>
  <si>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</si>
  <si>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</si>
  <si>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</si>
  <si>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</si>
  <si>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</si>
  <si>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</si>
  <si>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</si>
  <si>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</si>
  <si>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</si>
  <si>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</si>
  <si>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</si>
  <si>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</si>
  <si>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</si>
  <si>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</si>
  <si>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</si>
  <si>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</si>
  <si>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</si>
  <si>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</si>
  <si>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</si>
  <si>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</si>
  <si>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</si>
  <si>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</si>
  <si>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</si>
  <si>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</si>
  <si>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</si>
  <si>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</si>
  <si>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</si>
  <si>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</si>
  <si>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</si>
  <si>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</si>
  <si>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</si>
  <si>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</si>
  <si>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</si>
  <si>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</si>
  <si>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</si>
  <si>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</si>
  <si>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</si>
  <si>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</si>
  <si>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</si>
  <si>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</si>
  <si>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</si>
  <si>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</si>
  <si>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</si>
  <si>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</si>
  <si>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</si>
  <si>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</si>
  <si>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</si>
  <si>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</si>
  <si>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</si>
  <si>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</si>
  <si>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</si>
  <si>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</si>
  <si>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</si>
  <si>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</si>
  <si>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</si>
  <si>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</si>
  <si>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</si>
  <si>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</si>
  <si>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</si>
  <si>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</si>
  <si>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</si>
  <si>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</si>
  <si>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</si>
  <si>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</si>
  <si>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</si>
  <si>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</si>
  <si>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</si>
  <si>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</si>
  <si>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</si>
  <si>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</si>
  <si>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</si>
  <si>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</si>
  <si>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</si>
  <si>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</si>
  <si>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</si>
  <si>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</si>
  <si>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</si>
  <si>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</si>
  <si>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</si>
  <si>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</si>
  <si>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</si>
  <si>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</si>
  <si>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</si>
  <si>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</si>
  <si>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</si>
  <si>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</si>
  <si>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</si>
  <si>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</si>
  <si>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</si>
  <si>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</si>
  <si>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</si>
  <si>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</si>
  <si>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</si>
  <si>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</si>
  <si>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</si>
  <si>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</si>
  <si>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</si>
  <si>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</si>
  <si>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</si>
  <si>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</si>
  <si>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</si>
  <si>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</si>
  <si>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</si>
  <si>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</si>
  <si>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</si>
  <si>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</si>
  <si>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</si>
  <si>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</si>
  <si>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</si>
  <si>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</si>
  <si>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</si>
  <si>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</si>
  <si>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</si>
  <si>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</si>
  <si>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</si>
  <si>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</si>
  <si>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</si>
  <si>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</si>
  <si>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</si>
  <si>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</si>
  <si>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</si>
  <si>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</si>
  <si>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</si>
  <si>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</si>
  <si>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</si>
  <si>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</si>
  <si>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</si>
  <si>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</si>
  <si>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</si>
  <si>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</si>
  <si>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</si>
  <si>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</si>
  <si>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</si>
  <si>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</si>
  <si>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</si>
  <si>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</si>
  <si>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</si>
  <si>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</si>
  <si>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</si>
  <si>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</si>
  <si>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</si>
  <si>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</si>
  <si>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</si>
  <si>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</si>
  <si>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</si>
  <si>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</si>
  <si>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</si>
  <si>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</si>
  <si>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</si>
  <si>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</si>
  <si>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</si>
  <si>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</si>
  <si>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</si>
  <si>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</si>
  <si>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</si>
  <si>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</si>
  <si>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</si>
  <si>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</si>
  <si>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</si>
  <si>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</si>
  <si>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</si>
  <si>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</si>
  <si>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</si>
  <si>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</si>
  <si>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</si>
  <si>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</si>
  <si>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</si>
  <si>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</si>
  <si>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</si>
  <si>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</si>
  <si>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</si>
  <si>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</si>
  <si>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</si>
  <si>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</si>
  <si>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</si>
  <si>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</si>
  <si>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</si>
  <si>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</si>
  <si>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</si>
  <si>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</si>
  <si>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</si>
  <si>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</si>
  <si>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</si>
  <si>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</si>
  <si>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</si>
  <si>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</si>
  <si>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</si>
  <si>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</si>
  <si>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</si>
  <si>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</si>
  <si>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</si>
  <si>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</si>
  <si>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</si>
  <si>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</si>
  <si>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</si>
  <si>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</si>
  <si>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</si>
  <si>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</si>
  <si>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</si>
  <si>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</si>
  <si>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</si>
  <si>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</si>
  <si>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</si>
  <si>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</si>
  <si>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</si>
  <si>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</si>
  <si>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</si>
  <si>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</si>
  <si>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</si>
  <si>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</si>
  <si>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</si>
  <si>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</si>
  <si>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</si>
  <si>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</si>
  <si>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</si>
  <si>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</si>
  <si>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</si>
  <si>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</si>
  <si>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</si>
  <si>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</si>
  <si>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</si>
  <si>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</si>
  <si>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</si>
  <si>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</si>
  <si>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</si>
  <si>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</si>
  <si>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</si>
  <si>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</si>
  <si>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</si>
  <si>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</si>
  <si>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</si>
  <si>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</si>
  <si>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</si>
  <si>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</si>
  <si>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</si>
  <si>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</si>
  <si>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</si>
  <si>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</si>
  <si>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</si>
  <si>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</si>
  <si>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</si>
  <si>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</si>
  <si>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</si>
  <si>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</si>
  <si>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</si>
  <si>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</si>
  <si>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</si>
  <si>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</si>
  <si>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</si>
  <si>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</si>
  <si>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</si>
  <si>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</si>
  <si>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</si>
  <si>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</si>
  <si>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</si>
  <si>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</si>
  <si>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</si>
  <si>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</si>
  <si>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</si>
  <si>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</si>
  <si>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</si>
  <si>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</si>
  <si>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</si>
  <si>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</si>
  <si>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</si>
  <si>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</si>
  <si>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</si>
  <si>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</si>
  <si>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</si>
  <si>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</si>
  <si>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</si>
  <si>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</si>
  <si>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</si>
  <si>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</si>
  <si>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</si>
  <si>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</si>
  <si>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</si>
  <si>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</si>
  <si>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</si>
  <si>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</si>
  <si>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</si>
  <si>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</si>
  <si>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</si>
  <si>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</si>
  <si>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</si>
  <si>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</si>
  <si>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</si>
  <si>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</si>
  <si>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</si>
  <si>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</si>
  <si>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</si>
  <si>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</si>
  <si>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</si>
  <si>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</si>
  <si>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</si>
  <si>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</si>
  <si>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</si>
  <si>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</si>
  <si>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</si>
  <si>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</si>
  <si>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</si>
  <si>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</si>
  <si>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</si>
  <si>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</si>
  <si>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</si>
  <si>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</si>
  <si>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</si>
  <si>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</si>
  <si>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</si>
  <si>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</si>
  <si>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</si>
  <si>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</si>
  <si>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</si>
  <si>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</si>
  <si>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</si>
  <si>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</si>
  <si>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</si>
  <si>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</si>
  <si>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</si>
  <si>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</si>
  <si>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</si>
  <si>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</si>
  <si>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</si>
  <si>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</si>
  <si>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</si>
  <si>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</si>
  <si>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</si>
  <si>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</si>
  <si>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</si>
  <si>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</si>
  <si>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</si>
  <si>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</si>
  <si>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</si>
  <si>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</si>
  <si>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</si>
  <si>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</si>
  <si>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</si>
  <si>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</si>
  <si>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</si>
  <si>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</si>
  <si>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</si>
  <si>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</si>
  <si>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</si>
  <si>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</si>
  <si>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</si>
  <si>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</si>
  <si>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</si>
  <si>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</si>
  <si>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</si>
  <si>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</si>
  <si>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</si>
  <si>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</si>
  <si>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</si>
  <si>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</si>
  <si>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</si>
  <si>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</si>
  <si>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</si>
  <si>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</si>
  <si>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</si>
  <si>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</si>
  <si>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</si>
  <si>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</si>
  <si>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</si>
  <si>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</si>
  <si>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</si>
  <si>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</si>
  <si>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</si>
  <si>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</si>
  <si>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</si>
  <si>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</si>
  <si>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</si>
  <si>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</si>
  <si>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</si>
  <si>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</si>
  <si>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</si>
  <si>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</si>
  <si>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</si>
  <si>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</si>
  <si>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</si>
  <si>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</si>
  <si>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</si>
  <si>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</si>
  <si>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</si>
  <si>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</si>
  <si>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</si>
  <si>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</si>
  <si>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</si>
  <si>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</si>
  <si>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</si>
  <si>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</si>
  <si>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</si>
  <si>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</si>
  <si>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</si>
  <si>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</si>
  <si>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</si>
  <si>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</si>
  <si>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</si>
  <si>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</si>
  <si>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</si>
  <si>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</si>
  <si>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</si>
  <si>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</si>
  <si>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</si>
  <si>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</si>
  <si>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</si>
  <si>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</si>
  <si>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</si>
  <si>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</si>
  <si>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</si>
  <si>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</si>
  <si>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</si>
  <si>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</si>
  <si>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</si>
  <si>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</si>
  <si>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</si>
  <si>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</si>
  <si>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</si>
  <si>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</si>
  <si>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</si>
  <si>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</si>
  <si>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</si>
  <si>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</si>
  <si>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</si>
  <si>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</si>
  <si>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</si>
  <si>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</si>
  <si>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</si>
  <si>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</si>
  <si>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</si>
  <si>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</si>
  <si>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</si>
  <si>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</si>
  <si>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</si>
  <si>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</si>
  <si>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</si>
  <si>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</si>
  <si>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</si>
  <si>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</si>
  <si>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</si>
  <si>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</si>
  <si>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</si>
  <si>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</si>
  <si>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</si>
  <si>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</si>
  <si>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</si>
  <si>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</si>
  <si>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</si>
  <si>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</si>
  <si>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</si>
  <si>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</si>
  <si>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</si>
  <si>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</si>
  <si>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</si>
  <si>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</si>
  <si>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</si>
  <si>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</si>
  <si>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</si>
  <si>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</si>
  <si>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</si>
  <si>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</si>
  <si>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</si>
  <si>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</si>
  <si>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</si>
  <si>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</si>
  <si>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</si>
  <si>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</si>
  <si>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</si>
  <si>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</si>
  <si>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</si>
  <si>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</si>
  <si>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</si>
  <si>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</si>
  <si>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</si>
  <si>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</si>
  <si>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</si>
  <si>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</si>
  <si>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</si>
  <si>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</si>
  <si>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</si>
  <si>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</si>
  <si>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</si>
  <si>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</si>
  <si>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</si>
  <si>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</si>
  <si>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</si>
  <si>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</si>
  <si>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</si>
  <si>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</si>
  <si>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</si>
  <si>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</si>
  <si>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</si>
  <si>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</si>
  <si>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</si>
  <si>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</si>
  <si>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</si>
  <si>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</si>
  <si>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</si>
  <si>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</si>
  <si>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</si>
  <si>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</si>
  <si>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</si>
  <si>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</si>
  <si>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</si>
  <si>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</si>
  <si>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</si>
  <si>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</si>
  <si>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</si>
  <si>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</si>
  <si>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</si>
  <si>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</si>
  <si>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</si>
  <si>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</si>
  <si>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</si>
  <si>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</si>
  <si>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</si>
  <si>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</si>
  <si>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</si>
  <si>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</si>
  <si>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</si>
  <si>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</si>
  <si>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</si>
  <si>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</si>
  <si>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</si>
  <si>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</si>
  <si>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</si>
  <si>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</si>
  <si>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</si>
  <si>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</si>
  <si>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</si>
  <si>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</si>
  <si>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</si>
  <si>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</si>
  <si>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</si>
  <si>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</si>
  <si>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</si>
  <si>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</si>
  <si>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</si>
  <si>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</si>
  <si>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</si>
  <si>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</si>
  <si>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</si>
  <si>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</si>
  <si>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</si>
  <si>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</si>
  <si>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</si>
  <si>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</si>
  <si>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</si>
  <si>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</si>
  <si>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</si>
  <si>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</si>
  <si>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</si>
  <si>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</si>
  <si>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</si>
  <si>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</si>
  <si>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</si>
  <si>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</si>
  <si>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</si>
  <si>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</si>
  <si>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</si>
  <si>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</si>
  <si>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</si>
  <si>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</si>
  <si>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</si>
  <si>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</si>
  <si>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</si>
  <si>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</si>
  <si>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</si>
  <si>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</si>
  <si>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</si>
  <si>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</si>
  <si>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</si>
  <si>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</si>
  <si>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</si>
  <si>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</si>
  <si>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</si>
  <si>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</si>
  <si>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</si>
  <si>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</si>
  <si>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</si>
  <si>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</si>
  <si>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</si>
  <si>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</si>
  <si>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</si>
  <si>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</si>
  <si>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</si>
  <si>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</si>
  <si>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</si>
  <si>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</si>
  <si>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</si>
  <si>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</si>
  <si>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</si>
  <si>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</si>
  <si>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</si>
  <si>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</si>
  <si>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</si>
  <si>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</si>
  <si>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</si>
  <si>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</si>
  <si>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</si>
  <si>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</si>
  <si>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</si>
  <si>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</si>
  <si>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</si>
  <si>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</si>
  <si>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</si>
  <si>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</si>
  <si>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</si>
  <si>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</si>
  <si>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</si>
  <si>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</si>
  <si>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</si>
  <si>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</si>
  <si>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</si>
  <si>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</si>
  <si>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</si>
  <si>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</si>
  <si>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</si>
  <si>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</si>
  <si>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</si>
  <si>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</si>
  <si>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</si>
  <si>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</si>
  <si>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</si>
  <si>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</si>
  <si>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</si>
  <si>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</si>
  <si>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</si>
  <si>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</si>
  <si>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</si>
  <si>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</si>
  <si>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</si>
  <si>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</si>
  <si>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</si>
  <si>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</si>
  <si>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</si>
  <si>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</si>
  <si>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</si>
  <si>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</si>
  <si>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</si>
  <si>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</si>
  <si>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</si>
  <si>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</si>
  <si>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</si>
  <si>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</si>
  <si>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</si>
  <si>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</si>
  <si>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</si>
  <si>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</si>
  <si>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</si>
  <si>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</si>
  <si>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</si>
  <si>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</si>
  <si>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</si>
  <si>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</si>
  <si>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</si>
  <si>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</si>
  <si>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</si>
  <si>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</si>
  <si>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</si>
  <si>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</si>
  <si>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</si>
  <si>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</si>
  <si>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</si>
  <si>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</si>
  <si>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</si>
  <si>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</si>
  <si>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</si>
  <si>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</si>
  <si>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</si>
  <si>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</si>
  <si>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</si>
  <si>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</si>
  <si>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</si>
  <si>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</si>
  <si>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</si>
  <si>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</si>
  <si>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</si>
  <si>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</si>
  <si>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</si>
  <si>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</si>
  <si>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</si>
  <si>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</si>
  <si>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</si>
  <si>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</si>
  <si>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</si>
  <si>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</si>
  <si>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</si>
  <si>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</si>
  <si>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</si>
  <si>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</si>
  <si>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</si>
  <si>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</si>
  <si>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</si>
  <si>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</si>
  <si>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</si>
  <si>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</si>
  <si>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</si>
  <si>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</si>
  <si>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</si>
  <si>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</si>
  <si>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</si>
  <si>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</si>
  <si>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</si>
  <si>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</si>
  <si>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</si>
  <si>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</si>
  <si>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</si>
  <si>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</si>
  <si>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</si>
  <si>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</si>
  <si>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</si>
  <si>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</si>
  <si>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</si>
  <si>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</si>
  <si>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</si>
  <si>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</si>
  <si>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</si>
  <si>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</si>
  <si>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</si>
  <si>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</si>
  <si>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</si>
  <si>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</si>
  <si>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</si>
  <si>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</si>
  <si>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</si>
  <si>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</si>
  <si>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</si>
  <si>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</si>
  <si>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</si>
  <si>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</si>
  <si>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</si>
  <si>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</si>
  <si>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</si>
  <si>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</si>
  <si>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</si>
  <si>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</si>
  <si>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</si>
  <si>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</si>
  <si>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</si>
  <si>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</si>
  <si>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</si>
  <si>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</si>
  <si>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</si>
  <si>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</si>
  <si>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</si>
  <si>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</si>
  <si>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</si>
  <si>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</si>
  <si>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</si>
  <si>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</si>
  <si>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</si>
  <si>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</si>
  <si>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</si>
  <si>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</si>
  <si>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</si>
  <si>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</si>
  <si>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</si>
  <si>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</si>
  <si>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</si>
  <si>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</si>
  <si>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</si>
  <si>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</si>
  <si>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</si>
  <si>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</si>
  <si>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</si>
  <si>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</si>
  <si>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</si>
  <si>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</si>
  <si>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</si>
  <si>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</si>
  <si>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</si>
  <si>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</si>
  <si>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</si>
  <si>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</si>
  <si>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</si>
  <si>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</si>
  <si>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</si>
  <si>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</si>
  <si>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</si>
  <si>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</si>
  <si>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</si>
  <si>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</si>
  <si>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</si>
  <si>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</si>
  <si>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</si>
  <si>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</si>
  <si>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</si>
  <si>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</si>
  <si>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</si>
  <si>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</si>
  <si>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</si>
  <si>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</si>
  <si>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</si>
  <si>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</si>
  <si>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</si>
  <si>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</si>
  <si>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</si>
  <si>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</si>
  <si>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</si>
  <si>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</si>
  <si>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</si>
  <si>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</si>
  <si>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</si>
  <si>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</si>
  <si>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</si>
  <si>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</si>
  <si>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</si>
  <si>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</si>
  <si>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</si>
  <si>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</si>
  <si>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</si>
  <si>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</si>
  <si>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</si>
  <si>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</si>
  <si>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</si>
  <si>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</si>
  <si>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</si>
  <si>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</si>
  <si>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</si>
  <si>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</si>
  <si>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</si>
  <si>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</si>
  <si>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</si>
  <si>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</si>
  <si>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</si>
  <si>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</si>
  <si>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</si>
  <si>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</si>
  <si>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</si>
  <si>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</si>
  <si>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</si>
  <si>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</si>
  <si>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</si>
  <si>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</si>
  <si>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</si>
  <si>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</si>
  <si>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</si>
  <si>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</si>
  <si>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</si>
  <si>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</si>
  <si>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</si>
  <si>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</si>
  <si>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</si>
  <si>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</si>
  <si>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</si>
  <si>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</si>
  <si>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</si>
  <si>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</si>
  <si>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</si>
  <si>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</si>
  <si>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</si>
  <si>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</si>
  <si>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</si>
  <si>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</si>
  <si>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</si>
  <si>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</si>
  <si>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</si>
  <si>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</si>
  <si>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</si>
  <si>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</si>
  <si>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</si>
  <si>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</si>
  <si>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</si>
  <si>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</si>
  <si>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</si>
  <si>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</si>
  <si>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</si>
  <si>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</si>
  <si>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</si>
  <si>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</si>
  <si>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</si>
  <si>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</si>
  <si>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</si>
  <si>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</si>
  <si>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</si>
  <si>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</si>
  <si>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</si>
  <si>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</si>
  <si>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</si>
  <si>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</si>
  <si>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</si>
  <si>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</si>
  <si>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</si>
  <si>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</si>
  <si>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</si>
  <si>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</si>
  <si>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</si>
  <si>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</si>
  <si>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</si>
  <si>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</si>
  <si>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</si>
  <si>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</si>
  <si>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</si>
  <si>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</si>
  <si>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</si>
  <si>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</si>
  <si>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</si>
  <si>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</si>
  <si>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</si>
  <si>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</si>
  <si>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</si>
  <si>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</si>
  <si>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</si>
  <si>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</si>
  <si>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</si>
  <si>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</si>
  <si>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</si>
  <si>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</si>
  <si>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</si>
  <si>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</si>
  <si>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</si>
  <si>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</si>
  <si>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</si>
  <si>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</si>
  <si>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</si>
  <si>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</si>
  <si>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</si>
  <si>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</si>
  <si>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</si>
  <si>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</si>
  <si>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</si>
  <si>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</si>
  <si>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</si>
  <si>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</si>
  <si>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</si>
  <si>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</si>
  <si>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</si>
  <si>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</si>
  <si>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</si>
  <si>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</si>
  <si>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</si>
  <si>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</si>
  <si>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</si>
  <si>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</si>
  <si>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</si>
  <si>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</si>
  <si>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</si>
  <si>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</si>
  <si>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</si>
  <si>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</si>
  <si>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</si>
  <si>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</si>
  <si>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</si>
  <si>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</si>
  <si>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</si>
  <si>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</si>
  <si>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</si>
  <si>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</si>
  <si>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</si>
  <si>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</si>
  <si>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</si>
  <si>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</si>
  <si>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</si>
  <si>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</si>
  <si>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</si>
  <si>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</si>
  <si>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</si>
  <si>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</si>
  <si>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</si>
  <si>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</si>
  <si>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</si>
  <si>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</si>
  <si>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</si>
  <si>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</si>
  <si>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</si>
  <si>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</si>
  <si>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</si>
  <si>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</si>
  <si>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</si>
  <si>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</si>
  <si>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</si>
  <si>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</si>
  <si>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</si>
  <si>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</si>
  <si>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</si>
  <si>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</si>
  <si>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</si>
  <si>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</si>
  <si>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</si>
  <si>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</si>
  <si>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</si>
  <si>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</si>
  <si>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</si>
  <si>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</si>
  <si>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</si>
  <si>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</si>
  <si>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</si>
  <si>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</si>
  <si>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</si>
  <si>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</si>
  <si>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</si>
  <si>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</si>
  <si>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</si>
  <si>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</si>
  <si>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</si>
  <si>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</si>
  <si>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</si>
  <si>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</si>
  <si>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</si>
  <si>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</si>
  <si>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</si>
  <si>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</si>
  <si>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</si>
  <si>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</si>
  <si>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</si>
  <si>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</si>
  <si>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</si>
  <si>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</si>
  <si>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</si>
  <si>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</si>
  <si>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</si>
  <si>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</si>
  <si>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</si>
  <si>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</si>
  <si>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</si>
  <si>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</si>
  <si>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</si>
  <si>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</si>
  <si>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</si>
  <si>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</si>
  <si>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</si>
  <si>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</si>
  <si>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</si>
  <si>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</si>
  <si>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</si>
  <si>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</si>
  <si>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</si>
  <si>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</si>
  <si>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</si>
  <si>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</si>
  <si>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</si>
  <si>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</si>
  <si>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</si>
  <si>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</si>
  <si>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</si>
  <si>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</si>
  <si>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</si>
  <si>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</si>
  <si>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</si>
  <si>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</si>
  <si>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</si>
  <si>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</si>
  <si>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</si>
  <si>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</si>
  <si>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</si>
  <si>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</si>
  <si>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</si>
  <si>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</si>
  <si>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</si>
  <si>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</si>
  <si>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</si>
  <si>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</si>
  <si>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</si>
  <si>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</si>
  <si>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</si>
  <si>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</si>
  <si>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</si>
  <si>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</si>
  <si>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</si>
  <si>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</si>
  <si>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</si>
  <si>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</si>
  <si>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</si>
  <si>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</si>
  <si>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</si>
  <si>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</si>
  <si>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</si>
  <si>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</si>
  <si>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</si>
  <si>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</si>
  <si>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</si>
  <si>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</si>
  <si>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</si>
  <si>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</si>
  <si>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</si>
  <si>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</si>
  <si>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</si>
  <si>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</si>
  <si>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</si>
  <si>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</si>
  <si>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</si>
  <si>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</si>
  <si>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</si>
  <si>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</si>
  <si>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</si>
  <si>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</si>
  <si>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</si>
  <si>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</si>
  <si>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</si>
  <si>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</si>
  <si>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</si>
  <si>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</si>
  <si>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</si>
  <si>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</si>
  <si>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</si>
  <si>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</si>
  <si>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</si>
  <si>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</si>
  <si>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</si>
  <si>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</si>
  <si>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</si>
  <si>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</si>
  <si>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</si>
  <si>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</si>
  <si>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</si>
  <si>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</si>
  <si>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</si>
  <si>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</si>
  <si>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</si>
  <si>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</si>
  <si>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</si>
  <si>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</si>
  <si>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</si>
  <si>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</si>
  <si>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</si>
  <si>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</si>
  <si>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</si>
  <si>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</si>
  <si>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</si>
  <si>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</si>
  <si>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</si>
  <si>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</si>
  <si>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</si>
  <si>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</si>
  <si>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</si>
  <si>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</si>
  <si>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</si>
  <si>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</si>
  <si>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</si>
  <si>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</si>
  <si>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</si>
  <si>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</si>
  <si>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</si>
  <si>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</si>
  <si>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</si>
  <si>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</si>
  <si>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</si>
  <si>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</si>
  <si>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</si>
  <si>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</si>
  <si>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</si>
  <si>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</si>
  <si>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</si>
  <si>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</si>
  <si>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</si>
  <si>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</si>
  <si>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</si>
  <si>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</si>
  <si>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</si>
  <si>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</si>
  <si>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</si>
  <si>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</si>
  <si>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</si>
  <si>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</si>
  <si>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</si>
  <si>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</si>
  <si>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</si>
  <si>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</si>
  <si>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</si>
  <si>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</si>
  <si>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</si>
  <si>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</si>
  <si>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</si>
  <si>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</si>
  <si>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</si>
  <si>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</si>
  <si>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</si>
  <si>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</si>
  <si>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</si>
  <si>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</si>
  <si>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</si>
  <si>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</si>
  <si>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</si>
  <si>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</si>
  <si>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</si>
  <si>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</si>
  <si>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</si>
  <si>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</si>
  <si>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</si>
  <si>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</si>
  <si>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</si>
  <si>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</si>
  <si>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</si>
  <si>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</si>
  <si>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</si>
  <si>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</si>
  <si>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</si>
  <si>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</si>
  <si>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</si>
  <si>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</si>
  <si>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</si>
  <si>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</si>
  <si>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</si>
  <si>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</si>
  <si>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</si>
  <si>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</si>
  <si>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</si>
  <si>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</si>
  <si>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</si>
  <si>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</si>
  <si>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</si>
  <si>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</si>
  <si>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</si>
  <si>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</si>
  <si>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</si>
  <si>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</si>
  <si>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</si>
  <si>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</si>
  <si>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</si>
  <si>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</si>
  <si>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</si>
  <si>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</si>
  <si>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</si>
  <si>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</si>
  <si>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</si>
  <si>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</si>
  <si>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</si>
  <si>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</si>
  <si>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</si>
  <si>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</si>
  <si>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</si>
  <si>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</si>
  <si>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</si>
  <si>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</si>
  <si>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</si>
  <si>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</si>
  <si>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</si>
  <si>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</si>
  <si>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</si>
  <si>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</si>
  <si>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</si>
  <si>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</si>
  <si>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</si>
  <si>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</si>
  <si>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</si>
  <si>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</si>
  <si>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</si>
  <si>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</si>
  <si>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</si>
  <si>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</si>
  <si>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</si>
  <si>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</si>
  <si>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</si>
  <si>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</si>
  <si>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</si>
  <si>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</si>
  <si>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</si>
  <si>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</si>
  <si>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</si>
  <si>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</si>
  <si>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</si>
  <si>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</si>
  <si>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</si>
  <si>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</si>
  <si>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</si>
  <si>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</si>
  <si>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</si>
  <si>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</si>
  <si>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</si>
  <si>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</si>
  <si>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</si>
  <si>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</si>
  <si>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</si>
  <si>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</si>
  <si>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</si>
  <si>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</si>
  <si>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</si>
  <si>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</si>
  <si>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</si>
  <si>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</si>
  <si>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</si>
  <si>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</si>
  <si>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</si>
  <si>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</si>
  <si>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</si>
  <si>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</si>
  <si>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</si>
  <si>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</si>
  <si>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</si>
  <si>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</si>
  <si>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</si>
  <si>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</si>
  <si>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</si>
  <si>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</si>
  <si>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</si>
  <si>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</si>
  <si>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</si>
  <si>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</si>
  <si>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</si>
  <si>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</si>
  <si>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</si>
  <si>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</si>
  <si>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</si>
  <si>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</si>
  <si>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</si>
  <si>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</si>
  <si>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</si>
  <si>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</si>
  <si>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</si>
  <si>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</si>
  <si>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</si>
  <si>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</si>
  <si>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</si>
  <si>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</si>
  <si>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</si>
  <si>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</si>
  <si>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</si>
  <si>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</si>
  <si>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</si>
  <si>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</si>
  <si>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</si>
  <si>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</si>
  <si>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</si>
  <si>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</si>
  <si>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</si>
  <si>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</si>
  <si>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</si>
  <si>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</si>
  <si>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</si>
  <si>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</si>
  <si>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</si>
  <si>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</si>
  <si>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</si>
  <si>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</si>
  <si>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</si>
  <si>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</si>
  <si>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</si>
  <si>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</si>
  <si>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</si>
  <si>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</si>
  <si>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</si>
  <si>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</si>
  <si>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</si>
  <si>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</si>
  <si>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</si>
  <si>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</si>
  <si>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</si>
  <si>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</si>
  <si>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</si>
  <si>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</si>
  <si>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</si>
  <si>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</si>
  <si>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</si>
  <si>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</si>
  <si>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</si>
  <si>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</si>
  <si>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</si>
  <si>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</si>
  <si>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</si>
  <si>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</si>
  <si>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</si>
  <si>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</si>
  <si>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</si>
  <si>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</si>
  <si>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</si>
  <si>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</si>
  <si>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</si>
  <si>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</si>
  <si>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</si>
  <si>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</si>
  <si>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</si>
  <si>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</si>
  <si>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</si>
  <si>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</si>
  <si>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</si>
  <si>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</si>
  <si>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</si>
  <si>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</si>
  <si>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</si>
  <si>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</si>
  <si>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</si>
  <si>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</si>
  <si>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</si>
  <si>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</si>
  <si>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</si>
  <si>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</si>
  <si>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</si>
  <si>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</si>
  <si>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</si>
  <si>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</si>
  <si>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</si>
  <si>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</si>
  <si>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</si>
  <si>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</si>
  <si>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</si>
  <si>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</si>
  <si>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</si>
  <si>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</si>
  <si>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</si>
  <si>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</si>
  <si>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</si>
  <si>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</si>
  <si>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</si>
  <si>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</si>
  <si>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</si>
  <si>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</si>
  <si>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</si>
  <si>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</si>
  <si>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</si>
  <si>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</si>
  <si>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</si>
  <si>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</si>
  <si>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</si>
  <si>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</si>
  <si>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</si>
  <si>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</si>
  <si>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</si>
  <si>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</si>
  <si>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</si>
  <si>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</si>
  <si>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</si>
  <si>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</si>
  <si>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</si>
  <si>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</si>
  <si>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</si>
  <si>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</si>
  <si>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</si>
  <si>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</si>
  <si>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</si>
  <si>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</si>
  <si>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</si>
  <si>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</si>
  <si>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</si>
  <si>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</si>
  <si>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</si>
  <si>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</si>
  <si>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</si>
  <si>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</si>
  <si>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</si>
  <si>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</si>
  <si>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</si>
  <si>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</si>
  <si>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</si>
  <si>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</si>
  <si>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</si>
  <si>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</si>
  <si>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</si>
  <si>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</si>
  <si>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</si>
  <si>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</si>
  <si>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</si>
  <si>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</si>
  <si>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</si>
  <si>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</si>
  <si>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</si>
  <si>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</si>
  <si>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</si>
  <si>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</si>
  <si>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</si>
  <si>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</si>
  <si>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</si>
  <si>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</si>
  <si>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</si>
  <si>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</si>
  <si>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</si>
  <si>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</si>
  <si>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</si>
  <si>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</si>
  <si>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</si>
  <si>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</si>
  <si>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</si>
  <si>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</si>
  <si>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</si>
  <si>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</si>
  <si>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</si>
  <si>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</si>
  <si>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</si>
  <si>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</si>
  <si>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</si>
  <si>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</si>
  <si>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</si>
  <si>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</si>
  <si>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</si>
  <si>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</si>
  <si>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</si>
  <si>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</si>
  <si>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</si>
  <si>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</si>
  <si>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</si>
  <si>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</si>
  <si>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</si>
  <si>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</si>
  <si>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</si>
  <si>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</si>
  <si>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</si>
  <si>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</si>
  <si>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</si>
  <si>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</si>
  <si>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</si>
  <si>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</si>
  <si>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</si>
  <si>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</si>
  <si>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</si>
  <si>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</si>
  <si>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</si>
  <si>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</si>
  <si>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</si>
  <si>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</si>
  <si>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</si>
  <si>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</si>
  <si>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</si>
  <si>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</si>
  <si>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</si>
  <si>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</si>
  <si>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</si>
  <si>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</si>
  <si>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</si>
  <si>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</si>
  <si>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</si>
  <si>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</si>
  <si>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</si>
  <si>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</si>
  <si>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</si>
  <si>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</si>
  <si>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</si>
  <si>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</si>
  <si>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</si>
  <si>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</si>
  <si>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</si>
  <si>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</si>
  <si>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</si>
  <si>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</si>
  <si>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</si>
  <si>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</si>
  <si>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</si>
  <si>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</si>
  <si>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</si>
  <si>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</si>
  <si>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</si>
  <si>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</si>
  <si>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</si>
  <si>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</si>
  <si>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</si>
  <si>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</si>
  <si>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</si>
  <si>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</si>
  <si>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</si>
  <si>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</si>
  <si>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</si>
  <si>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</si>
  <si>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</si>
  <si>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</si>
  <si>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</si>
  <si>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</si>
  <si>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</si>
  <si>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</si>
  <si>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</si>
  <si>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</si>
  <si>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</si>
  <si>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</si>
  <si>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</si>
  <si>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</si>
  <si>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</si>
  <si>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</si>
  <si>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</si>
  <si>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</si>
  <si>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</si>
  <si>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</si>
  <si>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</si>
  <si>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</si>
  <si>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</si>
  <si>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</si>
  <si>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</si>
  <si>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</si>
  <si>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</si>
  <si>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</si>
  <si>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</si>
  <si>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</si>
  <si>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</si>
  <si>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</si>
  <si>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</si>
  <si>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</si>
  <si>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</si>
  <si>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</si>
  <si>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</si>
  <si>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</si>
  <si>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</si>
  <si>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</si>
  <si>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</si>
  <si>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</si>
  <si>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</si>
  <si>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</si>
  <si>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</si>
  <si>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</si>
  <si>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</si>
  <si>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</si>
  <si>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</si>
  <si>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</si>
  <si>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</si>
  <si>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</si>
  <si>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</si>
  <si>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</si>
  <si>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</si>
  <si>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</si>
  <si>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</si>
  <si>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</si>
  <si>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</si>
  <si>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</si>
  <si>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</si>
  <si>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</si>
  <si>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</si>
  <si>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</si>
  <si>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</si>
  <si>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</si>
  <si>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</si>
  <si>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</si>
  <si>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</si>
  <si>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</si>
  <si>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</si>
  <si>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</si>
  <si>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</si>
  <si>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</si>
  <si>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</si>
  <si>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</si>
  <si>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</si>
  <si>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</si>
  <si>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</si>
  <si>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</si>
  <si>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</si>
  <si>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</si>
  <si>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</si>
  <si>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</si>
  <si>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</si>
  <si>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</si>
  <si>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</si>
  <si>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</si>
  <si>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</si>
  <si>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</si>
  <si>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</si>
  <si>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</si>
  <si>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</si>
  <si>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</si>
  <si>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</si>
  <si>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</si>
  <si>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</si>
  <si>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</si>
  <si>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</si>
  <si>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</si>
  <si>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</si>
  <si>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</si>
  <si>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</si>
  <si>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</si>
  <si>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</si>
  <si>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</si>
  <si>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</si>
  <si>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</si>
  <si>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</si>
  <si>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</si>
  <si>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</si>
  <si>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</si>
  <si>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</si>
  <si>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</si>
  <si>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</si>
  <si>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</si>
  <si>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</si>
  <si>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</si>
  <si>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</si>
  <si>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</si>
  <si>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</si>
  <si>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</si>
  <si>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</si>
  <si>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</si>
  <si>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</si>
  <si>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</si>
  <si>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</si>
  <si>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</si>
  <si>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</si>
  <si>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</si>
  <si>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</si>
  <si>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</si>
  <si>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</si>
  <si>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</si>
  <si>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</si>
  <si>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</si>
  <si>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</si>
  <si>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</si>
  <si>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</si>
  <si>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</si>
  <si>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</si>
  <si>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</si>
  <si>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</si>
  <si>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</si>
  <si>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</si>
  <si>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</si>
  <si>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</si>
  <si>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</si>
  <si>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</si>
  <si>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</si>
  <si>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</si>
  <si>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</si>
  <si>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</si>
  <si>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</si>
  <si>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</si>
  <si>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</si>
  <si>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</si>
  <si>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</si>
  <si>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</si>
  <si>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</si>
  <si>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</si>
  <si>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</si>
  <si>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</si>
  <si>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</si>
  <si>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</si>
  <si>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</si>
  <si>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</si>
  <si>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</si>
  <si>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</si>
  <si>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</si>
  <si>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</si>
  <si>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</si>
  <si>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</si>
  <si>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</si>
  <si>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</si>
  <si>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</si>
  <si>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</si>
  <si>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</si>
  <si>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</si>
  <si>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</si>
  <si>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</si>
  <si>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</si>
  <si>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</si>
  <si>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</si>
  <si>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</si>
  <si>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</si>
  <si>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</si>
  <si>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</si>
  <si>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</si>
  <si>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</si>
  <si>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</si>
  <si>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</si>
  <si>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</si>
  <si>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</si>
  <si>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</si>
  <si>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</si>
  <si>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</si>
  <si>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</si>
  <si>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</si>
  <si>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</si>
  <si>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</si>
  <si>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</si>
  <si>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</si>
  <si>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</si>
  <si>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</si>
  <si>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</si>
  <si>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</si>
  <si>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</si>
  <si>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</si>
  <si>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</si>
  <si>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</si>
  <si>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</si>
  <si>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</si>
  <si>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</si>
  <si>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</si>
  <si>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</si>
  <si>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</si>
  <si>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</si>
  <si>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</si>
  <si>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</si>
  <si>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</si>
  <si>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</si>
  <si>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</si>
  <si>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</si>
  <si>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</si>
  <si>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</si>
  <si>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</si>
  <si>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</si>
  <si>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</si>
  <si>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</si>
  <si>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</si>
  <si>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</si>
  <si>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</si>
  <si>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</si>
  <si>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</si>
  <si>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</si>
  <si>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</si>
  <si>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</si>
  <si>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</si>
  <si>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</si>
  <si>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</si>
  <si>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</si>
  <si>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</si>
  <si>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</si>
  <si>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</si>
  <si>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</si>
  <si>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</si>
  <si>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</si>
  <si>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</si>
  <si>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</si>
  <si>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</si>
  <si>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</si>
  <si>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</si>
  <si>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</si>
  <si>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</si>
  <si>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</si>
  <si>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</si>
  <si>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</si>
  <si>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</si>
  <si>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</si>
  <si>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</si>
  <si>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</si>
  <si>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</si>
  <si>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</si>
  <si>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</si>
  <si>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</si>
  <si>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</si>
  <si>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</si>
  <si>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</si>
  <si>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</si>
  <si>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</si>
  <si>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</si>
  <si>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</si>
  <si>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</si>
  <si>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</si>
  <si>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</si>
  <si>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</si>
  <si>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</si>
  <si>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</si>
  <si>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</si>
  <si>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</si>
  <si>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</si>
  <si>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</si>
  <si>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</si>
  <si>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</si>
  <si>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</si>
  <si>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</si>
  <si>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</si>
  <si>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</si>
  <si>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</si>
  <si>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</si>
  <si>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</si>
  <si>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</si>
  <si>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</si>
  <si>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</si>
  <si>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</si>
  <si>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</si>
  <si>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</si>
  <si>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</si>
  <si>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</si>
  <si>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</si>
  <si>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</si>
  <si>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</si>
  <si>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</si>
  <si>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</si>
  <si>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</si>
  <si>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</si>
  <si>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</si>
  <si>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</si>
  <si>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</si>
  <si>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</si>
  <si>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</si>
  <si>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</si>
  <si>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</si>
  <si>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</si>
  <si>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</si>
  <si>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</si>
  <si>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</si>
  <si>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</si>
  <si>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</si>
  <si>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</si>
  <si>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</si>
  <si>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</si>
  <si>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</si>
  <si>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</si>
  <si>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</si>
  <si>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</si>
  <si>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</si>
  <si>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</si>
  <si>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</si>
  <si>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</si>
  <si>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</si>
  <si>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</si>
  <si>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</si>
  <si>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</si>
  <si>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</si>
  <si>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</si>
  <si>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</si>
  <si>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</si>
  <si>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</si>
  <si>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</si>
  <si>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</si>
  <si>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</si>
  <si>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</si>
  <si>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</si>
  <si>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</si>
  <si>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</si>
  <si>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</si>
  <si>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</si>
  <si>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</si>
  <si>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</si>
  <si>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</si>
  <si>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</si>
  <si>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</si>
  <si>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</si>
  <si>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</si>
  <si>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</si>
  <si>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</si>
  <si>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</si>
  <si>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</si>
  <si>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</si>
  <si>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</si>
  <si>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</si>
  <si>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</si>
  <si>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</si>
  <si>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</si>
  <si>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</si>
  <si>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</si>
  <si>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</si>
  <si>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</si>
  <si>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</si>
  <si>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</si>
  <si>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</si>
  <si>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</si>
  <si>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</si>
  <si>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</si>
  <si>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</si>
  <si>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</si>
  <si>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</si>
  <si>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</si>
  <si>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</si>
  <si>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</si>
  <si>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</si>
  <si>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</si>
  <si>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</si>
  <si>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</si>
  <si>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</si>
  <si>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</si>
  <si>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</si>
  <si>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</si>
  <si>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</si>
  <si>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</si>
  <si>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</si>
  <si>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</si>
  <si>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</si>
  <si>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</si>
  <si>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</si>
  <si>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</si>
  <si>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</si>
  <si>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</si>
  <si>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</si>
  <si>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</si>
  <si>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</si>
  <si>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</si>
  <si>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</si>
  <si>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</si>
  <si>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</si>
  <si>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</si>
  <si>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</si>
  <si>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</si>
  <si>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</si>
  <si>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</si>
  <si>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</si>
  <si>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</si>
  <si>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</si>
  <si>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</si>
  <si>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</si>
  <si>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</si>
  <si>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</si>
  <si>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</si>
  <si>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</si>
  <si>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</si>
  <si>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</si>
  <si>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</si>
  <si>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</si>
  <si>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</si>
  <si>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</si>
  <si>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</si>
  <si>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</si>
  <si>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</si>
  <si>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</si>
  <si>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</si>
  <si>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</si>
  <si>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</si>
  <si>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</si>
  <si>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</si>
  <si>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</si>
  <si>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</si>
  <si>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</si>
  <si>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</si>
  <si>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</si>
  <si>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</si>
  <si>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</si>
  <si>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</si>
  <si>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</si>
  <si>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</si>
  <si>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</si>
  <si>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</si>
  <si>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</si>
  <si>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</si>
  <si>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</si>
  <si>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</si>
  <si>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</si>
  <si>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</si>
  <si>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</si>
  <si>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</si>
  <si>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</si>
  <si>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</si>
  <si>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</si>
  <si>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</si>
  <si>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</si>
  <si>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</si>
  <si>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</si>
  <si>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</si>
  <si>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</si>
  <si>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</si>
  <si>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</si>
  <si>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</si>
  <si>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</si>
  <si>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</si>
  <si>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</si>
  <si>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</si>
  <si>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</si>
  <si>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</si>
  <si>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</si>
  <si>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</si>
  <si>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</si>
  <si>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</si>
  <si>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</si>
  <si>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</si>
  <si>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</si>
  <si>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</si>
  <si>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</si>
  <si>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</si>
  <si>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</si>
  <si>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</si>
  <si>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</si>
  <si>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</si>
  <si>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</si>
  <si>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</si>
  <si>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</si>
  <si>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</si>
  <si>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</si>
  <si>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</si>
  <si>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</si>
  <si>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</si>
  <si>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</si>
  <si>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</si>
  <si>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</si>
  <si>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</si>
  <si>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</si>
  <si>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</si>
  <si>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</si>
  <si>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</si>
  <si>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</si>
  <si>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</si>
  <si>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</si>
  <si>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</si>
  <si>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</si>
  <si>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</si>
  <si>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</si>
  <si>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</si>
  <si>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</si>
  <si>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</si>
  <si>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</si>
  <si>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</si>
  <si>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</si>
  <si>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</si>
  <si>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</si>
  <si>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</si>
  <si>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</si>
  <si>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</si>
  <si>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</si>
  <si>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</si>
  <si>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</si>
  <si>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</si>
  <si>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</si>
  <si>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</si>
  <si>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</si>
  <si>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</si>
  <si>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</si>
  <si>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</si>
  <si>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</si>
  <si>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</si>
  <si>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</si>
  <si>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</si>
  <si>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</si>
  <si>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</si>
  <si>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</si>
  <si>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</si>
  <si>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</si>
  <si>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</si>
  <si>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</si>
  <si>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</si>
  <si>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</si>
  <si>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</si>
  <si>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</si>
  <si>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</si>
  <si>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</si>
  <si>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</si>
  <si>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</si>
  <si>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</si>
  <si>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</si>
  <si>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</si>
  <si>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</si>
  <si>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</si>
  <si>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</si>
  <si>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</si>
  <si>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</si>
  <si>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</si>
  <si>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</si>
  <si>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</si>
  <si>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</si>
  <si>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</si>
  <si>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</si>
  <si>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</si>
  <si>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</si>
  <si>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</si>
  <si>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</si>
  <si>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</si>
  <si>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</si>
  <si>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</si>
  <si>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</si>
  <si>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</si>
  <si>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</si>
  <si>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</si>
  <si>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</si>
  <si>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</si>
  <si>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</si>
  <si>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</si>
  <si>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</si>
  <si>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</si>
  <si>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</si>
  <si>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</si>
  <si>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</si>
  <si>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</si>
  <si>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</si>
  <si>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</si>
  <si>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</si>
  <si>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</si>
  <si>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</si>
  <si>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</si>
  <si>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</si>
  <si>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</si>
  <si>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</si>
  <si>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</si>
  <si>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</si>
  <si>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</si>
  <si>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</si>
  <si>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</si>
  <si>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</si>
  <si>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</si>
  <si>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</si>
  <si>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</si>
  <si>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</si>
  <si>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</si>
  <si>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</si>
  <si>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</si>
  <si>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</si>
  <si>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</si>
  <si>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</si>
  <si>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</si>
  <si>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</si>
  <si>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</si>
  <si>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</si>
  <si>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</si>
  <si>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</si>
  <si>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</si>
  <si>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</si>
  <si>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</si>
  <si>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</si>
  <si>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</si>
  <si>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</si>
  <si>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</si>
  <si>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</si>
  <si>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</si>
  <si>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</si>
  <si>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</si>
  <si>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</si>
  <si>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</si>
  <si>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</si>
  <si>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</si>
  <si>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</si>
  <si>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</si>
  <si>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</si>
  <si>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</si>
  <si>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</si>
  <si>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</si>
  <si>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</si>
  <si>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</si>
  <si>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</si>
  <si>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</si>
  <si>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</si>
  <si>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</si>
  <si>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</si>
  <si>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</si>
  <si>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</si>
  <si>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</si>
  <si>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</si>
  <si>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</si>
  <si>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</si>
  <si>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</si>
  <si>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</si>
  <si>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</si>
  <si>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</si>
  <si>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</si>
  <si>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</si>
  <si>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</si>
  <si>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</si>
  <si>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</si>
  <si>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</si>
  <si>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</si>
  <si>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</si>
  <si>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</si>
  <si>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</si>
  <si>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</si>
  <si>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</si>
  <si>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</si>
  <si>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</si>
  <si>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</si>
  <si>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</si>
  <si>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</si>
  <si>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</si>
  <si>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</si>
  <si>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</si>
  <si>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</si>
  <si>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</si>
  <si>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</si>
  <si>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</si>
  <si>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</si>
  <si>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</si>
  <si>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</si>
  <si>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</si>
  <si>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</si>
  <si>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</si>
  <si>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</si>
  <si>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</si>
  <si>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</si>
  <si>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</si>
  <si>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</si>
  <si>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</si>
  <si>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</si>
  <si>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</si>
  <si>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</si>
  <si>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</si>
  <si>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</si>
  <si>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</si>
  <si>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</si>
  <si>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</si>
  <si>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</si>
  <si>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</si>
  <si>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</si>
  <si>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</si>
  <si>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</si>
  <si>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</si>
  <si>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</si>
  <si>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</si>
  <si>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</si>
  <si>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</si>
  <si>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</si>
  <si>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</si>
  <si>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</si>
  <si>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</si>
  <si>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</si>
  <si>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</si>
  <si>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</si>
  <si>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</si>
  <si>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</si>
  <si>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</si>
  <si>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</si>
  <si>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</si>
  <si>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</si>
  <si>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</si>
  <si>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</si>
  <si>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</si>
  <si>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</si>
  <si>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</si>
  <si>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</si>
  <si>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</si>
  <si>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</si>
  <si>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</si>
  <si>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</si>
  <si>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</si>
  <si>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</si>
  <si>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</si>
  <si>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</si>
  <si>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</si>
  <si>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</si>
  <si>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</si>
  <si>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</si>
  <si>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</si>
  <si>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</si>
  <si>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</si>
  <si>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</si>
  <si>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</si>
  <si>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</si>
  <si>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</si>
  <si>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</si>
  <si>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</si>
  <si>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</si>
  <si>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</si>
  <si>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</si>
  <si>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</si>
  <si>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</si>
  <si>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</si>
  <si>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</si>
  <si>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</si>
  <si>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</si>
  <si>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</si>
  <si>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</si>
  <si>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</si>
  <si>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</si>
  <si>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</si>
  <si>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</si>
  <si>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</si>
  <si>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</si>
  <si>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</si>
  <si>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</si>
  <si>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</si>
  <si>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</si>
  <si>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</si>
  <si>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</si>
  <si>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</si>
  <si>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</si>
  <si>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</si>
  <si>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</si>
  <si>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</si>
  <si>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</si>
  <si>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</si>
  <si>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</si>
  <si>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</si>
  <si>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</si>
  <si>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</si>
  <si>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</si>
  <si>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</si>
  <si>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</si>
  <si>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</si>
  <si>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</si>
  <si>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</si>
  <si>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</si>
  <si>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</si>
  <si>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</si>
  <si>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</si>
  <si>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</si>
  <si>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</si>
  <si>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</si>
  <si>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</si>
  <si>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</si>
  <si>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</si>
  <si>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</si>
  <si>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</si>
  <si>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</si>
  <si>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</si>
  <si>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</si>
  <si>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</si>
  <si>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</si>
  <si>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</si>
  <si>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</si>
  <si>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</si>
  <si>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</si>
  <si>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</si>
  <si>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</si>
  <si>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</si>
  <si>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</si>
  <si>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</si>
  <si>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</si>
  <si>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</si>
  <si>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</si>
  <si>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</si>
  <si>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</si>
  <si>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</si>
  <si>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</si>
  <si>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</si>
  <si>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</si>
  <si>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</si>
  <si>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</si>
  <si>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</si>
  <si>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</si>
  <si>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</si>
  <si>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</si>
  <si>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</si>
  <si>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</si>
  <si>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</si>
  <si>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</si>
  <si>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</si>
  <si>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</si>
  <si>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</si>
  <si>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</si>
  <si>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</si>
  <si>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</si>
  <si>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</si>
  <si>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</si>
  <si>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</si>
  <si>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</si>
  <si>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</si>
  <si>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</si>
  <si>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</si>
  <si>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</si>
  <si>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</si>
  <si>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</si>
  <si>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</si>
  <si>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</si>
  <si>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</si>
  <si>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</si>
  <si>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</si>
  <si>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</si>
  <si>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</si>
  <si>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</si>
  <si>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</si>
  <si>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</si>
  <si>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</si>
  <si>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</si>
  <si>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</si>
  <si>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</si>
  <si>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</si>
  <si>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</si>
  <si>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</si>
  <si>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</si>
  <si>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</si>
  <si>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</si>
  <si>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</si>
  <si>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</si>
  <si>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</si>
  <si>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</si>
  <si>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</si>
  <si>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</si>
  <si>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</si>
  <si>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</si>
  <si>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</si>
  <si>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</si>
  <si>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</si>
  <si>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</si>
  <si>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</si>
  <si>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</si>
  <si>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</si>
  <si>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</si>
  <si>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</si>
  <si>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</si>
  <si>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</si>
  <si>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</si>
  <si>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</si>
  <si>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</si>
  <si>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</si>
  <si>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</si>
  <si>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</si>
  <si>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</si>
  <si>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</si>
  <si>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</si>
  <si>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</si>
  <si>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</si>
  <si>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</si>
  <si>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</si>
  <si>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</si>
  <si>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</si>
  <si>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</si>
  <si>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</si>
  <si>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</si>
  <si>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</si>
  <si>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</si>
  <si>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</si>
  <si>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</si>
  <si>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</si>
  <si>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</si>
  <si>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</si>
  <si>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</si>
  <si>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</si>
  <si>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</si>
  <si>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</si>
  <si>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</si>
  <si>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</si>
  <si>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</si>
  <si>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</si>
  <si>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</si>
  <si>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</si>
  <si>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</si>
  <si>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</si>
  <si>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</si>
  <si>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</si>
  <si>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</si>
  <si>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</si>
  <si>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</si>
  <si>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</si>
  <si>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</si>
  <si>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</si>
  <si>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</si>
  <si>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</si>
  <si>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</si>
  <si>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</si>
  <si>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</si>
  <si>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</si>
  <si>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</si>
  <si>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</si>
  <si>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</si>
  <si>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</si>
  <si>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</si>
  <si>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</si>
  <si>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</si>
  <si>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</si>
  <si>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</si>
  <si>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</si>
  <si>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</si>
  <si>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</si>
  <si>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</si>
  <si>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</si>
  <si>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</si>
  <si>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</si>
  <si>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</si>
  <si>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</si>
  <si>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</si>
  <si>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</si>
  <si>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</si>
  <si>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</si>
  <si>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</si>
  <si>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</si>
  <si>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</si>
  <si>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</si>
  <si>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</si>
  <si>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</si>
  <si>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</si>
  <si>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</si>
  <si>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</si>
  <si>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</si>
  <si>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</si>
  <si>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</si>
  <si>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</si>
  <si>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</si>
  <si>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</si>
  <si>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</si>
  <si>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</si>
  <si>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</si>
  <si>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</si>
  <si>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</si>
  <si>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</si>
  <si>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</si>
  <si>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</si>
  <si>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</si>
  <si>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</si>
  <si>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</si>
  <si>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</si>
  <si>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</si>
  <si>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</si>
  <si>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</si>
  <si>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</si>
  <si>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</si>
  <si>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</si>
  <si>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</si>
  <si>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</si>
  <si>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</si>
  <si>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</si>
  <si>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</si>
  <si>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</si>
  <si>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</si>
  <si>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</si>
  <si>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</si>
  <si>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</si>
  <si>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</si>
  <si>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</si>
  <si>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</si>
  <si>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</si>
  <si>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</si>
  <si>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</si>
  <si>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</si>
  <si>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</si>
  <si>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</si>
  <si>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</si>
  <si>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</si>
  <si>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</si>
  <si>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</si>
  <si>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</si>
  <si>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</si>
  <si>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</si>
  <si>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</si>
  <si>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</si>
  <si>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</si>
  <si>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</si>
  <si>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</si>
  <si>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</si>
  <si>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</si>
  <si>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</si>
  <si>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</si>
  <si>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</si>
  <si>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</si>
  <si>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</si>
  <si>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</si>
  <si>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</si>
  <si>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</si>
  <si>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</si>
  <si>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</si>
  <si>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</si>
  <si>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</si>
  <si>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</si>
  <si>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</si>
  <si>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</si>
  <si>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</si>
  <si>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</si>
  <si>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</si>
  <si>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</si>
  <si>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</si>
  <si>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</si>
  <si>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</si>
  <si>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</si>
  <si>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</si>
  <si>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</si>
  <si>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</si>
  <si>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</si>
  <si>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</si>
  <si>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</si>
  <si>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</si>
  <si>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</si>
  <si>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</si>
  <si>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</si>
  <si>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</si>
  <si>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</si>
  <si>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</si>
  <si>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</si>
  <si>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</si>
  <si>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</si>
  <si>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</si>
  <si>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</si>
  <si>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</si>
  <si>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</si>
  <si>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</si>
  <si>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</si>
  <si>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</si>
  <si>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</si>
  <si>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</si>
  <si>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</si>
  <si>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</si>
  <si>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</si>
  <si>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</si>
  <si>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</si>
  <si>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</si>
  <si>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</si>
  <si>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</si>
  <si>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</si>
  <si>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</si>
  <si>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</si>
  <si>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</si>
  <si>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</si>
  <si>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</si>
  <si>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</si>
  <si>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</si>
  <si>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</si>
  <si>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</si>
  <si>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</si>
  <si>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</si>
  <si>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</si>
  <si>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</si>
  <si>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</si>
  <si>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</si>
  <si>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</si>
  <si>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</si>
  <si>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</si>
  <si>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</si>
  <si>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</si>
  <si>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</si>
  <si>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</si>
  <si>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</si>
  <si>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</si>
  <si>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</si>
  <si>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</si>
  <si>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</si>
  <si>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</si>
  <si>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</si>
  <si>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</si>
  <si>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</si>
  <si>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</si>
  <si>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</si>
  <si>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</si>
  <si>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</si>
  <si>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</si>
  <si>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</si>
  <si>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</si>
  <si>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</si>
  <si>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</si>
  <si>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</si>
  <si>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</si>
  <si>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</si>
  <si>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</si>
  <si>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</si>
  <si>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</si>
  <si>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</si>
  <si>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</si>
  <si>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</si>
  <si>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</si>
  <si>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</si>
  <si>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</si>
  <si>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</si>
  <si>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</si>
  <si>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</si>
  <si>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</si>
  <si>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</si>
  <si>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</si>
  <si>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</si>
  <si>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</si>
  <si>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</si>
  <si>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</si>
  <si>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</si>
  <si>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</si>
  <si>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</si>
  <si>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</si>
  <si>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</si>
  <si>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</si>
  <si>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</si>
  <si>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</si>
  <si>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</si>
  <si>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</si>
  <si>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</si>
  <si>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</si>
  <si>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</si>
  <si>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</si>
  <si>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</si>
  <si>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</si>
  <si>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</si>
  <si>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</si>
  <si>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</si>
  <si>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</si>
  <si>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</si>
  <si>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</si>
  <si>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</si>
  <si>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</si>
  <si>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</si>
  <si>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</si>
  <si>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</si>
  <si>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</si>
  <si>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</si>
  <si>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</si>
  <si>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</si>
  <si>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</si>
  <si>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</si>
  <si>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</si>
  <si>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</si>
  <si>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</si>
  <si>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</si>
  <si>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</si>
  <si>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</si>
  <si>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</si>
  <si>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</si>
  <si>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</si>
  <si>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</si>
  <si>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</si>
  <si>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</si>
  <si>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</si>
  <si>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</si>
  <si>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</si>
  <si>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</si>
  <si>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</si>
  <si>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</si>
  <si>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</si>
  <si>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</si>
  <si>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</si>
  <si>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</si>
  <si>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</si>
  <si>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</si>
  <si>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</si>
  <si>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</si>
  <si>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</si>
  <si>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</si>
  <si>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</si>
  <si>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</si>
  <si>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</si>
  <si>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</si>
  <si>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</si>
  <si>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</si>
  <si>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</si>
  <si>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</si>
  <si>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</si>
  <si>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</si>
  <si>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</si>
  <si>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</si>
  <si>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</si>
  <si>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</si>
  <si>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</si>
  <si>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</si>
  <si>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</si>
  <si>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</si>
  <si>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</si>
  <si>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</si>
  <si>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</si>
  <si>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</si>
  <si>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</si>
  <si>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</si>
  <si>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</si>
  <si>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</si>
  <si>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</si>
  <si>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</si>
  <si>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</si>
  <si>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</si>
  <si>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</si>
  <si>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</si>
  <si>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</si>
  <si>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</si>
  <si>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</si>
  <si>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</si>
  <si>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</si>
  <si>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</si>
  <si>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</si>
  <si>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</si>
  <si>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</si>
  <si>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</si>
  <si>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</si>
  <si>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</si>
  <si>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</si>
  <si>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</si>
  <si>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</si>
  <si>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</si>
  <si>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</si>
  <si>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</si>
  <si>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</si>
  <si>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</si>
  <si>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</si>
  <si>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</si>
  <si>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</si>
  <si>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</si>
  <si>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</si>
  <si>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</si>
  <si>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</si>
  <si>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</si>
  <si>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</si>
  <si>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</si>
  <si>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</si>
  <si>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</si>
  <si>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</si>
  <si>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</si>
  <si>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</si>
  <si>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</si>
  <si>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</si>
  <si>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</si>
  <si>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</si>
  <si>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</si>
  <si>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</si>
  <si>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</si>
  <si>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</si>
  <si>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</si>
  <si>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</si>
  <si>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</si>
  <si>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</si>
  <si>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</si>
  <si>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</si>
  <si>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</si>
  <si>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</si>
  <si>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</si>
  <si>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</si>
  <si>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</si>
  <si>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</si>
  <si>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</si>
  <si>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</si>
  <si>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</si>
  <si>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</si>
  <si>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</si>
  <si>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</si>
  <si>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</si>
  <si>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</si>
  <si>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</si>
  <si>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</si>
  <si>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</si>
  <si>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</si>
  <si>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</si>
  <si>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</si>
  <si>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</si>
  <si>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</si>
  <si>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</si>
  <si>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</si>
  <si>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</si>
  <si>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</si>
  <si>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</si>
  <si>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</si>
  <si>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</si>
  <si>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</si>
  <si>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</si>
  <si>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</si>
  <si>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</si>
  <si>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</si>
  <si>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</si>
  <si>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</si>
  <si>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</si>
  <si>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</si>
  <si>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</si>
  <si>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</si>
  <si>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</si>
  <si>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</si>
  <si>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</si>
  <si>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</si>
  <si>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</si>
  <si>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</si>
  <si>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</si>
  <si>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</si>
  <si>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</si>
  <si>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</si>
  <si>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</si>
  <si>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</si>
  <si>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</si>
  <si>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</si>
  <si>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</si>
  <si>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</si>
  <si>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</si>
  <si>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</si>
  <si>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</si>
  <si>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</si>
  <si>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</si>
  <si>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</si>
  <si>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</si>
  <si>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</si>
  <si>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</si>
  <si>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</si>
  <si>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</si>
  <si>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</si>
  <si>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</si>
  <si>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</si>
  <si>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</si>
  <si>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</si>
  <si>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</si>
  <si>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</si>
  <si>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</si>
  <si>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</si>
  <si>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</si>
  <si>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</si>
  <si>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</si>
  <si>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</si>
  <si>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</si>
  <si>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</si>
  <si>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</si>
  <si>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</si>
  <si>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</si>
  <si>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</si>
  <si>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</si>
  <si>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</si>
  <si>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</si>
  <si>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</si>
  <si>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</si>
  <si>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</si>
  <si>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</si>
  <si>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</si>
  <si>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</si>
  <si>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</si>
  <si>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</si>
  <si>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</si>
  <si>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</si>
  <si>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</si>
  <si>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</si>
  <si>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</si>
  <si>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</si>
  <si>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</si>
  <si>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</si>
  <si>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</si>
  <si>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</si>
  <si>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</si>
  <si>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</si>
  <si>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</si>
  <si>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</si>
  <si>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</si>
  <si>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</si>
  <si>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</si>
  <si>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</si>
  <si>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</si>
  <si>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</si>
  <si>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</si>
  <si>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</si>
  <si>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</si>
  <si>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</si>
  <si>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</si>
  <si>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</si>
  <si>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</si>
  <si>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</si>
  <si>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</si>
  <si>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</si>
  <si>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</si>
  <si>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</si>
  <si>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</si>
  <si>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</si>
  <si>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</si>
  <si>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</si>
  <si>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</si>
  <si>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</si>
  <si>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</si>
  <si>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</si>
  <si>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</si>
  <si>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</si>
  <si>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</si>
  <si>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</si>
  <si>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</si>
  <si>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</si>
  <si>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</si>
  <si>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</si>
  <si>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</si>
  <si>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</si>
  <si>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</si>
  <si>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</si>
  <si>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</si>
  <si>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</si>
  <si>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</si>
  <si>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</si>
  <si>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</si>
  <si>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</si>
  <si>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</si>
  <si>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</si>
  <si>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</si>
  <si>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</si>
  <si>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</si>
  <si>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</si>
  <si>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</si>
  <si>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</si>
  <si>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</si>
  <si>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</si>
  <si>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</si>
  <si>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</si>
  <si>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</si>
  <si>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</si>
  <si>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</si>
  <si>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</si>
  <si>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</si>
  <si>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</si>
  <si>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</si>
  <si>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</si>
  <si>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</si>
  <si>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</si>
  <si>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</si>
  <si>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</si>
  <si>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</si>
  <si>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</si>
  <si>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</si>
  <si>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</si>
  <si>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</si>
  <si>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</si>
  <si>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</si>
  <si>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</si>
  <si>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</si>
  <si>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</si>
  <si>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</si>
  <si>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</si>
  <si>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</si>
  <si>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</si>
  <si>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</si>
  <si>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</si>
  <si>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</si>
  <si>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</si>
  <si>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</si>
  <si>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</si>
  <si>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</si>
  <si>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</si>
  <si>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</si>
  <si>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</si>
  <si>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</si>
  <si>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</si>
  <si>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</si>
  <si>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</si>
  <si>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</si>
  <si>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</si>
  <si>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</si>
  <si>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</si>
  <si>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</si>
  <si>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</si>
  <si>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</si>
  <si>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</si>
  <si>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</si>
  <si>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</si>
  <si>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</si>
  <si>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</si>
  <si>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</si>
  <si>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</si>
  <si>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</si>
  <si>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</si>
  <si>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</si>
  <si>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</si>
  <si>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</si>
  <si>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</si>
  <si>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</si>
  <si>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</si>
  <si>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</si>
  <si>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</si>
  <si>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</si>
  <si>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</si>
  <si>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</si>
  <si>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</si>
  <si>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</si>
  <si>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</si>
  <si>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</si>
  <si>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</si>
  <si>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</si>
  <si>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</si>
  <si>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</si>
  <si>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</si>
  <si>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</si>
  <si>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</si>
  <si>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</si>
  <si>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</si>
  <si>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</si>
  <si>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</si>
  <si>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</si>
  <si>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</si>
  <si>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</si>
  <si>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</si>
  <si>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</si>
  <si>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</si>
  <si>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</si>
  <si>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</si>
  <si>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</si>
  <si>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</si>
  <si>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</si>
  <si>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</si>
  <si>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</si>
  <si>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</si>
  <si>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</si>
  <si>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</si>
  <si>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</si>
  <si>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</si>
  <si>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</si>
  <si>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</si>
  <si>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</si>
  <si>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</si>
  <si>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</si>
  <si>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</si>
  <si>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</si>
  <si>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</si>
  <si>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</si>
  <si>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</si>
  <si>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</si>
  <si>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</si>
  <si>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</si>
  <si>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</si>
  <si>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</si>
  <si>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</si>
  <si>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</si>
  <si>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</si>
  <si>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</si>
  <si>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</si>
  <si>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</si>
  <si>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</si>
  <si>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</si>
  <si>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</si>
  <si>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</si>
  <si>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</si>
  <si>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</si>
  <si>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</si>
  <si>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</si>
  <si>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</si>
  <si>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</si>
  <si>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</si>
  <si>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</si>
  <si>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</si>
  <si>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</si>
  <si>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</si>
  <si>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</si>
  <si>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</si>
  <si>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</si>
  <si>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</si>
  <si>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</si>
  <si>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</si>
  <si>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</si>
  <si>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</si>
  <si>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</si>
  <si>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</si>
  <si>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</si>
  <si>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</si>
  <si>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</si>
  <si>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</si>
  <si>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</si>
  <si>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</si>
  <si>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</si>
  <si>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</si>
  <si>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</si>
  <si>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</si>
  <si>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</si>
  <si>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</si>
  <si>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</si>
  <si>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</si>
  <si>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</si>
  <si>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</si>
  <si>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</si>
  <si>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</si>
  <si>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</si>
  <si>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</si>
  <si>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</si>
  <si>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</si>
  <si>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</si>
  <si>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</si>
  <si>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</si>
  <si>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</si>
  <si>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</si>
  <si>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</si>
  <si>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</si>
  <si>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</si>
  <si>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</si>
  <si>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</si>
  <si>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</si>
  <si>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</si>
  <si>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</si>
  <si>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</si>
  <si>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</si>
  <si>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</si>
  <si>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</si>
  <si>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</si>
  <si>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</si>
  <si>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</si>
  <si>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</si>
  <si>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</si>
  <si>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</si>
  <si>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</si>
  <si>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</si>
  <si>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</si>
  <si>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</si>
  <si>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</si>
  <si>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</si>
  <si>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</si>
  <si>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</si>
  <si>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</si>
  <si>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</si>
  <si>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</si>
  <si>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</si>
  <si>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</si>
  <si>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</si>
  <si>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</si>
  <si>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</si>
  <si>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</si>
  <si>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</si>
  <si>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</si>
  <si>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</si>
  <si>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</si>
  <si>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</si>
  <si>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</si>
  <si>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</si>
  <si>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</si>
  <si>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</si>
  <si>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</si>
  <si>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</si>
  <si>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</si>
  <si>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</si>
  <si>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</si>
  <si>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</si>
  <si>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</si>
  <si>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</si>
  <si>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</si>
  <si>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</si>
  <si>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</si>
  <si>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</si>
  <si>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</si>
  <si>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</si>
  <si>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</si>
  <si>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</si>
  <si>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</si>
  <si>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</si>
  <si>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</si>
  <si>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</si>
  <si>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</si>
  <si>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</si>
  <si>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</si>
  <si>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</si>
  <si>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</si>
  <si>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</si>
  <si>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</si>
  <si>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</si>
  <si>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</si>
  <si>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</si>
  <si>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</si>
  <si>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</si>
  <si>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</si>
  <si>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</si>
  <si>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</si>
  <si>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</si>
  <si>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</si>
  <si>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</si>
  <si>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</si>
  <si>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</si>
  <si>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</si>
  <si>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</si>
  <si>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</si>
  <si>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</si>
  <si>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</si>
  <si>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</si>
  <si>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</si>
  <si>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</si>
  <si>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</si>
  <si>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</si>
  <si>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</si>
  <si>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</si>
  <si>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</si>
  <si>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</si>
  <si>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</si>
  <si>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</si>
  <si>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</si>
  <si>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</si>
  <si>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</si>
  <si>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</si>
  <si>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</si>
  <si>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</si>
  <si>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</si>
  <si>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</si>
  <si>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</si>
  <si>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</si>
  <si>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</si>
  <si>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</si>
  <si>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</si>
  <si>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</si>
  <si>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</si>
  <si>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</si>
  <si>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</si>
  <si>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</si>
  <si>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</si>
  <si>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</si>
  <si>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</si>
  <si>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</si>
  <si>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</si>
  <si>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</si>
  <si>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</si>
  <si>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</si>
  <si>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</si>
  <si>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</si>
  <si>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</si>
  <si>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</si>
  <si>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</si>
  <si>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</si>
  <si>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</si>
  <si>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</si>
  <si>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</si>
  <si>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</si>
  <si>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</si>
  <si>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</si>
  <si>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</si>
  <si>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</si>
  <si>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</si>
  <si>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</si>
  <si>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</si>
  <si>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</si>
  <si>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</si>
  <si>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</si>
  <si>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</si>
  <si>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</si>
  <si>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</si>
  <si>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</si>
  <si>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</si>
  <si>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</si>
  <si>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</si>
  <si>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</si>
  <si>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</si>
  <si>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</si>
  <si>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</si>
  <si>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</si>
  <si>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</si>
  <si>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</si>
  <si>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</si>
  <si>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</si>
  <si>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</si>
  <si>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</si>
  <si>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</si>
  <si>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</si>
  <si>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</si>
  <si>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</si>
  <si>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</si>
  <si>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</si>
  <si>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</si>
  <si>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</si>
  <si>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</si>
  <si>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</si>
  <si>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</si>
  <si>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</si>
  <si>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</si>
  <si>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</si>
  <si>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</si>
  <si>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</si>
  <si>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</si>
  <si>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</si>
  <si>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</si>
  <si>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</si>
  <si>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</si>
  <si>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</si>
  <si>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</si>
  <si>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</si>
  <si>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</si>
  <si>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</si>
  <si>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</si>
  <si>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</si>
  <si>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</si>
  <si>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</si>
  <si>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</si>
  <si>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</si>
  <si>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</si>
  <si>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</si>
  <si>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</si>
  <si>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</si>
  <si>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</si>
  <si>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</si>
  <si>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</si>
  <si>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</si>
  <si>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</si>
  <si>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</si>
  <si>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</si>
  <si>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</si>
  <si>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</si>
  <si>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</si>
  <si>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</si>
  <si>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</si>
  <si>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</si>
  <si>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</si>
  <si>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</si>
  <si>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</si>
  <si>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</si>
  <si>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</si>
  <si>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</si>
  <si>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</si>
  <si>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</si>
  <si>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</si>
  <si>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</si>
  <si>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</si>
  <si>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</si>
  <si>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</si>
  <si>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</si>
  <si>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</si>
  <si>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</si>
  <si>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</si>
  <si>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</si>
  <si>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</si>
  <si>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</si>
  <si>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</si>
  <si>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</si>
  <si>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</si>
  <si>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</si>
  <si>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</si>
  <si>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</si>
  <si>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</si>
  <si>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</si>
  <si>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</si>
  <si>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</si>
  <si>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</si>
  <si>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</si>
  <si>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</si>
  <si>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</si>
  <si>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</si>
  <si>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</si>
  <si>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</si>
  <si>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</si>
  <si>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</si>
  <si>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</si>
  <si>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</si>
  <si>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</si>
  <si>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</si>
  <si>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</si>
  <si>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</si>
  <si>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</si>
  <si>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</si>
  <si>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</si>
  <si>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</si>
  <si>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</si>
  <si>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</si>
  <si>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</si>
  <si>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</si>
  <si>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</si>
  <si>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</si>
  <si>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</si>
  <si>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</si>
  <si>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</si>
  <si>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</si>
  <si>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</si>
  <si>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</si>
  <si>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</si>
  <si>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</si>
  <si>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</si>
  <si>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</si>
  <si>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</si>
  <si>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</si>
  <si>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</si>
  <si>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</si>
  <si>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</si>
  <si>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</si>
  <si>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</si>
  <si>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</si>
  <si>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</si>
  <si>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</si>
  <si>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</si>
  <si>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</si>
  <si>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</si>
  <si>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</si>
  <si>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</si>
  <si>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</si>
  <si>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</si>
  <si>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</si>
  <si>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</si>
  <si>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</si>
  <si>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</si>
  <si>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</si>
  <si>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</si>
  <si>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</si>
  <si>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</si>
  <si>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</si>
  <si>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</si>
  <si>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</si>
  <si>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</si>
  <si>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</si>
  <si>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</si>
  <si>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</si>
  <si>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</si>
  <si>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</si>
  <si>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</si>
  <si>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</si>
  <si>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</si>
  <si>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</si>
  <si>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</si>
  <si>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</si>
  <si>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</si>
  <si>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</si>
  <si>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</si>
  <si>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</si>
  <si>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</si>
  <si>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</si>
  <si>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</si>
  <si>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</si>
  <si>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</si>
  <si>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</si>
  <si>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</si>
  <si>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</si>
  <si>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</si>
  <si>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</si>
  <si>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</si>
  <si>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</si>
  <si>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</si>
  <si>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</si>
  <si>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</si>
  <si>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</si>
  <si>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</si>
  <si>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</si>
  <si>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</si>
  <si>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</si>
  <si>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</si>
  <si>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</si>
  <si>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</si>
  <si>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</si>
  <si>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</si>
  <si>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</si>
  <si>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</si>
  <si>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</si>
  <si>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</si>
  <si>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</si>
  <si>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</si>
  <si>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</si>
  <si>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</si>
  <si>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</si>
  <si>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</si>
  <si>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</si>
  <si>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</si>
  <si>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</si>
  <si>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</si>
  <si>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</si>
  <si>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</si>
  <si>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</si>
  <si>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</si>
  <si>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</si>
  <si>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</si>
  <si>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</si>
  <si>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</si>
  <si>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</si>
  <si>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</si>
  <si>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</si>
  <si>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</si>
  <si>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</si>
  <si>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</si>
  <si>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</si>
  <si>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</si>
  <si>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</si>
  <si>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</si>
  <si>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</si>
  <si>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</si>
  <si>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</si>
  <si>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</si>
  <si>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</si>
  <si>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</si>
  <si>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</si>
  <si>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</si>
  <si>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</si>
  <si>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</si>
  <si>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</si>
  <si>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</si>
  <si>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</si>
  <si>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</si>
  <si>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</si>
  <si>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</si>
  <si>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</si>
  <si>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</si>
  <si>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</si>
  <si>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</si>
  <si>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</si>
  <si>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</si>
  <si>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</si>
  <si>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</si>
  <si>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</si>
  <si>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</si>
  <si>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</si>
  <si>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</si>
  <si>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</si>
  <si>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</si>
  <si>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</si>
  <si>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</si>
  <si>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</si>
  <si>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</si>
  <si>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</si>
  <si>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</si>
  <si>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</si>
  <si>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</si>
  <si>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</si>
  <si>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</si>
  <si>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</si>
  <si>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</si>
  <si>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</si>
  <si>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</si>
  <si>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</si>
  <si>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</si>
  <si>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</si>
  <si>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</si>
  <si>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</si>
  <si>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</si>
  <si>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</si>
  <si>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</si>
  <si>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</si>
  <si>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</si>
  <si>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</si>
  <si>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</si>
  <si>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</si>
  <si>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</si>
  <si>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</si>
  <si>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</si>
  <si>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</si>
  <si>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</si>
  <si>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</si>
  <si>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</si>
  <si>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</si>
  <si>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</si>
  <si>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</si>
  <si>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</si>
  <si>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</si>
  <si>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</si>
  <si>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</si>
  <si>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</si>
  <si>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</si>
  <si>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</si>
  <si>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</si>
  <si>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</si>
  <si>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</si>
  <si>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</si>
  <si>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</si>
  <si>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</si>
  <si>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</si>
  <si>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</si>
  <si>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</si>
  <si>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</si>
  <si>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</si>
  <si>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</si>
  <si>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</si>
  <si>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</si>
  <si>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</si>
  <si>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</si>
  <si>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</si>
  <si>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</si>
  <si>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</si>
  <si>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</si>
  <si>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</si>
  <si>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</si>
  <si>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</si>
  <si>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</si>
  <si>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</si>
  <si>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</si>
  <si>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</si>
  <si>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</si>
  <si>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</si>
  <si>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</si>
  <si>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</si>
  <si>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</si>
  <si>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</si>
  <si>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</si>
  <si>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</si>
  <si>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</si>
  <si>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</si>
  <si>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</si>
  <si>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</si>
  <si>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</si>
  <si>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</si>
  <si>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</si>
  <si>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</si>
  <si>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</si>
  <si>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</si>
  <si>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</si>
  <si>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</si>
  <si>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</si>
  <si>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</si>
  <si>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</si>
  <si>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</si>
  <si>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</si>
  <si>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</si>
  <si>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</si>
  <si>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</si>
  <si>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</si>
  <si>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</si>
  <si>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</si>
  <si>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</si>
  <si>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</si>
  <si>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</si>
  <si>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</si>
  <si>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</si>
  <si>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</si>
  <si>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</si>
  <si>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</si>
  <si>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</si>
  <si>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</si>
  <si>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</si>
  <si>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</si>
  <si>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</si>
  <si>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</si>
  <si>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</si>
  <si>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</si>
  <si>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</si>
  <si>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</si>
  <si>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</si>
  <si>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</si>
  <si>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</si>
  <si>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</si>
  <si>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</si>
  <si>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</si>
  <si>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</si>
  <si>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</si>
  <si>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</si>
  <si>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</si>
  <si>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</si>
  <si>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</si>
  <si>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</si>
  <si>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</si>
  <si>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</si>
  <si>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</si>
  <si>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</si>
  <si>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</si>
  <si>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</si>
  <si>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</si>
  <si>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</si>
  <si>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</si>
  <si>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</si>
  <si>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</si>
  <si>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</si>
  <si>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</si>
  <si>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</si>
  <si>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</si>
  <si>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</si>
  <si>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</si>
  <si>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</si>
  <si>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</si>
  <si>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</si>
  <si>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</si>
  <si>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</si>
  <si>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</si>
  <si>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</si>
  <si>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</si>
  <si>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</si>
  <si>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</si>
  <si>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</si>
  <si>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</si>
  <si>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</si>
  <si>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</si>
  <si>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</si>
  <si>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</si>
  <si>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</si>
  <si>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</si>
  <si>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</si>
  <si>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</si>
  <si>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</si>
  <si>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</si>
  <si>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</si>
  <si>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</si>
  <si>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</si>
  <si>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</si>
  <si>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</si>
  <si>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</si>
  <si>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</si>
  <si>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</si>
  <si>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</si>
  <si>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</si>
  <si>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</si>
  <si>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</si>
  <si>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</si>
  <si>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</si>
  <si>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</si>
  <si>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</si>
  <si>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</si>
  <si>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</si>
  <si>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</si>
  <si>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</si>
  <si>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</si>
  <si>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</si>
  <si>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</si>
  <si>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</si>
  <si>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</si>
  <si>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</si>
  <si>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</si>
  <si>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</si>
  <si>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</si>
  <si>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</si>
  <si>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</si>
  <si>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</si>
  <si>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</si>
  <si>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</si>
  <si>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</si>
  <si>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</si>
  <si>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</si>
  <si>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</si>
  <si>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</si>
  <si>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</si>
  <si>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</si>
  <si>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</si>
  <si>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</si>
  <si>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</si>
  <si>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</si>
  <si>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</si>
  <si>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</si>
  <si>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</si>
  <si>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</si>
  <si>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</si>
  <si>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</si>
  <si>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</si>
  <si>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</si>
  <si>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</si>
  <si>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</si>
  <si>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</si>
  <si>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</si>
  <si>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</si>
  <si>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</si>
  <si>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</si>
  <si>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</si>
  <si>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</si>
  <si>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</si>
  <si>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</si>
  <si>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</si>
  <si>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</si>
  <si>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</si>
  <si>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</si>
  <si>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</si>
  <si>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</si>
  <si>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</si>
  <si>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</si>
  <si>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</si>
  <si>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</si>
  <si>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</si>
  <si>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</si>
  <si>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</si>
  <si>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</si>
  <si>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</si>
  <si>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</si>
  <si>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</si>
  <si>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</si>
  <si>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</si>
  <si>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</si>
  <si>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</si>
  <si>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</si>
  <si>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</si>
  <si>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</si>
  <si>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</si>
  <si>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</si>
  <si>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</si>
  <si>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</si>
  <si>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</si>
  <si>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</si>
  <si>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</si>
  <si>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</si>
  <si>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</si>
  <si>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</si>
  <si>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</si>
  <si>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</si>
  <si>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</si>
  <si>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</si>
  <si>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</si>
  <si>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</si>
  <si>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</si>
  <si>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</si>
  <si>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</si>
  <si>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</si>
  <si>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</si>
  <si>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</si>
  <si>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</si>
  <si>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</si>
  <si>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</si>
  <si>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</si>
  <si>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</si>
  <si>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</si>
  <si>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</si>
  <si>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</si>
  <si>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</si>
  <si>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</si>
  <si>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</si>
  <si>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</si>
  <si>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</si>
  <si>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</si>
  <si>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</si>
  <si>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</si>
  <si>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</si>
  <si>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</si>
  <si>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</si>
  <si>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</si>
  <si>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</si>
  <si>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</si>
  <si>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</si>
  <si>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</si>
  <si>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</si>
  <si>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</si>
  <si>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</si>
  <si>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</si>
  <si>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</si>
  <si>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</si>
  <si>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</si>
  <si>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</si>
  <si>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</si>
  <si>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</si>
  <si>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</si>
  <si>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</si>
  <si>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</si>
  <si>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</si>
  <si>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</si>
  <si>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</si>
  <si>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</si>
  <si>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</si>
  <si>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</si>
  <si>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</si>
  <si>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</si>
  <si>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</si>
  <si>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</si>
  <si>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</si>
  <si>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</si>
  <si>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</si>
  <si>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</si>
  <si>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</si>
  <si>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</si>
  <si>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</si>
  <si>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</si>
  <si>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</si>
  <si>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</si>
  <si>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</si>
  <si>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</si>
  <si>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</si>
  <si>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</si>
  <si>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</si>
  <si>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</si>
  <si>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</si>
  <si>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</si>
  <si>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</si>
  <si>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</si>
  <si>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</si>
  <si>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</si>
  <si>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</si>
  <si>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</si>
  <si>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</si>
  <si>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</si>
  <si>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</si>
  <si>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</si>
  <si>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</si>
  <si>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</si>
  <si>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</si>
  <si>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</si>
  <si>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</si>
  <si>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</si>
  <si>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</si>
  <si>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</si>
  <si>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</si>
  <si>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</si>
  <si>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</si>
  <si>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</si>
  <si>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</si>
  <si>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</si>
  <si>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</si>
  <si>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</si>
  <si>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</si>
  <si>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</si>
  <si>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</si>
  <si>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</si>
  <si>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</si>
  <si>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</si>
  <si>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</si>
  <si>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</si>
  <si>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</si>
  <si>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</si>
  <si>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</si>
  <si>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</si>
  <si>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</si>
  <si>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</si>
  <si>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</si>
  <si>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</si>
  <si>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</si>
  <si>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</si>
  <si>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</si>
  <si>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</si>
  <si>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</si>
  <si>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</si>
  <si>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</si>
  <si>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</si>
  <si>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</si>
  <si>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</si>
  <si>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</si>
  <si>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</si>
  <si>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</si>
  <si>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</si>
  <si>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</si>
  <si>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</si>
  <si>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</si>
  <si>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</si>
  <si>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</si>
  <si>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</si>
  <si>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</si>
  <si>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</si>
  <si>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</si>
  <si>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</si>
  <si>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</si>
  <si>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</si>
  <si>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</si>
  <si>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</si>
  <si>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</si>
  <si>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</si>
  <si>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</si>
  <si>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</si>
  <si>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</si>
  <si>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</si>
  <si>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</si>
  <si>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</si>
  <si>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</si>
  <si>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</si>
  <si>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</si>
  <si>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</si>
  <si>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</si>
  <si>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</si>
  <si>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</si>
  <si>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</si>
  <si>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</si>
  <si>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</si>
  <si>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</si>
  <si>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</si>
  <si>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</si>
  <si>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</si>
  <si>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</si>
  <si>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</si>
  <si>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</si>
  <si>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</si>
  <si>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</si>
  <si>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</si>
  <si>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</si>
  <si>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</si>
  <si>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</si>
  <si>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</si>
  <si>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</si>
  <si>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</si>
  <si>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</si>
  <si>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</si>
  <si>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</si>
  <si>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</si>
  <si>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</si>
  <si>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</si>
  <si>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</si>
  <si>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</si>
  <si>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</si>
  <si>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</si>
  <si>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</si>
  <si>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</si>
  <si>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</si>
  <si>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</si>
  <si>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</si>
  <si>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</si>
  <si>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</si>
  <si>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</si>
  <si>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</si>
  <si>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</si>
  <si>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</si>
  <si>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</si>
  <si>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</si>
  <si>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</si>
  <si>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</si>
  <si>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</si>
  <si>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</si>
  <si>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</si>
  <si>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</si>
  <si>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</si>
  <si>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</si>
  <si>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</si>
  <si>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</si>
  <si>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</si>
  <si>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</si>
  <si>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</si>
  <si>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</si>
  <si>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</si>
  <si>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</si>
  <si>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</si>
  <si>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</si>
  <si>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</si>
  <si>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</si>
  <si>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</si>
  <si>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</si>
  <si>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</si>
  <si>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</si>
  <si>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</si>
  <si>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</si>
  <si>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</si>
  <si>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</si>
  <si>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</si>
  <si>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</si>
  <si>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</si>
  <si>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</si>
  <si>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</si>
  <si>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</si>
  <si>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</si>
  <si>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</si>
  <si>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</si>
  <si>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</si>
  <si>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</si>
  <si>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</si>
  <si>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</si>
  <si>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</si>
  <si>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</si>
  <si>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</si>
  <si>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</si>
  <si>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</si>
  <si>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</si>
  <si>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</si>
  <si>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</si>
  <si>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</si>
  <si>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</si>
  <si>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</si>
  <si>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</si>
  <si>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</si>
  <si>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</si>
  <si>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</si>
  <si>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</si>
  <si>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</si>
  <si>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</si>
  <si>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</si>
  <si>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</si>
  <si>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</si>
  <si>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</si>
  <si>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</si>
  <si>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</si>
  <si>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</si>
  <si>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</si>
  <si>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</si>
  <si>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</si>
  <si>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</si>
  <si>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</si>
  <si>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</si>
  <si>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</si>
  <si>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</si>
  <si>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</si>
  <si>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</si>
  <si>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</si>
  <si>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</si>
  <si>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</si>
  <si>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</si>
  <si>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</si>
  <si>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</si>
  <si>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</si>
  <si>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</si>
  <si>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</si>
  <si>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</si>
  <si>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</si>
  <si>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</si>
  <si>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</si>
  <si>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</si>
  <si>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</si>
  <si>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</si>
  <si>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</si>
  <si>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</si>
  <si>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</si>
  <si>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</si>
  <si>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</si>
  <si>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</si>
  <si>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</si>
  <si>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</si>
  <si>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</si>
  <si>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</si>
  <si>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</si>
  <si>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</si>
  <si>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</si>
  <si>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</si>
  <si>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</si>
  <si>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</si>
  <si>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</si>
  <si>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</si>
  <si>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</si>
  <si>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</si>
  <si>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</si>
  <si>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</si>
  <si>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</si>
  <si>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</si>
  <si>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</si>
  <si>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</si>
  <si>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</si>
  <si>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</si>
  <si>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</si>
  <si>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</si>
  <si>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</si>
  <si>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</si>
  <si>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</si>
  <si>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</si>
  <si>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</si>
  <si>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</si>
  <si>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</si>
  <si>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</si>
  <si>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</si>
  <si>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</si>
  <si>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</si>
  <si>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</si>
  <si>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</si>
  <si>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</si>
  <si>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</si>
  <si>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</si>
  <si>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</si>
  <si>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</si>
  <si>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</si>
  <si>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</si>
  <si>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</si>
  <si>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</si>
  <si>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</si>
  <si>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</si>
  <si>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</si>
  <si>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</si>
  <si>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</si>
  <si>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</si>
  <si>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</si>
  <si>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</si>
  <si>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</si>
  <si>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</si>
  <si>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</si>
  <si>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</si>
  <si>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</si>
  <si>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</si>
  <si>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</si>
  <si>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</si>
  <si>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</si>
  <si>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</si>
  <si>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</si>
  <si>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</si>
  <si>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</si>
  <si>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</si>
  <si>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</si>
  <si>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</si>
  <si>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</si>
  <si>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</si>
  <si>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</si>
  <si>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</si>
  <si>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</si>
  <si>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</si>
  <si>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</si>
  <si>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</si>
  <si>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</si>
  <si>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</si>
  <si>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</si>
  <si>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</si>
  <si>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</si>
  <si>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</si>
  <si>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</si>
  <si>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</si>
  <si>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</si>
  <si>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</si>
  <si>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</si>
  <si>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</si>
  <si>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</si>
  <si>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</si>
  <si>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</si>
  <si>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</si>
  <si>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</si>
  <si>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</si>
  <si>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</si>
  <si>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</si>
  <si>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</si>
  <si>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</si>
  <si>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</si>
  <si>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</si>
  <si>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</si>
  <si>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</si>
  <si>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</si>
  <si>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</si>
  <si>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</si>
  <si>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</si>
  <si>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</si>
  <si>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</si>
  <si>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</si>
  <si>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</si>
  <si>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</si>
  <si>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</si>
  <si>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</si>
  <si>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</si>
  <si>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</si>
  <si>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</si>
  <si>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</si>
  <si>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</si>
  <si>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</si>
  <si>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</si>
  <si>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</si>
  <si>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</si>
  <si>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</si>
  <si>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</si>
  <si>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</si>
  <si>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</si>
  <si>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</si>
  <si>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</si>
  <si>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</si>
  <si>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</si>
  <si>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</si>
  <si>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</si>
  <si>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</si>
  <si>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</si>
  <si>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</si>
  <si>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</si>
  <si>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</si>
  <si>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</si>
  <si>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</si>
  <si>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</si>
  <si>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</si>
  <si>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</si>
  <si>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</si>
  <si>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</si>
  <si>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</si>
  <si>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</si>
  <si>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</si>
  <si>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</si>
  <si>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</si>
  <si>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</si>
  <si>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</si>
  <si>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</si>
  <si>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</si>
  <si>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</si>
  <si>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</si>
  <si>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</si>
  <si>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</si>
  <si>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</si>
  <si>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</si>
  <si>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</si>
  <si>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</si>
  <si>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</si>
  <si>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</si>
  <si>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</si>
  <si>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</si>
  <si>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</si>
  <si>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</si>
  <si>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</si>
  <si>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</si>
  <si>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</si>
  <si>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</si>
  <si>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</si>
  <si>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</si>
  <si>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</si>
  <si>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</si>
  <si>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</si>
  <si>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</si>
  <si>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</si>
  <si>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</si>
  <si>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</si>
  <si>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</si>
  <si>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</si>
  <si>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</si>
  <si>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</si>
  <si>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</si>
  <si>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</si>
  <si>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</si>
  <si>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</si>
  <si>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</si>
  <si>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</si>
  <si>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</si>
  <si>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</si>
  <si>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</si>
  <si>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</si>
  <si>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</si>
  <si>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</si>
  <si>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</si>
  <si>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</si>
  <si>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</si>
  <si>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</si>
  <si>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</si>
  <si>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</si>
  <si>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</si>
  <si>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</si>
  <si>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</si>
  <si>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</si>
  <si>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</si>
  <si>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</si>
  <si>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</si>
  <si>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</si>
  <si>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</si>
  <si>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</si>
  <si>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</si>
  <si>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</si>
  <si>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</si>
  <si>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</si>
  <si>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</si>
  <si>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</si>
  <si>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</si>
  <si>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</si>
  <si>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</si>
  <si>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</si>
  <si>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</si>
  <si>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</si>
  <si>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</si>
  <si>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</si>
  <si>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</si>
  <si>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</si>
  <si>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</si>
  <si>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</si>
  <si>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</si>
  <si>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</si>
  <si>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</si>
  <si>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</si>
  <si>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</si>
  <si>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</si>
  <si>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</si>
  <si>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</si>
  <si>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</si>
  <si>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</si>
  <si>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</si>
  <si>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</si>
  <si>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</si>
  <si>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</si>
  <si>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</si>
  <si>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</si>
  <si>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</si>
  <si>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</si>
  <si>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</si>
  <si>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</si>
  <si>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</si>
  <si>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</si>
  <si>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</si>
  <si>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</si>
  <si>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</si>
  <si>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</si>
  <si>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</si>
  <si>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</si>
  <si>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</si>
  <si>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</si>
  <si>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</si>
  <si>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</si>
  <si>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</si>
  <si>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</si>
  <si>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</si>
  <si>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</si>
  <si>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</si>
  <si>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</si>
  <si>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</si>
  <si>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</si>
  <si>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</si>
  <si>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</si>
  <si>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</si>
  <si>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</si>
  <si>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</si>
  <si>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</si>
  <si>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</si>
  <si>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</si>
  <si>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</si>
  <si>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</si>
  <si>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</si>
  <si>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</si>
  <si>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</si>
  <si>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</si>
  <si>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</si>
  <si>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</si>
  <si>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</si>
  <si>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</si>
  <si>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</si>
  <si>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</si>
  <si>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</si>
  <si>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</si>
  <si>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</si>
  <si>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</si>
  <si>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</si>
  <si>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</si>
  <si>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</si>
  <si>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</si>
  <si>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</si>
  <si>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</si>
  <si>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</si>
  <si>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</si>
  <si>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</si>
  <si>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</si>
  <si>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</si>
  <si>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</si>
  <si>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</si>
  <si>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</si>
  <si>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</si>
  <si>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</si>
  <si>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</si>
  <si>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</si>
  <si>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</si>
  <si>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</si>
  <si>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</si>
  <si>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</si>
  <si>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</si>
  <si>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</si>
  <si>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</si>
  <si>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</si>
  <si>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</si>
  <si>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</si>
  <si>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</si>
  <si>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</si>
  <si>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</si>
  <si>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</si>
  <si>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</si>
  <si>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</si>
  <si>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</si>
  <si>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</si>
  <si>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</si>
  <si>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</si>
  <si>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</si>
  <si>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</si>
  <si>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</si>
  <si>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</si>
  <si>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</si>
  <si>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</si>
  <si>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</si>
  <si>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</si>
  <si>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</si>
  <si>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</si>
  <si>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</si>
  <si>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</si>
  <si>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</si>
  <si>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</si>
  <si>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</si>
  <si>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</si>
  <si>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</si>
  <si>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</si>
  <si>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</si>
  <si>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</si>
  <si>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</si>
  <si>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</si>
  <si>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</si>
  <si>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</si>
  <si>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</si>
  <si>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</si>
  <si>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</si>
  <si>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</si>
  <si>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</si>
  <si>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</si>
  <si>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</si>
  <si>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</si>
  <si>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</si>
  <si>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</si>
  <si>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</si>
  <si>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</si>
  <si>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</si>
  <si>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</si>
  <si>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</si>
  <si>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</si>
  <si>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</si>
  <si>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</si>
  <si>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</si>
  <si>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</si>
  <si>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</si>
  <si>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</si>
  <si>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</si>
  <si>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</si>
  <si>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</si>
  <si>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</si>
  <si>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</si>
  <si>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</si>
  <si>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</si>
  <si>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</si>
  <si>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</si>
  <si>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</si>
  <si>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</si>
  <si>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</si>
  <si>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</si>
  <si>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</si>
  <si>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</si>
  <si>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</si>
  <si>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</si>
  <si>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</si>
  <si>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</si>
  <si>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</si>
  <si>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</si>
  <si>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</si>
  <si>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</si>
  <si>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</si>
  <si>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</si>
  <si>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</si>
  <si>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</si>
  <si>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</si>
  <si>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</si>
  <si>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</si>
  <si>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</si>
  <si>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</si>
  <si>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</si>
  <si>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</si>
  <si>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</si>
  <si>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</si>
  <si>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</si>
  <si>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</si>
  <si>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</si>
  <si>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</si>
  <si>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</si>
  <si>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</si>
  <si>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</si>
  <si>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</si>
  <si>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</si>
  <si>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</si>
  <si>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</si>
  <si>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</si>
  <si>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</si>
  <si>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</si>
  <si>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</si>
  <si>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</si>
  <si>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</si>
  <si>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</si>
  <si>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</si>
  <si>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</si>
  <si>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</si>
  <si>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</si>
  <si>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</si>
  <si>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</si>
  <si>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</si>
  <si>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</si>
  <si>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</si>
  <si>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</si>
  <si>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</si>
  <si>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</si>
  <si>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</si>
  <si>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</si>
  <si>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</si>
  <si>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</si>
  <si>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</si>
  <si>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</si>
  <si>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</si>
  <si>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</si>
  <si>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</si>
  <si>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</si>
  <si>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</si>
  <si>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</si>
  <si>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</si>
  <si>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</si>
  <si>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</si>
  <si>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</si>
  <si>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</si>
  <si>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</si>
  <si>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</si>
  <si>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</si>
  <si>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</si>
  <si>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</si>
  <si>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</si>
  <si>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</si>
  <si>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</si>
  <si>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</si>
  <si>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</si>
  <si>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</si>
  <si>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</si>
  <si>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</si>
  <si>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</si>
  <si>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</si>
  <si>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</si>
  <si>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</si>
  <si>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</si>
  <si>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</si>
  <si>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</si>
  <si>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</si>
  <si>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</si>
  <si>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</si>
  <si>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</si>
  <si>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</si>
  <si>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</si>
  <si>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</si>
  <si>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</si>
  <si>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</si>
  <si>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</si>
  <si>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</si>
  <si>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</si>
  <si>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</si>
  <si>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</si>
  <si>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</si>
  <si>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</si>
  <si>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</si>
  <si>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</si>
  <si>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</si>
  <si>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</si>
  <si>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</si>
  <si>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</si>
  <si>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</si>
  <si>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</si>
  <si>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</si>
  <si>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</si>
  <si>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</si>
  <si>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</si>
  <si>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</si>
  <si>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</si>
  <si>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</si>
  <si>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</si>
  <si>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</si>
  <si>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</si>
  <si>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</si>
  <si>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</si>
  <si>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</si>
  <si>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</si>
  <si>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</si>
  <si>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</si>
  <si>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</si>
  <si>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</si>
  <si>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</si>
  <si>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</si>
  <si>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</si>
  <si>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</si>
  <si>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</si>
  <si>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</si>
  <si>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</si>
  <si>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</si>
  <si>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</si>
  <si>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</si>
  <si>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</si>
  <si>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</si>
  <si>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</si>
  <si>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</si>
  <si>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</si>
  <si>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</si>
  <si>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</si>
  <si>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</si>
  <si>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</si>
  <si>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</si>
  <si>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</si>
  <si>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</si>
  <si>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</si>
  <si>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</si>
  <si>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</si>
  <si>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</si>
  <si>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</si>
  <si>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</si>
  <si>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</si>
  <si>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</si>
  <si>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</si>
  <si>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</si>
  <si>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</si>
  <si>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</si>
  <si>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</si>
  <si>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</si>
  <si>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</si>
  <si>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</si>
  <si>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</si>
  <si>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</si>
  <si>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</si>
  <si>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</si>
  <si>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</si>
  <si>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</si>
  <si>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</si>
  <si>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</si>
  <si>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</si>
  <si>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</si>
  <si>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</si>
  <si>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</si>
  <si>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</si>
  <si>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</si>
  <si>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</si>
  <si>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</si>
  <si>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</si>
  <si>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</si>
  <si>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</si>
  <si>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</si>
  <si>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</si>
  <si>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</si>
  <si>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</si>
  <si>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</si>
  <si>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</si>
  <si>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</si>
  <si>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</si>
  <si>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</si>
  <si>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</si>
  <si>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</si>
  <si>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</si>
  <si>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</si>
  <si>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</si>
  <si>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</si>
  <si>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</si>
  <si>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</si>
  <si>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</si>
  <si>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</si>
  <si>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</si>
  <si>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</si>
  <si>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</si>
  <si>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</si>
  <si>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</si>
  <si>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</si>
  <si>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</si>
  <si>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</si>
  <si>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</si>
  <si>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</si>
  <si>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</si>
  <si>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</si>
  <si>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</si>
  <si>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</si>
  <si>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</si>
  <si>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</si>
  <si>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</si>
  <si>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</si>
  <si>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</si>
  <si>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</si>
  <si>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</si>
  <si>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</si>
  <si>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</si>
  <si>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</si>
  <si>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</si>
  <si>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</si>
  <si>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</si>
  <si>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</si>
  <si>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</si>
  <si>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</si>
  <si>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</si>
  <si>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</si>
  <si>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</si>
  <si>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</si>
  <si>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</si>
  <si>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</si>
  <si>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</si>
  <si>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</si>
  <si>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</si>
  <si>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</si>
  <si>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</si>
  <si>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</si>
  <si>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</si>
  <si>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</si>
  <si>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</si>
  <si>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</si>
  <si>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</si>
  <si>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</si>
  <si>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</si>
  <si>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</si>
  <si>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</si>
  <si>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</si>
  <si>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</si>
  <si>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</si>
  <si>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</si>
  <si>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</si>
  <si>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</si>
  <si>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</si>
  <si>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</si>
  <si>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</si>
  <si>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</si>
  <si>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</si>
  <si>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</si>
  <si>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</si>
  <si>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</si>
  <si>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</si>
  <si>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</si>
  <si>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</si>
  <si>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</si>
  <si>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</si>
  <si>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</si>
  <si>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</si>
  <si>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</si>
  <si>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</si>
  <si>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</si>
  <si>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</si>
  <si>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</si>
  <si>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</si>
  <si>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</si>
  <si>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</si>
  <si>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</si>
  <si>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</si>
  <si>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</si>
  <si>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</si>
  <si>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</si>
  <si>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</si>
  <si>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</si>
  <si>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</si>
  <si>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</si>
  <si>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</si>
  <si>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</si>
  <si>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</si>
  <si>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</si>
  <si>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</si>
  <si>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</si>
  <si>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</si>
  <si>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</si>
  <si>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</si>
  <si>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</si>
  <si>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</si>
  <si>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</si>
  <si>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</si>
  <si>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</si>
  <si>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</si>
  <si>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</si>
  <si>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</si>
  <si>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</si>
  <si>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</si>
  <si>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</si>
  <si>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</si>
  <si>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</si>
  <si>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</si>
  <si>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</si>
  <si>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</si>
  <si>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</si>
  <si>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</si>
  <si>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</si>
  <si>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</si>
  <si>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</si>
  <si>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</si>
  <si>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</si>
  <si>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</si>
  <si>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</si>
  <si>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</si>
  <si>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</si>
  <si>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</si>
  <si>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</si>
  <si>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</si>
  <si>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</si>
  <si>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</si>
  <si>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</si>
  <si>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</si>
  <si>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</si>
  <si>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</si>
  <si>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</si>
  <si>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</si>
  <si>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</si>
  <si>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</si>
  <si>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</si>
  <si>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</si>
  <si>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</si>
  <si>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</si>
  <si>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</si>
  <si>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</si>
  <si>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</si>
  <si>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</si>
  <si>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</si>
  <si>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</si>
  <si>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</si>
  <si>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</si>
  <si>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</si>
  <si>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</si>
  <si>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</si>
  <si>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</si>
  <si>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</si>
  <si>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</si>
  <si>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</si>
  <si>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</si>
  <si>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</si>
  <si>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</si>
  <si>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</si>
  <si>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</si>
  <si>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</si>
  <si>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</si>
  <si>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</si>
  <si>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</si>
  <si>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</si>
  <si>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</si>
  <si>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</si>
  <si>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</si>
  <si>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</si>
  <si>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</si>
  <si>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</si>
  <si>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</si>
  <si>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</si>
  <si>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</si>
  <si>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</si>
  <si>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</si>
  <si>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</si>
  <si>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</si>
  <si>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</si>
  <si>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</si>
  <si>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</si>
  <si>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</si>
  <si>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</si>
  <si>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</si>
  <si>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</si>
  <si>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</si>
  <si>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</si>
  <si>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</si>
  <si>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</si>
  <si>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</si>
  <si>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</si>
  <si>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</si>
  <si>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</si>
  <si>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</si>
  <si>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</si>
  <si>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</si>
  <si>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</si>
  <si>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</si>
  <si>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</si>
  <si>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</si>
  <si>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</si>
  <si>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</si>
  <si>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</si>
  <si>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</si>
  <si>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</si>
  <si>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</si>
  <si>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</si>
  <si>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</si>
  <si>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</si>
  <si>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</si>
  <si>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</si>
  <si>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</si>
  <si>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</si>
  <si>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</si>
  <si>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</si>
  <si>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</si>
  <si>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</si>
  <si>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</si>
  <si>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</si>
  <si>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</si>
  <si>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</si>
  <si>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</si>
  <si>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</si>
  <si>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</si>
  <si>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</si>
  <si>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</si>
  <si>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</si>
  <si>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</si>
  <si>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</si>
  <si>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</si>
  <si>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</si>
  <si>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</si>
  <si>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</si>
  <si>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</si>
  <si>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</si>
  <si>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</si>
  <si>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</si>
  <si>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</si>
  <si>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</si>
  <si>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</si>
  <si>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</si>
  <si>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</si>
  <si>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</si>
  <si>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</si>
  <si>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</si>
  <si>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</si>
  <si>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</si>
  <si>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</si>
  <si>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</si>
  <si>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</si>
  <si>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</si>
  <si>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</si>
  <si>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</si>
  <si>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</si>
  <si>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</si>
  <si>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</si>
  <si>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</si>
  <si>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</si>
  <si>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</si>
  <si>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</si>
  <si>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</si>
  <si>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</si>
  <si>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</si>
  <si>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</si>
  <si>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</si>
  <si>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</si>
  <si>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</si>
  <si>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</si>
  <si>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</si>
  <si>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</si>
  <si>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</si>
  <si>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</si>
  <si>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</si>
  <si>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</si>
  <si>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</si>
  <si>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</si>
  <si>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</si>
  <si>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</si>
  <si>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</si>
  <si>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</si>
  <si>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</si>
  <si>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</si>
  <si>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</si>
  <si>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</si>
  <si>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</si>
  <si>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</si>
  <si>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</si>
  <si>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</si>
  <si>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</si>
  <si>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</si>
  <si>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</si>
  <si>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</si>
  <si>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</si>
  <si>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</si>
  <si>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</si>
  <si>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</si>
  <si>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</si>
  <si>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</si>
  <si>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</si>
  <si>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</si>
  <si>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</si>
  <si>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</si>
  <si>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</si>
  <si>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</si>
  <si>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</si>
  <si>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</si>
  <si>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</si>
  <si>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</si>
  <si>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</si>
  <si>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</si>
  <si>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</si>
  <si>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</si>
  <si>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</si>
  <si>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</si>
  <si>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</si>
  <si>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</si>
  <si>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</si>
  <si>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</si>
  <si>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</si>
  <si>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</si>
  <si>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</si>
  <si>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</si>
  <si>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</si>
  <si>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</si>
  <si>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</si>
  <si>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</si>
  <si>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</si>
  <si>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</si>
  <si>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</si>
  <si>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</si>
  <si>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</si>
  <si>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</si>
  <si>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</si>
  <si>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</si>
  <si>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</si>
  <si>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</si>
  <si>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</si>
  <si>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</si>
  <si>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</si>
  <si>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</si>
  <si>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</si>
  <si>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</si>
  <si>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</si>
  <si>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</si>
  <si>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</si>
  <si>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</si>
  <si>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</si>
  <si>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</si>
  <si>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</si>
  <si>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</si>
  <si>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</si>
  <si>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</si>
  <si>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</si>
  <si>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</si>
  <si>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</si>
  <si>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</si>
  <si>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</si>
  <si>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</si>
  <si>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</si>
  <si>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</si>
  <si>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</si>
  <si>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</si>
  <si>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</si>
  <si>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</si>
  <si>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</si>
  <si>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</si>
  <si>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</si>
  <si>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</si>
  <si>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</si>
  <si>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</si>
  <si>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</si>
  <si>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</si>
  <si>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</si>
  <si>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</si>
  <si>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</si>
  <si>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</si>
  <si>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</si>
  <si>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</si>
  <si>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</si>
  <si>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</si>
  <si>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</si>
  <si>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</si>
  <si>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</si>
  <si>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</si>
  <si>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</si>
  <si>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</si>
  <si>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</si>
  <si>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</si>
  <si>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</si>
  <si>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</si>
  <si>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</si>
  <si>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</si>
  <si>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</si>
  <si>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</si>
  <si>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</si>
  <si>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</si>
  <si>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</si>
  <si>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</si>
  <si>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</si>
  <si>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</si>
  <si>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</si>
  <si>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</si>
  <si>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</si>
  <si>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</si>
  <si>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</si>
  <si>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</si>
  <si>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</si>
  <si>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</si>
  <si>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</si>
  <si>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</si>
  <si>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</si>
  <si>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</si>
  <si>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</si>
  <si>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</si>
  <si>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</si>
  <si>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</si>
  <si>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</si>
  <si>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</si>
  <si>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</si>
  <si>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</si>
  <si>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</si>
  <si>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</si>
  <si>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</si>
  <si>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</si>
  <si>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</si>
  <si>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</si>
  <si>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</si>
  <si>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</si>
  <si>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</si>
  <si>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</si>
  <si>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</si>
  <si>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</si>
  <si>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</si>
  <si>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</si>
  <si>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</si>
  <si>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</si>
  <si>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</si>
  <si>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</si>
  <si>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</si>
  <si>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</si>
  <si>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</si>
  <si>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</si>
  <si>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</si>
  <si>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</si>
  <si>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</si>
  <si>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</si>
  <si>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</si>
  <si>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</si>
  <si>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</si>
  <si>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</si>
  <si>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</si>
  <si>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</si>
  <si>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</si>
  <si>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</si>
  <si>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</si>
  <si>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</si>
  <si>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</si>
  <si>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</si>
  <si>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</si>
  <si>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</si>
  <si>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</si>
  <si>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</si>
  <si>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</si>
  <si>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</si>
  <si>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</si>
  <si>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</si>
  <si>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</si>
  <si>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</si>
  <si>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</si>
  <si>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</si>
  <si>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</si>
  <si>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</si>
  <si>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</si>
  <si>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</si>
  <si>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</si>
  <si>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</si>
  <si>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</si>
  <si>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</si>
  <si>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</si>
  <si>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</si>
  <si>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</si>
  <si>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</si>
  <si>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</si>
  <si>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</si>
  <si>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</si>
  <si>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</si>
  <si>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</si>
  <si>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</si>
  <si>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</si>
  <si>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</si>
  <si>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</si>
  <si>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</si>
  <si>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</si>
  <si>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</si>
  <si>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</si>
  <si>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</si>
  <si>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</si>
  <si>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</si>
  <si>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</si>
  <si>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</si>
  <si>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</si>
  <si>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</si>
  <si>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</si>
  <si>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</si>
  <si>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</si>
  <si>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</si>
  <si>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</si>
  <si>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</si>
  <si>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</si>
  <si>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</si>
  <si>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</si>
  <si>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</si>
  <si>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</si>
  <si>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</si>
  <si>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</si>
  <si>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</si>
  <si>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</si>
  <si>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</si>
  <si>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</si>
  <si>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</si>
  <si>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</si>
  <si>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</si>
  <si>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</si>
  <si>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</si>
  <si>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</si>
  <si>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</si>
  <si>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</si>
  <si>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</si>
  <si>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</si>
  <si>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</si>
  <si>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</si>
  <si>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</si>
  <si>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</si>
  <si>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</si>
  <si>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</si>
  <si>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</si>
  <si>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</si>
  <si>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</si>
  <si>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</si>
  <si>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</si>
  <si>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</si>
  <si>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</si>
  <si>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</si>
  <si>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</si>
  <si>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</si>
  <si>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</si>
  <si>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</si>
  <si>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</si>
  <si>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</si>
  <si>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</si>
  <si>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</si>
  <si>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</si>
  <si>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</si>
  <si>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</si>
  <si>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</si>
  <si>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</si>
  <si>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</si>
  <si>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</si>
  <si>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</si>
  <si>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</si>
  <si>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</si>
  <si>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</si>
  <si>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</si>
  <si>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</si>
  <si>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</si>
  <si>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</si>
  <si>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</si>
  <si>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</si>
  <si>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</si>
  <si>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</si>
  <si>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</si>
  <si>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</si>
  <si>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</si>
  <si>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</si>
  <si>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</si>
  <si>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</si>
  <si>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</si>
  <si>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</si>
  <si>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</si>
  <si>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</si>
  <si>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</si>
  <si>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</si>
  <si>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</si>
  <si>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</si>
  <si>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</si>
  <si>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</si>
  <si>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</si>
  <si>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</si>
  <si>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</si>
  <si>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</si>
  <si>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</si>
  <si>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</si>
  <si>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</si>
  <si>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</si>
  <si>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</si>
  <si>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</si>
  <si>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</si>
  <si>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</si>
  <si>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</si>
  <si>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</si>
  <si>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</si>
  <si>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</si>
  <si>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</si>
  <si>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</si>
  <si>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</si>
  <si>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</si>
  <si>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</si>
  <si>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</si>
  <si>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</si>
  <si>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</si>
  <si>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</si>
  <si>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</si>
  <si>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</si>
  <si>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</si>
  <si>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</si>
  <si>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</si>
  <si>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</si>
  <si>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</si>
  <si>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</si>
  <si>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</si>
  <si>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</si>
  <si>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</si>
  <si>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</si>
  <si>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</si>
  <si>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</si>
  <si>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</si>
  <si>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</si>
  <si>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</si>
  <si>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</si>
  <si>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</si>
  <si>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</si>
  <si>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</si>
  <si>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</si>
  <si>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</si>
  <si>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</si>
  <si>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</si>
  <si>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</si>
  <si>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</si>
  <si>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</si>
  <si>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</si>
  <si>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</si>
  <si>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</si>
  <si>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</si>
  <si>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</si>
  <si>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</si>
  <si>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</si>
  <si>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</si>
  <si>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</si>
  <si>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</si>
  <si>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</si>
  <si>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</si>
  <si>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</si>
  <si>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</si>
  <si>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</si>
  <si>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</si>
  <si>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</si>
  <si>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</si>
  <si>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</si>
  <si>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</si>
  <si>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</si>
  <si>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</si>
  <si>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</si>
  <si>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</si>
  <si>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</si>
  <si>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</si>
  <si>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</si>
  <si>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</si>
  <si>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</si>
  <si>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</si>
  <si>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</si>
  <si>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</si>
  <si>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</si>
  <si>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</si>
  <si>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</si>
  <si>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</si>
  <si>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</si>
  <si>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</si>
  <si>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</si>
  <si>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</si>
  <si>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</si>
  <si>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</si>
  <si>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</si>
  <si>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</si>
  <si>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</si>
  <si>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</si>
  <si>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</si>
  <si>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</si>
  <si>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</si>
  <si>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</si>
  <si>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</si>
  <si>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</si>
  <si>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</si>
  <si>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</si>
  <si>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</si>
  <si>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</si>
  <si>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</si>
  <si>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</si>
  <si>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</si>
  <si>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</si>
  <si>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</si>
  <si>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</si>
  <si>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</si>
  <si>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</si>
  <si>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</si>
  <si>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</si>
  <si>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</si>
  <si>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</si>
  <si>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</si>
  <si>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</si>
  <si>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</si>
  <si>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</si>
  <si>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</si>
  <si>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</si>
  <si>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</si>
  <si>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</si>
  <si>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</si>
  <si>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</si>
  <si>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</si>
  <si>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</si>
  <si>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</si>
  <si>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</si>
  <si>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</si>
  <si>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</si>
  <si>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</si>
  <si>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</si>
  <si>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</si>
  <si>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</si>
  <si>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</si>
  <si>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</si>
  <si>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</si>
  <si>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</si>
  <si>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</si>
  <si>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</si>
  <si>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</si>
  <si>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</si>
  <si>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</si>
  <si>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</si>
  <si>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</si>
  <si>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</si>
  <si>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</si>
  <si>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</si>
  <si>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</si>
  <si>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</si>
  <si>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</si>
  <si>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</si>
  <si>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</si>
  <si>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</si>
  <si>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</si>
  <si>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</si>
  <si>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</si>
  <si>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</si>
  <si>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</si>
  <si>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</si>
  <si>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</si>
  <si>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</si>
  <si>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</si>
  <si>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</si>
  <si>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</si>
  <si>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</si>
  <si>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</si>
  <si>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</si>
  <si>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</si>
  <si>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</si>
  <si>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</si>
  <si>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</si>
  <si>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</si>
  <si>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</si>
  <si>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</si>
  <si>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</si>
  <si>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</si>
  <si>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</si>
  <si>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</si>
  <si>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</si>
  <si>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</si>
  <si>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</si>
  <si>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</si>
  <si>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</si>
  <si>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</si>
  <si>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</si>
  <si>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</si>
  <si>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</si>
  <si>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</si>
  <si>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</si>
  <si>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</si>
  <si>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</si>
  <si>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</si>
  <si>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</si>
  <si>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</si>
  <si>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</si>
  <si>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</si>
  <si>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</si>
  <si>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</si>
  <si>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</si>
  <si>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</si>
  <si>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</si>
  <si>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</si>
  <si>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</si>
  <si>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</si>
  <si>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</si>
  <si>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</si>
  <si>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</si>
  <si>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</si>
  <si>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</si>
  <si>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</si>
  <si>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</si>
  <si>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</si>
  <si>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</si>
  <si>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</si>
  <si>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</si>
  <si>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</si>
  <si>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</si>
  <si>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</si>
  <si>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</si>
  <si>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</si>
  <si>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</si>
  <si>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</si>
  <si>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</si>
  <si>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</si>
  <si>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</si>
  <si>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</si>
  <si>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</si>
  <si>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</si>
  <si>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</si>
  <si>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</si>
  <si>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</si>
  <si>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</si>
  <si>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</si>
  <si>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</si>
  <si>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</si>
  <si>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</si>
  <si>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</si>
  <si>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</si>
  <si>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</si>
  <si>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</si>
  <si>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</si>
  <si>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</si>
  <si>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</si>
  <si>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</si>
  <si>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</si>
  <si>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</si>
  <si>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</si>
  <si>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</si>
  <si>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</si>
  <si>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</si>
  <si>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</si>
  <si>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</si>
  <si>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</si>
  <si>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</si>
  <si>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</si>
  <si>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</si>
  <si>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</si>
  <si>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</si>
  <si>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</si>
  <si>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</si>
  <si>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</si>
  <si>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</si>
  <si>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</si>
  <si>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H     </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</si>
  <si>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</si>
  <si>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</si>
  <si>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</si>
  <si>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</si>
  <si>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</si>
  <si>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</si>
  <si>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 xml:space="preserve">M3    </t>
  </si>
  <si>
    <t>!EM PROCESSO DE DESATIVACAO! TERMINAL DE PORCELANA (MUFLA) UNIPOLAR, USO EXTERNO, TENSAO 3,6/6 KV, PARA CABO DE 10/16 MM2, COM ISOLAMENTO EPR</t>
  </si>
  <si>
    <t>!EM PROCESSO DE DESATIVACAO! VEICULO DE PASSEIO COM MOTOR 1.0 FLEX, POTENCIA 72/85 CV, 5 PORTAS, COR SOLIDA, BASICO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</si>
  <si>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</si>
  <si>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</si>
  <si>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</si>
  <si>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</si>
  <si>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</si>
  <si>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</si>
  <si>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</si>
  <si>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</si>
  <si>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</si>
  <si>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</si>
  <si>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</si>
  <si>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</si>
  <si>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</si>
  <si>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</si>
  <si>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</si>
  <si>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</si>
  <si>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</si>
  <si>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</si>
  <si>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</si>
  <si>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</si>
  <si>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</si>
  <si>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</si>
  <si>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</si>
  <si>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</si>
  <si>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</si>
  <si>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</si>
  <si>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</si>
  <si>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</si>
  <si>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</si>
  <si>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</si>
  <si>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</si>
  <si>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</si>
  <si>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</si>
  <si>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</si>
  <si>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</si>
  <si>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</si>
  <si>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</si>
  <si>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</si>
  <si>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</si>
  <si>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</si>
  <si>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</si>
  <si>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</si>
  <si>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</si>
  <si>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</si>
  <si>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</si>
  <si>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</si>
  <si>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</si>
  <si>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</si>
  <si>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</si>
  <si>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</si>
  <si>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</si>
  <si>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</si>
  <si>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</si>
  <si>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</si>
  <si>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</si>
  <si>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</si>
  <si>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</si>
  <si>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</si>
  <si>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</si>
  <si>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</si>
  <si>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</si>
  <si>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</si>
  <si>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</si>
  <si>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</si>
  <si>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</si>
  <si>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</si>
  <si>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</si>
  <si>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</si>
  <si>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</si>
  <si>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</si>
  <si>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</si>
  <si>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</si>
  <si>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</si>
  <si>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</si>
  <si>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</si>
  <si>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</si>
  <si>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</si>
  <si>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</si>
  <si>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</si>
  <si>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</si>
  <si>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</si>
  <si>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</si>
  <si>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</si>
  <si>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</si>
  <si>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</si>
  <si>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</si>
  <si>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</si>
  <si>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</si>
  <si>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</si>
  <si>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</si>
  <si>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</si>
  <si>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</si>
  <si>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</si>
  <si>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</si>
  <si>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</si>
  <si>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</si>
  <si>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</si>
  <si>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</si>
  <si>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</si>
  <si>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</si>
  <si>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</si>
  <si>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</si>
  <si>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</si>
  <si>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</si>
  <si>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</si>
  <si>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</si>
  <si>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</si>
  <si>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</si>
  <si>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</si>
  <si>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</si>
  <si>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</si>
  <si>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</si>
  <si>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</si>
  <si>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</si>
  <si>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</si>
  <si>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</si>
  <si>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</si>
  <si>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</si>
  <si>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</si>
  <si>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</si>
  <si>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</si>
  <si>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</si>
  <si>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</si>
  <si>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</si>
  <si>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</si>
  <si>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</si>
  <si>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</si>
  <si>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</si>
  <si>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</si>
  <si>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</si>
  <si>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</si>
  <si>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</si>
  <si>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</si>
  <si>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</si>
  <si>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</si>
  <si>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</si>
  <si>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</si>
  <si>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</si>
  <si>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</si>
  <si>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</si>
  <si>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</si>
  <si>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</si>
  <si>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</si>
  <si>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</si>
  <si>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</si>
  <si>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</si>
  <si>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</si>
  <si>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</si>
  <si>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</si>
  <si>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</si>
  <si>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</si>
  <si>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</si>
  <si>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</si>
  <si>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</si>
  <si>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</si>
  <si>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</si>
  <si>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</si>
  <si>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</si>
  <si>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</si>
  <si>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</si>
  <si>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</si>
  <si>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</si>
  <si>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</si>
  <si>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</si>
  <si>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</si>
  <si>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</si>
  <si>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</si>
  <si>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</si>
  <si>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</si>
  <si>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</si>
  <si>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</si>
  <si>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</si>
  <si>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</si>
  <si>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</si>
  <si>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</si>
  <si>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 xml:space="preserve">MES   </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</si>
  <si>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</si>
  <si>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</si>
  <si>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</si>
  <si>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</si>
  <si>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</si>
  <si>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</si>
  <si>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</si>
  <si>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</si>
  <si>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</si>
  <si>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</si>
  <si>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</si>
  <si>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</si>
  <si>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</si>
  <si>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</si>
  <si>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</si>
  <si>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</si>
  <si>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</si>
  <si>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</si>
  <si>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</si>
  <si>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</si>
  <si>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</si>
  <si>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</si>
  <si>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</si>
  <si>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</si>
  <si>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</si>
  <si>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</si>
  <si>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</si>
  <si>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</si>
  <si>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</si>
  <si>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</si>
  <si>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</si>
  <si>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</si>
  <si>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</si>
  <si>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</si>
  <si>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</si>
  <si>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</si>
  <si>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</si>
  <si>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</si>
  <si>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</si>
  <si>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</si>
  <si>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</si>
  <si>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</si>
  <si>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</si>
  <si>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</si>
  <si>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</si>
  <si>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</si>
  <si>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</si>
  <si>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</si>
  <si>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</si>
  <si>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</si>
  <si>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</si>
  <si>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</si>
  <si>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</si>
  <si>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</si>
  <si>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</si>
  <si>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</si>
  <si>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</si>
  <si>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</si>
  <si>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</si>
  <si>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</si>
  <si>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</si>
  <si>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</si>
  <si>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</si>
  <si>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</si>
  <si>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</si>
  <si>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</si>
  <si>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</si>
  <si>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</si>
  <si>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</si>
  <si>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</si>
  <si>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</si>
  <si>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</si>
  <si>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</si>
  <si>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</si>
  <si>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</si>
  <si>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</si>
  <si>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</si>
  <si>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</si>
  <si>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</si>
  <si>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</si>
  <si>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</si>
  <si>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</si>
  <si>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</si>
  <si>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</si>
  <si>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</si>
  <si>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</si>
  <si>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</si>
  <si>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</si>
  <si>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</si>
  <si>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</si>
  <si>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</si>
  <si>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</si>
  <si>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</si>
  <si>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</si>
  <si>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</si>
  <si>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</si>
  <si>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</si>
  <si>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</si>
  <si>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</si>
  <si>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</si>
  <si>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</si>
  <si>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</si>
  <si>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</si>
  <si>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</si>
  <si>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</si>
  <si>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</si>
  <si>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</si>
  <si>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</si>
  <si>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</si>
  <si>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</si>
  <si>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</si>
  <si>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</si>
  <si>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</si>
  <si>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</si>
  <si>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</si>
  <si>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</si>
  <si>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</si>
  <si>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</si>
  <si>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</si>
  <si>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</si>
  <si>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</si>
  <si>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</si>
  <si>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</si>
  <si>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</si>
  <si>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</si>
  <si>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</si>
  <si>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</si>
  <si>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</si>
  <si>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</si>
  <si>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</si>
  <si>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</si>
  <si>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</si>
  <si>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</si>
  <si>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</si>
  <si>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</si>
  <si>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</si>
  <si>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</si>
  <si>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</si>
  <si>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</si>
  <si>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</si>
  <si>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</si>
  <si>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</si>
  <si>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</si>
  <si>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</si>
  <si>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</si>
  <si>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</si>
  <si>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</si>
  <si>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</si>
  <si>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</si>
  <si>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</si>
  <si>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</si>
  <si>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</si>
  <si>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</si>
  <si>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</si>
  <si>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</si>
  <si>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</si>
  <si>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</si>
  <si>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</si>
  <si>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</si>
  <si>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</si>
  <si>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</si>
  <si>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</si>
  <si>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</si>
  <si>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</si>
  <si>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</si>
  <si>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</si>
  <si>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</si>
  <si>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</si>
  <si>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</si>
  <si>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</si>
  <si>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</si>
  <si>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</si>
  <si>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</si>
  <si>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</si>
  <si>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</si>
  <si>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</si>
  <si>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</si>
  <si>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</si>
  <si>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</si>
  <si>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</si>
  <si>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</si>
  <si>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</si>
  <si>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</si>
  <si>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</si>
  <si>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</si>
  <si>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</si>
  <si>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</si>
  <si>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</si>
  <si>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</si>
  <si>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</si>
  <si>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</si>
  <si>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</si>
  <si>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</si>
  <si>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</si>
  <si>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</si>
  <si>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</si>
  <si>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</si>
  <si>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</si>
  <si>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</si>
  <si>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</si>
  <si>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</si>
  <si>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</si>
  <si>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</si>
  <si>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</si>
  <si>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</si>
  <si>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</si>
  <si>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</si>
  <si>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</si>
  <si>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</si>
  <si>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</si>
  <si>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</si>
  <si>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</si>
  <si>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</si>
  <si>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</si>
  <si>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</si>
  <si>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</si>
  <si>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</si>
  <si>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</si>
  <si>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</si>
  <si>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</si>
  <si>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</si>
  <si>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</si>
  <si>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</si>
  <si>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</si>
  <si>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</si>
  <si>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</si>
  <si>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</si>
  <si>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</si>
  <si>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</si>
  <si>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</si>
  <si>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</si>
  <si>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</si>
  <si>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</si>
  <si>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</si>
  <si>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</si>
  <si>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</si>
  <si>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</si>
  <si>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</si>
  <si>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</si>
  <si>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</si>
  <si>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</si>
  <si>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</si>
  <si>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</si>
  <si>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</si>
  <si>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</si>
  <si>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</si>
  <si>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</si>
  <si>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</si>
  <si>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</si>
  <si>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</si>
  <si>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</si>
  <si>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</si>
  <si>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</si>
  <si>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</si>
  <si>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</si>
  <si>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</si>
  <si>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</si>
  <si>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</si>
  <si>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</si>
  <si>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</si>
  <si>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</si>
  <si>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</si>
  <si>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</si>
  <si>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</si>
  <si>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</si>
  <si>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</si>
  <si>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</si>
  <si>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</si>
  <si>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</si>
  <si>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</si>
  <si>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</si>
  <si>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</si>
  <si>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</si>
  <si>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</si>
  <si>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</si>
  <si>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</si>
  <si>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</si>
  <si>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</si>
  <si>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</si>
  <si>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</si>
  <si>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</si>
  <si>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</si>
  <si>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</si>
  <si>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</si>
  <si>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</si>
  <si>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</si>
  <si>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</si>
  <si>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</si>
  <si>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</si>
  <si>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</si>
  <si>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</si>
  <si>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</si>
  <si>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</si>
  <si>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</si>
  <si>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</si>
  <si>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</si>
  <si>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</si>
  <si>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</si>
  <si>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</si>
  <si>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</si>
  <si>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</si>
  <si>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</si>
  <si>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</si>
  <si>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</si>
  <si>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</si>
  <si>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</si>
  <si>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</si>
  <si>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</si>
  <si>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</si>
  <si>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</si>
  <si>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</si>
  <si>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</si>
  <si>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</si>
  <si>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</si>
  <si>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</si>
  <si>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</si>
  <si>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</si>
  <si>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</si>
  <si>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</si>
  <si>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</si>
  <si>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</si>
  <si>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</si>
  <si>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</si>
  <si>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</si>
  <si>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</si>
  <si>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</si>
  <si>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</si>
  <si>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</si>
  <si>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</si>
  <si>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</si>
  <si>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</si>
  <si>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</si>
  <si>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</si>
  <si>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</si>
  <si>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</si>
  <si>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</si>
  <si>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</si>
  <si>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</si>
  <si>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</si>
  <si>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</si>
  <si>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</si>
  <si>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</si>
  <si>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</si>
  <si>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</si>
  <si>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</si>
  <si>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</si>
  <si>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</si>
  <si>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</si>
  <si>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</si>
  <si>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</si>
  <si>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</si>
  <si>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</si>
  <si>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</si>
  <si>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</si>
  <si>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</si>
  <si>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</si>
  <si>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</si>
  <si>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</si>
  <si>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</si>
  <si>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</si>
  <si>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</si>
  <si>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</si>
  <si>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</si>
  <si>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</si>
  <si>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</si>
  <si>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</si>
  <si>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</si>
  <si>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</si>
  <si>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</si>
  <si>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</si>
  <si>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</si>
  <si>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</si>
  <si>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</si>
  <si>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</si>
  <si>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</si>
  <si>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</si>
  <si>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</si>
  <si>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</si>
  <si>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</si>
  <si>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</si>
  <si>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</si>
  <si>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</si>
  <si>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</si>
  <si>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</si>
  <si>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</si>
  <si>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</si>
  <si>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</si>
  <si>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</si>
  <si>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</si>
  <si>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</si>
  <si>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</si>
  <si>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</si>
  <si>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</si>
  <si>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</si>
  <si>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</si>
  <si>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</si>
  <si>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</si>
  <si>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</si>
  <si>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</si>
  <si>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</si>
  <si>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</si>
  <si>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</si>
  <si>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</si>
  <si>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</si>
  <si>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</si>
  <si>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</si>
  <si>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</si>
  <si>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</si>
  <si>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</si>
  <si>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</si>
  <si>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</si>
  <si>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</si>
  <si>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</si>
  <si>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</si>
  <si>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</si>
  <si>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</si>
  <si>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</si>
  <si>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</si>
  <si>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</si>
  <si>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</si>
  <si>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</si>
  <si>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</si>
  <si>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</si>
  <si>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</si>
  <si>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</si>
  <si>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</si>
  <si>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</si>
  <si>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</si>
  <si>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</si>
  <si>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</si>
  <si>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</si>
  <si>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</si>
  <si>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</si>
  <si>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</si>
  <si>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</si>
  <si>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</si>
  <si>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</si>
  <si>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</si>
  <si>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</si>
  <si>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</si>
  <si>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</si>
  <si>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</si>
  <si>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</si>
  <si>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</si>
  <si>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</si>
  <si>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</si>
  <si>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</si>
  <si>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</si>
  <si>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</si>
  <si>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</si>
  <si>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</si>
  <si>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</si>
  <si>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</si>
  <si>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</si>
  <si>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</si>
  <si>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</si>
  <si>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</si>
  <si>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</si>
  <si>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</si>
  <si>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</si>
  <si>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</si>
  <si>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</si>
  <si>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</si>
  <si>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</si>
  <si>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</si>
  <si>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</si>
  <si>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</si>
  <si>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</si>
  <si>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</si>
  <si>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</si>
  <si>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</si>
  <si>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</si>
  <si>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</si>
  <si>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</si>
  <si>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</si>
  <si>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</si>
  <si>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</si>
  <si>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</si>
  <si>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</si>
  <si>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</si>
  <si>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</si>
  <si>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</si>
  <si>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</si>
  <si>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</si>
  <si>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</si>
  <si>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</si>
  <si>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</si>
  <si>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</si>
  <si>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</si>
  <si>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</si>
  <si>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</si>
  <si>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</si>
  <si>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</si>
  <si>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</si>
  <si>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</si>
  <si>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</si>
  <si>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</si>
  <si>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</si>
  <si>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</si>
  <si>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</si>
  <si>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</si>
  <si>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</si>
  <si>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</si>
  <si>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</si>
  <si>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</si>
  <si>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</si>
  <si>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</si>
  <si>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</si>
  <si>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</si>
  <si>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</si>
  <si>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</si>
  <si>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</si>
  <si>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</si>
  <si>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</si>
  <si>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</si>
  <si>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</si>
  <si>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</si>
  <si>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</si>
  <si>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</si>
  <si>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</si>
  <si>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</si>
  <si>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</si>
  <si>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</si>
  <si>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</si>
  <si>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</si>
  <si>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</si>
  <si>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</si>
  <si>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</si>
  <si>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</si>
  <si>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</si>
  <si>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</si>
  <si>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</si>
  <si>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</si>
  <si>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</si>
  <si>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</si>
  <si>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</si>
  <si>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</si>
  <si>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</si>
  <si>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</si>
  <si>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</si>
  <si>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</si>
  <si>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</si>
  <si>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</si>
  <si>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</si>
  <si>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</si>
  <si>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</si>
  <si>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</si>
  <si>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</si>
  <si>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</si>
  <si>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</si>
  <si>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</si>
  <si>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</si>
  <si>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</si>
  <si>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</si>
  <si>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</si>
  <si>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</si>
  <si>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</si>
  <si>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</si>
  <si>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</si>
  <si>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</si>
  <si>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</si>
  <si>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</si>
  <si>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</si>
  <si>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</si>
  <si>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</si>
  <si>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</si>
  <si>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</si>
  <si>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</si>
  <si>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</si>
  <si>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</si>
  <si>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</si>
  <si>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</si>
  <si>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</si>
  <si>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</si>
  <si>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</si>
  <si>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</si>
  <si>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</si>
  <si>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</si>
  <si>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</si>
  <si>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</si>
  <si>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</si>
  <si>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</si>
  <si>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</si>
  <si>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</si>
  <si>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</si>
  <si>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</si>
  <si>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</si>
  <si>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</si>
  <si>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</si>
  <si>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</si>
  <si>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</si>
  <si>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</si>
  <si>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</si>
  <si>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</si>
  <si>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</si>
  <si>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</si>
  <si>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</si>
  <si>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</si>
  <si>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</si>
  <si>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</si>
  <si>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</si>
  <si>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</si>
  <si>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</si>
  <si>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</si>
  <si>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</si>
  <si>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</si>
  <si>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</si>
  <si>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</si>
  <si>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</si>
  <si>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</si>
  <si>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</si>
  <si>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</si>
  <si>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</si>
  <si>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</si>
  <si>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</si>
  <si>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</si>
  <si>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</si>
  <si>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</si>
  <si>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</si>
  <si>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</si>
  <si>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</si>
  <si>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</si>
  <si>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</si>
  <si>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</si>
  <si>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</si>
  <si>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</si>
  <si>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</si>
  <si>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</si>
  <si>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</si>
  <si>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</si>
  <si>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</si>
  <si>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</si>
  <si>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</si>
  <si>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</si>
  <si>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</si>
  <si>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</si>
  <si>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</si>
  <si>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</si>
  <si>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</si>
  <si>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</si>
  <si>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</si>
  <si>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</si>
  <si>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</si>
  <si>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</si>
  <si>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</si>
  <si>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</si>
  <si>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</si>
  <si>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</si>
  <si>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</si>
  <si>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</si>
  <si>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</si>
  <si>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</si>
  <si>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</si>
  <si>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</si>
  <si>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</si>
  <si>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</si>
  <si>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</si>
  <si>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</si>
  <si>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</si>
  <si>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</si>
  <si>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</si>
  <si>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</si>
  <si>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</si>
  <si>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</si>
  <si>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</si>
  <si>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</si>
  <si>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</si>
  <si>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</si>
  <si>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</si>
  <si>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</si>
  <si>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</si>
  <si>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</si>
  <si>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</si>
  <si>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</si>
  <si>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</si>
  <si>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</si>
  <si>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</si>
  <si>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</si>
  <si>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</si>
  <si>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</si>
  <si>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</si>
  <si>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</si>
  <si>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</si>
  <si>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</si>
  <si>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</si>
  <si>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</si>
  <si>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</si>
  <si>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</si>
  <si>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</si>
  <si>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</si>
  <si>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</si>
  <si>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</si>
  <si>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</si>
  <si>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</si>
  <si>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</si>
  <si>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</si>
  <si>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</si>
  <si>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</si>
  <si>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</si>
  <si>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</si>
  <si>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</si>
  <si>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</si>
  <si>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</si>
  <si>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</si>
  <si>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</si>
  <si>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</si>
  <si>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</si>
  <si>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</si>
  <si>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</si>
  <si>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</si>
  <si>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</si>
  <si>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</si>
  <si>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</si>
  <si>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</si>
  <si>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</si>
  <si>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</si>
  <si>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</si>
  <si>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</si>
  <si>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</si>
  <si>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</si>
  <si>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</si>
  <si>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</si>
  <si>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</si>
  <si>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</si>
  <si>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</si>
  <si>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</si>
  <si>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</si>
  <si>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</si>
  <si>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</si>
  <si>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</si>
  <si>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</si>
  <si>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</si>
  <si>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</si>
  <si>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</si>
  <si>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</si>
  <si>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</si>
  <si>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</si>
  <si>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</si>
  <si>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</si>
  <si>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</si>
  <si>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</si>
  <si>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</si>
  <si>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</si>
  <si>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</si>
  <si>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</si>
  <si>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</si>
  <si>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</si>
  <si>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</si>
  <si>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</si>
  <si>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</si>
  <si>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</si>
  <si>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</si>
  <si>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</si>
  <si>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</si>
  <si>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</si>
  <si>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</si>
  <si>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</si>
  <si>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</si>
  <si>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</si>
  <si>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</si>
  <si>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</si>
  <si>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</si>
  <si>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</si>
  <si>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</si>
  <si>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</si>
  <si>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</si>
  <si>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</si>
  <si>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</si>
  <si>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</si>
  <si>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</si>
  <si>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</si>
  <si>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</si>
  <si>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</si>
  <si>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</si>
  <si>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</si>
  <si>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</si>
  <si>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</si>
  <si>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</si>
  <si>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</si>
  <si>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</si>
  <si>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</si>
  <si>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</si>
  <si>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</si>
  <si>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</si>
  <si>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</si>
  <si>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</si>
  <si>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</si>
  <si>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</si>
  <si>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</si>
  <si>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</si>
  <si>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</si>
  <si>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</si>
  <si>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</si>
  <si>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</si>
  <si>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</si>
  <si>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</si>
  <si>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</si>
  <si>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</si>
  <si>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</si>
  <si>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</si>
  <si>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</si>
  <si>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</si>
  <si>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</si>
  <si>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</si>
  <si>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</si>
  <si>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</si>
  <si>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</si>
  <si>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</si>
  <si>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</si>
  <si>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</si>
  <si>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</si>
  <si>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</si>
  <si>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</si>
  <si>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</si>
  <si>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</si>
  <si>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</si>
  <si>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</si>
  <si>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</si>
  <si>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</si>
  <si>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</si>
  <si>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</si>
  <si>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</si>
  <si>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</si>
  <si>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</si>
  <si>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</si>
  <si>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</si>
  <si>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</si>
  <si>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</si>
  <si>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</si>
  <si>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</si>
  <si>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</si>
  <si>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</si>
  <si>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</si>
  <si>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</si>
  <si>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</si>
  <si>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</si>
  <si>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</si>
  <si>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</si>
  <si>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</si>
  <si>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</si>
  <si>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</si>
  <si>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</si>
  <si>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</si>
  <si>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</si>
  <si>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</si>
  <si>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</si>
  <si>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</si>
  <si>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</si>
  <si>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</si>
  <si>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</si>
  <si>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</si>
  <si>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</si>
  <si>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</si>
  <si>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</si>
  <si>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</si>
  <si>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</si>
  <si>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</si>
  <si>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</si>
  <si>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</si>
  <si>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</si>
  <si>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</si>
  <si>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</si>
  <si>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</si>
  <si>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</si>
  <si>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</si>
  <si>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</si>
  <si>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</si>
  <si>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</si>
  <si>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</si>
  <si>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</si>
  <si>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</si>
  <si>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</si>
  <si>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</si>
  <si>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</si>
  <si>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</si>
  <si>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</si>
  <si>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</si>
  <si>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</si>
  <si>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</si>
  <si>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</si>
  <si>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</si>
  <si>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</si>
  <si>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</si>
  <si>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</si>
  <si>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</si>
  <si>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</si>
  <si>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</si>
  <si>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</si>
  <si>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</si>
  <si>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</si>
  <si>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</si>
  <si>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</si>
  <si>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</si>
  <si>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</si>
  <si>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</si>
  <si>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</si>
  <si>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</si>
  <si>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</si>
  <si>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</si>
  <si>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</si>
  <si>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</si>
  <si>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</si>
  <si>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</si>
  <si>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</si>
  <si>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</si>
  <si>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</si>
  <si>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</si>
  <si>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</si>
  <si>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</si>
  <si>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</si>
  <si>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</si>
  <si>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</si>
  <si>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</si>
  <si>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</si>
  <si>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</si>
  <si>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</si>
  <si>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</si>
  <si>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</si>
  <si>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</si>
  <si>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</si>
  <si>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</si>
  <si>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</si>
  <si>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</si>
  <si>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</si>
  <si>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</si>
  <si>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</si>
  <si>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</si>
  <si>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</si>
  <si>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</si>
  <si>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</si>
  <si>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</si>
  <si>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</si>
  <si>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</si>
  <si>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</si>
  <si>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</si>
  <si>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</si>
  <si>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</si>
  <si>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</si>
  <si>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</si>
  <si>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</si>
  <si>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</si>
  <si>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</si>
  <si>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</si>
  <si>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</si>
  <si>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</si>
  <si>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</si>
  <si>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</si>
  <si>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</si>
  <si>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</si>
  <si>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</si>
  <si>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</si>
  <si>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</si>
  <si>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</si>
  <si>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</si>
  <si>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</si>
  <si>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</si>
  <si>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</si>
  <si>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</si>
  <si>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</si>
  <si>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</si>
  <si>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</si>
  <si>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</si>
  <si>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</si>
  <si>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</si>
  <si>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</si>
  <si>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</si>
  <si>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</si>
  <si>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</si>
  <si>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</si>
  <si>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</si>
  <si>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</si>
  <si>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</si>
  <si>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</si>
  <si>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</si>
  <si>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</si>
  <si>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</si>
  <si>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</si>
  <si>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</si>
  <si>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</si>
  <si>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</si>
  <si>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</si>
  <si>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</si>
  <si>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</si>
  <si>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</si>
  <si>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</si>
  <si>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</si>
  <si>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</si>
  <si>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</si>
  <si>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</si>
  <si>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</si>
  <si>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</si>
  <si>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</si>
  <si>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</si>
  <si>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</si>
  <si>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</si>
  <si>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</si>
  <si>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</si>
  <si>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</si>
  <si>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</si>
  <si>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</si>
  <si>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</si>
  <si>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</si>
  <si>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</si>
  <si>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</si>
  <si>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</si>
  <si>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</si>
  <si>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</si>
  <si>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</si>
  <si>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</si>
  <si>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</si>
  <si>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</si>
  <si>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</si>
  <si>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</si>
  <si>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</si>
  <si>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</si>
  <si>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</si>
  <si>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</si>
  <si>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</si>
  <si>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</si>
  <si>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</si>
  <si>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</si>
  <si>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</si>
  <si>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</si>
  <si>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</si>
  <si>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</si>
  <si>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</si>
  <si>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</si>
  <si>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</si>
  <si>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</si>
  <si>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</si>
  <si>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</si>
  <si>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</si>
  <si>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</si>
  <si>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</si>
  <si>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</si>
  <si>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</si>
  <si>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</si>
  <si>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</si>
  <si>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</si>
  <si>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</si>
  <si>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</si>
  <si>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</si>
  <si>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</si>
  <si>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</si>
  <si>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</si>
  <si>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</si>
  <si>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</si>
  <si>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</si>
  <si>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</si>
  <si>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</si>
  <si>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</si>
  <si>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</si>
  <si>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</si>
  <si>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</si>
  <si>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</si>
  <si>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</si>
  <si>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</si>
  <si>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</si>
  <si>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</si>
  <si>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</si>
  <si>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</si>
  <si>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</si>
  <si>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</si>
  <si>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</si>
  <si>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</si>
  <si>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</si>
  <si>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</si>
  <si>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</si>
  <si>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</si>
  <si>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</si>
  <si>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</si>
  <si>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</si>
  <si>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</si>
  <si>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</si>
  <si>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</si>
  <si>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</si>
  <si>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</si>
  <si>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</si>
  <si>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</si>
  <si>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</si>
  <si>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</si>
  <si>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</si>
  <si>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</si>
  <si>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</si>
  <si>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</si>
  <si>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</si>
  <si>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</si>
  <si>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</si>
  <si>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</si>
  <si>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</si>
  <si>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</si>
  <si>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</si>
  <si>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</si>
  <si>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</si>
  <si>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</si>
  <si>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</si>
  <si>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</si>
  <si>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</si>
  <si>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</si>
  <si>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</si>
  <si>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</si>
  <si>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</si>
  <si>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</si>
  <si>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</si>
  <si>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</si>
  <si>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</si>
  <si>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</si>
  <si>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</si>
  <si>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</si>
  <si>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</si>
  <si>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</si>
  <si>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</si>
  <si>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</si>
  <si>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</si>
  <si>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</si>
  <si>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</si>
  <si>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</si>
  <si>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</si>
  <si>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</si>
  <si>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</si>
  <si>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</si>
  <si>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</si>
  <si>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</si>
  <si>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</si>
  <si>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</si>
  <si>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</si>
  <si>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</si>
  <si>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</si>
  <si>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</si>
  <si>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</si>
  <si>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</si>
  <si>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</si>
  <si>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</si>
  <si>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</si>
  <si>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</si>
  <si>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</si>
  <si>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</si>
  <si>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</si>
  <si>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</si>
  <si>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</si>
  <si>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</si>
  <si>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</si>
  <si>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</si>
  <si>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</si>
  <si>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</si>
  <si>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</si>
  <si>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</si>
  <si>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</si>
  <si>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</si>
  <si>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</si>
  <si>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</si>
  <si>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</si>
  <si>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</si>
  <si>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</si>
  <si>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</si>
  <si>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</si>
  <si>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</si>
  <si>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</si>
  <si>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</si>
  <si>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</si>
  <si>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</si>
  <si>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</si>
  <si>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</si>
  <si>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</si>
  <si>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</si>
  <si>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</si>
  <si>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</si>
  <si>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</si>
  <si>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</si>
  <si>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</si>
  <si>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</si>
  <si>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</si>
  <si>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</si>
  <si>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</si>
  <si>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</si>
  <si>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</si>
  <si>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</si>
  <si>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</si>
  <si>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</si>
  <si>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</si>
  <si>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</si>
  <si>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</si>
  <si>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</si>
  <si>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</si>
  <si>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</si>
  <si>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</si>
  <si>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</si>
  <si>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</si>
  <si>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</si>
  <si>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</si>
  <si>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</si>
  <si>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</si>
  <si>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</si>
  <si>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</si>
  <si>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</si>
  <si>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</si>
  <si>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</si>
  <si>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</si>
  <si>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</si>
  <si>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</si>
  <si>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</si>
  <si>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</si>
  <si>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</si>
  <si>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</si>
  <si>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</si>
  <si>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</si>
  <si>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</si>
  <si>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</si>
  <si>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</si>
  <si>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</si>
  <si>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</si>
  <si>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</si>
  <si>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</si>
  <si>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</si>
  <si>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</si>
  <si>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</si>
  <si>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</si>
  <si>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</si>
  <si>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</si>
  <si>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</si>
  <si>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</si>
  <si>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</si>
  <si>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</si>
  <si>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</si>
  <si>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</si>
  <si>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</si>
  <si>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</si>
  <si>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</si>
  <si>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</si>
  <si>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</si>
  <si>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</si>
  <si>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</si>
  <si>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</si>
  <si>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</si>
  <si>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</si>
  <si>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</si>
  <si>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</si>
  <si>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</si>
  <si>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</si>
  <si>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</si>
  <si>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</si>
  <si>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</si>
  <si>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</si>
  <si>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</si>
  <si>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</si>
  <si>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</si>
  <si>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</si>
  <si>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</si>
  <si>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</si>
  <si>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</si>
  <si>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</si>
  <si>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</si>
  <si>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</si>
  <si>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</si>
  <si>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</si>
  <si>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</si>
  <si>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</si>
  <si>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</si>
  <si>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</si>
  <si>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</si>
  <si>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</si>
  <si>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</si>
  <si>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</si>
  <si>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</si>
  <si>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</si>
  <si>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</si>
  <si>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</si>
  <si>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</si>
  <si>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</si>
  <si>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</si>
  <si>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</si>
  <si>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</si>
  <si>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</si>
  <si>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</si>
  <si>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</si>
  <si>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</si>
  <si>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</si>
  <si>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</si>
  <si>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</si>
  <si>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</si>
  <si>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</si>
  <si>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</si>
  <si>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</si>
  <si>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</si>
  <si>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</si>
  <si>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</si>
  <si>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</si>
  <si>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</si>
  <si>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</si>
  <si>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</si>
  <si>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</si>
  <si>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</si>
  <si>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</si>
  <si>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</si>
  <si>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</si>
  <si>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</si>
  <si>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</si>
  <si>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</si>
  <si>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</si>
  <si>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</si>
  <si>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</si>
  <si>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</si>
  <si>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</si>
  <si>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</si>
  <si>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</si>
  <si>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</si>
  <si>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</si>
  <si>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</si>
  <si>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</si>
  <si>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</si>
  <si>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</si>
  <si>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</si>
  <si>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</si>
  <si>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</si>
  <si>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</si>
  <si>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</si>
  <si>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</si>
  <si>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</si>
  <si>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</si>
  <si>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</si>
  <si>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</si>
  <si>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</si>
  <si>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</si>
  <si>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</si>
  <si>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</si>
  <si>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</si>
  <si>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</si>
  <si>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</si>
  <si>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</si>
  <si>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</si>
  <si>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</si>
  <si>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</si>
  <si>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</si>
  <si>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</si>
  <si>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</si>
  <si>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</si>
  <si>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</si>
  <si>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</si>
  <si>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</si>
  <si>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</si>
  <si>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</si>
  <si>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</si>
  <si>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</si>
  <si>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</si>
  <si>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</si>
  <si>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</si>
  <si>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</si>
  <si>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</si>
  <si>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</si>
  <si>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</si>
  <si>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</si>
  <si>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</si>
  <si>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</si>
  <si>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</si>
  <si>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</si>
  <si>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</si>
  <si>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</si>
  <si>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</si>
  <si>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</si>
  <si>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</si>
  <si>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</si>
  <si>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</si>
  <si>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</si>
  <si>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</si>
  <si>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</si>
  <si>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</si>
  <si>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</si>
  <si>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</si>
  <si>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</si>
  <si>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</si>
  <si>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</si>
  <si>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</si>
  <si>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</si>
  <si>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</si>
  <si>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</si>
  <si>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</si>
  <si>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</si>
  <si>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</si>
  <si>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</si>
  <si>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</si>
  <si>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</si>
  <si>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</si>
  <si>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</si>
  <si>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</si>
  <si>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</si>
  <si>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</si>
  <si>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</si>
  <si>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</si>
  <si>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</si>
  <si>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</si>
  <si>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</si>
  <si>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</si>
  <si>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</si>
  <si>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</si>
  <si>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</si>
  <si>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</si>
  <si>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</si>
  <si>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</si>
  <si>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</si>
  <si>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</si>
  <si>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</si>
  <si>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</si>
  <si>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</si>
  <si>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</si>
  <si>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</si>
  <si>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</si>
  <si>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</si>
  <si>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</si>
  <si>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</si>
  <si>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</si>
  <si>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</si>
  <si>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</si>
  <si>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</si>
  <si>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</si>
  <si>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</si>
  <si>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</si>
  <si>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</si>
  <si>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</si>
  <si>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</si>
  <si>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</si>
  <si>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</si>
  <si>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</si>
  <si>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</si>
  <si>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</si>
  <si>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</si>
  <si>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</si>
  <si>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</si>
  <si>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</si>
  <si>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</si>
  <si>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</si>
  <si>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</si>
  <si>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</si>
  <si>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</si>
  <si>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</si>
  <si>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</si>
  <si>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</si>
  <si>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</si>
  <si>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</si>
  <si>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</si>
  <si>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</si>
  <si>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</si>
  <si>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</si>
  <si>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</si>
  <si>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</si>
  <si>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</si>
  <si>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</si>
  <si>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</si>
  <si>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</si>
  <si>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</si>
  <si>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</si>
  <si>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</si>
  <si>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</si>
  <si>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</si>
  <si>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</si>
  <si>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</si>
  <si>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</si>
  <si>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</si>
  <si>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</si>
  <si>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</si>
  <si>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</si>
  <si>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</si>
  <si>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</si>
  <si>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</si>
  <si>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</si>
  <si>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</si>
  <si>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</si>
  <si>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</si>
  <si>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</si>
  <si>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</si>
  <si>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</si>
  <si>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</si>
  <si>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</si>
  <si>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</si>
  <si>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</si>
  <si>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</si>
  <si>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</si>
  <si>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</si>
  <si>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</si>
  <si>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</si>
  <si>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</si>
  <si>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</si>
  <si>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</si>
  <si>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</si>
  <si>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</si>
  <si>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</si>
  <si>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</si>
  <si>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</si>
  <si>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</si>
  <si>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</si>
  <si>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</si>
  <si>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</si>
  <si>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</si>
  <si>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</si>
  <si>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</si>
  <si>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</si>
  <si>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</si>
  <si>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</si>
  <si>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</si>
  <si>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</si>
  <si>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</si>
  <si>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</si>
  <si>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</si>
  <si>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</si>
  <si>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</si>
  <si>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</si>
  <si>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</si>
  <si>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</si>
  <si>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</si>
  <si>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</si>
  <si>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</si>
  <si>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</si>
  <si>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</si>
  <si>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</si>
  <si>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</si>
  <si>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</si>
  <si>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</si>
  <si>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</si>
  <si>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</si>
  <si>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</si>
  <si>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</si>
  <si>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</si>
  <si>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</si>
  <si>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</si>
  <si>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</si>
  <si>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</si>
  <si>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</si>
  <si>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</si>
  <si>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</si>
  <si>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</si>
  <si>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</si>
  <si>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</si>
  <si>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</si>
  <si>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</si>
  <si>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</si>
  <si>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</si>
  <si>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</si>
  <si>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</si>
  <si>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</si>
  <si>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</si>
  <si>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</si>
  <si>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</si>
  <si>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</si>
  <si>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</si>
  <si>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</si>
  <si>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</si>
  <si>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</si>
  <si>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</si>
  <si>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</si>
  <si>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</si>
  <si>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</si>
  <si>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</si>
  <si>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</si>
  <si>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</si>
  <si>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</si>
  <si>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</si>
  <si>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</si>
  <si>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</si>
  <si>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</si>
  <si>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</si>
  <si>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</si>
  <si>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</si>
  <si>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</si>
  <si>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</si>
  <si>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</si>
  <si>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</si>
  <si>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</si>
  <si>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</si>
  <si>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</si>
  <si>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</si>
  <si>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</si>
  <si>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</si>
  <si>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</si>
  <si>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</si>
  <si>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</si>
  <si>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</si>
  <si>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</si>
  <si>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</si>
  <si>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</si>
  <si>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</si>
  <si>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</si>
  <si>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</si>
  <si>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</si>
  <si>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</si>
  <si>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</si>
  <si>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</si>
  <si>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</si>
  <si>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</si>
  <si>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</si>
  <si>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</si>
  <si>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</si>
  <si>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</si>
  <si>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</si>
  <si>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</si>
  <si>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</si>
  <si>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</si>
  <si>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</si>
  <si>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</si>
  <si>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</si>
  <si>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</si>
  <si>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</si>
  <si>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</si>
  <si>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</si>
  <si>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</si>
  <si>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</si>
  <si>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</si>
  <si>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</si>
  <si>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</si>
  <si>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</si>
  <si>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</si>
  <si>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</si>
  <si>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</si>
  <si>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</si>
  <si>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</si>
  <si>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</si>
  <si>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</si>
  <si>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</si>
  <si>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</si>
  <si>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</si>
  <si>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</si>
  <si>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</si>
  <si>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</si>
  <si>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</si>
  <si>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</si>
  <si>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</si>
  <si>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</si>
  <si>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</si>
  <si>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</si>
  <si>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</si>
  <si>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</si>
  <si>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</si>
  <si>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</si>
  <si>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</si>
  <si>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</si>
  <si>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</si>
  <si>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</si>
  <si>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</si>
  <si>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</si>
  <si>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</si>
  <si>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</si>
  <si>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</si>
  <si>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</si>
  <si>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</si>
  <si>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</si>
  <si>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</si>
  <si>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</si>
  <si>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</si>
  <si>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</si>
  <si>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</si>
  <si>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</si>
  <si>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</si>
  <si>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</si>
  <si>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</si>
  <si>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</si>
  <si>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</si>
  <si>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</si>
  <si>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</si>
  <si>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</si>
  <si>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</si>
  <si>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</si>
  <si>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</si>
  <si>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</si>
  <si>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</si>
  <si>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</si>
  <si>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</si>
  <si>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</si>
  <si>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</si>
  <si>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</si>
  <si>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</si>
  <si>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</si>
  <si>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</si>
  <si>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</si>
  <si>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</si>
  <si>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</si>
  <si>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</si>
  <si>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</si>
  <si>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</si>
  <si>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</si>
  <si>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</si>
  <si>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</si>
  <si>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</si>
  <si>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</si>
  <si>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</si>
  <si>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</si>
  <si>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</si>
  <si>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</si>
  <si>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</si>
  <si>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</si>
  <si>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</si>
  <si>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</si>
  <si>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</si>
  <si>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</si>
  <si>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</si>
  <si>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</si>
  <si>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</si>
  <si>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</si>
  <si>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</si>
  <si>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</si>
  <si>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</si>
  <si>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</si>
  <si>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</si>
  <si>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</si>
  <si>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</si>
  <si>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</si>
  <si>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</si>
  <si>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</si>
  <si>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</si>
  <si>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</si>
  <si>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</si>
  <si>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</si>
  <si>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</si>
  <si>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</si>
  <si>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</si>
  <si>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</si>
  <si>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</si>
  <si>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</si>
  <si>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</si>
  <si>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</si>
  <si>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</si>
  <si>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</si>
  <si>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</si>
  <si>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</si>
  <si>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</si>
  <si>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</si>
  <si>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</si>
  <si>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</si>
  <si>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</si>
  <si>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</si>
  <si>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</si>
  <si>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</si>
  <si>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</si>
  <si>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</si>
  <si>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</si>
  <si>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</si>
  <si>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</si>
  <si>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</si>
  <si>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</si>
  <si>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</si>
  <si>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</si>
  <si>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</si>
  <si>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</si>
  <si>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</si>
  <si>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</si>
  <si>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</si>
  <si>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</si>
  <si>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</si>
  <si>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</si>
  <si>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</si>
  <si>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</si>
  <si>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</si>
  <si>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</si>
  <si>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</si>
  <si>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</si>
  <si>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</si>
  <si>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</si>
  <si>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</si>
  <si>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</si>
  <si>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</si>
  <si>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</si>
  <si>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</si>
  <si>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</si>
  <si>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</si>
  <si>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</si>
  <si>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</si>
  <si>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</si>
  <si>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</si>
  <si>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</si>
  <si>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</si>
  <si>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</si>
  <si>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</si>
  <si>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</si>
  <si>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</si>
  <si>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</si>
  <si>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</si>
  <si>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</si>
  <si>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</si>
  <si>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</si>
  <si>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</si>
  <si>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</si>
  <si>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</si>
  <si>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</si>
  <si>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</si>
  <si>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</si>
  <si>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</si>
  <si>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</si>
  <si>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</si>
  <si>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</si>
  <si>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</si>
  <si>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</si>
  <si>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</si>
  <si>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</si>
  <si>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</si>
  <si>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</si>
  <si>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</si>
  <si>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</si>
  <si>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</si>
  <si>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</si>
  <si>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</si>
  <si>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</si>
  <si>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</si>
  <si>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</si>
  <si>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</si>
  <si>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</si>
  <si>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</si>
  <si>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</si>
  <si>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</si>
  <si>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</si>
  <si>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</si>
  <si>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</si>
  <si>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</si>
  <si>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</si>
  <si>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</si>
  <si>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</si>
  <si>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</si>
  <si>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</si>
  <si>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</si>
  <si>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</si>
  <si>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</si>
  <si>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</si>
  <si>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</si>
  <si>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</si>
  <si>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</si>
  <si>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</si>
  <si>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</si>
  <si>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</si>
  <si>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</si>
  <si>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</si>
  <si>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</si>
  <si>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</si>
  <si>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</si>
  <si>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</si>
  <si>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</si>
  <si>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</si>
  <si>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</si>
  <si>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</si>
  <si>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</si>
  <si>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</si>
  <si>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</si>
  <si>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</si>
  <si>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</si>
  <si>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</si>
  <si>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</si>
  <si>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</si>
  <si>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</si>
  <si>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</si>
  <si>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</si>
  <si>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</si>
  <si>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</si>
  <si>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</si>
  <si>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</si>
  <si>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</si>
  <si>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</si>
  <si>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</si>
  <si>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</si>
  <si>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</si>
  <si>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</si>
  <si>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</si>
  <si>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</si>
  <si>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</si>
  <si>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</si>
  <si>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</si>
  <si>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</si>
  <si>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</si>
  <si>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</si>
  <si>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</si>
  <si>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</si>
  <si>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</si>
  <si>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</si>
  <si>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</si>
  <si>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</si>
  <si>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</si>
  <si>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</si>
  <si>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</si>
  <si>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</si>
  <si>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</si>
  <si>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</si>
  <si>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</si>
  <si>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</si>
  <si>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</si>
  <si>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</si>
  <si>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</si>
  <si>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</si>
  <si>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</si>
  <si>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</si>
  <si>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</si>
  <si>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</si>
  <si>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</si>
  <si>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</si>
  <si>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</si>
  <si>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</si>
  <si>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</si>
  <si>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</si>
  <si>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</si>
  <si>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</si>
  <si>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</si>
  <si>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</si>
  <si>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</si>
  <si>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</si>
  <si>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</si>
  <si>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</si>
  <si>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</si>
  <si>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</si>
  <si>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</si>
  <si>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</si>
  <si>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</si>
  <si>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</si>
  <si>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</si>
  <si>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</si>
  <si>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</si>
  <si>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</si>
  <si>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</si>
  <si>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</si>
  <si>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</si>
  <si>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</si>
  <si>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</si>
  <si>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</si>
  <si>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</si>
  <si>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</si>
  <si>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</si>
  <si>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</si>
  <si>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</si>
  <si>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</si>
  <si>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</si>
  <si>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</si>
  <si>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</si>
  <si>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</si>
  <si>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</si>
  <si>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</si>
  <si>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</si>
  <si>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</si>
  <si>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</si>
  <si>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</si>
  <si>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</si>
  <si>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</si>
  <si>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</si>
  <si>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</si>
  <si>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</si>
  <si>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</si>
  <si>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</si>
  <si>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</si>
  <si>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</si>
  <si>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</si>
  <si>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</si>
  <si>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</si>
  <si>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</si>
  <si>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</si>
  <si>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</si>
  <si>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</si>
  <si>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</si>
  <si>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</si>
  <si>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</si>
  <si>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</si>
  <si>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</si>
  <si>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</si>
  <si>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</si>
  <si>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</si>
  <si>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</si>
  <si>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</si>
  <si>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</si>
  <si>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</si>
  <si>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</si>
  <si>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</si>
  <si>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</si>
  <si>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</si>
  <si>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</si>
  <si>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</si>
  <si>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</si>
  <si>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</si>
  <si>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</si>
  <si>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</si>
  <si>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</si>
  <si>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</si>
  <si>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</si>
  <si>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</si>
  <si>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</si>
  <si>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</si>
  <si>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</si>
  <si>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</si>
  <si>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</si>
  <si>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</si>
  <si>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</si>
  <si>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</si>
  <si>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</si>
  <si>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</si>
  <si>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</si>
  <si>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</si>
  <si>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</si>
  <si>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</si>
  <si>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</si>
  <si>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</si>
  <si>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</si>
  <si>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</si>
  <si>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</si>
  <si>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</si>
  <si>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</si>
  <si>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</si>
  <si>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</si>
  <si>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</si>
  <si>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</si>
  <si>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</si>
  <si>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</si>
  <si>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</si>
  <si>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</si>
  <si>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</si>
  <si>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</si>
  <si>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</si>
  <si>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</si>
  <si>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</si>
  <si>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</si>
  <si>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</si>
  <si>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</si>
  <si>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</si>
  <si>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</si>
  <si>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</si>
  <si>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</si>
  <si>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</si>
  <si>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</si>
  <si>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</si>
  <si>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</si>
  <si>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</si>
  <si>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</si>
  <si>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</si>
  <si>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</si>
  <si>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</si>
  <si>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</si>
  <si>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</si>
  <si>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</si>
  <si>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</si>
  <si>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</si>
  <si>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</si>
  <si>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</si>
  <si>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</si>
  <si>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</si>
  <si>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</si>
  <si>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</si>
  <si>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</si>
  <si>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</si>
  <si>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</si>
  <si>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</si>
  <si>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</si>
  <si>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</si>
  <si>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</si>
  <si>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</si>
  <si>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</si>
  <si>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</si>
  <si>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</si>
  <si>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</si>
  <si>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</si>
  <si>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</si>
  <si>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</si>
  <si>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</si>
  <si>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</si>
  <si>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</si>
  <si>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</si>
  <si>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</si>
  <si>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</si>
  <si>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</si>
  <si>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</si>
  <si>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</si>
  <si>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</si>
  <si>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</si>
  <si>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</si>
  <si>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</si>
  <si>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</si>
  <si>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</si>
  <si>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</si>
  <si>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</si>
  <si>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</si>
  <si>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</si>
  <si>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</si>
  <si>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</si>
  <si>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</si>
  <si>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</si>
  <si>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</si>
  <si>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</si>
  <si>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</si>
  <si>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</si>
  <si>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</si>
  <si>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</si>
  <si>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</si>
  <si>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</si>
  <si>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</si>
  <si>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</si>
  <si>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</si>
  <si>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</si>
  <si>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</si>
  <si>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</si>
  <si>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</si>
  <si>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</si>
  <si>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</si>
  <si>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</si>
  <si>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</si>
  <si>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</si>
  <si>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</si>
  <si>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</si>
  <si>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</si>
  <si>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</si>
  <si>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</si>
  <si>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</si>
  <si>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</si>
  <si>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</si>
  <si>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</si>
  <si>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</si>
  <si>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</si>
  <si>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</si>
  <si>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</si>
  <si>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</si>
  <si>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</si>
  <si>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</si>
  <si>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</si>
  <si>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</si>
  <si>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</si>
  <si>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</si>
  <si>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</si>
  <si>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</si>
  <si>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</si>
  <si>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</si>
  <si>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</si>
  <si>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</si>
  <si>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</si>
  <si>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</si>
  <si>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</si>
  <si>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</si>
  <si>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</si>
  <si>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</si>
  <si>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</si>
  <si>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</si>
  <si>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</si>
  <si>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</si>
  <si>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</si>
  <si>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</si>
  <si>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</si>
  <si>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</si>
  <si>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</si>
  <si>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</si>
  <si>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</si>
  <si>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</si>
  <si>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</si>
  <si>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</si>
  <si>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</si>
  <si>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</si>
  <si>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</si>
  <si>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</si>
  <si>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</si>
  <si>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</si>
  <si>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</si>
  <si>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</si>
  <si>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</si>
  <si>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</si>
  <si>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</si>
  <si>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</si>
  <si>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</si>
  <si>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</si>
  <si>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</si>
  <si>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</si>
  <si>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</si>
  <si>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</si>
  <si>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</si>
  <si>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</si>
  <si>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</si>
  <si>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</si>
  <si>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</si>
  <si>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</si>
  <si>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</si>
  <si>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</si>
  <si>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</si>
  <si>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</si>
  <si>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</si>
  <si>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</si>
  <si>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</si>
  <si>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</si>
  <si>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</si>
  <si>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</si>
  <si>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</si>
  <si>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</si>
  <si>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</si>
  <si>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</si>
  <si>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</si>
  <si>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</si>
  <si>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</si>
  <si>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</si>
  <si>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</si>
  <si>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</si>
  <si>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</si>
  <si>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</si>
  <si>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</si>
  <si>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</si>
  <si>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</si>
  <si>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</si>
  <si>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</si>
  <si>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</si>
  <si>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</si>
  <si>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</si>
  <si>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</si>
  <si>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</si>
  <si>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</si>
  <si>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</si>
  <si>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</si>
  <si>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</si>
  <si>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</si>
  <si>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</si>
  <si>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</si>
  <si>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</si>
  <si>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</si>
  <si>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</si>
  <si>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</si>
  <si>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</si>
  <si>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</si>
  <si>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</si>
  <si>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</si>
  <si>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</si>
  <si>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</si>
  <si>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</si>
  <si>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</si>
  <si>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</si>
  <si>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</si>
  <si>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</si>
  <si>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</si>
  <si>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</si>
  <si>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</si>
  <si>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</si>
  <si>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</si>
  <si>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</si>
  <si>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</si>
  <si>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</si>
  <si>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</si>
  <si>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</si>
  <si>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</si>
  <si>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</si>
  <si>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</si>
  <si>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</si>
  <si>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</si>
  <si>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</si>
  <si>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</si>
  <si>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</si>
  <si>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</si>
  <si>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</si>
  <si>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</si>
  <si>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</si>
  <si>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</si>
  <si>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</si>
  <si>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</si>
  <si>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</si>
  <si>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</si>
  <si>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</si>
  <si>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</si>
  <si>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</si>
  <si>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</si>
  <si>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</si>
  <si>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</si>
  <si>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</si>
  <si>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</si>
  <si>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</si>
  <si>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</si>
  <si>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</si>
  <si>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</si>
  <si>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</si>
  <si>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</si>
  <si>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</si>
  <si>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</si>
  <si>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</si>
  <si>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</si>
  <si>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</si>
  <si>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</si>
  <si>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</si>
  <si>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</si>
  <si>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</si>
  <si>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</si>
  <si>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</si>
  <si>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</si>
  <si>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</si>
  <si>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</si>
  <si>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</si>
  <si>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</si>
  <si>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</si>
  <si>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</si>
  <si>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</si>
  <si>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</si>
  <si>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</si>
  <si>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</si>
  <si>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</si>
  <si>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</si>
  <si>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</si>
  <si>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</si>
  <si>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</si>
  <si>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</si>
  <si>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</si>
  <si>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</si>
  <si>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</si>
  <si>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</si>
  <si>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</si>
  <si>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</si>
  <si>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</si>
  <si>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</si>
  <si>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</si>
  <si>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</si>
  <si>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</si>
  <si>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</si>
  <si>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</si>
  <si>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</si>
  <si>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</si>
  <si>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</si>
  <si>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</si>
  <si>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</si>
  <si>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</si>
  <si>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</si>
  <si>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</si>
  <si>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</si>
  <si>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</si>
  <si>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</si>
  <si>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</si>
  <si>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</si>
  <si>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</si>
  <si>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</si>
  <si>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</si>
  <si>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</si>
  <si>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</si>
  <si>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</si>
  <si>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</si>
  <si>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</si>
  <si>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</si>
  <si>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</si>
  <si>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</si>
  <si>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</si>
  <si>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</si>
  <si>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</si>
  <si>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</si>
  <si>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</si>
  <si>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</si>
  <si>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</si>
  <si>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</si>
  <si>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</si>
  <si>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</si>
  <si>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</si>
  <si>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</si>
  <si>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</si>
  <si>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</si>
  <si>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</si>
  <si>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</si>
  <si>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</si>
  <si>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</si>
  <si>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</si>
  <si>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</si>
  <si>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</si>
  <si>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</si>
  <si>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</si>
  <si>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</si>
  <si>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</si>
  <si>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</si>
  <si>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</si>
  <si>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</si>
  <si>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</si>
  <si>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</si>
  <si>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</si>
  <si>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</si>
  <si>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</si>
  <si>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</si>
  <si>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</si>
  <si>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</si>
  <si>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</si>
  <si>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</si>
  <si>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</si>
  <si>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</si>
  <si>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</si>
  <si>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</si>
  <si>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</si>
  <si>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</si>
  <si>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</si>
  <si>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</si>
  <si>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</si>
  <si>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</si>
  <si>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</si>
  <si>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</si>
  <si>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</si>
  <si>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</si>
  <si>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</si>
  <si>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</si>
  <si>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</si>
  <si>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</si>
  <si>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</si>
  <si>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</si>
  <si>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</si>
  <si>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</si>
  <si>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</si>
  <si>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</si>
  <si>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</si>
  <si>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</si>
  <si>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</si>
  <si>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</si>
  <si>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</si>
  <si>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</si>
  <si>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</si>
  <si>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</si>
  <si>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</si>
  <si>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</si>
  <si>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</si>
  <si>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</si>
  <si>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</si>
  <si>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</si>
  <si>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</si>
  <si>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</si>
  <si>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</si>
  <si>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</si>
  <si>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</si>
  <si>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</si>
  <si>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</si>
  <si>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</si>
  <si>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</si>
  <si>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</si>
  <si>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</si>
  <si>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</si>
  <si>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</si>
  <si>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</si>
  <si>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</si>
  <si>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</si>
  <si>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</si>
  <si>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</si>
  <si>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</si>
  <si>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</si>
  <si>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</si>
  <si>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</si>
  <si>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</si>
  <si>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</si>
  <si>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</si>
  <si>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</si>
  <si>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</si>
  <si>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</si>
  <si>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</si>
  <si>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</si>
  <si>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</si>
  <si>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</si>
  <si>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</si>
  <si>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</si>
  <si>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</si>
  <si>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</si>
  <si>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</si>
  <si>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</si>
  <si>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</si>
  <si>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</si>
  <si>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</si>
  <si>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</si>
  <si>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</si>
  <si>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</si>
  <si>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</si>
  <si>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</si>
  <si>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</si>
  <si>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</si>
  <si>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</si>
  <si>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</si>
  <si>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</si>
  <si>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</si>
  <si>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</si>
  <si>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</si>
  <si>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</si>
  <si>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</si>
  <si>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</si>
  <si>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</si>
  <si>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</si>
  <si>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</si>
  <si>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</si>
  <si>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</si>
  <si>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</si>
  <si>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</si>
  <si>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</si>
  <si>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</si>
  <si>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</si>
  <si>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</si>
  <si>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</si>
  <si>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</si>
  <si>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</si>
  <si>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</si>
  <si>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</si>
  <si>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</si>
  <si>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</si>
  <si>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</si>
  <si>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</si>
  <si>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</si>
  <si>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</si>
  <si>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</si>
  <si>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</si>
  <si>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</si>
  <si>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</si>
  <si>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</si>
  <si>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</si>
  <si>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</si>
  <si>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</si>
  <si>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</si>
  <si>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</si>
  <si>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</si>
  <si>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</si>
  <si>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</si>
  <si>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</si>
  <si>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</si>
  <si>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</si>
  <si>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</si>
  <si>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</si>
  <si>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</si>
  <si>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</si>
  <si>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</si>
  <si>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</si>
  <si>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</si>
  <si>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</si>
  <si>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</si>
  <si>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</si>
  <si>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</si>
  <si>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</si>
  <si>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</si>
  <si>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</si>
  <si>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</si>
  <si>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</si>
  <si>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</si>
  <si>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</si>
  <si>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</si>
  <si>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</si>
  <si>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</si>
  <si>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</si>
  <si>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</si>
  <si>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</si>
  <si>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</si>
  <si>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</si>
  <si>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</si>
  <si>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</si>
  <si>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</si>
  <si>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</si>
  <si>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</si>
  <si>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</si>
  <si>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</si>
  <si>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</si>
  <si>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</si>
  <si>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</si>
  <si>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</si>
  <si>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</si>
  <si>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</si>
  <si>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</si>
  <si>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</si>
  <si>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</si>
  <si>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</si>
  <si>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</si>
  <si>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</si>
  <si>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</si>
  <si>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</si>
  <si>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</si>
  <si>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</si>
  <si>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</si>
  <si>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</si>
  <si>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</si>
  <si>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</si>
  <si>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</si>
  <si>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</si>
  <si>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</si>
  <si>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</si>
  <si>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</si>
  <si>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</si>
  <si>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</si>
  <si>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</si>
  <si>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</si>
  <si>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</si>
  <si>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</si>
  <si>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</si>
  <si>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</si>
  <si>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</si>
  <si>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</si>
  <si>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</si>
  <si>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</si>
  <si>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</si>
  <si>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</si>
  <si>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</si>
  <si>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</si>
  <si>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</si>
  <si>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</si>
  <si>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</si>
  <si>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</si>
  <si>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</si>
  <si>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</si>
  <si>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</si>
  <si>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</si>
  <si>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</si>
  <si>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</si>
  <si>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</si>
  <si>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</si>
  <si>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</si>
  <si>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</si>
  <si>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</si>
  <si>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</si>
  <si>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</si>
  <si>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</si>
  <si>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</si>
  <si>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</si>
  <si>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</si>
  <si>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</si>
  <si>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</si>
  <si>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</si>
  <si>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</si>
  <si>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</si>
  <si>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</si>
  <si>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</si>
  <si>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</si>
  <si>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</si>
  <si>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</si>
  <si>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</si>
  <si>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</si>
  <si>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</si>
  <si>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</si>
  <si>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</si>
  <si>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</si>
  <si>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</si>
  <si>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</si>
  <si>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</si>
  <si>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</si>
  <si>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</si>
  <si>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</si>
  <si>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</si>
  <si>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</si>
  <si>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</si>
  <si>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</si>
  <si>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</si>
  <si>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</si>
  <si>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</si>
  <si>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</si>
  <si>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</si>
  <si>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</si>
  <si>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</si>
  <si>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</si>
  <si>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</si>
  <si>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</si>
  <si>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</si>
  <si>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</si>
  <si>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</si>
  <si>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</si>
  <si>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</si>
  <si>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</si>
  <si>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</si>
  <si>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</si>
  <si>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</si>
  <si>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</si>
  <si>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</si>
  <si>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</si>
  <si>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</si>
  <si>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</si>
  <si>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</si>
  <si>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</si>
  <si>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</si>
  <si>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</si>
  <si>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</si>
  <si>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</si>
  <si>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</si>
  <si>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</si>
  <si>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</si>
  <si>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</si>
  <si>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</si>
  <si>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</si>
  <si>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</si>
  <si>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</si>
  <si>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</si>
  <si>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</si>
  <si>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</si>
  <si>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</si>
  <si>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</si>
  <si>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</si>
  <si>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</si>
  <si>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</si>
  <si>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</si>
  <si>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</si>
  <si>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</si>
  <si>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</si>
  <si>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</si>
  <si>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</si>
  <si>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</si>
  <si>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</si>
  <si>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</si>
  <si>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</si>
  <si>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</si>
  <si>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</si>
  <si>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</si>
  <si>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</si>
  <si>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</si>
  <si>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</si>
  <si>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</si>
  <si>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</si>
  <si>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</si>
  <si>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</si>
  <si>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</si>
  <si>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</si>
  <si>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</si>
  <si>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</si>
  <si>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</si>
  <si>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</si>
  <si>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</si>
  <si>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</si>
  <si>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</si>
  <si>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</si>
  <si>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</si>
  <si>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</si>
  <si>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</si>
  <si>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</si>
  <si>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</si>
  <si>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</si>
  <si>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</si>
  <si>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</si>
  <si>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</si>
  <si>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</si>
  <si>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</si>
  <si>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</si>
  <si>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</si>
  <si>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</si>
  <si>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</si>
  <si>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</si>
  <si>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</si>
  <si>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</si>
  <si>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</si>
  <si>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</si>
  <si>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</si>
  <si>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</si>
  <si>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</si>
  <si>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</si>
  <si>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</si>
  <si>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</si>
  <si>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</si>
  <si>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</si>
  <si>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</si>
  <si>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</si>
  <si>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</si>
  <si>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</si>
  <si>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</si>
  <si>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</si>
  <si>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</si>
  <si>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</si>
  <si>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</si>
  <si>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</si>
  <si>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</si>
  <si>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</si>
  <si>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</si>
  <si>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</si>
  <si>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</si>
  <si>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</si>
  <si>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</si>
  <si>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</si>
  <si>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</si>
  <si>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</si>
  <si>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</si>
  <si>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</si>
  <si>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</si>
  <si>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</si>
  <si>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</si>
  <si>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</si>
  <si>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</si>
  <si>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</si>
  <si>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</si>
  <si>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</si>
  <si>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</si>
  <si>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</si>
  <si>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</si>
  <si>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</si>
  <si>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</si>
  <si>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</si>
  <si>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</si>
  <si>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</si>
  <si>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</si>
  <si>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</si>
  <si>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</si>
  <si>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</si>
  <si>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</si>
  <si>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</si>
  <si>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</si>
  <si>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</si>
  <si>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</si>
  <si>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</si>
  <si>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</si>
  <si>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</si>
  <si>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</si>
  <si>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</si>
  <si>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</si>
  <si>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</si>
  <si>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</si>
  <si>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</si>
  <si>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</si>
  <si>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</si>
  <si>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</si>
  <si>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</si>
  <si>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</si>
  <si>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</si>
  <si>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</si>
  <si>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</si>
  <si>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</si>
  <si>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</si>
  <si>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</si>
  <si>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</si>
  <si>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</si>
  <si>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</si>
  <si>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</si>
  <si>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</si>
  <si>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</si>
  <si>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</si>
  <si>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</si>
  <si>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</si>
  <si>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</si>
  <si>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</si>
  <si>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</si>
  <si>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</si>
  <si>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</si>
  <si>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</si>
  <si>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</si>
  <si>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</si>
  <si>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</si>
  <si>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</si>
  <si>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</si>
  <si>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</si>
  <si>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</si>
  <si>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</si>
  <si>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</si>
  <si>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</si>
  <si>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</si>
  <si>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</si>
  <si>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</si>
  <si>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</si>
  <si>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</si>
  <si>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</si>
  <si>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</si>
  <si>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</si>
  <si>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</si>
  <si>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</si>
  <si>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</si>
  <si>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</si>
  <si>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</si>
  <si>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</si>
  <si>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</si>
  <si>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</si>
  <si>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</si>
  <si>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</si>
  <si>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</si>
  <si>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</si>
  <si>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</si>
  <si>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</si>
  <si>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</si>
  <si>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</si>
  <si>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</si>
  <si>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</si>
  <si>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</si>
  <si>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</si>
  <si>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</si>
  <si>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</si>
  <si>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</si>
  <si>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</si>
  <si>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</si>
  <si>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</si>
  <si>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</si>
  <si>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</si>
  <si>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</si>
  <si>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</si>
  <si>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</si>
  <si>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</si>
  <si>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</si>
  <si>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</si>
  <si>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</si>
  <si>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</si>
  <si>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</si>
  <si>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</si>
  <si>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</si>
  <si>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</si>
  <si>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</si>
  <si>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</si>
  <si>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</si>
  <si>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</si>
  <si>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</si>
  <si>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</si>
  <si>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</si>
  <si>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</si>
  <si>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</si>
  <si>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</si>
  <si>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</si>
  <si>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</si>
  <si>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</si>
  <si>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</si>
  <si>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</si>
  <si>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</si>
  <si>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</si>
  <si>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</si>
  <si>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</si>
  <si>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</si>
  <si>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</si>
  <si>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</si>
  <si>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</si>
  <si>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</si>
  <si>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</si>
  <si>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</si>
  <si>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</si>
  <si>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</si>
  <si>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</si>
  <si>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</si>
  <si>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</si>
  <si>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</si>
  <si>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</si>
  <si>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</si>
  <si>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</si>
  <si>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</si>
  <si>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</si>
  <si>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</si>
  <si>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</si>
  <si>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</si>
  <si>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</si>
  <si>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</si>
  <si>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</si>
  <si>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</si>
  <si>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</si>
  <si>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</si>
  <si>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</si>
  <si>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</si>
  <si>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</si>
  <si>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</si>
  <si>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</si>
  <si>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</si>
  <si>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</si>
  <si>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</si>
  <si>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</si>
  <si>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</si>
  <si>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</si>
  <si>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</si>
  <si>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</si>
  <si>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</si>
  <si>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</si>
  <si>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</si>
  <si>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</si>
  <si>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</si>
  <si>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</si>
  <si>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</si>
  <si>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</si>
  <si>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</si>
  <si>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</si>
  <si>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</si>
  <si>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</si>
  <si>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</si>
  <si>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</si>
  <si>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</si>
  <si>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</si>
  <si>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</si>
  <si>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</si>
  <si>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</si>
  <si>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</si>
  <si>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</si>
  <si>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</si>
  <si>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</si>
  <si>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</si>
  <si>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</si>
  <si>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</si>
  <si>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</si>
  <si>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</si>
  <si>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</si>
  <si>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</si>
  <si>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</si>
  <si>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</si>
  <si>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</si>
  <si>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</si>
  <si>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</si>
  <si>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</si>
  <si>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</si>
  <si>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</si>
  <si>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</si>
  <si>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</si>
  <si>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</si>
  <si>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</si>
  <si>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</si>
  <si>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</si>
  <si>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</si>
  <si>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</si>
  <si>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</si>
  <si>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</si>
  <si>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</si>
  <si>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</si>
  <si>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</si>
  <si>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</si>
  <si>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</si>
  <si>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</si>
  <si>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</si>
  <si>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</si>
  <si>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</si>
  <si>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</si>
  <si>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</si>
  <si>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</si>
  <si>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</si>
  <si>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</si>
  <si>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</si>
  <si>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</si>
  <si>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</si>
  <si>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</si>
  <si>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</si>
  <si>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</si>
  <si>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</si>
  <si>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</si>
  <si>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</si>
  <si>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</si>
  <si>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</si>
  <si>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</si>
  <si>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</si>
  <si>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</si>
  <si>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</si>
  <si>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</si>
  <si>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</si>
  <si>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</si>
  <si>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</si>
  <si>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</si>
  <si>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</si>
  <si>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</si>
  <si>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</si>
  <si>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</si>
  <si>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</si>
  <si>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</si>
  <si>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</si>
  <si>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</si>
  <si>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</si>
  <si>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</si>
  <si>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</si>
  <si>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</si>
  <si>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</si>
  <si>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</si>
  <si>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</si>
  <si>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</si>
  <si>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</si>
  <si>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</si>
  <si>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</si>
  <si>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</si>
  <si>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</si>
  <si>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</si>
  <si>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</si>
  <si>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</si>
  <si>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</si>
  <si>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</si>
  <si>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</si>
  <si>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</si>
  <si>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</si>
  <si>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</si>
  <si>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</si>
  <si>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</si>
  <si>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</si>
  <si>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</si>
  <si>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</si>
  <si>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</si>
  <si>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</si>
  <si>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</si>
  <si>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</si>
  <si>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</si>
  <si>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</si>
  <si>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</si>
  <si>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</si>
  <si>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</si>
  <si>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</si>
  <si>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</si>
  <si>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</si>
  <si>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</si>
  <si>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</si>
  <si>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</si>
  <si>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</si>
  <si>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</si>
  <si>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</si>
  <si>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</si>
  <si>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</si>
  <si>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</si>
  <si>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</si>
  <si>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</si>
  <si>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</si>
  <si>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</si>
  <si>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</si>
  <si>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</si>
  <si>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</si>
  <si>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</si>
  <si>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</si>
  <si>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</si>
  <si>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</si>
  <si>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</si>
  <si>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</si>
  <si>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</si>
  <si>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</si>
  <si>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</si>
  <si>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</si>
  <si>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</si>
  <si>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</si>
  <si>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</si>
  <si>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</si>
  <si>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</si>
  <si>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</si>
  <si>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</si>
  <si>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</si>
  <si>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</si>
  <si>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</si>
  <si>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</si>
  <si>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</si>
  <si>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</si>
  <si>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</si>
  <si>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</si>
  <si>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</si>
  <si>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</si>
  <si>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</si>
  <si>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</si>
  <si>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</si>
  <si>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</si>
  <si>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</si>
  <si>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</si>
  <si>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</si>
  <si>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</si>
  <si>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</si>
  <si>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</si>
  <si>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</si>
  <si>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</si>
  <si>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</si>
  <si>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</si>
  <si>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</si>
  <si>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</si>
  <si>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</si>
  <si>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</si>
  <si>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</si>
  <si>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</si>
  <si>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</si>
  <si>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</si>
  <si>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</si>
  <si>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</si>
  <si>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</si>
  <si>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</si>
  <si>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</si>
  <si>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</si>
  <si>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</si>
  <si>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</si>
  <si>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</si>
  <si>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</si>
  <si>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</si>
  <si>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</si>
  <si>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</si>
  <si>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</si>
  <si>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</si>
  <si>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</si>
  <si>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</si>
  <si>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</si>
  <si>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</si>
  <si>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</si>
  <si>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</si>
  <si>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</si>
  <si>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</si>
  <si>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</si>
  <si>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</si>
  <si>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</si>
  <si>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</si>
  <si>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</si>
  <si>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</si>
  <si>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</si>
  <si>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</si>
  <si>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</si>
  <si>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</si>
  <si>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</si>
  <si>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</si>
  <si>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</si>
  <si>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</si>
  <si>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</si>
  <si>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</si>
  <si>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</si>
  <si>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</si>
  <si>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</si>
  <si>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</si>
  <si>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</si>
  <si>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</si>
  <si>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</si>
  <si>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</si>
  <si>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</si>
  <si>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</si>
  <si>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</si>
  <si>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</si>
  <si>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</si>
  <si>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</si>
  <si>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</si>
  <si>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</si>
  <si>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</si>
  <si>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</si>
  <si>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</si>
  <si>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</si>
  <si>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</si>
  <si>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</si>
  <si>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</si>
  <si>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</si>
  <si>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</si>
  <si>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</si>
  <si>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</si>
  <si>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</si>
  <si>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</si>
  <si>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</si>
  <si>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</si>
  <si>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</si>
  <si>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</si>
  <si>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</si>
  <si>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</si>
  <si>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</si>
  <si>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</si>
  <si>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</si>
  <si>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</si>
  <si>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</si>
  <si>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</si>
  <si>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</si>
  <si>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</si>
  <si>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</si>
  <si>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</si>
  <si>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</si>
  <si>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</si>
  <si>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</si>
  <si>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</si>
  <si>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</si>
  <si>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</si>
  <si>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</si>
  <si>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</si>
  <si>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</si>
  <si>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</si>
  <si>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</si>
  <si>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</si>
  <si>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</si>
  <si>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</si>
  <si>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</si>
  <si>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</si>
  <si>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</si>
  <si>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</si>
  <si>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</si>
  <si>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</si>
  <si>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</si>
  <si>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</si>
  <si>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</si>
  <si>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</si>
  <si>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</si>
  <si>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</si>
  <si>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</si>
  <si>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</si>
  <si>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</si>
  <si>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</si>
  <si>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</si>
  <si>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</si>
  <si>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</si>
  <si>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</si>
  <si>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</si>
  <si>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</si>
  <si>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</si>
  <si>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</si>
  <si>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</si>
  <si>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</si>
  <si>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</si>
  <si>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</si>
  <si>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</si>
  <si>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</si>
  <si>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</si>
  <si>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</si>
  <si>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</si>
  <si>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</si>
  <si>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</si>
  <si>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</si>
  <si>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</si>
  <si>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</si>
  <si>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</si>
  <si>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</si>
  <si>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</si>
  <si>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</si>
  <si>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</si>
  <si>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</si>
  <si>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</si>
  <si>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</si>
  <si>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</si>
  <si>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</si>
  <si>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</si>
  <si>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</si>
  <si>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</si>
  <si>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</si>
  <si>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</si>
  <si>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</si>
  <si>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</si>
  <si>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</si>
  <si>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</si>
  <si>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</si>
  <si>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</si>
  <si>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</si>
  <si>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</si>
  <si>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</si>
  <si>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</si>
  <si>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</si>
  <si>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</si>
  <si>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</si>
  <si>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</si>
  <si>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</si>
  <si>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</si>
  <si>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</si>
  <si>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</si>
  <si>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</si>
  <si>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</si>
  <si>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</si>
  <si>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</si>
  <si>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</si>
  <si>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</si>
  <si>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</si>
  <si>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</si>
  <si>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</si>
  <si>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</si>
  <si>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</si>
  <si>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</si>
  <si>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</si>
  <si>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</si>
  <si>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</si>
  <si>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</si>
  <si>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</si>
  <si>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</si>
  <si>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</si>
  <si>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</si>
  <si>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</si>
  <si>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</si>
  <si>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</si>
  <si>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</si>
  <si>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</si>
  <si>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</si>
  <si>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</si>
  <si>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</si>
  <si>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</si>
  <si>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</si>
  <si>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</si>
  <si>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</si>
  <si>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</si>
  <si>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</si>
  <si>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</si>
  <si>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</si>
  <si>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</si>
  <si>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</si>
  <si>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</si>
  <si>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</si>
  <si>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</si>
  <si>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</si>
  <si>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</si>
  <si>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</si>
  <si>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</si>
  <si>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</si>
  <si>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</si>
  <si>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</si>
  <si>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</si>
  <si>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</si>
  <si>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</si>
  <si>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</si>
  <si>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</si>
  <si>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</si>
  <si>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</si>
  <si>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</si>
  <si>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</si>
  <si>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</si>
  <si>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</si>
  <si>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</si>
  <si>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</si>
  <si>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</si>
  <si>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</si>
  <si>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</si>
  <si>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</si>
  <si>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</si>
  <si>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</si>
  <si>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</si>
  <si>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</si>
  <si>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</si>
  <si>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</si>
  <si>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</si>
  <si>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</si>
  <si>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</si>
  <si>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</si>
  <si>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</si>
  <si>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</si>
  <si>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</si>
  <si>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</si>
  <si>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</si>
  <si>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</si>
  <si>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</si>
  <si>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</si>
  <si>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</si>
  <si>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</si>
  <si>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</si>
  <si>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</si>
  <si>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</si>
  <si>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</si>
  <si>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</si>
  <si>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</si>
  <si>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</si>
  <si>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</si>
  <si>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</si>
  <si>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</si>
  <si>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</si>
  <si>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</si>
  <si>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</si>
  <si>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</si>
  <si>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</si>
  <si>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</si>
  <si>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</si>
  <si>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</si>
  <si>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</si>
  <si>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</si>
  <si>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</si>
  <si>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</si>
  <si>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</si>
  <si>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</si>
  <si>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</si>
  <si>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</si>
  <si>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</si>
  <si>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</si>
  <si>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</si>
  <si>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</si>
  <si>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</si>
  <si>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</si>
  <si>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</si>
  <si>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</si>
  <si>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</si>
  <si>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</si>
  <si>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</si>
  <si>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</si>
  <si>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</si>
  <si>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</si>
  <si>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</si>
  <si>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</si>
  <si>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</si>
  <si>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</si>
  <si>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</si>
  <si>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</si>
  <si>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</si>
  <si>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</si>
  <si>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</si>
  <si>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</si>
  <si>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</si>
  <si>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</si>
  <si>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</si>
  <si>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</si>
  <si>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</si>
  <si>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</si>
  <si>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</si>
  <si>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</si>
  <si>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</si>
  <si>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</si>
  <si>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</si>
  <si>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</si>
  <si>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</si>
  <si>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</si>
  <si>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</si>
  <si>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</si>
  <si>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</si>
  <si>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</si>
  <si>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</si>
  <si>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</si>
  <si>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</si>
  <si>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</si>
  <si>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</si>
  <si>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</si>
  <si>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</si>
  <si>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</si>
  <si>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</si>
  <si>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</si>
  <si>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</si>
  <si>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</si>
  <si>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</si>
  <si>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</si>
  <si>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</si>
  <si>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</si>
  <si>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</si>
  <si>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</si>
  <si>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</si>
  <si>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</si>
  <si>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</si>
  <si>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</si>
  <si>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</si>
  <si>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</si>
  <si>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</si>
  <si>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</si>
  <si>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</si>
  <si>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</si>
  <si>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</si>
  <si>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</si>
  <si>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</si>
  <si>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</si>
  <si>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</si>
  <si>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</si>
  <si>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</si>
  <si>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</si>
  <si>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</si>
  <si>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</si>
  <si>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</si>
  <si>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</si>
  <si>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</si>
  <si>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</si>
  <si>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</si>
  <si>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</si>
  <si>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</si>
  <si>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</si>
  <si>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</si>
  <si>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</si>
  <si>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</si>
  <si>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</si>
  <si>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</si>
  <si>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</si>
  <si>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</si>
  <si>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</si>
  <si>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</si>
  <si>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</si>
  <si>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</si>
  <si>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</si>
  <si>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</si>
  <si>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</si>
  <si>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</si>
  <si>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</si>
  <si>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</si>
  <si>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</si>
  <si>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</si>
  <si>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</si>
  <si>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</si>
  <si>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</si>
  <si>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</si>
  <si>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</si>
  <si>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</si>
  <si>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</si>
  <si>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</si>
  <si>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</si>
  <si>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</si>
  <si>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</si>
  <si>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</si>
  <si>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</si>
  <si>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</si>
  <si>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</si>
  <si>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</si>
  <si>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</si>
  <si>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</si>
  <si>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</si>
  <si>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</si>
  <si>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</si>
  <si>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</si>
  <si>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</si>
  <si>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</si>
  <si>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</si>
  <si>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</si>
  <si>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</si>
  <si>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</si>
  <si>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</si>
  <si>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</si>
  <si>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</si>
  <si>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</si>
  <si>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</si>
  <si>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</si>
  <si>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</si>
  <si>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</si>
  <si>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</si>
  <si>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</si>
  <si>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</si>
  <si>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</si>
  <si>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</si>
  <si>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</si>
  <si>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</si>
  <si>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</si>
  <si>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</si>
  <si>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</si>
  <si>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</si>
  <si>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</si>
  <si>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</si>
  <si>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</si>
  <si>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</si>
  <si>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</si>
  <si>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</si>
  <si>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</si>
  <si>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</si>
  <si>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</si>
  <si>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</si>
  <si>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</si>
  <si>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</si>
  <si>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</si>
  <si>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</si>
  <si>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</si>
  <si>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</si>
  <si>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</si>
  <si>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</si>
  <si>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</si>
  <si>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</si>
  <si>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</si>
  <si>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</si>
  <si>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</si>
  <si>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</si>
  <si>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</si>
  <si>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</si>
  <si>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</si>
  <si>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</si>
  <si>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</si>
  <si>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</si>
  <si>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</si>
  <si>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</si>
  <si>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</si>
  <si>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</si>
  <si>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</si>
  <si>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</si>
  <si>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</si>
  <si>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</si>
  <si>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</si>
  <si>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</si>
  <si>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</si>
  <si>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</si>
  <si>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</si>
  <si>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</si>
  <si>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</si>
  <si>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</si>
  <si>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</si>
  <si>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</si>
  <si>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</si>
  <si>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</si>
  <si>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</si>
  <si>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</si>
  <si>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</si>
  <si>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</si>
  <si>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</si>
  <si>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</si>
  <si>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</si>
  <si>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</si>
  <si>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</si>
  <si>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</si>
  <si>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</si>
  <si>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</si>
  <si>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</si>
  <si>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</si>
  <si>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</si>
  <si>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</si>
  <si>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</si>
  <si>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</si>
  <si>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</si>
  <si>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</si>
  <si>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</si>
  <si>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</si>
  <si>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</si>
  <si>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</si>
  <si>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</si>
  <si>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</si>
  <si>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</si>
  <si>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</si>
  <si>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</si>
  <si>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</si>
  <si>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</si>
  <si>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</si>
  <si>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</si>
  <si>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</si>
  <si>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</si>
  <si>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</si>
  <si>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</si>
  <si>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</si>
  <si>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</si>
  <si>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</si>
  <si>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</si>
  <si>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</si>
  <si>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</si>
  <si>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</si>
  <si>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</si>
  <si>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</si>
  <si>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</si>
  <si>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</si>
  <si>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</si>
  <si>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</si>
  <si>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</si>
  <si>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</si>
  <si>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</si>
  <si>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</si>
  <si>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</si>
  <si>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</si>
  <si>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</si>
  <si>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</si>
  <si>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</si>
  <si>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</si>
  <si>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</si>
  <si>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</si>
  <si>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</si>
  <si>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</si>
  <si>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</si>
  <si>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</si>
  <si>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</si>
  <si>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</si>
  <si>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</si>
  <si>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</si>
  <si>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</si>
  <si>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</si>
  <si>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</si>
  <si>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</si>
  <si>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</si>
  <si>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</si>
  <si>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</si>
  <si>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</si>
  <si>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</si>
  <si>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</si>
  <si>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</si>
  <si>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</si>
  <si>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</si>
  <si>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</si>
  <si>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</si>
  <si>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</si>
  <si>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</si>
  <si>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</si>
  <si>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</si>
  <si>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</si>
  <si>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</si>
  <si>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</si>
  <si>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</si>
  <si>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</si>
  <si>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</si>
  <si>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</si>
  <si>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</si>
  <si>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</si>
  <si>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</si>
  <si>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</si>
  <si>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</si>
  <si>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</si>
  <si>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</si>
  <si>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</si>
  <si>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</si>
  <si>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</si>
  <si>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</si>
  <si>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</si>
  <si>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</si>
  <si>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</si>
  <si>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</si>
  <si>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</si>
  <si>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</si>
  <si>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</si>
  <si>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</si>
  <si>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</si>
  <si>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</si>
  <si>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</si>
  <si>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</si>
  <si>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</si>
  <si>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</si>
  <si>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</si>
  <si>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</si>
  <si>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</si>
  <si>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</si>
  <si>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</si>
  <si>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</si>
  <si>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</si>
  <si>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</si>
  <si>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</si>
  <si>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</si>
  <si>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</si>
  <si>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</si>
  <si>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</si>
  <si>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</si>
  <si>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</si>
  <si>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</si>
  <si>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</si>
  <si>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</si>
  <si>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</si>
  <si>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</si>
  <si>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</si>
  <si>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</si>
  <si>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</si>
  <si>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</si>
  <si>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</si>
  <si>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</si>
  <si>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</si>
  <si>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</si>
  <si>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</si>
  <si>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</si>
  <si>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</si>
  <si>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</si>
  <si>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</si>
  <si>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</si>
  <si>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</si>
  <si>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</si>
  <si>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</si>
  <si>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</si>
  <si>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</si>
  <si>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</si>
  <si>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</si>
  <si>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</si>
  <si>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</si>
  <si>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</si>
  <si>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</si>
  <si>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</si>
  <si>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</si>
  <si>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</si>
  <si>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</si>
  <si>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</si>
  <si>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</si>
  <si>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</si>
  <si>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</si>
  <si>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</si>
  <si>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</si>
  <si>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</si>
  <si>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</si>
  <si>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</si>
  <si>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</si>
  <si>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</si>
  <si>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</si>
  <si>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</si>
  <si>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</si>
  <si>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</si>
  <si>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</si>
  <si>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</si>
  <si>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</si>
  <si>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</si>
  <si>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</si>
  <si>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</si>
  <si>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</si>
  <si>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</si>
  <si>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</si>
  <si>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</si>
  <si>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</si>
  <si>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</si>
  <si>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</si>
  <si>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</si>
  <si>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</si>
  <si>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</si>
  <si>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</si>
  <si>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</si>
  <si>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</si>
  <si>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</si>
  <si>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</si>
  <si>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</si>
  <si>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</si>
  <si>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</si>
  <si>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</si>
  <si>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</si>
  <si>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</si>
  <si>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</si>
  <si>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</si>
  <si>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</si>
  <si>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</si>
  <si>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</si>
  <si>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</si>
  <si>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</si>
  <si>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</si>
  <si>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</si>
  <si>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</si>
  <si>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</si>
  <si>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</si>
  <si>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</si>
  <si>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</si>
  <si>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</si>
  <si>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</si>
  <si>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</si>
  <si>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</si>
  <si>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</si>
  <si>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</si>
  <si>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</si>
  <si>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</si>
  <si>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</si>
  <si>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</si>
  <si>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</si>
  <si>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</si>
  <si>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</si>
  <si>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</si>
  <si>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</si>
  <si>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</si>
  <si>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</si>
  <si>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</si>
  <si>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</si>
  <si>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</si>
  <si>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</si>
  <si>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</si>
  <si>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</si>
  <si>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</si>
  <si>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</si>
  <si>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</si>
  <si>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</si>
  <si>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</si>
  <si>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</si>
  <si>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</si>
  <si>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</si>
  <si>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</si>
  <si>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</si>
  <si>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</si>
  <si>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</si>
  <si>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</si>
  <si>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</si>
  <si>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</si>
  <si>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</si>
  <si>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</si>
  <si>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</si>
  <si>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</si>
  <si>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</si>
  <si>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</si>
  <si>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</si>
  <si>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</si>
  <si>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</si>
  <si>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</si>
  <si>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</si>
  <si>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</si>
  <si>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</si>
  <si>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</si>
  <si>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</si>
  <si>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</si>
  <si>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</si>
  <si>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</si>
  <si>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</si>
  <si>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</si>
  <si>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</si>
  <si>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</si>
  <si>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</si>
  <si>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</si>
  <si>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</si>
  <si>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</si>
  <si>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</si>
  <si>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</si>
  <si>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</si>
  <si>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</si>
  <si>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</si>
  <si>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</si>
  <si>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</si>
  <si>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</si>
  <si>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</si>
  <si>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</si>
  <si>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</si>
  <si>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</si>
  <si>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</si>
  <si>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</si>
  <si>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</si>
  <si>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</si>
  <si>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</si>
  <si>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</si>
  <si>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</si>
  <si>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</si>
  <si>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</si>
  <si>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</si>
  <si>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</si>
  <si>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</si>
  <si>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</si>
  <si>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</si>
  <si>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</si>
  <si>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</si>
  <si>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</si>
  <si>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</si>
  <si>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</si>
  <si>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</si>
  <si>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</si>
  <si>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</si>
  <si>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</si>
  <si>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</si>
  <si>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</si>
  <si>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</si>
  <si>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</si>
  <si>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</si>
  <si>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</si>
  <si>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</si>
  <si>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</si>
  <si>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</si>
  <si>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</si>
  <si>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</si>
  <si>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</si>
  <si>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</si>
  <si>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</si>
  <si>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</si>
  <si>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</si>
  <si>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</si>
  <si>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</si>
  <si>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</si>
  <si>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</si>
  <si>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</si>
  <si>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</si>
  <si>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</si>
  <si>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</si>
  <si>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</si>
  <si>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</si>
  <si>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</si>
  <si>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</si>
  <si>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</si>
  <si>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</si>
  <si>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</si>
  <si>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</si>
  <si>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</si>
  <si>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</si>
  <si>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</si>
  <si>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</si>
  <si>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</si>
  <si>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</si>
  <si>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</si>
  <si>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</si>
  <si>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</si>
  <si>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</si>
  <si>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</si>
  <si>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</si>
  <si>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</si>
  <si>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</si>
  <si>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</si>
  <si>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</si>
  <si>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</si>
  <si>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</si>
  <si>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</si>
  <si>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</si>
  <si>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</si>
  <si>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</si>
  <si>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</si>
  <si>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</si>
  <si>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</si>
  <si>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</si>
  <si>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</si>
  <si>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</si>
  <si>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</si>
  <si>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</si>
  <si>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</si>
  <si>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</si>
  <si>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</si>
  <si>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</si>
  <si>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</si>
  <si>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</si>
  <si>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</si>
  <si>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</si>
  <si>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</si>
  <si>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</si>
  <si>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</si>
  <si>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</si>
  <si>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</si>
  <si>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</si>
  <si>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</si>
  <si>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</si>
  <si>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</si>
  <si>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</si>
  <si>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</si>
  <si>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</si>
  <si>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</si>
  <si>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</si>
  <si>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</si>
  <si>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</si>
  <si>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</si>
  <si>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</si>
  <si>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</si>
  <si>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</si>
  <si>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</si>
  <si>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</si>
  <si>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</si>
  <si>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</si>
  <si>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</si>
  <si>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</si>
  <si>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</si>
  <si>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</si>
  <si>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</si>
  <si>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</si>
  <si>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</si>
  <si>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</si>
  <si>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</si>
  <si>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</si>
  <si>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</si>
  <si>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</si>
  <si>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</si>
  <si>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</si>
  <si>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</si>
  <si>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</si>
  <si>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</si>
  <si>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</si>
  <si>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</si>
  <si>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</si>
  <si>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</si>
  <si>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</si>
  <si>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</si>
  <si>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</si>
  <si>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</si>
  <si>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</si>
  <si>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</si>
  <si>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</si>
  <si>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</si>
  <si>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</si>
  <si>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</si>
  <si>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</si>
  <si>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</si>
  <si>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</si>
  <si>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</si>
  <si>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</si>
  <si>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</si>
  <si>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</si>
  <si>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</si>
  <si>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</si>
  <si>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</si>
  <si>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</si>
  <si>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</si>
  <si>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</si>
  <si>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</si>
  <si>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</si>
  <si>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</si>
  <si>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</si>
  <si>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</si>
  <si>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</si>
  <si>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</si>
  <si>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</si>
  <si>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</si>
  <si>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</si>
  <si>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</si>
  <si>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</si>
  <si>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</si>
  <si>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</si>
  <si>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</si>
  <si>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</si>
  <si>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</si>
  <si>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</si>
  <si>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</si>
  <si>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</si>
  <si>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</si>
  <si>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</si>
  <si>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</si>
  <si>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</si>
  <si>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</si>
  <si>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</si>
  <si>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</si>
  <si>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</si>
  <si>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</si>
  <si>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</si>
  <si>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</si>
  <si>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</si>
  <si>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</si>
  <si>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</si>
  <si>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</si>
  <si>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</si>
  <si>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</si>
  <si>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</si>
  <si>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</si>
  <si>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</si>
  <si>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</si>
  <si>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</si>
  <si>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</si>
  <si>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</si>
  <si>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</si>
  <si>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</si>
  <si>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</si>
  <si>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</si>
  <si>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</si>
  <si>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</si>
  <si>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</si>
  <si>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</si>
  <si>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</si>
  <si>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</si>
  <si>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</si>
  <si>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</si>
  <si>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</si>
  <si>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</si>
  <si>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</si>
  <si>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</si>
  <si>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</si>
  <si>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</si>
  <si>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</si>
  <si>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</si>
  <si>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</si>
  <si>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</si>
  <si>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</si>
  <si>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</si>
  <si>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</si>
  <si>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</si>
  <si>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</si>
  <si>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</si>
  <si>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</si>
  <si>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</si>
  <si>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</si>
  <si>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</si>
  <si>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</si>
  <si>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</si>
  <si>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</si>
  <si>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</si>
  <si>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</si>
  <si>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</si>
  <si>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</si>
  <si>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</si>
  <si>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</si>
  <si>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</si>
  <si>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</si>
  <si>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</si>
  <si>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</si>
  <si>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</si>
  <si>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</si>
  <si>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</si>
  <si>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</si>
  <si>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</si>
  <si>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</si>
  <si>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</si>
  <si>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</si>
  <si>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</si>
  <si>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</si>
  <si>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</si>
  <si>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</si>
  <si>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</si>
  <si>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</si>
  <si>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</si>
  <si>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</si>
  <si>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</si>
  <si>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</si>
  <si>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</si>
  <si>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</si>
  <si>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</si>
  <si>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</si>
  <si>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</si>
  <si>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</si>
  <si>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</si>
  <si>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</si>
  <si>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</si>
  <si>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</si>
  <si>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</si>
  <si>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</si>
  <si>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</si>
  <si>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</si>
  <si>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</si>
  <si>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</si>
  <si>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</si>
  <si>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</si>
  <si>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</si>
  <si>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</si>
  <si>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</si>
  <si>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</si>
  <si>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</si>
  <si>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</si>
  <si>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</si>
  <si>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</si>
  <si>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</si>
  <si>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</si>
  <si>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</si>
  <si>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</si>
  <si>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</si>
  <si>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</si>
  <si>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</si>
  <si>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</si>
  <si>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</si>
  <si>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</si>
  <si>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</si>
  <si>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</si>
  <si>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</si>
  <si>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</si>
  <si>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</si>
  <si>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</si>
  <si>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</si>
  <si>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</si>
  <si>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</si>
  <si>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</si>
  <si>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</si>
  <si>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</si>
  <si>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</si>
  <si>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</si>
  <si>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</si>
  <si>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</si>
  <si>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</si>
  <si>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</si>
  <si>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</si>
  <si>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</si>
  <si>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</si>
  <si>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</si>
  <si>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</si>
  <si>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</si>
  <si>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</si>
  <si>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</si>
  <si>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</si>
  <si>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</si>
  <si>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</si>
  <si>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</si>
  <si>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</si>
  <si>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</si>
  <si>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</si>
  <si>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</si>
  <si>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</si>
  <si>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</si>
  <si>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</si>
  <si>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</si>
  <si>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</si>
  <si>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</si>
  <si>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</si>
  <si>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</si>
  <si>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</si>
  <si>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</si>
  <si>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</si>
  <si>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</si>
  <si>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</si>
  <si>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</si>
  <si>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</si>
  <si>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</si>
  <si>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</si>
  <si>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</si>
  <si>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</si>
  <si>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</si>
  <si>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</si>
  <si>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</si>
  <si>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</si>
  <si>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</si>
  <si>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</si>
  <si>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</si>
  <si>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</si>
  <si>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</si>
  <si>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</si>
  <si>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</si>
  <si>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</si>
  <si>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</si>
  <si>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</si>
  <si>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</si>
  <si>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</si>
  <si>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</si>
  <si>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</si>
  <si>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</si>
  <si>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</si>
  <si>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</si>
  <si>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</si>
  <si>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</si>
  <si>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</si>
  <si>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</si>
  <si>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</si>
  <si>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</si>
  <si>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</si>
  <si>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</si>
  <si>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</si>
  <si>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</si>
  <si>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</si>
  <si>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</si>
  <si>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</si>
  <si>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</si>
  <si>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</si>
  <si>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</si>
  <si>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</si>
  <si>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</si>
  <si>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</si>
  <si>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</si>
  <si>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</si>
  <si>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</si>
  <si>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</si>
  <si>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</si>
  <si>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</si>
  <si>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</si>
  <si>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</si>
  <si>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</si>
  <si>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</si>
  <si>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</si>
  <si>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</si>
  <si>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</si>
  <si>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</si>
  <si>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</si>
  <si>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</si>
  <si>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</si>
  <si>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</si>
  <si>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</si>
  <si>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</si>
  <si>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</si>
  <si>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</si>
  <si>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</si>
  <si>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</si>
  <si>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</si>
  <si>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</si>
  <si>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</si>
  <si>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</si>
  <si>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</si>
  <si>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</si>
  <si>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</si>
  <si>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</si>
  <si>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</si>
  <si>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</si>
  <si>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</si>
  <si>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</si>
  <si>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</si>
  <si>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</si>
  <si>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</si>
  <si>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</si>
  <si>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</si>
  <si>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</si>
  <si>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</si>
  <si>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</si>
  <si>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</si>
  <si>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</si>
  <si>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</si>
  <si>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</si>
  <si>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</si>
  <si>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</si>
  <si>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</si>
  <si>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</si>
  <si>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</si>
  <si>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</si>
  <si>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</si>
  <si>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</si>
  <si>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</si>
  <si>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</si>
  <si>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</si>
  <si>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</si>
  <si>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</si>
  <si>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</si>
  <si>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</si>
  <si>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</si>
  <si>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</si>
  <si>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</si>
  <si>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</si>
  <si>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</si>
  <si>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</si>
  <si>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</si>
  <si>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</si>
  <si>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</si>
  <si>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</si>
  <si>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</si>
  <si>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</si>
  <si>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</si>
  <si>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</si>
  <si>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</si>
  <si>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</si>
  <si>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</si>
  <si>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</si>
  <si>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</si>
  <si>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</si>
  <si>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</si>
  <si>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</si>
  <si>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</si>
  <si>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</si>
  <si>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</si>
  <si>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</si>
  <si>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</si>
  <si>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</si>
  <si>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</si>
  <si>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</si>
  <si>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</si>
  <si>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</si>
  <si>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</si>
  <si>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</si>
  <si>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</si>
  <si>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</si>
  <si>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</si>
  <si>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</si>
  <si>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</si>
  <si>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</si>
  <si>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</si>
  <si>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</si>
  <si>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</si>
  <si>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</si>
  <si>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</si>
  <si>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</si>
  <si>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</si>
  <si>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</si>
  <si>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</si>
  <si>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</si>
  <si>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</si>
  <si>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</si>
  <si>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</si>
  <si>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</si>
  <si>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</si>
  <si>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</si>
  <si>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</si>
  <si>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</si>
  <si>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</si>
  <si>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</si>
  <si>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</si>
  <si>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</si>
  <si>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</si>
  <si>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</si>
  <si>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</si>
  <si>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</si>
  <si>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</si>
  <si>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</si>
  <si>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</si>
  <si>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</si>
  <si>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</si>
  <si>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</si>
  <si>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</si>
  <si>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</si>
  <si>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</si>
  <si>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</si>
  <si>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</si>
  <si>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</si>
  <si>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</si>
  <si>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</si>
  <si>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</si>
  <si>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</si>
  <si>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</si>
  <si>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</si>
  <si>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</si>
  <si>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</si>
  <si>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</si>
  <si>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</si>
  <si>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</si>
  <si>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</si>
  <si>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</si>
  <si>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</si>
  <si>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</si>
  <si>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</si>
  <si>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</si>
  <si>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</si>
  <si>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</si>
  <si>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</si>
  <si>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</si>
  <si>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</si>
  <si>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</si>
  <si>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</si>
  <si>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</si>
  <si>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</si>
  <si>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</si>
  <si>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</si>
  <si>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</si>
  <si>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</si>
  <si>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</si>
  <si>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</si>
  <si>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</si>
  <si>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</si>
  <si>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</si>
  <si>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</si>
  <si>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</si>
  <si>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</si>
  <si>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</si>
  <si>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</si>
  <si>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</si>
  <si>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</si>
  <si>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</si>
  <si>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</si>
  <si>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</si>
  <si>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</si>
  <si>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</si>
  <si>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</si>
  <si>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</si>
  <si>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</si>
  <si>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</si>
  <si>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</si>
  <si>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</si>
  <si>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</si>
  <si>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</si>
  <si>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</si>
  <si>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</si>
  <si>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</si>
  <si>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</si>
  <si>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</si>
  <si>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</si>
  <si>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</si>
  <si>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</si>
  <si>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</si>
  <si>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</si>
  <si>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</si>
  <si>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</si>
  <si>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</si>
  <si>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</si>
  <si>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</si>
  <si>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</si>
  <si>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</si>
  <si>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</si>
  <si>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</si>
  <si>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</si>
  <si>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</si>
  <si>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</si>
  <si>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</si>
  <si>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</si>
  <si>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</si>
  <si>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</si>
  <si>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</si>
  <si>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</si>
  <si>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</si>
  <si>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</si>
  <si>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</si>
  <si>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</si>
  <si>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</si>
  <si>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</si>
  <si>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</si>
  <si>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</si>
  <si>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</si>
  <si>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</si>
  <si>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</si>
  <si>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</si>
  <si>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</si>
  <si>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</si>
  <si>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</si>
  <si>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</si>
  <si>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</si>
  <si>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</si>
  <si>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</si>
  <si>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</si>
  <si>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</si>
  <si>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</si>
  <si>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</si>
  <si>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</si>
  <si>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</si>
  <si>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</si>
  <si>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</si>
  <si>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</si>
  <si>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</si>
  <si>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</si>
  <si>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</si>
  <si>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</si>
  <si>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</si>
  <si>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</si>
  <si>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</si>
  <si>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</si>
  <si>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</si>
  <si>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</si>
  <si>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</si>
  <si>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</si>
  <si>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</si>
  <si>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</si>
  <si>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</si>
  <si>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</si>
  <si>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</si>
  <si>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</si>
  <si>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</si>
  <si>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</si>
  <si>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</si>
  <si>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</si>
  <si>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</si>
  <si>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</si>
  <si>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</si>
  <si>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</si>
  <si>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</si>
  <si>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</si>
  <si>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</si>
  <si>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</si>
  <si>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</si>
  <si>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</si>
  <si>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</si>
  <si>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</si>
  <si>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</si>
  <si>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</si>
  <si>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</si>
  <si>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</si>
  <si>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</si>
  <si>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</si>
  <si>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</si>
  <si>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</si>
  <si>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</si>
  <si>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</si>
  <si>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</si>
  <si>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</si>
  <si>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</si>
  <si>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</si>
  <si>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</si>
  <si>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</si>
  <si>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</si>
  <si>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</si>
  <si>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</si>
  <si>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</si>
  <si>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</si>
  <si>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</si>
  <si>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</si>
  <si>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</si>
  <si>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</si>
  <si>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</si>
  <si>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</si>
  <si>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</si>
  <si>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</si>
  <si>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</si>
  <si>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</si>
  <si>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</si>
  <si>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</si>
  <si>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</si>
  <si>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</si>
  <si>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</si>
  <si>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</si>
  <si>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</si>
  <si>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</si>
  <si>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</si>
  <si>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</si>
  <si>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</si>
  <si>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</si>
  <si>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</si>
  <si>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</si>
  <si>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</si>
  <si>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</si>
  <si>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</si>
  <si>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</si>
  <si>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</si>
  <si>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</si>
  <si>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</si>
  <si>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</si>
  <si>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</si>
  <si>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</si>
  <si>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</si>
  <si>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</si>
  <si>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</si>
  <si>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</si>
  <si>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</si>
  <si>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</si>
  <si>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</si>
  <si>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</si>
  <si>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</si>
  <si>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</si>
  <si>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</si>
  <si>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</si>
  <si>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</si>
  <si>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</si>
  <si>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</si>
  <si>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</si>
  <si>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</si>
  <si>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</si>
  <si>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</si>
  <si>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</si>
  <si>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</si>
  <si>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</si>
  <si>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</si>
  <si>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</si>
  <si>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</si>
  <si>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</si>
  <si>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</si>
  <si>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</si>
  <si>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</si>
  <si>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</si>
  <si>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</si>
  <si>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</si>
  <si>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</si>
  <si>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</si>
  <si>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</si>
  <si>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</si>
  <si>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</si>
  <si>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</si>
  <si>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</si>
  <si>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</si>
  <si>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</si>
  <si>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</si>
  <si>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</si>
  <si>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</si>
  <si>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</si>
  <si>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</si>
  <si>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</si>
  <si>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</si>
  <si>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</si>
  <si>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</si>
  <si>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</si>
  <si>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</si>
  <si>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</si>
  <si>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</si>
  <si>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</si>
  <si>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</si>
  <si>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</si>
  <si>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</si>
  <si>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</si>
  <si>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</si>
  <si>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</si>
  <si>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</si>
  <si>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</si>
  <si>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</si>
  <si>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</si>
  <si>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</si>
  <si>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</si>
  <si>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</si>
  <si>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</si>
  <si>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</si>
  <si>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</si>
  <si>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</si>
  <si>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</si>
  <si>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</si>
  <si>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</si>
  <si>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</si>
  <si>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</si>
  <si>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</si>
  <si>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</si>
  <si>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</si>
  <si>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</si>
  <si>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</si>
  <si>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</si>
  <si>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</si>
  <si>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</si>
  <si>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</si>
  <si>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</si>
  <si>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</si>
  <si>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</si>
  <si>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</si>
  <si>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</si>
  <si>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</si>
  <si>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</si>
  <si>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</si>
  <si>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</si>
  <si>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</si>
  <si>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</si>
  <si>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</si>
  <si>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</si>
  <si>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</si>
  <si>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</si>
  <si>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</si>
  <si>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</si>
  <si>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</si>
  <si>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</si>
  <si>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</si>
  <si>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</si>
  <si>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</si>
  <si>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</si>
  <si>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</si>
  <si>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</si>
  <si>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</si>
  <si>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</si>
  <si>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</si>
  <si>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</si>
  <si>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</si>
  <si>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</si>
  <si>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</si>
  <si>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</si>
  <si>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</si>
  <si>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</si>
  <si>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</si>
  <si>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</si>
  <si>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</si>
  <si>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</si>
  <si>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</si>
  <si>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</si>
  <si>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</si>
  <si>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</si>
  <si>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</si>
  <si>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</si>
  <si>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</si>
  <si>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</si>
  <si>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</si>
  <si>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</si>
  <si>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</si>
  <si>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</si>
  <si>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</si>
  <si>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</si>
  <si>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</si>
  <si>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</si>
  <si>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</si>
  <si>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</si>
  <si>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</si>
  <si>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</si>
  <si>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</si>
  <si>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</si>
  <si>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</si>
  <si>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</si>
  <si>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</si>
  <si>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</si>
  <si>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</si>
  <si>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</si>
  <si>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</si>
  <si>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</si>
  <si>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</si>
  <si>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</si>
  <si>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</si>
  <si>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</si>
  <si>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</si>
  <si>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</si>
  <si>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</si>
  <si>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</si>
  <si>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</si>
  <si>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</si>
  <si>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</si>
  <si>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</si>
  <si>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</si>
  <si>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</si>
  <si>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</si>
  <si>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</si>
  <si>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</si>
  <si>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</si>
  <si>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</si>
  <si>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</si>
  <si>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</si>
  <si>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</si>
  <si>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</si>
  <si>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</si>
  <si>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</si>
  <si>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</si>
  <si>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</si>
  <si>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</si>
  <si>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</si>
  <si>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</si>
  <si>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</si>
  <si>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</si>
  <si>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</si>
  <si>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</si>
  <si>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</si>
  <si>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</si>
  <si>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</si>
  <si>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</si>
  <si>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</si>
  <si>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</si>
  <si>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</si>
  <si>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</si>
  <si>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</si>
  <si>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</si>
  <si>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</si>
  <si>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</si>
  <si>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</si>
  <si>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</si>
  <si>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</si>
  <si>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</si>
  <si>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</si>
  <si>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</si>
  <si>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</si>
  <si>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</si>
  <si>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</si>
  <si>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</si>
  <si>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</si>
  <si>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</si>
  <si>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</si>
  <si>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</si>
  <si>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</si>
  <si>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</si>
  <si>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</si>
  <si>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</si>
  <si>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</si>
  <si>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</si>
  <si>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</si>
  <si>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</si>
  <si>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</si>
  <si>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</si>
  <si>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</si>
  <si>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</si>
  <si>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</si>
  <si>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</si>
  <si>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</si>
  <si>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</si>
  <si>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</si>
  <si>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</si>
  <si>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</si>
  <si>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</si>
  <si>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</si>
  <si>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</si>
  <si>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</si>
  <si>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</si>
  <si>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</si>
  <si>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</si>
  <si>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</si>
  <si>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</si>
  <si>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</si>
  <si>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</si>
  <si>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</si>
  <si>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</si>
  <si>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</si>
  <si>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</si>
  <si>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</si>
  <si>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</si>
  <si>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</si>
  <si>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</si>
  <si>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</si>
  <si>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</si>
  <si>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</si>
  <si>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</si>
  <si>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</si>
  <si>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</si>
  <si>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</si>
  <si>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</si>
  <si>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</si>
  <si>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</si>
  <si>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</si>
  <si>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</si>
  <si>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</si>
  <si>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</si>
  <si>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</si>
  <si>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</si>
  <si>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</si>
  <si>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</si>
  <si>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</si>
  <si>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</si>
  <si>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</si>
  <si>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</si>
  <si>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</si>
  <si>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</si>
  <si>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</si>
  <si>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</si>
  <si>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</si>
  <si>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</si>
  <si>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</si>
  <si>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</si>
  <si>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</si>
  <si>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</si>
  <si>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</si>
  <si>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</si>
  <si>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</si>
  <si>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</si>
  <si>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</si>
  <si>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</si>
  <si>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</si>
  <si>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</si>
  <si>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</si>
  <si>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</si>
  <si>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</si>
  <si>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</si>
  <si>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</si>
  <si>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</si>
  <si>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</si>
  <si>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</si>
  <si>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</si>
  <si>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</si>
  <si>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</si>
  <si>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</si>
  <si>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</si>
  <si>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</si>
  <si>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</si>
  <si>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</si>
  <si>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</si>
  <si>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</si>
  <si>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</si>
  <si>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</si>
  <si>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</si>
  <si>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</si>
  <si>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</si>
  <si>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</si>
  <si>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</si>
  <si>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</si>
  <si>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</si>
  <si>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</si>
  <si>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</si>
  <si>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</si>
  <si>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</si>
  <si>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</si>
  <si>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</si>
  <si>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</si>
  <si>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</si>
  <si>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</si>
  <si>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</si>
  <si>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</si>
  <si>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</si>
  <si>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</si>
  <si>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</si>
  <si>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</si>
  <si>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</si>
  <si>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</si>
  <si>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</si>
  <si>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</si>
  <si>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</si>
  <si>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</si>
  <si>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</si>
  <si>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</si>
  <si>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</si>
  <si>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</si>
  <si>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</si>
  <si>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</si>
  <si>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</si>
  <si>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</si>
  <si>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</si>
  <si>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</si>
  <si>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</si>
  <si>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</si>
  <si>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</si>
  <si>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</si>
  <si>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</si>
  <si>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</si>
  <si>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</si>
  <si>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</si>
  <si>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</si>
  <si>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</si>
  <si>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</si>
  <si>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</si>
  <si>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</si>
  <si>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</si>
  <si>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</si>
  <si>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</si>
  <si>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</si>
  <si>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</si>
  <si>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</si>
  <si>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DEMOLIÇÕES / PREPARAÇÃO DO TERRENO</t>
  </si>
  <si>
    <t>DESONERADO</t>
  </si>
  <si>
    <t>Grupo de serviço: TERRAPLENAGEM</t>
  </si>
  <si>
    <t>Destocamento de árvores com diâmetro  &gt; 30 cm, com trator de esteira</t>
  </si>
  <si>
    <t>Ud</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</si>
  <si>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</si>
  <si>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</si>
  <si>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</si>
  <si>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</si>
  <si>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</si>
  <si>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</si>
  <si>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</si>
  <si>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</si>
  <si>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</si>
  <si>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</si>
  <si>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</si>
  <si>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</si>
  <si>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Forro de regularização sobre plataforma de enrocamento para tráfego de caminhões, inclusive
fornecimento do pó de pedra e da pedra demão</t>
  </si>
  <si>
    <t>Limpeza, desmatamento e destocamento de árvores com diâmetro até 15 cm, com trator de
esteira</t>
  </si>
  <si>
    <t>Limpeza e desmatamento em área alagada (pântano) com ferramentas manuais, inclusive
moto serra</t>
  </si>
  <si>
    <t>Roçada manual com roçadeira costal, ferramentas manuais, inclusive limpeza e remoção com
retroescavadeira</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</si>
  <si>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</si>
  <si>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</si>
  <si>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</si>
  <si>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</si>
  <si>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</si>
  <si>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</si>
  <si>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</si>
  <si>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estabilizada granulométricamente. com mistura de escória de aciaria 80% e argila exceto
fornecimento da argila e transporte da argila e escória</t>
  </si>
  <si>
    <t>Base solo brita, 30% em peso, inclusive fornecimento e  transporte da brita</t>
  </si>
  <si>
    <t>Capa selante (emulsão e areia) exclusive fornecimento e transporte comercial da emulsão,
inclusive transporte da areia</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</si>
  <si>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</si>
  <si>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</si>
  <si>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inclusive fornecimento e transporte comercial do CAP,
exclusive transporte da massa</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</si>
  <si>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</si>
  <si>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</si>
  <si>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</si>
  <si>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fina-faixa"D"), exclusive fornecimento do CAP e transporte de todos os
materiais (traço padrão areia e brita)</t>
  </si>
  <si>
    <t>Emulsão Asfáltica para Imprimação (EAI), fornecimento</t>
  </si>
  <si>
    <t>Estabilização granulométrica de solos c/ mistura de areia na pista 100%  P.M. (80%, 20%)
exclusive transporte</t>
  </si>
  <si>
    <t>Estabilização granulométrica de solos c/ mistura na pista 100%  P.M.</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</si>
  <si>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</si>
  <si>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</si>
  <si>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</si>
  <si>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</si>
  <si>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</si>
  <si>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</si>
  <si>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CBUQ-faixa "C", exclusive forn.do CAP e transporte de todos os
materiais</t>
  </si>
  <si>
    <t>Pavimentação com blocos de concreto  (35 MPa), esp.= 06 cm, sobre colchão areia esp.= 5
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</si>
  <si>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</si>
  <si>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</si>
  <si>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</si>
  <si>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</si>
  <si>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</si>
  <si>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</si>
  <si>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</si>
  <si>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</si>
  <si>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PMF camada pronta exclusive fornecimento  e transporte comercial da emulsão</t>
  </si>
  <si>
    <t>Pó de pedra inclusive fornecimento, espalhamento e transporte</t>
  </si>
  <si>
    <t>Produção de brita no canteiro, inclusive o desmonte  e fragmentação de rocha</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</si>
  <si>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</si>
  <si>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</si>
  <si>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</si>
  <si>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</si>
  <si>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</si>
  <si>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</si>
  <si>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</si>
  <si>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</si>
  <si>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</si>
  <si>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</si>
  <si>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Reestabilização da base com adição de 50% de brita, inclusive fonecimento, exclusive
transporte da brita</t>
  </si>
  <si>
    <t>Reestabilização de base com adição de 50% de brita, inclusive fornecimento e transporte da
brita</t>
  </si>
  <si>
    <t>Remoção e reassentamento de paralelepípedos, inclusive perdas, colchão de areia e
transportes de areia e paralelepípedo</t>
  </si>
  <si>
    <t>Sub-base c/ mistura de argila 30%, pó de pedra 30% e brita 40%, inclusive fornecimento e
transporte do pó de pedra e da brita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</si>
  <si>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</si>
  <si>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</si>
  <si>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</si>
  <si>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</si>
  <si>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</si>
  <si>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</si>
  <si>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</si>
  <si>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</si>
  <si>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</si>
  <si>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</si>
  <si>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</si>
  <si>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</si>
  <si>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</si>
  <si>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</si>
  <si>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</si>
  <si>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</si>
  <si>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</si>
  <si>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</si>
  <si>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</si>
  <si>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</si>
  <si>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</si>
  <si>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</si>
  <si>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</si>
  <si>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</si>
  <si>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</si>
  <si>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Cerca em tela revestida em PVC com mourões de concreto, 10 x 10 x 2,40 m,  fornecimento e
execução</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</si>
  <si>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</si>
  <si>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</si>
  <si>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</si>
  <si>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</si>
  <si>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</si>
  <si>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</si>
  <si>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</si>
  <si>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</si>
  <si>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</si>
  <si>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</si>
  <si>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</si>
  <si>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</si>
  <si>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</si>
  <si>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</si>
  <si>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</si>
  <si>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</si>
  <si>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</si>
  <si>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</si>
  <si>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</si>
  <si>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</si>
  <si>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</si>
  <si>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</si>
  <si>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</si>
  <si>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</si>
  <si>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</si>
  <si>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</si>
  <si>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</si>
  <si>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</si>
  <si>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</si>
  <si>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</si>
  <si>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</si>
  <si>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</si>
  <si>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</si>
  <si>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</si>
  <si>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</si>
  <si>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</si>
  <si>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</si>
  <si>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</si>
  <si>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</si>
  <si>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</si>
  <si>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</si>
  <si>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</si>
  <si>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</si>
  <si>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</si>
  <si>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</si>
  <si>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</si>
  <si>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</si>
  <si>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</si>
  <si>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</si>
  <si>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</si>
  <si>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</si>
  <si>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</si>
  <si>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</si>
  <si>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</si>
  <si>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</si>
  <si>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</si>
  <si>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</si>
  <si>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</si>
  <si>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</si>
  <si>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</si>
  <si>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</si>
  <si>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</si>
  <si>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</si>
  <si>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</si>
  <si>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</si>
  <si>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</si>
  <si>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</si>
  <si>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</si>
  <si>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</si>
  <si>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</si>
  <si>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</si>
  <si>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</si>
  <si>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</si>
  <si>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</si>
  <si>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</si>
  <si>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</si>
  <si>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</si>
  <si>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</si>
  <si>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</si>
  <si>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</si>
  <si>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</si>
  <si>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</si>
  <si>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</si>
  <si>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</si>
  <si>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</si>
  <si>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</si>
  <si>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</si>
  <si>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</si>
  <si>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</si>
  <si>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</si>
  <si>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</si>
  <si>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</si>
  <si>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</si>
  <si>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</si>
  <si>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2,00 x 1,20 m -  tudo incluido conforme projeto</t>
  </si>
  <si>
    <t>Corpo de BSCC 2,00 x 2,00 m projeto DNIT para  5,00 &lt; H &lt; 7,50 m</t>
  </si>
  <si>
    <t>Dreno de alívio de pavimento (DP - DAP - 01),  com utilização de geotêxtil não tecido RT 07 kn
/m, inclusive transporte da brita</t>
  </si>
  <si>
    <t>Dreno de PVC  D = 100 mm</t>
  </si>
  <si>
    <t>Dreno de PVC  D = 50 mm</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</si>
  <si>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</si>
  <si>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</si>
  <si>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</si>
  <si>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</si>
  <si>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</si>
  <si>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</si>
  <si>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</si>
  <si>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</si>
  <si>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</si>
  <si>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</si>
  <si>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</si>
  <si>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</si>
  <si>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</si>
  <si>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</si>
  <si>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</si>
  <si>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</si>
  <si>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</si>
  <si>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Eletroduto de ferro galvanizado DN 4", inclusive conexões, exclusive escavação e reaterro,
fornecimento e assentamento</t>
  </si>
  <si>
    <t>Eletroduto tipo Kanaflex  diâmetro 1 1/4", fornecimento e assentamento</t>
  </si>
  <si>
    <t>Enrocamento de pedra arrumada com pá carregadeira e escavadeira, inclusive fornecimento,
exclusive transporte da pedra</t>
  </si>
  <si>
    <t>Enrocamento de pedra jogada exclusive fornecimento e transporte (utilização de material
considerado em medição)</t>
  </si>
  <si>
    <t>Ensecadeira simples de madeira esp.= 5 cm com 1 reaproveitamento, inclusive transporte das
madeiras</t>
  </si>
  <si>
    <t>Ensecadeira simples de madeira esp.= 5 cm sem reaproveitamento, inclusive transporte das
madeiras</t>
  </si>
  <si>
    <t>Escavação mecânica de valas em material de 1ª categoria, 3,00 a 4,50m, com esgotamento,
carga do material, transporte do material para bota-fora</t>
  </si>
  <si>
    <t>Escavação mecânica de valas em 1ª categoria, profundidade de 4,50 a 6,00m com
esgotamento, transp. DMT=20km, descarga e espalhamento</t>
  </si>
  <si>
    <t>Escoramento e cimbramento (bueiro celular), inclusive fornecimento e transportes das
madeiras</t>
  </si>
  <si>
    <t>Mes</t>
  </si>
  <si>
    <t>Forma especial de madeira para sarjeta (gabarito), inclusive fornecimento e transporte da
madeira</t>
  </si>
  <si>
    <t>Formas planas de madeira com 01 (um) reaproveitamento, inclusive fornecimento e transporte
das madeiras</t>
  </si>
  <si>
    <t>Geogrelha com resistência londitudinal a tração 35 a 40 kN, resist. transversal a tração 30 kN,
fornecimento e aplicação</t>
  </si>
  <si>
    <t>Geogrelha com resistência londitudinal a tração 55 a 60 kN, resist. transversal a tração 30 kN,
fornecimento e aplicação</t>
  </si>
  <si>
    <t>Geogrelha com resistência longitudinal a tração 300 kN, resist. transversal a tração 30 kN,
fornecimento e aplicação</t>
  </si>
  <si>
    <t>Geogrelha com resistência longitudinal a tração 80 a 90 kN, resist. transversal a tração 30 kN,
fornecimento e aplicação</t>
  </si>
  <si>
    <t>Geogrelha tecida bidirecional de polipropileno de alto módulo inicial c/ módulo de rigidez
nominal = 400KN/m nas duas direções, fornecimento/aplicação</t>
  </si>
  <si>
    <t>Manta Geotêxtil  não tecida com resistência longitudinal a tração 10kN/m, fornecimento e
aplicação</t>
  </si>
  <si>
    <t>Montagem e desmontagem de escoramento tubular normal, em obras de arte na densidade de
5m de tubo por m³ de escoramento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</si>
  <si>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</si>
  <si>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</si>
  <si>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</si>
  <si>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</si>
  <si>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</si>
  <si>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Perfuração rotativa inclinada, em rocha sã, com coroa de diamante, diâmetro N (75mm),
inclusive deslocamento e posicionamento em cada furo.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</si>
  <si>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</si>
  <si>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</si>
  <si>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</si>
  <si>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</si>
  <si>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</si>
  <si>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</si>
  <si>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Trincheira drenante cega (0,50 x 1,70) m, inclusive transporte da brita c/ geotêxtil não tecido
res.long. mín 16 kn/m</t>
  </si>
  <si>
    <t>Alvenaria de tijolos cerâmicos maciços aparentes 5x10x20cm,assent.c/argam.de cimento,cal
hidratada CH1 e areia no traço 1:0,5:8,juntas de 10mm e esp.</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</si>
  <si>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</si>
  <si>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</si>
  <si>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</si>
  <si>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</si>
  <si>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</si>
  <si>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</si>
  <si>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Pintura em estrutura metálica com tinta epoxídica  inclusive primer</t>
  </si>
  <si>
    <t>Porteira, confecção e colocação, inclusive fornecimento e transporte da madeira e chapa de
aço</t>
  </si>
  <si>
    <t>Sistema cercamento tipo Gradil Nylofor 3DPintura Simples (preto, verde ou branco), #
50x200m, fio 5,0mm, L=2,50m, H=2,03m, incl. forn./chumb. postes</t>
  </si>
  <si>
    <t>Barreira de Siltagem com escoras de eucalipto,  diâm. 0,10m e a altura 1,60m, espaçadas a
cada 2,0 m, 1 reaproveitamento</t>
  </si>
  <si>
    <t>Recomposição de talude de corte com aterro de solo argiloso compactado, exclusive material
de aterro</t>
  </si>
  <si>
    <t>Defensa metálica (2 lâminas com espessuras = 3mm) inclusive acessórios, fornecimento e
colocação</t>
  </si>
  <si>
    <t>Grupo focal gradativo (semáforo com informação de tempo) com lâmpada LED, fornecimento
e instalação</t>
  </si>
  <si>
    <t>Sinalização vertical com chapa em poliéster (e=2,3mm) reforçada com fibra de vidro, inclusive
suporte de madeira</t>
  </si>
  <si>
    <t>Suporte de placa de sinalização vertical em madeira de 1ª qualidade, pintada, fornecimento e
instalação</t>
  </si>
  <si>
    <t>Tacha refletiva  monodirecional, fornecimento e aplicação</t>
  </si>
  <si>
    <t>Tachão refletivo  monodirecional, fornecimento e aplicação</t>
  </si>
  <si>
    <t>Tela de proteção de segurança de PVC cor laranja com suporte  para sinalização de obras</t>
  </si>
  <si>
    <t>Base de solo estabilizada granulométricamente sem  mistura inclusive escavação e carga</t>
  </si>
  <si>
    <t>Colchão drenante de brita 1, inclusive fornecimento, espalhamento, compactação e transporte
da brita</t>
  </si>
  <si>
    <t>Defensas metálicas (espessura lâminas = 3 mm), inclusive fornecimento de materiais,
substituição</t>
  </si>
  <si>
    <t>Limpeza e desobstrução de rede de drenagem, utilizando caminhão equipado com conjunto de
alta pressão e sucção</t>
  </si>
  <si>
    <t>Reparo de caixa  coletora</t>
  </si>
  <si>
    <t>Reparo de cerca ( substituição de mourões, grampo e arame farpado), inclusive transportes de
todos os materiais</t>
  </si>
  <si>
    <t>Roçada manual com roçadeira costal, ferramentas manuais, inclusive limpeza e remoção com
retroescavadeira (conservação)</t>
  </si>
  <si>
    <t>Roçada manual com roçadeira costal, ferramentas manuais, inclusive limpeza manual (
conservação)</t>
  </si>
  <si>
    <t>Encamisamento metálico de estacas, diâmetro 380mm em chapa de 6.3mm, preenchido c/
concreto auto adensável (20MPa)</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</si>
  <si>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</si>
  <si>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</si>
  <si>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</si>
  <si>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raiz perfurada em rocha, diâm. 310mm com injeção de arg. incl. fornecimento de todos
materiais</t>
  </si>
  <si>
    <t>Estaca raiz perfurada em solo, diâm. 410mm com injeção de arg. incl. fornecimento de todos
materiais</t>
  </si>
  <si>
    <t>Formas planas de madeira sem reaproveitamento (fundações), inclusive fornecimento e
transporte das madeiras</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</si>
  <si>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</si>
  <si>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</si>
  <si>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xadez esp 1/4",
em perfis laminados, inclusive pintura</t>
  </si>
  <si>
    <t>Tabuleiro em vigas pré-moldadas CL.45, com ou sem laje entre vigas, vão de 10,00 m,
inclusive descarga e assentamento das vigas</t>
  </si>
  <si>
    <t>Tabuleiro em vigas pré-moldadas CL.45, com ou sem laje entre vigas, vão de 11,00 m,
inclusive descarga e assentamento das vigas</t>
  </si>
  <si>
    <t>Tabuleiro em vigas pré-moldadas CL.45, com ou sem laje entre vigas, vão de 12,00 m,
inclusive descarga e assentamento das vigas</t>
  </si>
  <si>
    <t>Tabuleiro em vigas pré-moldadas CL.45, com ou sem laje entre vigas, vão de 13,00 m,
inclusive descarga e assentamento das vigas</t>
  </si>
  <si>
    <t>Tabuleiro em vigas pré-moldadas CL.45, com ou sem laje entre vigas, vão de 15,00 m,
inclusive descarga e assentamento das vigas</t>
  </si>
  <si>
    <t>Tabuleiro em vigas pré-moldadas CL.45, com ou sem laje entre vigas, vão de 4,00 m, inclusive
descarga e assentamento das vigas</t>
  </si>
  <si>
    <t>Tabuleiro em vigas pré-moldadas CL.45, com ou sem laje entre vigas, vão de 5,00 m, inclusive
descarga e assentamento das vigas</t>
  </si>
  <si>
    <t>Tabuleiro em vigas pré-moldadas CL.45, com ou sem laje entre vigas, vão de 6,00 m, inclusive
descarga e assentamento das vigas</t>
  </si>
  <si>
    <t>Tabuleiro em vigas pré-moldadas CL.45, com ou sem laje entre vigas, vão de 7,00 m, inclusive
descarga e assentamento das vigas</t>
  </si>
  <si>
    <t>Tabuleiro em vigas pré-moldadas CL.45, com ou sem laje entre vigas, vão de 8,00 m, inclusive
descarga e assentamento das vigas</t>
  </si>
  <si>
    <t>Tabuleiro em vigas pré-moldadas CL.45, com ou sem laje entre vigas, vão de 9,00 m, inclusive
descarga e assentamento das vigas</t>
  </si>
  <si>
    <t>Tabuleiro em vigas pré-moldadas CL.45, com ou sem laje entre vigas, vão 14,00 m, inclusive
descarga e assentamento das vigas</t>
  </si>
  <si>
    <t>Acabamento em concreto fresco (15,0 MPA), para pavimento, inclusive endurecedor químico
de superfície</t>
  </si>
  <si>
    <t>Aparelho de apoio de neoprene fretado, fornecimento e assentamento, inclusive grauteamento
e transporte do neoprene</t>
  </si>
  <si>
    <t>dm3</t>
  </si>
  <si>
    <t>Cantoneiras (2 1/2" x 2 1/2" x 5/16") para extremidade de laje, fornecimento, montagem e
pintura</t>
  </si>
  <si>
    <t>Chumbador de aço de 25 mm, inclusive proteção anticorrosiva, exclusive a injeção e a
perfuração</t>
  </si>
  <si>
    <t>Colagem das mantas de borracha nos berços de apoio das placas, com Sikadur 32 ou
equivalente, fornecimento e aplicação</t>
  </si>
  <si>
    <t>Cone de ancoragem de cabo de aço com 12 cordoalhas de 1/2", inclusive protensão dos
cabos</t>
  </si>
  <si>
    <t>Escoramento de O.A.E. diretamente sobre o solo, inclusive fornecimento e transporte das
madeiras</t>
  </si>
  <si>
    <t>Escoramento e cimbramento (pontes e pontilhões),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</si>
  <si>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</si>
  <si>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</si>
  <si>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</si>
  <si>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</si>
  <si>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</si>
  <si>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</si>
  <si>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</si>
  <si>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</si>
  <si>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12,5 mm com resina epoxi em vigas pré-
moldadas</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</si>
  <si>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</si>
  <si>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</si>
  <si>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</si>
  <si>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</si>
  <si>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Ponte provisoria para movimentação de equipamentos de execução de fundação composta de
passadiço de madeira sobre estacas de madeira</t>
  </si>
  <si>
    <t>Preparo e colocação de 12 cordoalhas de 1/2" (Aço CP-190 RB) nas formas, inclusive injeção
de nata de cimento</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</si>
  <si>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</si>
  <si>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</si>
  <si>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Escavação a fogo em material de 3ª categoria, rocha viva, a céu aberto, perfuração a ar
comprimido em Vias Urbanas</t>
  </si>
  <si>
    <t>Limpeza e desmatamento em área alagada (pântano) com ferr. man., incl. moto serra em Vias
Urbanas</t>
  </si>
  <si>
    <t>Remoção de solos moles, incluindo carregamento mecânico com escavadeira hidráulica em
Vias Urbanas</t>
  </si>
  <si>
    <t>Transporte horizontal com trator de lâmina de material de 1ª cat. DMTaté 50m em Vias
Urbanas</t>
  </si>
  <si>
    <t>Base de solo brita, 50% em peso, inclusive fornecimento, exclusive transporte da brita em Vias
Urbanas</t>
  </si>
  <si>
    <t>Fresagem de pavimento asfáltico a frio, esp. até 15cm, exclusive transporte de materiais, em
Vias Urbanas</t>
  </si>
  <si>
    <t>Fresagem de pavimento asfáltico a frio, esp=5cm, exclusive transporte de materiais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</si>
  <si>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</si>
  <si>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</si>
  <si>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</si>
  <si>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pedra portuguesa, inclusive fornecimento e transporte do cimento, areia e
pedra portuguesa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</si>
  <si>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</si>
  <si>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</si>
  <si>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</si>
  <si>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com capa selante inclusive fornec.areia/brita/emulsão, transp.comercial emulsão e
lavagem brita, exclus. transp. areia e brita- Vias Urbanas</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</si>
  <si>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</si>
  <si>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</si>
  <si>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</si>
  <si>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</si>
  <si>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</si>
  <si>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</si>
  <si>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</si>
  <si>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Bueiro Metálico BSTM - D= 3,00 m - T.L. com tratamento epóxi e=2,7 mm - método não
destrutivo em Vias Urbanas</t>
  </si>
  <si>
    <t>Bueiro Metálico BSTM - D=3,05m - MP-152 com tratamento epóxi e=2,7mm - método
destrutivo, inclusive lastro de brita em Vias Urbanas</t>
  </si>
  <si>
    <t>Caixa Boca de Lobo em bloco pré-moldado de concreto para diâm.=1,00m (1,30 x 1,30m) em
Vias Urbanas</t>
  </si>
  <si>
    <t>Caixa Boca de Lobo em bloco pré-moldado para diâm. = 0,60m (1,00 x 1,00m) CBL2 (Vias
Urbanas)</t>
  </si>
  <si>
    <t>Caixa Boca de Lobo em bloco pré-moldado para diâm.= 0,30m e 0,40m (0,80 x 0,80m) (Vias
Urbanas)</t>
  </si>
  <si>
    <t>Caixa de passagem em bloco pré-moldado para d=0,30 e 0,40m (0,80x0,80m) em Vias
Urbanas</t>
  </si>
  <si>
    <t>Canaleta de concreto, com forma retangular inclusive caiação - parede 12 cm em Vias
Urbanas</t>
  </si>
  <si>
    <t>Cerca em tela revestida em PVC com mourões de concreto, fornecimento e execução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</si>
  <si>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</si>
  <si>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</si>
  <si>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</si>
  <si>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</si>
  <si>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</si>
  <si>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</si>
  <si>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</si>
  <si>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estrutural fck = 30,0 MPa com micro-silica e Sikacrete BR ou equivalente em Vias
Urbanas</t>
  </si>
  <si>
    <t>Concreto estrutural fck = 35,0 MPa com micro-silica e Sikacrete ou equivalente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</si>
  <si>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</si>
  <si>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</si>
  <si>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</si>
  <si>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</si>
  <si>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</si>
  <si>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</si>
  <si>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</si>
  <si>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</si>
  <si>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</si>
  <si>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</si>
  <si>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</si>
  <si>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</si>
  <si>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</si>
  <si>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</si>
  <si>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</si>
  <si>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</si>
  <si>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</si>
  <si>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</si>
  <si>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</si>
  <si>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</si>
  <si>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</si>
  <si>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</si>
  <si>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</si>
  <si>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</si>
  <si>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</si>
  <si>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</si>
  <si>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</si>
  <si>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</si>
  <si>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</si>
  <si>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</si>
  <si>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</si>
  <si>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</si>
  <si>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</si>
  <si>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</si>
  <si>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</si>
  <si>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</si>
  <si>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</si>
  <si>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</si>
  <si>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</si>
  <si>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</si>
  <si>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</si>
  <si>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</si>
  <si>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</si>
  <si>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</si>
  <si>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</si>
  <si>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</si>
  <si>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</si>
  <si>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</si>
  <si>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</si>
  <si>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</si>
  <si>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</si>
  <si>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</si>
  <si>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</si>
  <si>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</si>
  <si>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</si>
  <si>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</si>
  <si>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</si>
  <si>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</si>
  <si>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</si>
  <si>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</si>
  <si>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</si>
  <si>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</si>
  <si>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</si>
  <si>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</si>
  <si>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</si>
  <si>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</si>
  <si>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</si>
  <si>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</si>
  <si>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</si>
  <si>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2,00 x 1,20 m -  tudo incluido conforme projeto em Vias Urbanas</t>
  </si>
  <si>
    <t>Corpo de BDCC 3,00 x 3,00 m projeto DNIT para  H &lt;= 2,50 m em Vias Urbanas</t>
  </si>
  <si>
    <t>Corpo de BSCC 2,00 x 2,00m projeto DNIT para  5,00 &lt; H &lt; 7,50 m em Vias Urbanas</t>
  </si>
  <si>
    <t>Corte e esmerilhamento de pontas de tubo de ferro fundido DN 500 a 200mm em Vias
Urbanas</t>
  </si>
  <si>
    <t>Curva 90° de PVC, junta elástica PBA, D=75mm, fornecimento e assentamento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</si>
  <si>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</si>
  <si>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</si>
  <si>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</si>
  <si>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</si>
  <si>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</si>
  <si>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</si>
  <si>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</si>
  <si>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</si>
  <si>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</si>
  <si>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</si>
  <si>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</si>
  <si>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</si>
  <si>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</si>
  <si>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</si>
  <si>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</si>
  <si>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</si>
  <si>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</si>
  <si>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</si>
  <si>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</si>
  <si>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</si>
  <si>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</si>
  <si>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</si>
  <si>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</si>
  <si>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</si>
  <si>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tipo Kanaflex  diâmetro 1 1/4", fornecimento e assentamento em Vias Urbanas</t>
  </si>
  <si>
    <t>Escada de madeira executada sobre terreno inclinado, com 80 cm de largura mínima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</si>
  <si>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</si>
  <si>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</si>
  <si>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</si>
  <si>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</si>
  <si>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</si>
  <si>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</si>
  <si>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</si>
  <si>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</si>
  <si>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</si>
  <si>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</si>
  <si>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Forma especial de madeira para meio fio, inclusive fornecimento e transporte das madeiras
em Vias Urbanas</t>
  </si>
  <si>
    <t>Forma especial de madeira para sarjeta (gabarito), inclusive fornecimento e transporte das
madeiras,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</si>
  <si>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</si>
  <si>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</si>
  <si>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</si>
  <si>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</si>
  <si>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Geotêxtil não-tecido com resistência longitudinal a tração 10kN/m, fornecimento e aplicação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</si>
  <si>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</si>
  <si>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</si>
  <si>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Pintura interna ou externa sobre ferro, com tinta a base de resina de borracha clorada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</si>
  <si>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</si>
  <si>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</si>
  <si>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Religação de rede de água em PVC PBA CL 15 DN 100 mm, inclusive conexões, em Vias
Urbanas</t>
  </si>
  <si>
    <t>Rip-rap c/ argamassa cimento areia 1:6, inclusive aquisição e transporte dos materiais, em
Vias Urbanas</t>
  </si>
  <si>
    <t>Sarjeta de concreto (STC - 02) calha triangular em corte/aterro, inclusive caiação, em Vias
Urbanas</t>
  </si>
  <si>
    <t>Sarjeta de concreto (STC - 04) calha triangular de bancada em corte, inclusive caiação, em
Vias Urbanas</t>
  </si>
  <si>
    <t>Tapume de vedação e proteção, executado com chapas de compensado resinado com 6 mm
de espessura, exclusive pintura,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</si>
  <si>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</si>
  <si>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</si>
  <si>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</si>
  <si>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</si>
  <si>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Tubos para irrigação Linha fixa PN40, diâmetro 75 mm, fornecimento e assentamento em Vias
Urbanas</t>
  </si>
  <si>
    <t>Aluguel de container tipo cozinha com isolamento térmico e acústico, 2 luminárias, piso
especial e janela</t>
  </si>
  <si>
    <t>Aluguel de container tipo refeitório (2 unidades acopladas), c/ 2 aparelhos de ar condicionado,
4 lumináriase 4 janelas de vidro</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</si>
  <si>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</si>
  <si>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</si>
  <si>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</si>
  <si>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</si>
  <si>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</si>
  <si>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Refeitório c/ paredes chapa de comp. 12mm e pont. 8x8cm, piso ciment. e cob. telhas fibroc.
6mm, incl. ponto de luz e cx. de insp. (1,21m²/func/turno)</t>
  </si>
  <si>
    <t>Tapume madeira compensada resinada e= 12mm h=2,20m, estr. c/ mad reflorest., incl
montagem e pintura esmalte sintético</t>
  </si>
  <si>
    <t>Administração Local  (valor mensal a calcular de acordo com a obra)</t>
  </si>
  <si>
    <r>
      <t xml:space="preserve">TRANSPORTE, CARGA E DESCARGA - VALORES </t>
    </r>
    <r>
      <rPr>
        <b/>
        <u/>
        <sz val="10"/>
        <rFont val="Arial"/>
        <family val="2"/>
      </rPr>
      <t>SEM</t>
    </r>
    <r>
      <rPr>
        <b/>
        <sz val="10"/>
        <rFont val="Arial"/>
        <family val="2"/>
      </rPr>
      <t xml:space="preserve"> BDI</t>
    </r>
  </si>
  <si>
    <r>
      <t xml:space="preserve">MATERIAIS - VALORES </t>
    </r>
    <r>
      <rPr>
        <b/>
        <u/>
        <sz val="10"/>
        <rFont val="Arial"/>
        <family val="2"/>
      </rPr>
      <t>SEM</t>
    </r>
    <r>
      <rPr>
        <b/>
        <sz val="10"/>
        <rFont val="Arial"/>
        <family val="2"/>
      </rPr>
      <t xml:space="preserve"> BDI</t>
    </r>
  </si>
  <si>
    <t>Abraçadeira para fixação de eletroduto diâm. 3/4"</t>
  </si>
  <si>
    <t>Abraçadeira para fixação de semáforo em braço/coluna  de diâmetro 101 ou 114mm</t>
  </si>
  <si>
    <t>Acetileno</t>
  </si>
  <si>
    <t>Aço (barra) GEWI ou equivalente, ST 85/105, de 32mm</t>
  </si>
  <si>
    <t>Aço (barra) GEWI ou similar,ST 50/55 diâmetro de 32mm</t>
  </si>
  <si>
    <t>Aço CA-25 (granel) - (preço médio)</t>
  </si>
  <si>
    <t>Aço CA-25 (granel) D=1/2"</t>
  </si>
  <si>
    <t>Aço CA-25 (granel) D=3/8"</t>
  </si>
  <si>
    <t>Aço CA-50 (carreta 20 t) D=1/2" a 3/8"</t>
  </si>
  <si>
    <t>Aço CA-50 diam 12.5 a 25 mm</t>
  </si>
  <si>
    <t>Aço CA-50 diam. 6.3 a 10 mm</t>
  </si>
  <si>
    <t>Aço CA-50 (granel) - (preço médio)</t>
  </si>
  <si>
    <t>Aço CA-50 (granel) diam. 1/2"</t>
  </si>
  <si>
    <t>Aço CA-50 (granel) diam. 3/8"</t>
  </si>
  <si>
    <t>Aço CA-60 (granel) (preço médio)</t>
  </si>
  <si>
    <t>Aço (cordoalha de 7 fios)  CP 190 RB-12,7 mm</t>
  </si>
  <si>
    <t>Aço diâmetro 29,3mm para tirante, referência Rocsolo ou equivalente</t>
  </si>
  <si>
    <t>Adesivo epoxi bicomponente para fissuras, em latas de 1kg, Sikadur 32 ou equivalente</t>
  </si>
  <si>
    <t>LAT</t>
  </si>
  <si>
    <t>Adesivo estrutural tixotrópico a base de epoxi para colagem de pré-moldados em latas de 1kg -Sikadur 31</t>
  </si>
  <si>
    <t>Adesivo para PVC soldável</t>
  </si>
  <si>
    <t>Adubo NPK</t>
  </si>
  <si>
    <t>Agua potável tratada (CESAN)</t>
  </si>
  <si>
    <t>Aguarráz mineral</t>
  </si>
  <si>
    <t>Alcool etílico hidratado</t>
  </si>
  <si>
    <t>Aluguel computador com : Processador 2,80 GHz , Memória RAM 4,00 GB, Sistema Operacional 32 Bits, Windows
com Pacote Office e Impressora Jato de Tinta</t>
  </si>
  <si>
    <t>Aluguel de tubo equipado completo para andaime com h=10,0 m</t>
  </si>
  <si>
    <t>Aluguel mensal de alojamento</t>
  </si>
  <si>
    <t>Aluguel mensal de escritório até 50m2</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</si>
  <si>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</si>
  <si>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</si>
  <si>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</si>
  <si>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</si>
  <si>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</si>
  <si>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máquina fotográfica (12.1 MP)</t>
  </si>
  <si>
    <t>Aluguel mensal de mobiliário - alojamento</t>
  </si>
  <si>
    <t>Aluguel mensal de mobiliário - escritório</t>
  </si>
  <si>
    <t>Aluguel mensal de mobiliário - resid.  engenheiro</t>
  </si>
  <si>
    <t>Aluguel mensal de residência - engenheiro</t>
  </si>
  <si>
    <t>Aluguel mensal de utilitário exclusive motorista e combustível</t>
  </si>
  <si>
    <t>Anéis de borracha para PVC PBA  75mm</t>
  </si>
  <si>
    <t>Anéis de borracha para PVC PBA 100mm</t>
  </si>
  <si>
    <t>Anel pré-moldado em concreto para sumidouro diam. 2,0m MF</t>
  </si>
  <si>
    <t>Anteparo 3 x 300 mm</t>
  </si>
  <si>
    <t>Anti-óxido de base de resina alquídica modificada</t>
  </si>
  <si>
    <t>GL</t>
  </si>
  <si>
    <t>Aquisição de máquina fotográfica (12.1 MP)</t>
  </si>
  <si>
    <t>Arame farpado fio 16 rolo 500 m</t>
  </si>
  <si>
    <t>rl</t>
  </si>
  <si>
    <t>Arame nº 06 galvanizado</t>
  </si>
  <si>
    <t>Arame nº 10 galvanizado</t>
  </si>
  <si>
    <t>Arame nº 12 galvanizado</t>
  </si>
  <si>
    <t>Arame nº 16 galvanizado</t>
  </si>
  <si>
    <t>Arame ovalado liso (cerca) 45 kg - 1.000m</t>
  </si>
  <si>
    <t>Arame recozido 18</t>
  </si>
  <si>
    <t>Areia de rio (preço médio)</t>
  </si>
  <si>
    <t>Areia grossa jazida com carregamento mecânico</t>
  </si>
  <si>
    <t>m3</t>
  </si>
  <si>
    <t>Areia grossa rio com carregamento mecânico</t>
  </si>
  <si>
    <t>Areia média jazida com carregamento mecânico</t>
  </si>
  <si>
    <t>Areia suja jazida com carregamento mecânico</t>
  </si>
  <si>
    <t>Argamassa expansiva</t>
  </si>
  <si>
    <t>Argila (barreiras comerciais - saibreiras)</t>
  </si>
  <si>
    <t>ARMCO BDTM D=1,20 m - T.L. esp. 2,7 mm</t>
  </si>
  <si>
    <t>ARMCO BDTM D=1,40 m - T.L. esp. 2,7 mm</t>
  </si>
  <si>
    <t>ARMCO BDTM D=1,60 m - T.L. esp. 2,7 mm</t>
  </si>
  <si>
    <t>ARMCO BDTM D=2,00 m - T.L. esp. 2,7 mm</t>
  </si>
  <si>
    <t>ARMCO BDTM D=2,20 m - T.L. esp. 2,7 mm</t>
  </si>
  <si>
    <t>ARMCO BDTM D=2,40 m - T.L. esp. 2,7 mm</t>
  </si>
  <si>
    <t>ARMCO BDTM D=2,60 m - T.L. esp. 3,4 mm</t>
  </si>
  <si>
    <t>ARMCO BSTM D=1,20 m - T.L. esp. 2,7 mm</t>
  </si>
  <si>
    <t>ARMCO BSTM D=1,40 m - T.L. esp. 2,7 mm</t>
  </si>
  <si>
    <t>ARMCO BSTM D=1,60 m - T.L. esp. 2,7 mm</t>
  </si>
  <si>
    <t>ARMCO BSTM D=2,00 m - T.L. esp. 2,7 mm</t>
  </si>
  <si>
    <t>ARMCO BSTM D=2,20 m - T.L. esp. 2,7 mm</t>
  </si>
  <si>
    <t>ARMCO BSTM D=2,40 m - T.L. esp. 2,7 mm</t>
  </si>
  <si>
    <t>ARMCO BSTM D=2,60 m - T.L. esp. 3,4 mm</t>
  </si>
  <si>
    <t>ARMCO BSTM D=3,00 m - T.L. esp. 2,7 mm</t>
  </si>
  <si>
    <t>ARMCO STACO BDTM D=3,05 m - MPI52 esp.2,7mm</t>
  </si>
  <si>
    <t>ARMCO STACO BSTM D=3,05 m - MPI52 esp.2,7mm</t>
  </si>
  <si>
    <t>Arruela de alumínio fundido 3/4"</t>
  </si>
  <si>
    <t>Bainha de aço galvanizado diam. interno= 65 mm</t>
  </si>
  <si>
    <t>Bainha metálica preta, diâmetro de 75mm</t>
  </si>
  <si>
    <t>Bainha Plástica de PEAD (tubo de polietileno de alta densidade )</t>
  </si>
  <si>
    <t>Balde plástico para sinalização (vermelho)</t>
  </si>
  <si>
    <t>Bica corrida sem frete</t>
  </si>
  <si>
    <t>Bloco de concreto estrutural 14 x 19 x 39 cm, FBK 10Mpa (NBR 6136)</t>
  </si>
  <si>
    <t>Bloco de concreto para alvenaria 39 X 19 X 09 cm</t>
  </si>
  <si>
    <t>Bloco de concreto para alvenaria 39 X 19 X 14 cm</t>
  </si>
  <si>
    <t>Bloco de concreto para alvenaria 39 X 19 X 19 cm</t>
  </si>
  <si>
    <t>Bloco de concreto 19 x 19 x 39 cm ( estrutural )</t>
  </si>
  <si>
    <t>Bloco para pavimentaçao intertravado - esp= 06 cm, resistência 35 MPa</t>
  </si>
  <si>
    <t>Bloco para pavimentação intertravado - esp= 06cm, colorido, resistência 35 MPa</t>
  </si>
  <si>
    <t>Bloco para pavimentaçao intertravado - esp= 08 cm, resistência 35 MPa</t>
  </si>
  <si>
    <t>Bloco para pavimentaçao intertravado - esp= 10 cm, resistência 35 MPa</t>
  </si>
  <si>
    <t>Bocal com rabicho</t>
  </si>
  <si>
    <t>Bombeamento de concreto</t>
  </si>
  <si>
    <t>Bota borracha sem forro cano 40cm</t>
  </si>
  <si>
    <t>Botinas de couro sem biqueira</t>
  </si>
  <si>
    <t>Braço galvanizado 101 mm - projeção 4,70 m, para sustentação de semáforos</t>
  </si>
  <si>
    <t>Brita graduada, especificada sem pó, sem frete</t>
  </si>
  <si>
    <t>Brita 0 (incl. 0% IUM) sem frete</t>
  </si>
  <si>
    <t>Brita 1 (incl. 0% IUM) sem frete</t>
  </si>
  <si>
    <t>Brita 2 (incl. 0% IUM) sem frete</t>
  </si>
  <si>
    <t>Brita 3 (incl. 0% IUM) sem frete</t>
  </si>
  <si>
    <t>Brita 4 (incl. 0% IUM) sem frete</t>
  </si>
  <si>
    <t>Broca para perfuratriz 714.0441 (S-12)</t>
  </si>
  <si>
    <t>Broca para perfuratriz 714.0840 (S-12)</t>
  </si>
  <si>
    <t>Broca para perfuratriz 714.1639 (S-12)</t>
  </si>
  <si>
    <t>Broca para perfuratriz 714.2438 (S-12)</t>
  </si>
  <si>
    <t>Broca para perfuratriz 714.3237 (S-12)</t>
  </si>
  <si>
    <t>Broca para perfuratriz 714.4036 (S-12)</t>
  </si>
  <si>
    <t>Broca para perfuratriz 714.4835 (S-12)</t>
  </si>
  <si>
    <t>Broca para perfuratriz 714.5634 (S-12)</t>
  </si>
  <si>
    <t>Broca para perfuratriz 714.6433 (S-12)</t>
  </si>
  <si>
    <t>Bucha de alumínio fundido 3/4"</t>
  </si>
  <si>
    <t>Bucha de nylon nº 20</t>
  </si>
  <si>
    <t>Bucha plástica com parafuso - 8 mm</t>
  </si>
  <si>
    <t>Cabo blindado 2 x 20 AWG (sincronismo)</t>
  </si>
  <si>
    <t>Cabo de aço polido com alma de fibra, 6 pernas 19 fios, diâm. 3/8"</t>
  </si>
  <si>
    <t>Cabo de cobre com isolamento para 1000V (1KV), seção  2,5 mm2</t>
  </si>
  <si>
    <t>Cabo de cobre com isolamento para 1000V (1KV), seção  4,0 mm2</t>
  </si>
  <si>
    <t>Cabo de cobre com isolamento para 1000V (1KV), seção  6,0 mm2</t>
  </si>
  <si>
    <t>Cabo de cobre com isolamento para 1000V (1KV), seção 10,0 mm2</t>
  </si>
  <si>
    <t>Cabo de cobre com isolamento para 1000V (1KV), seção 25,0 mm2</t>
  </si>
  <si>
    <t>Cabo de cobre com isolamento para 1000V (1KV), seção 35,0 mm2</t>
  </si>
  <si>
    <t>Cabo de cobre nú seção 35mm2</t>
  </si>
  <si>
    <t>Cabo flexivel 2 x 1,5mm²</t>
  </si>
  <si>
    <t>Cabo flexivel 2 x 2,5 mm²</t>
  </si>
  <si>
    <t>Cabo flexivel 3 x 1,5 mm2</t>
  </si>
  <si>
    <t>Cabo flexivel 4 x 1,5mm²</t>
  </si>
  <si>
    <t>Cabo isolado 750V - 4 x 4,00 mm²</t>
  </si>
  <si>
    <t>Cadeado de 40mm</t>
  </si>
  <si>
    <t>Caibros abrigo passag. 9pç 15x7x240 / 2pç 25x7x620 cm</t>
  </si>
  <si>
    <t>CJ</t>
  </si>
  <si>
    <t>Caibros abrigo passag. 9pç 15x7x300 / 2pç 25x7x620cm</t>
  </si>
  <si>
    <t>Caibros 7 X 7 cm</t>
  </si>
  <si>
    <t>Caibros 7 X 7 cm (pontalete)</t>
  </si>
  <si>
    <t>Caixa ralo sup e inf p/ carga média</t>
  </si>
  <si>
    <t>Cal (saco de 7 kg)</t>
  </si>
  <si>
    <t>Cambotas de 1" (taipá de 1ª com 2,5cm)</t>
  </si>
  <si>
    <t>CAP AB 8</t>
  </si>
  <si>
    <t>CAP 50/70</t>
  </si>
  <si>
    <t>Chapa compensada resinada 06mm (dim. 2,20 x 1,10m)</t>
  </si>
  <si>
    <t>Chapa compensada resinada 10mm (dim. 2,20 x 1,10m)</t>
  </si>
  <si>
    <t>CH</t>
  </si>
  <si>
    <t>Chapa compensada resinada 12mm (dim. 2,20 x 1,10m)</t>
  </si>
  <si>
    <t>Chapa compensada resinada 14mm (dim. 2,20 x 1,10m)</t>
  </si>
  <si>
    <t>Chapa compensada resinada 17mm (dim. 2,20 x 1,10m)</t>
  </si>
  <si>
    <t>Chapa de aço ASTM A572, grau 50 esp.=12,50mm,</t>
  </si>
  <si>
    <t>Chapa de aço esp.= 25mm</t>
  </si>
  <si>
    <t>Chapa de aço esp.= 5mm</t>
  </si>
  <si>
    <t>Chapa de aço espessura 2mm</t>
  </si>
  <si>
    <t>Chapa de aço fina-frio nº 16, esp.1,5mm SAE 1008/1010</t>
  </si>
  <si>
    <t>Chapa de aço 1/2"</t>
  </si>
  <si>
    <t>Chapa de aço 1/8"</t>
  </si>
  <si>
    <t>Chapa de aço 3/8"</t>
  </si>
  <si>
    <t>Chapa de aço 6.3 mm</t>
  </si>
  <si>
    <t>Chapa xadrez espessura=1/4"</t>
  </si>
  <si>
    <t>Cimento CP III</t>
  </si>
  <si>
    <t>Cinto segurança nylon</t>
  </si>
  <si>
    <t>Clips para cabo de aço diam. 3/8"</t>
  </si>
  <si>
    <t>CM 30</t>
  </si>
  <si>
    <t>Cola a base de poliester</t>
  </si>
  <si>
    <t>Concreto pronto - 15 MPa - DT = 50 km</t>
  </si>
  <si>
    <t>Concreto pronto - 20 MPa - DT = 50 km</t>
  </si>
  <si>
    <t>Concreto pronto - 25 MPa - DT = 50 km</t>
  </si>
  <si>
    <t>Concreto pronto - 30 MPa - DT = 50 km</t>
  </si>
  <si>
    <t>Concreto pronto - 35 MPa - DT = 50 km</t>
  </si>
  <si>
    <t>Concreto pronto - 40 MPa - DT = 50 km</t>
  </si>
  <si>
    <t>Cone de ancoragem ativo 12 fios de 1/2"</t>
  </si>
  <si>
    <t>Cone para sinalizaçao, h=50cm</t>
  </si>
  <si>
    <t>Contra porca sextavada</t>
  </si>
  <si>
    <t>Controlador eletronico microprocessado 6/6 fases</t>
  </si>
  <si>
    <t>Controlador microprocessado 4 fases</t>
  </si>
  <si>
    <t>Cópia Xerox - formato A4</t>
  </si>
  <si>
    <t>Cordel detonante</t>
  </si>
  <si>
    <t>Curva de aço 90° para eletroduto 3/4"</t>
  </si>
  <si>
    <t>Curva de PVC rígido para eletroduto 3/4"</t>
  </si>
  <si>
    <t>Curva de 90° PVC junta elástica ponta e bolsa PBA, diam 75mm</t>
  </si>
  <si>
    <t>Custo médio tabuleiro vigas pré-moldadas CL.45 c/ ou s/ laje entre vigas, vão 10m, incl. descarga e assentamento</t>
  </si>
  <si>
    <t>Custo médio tabuleiro vigas pré-moldadas CL.45 c/ ou s/ laje entre vigas, vão 11m, incl. descarga e assentamento</t>
  </si>
  <si>
    <t>Custo médio tabuleiro vigas pré-moldadas CL.45 c/ ou s/ laje entre vigas, vão 12m, incl. descarga e assentamento</t>
  </si>
  <si>
    <t>Custo médio tabuleiro vigas pré-moldadas CL.45 c/ ou s/ laje entre vigas, vão 13m, incl. descarga e assentamento</t>
  </si>
  <si>
    <t>Custo médio tabuleiro vigas pré-moldadas CL.45 c/ ou s/ laje entre vigas, vão 14m, incl. descarga e assentamento</t>
  </si>
  <si>
    <t>Custo médio tabuleiro vigas pré-moldadas CL.45 c/ ou s/ laje entre vigas, vão 15m, incl. descarga e assentamento</t>
  </si>
  <si>
    <t>Custo médio tabuleiro vigas pré-moldadas CL.45 c/ ou s/ laje entre vigas, vão 4m, incl. descarga e assentamento</t>
  </si>
  <si>
    <t>Custo médio tabuleiro vigas pré-moldadas CL.45 c/ ou s/ laje entre vigas, vão 5 m, descarga e assentamento</t>
  </si>
  <si>
    <t>Custo médio tabuleiro vigas pré-moldadas CL.45 c/ ou s/ laje entre vigas, vão 6m, incl. descarga e assentamento</t>
  </si>
  <si>
    <t>Custo médio tabuleiro vigas pré-moldadas CL.45 c/ ou s/ laje entre vigas, vão 7m, incl. descarga e assentamento</t>
  </si>
  <si>
    <t>Custo médio tabuleiro vigas pré-moldadas CL.45 c/ ou s/ laje entre vigas, vão 8m, incl. descarga e assentamento</t>
  </si>
  <si>
    <t>Custo médio tabuleiro vigas pré-moldadas CL.45 c/ ou s/ laje entre vigas, vão 9m, incl. descarga e assentamento</t>
  </si>
  <si>
    <t>Defensa (lâmina 4 m, espessura = 3 mm) - semi maleável</t>
  </si>
  <si>
    <t>Desengraxante alcalino (Solupan)</t>
  </si>
  <si>
    <t>Diária</t>
  </si>
  <si>
    <t>DIA</t>
  </si>
  <si>
    <t>Dinamite a 60%</t>
  </si>
  <si>
    <t>Dope</t>
  </si>
  <si>
    <t>Dope AT</t>
  </si>
  <si>
    <t>Eletrodo para soldas - OK 4804</t>
  </si>
  <si>
    <t>Eletroduto de aço com costura galvanizada 3/4"</t>
  </si>
  <si>
    <t>Eletroduto de aço galvanizado d=1 1/4"</t>
  </si>
  <si>
    <t>Eletroduto de ferro galvanizado DN 4"</t>
  </si>
  <si>
    <t>Eletroduto de ferro galvanizado d=2"</t>
  </si>
  <si>
    <t>vr</t>
  </si>
  <si>
    <t>Eletroduto de PVC rígido d=3/4"</t>
  </si>
  <si>
    <t>Eletroduto de PVC rígido d=4"</t>
  </si>
  <si>
    <t>Eletroduto de PVC rígido roscável diâm.50mm</t>
  </si>
  <si>
    <t>Eletroduto de PVC rígido roscável diâm.75mm</t>
  </si>
  <si>
    <t>Eletroduto Kanaflex diâmetro 1 1/2</t>
  </si>
  <si>
    <t>Eletroduto Kanaflex diâmetro 1 1/4</t>
  </si>
  <si>
    <t>Eletroduto Kanaflex diâmetro 2</t>
  </si>
  <si>
    <t>Eletroduto Kanaflex diâmetro 4</t>
  </si>
  <si>
    <t>Emulsão Asfáltica para Imprimação (EAI)</t>
  </si>
  <si>
    <t>Emulsão RC 1C-E</t>
  </si>
  <si>
    <t>Emulsao RL 1C</t>
  </si>
  <si>
    <t>Emulsão RL 1C-E</t>
  </si>
  <si>
    <t>Emulsao RM 1C</t>
  </si>
  <si>
    <t>Emulsão RR 1C</t>
  </si>
  <si>
    <t>Emulsão RR 1C-E</t>
  </si>
  <si>
    <t>Emulsao RR 2C</t>
  </si>
  <si>
    <t>Emulsão RR 2C-E</t>
  </si>
  <si>
    <t>Endurecedor químico de superfícies de concreto aplicado, referência -Sikafloor Cure Hard 24  da Sika</t>
  </si>
  <si>
    <t>Equipamento completo de topografia</t>
  </si>
  <si>
    <t>Escoras de eucalipto (4,00m - D=0,10m)</t>
  </si>
  <si>
    <t>DZ</t>
  </si>
  <si>
    <t>Escória de aciaria, posto em Vitória</t>
  </si>
  <si>
    <t>Escova de Aço 18 x 6 cm</t>
  </si>
  <si>
    <t>Esmalte sintético brilhante secagem rápida</t>
  </si>
  <si>
    <t>Esmalte sintético fosco secagem rápida</t>
  </si>
  <si>
    <t>Espoleta elétrica nº  8 - 3 metros</t>
  </si>
  <si>
    <t>Espoleta simples</t>
  </si>
  <si>
    <t>Estaca de concreto pré-moldada, carga 40T</t>
  </si>
  <si>
    <t>Estaca de concreto pré-moldada, carga 60T</t>
  </si>
  <si>
    <t>Estaca de concreto pré-moldada, carga 90T</t>
  </si>
  <si>
    <t>Estaca prancha de aço até 400 mm</t>
  </si>
  <si>
    <t>Estaçao total LEICA TC-800</t>
  </si>
  <si>
    <t>Estaçao total WILD TC-600</t>
  </si>
  <si>
    <t>Esticador com catraca</t>
  </si>
  <si>
    <t>Estopa branca de 2ª (pacote de 10kg)</t>
  </si>
  <si>
    <t>Estopim simples</t>
  </si>
  <si>
    <t>Filler</t>
  </si>
  <si>
    <t>Filmagem para Consulta / Audiência Publica</t>
  </si>
  <si>
    <t>Fio diamantado</t>
  </si>
  <si>
    <t>Fio isolado de PVC 705V -70°C - baixa tensão 6mm²</t>
  </si>
  <si>
    <t>Fio isolado em PVC 4,00 mm² - 750V</t>
  </si>
  <si>
    <t>Fio paralelo de cobre (2,50mm²)</t>
  </si>
  <si>
    <t>Fita isolante NR 33 19m x 20mm</t>
  </si>
  <si>
    <t>Formicida - referência:macro e microgranulado tipo Mirex</t>
  </si>
  <si>
    <t>Fosfato natural</t>
  </si>
  <si>
    <t>Fundo preparador de superfície</t>
  </si>
  <si>
    <t>Gabião malha hex. 8X10mm PVC, e= 2,4mm, dimensões = 1,00 m</t>
  </si>
  <si>
    <t>Gabião malha hex. 8X10mm PVC, e-&gt; 2,7mm, h-&gt; 0,50m</t>
  </si>
  <si>
    <t>Gabião malha hex. 8X10mm ZN/AL, e-&gt; 2,7mm, h-&gt; 0,50m</t>
  </si>
  <si>
    <t>Gabião malha hex. 8X10mm ZN/AL, e= 2,7mm, h =1,00m</t>
  </si>
  <si>
    <t>Gabião manta hex. 6X8mm Zn-Al/PVC, e=2,8mm, h=0,23m, para revestimento de canal</t>
  </si>
  <si>
    <t>Gabião tipo saco malha hex. de dupla torção  8x10mm PVC e=2,7mm e diâmetro 0,65m</t>
  </si>
  <si>
    <t>Gasolina</t>
  </si>
  <si>
    <t>Gelatina a 75%</t>
  </si>
  <si>
    <t>Geodreno vertical, em forma de fita</t>
  </si>
  <si>
    <t>Geogrelha com resistência longit. a tração 300 kN, resist. transv. a tração 30 kN</t>
  </si>
  <si>
    <t>Geogrelha com resistência longit. tração 35 a 40 kN, resist. transv. a tração de 25 a 30 kN e deformação de 5%</t>
  </si>
  <si>
    <t>Geogrelha com resistência longit. tração 55 a 60 kN, resist. transv. a tração de 25 a 30 kN e deformação de 5%</t>
  </si>
  <si>
    <t>Geogrelha com resistência longit. tração 80 a 90 kN, resist. transv. a tração de 25 a 30 kN e deformação 5%</t>
  </si>
  <si>
    <t>Geogrelha de poliéster monodirecional com resistência de 200KN na longitudinal e 25kN na transversal</t>
  </si>
  <si>
    <t>Geogrelha em  polipropileno (PP) módulo de rigidez nominal 400KN/m nas duas direções</t>
  </si>
  <si>
    <t>Grama esmeralda em placas</t>
  </si>
  <si>
    <t>Grampo para cerca (galvanizado)</t>
  </si>
  <si>
    <t>Grampos de aço para fixação de biomanta em taludes</t>
  </si>
  <si>
    <t>Grampos para fixação de manta de fibras vegetais</t>
  </si>
  <si>
    <t>PÇ</t>
  </si>
  <si>
    <t>Graxa comum (chassis 2), tambores com 170kg</t>
  </si>
  <si>
    <t>Grelha articulada, inclusive caixilho em ferro fundido</t>
  </si>
  <si>
    <t>Grelha e caixilho de concreto (cx. ralo)</t>
  </si>
  <si>
    <t>Grupo focal gradativo</t>
  </si>
  <si>
    <t>Grupo focal gradativo veicular 200 x 200 x 200mm, com lâmpada tipo LED</t>
  </si>
  <si>
    <t>Grupo focal repetidor 2 x 200mm, com lâmpada LED, pedestre, inclusive abraçadeira para fixação</t>
  </si>
  <si>
    <t>Grupo focal repetidor 2 x 200mm, pedestre</t>
  </si>
  <si>
    <t>Grupo focal repetidor 3 x 200mm</t>
  </si>
  <si>
    <t>Grupo focal repetidor 3x200mm, com lâmpada tipo LED, inclusive suporte de fixação</t>
  </si>
  <si>
    <t>Grupo focal repetidor 3x300mm</t>
  </si>
  <si>
    <t>Grupo focal repetidor 3x300mm, com lâmpada tipo LED, inclusive suporte para fixação</t>
  </si>
  <si>
    <t>Guia pré-moldada para caixa boca de lobo</t>
  </si>
  <si>
    <t>Haste cobreada para aterramento diam. 5/8" x 2,40m</t>
  </si>
  <si>
    <t>Imposto sobre serviços (ISS)</t>
  </si>
  <si>
    <t>Interruptor</t>
  </si>
  <si>
    <t>Isolador de porcelana tipo roldana</t>
  </si>
  <si>
    <t>Jogo de brocas p/ perfuratriz (S-12)</t>
  </si>
  <si>
    <t>JG</t>
  </si>
  <si>
    <t>Junta de dilatação elástica prémoldada tipo fungenband em perfil O-12, de PVC de alta densidade, Uniontech ou
equivalente</t>
  </si>
  <si>
    <t>Ladrilho hidráulico podotátil</t>
  </si>
  <si>
    <t>Ladrilho hidráulico 2 cores p/ calçada</t>
  </si>
  <si>
    <t>Lajota de 20 X 20 X 10 cm</t>
  </si>
  <si>
    <t>Lâmpada incandescente para 120V (60Watts)</t>
  </si>
  <si>
    <t>Lanche (cofee break)  p/ pessoa</t>
  </si>
  <si>
    <t>Lixa d'água</t>
  </si>
  <si>
    <t>Lixa d'água nº 80</t>
  </si>
  <si>
    <t>Lixa para madeira nº 100</t>
  </si>
  <si>
    <t>Lixa para superfície metálica</t>
  </si>
  <si>
    <t>Lona plástica preta para isolamento de concretagem  sobre solo</t>
  </si>
  <si>
    <t>Luva de PVC rígido para eletroduto 3/4"</t>
  </si>
  <si>
    <t>Luva de PVC rígido, roscável de 3/4"</t>
  </si>
  <si>
    <t>Luva DN 4" ferro galvanizado</t>
  </si>
  <si>
    <t>Luva para tirante referência Rocsolo d=50mm</t>
  </si>
  <si>
    <t>Luva raspa crupon cano curto reforçado</t>
  </si>
  <si>
    <t>Luvas de couro - cano curto reforçada</t>
  </si>
  <si>
    <t>Madeira roliça (aprox. 8,00m - D=0,15m)</t>
  </si>
  <si>
    <t>Madeira roliça (aprox. 8,00m - D=0,20m)</t>
  </si>
  <si>
    <t>Madeira serrada (passadeira 30 X 8 cm)</t>
  </si>
  <si>
    <t>Madeira serrada (pranchões 20 X 8 cm)</t>
  </si>
  <si>
    <t>Madeira tratada (aprox. 4,00m - D=0,15m)</t>
  </si>
  <si>
    <t>Mangueira para bomba injetora manual Putzmeister de 10, diam. 35mm</t>
  </si>
  <si>
    <t>Mangueira para bomba injetora manual Putzmeister de 10, diam. 50mm</t>
  </si>
  <si>
    <t>m2</t>
  </si>
  <si>
    <t>Manta Geotêxtil não tecida RT- 07 (07 kN/m)</t>
  </si>
  <si>
    <t>Manta Geotêxtil não tecida RT-10 (10kN/m)</t>
  </si>
  <si>
    <t>Manta Geotêxtil não tecida RT-16 (16kN/m)</t>
  </si>
  <si>
    <t>Massa asfáltica CBUQ - usina comercial</t>
  </si>
  <si>
    <t>Material termoplástico (extrusão)</t>
  </si>
  <si>
    <t>Material termoplástico (SPRAY) (25 kg)</t>
  </si>
  <si>
    <t>Meio fio 12 X 30 X 15 cm X 1 m</t>
  </si>
  <si>
    <t>Micro esfera (DROP-ON) saco 25 kg</t>
  </si>
  <si>
    <t>Micro-esfera (preço médio)</t>
  </si>
  <si>
    <t>Micro-esfera (PRE-MIX) saco 25 kg</t>
  </si>
  <si>
    <t>Mourão de concreto 2,50m "T"</t>
  </si>
  <si>
    <t>Mourao p/ cerca (2,20m - D=0,10m) m. branca</t>
  </si>
  <si>
    <t>Mourão p/ cerca (2,50m - D=0,20m) madeira branca (estic.)</t>
  </si>
  <si>
    <t>Mourão para cerca (2,80 - D=0,20m) m. branca (esticador)</t>
  </si>
  <si>
    <t>Mourao quadrado (tipo DNIT) 10 X 10 cm X 2,20 m</t>
  </si>
  <si>
    <t>Mourao triangular (tipo DNIT) 10 cm X 2,00 m</t>
  </si>
  <si>
    <t>Muda de árvore (altura até 1,50m)</t>
  </si>
  <si>
    <t>Muda de árvore grande (altura maior que 150cm)</t>
  </si>
  <si>
    <t>Muda de árvore/arbusto espécies da Mata Atlântica (mudas em sacolas ou tubetes)</t>
  </si>
  <si>
    <t>Óleo combustível BPF - baixo pto. fusão</t>
  </si>
  <si>
    <t>Oleo de linhaça</t>
  </si>
  <si>
    <t>Óleo diesel</t>
  </si>
  <si>
    <t>Oxigênio</t>
  </si>
  <si>
    <t>Painél de poliéster reforçado, em fibra de vidro, para sinalização viária vertical</t>
  </si>
  <si>
    <t>Parafuso c/ porca e arruela (3/16x1 1/2")</t>
  </si>
  <si>
    <t>Parafuso de 1/2 X 230 mm (galvanizado)</t>
  </si>
  <si>
    <t>Parafuso sextavado, soberba 5/8 x 130</t>
  </si>
  <si>
    <t>Parafusos completos 5/16 X 65 mm</t>
  </si>
  <si>
    <t>Paralelepípedo de pedra (milheiro)</t>
  </si>
  <si>
    <t>Pasta lubrificante para tubos junta elástica</t>
  </si>
  <si>
    <t>Peça em madeira de 1ª qualidade 10,0 x 2,5 cm</t>
  </si>
  <si>
    <t>Peça em madeira de 1ª qualidade 7,0 x 2,0 cm</t>
  </si>
  <si>
    <t>Peça em madeira de 1ª qualidade 8,0 x 8,0 cm</t>
  </si>
  <si>
    <t>Peça em madeira 7 x 12 cm</t>
  </si>
  <si>
    <t>Peça em madeira 7 x 5 cm</t>
  </si>
  <si>
    <t>Pedra britada p/ concreto, sem frete</t>
  </si>
  <si>
    <t>Pedra de mao (incl. 0% IUM) s/ frete</t>
  </si>
  <si>
    <t>Pedra p/ enrocamento</t>
  </si>
  <si>
    <t>Pedra portuguesa (só a pedra)</t>
  </si>
  <si>
    <t>Pedrisco</t>
  </si>
  <si>
    <t>Película preto legenda</t>
  </si>
  <si>
    <t>Película refletiva grau técnico todas as cores</t>
  </si>
  <si>
    <t>Película refletiva lentes inclusas</t>
  </si>
  <si>
    <t>Perfil elastomérico de vedação em juntas de pontes com abertura média de 25 mm ±  10 mm, inclusive lábios
poliméricos e mão de obra para colocação (Ref. JEENE JJ2540 VV)</t>
  </si>
  <si>
    <t>Perfil elastomérico de vedação em juntas de pontes com abertura média de 50 mm ±  25 mm, inclusive lábios
poliméricos e mão de obra para colocação</t>
  </si>
  <si>
    <t>Perfil laminado W 250 x 44.80, Perfil I</t>
  </si>
  <si>
    <t>Perfil metálico seção I</t>
  </si>
  <si>
    <t>Pescoço p/ PV  H= 0,30 m diam= 0,60 m (anel de concreto pré-moldado)</t>
  </si>
  <si>
    <t>PIS/COFINS</t>
  </si>
  <si>
    <t>Placa de neoprene fretado esp = 5 cm (18% I.P.I. e embalagem)</t>
  </si>
  <si>
    <t>Placa em alumínio esp.15mm</t>
  </si>
  <si>
    <t>Placa metálica para ancoragem, sextavada, de (160x160x19)mm</t>
  </si>
  <si>
    <t>Placa sinalizaçao pronta - chapa de ferro N. 20</t>
  </si>
  <si>
    <t>Placa 160 x 160 x 10mm</t>
  </si>
  <si>
    <t>Placa 20 x 20 x 3/4" para tirante Rocsolo</t>
  </si>
  <si>
    <t>Plastiment VZ (10% I.P.I. e 8% frete), marca de referência Sika</t>
  </si>
  <si>
    <t>Plotagem de desenho P/B em papel Sulfit</t>
  </si>
  <si>
    <t>Pó calcáreo dolomítico</t>
  </si>
  <si>
    <t>Pó de pedra (incl. 0% IUM) s/ frete</t>
  </si>
  <si>
    <t>Pontalete de Pinho de 1ª de 3" x 3", sem aparelhamento</t>
  </si>
  <si>
    <t>Pontalete de Pinho de 3ª ou similar de 3" x 3", sem aparelhamento</t>
  </si>
  <si>
    <t>Porca sextavada esférica H=70mm, chave 55mm</t>
  </si>
  <si>
    <t>Poste galvanizado reto com 4,0m e base</t>
  </si>
  <si>
    <t>Poste galvanizado 101mm simples, h= 6,0 m para semáforo</t>
  </si>
  <si>
    <t>Poste galvanizado 114mm - 1 boca, h = 6,00 m para semáforo</t>
  </si>
  <si>
    <t>Poste galvanizado 114mm - 2 bocas, h = 6,00 m para semáforo</t>
  </si>
  <si>
    <t>Poste Intermediário 40x60 mm, para Gradil Nylofor</t>
  </si>
  <si>
    <t>Pranchoes 30 X 5 cm (p/ ensecadeira)</t>
  </si>
  <si>
    <t>Prego 18 X 24</t>
  </si>
  <si>
    <t>Prego 25 X 72 (para pontes de madeira)</t>
  </si>
  <si>
    <t>Primer base cromato de zinco</t>
  </si>
  <si>
    <t>Primer epoxi tipo Quinnducot 5800/14 na cor vermelha. Química União ou similar</t>
  </si>
  <si>
    <t>Primer epoxi tipo Quinnducot 5806 na cor branca, Química União ou similar</t>
  </si>
  <si>
    <t>Primer (PCF)</t>
  </si>
  <si>
    <t>Rack para isolador de porcelana 3 x 16</t>
  </si>
  <si>
    <t>Redutor  tipo 2002 primeira qualidade</t>
  </si>
  <si>
    <t>Reservatório de polietileno 1000 litros tampa redonda</t>
  </si>
  <si>
    <t>Retardo</t>
  </si>
  <si>
    <t>Ripão de 2,5  X 7.0 cm</t>
  </si>
  <si>
    <t>Ripas de 2,5cm x 5,0cm</t>
  </si>
  <si>
    <t>Saco de propileno (RIP RAP)</t>
  </si>
  <si>
    <t>Sarrafo 10 X 2,5 cm</t>
  </si>
  <si>
    <t>SBS 55 75 (CAP FLEX 55/75)</t>
  </si>
  <si>
    <t>SBS 60 85 (CAP FLEX 60/85)</t>
  </si>
  <si>
    <t>SBS 65 90 (CAP FLEX 65/90)</t>
  </si>
  <si>
    <t>Sementes</t>
  </si>
  <si>
    <t>Serviços gráficos e materiais de consumo</t>
  </si>
  <si>
    <t>Sigunit STM-35 AF, Aditivo de pega, Sika ou similar</t>
  </si>
  <si>
    <t>Sikacrete BR</t>
  </si>
  <si>
    <t>Sikadur 32</t>
  </si>
  <si>
    <t>Sikadur 43 (argamassa epoxídica)</t>
  </si>
  <si>
    <t>Sikagrout</t>
  </si>
  <si>
    <t>Sikatop 122</t>
  </si>
  <si>
    <t>Silica ativa (micro-silica) saco 15 kg</t>
  </si>
  <si>
    <t>Sistema  de cercamento tipo Gradil Nylofor Pintura Simples (preto, verde ou branco), #50x200mm, fio 5mm, L=2,50m,
H=2,03m</t>
  </si>
  <si>
    <t>Solo brita (incl. 0% IUM) sem frete</t>
  </si>
  <si>
    <t>Solvente epoxi</t>
  </si>
  <si>
    <t>Suporte em madeira de 1ª qualidade (8x8x320cm)</t>
  </si>
  <si>
    <t>Suporte para placa de sinalização vertical em madeira de 1ª qualidade, tratada e pintada (8x8) com 3,40m</t>
  </si>
  <si>
    <t>Tábua de pinho de 1ª de 1" x 12"</t>
  </si>
  <si>
    <t>Tábuas de 2,5 cm</t>
  </si>
  <si>
    <t>Tábuas de 30 X 2,5 cm (p/ ensecadeira)</t>
  </si>
  <si>
    <t>Tacha bidirecional</t>
  </si>
  <si>
    <t>Tacha monodirecional</t>
  </si>
  <si>
    <t>Tachao bidirecional</t>
  </si>
  <si>
    <t>Tachao monodirecional</t>
  </si>
  <si>
    <t>Taipá de 1ª com 2,5 cm</t>
  </si>
  <si>
    <t>Tampa pré-moldada em concreto para sumidouro d=2,00m</t>
  </si>
  <si>
    <t>Tampão de aço galvanizado D=3"</t>
  </si>
  <si>
    <t>Tampao F.F. articulado pesado p / poço visita Classe D400 (carga 400kN)</t>
  </si>
  <si>
    <t>Tampão simples 1,07x0,62 Padrão R2 Telemar</t>
  </si>
  <si>
    <t>Tela de aço galvanizada 8 x 10 cm , d=2,70mm, dupla torção</t>
  </si>
  <si>
    <t>Tela de aço soldada Telcon Q-138 ou similar</t>
  </si>
  <si>
    <t>Tela de aço soldada Telcon Q-196 ou similar</t>
  </si>
  <si>
    <t>Tela de PVC na cor laranja, para proteção de segurança (tapume), rolo com 50,00 m</t>
  </si>
  <si>
    <t>Tela losangular fio 10 galvanizado, malha 3"</t>
  </si>
  <si>
    <t>Tela losangular fio 12 galvanizado, malha 3"</t>
  </si>
  <si>
    <t>Tela losangular fio 12, revestido em PVC, malha 3"</t>
  </si>
  <si>
    <t>Telha cerâmica tipo plana</t>
  </si>
  <si>
    <t>Telha de fribrocimento ondulada de 6 mm</t>
  </si>
  <si>
    <t>Telha fibrocimento - Canalete normal 49 - Comp. = 2,50 m</t>
  </si>
  <si>
    <t>Telha fibrocimento - Canalete normal 49 - Comp. = 3,60 m</t>
  </si>
  <si>
    <t>Telha fibrocimento - Canalete terminal 49 - Comp. = 2,50 m</t>
  </si>
  <si>
    <t>Telha fibrocimento - Canalete terminal 49 - Comp. = 3,60 m</t>
  </si>
  <si>
    <t>Terra vegetal</t>
  </si>
  <si>
    <t>Terramesh System malha hexagonal 8x10mm, PVC, diâmetro 2,7 mm, 0,50x1,00x6,00m</t>
  </si>
  <si>
    <t>Terramesh System malha hexagonal 8x10mm, PVC, diâmetro 2,7mm, 0,50x1,00x4,00m</t>
  </si>
  <si>
    <t>Terramesh System malha hexagonal 8x10mm, PVC, diâmetro 2,7mm, 0,50x1,00x7,00m</t>
  </si>
  <si>
    <t>Terramesh System malha hexagonal, 8x10mm, PVC, diâmetro 2,7mm, 1,00x1,00x4,00m</t>
  </si>
  <si>
    <t>Terramesh System malha hexagonal 8x10mm, PVC, diâmetro 2,7mm, 1,00x1,00x5,00m</t>
  </si>
  <si>
    <t>Tijolinho a vista (placa de revestimento)</t>
  </si>
  <si>
    <t>Tijolo cerâmico maciço 5x10x20 cm</t>
  </si>
  <si>
    <t>Tinner comum</t>
  </si>
  <si>
    <t>Tinta a base de borracha clorada para acabamento a cores</t>
  </si>
  <si>
    <t>Tinta à base de epóxi, Coral (Wandepóxi), Suvinil (Esmalte Epóxi) ou equivalente</t>
  </si>
  <si>
    <t>Tinta a óleo</t>
  </si>
  <si>
    <t>Tinta acrílica</t>
  </si>
  <si>
    <t>BD</t>
  </si>
  <si>
    <t>Tinta base água (preço médio)</t>
  </si>
  <si>
    <t>Tinta epóxica isenta de solvente</t>
  </si>
  <si>
    <t>Tinta látex acrílica</t>
  </si>
  <si>
    <t>Tinta para demarc.viária à base de resina acrílica emuls. água (Preço médio)</t>
  </si>
  <si>
    <t>Trilho usado</t>
  </si>
  <si>
    <t>Tubo de aço galvanizado D=1 1/2"</t>
  </si>
  <si>
    <t>Tubo de aço galvanizado D=3"</t>
  </si>
  <si>
    <t>Tubo de aço galvanizado, semi-pesado d=2"</t>
  </si>
  <si>
    <t>Tubo de aço redondo preto DIN2440 diâm. 2"</t>
  </si>
  <si>
    <t>Tubo de concreto armado D=0,30m CA-1 MF</t>
  </si>
  <si>
    <t>Tubo de concreto armado D=0,40m CA-1 MF</t>
  </si>
  <si>
    <t>Tubo de concreto armado D=0,40m CA-2 MF</t>
  </si>
  <si>
    <t>Tubo de concreto armado D=0,60m CA-1 MF</t>
  </si>
  <si>
    <t>Tubo de concreto armado D=0,60m CA-1 PB</t>
  </si>
  <si>
    <t>Tubo de concreto armado D=0,60m CA-2 MF</t>
  </si>
  <si>
    <t>Tubo de concreto armado D=0,60m CA-2 PB</t>
  </si>
  <si>
    <t>Tubo de concreto armado D=0,80m CA-1 MF</t>
  </si>
  <si>
    <t>Tubo de concreto armado D=0,80m CA-1 PB</t>
  </si>
  <si>
    <t>Tubo de concreto armado D=0,80m CA-2 MF</t>
  </si>
  <si>
    <t>Tubo de concreto armado D=0,80m CA-2 PB</t>
  </si>
  <si>
    <t>Tubo de concreto armado D=1,00m CA-1 MF</t>
  </si>
  <si>
    <t>Tubo de concreto armado D=1,00m CA-1 PB</t>
  </si>
  <si>
    <t>Tubo de concreto armado D=1,00m CA-2 MF</t>
  </si>
  <si>
    <t>Tubo de concreto armado D=1,00m CA-2 PB</t>
  </si>
  <si>
    <t>Tubo de concreto armado D=1,00m CA-3 MF</t>
  </si>
  <si>
    <t>Tubo de concreto armado D=1,20m CA-1 MF</t>
  </si>
  <si>
    <t>Tubo de concreto armado D=1,20m CA-1 PB</t>
  </si>
  <si>
    <t>Tubo de concreto armado D=1,20m CA-2 MF</t>
  </si>
  <si>
    <t>Tubo de concreto armado D=1,20m CA-2 PB</t>
  </si>
  <si>
    <t>Tubo de concreto armado D=1,20m CA-3 MF</t>
  </si>
  <si>
    <t>Tubo de concreto armado D=1,50m CA-1 MF</t>
  </si>
  <si>
    <t>Tubo de concreto armado D=1,50m CA-1 PB</t>
  </si>
  <si>
    <t>Tubo de concreto armado D=1,50m CA-2 MF</t>
  </si>
  <si>
    <t>Tubo de concreto armado D=1,50m CA-2 PB</t>
  </si>
  <si>
    <t>Tubo de concreto armado D=1,50m CA-3 MF</t>
  </si>
  <si>
    <t>Tubo de concreto s/ armaçao D=0,20m MF</t>
  </si>
  <si>
    <t>Tubo de concreto s/ armaçao D=0,20m PB</t>
  </si>
  <si>
    <t>Tubo de concreto s/ armaçao D=0,30m MF</t>
  </si>
  <si>
    <t>Tubo de concreto s/ armaçao D=0,30m PB</t>
  </si>
  <si>
    <t>Tubo de concreto s/ armaçao D=0,40m MF</t>
  </si>
  <si>
    <t>Tubo de concreto s/ armaçao D=0,40m PB</t>
  </si>
  <si>
    <t>Tubo de concreto s/ armaçao D=0,60m MF</t>
  </si>
  <si>
    <t>Tubo de concreto s/ armaçao D=0,60m PB</t>
  </si>
  <si>
    <t>Tubo de PVC D= 75 mm (esgoto) - vara 6 m</t>
  </si>
  <si>
    <t>Tubo de PVC de 100mm para esgoto</t>
  </si>
  <si>
    <t>Tubo de PVC PBA CL 15 DN  75mm</t>
  </si>
  <si>
    <t>Tubo de PVC PBA CL 15 DN 100mm</t>
  </si>
  <si>
    <t>Tubo de PVC PBA junta elástica marron NBR 5648, diam. 75mm</t>
  </si>
  <si>
    <t>Tubo de PVC PBA, junta elástica marron NBR5648 diâm. 50mm</t>
  </si>
  <si>
    <t>Tubo de PVC rígido D=  50mm (dreno) - vara 6m</t>
  </si>
  <si>
    <t>Tubo de PVC rígido D=  75mm (dreno) - vara 6m</t>
  </si>
  <si>
    <t>Tubo de PVC rígido D= 100mm (dreno) - vara 6m</t>
  </si>
  <si>
    <t>Tubo de PVC rígido, PBV, Série R, vara com 3m, diâmetro nominal de 50mm</t>
  </si>
  <si>
    <t>Tubo de PVC rígido, roscável, vara com 6m de 3/4"</t>
  </si>
  <si>
    <t>Tubo de PVC rígido, série R NBR5688, diam.100mm</t>
  </si>
  <si>
    <t>Tubo de PVC soldável DN 20mm</t>
  </si>
  <si>
    <t>Tubo de PVC soldável DN 25mm</t>
  </si>
  <si>
    <t>Tubo de PVC soldável DN 32mm</t>
  </si>
  <si>
    <t>Tubo de PVC soldável DN 50 mm (água)</t>
  </si>
  <si>
    <t>Tubo IRRIFORT agropecuário diâmetro 32</t>
  </si>
  <si>
    <t>Tubo para irrigação linha fixa PN40, diâm. 50mm</t>
  </si>
  <si>
    <t>Tubo para irrigação linha fixa PN40, diam. 75mm</t>
  </si>
  <si>
    <t>Tubo plástico, corrugado, perfurado de PEAD (polietileno de alta densidade), padrão NBR, diâmetro 100mm</t>
  </si>
  <si>
    <t>Tubo plástico, corrugado, perfurado de PEAD (polietileno de alta densidade), padrão NBR, diâmetro 65mm</t>
  </si>
  <si>
    <t>Tubo poroso D=0,20 m (preço médio)</t>
  </si>
  <si>
    <t>TX 10,00% de custos diretos</t>
  </si>
  <si>
    <t>TX 2,00% de custos diretos + remuneraçao</t>
  </si>
  <si>
    <t>TX 25.00% s/ mao obra/equip. projeto</t>
  </si>
  <si>
    <t>TX 80,40 s/ mao obra/equip. projeto</t>
  </si>
  <si>
    <t>Vassoura tipo gari</t>
  </si>
  <si>
    <t>Veda junta em bisnaga</t>
  </si>
  <si>
    <t>Verniz (para tijolinho a vista)</t>
  </si>
  <si>
    <t>Viga pré-moldada concreto vão  4,00 m, classe 45 (preço médio)</t>
  </si>
  <si>
    <t>Viga pré-moldada concreto vão  5,00 m, classe 45 (preço médio)</t>
  </si>
  <si>
    <t>Viga pré-moldada concreto vão  6,00 m, classe 45 (preço médio)</t>
  </si>
  <si>
    <t>Viga pré-moldada concreto vão  7,00 m, classe 45 (preço médio)</t>
  </si>
  <si>
    <t>Viga pré-moldada concreto vão  8,00 m, classe 45 (preço médio)</t>
  </si>
  <si>
    <t>Viga pré-moldada concreto vão  9,00 m, classe 45 (preço médio)</t>
  </si>
  <si>
    <t>Viga pré-moldada concreto vão 10,00 m, classe 45 (preço médio)</t>
  </si>
  <si>
    <t>Viga pré-moldada concreto vão 11,00 m, classe 45 (preço médio)</t>
  </si>
  <si>
    <t>Viga pré-moldada concreto vão 12,00 m, classe 45 (preço médio)</t>
  </si>
  <si>
    <t>Viga pré-moldada concreto vão 13,00 m, classe 45 (preço médio)</t>
  </si>
  <si>
    <t>Viga pré-moldada concreto vão 14,00 m, classe 45 (preço médio)</t>
  </si>
  <si>
    <t>Viga pré-moldada concreto vão 15,00 m, classe 45 (preço médio)</t>
  </si>
  <si>
    <t>Zarcão, Suvinil ou equivalente</t>
  </si>
  <si>
    <r>
      <t xml:space="preserve">MÃO DE OBRA - VALORES </t>
    </r>
    <r>
      <rPr>
        <b/>
        <u/>
        <sz val="10"/>
        <rFont val="Arial"/>
        <family val="2"/>
      </rPr>
      <t>SEM</t>
    </r>
    <r>
      <rPr>
        <b/>
        <sz val="10"/>
        <rFont val="Arial"/>
        <family val="2"/>
      </rPr>
      <t xml:space="preserve"> BDI</t>
    </r>
  </si>
  <si>
    <t>DESCRIÇÃO DA MÃO DE OBRA</t>
  </si>
  <si>
    <t>PREÇO UNITÁRIO
SEM ENCARGOS</t>
  </si>
  <si>
    <t>PREÇO UNITÁRIO
COM ENCARGOS</t>
  </si>
  <si>
    <t>003 - ENCARGOS SOCIAIS E COMPLEMENTARES</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</si>
  <si>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</si>
  <si>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</si>
  <si>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</si>
  <si>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</si>
  <si>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</si>
  <si>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</si>
  <si>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</si>
  <si>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</si>
  <si>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</si>
  <si>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</si>
  <si>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</si>
  <si>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</si>
  <si>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</si>
  <si>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</si>
  <si>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</si>
  <si>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</si>
  <si>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</si>
  <si>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</si>
  <si>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</si>
  <si>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</si>
  <si>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</si>
  <si>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</si>
  <si>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</si>
  <si>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O.A.C.</t>
  </si>
  <si>
    <t>Encarregado de pavimentação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</si>
  <si>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</si>
  <si>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</si>
  <si>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</si>
  <si>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</si>
  <si>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</si>
  <si>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</si>
  <si>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</si>
  <si>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</si>
  <si>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</si>
  <si>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</si>
  <si>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</si>
  <si>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</si>
  <si>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</si>
  <si>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</si>
  <si>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</si>
  <si>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</si>
  <si>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</si>
  <si>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</si>
  <si>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</si>
  <si>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</si>
  <si>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</si>
  <si>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</si>
  <si>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</si>
  <si>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</si>
  <si>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</si>
  <si>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</si>
  <si>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</si>
  <si>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</si>
  <si>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Pintor</t>
  </si>
  <si>
    <t>Poceiro</t>
  </si>
  <si>
    <t>Rasteleiro</t>
  </si>
  <si>
    <t>Serralheiro</t>
  </si>
  <si>
    <t>Servente</t>
  </si>
  <si>
    <t>Servente de usina</t>
  </si>
  <si>
    <t>Sinaleiro</t>
  </si>
  <si>
    <t>Soldador</t>
  </si>
  <si>
    <t>Sondador</t>
  </si>
  <si>
    <t>Supervisor Técnico de Montagem</t>
  </si>
  <si>
    <t>Trabalhador sob ar comprimido</t>
  </si>
  <si>
    <t>Tratorista</t>
  </si>
  <si>
    <t>Vigia</t>
  </si>
  <si>
    <t>004 - CONSULTORIA</t>
  </si>
  <si>
    <t>Administrador de empresas</t>
  </si>
  <si>
    <t>Advogado</t>
  </si>
  <si>
    <t>Analista de sistemas (júnior)</t>
  </si>
  <si>
    <t>Analista de sistemas (sênior)</t>
  </si>
  <si>
    <t>Auxiliar de administraçao</t>
  </si>
  <si>
    <t>Auxiliar de desenhista</t>
  </si>
  <si>
    <t>Auxiliar de escritório</t>
  </si>
  <si>
    <t>Auxiliar de laboratório</t>
  </si>
  <si>
    <t>Auxiliar de Serviços Gerais</t>
  </si>
  <si>
    <t>Auxiliar de topografia</t>
  </si>
  <si>
    <t>Auxiliar técnico</t>
  </si>
  <si>
    <t>Auxiliar técnico de estradas</t>
  </si>
  <si>
    <t>Auxliar de engenharia</t>
  </si>
  <si>
    <t>Contador de nível superior</t>
  </si>
  <si>
    <t>Desenhista</t>
  </si>
  <si>
    <t>Desenhista chefe</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</si>
  <si>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</si>
  <si>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</si>
  <si>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</si>
  <si>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</si>
  <si>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</si>
  <si>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</si>
  <si>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</si>
  <si>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</si>
  <si>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</si>
  <si>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</si>
  <si>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Laboratorista</t>
  </si>
  <si>
    <t>Laboratorista auxiliar</t>
  </si>
  <si>
    <t>Laboratorista chefe</t>
  </si>
  <si>
    <t>Nivelador</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</si>
  <si>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</si>
  <si>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</si>
  <si>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</si>
  <si>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</si>
  <si>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</si>
  <si>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</si>
  <si>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</si>
  <si>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</si>
  <si>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</si>
  <si>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</si>
  <si>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</si>
  <si>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chefe</t>
  </si>
  <si>
    <r>
      <t xml:space="preserve">EQUIPAMENTO - VALORES </t>
    </r>
    <r>
      <rPr>
        <b/>
        <u/>
        <sz val="10"/>
        <rFont val="Arial"/>
        <family val="2"/>
      </rPr>
      <t>SEM</t>
    </r>
    <r>
      <rPr>
        <b/>
        <sz val="10"/>
        <rFont val="Arial"/>
        <family val="2"/>
      </rPr>
      <t xml:space="preserve"> BDI</t>
    </r>
  </si>
  <si>
    <t>DESCRIÇÃO DO EQUIPAMENTO</t>
  </si>
  <si>
    <t>HORA PRODUTIVA</t>
  </si>
  <si>
    <t>HORA IMPRODUTIVA</t>
  </si>
  <si>
    <t>Acabadora de asfalto AF 5000, esteira, CIBER ou equivalente</t>
  </si>
  <si>
    <t>Acabadora de superficie de concreto, rotativa PT 36" B c/ motor de 9 hp, Petrotec ou equivalente</t>
  </si>
  <si>
    <t>Aplicador de material termoplástico por extrusão, marca de referência Elgimaq ou equivalente</t>
  </si>
  <si>
    <t>Automóvel Utilitário - GM/S 10 cabine simples (flex)</t>
  </si>
  <si>
    <t>Automóvel Utilitário - VW/ Kombi  (flex)</t>
  </si>
  <si>
    <t>Barco de aluminio compr. 4,20 metros motor 15HP</t>
  </si>
  <si>
    <t>Bate-estaca (martelo 2.500  kg)</t>
  </si>
  <si>
    <t>Betoneira 600 l com carregador (elétrica)</t>
  </si>
  <si>
    <t>Bomba d'água 3,0 CV</t>
  </si>
  <si>
    <t>Bomba de concreto BSF 1406 D (diesel)  60m3/h</t>
  </si>
  <si>
    <t>Bomba hidraulica tipo MT 200</t>
  </si>
  <si>
    <t>Bomba triplex MT-100, motor diesel de 12CV, 122 l/min, 250rpm, Maquessonda ou equivalente</t>
  </si>
  <si>
    <t>Caminhão basculante L 2324/41 PBT=22,0t (TRUCK 15,0t)</t>
  </si>
  <si>
    <t>Caminhão basculante L 2324/51 PBT - 22,0 t</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</si>
  <si>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</si>
  <si>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</si>
  <si>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</si>
  <si>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</si>
  <si>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</si>
  <si>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</si>
  <si>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</si>
  <si>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</si>
  <si>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</si>
  <si>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</si>
  <si>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Compactador manual LF-100 gasol marca de referência Honda asfal 500mm ou equivalente</t>
  </si>
  <si>
    <t>Compressor de ar  XA 187/400 PCM, ATLAS ou equivalente</t>
  </si>
  <si>
    <t>Compressor de ar  XA 360/763 pcm (ATLAS) ou equivalente</t>
  </si>
  <si>
    <t>Conjunto acoplado para manômetro para bomba injetora manual Putzmeister ou equivalente</t>
  </si>
  <si>
    <t>Conjunto de campânula para fundação a ar comprimido</t>
  </si>
  <si>
    <t>Conjunto de manômetro O-100 bar, para bomba injetora manual Putzmeister ou similar.</t>
  </si>
  <si>
    <t>Conjunto moto bomba diam. 4"</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</si>
  <si>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</si>
  <si>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</si>
  <si>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</si>
  <si>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</si>
  <si>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</si>
  <si>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Equipamento Vácuo SEWER JET e  combinado de jato d'água à alta pressão ou equivalente</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</si>
  <si>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</si>
  <si>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</si>
  <si>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</si>
  <si>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</si>
  <si>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</si>
  <si>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</si>
  <si>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</si>
  <si>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</si>
  <si>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Grupo gerador GEHM 200/187 kva  (HEIMER)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</si>
  <si>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</si>
  <si>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</si>
  <si>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</si>
  <si>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</si>
  <si>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</si>
  <si>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</si>
  <si>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</si>
  <si>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</si>
  <si>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</si>
  <si>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</si>
  <si>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</si>
  <si>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</si>
  <si>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</si>
  <si>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</si>
  <si>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</si>
  <si>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</si>
  <si>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Martelete man. e mec. RH 658  110 pcm/24kg (ATLAS)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</si>
  <si>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</si>
  <si>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</si>
  <si>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</si>
  <si>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</si>
  <si>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Perfuratriz de 22,4 kg de peso para uso subterrâneo</t>
  </si>
  <si>
    <t>Perfuratriz Mach 16 montada em esteira auto propulsora, incl. conj. de haste ou equivalente</t>
  </si>
  <si>
    <t>Recicladora ref. Caterpillar modelo RM500 ou equivalente</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</si>
  <si>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</si>
  <si>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</si>
  <si>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</si>
  <si>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</si>
  <si>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</si>
  <si>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</si>
  <si>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</si>
  <si>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CA-15  STD (DYNAPAC)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</si>
  <si>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</si>
  <si>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</si>
  <si>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</si>
  <si>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</si>
  <si>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</si>
  <si>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</si>
  <si>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</si>
  <si>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</si>
  <si>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</si>
  <si>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</si>
  <si>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</si>
  <si>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</si>
  <si>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</si>
  <si>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</si>
  <si>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</si>
  <si>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</si>
  <si>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</si>
  <si>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</si>
  <si>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</si>
  <si>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</si>
  <si>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UA-2  60/80 t/h - CBUQ (CIBER)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</si>
  <si>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</si>
  <si>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</si>
  <si>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</si>
  <si>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</si>
  <si>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t>SERVIÇOS</t>
  </si>
  <si>
    <t>Retirada de caixa d'água de fibrocimento, inclusive tubulação de ligação</t>
  </si>
  <si>
    <t>ms</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</si>
  <si>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</si>
  <si>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</si>
  <si>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Laje pré-fabricada treliçada para forro simples revestido, vão até 3.5m, capeamento 2cm, esp. 10cm, Fck = 150Kg/cm2</t>
  </si>
  <si>
    <t>Laje pré-fabricada treliçada, sobrecarga 300 Kg/m2, vão de 3.5m a 4.3m, capeamento 4cm, esp. 12cm, Fck = 150 Kg/cm2</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</si>
  <si>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</si>
  <si>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</si>
  <si>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</si>
  <si>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</si>
  <si>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Grade de tela tipo mosquiteiro de arame galvanizado #18, fio 32, inclusive, requadro em cantoneira de ferro 1/8"x1/2"x1/2"</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</si>
  <si>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</si>
  <si>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</si>
  <si>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</si>
  <si>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</si>
  <si>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</si>
  <si>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</si>
  <si>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</si>
  <si>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</si>
  <si>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</si>
  <si>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</si>
  <si>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</si>
  <si>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</si>
  <si>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</si>
  <si>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</si>
  <si>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</si>
  <si>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</si>
  <si>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</si>
  <si>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Cuba louça de embutir redonda, 30cm, L-41, completa, marcas de referência Deca, Celite ou Ideal Standard, incl. válvula e sifão, exclusive torneira</t>
  </si>
  <si>
    <t>Filtro curto AP200, marca de referência Aqualar, inclusive refil(vela)</t>
  </si>
  <si>
    <t>Tomada padrão brasileiro linha branca, NBR 14136 2 polos + terra 10A/250V, com placa 4x2"</t>
  </si>
  <si>
    <t>Tomada padrão brasileiro linha branca, NBR 14136 2 polos + terra 20A/250V, com placa 4x2"</t>
  </si>
  <si>
    <t>Aplicação de resina epoxi sobre piso em concreto polido, Intergard 2005 - ref. Internacional ou equiv., a três demãos, com aplicador de selador a base de epoxi, 1 demão</t>
  </si>
  <si>
    <t>Escada tipo marinheiro de tubo de ferro 1" e 3/4", com h=4.20m, para acesso a caixa d'água, inclusive pintura em esmalte sintético, conforme detalhe em projeto</t>
  </si>
  <si>
    <t>Piso quadra poliesp. fck=25MPa, esp.=10 cm, armado c/ tela Q138, concret camada única bombeável c/ brita n. 1, acab. sup. c/ rotoalisador, juntas c/ corte serra diamant. preench. c/ mastique, base 5cm solo brita 30% e resina endur</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</si>
  <si>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</si>
  <si>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</si>
  <si>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MS</t>
  </si>
  <si>
    <t>MÃO DE OBRA (MENSALISTAS - COM DESONERAÇÃO - LEIS SOCIAIS = 51,04%)</t>
  </si>
  <si>
    <t>Tecnico Segundo Grau -A-(Leis Sociais = 51,04%)</t>
  </si>
  <si>
    <t>Engenheiro Senior (Leis Sociais = 51,04%)</t>
  </si>
  <si>
    <t>Programador (Leis Sociais = 51,04%)</t>
  </si>
  <si>
    <t>Digitador - 6 Horas (Leis Sociais = 51,04%)</t>
  </si>
  <si>
    <t>Engenheiro Junior(Leis Sociais = 51,04%)</t>
  </si>
  <si>
    <t>Tecnico Segundo Grau -B(Leis Sociais = 51,04%)</t>
  </si>
  <si>
    <t>Tecnico Segundo Grau-C-(Leis Sociais = 51,04%)</t>
  </si>
  <si>
    <t>Gerente De Projeto (Leis Sociais = 51,04%)</t>
  </si>
  <si>
    <t>Analista De Sistemas(Leis Sociais = 51,04%)</t>
  </si>
  <si>
    <t>Analista Desenvolvimento (Leis Sociais = 51,04%)</t>
  </si>
  <si>
    <t>Gerente Bd/Servidores/Redes (Leis Sociais = 51,04%)</t>
  </si>
  <si>
    <t>Designer Gráfico(Leis Sociais = 51,04%)</t>
  </si>
  <si>
    <t>Analista Sistemas/Suporte(Leis Sociais = 51,04%)</t>
  </si>
  <si>
    <t>Coordenador Tecnico Especialista (Leis Sociais = 51,04%)</t>
  </si>
  <si>
    <t>Cotador(Leis Sociais = 51,04%)</t>
  </si>
  <si>
    <t>Tecnico Nivel Superior (Leis Sociais = 51,04%)</t>
  </si>
  <si>
    <t>Engenheiro Pleno (Leis Sociais = 51,04%)</t>
  </si>
  <si>
    <t>Almoxarife (Leis Sociais = 51,04%)</t>
  </si>
  <si>
    <t>Mestre Obras Senior (Leis Sociais = 51,04%)</t>
  </si>
  <si>
    <t>Vigia (Leis Sociais =52,25%)(Leis Sociais = 51,04%)</t>
  </si>
  <si>
    <t>Aux Almoxarife (Leis Sociais=52,25%)(Leis Sociais = 51,04%)</t>
  </si>
  <si>
    <t>Encarregado De Turma (Incl Ls=51,04%)</t>
  </si>
  <si>
    <t>Descrição</t>
  </si>
  <si>
    <t>INSUMOS DE MAO DE OBRA</t>
  </si>
  <si>
    <t>MAO DE OBRA (SALARIOS)</t>
  </si>
  <si>
    <t>AJUDANTE</t>
  </si>
  <si>
    <t>AZULEJISTA</t>
  </si>
  <si>
    <t>CALCETEIRO/PINTOR</t>
  </si>
  <si>
    <t>CARPINTEIRO</t>
  </si>
  <si>
    <t>ELETROTECNICO MONTADOR</t>
  </si>
  <si>
    <t>ENCANADOR</t>
  </si>
  <si>
    <t>GRANITEIRO/MARMORISTA</t>
  </si>
  <si>
    <t>LADRILHISTA</t>
  </si>
  <si>
    <t>MONTADOR</t>
  </si>
  <si>
    <t>MAO DE OBRA (SALARIOS) - CONTINUACAO</t>
  </si>
  <si>
    <t>TOPOGRAFO - (TECNICO 2O GRAU NIVEL C)</t>
  </si>
  <si>
    <t>AUXILIAR DE CAMPO</t>
  </si>
  <si>
    <t>AJUDANTE MONTADOR ELETROMECÂNICO</t>
  </si>
  <si>
    <t>MONTADOR DE ESTRUTURA</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</si>
  <si>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</si>
  <si>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</si>
  <si>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</si>
  <si>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</si>
  <si>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</si>
  <si>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</si>
  <si>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</si>
  <si>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</si>
  <si>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</si>
  <si>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</si>
  <si>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</si>
  <si>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</si>
  <si>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</si>
  <si>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</si>
  <si>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</si>
  <si>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</si>
  <si>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</si>
  <si>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</si>
  <si>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</si>
  <si>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</si>
  <si>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</si>
  <si>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</si>
  <si>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</si>
  <si>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</si>
  <si>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</si>
  <si>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</si>
  <si>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</si>
  <si>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</si>
  <si>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</si>
  <si>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</si>
  <si>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</si>
  <si>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</si>
  <si>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</si>
  <si>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</si>
  <si>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</si>
  <si>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CHAPA COMPENSADO NAVAL PINHO ESP. 8MM</t>
  </si>
  <si>
    <t>MADEIRA (PEROBA)</t>
  </si>
  <si>
    <t>SARRAFO DE MADEIRA DE LEI 10 X 2.5 CM (TAIPA DE 1A)</t>
  </si>
  <si>
    <t>TABUA DE MADEIRA DE LEI 2.5 X 30.0 CM (TAIPA DE 1A)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</si>
  <si>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</si>
  <si>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</si>
  <si>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</si>
  <si>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</si>
  <si>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</si>
  <si>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</si>
  <si>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</si>
  <si>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</si>
  <si>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</si>
  <si>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</si>
  <si>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</si>
  <si>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</si>
  <si>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</si>
  <si>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PARA TELHADO EM PARAJU</t>
  </si>
  <si>
    <t>RIPA DE 7 X 2 CM</t>
  </si>
  <si>
    <t>FORMICA TIPO LOUSA ESCOLAR</t>
  </si>
  <si>
    <t>FORMICA LISA BRILHANTE</t>
  </si>
  <si>
    <t>MADEIRAS - CONTINUACAO</t>
  </si>
  <si>
    <t>PECA EM MADEIRA DE LEI 10.0 X 2.5 CM (BRUTA)</t>
  </si>
  <si>
    <t>TABUA EM MADEIRA DE LEI DE 20 CM DE LARGURA</t>
  </si>
  <si>
    <t>ESCORA DE EUCALIPTO (COMP.=3.50M)</t>
  </si>
  <si>
    <t>PECA EM MADEIRA DE LEI 6X16CM (BRUTA)</t>
  </si>
  <si>
    <t>PECA EM MADEIRA DE LEI 7X12CM (BRUTA)</t>
  </si>
  <si>
    <t>PECA EM MADEIRA DE LEI 7X5CM (BRUTA)</t>
  </si>
  <si>
    <t>PECA EM MADEIRA DE LEI 2X1 CM (BRUTA)</t>
  </si>
  <si>
    <t>PECA EM MADEIRA DE LEI 8.5 X 2 CM (BRUTA)</t>
  </si>
  <si>
    <t>PECA EM MADEIRA DE LEI 7 X 2 CM (BRUTA)</t>
  </si>
  <si>
    <t>FORMAS E ESCORAMENTOS</t>
  </si>
  <si>
    <t>ANDAIME MET TUBULAR FACHADA - LOCACAO (M/MÊS)</t>
  </si>
  <si>
    <t>ANDAIME PARA FACHADA (LOCAÇÃO MENSAL)</t>
  </si>
  <si>
    <t>PECA DE MAD.DE LEI 5X7CM-APARELHADA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</si>
  <si>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</si>
  <si>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</si>
  <si>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</si>
  <si>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</si>
  <si>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</si>
  <si>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</si>
  <si>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</si>
  <si>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</si>
  <si>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</si>
  <si>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</si>
  <si>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</si>
  <si>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</si>
  <si>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</si>
  <si>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</si>
  <si>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</si>
  <si>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</si>
  <si>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</si>
  <si>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</si>
  <si>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</si>
  <si>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</si>
  <si>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</si>
  <si>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</si>
  <si>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</si>
  <si>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PAINEL/PAINEL</t>
  </si>
  <si>
    <t>PORTA P/ DIVISORIA 80X210 CM, INC DOBR/FECH INTERN</t>
  </si>
  <si>
    <t>GRANITO CINZA ANDORINHA E = 3 CM POLIDO NOS DOIS LADOS</t>
  </si>
  <si>
    <t>MATERIAIS PARA IMPERMEABILIZACAO</t>
  </si>
  <si>
    <t>SIKA TOP 107</t>
  </si>
  <si>
    <t>MANTA GEOTEXTIL DE POLIESTER BIDIM RT-16</t>
  </si>
  <si>
    <t>SIKA 1</t>
  </si>
  <si>
    <t>IMPERMEABILIZANTE PRETO FLEXIVEL IGOLFLEX OU EQUIVALENTE</t>
  </si>
  <si>
    <t>IMPERMEABILIZANTE ASFALTICO DISPERSO EM AGUA IGOL 2 - SIKA OU EQUIVALENTE</t>
  </si>
  <si>
    <t>SIKAFLEX 1A</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</si>
  <si>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</si>
  <si>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</si>
  <si>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</si>
  <si>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</si>
  <si>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</si>
  <si>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</si>
  <si>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</si>
  <si>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</si>
  <si>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</si>
  <si>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</si>
  <si>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</si>
  <si>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</si>
  <si>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</si>
  <si>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</si>
  <si>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GALV 0.43MM TRAP 40 TERM PU 30MM PINT 2 FAC</t>
  </si>
  <si>
    <t>TELHA METALICA ONDULADA ESP 0.5MM PRE PINTADA 1F</t>
  </si>
  <si>
    <t>TELHA GALV 0.43MM TRAP40 POLIU 30MM FILME PVC PINT</t>
  </si>
  <si>
    <t>TELHA METALICA TRAPEZOIDAL 40 ESP. 0.50MM</t>
  </si>
  <si>
    <t>TELHAS (ELEMENTOS DE ARREMATE)</t>
  </si>
  <si>
    <t>RUFO EM ALUMINIO ESP. 0.5 MM LARGURA 30 CM</t>
  </si>
  <si>
    <t>CUMEEIRA FIBROCIMENTO NORMAL (ONDULADA)</t>
  </si>
  <si>
    <t>FITAS ANTI-CORROSIVAS PARA ASSENT TELHAS</t>
  </si>
  <si>
    <t>ELEMENTOS DE FIXACAO (PARAFUSOS/FERRAGENS)</t>
  </si>
  <si>
    <t>CONJUNTO VEDACAO ELASTICA</t>
  </si>
  <si>
    <t>ARO EM METAL PARA BASQUETE</t>
  </si>
  <si>
    <t>PARAFUSO PARA MADEIRA DE 80MM</t>
  </si>
  <si>
    <t>PARAFUSO COM ROSCA SOBERBA 8X110MM</t>
  </si>
  <si>
    <t>PARAFUSO S-8</t>
  </si>
  <si>
    <t>BUCHA PLASTICA COM PARAFUSO - 8MM</t>
  </si>
  <si>
    <t>BUCHA PLASTICA 8MM</t>
  </si>
  <si>
    <t>PARAFUSO CROMADO P/FIXACAO SANITARIOS</t>
  </si>
  <si>
    <t>PARAFUSO CROMADO D = 4 MM</t>
  </si>
  <si>
    <t>BUCHA PLASTICA NR.7</t>
  </si>
  <si>
    <t>PORCA SEXTAVADA 1/4"</t>
  </si>
  <si>
    <t>PREGO - PRECO MEDIO DAS BITOLAS</t>
  </si>
  <si>
    <t>PREGO 12X12</t>
  </si>
  <si>
    <t>PREGO 15X15</t>
  </si>
  <si>
    <t>PREGO 18X27</t>
  </si>
  <si>
    <t>PREGO 18X30</t>
  </si>
  <si>
    <t>PREGO 18X27 GALVANIZADO</t>
  </si>
  <si>
    <t>GRAMPO PARA CERCA</t>
  </si>
  <si>
    <t>PARAFUSO PARA BUCHA S-5</t>
  </si>
  <si>
    <t>PARAFUSO PARA BUCHA PLASTICA N.7</t>
  </si>
  <si>
    <t>BUCHA S-5</t>
  </si>
  <si>
    <t>BUCHA S8</t>
  </si>
  <si>
    <t>ELEMENTOS DE FIXACAO - CONTINUACAO</t>
  </si>
  <si>
    <t>PARAFUSO SEXTAVADO COM PORCA E ARRUELA 3/8" X 11/2" - ZINCADO</t>
  </si>
  <si>
    <t>CONJUNTO FIXACAO P/ TELHA DE ALUMINIO TRAPEZOIDAL</t>
  </si>
  <si>
    <t>PARAFUSO COM BUCHA S-10</t>
  </si>
  <si>
    <t>BARRA CHATA DE FERRO ASTM A-36 1/4" X 2"</t>
  </si>
  <si>
    <t>BUCHA DE NYLON N.º8 REF.: TEL-5308</t>
  </si>
  <si>
    <t>BUCHA PLÁSTICA COM PARAFUSO - 6MM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</si>
  <si>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</si>
  <si>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</si>
  <si>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</si>
  <si>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</si>
  <si>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</si>
  <si>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</si>
  <si>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</si>
  <si>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</si>
  <si>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</si>
  <si>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</si>
  <si>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</si>
  <si>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</si>
  <si>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</si>
  <si>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</si>
  <si>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</si>
  <si>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</si>
  <si>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</si>
  <si>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</si>
  <si>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</si>
  <si>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</si>
  <si>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</si>
  <si>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</si>
  <si>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</si>
  <si>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</si>
  <si>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</si>
  <si>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</si>
  <si>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</si>
  <si>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</si>
  <si>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</si>
  <si>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</si>
  <si>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</si>
  <si>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</si>
  <si>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ESPECIAL "PVA"</t>
  </si>
  <si>
    <t>DESMOLDANTE PARA FORMAS</t>
  </si>
  <si>
    <t>MOLDURA CANTONEIRA ALUMINIO PERFIL L 3/4"X3/4X1/8"</t>
  </si>
  <si>
    <t>JUNTA PLASTICA DE 17 X 3 MM</t>
  </si>
  <si>
    <t>CABO ACO GALV. SM 6X7-AF 6,4MM (1/4")</t>
  </si>
  <si>
    <t>BARRA CHATA DE FERRO ASTM A-36 3/16" X 1"</t>
  </si>
  <si>
    <t>COLA PARA FORMICA</t>
  </si>
  <si>
    <t>DIVERSOS (CONTINUACAO)</t>
  </si>
  <si>
    <t>BARRA CHATA DE FERRO ASTM A-36 1/4" X 1"</t>
  </si>
  <si>
    <t>FILETE EM ISOPOR 2X1CM</t>
  </si>
  <si>
    <t>CILINDRO DE GAS DE COZINHA 45 KG</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</si>
  <si>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</si>
  <si>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</si>
  <si>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</si>
  <si>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</si>
  <si>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</si>
  <si>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</si>
  <si>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</si>
  <si>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PORTA MADEIRA DE LEI ESP.30MM P/PINTURA 0.80X1.80M</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</si>
  <si>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</si>
  <si>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</si>
  <si>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</si>
  <si>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</si>
  <si>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</si>
  <si>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</si>
  <si>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LISA EM COMPENSADO ESP.35MM,0.7X2.1M P/PINT.</t>
  </si>
  <si>
    <t>PORTA MADEIRA DE LEI ESP 30 MM 0.6X2.1M P/ PINTURA</t>
  </si>
  <si>
    <t>PORTA MADEIRA DE LEI ESP 30 MM 0.7X2.1M P/ PINTURA</t>
  </si>
  <si>
    <t>PORTA MADEIRA DE LEI ESP 30 MM 0.8X2.1M P/ PINTURA</t>
  </si>
  <si>
    <t>PORTA MADEIRA DE LEI ESP 30 MM 0.9X2.1M P/ PINTURA</t>
  </si>
  <si>
    <t>PORTA EM MADEIRA DE LEI P/ PINTURA 0.60X1.80M</t>
  </si>
  <si>
    <t>PORTA DE VENEZIANA EM MADEIRA DE LEI, 0.7 X 2.1 M</t>
  </si>
  <si>
    <t>PORTA DE VENEZIANA EM MADEIRA DE LEI, 0.60X2.10 M</t>
  </si>
  <si>
    <t>PORTA DE VENEZIANA EM MADEIRA DE LEI, 0.80X2.10 M</t>
  </si>
  <si>
    <t>ALIZAR / GUARNICAO EM MAD DE LEI 7X1.5CM</t>
  </si>
  <si>
    <t>ALIZAR / GUARNICAO EM MAD DE LEI 5X2.5CM</t>
  </si>
  <si>
    <t>CAIXILHO MAD LEI 9X3CM P/ JANELA - ANGELIM PEDRA</t>
  </si>
  <si>
    <t>PORTA MAD LEI 30MM 0.70X2.10M C/VISOR 0.40X0.60M</t>
  </si>
  <si>
    <t>PORTA MAD LEI 30MM 0.80X2.10M C/ VISOR 0.40X0.60M</t>
  </si>
  <si>
    <t>PORTA MAD LEI 30MM 0.90X2.10M C/ VISOR 0.40X0.60M</t>
  </si>
  <si>
    <t>ESQUADRIAS METÁLICAS (CONT.)</t>
  </si>
  <si>
    <t>FERRAGENS PARA ESQUADRIAS</t>
  </si>
  <si>
    <t>FECHADURA COMPLETA PARA PORTA INTERNA</t>
  </si>
  <si>
    <t>FECHADURA COMPLETA PARA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</si>
  <si>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</si>
  <si>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</si>
  <si>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</si>
  <si>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</si>
  <si>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</si>
  <si>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</si>
  <si>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</si>
  <si>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</si>
  <si>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</si>
  <si>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</si>
  <si>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</si>
  <si>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</si>
  <si>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</si>
  <si>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</si>
  <si>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</si>
  <si>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</si>
  <si>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</si>
  <si>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</si>
  <si>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</si>
  <si>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</si>
  <si>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</si>
  <si>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</si>
  <si>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</si>
  <si>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</si>
  <si>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</si>
  <si>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</si>
  <si>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</si>
  <si>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GRANITO CINZA ANDORINHA ESP 2CM</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</si>
  <si>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</si>
  <si>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</si>
  <si>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</si>
  <si>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</si>
  <si>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</si>
  <si>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</si>
  <si>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</si>
  <si>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</si>
  <si>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ALUMÍNIO ANOD. NATURAL 1/2X1/2/1/16"</t>
  </si>
  <si>
    <t>RODA PAREDE GRAN CINZA AND 7X2CM ACAB 2 LADOS</t>
  </si>
  <si>
    <t>FORROS</t>
  </si>
  <si>
    <t>FORRO DE GESSO COLOCADO, ACABAMENTO TIPO LISO</t>
  </si>
  <si>
    <t>FORROS (CONTINUAÇÃO)</t>
  </si>
  <si>
    <t>FORRO PVC FRISADO L= 20CM ESP.10MM, COLOCADO</t>
  </si>
  <si>
    <t>FERRAGENS P/ ESQUADRIAS (CONT)</t>
  </si>
  <si>
    <t>PORTA CADEADO E CADEADO 40MM</t>
  </si>
  <si>
    <t>PISOS (CERÂMICA E SIMILARES)</t>
  </si>
  <si>
    <t>XADREZ (PO CORANTE TIPO XADREZ MARCA DE REF.)</t>
  </si>
  <si>
    <t>PISOS (CERÂMICA E SIMILARES) - CONT.</t>
  </si>
  <si>
    <t>LADRILHO HIDRAULICO RANHURADO 20X20CM COLORIDO</t>
  </si>
  <si>
    <t>PISO CERAMICO 45X45CM PEI5 CARGO PLUS GRAY ELIANE</t>
  </si>
  <si>
    <t>LADRILHO HIDRÁULICO PASTILHADO 20X20CM COLORIDO</t>
  </si>
  <si>
    <t>PISO CERAMICO 45X45 CM CARGO PLUS WHITE ELIANE - PEI 5</t>
  </si>
  <si>
    <t>PISOS CERAMICOS E GRANITO</t>
  </si>
  <si>
    <t>JUNTA DE DILATACAO PLASTICA</t>
  </si>
  <si>
    <t>PORCELANATO POLIDO PANNA PLUS PO 50X50CM</t>
  </si>
  <si>
    <t>PORCELANATO POL ACET 60X60CM CIMENTO CINZA BOLD</t>
  </si>
  <si>
    <t>FERRAGENS PARA ESQUADRIAS (CONTINUAÇÃO)</t>
  </si>
  <si>
    <t>GONZO DIAM 1" (MACHO/FEMEA) PARA PORTÃO (DE SOBREPOR)</t>
  </si>
  <si>
    <t>PAR</t>
  </si>
  <si>
    <t>PISOS (MADEIRA, PLÁSTICOS, ETC)</t>
  </si>
  <si>
    <t>AGREGADO DE ALTA RESISTENCIA PARA PISOS</t>
  </si>
  <si>
    <t>PISO VIN PAVIFLEX CHROMA CONCEPT 30X30CM - ESP.2MM</t>
  </si>
  <si>
    <t>TABUA DE MADEIRA DE LEI P/ PISO LARG. 15 CM ESP 2CM</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</si>
  <si>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</si>
  <si>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</si>
  <si>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</si>
  <si>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</si>
  <si>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</si>
  <si>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</si>
  <si>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</si>
  <si>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</si>
  <si>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</si>
  <si>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</si>
  <si>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</si>
  <si>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</si>
  <si>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PISO CERAMICO 44X44CM PEI5 IMOLA BIANCOGRES</t>
  </si>
  <si>
    <t>PAVIMENTAÇÃO EXTERNA</t>
  </si>
  <si>
    <t>BLOCO CONCRETO TIPO PAVI-S ESP.8CM,35MPA(48UND/M2)</t>
  </si>
  <si>
    <t>BLOCO CONCRETO TIPO PAVI-S ESP.10CM - 35MPA</t>
  </si>
  <si>
    <t>BLOCO CONCRETO PAVI-S ESP. 6CM 35 MPA (48UN/M2)</t>
  </si>
  <si>
    <t>TINTAS (CONTINUACAO)</t>
  </si>
  <si>
    <t>VIDROS E ACESSORIOS</t>
  </si>
  <si>
    <t>VIDRO TRANSPARENTE LISO ESP.4MM,COLOCADO</t>
  </si>
  <si>
    <t>VIDRO MINI-BOREAL ESP.4MM, COLOCADO</t>
  </si>
  <si>
    <t>ESPELHO PRATA ESPESSURA 4 MM</t>
  </si>
  <si>
    <t>BOTAO FRANCES P/FIXACAO DE ESPELHOS, CROMADO</t>
  </si>
  <si>
    <t>VIDROS E ACESSORIOS (CONTINUAÇÃO)</t>
  </si>
  <si>
    <t>VIDRO ARAMADO ESP. 6MM, COLOCADO</t>
  </si>
  <si>
    <t>TINTAS (CONT.)</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</si>
  <si>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</si>
  <si>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</si>
  <si>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</si>
  <si>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</si>
  <si>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</si>
  <si>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</si>
  <si>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</si>
  <si>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</si>
  <si>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</si>
  <si>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</si>
  <si>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</si>
  <si>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</si>
  <si>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</si>
  <si>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</si>
  <si>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</si>
  <si>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</si>
  <si>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 OLEO</t>
  </si>
  <si>
    <t>MASSA A BASE DE PVA</t>
  </si>
  <si>
    <t>PRIMER A BASE DE EPOXI</t>
  </si>
  <si>
    <t>SILICONE - HIDROFUGANTE</t>
  </si>
  <si>
    <t>TRINCHA 2"</t>
  </si>
  <si>
    <t>VERNIZ ACRILICO PARA CONCRETO</t>
  </si>
  <si>
    <t>ZARCAO</t>
  </si>
  <si>
    <t>REMOVEDOR</t>
  </si>
  <si>
    <t>IMUNIZANTE PARA MADEIRA</t>
  </si>
  <si>
    <t>VERNIZ FOSCO FILTRO SOLAR LINHA PREMIUM</t>
  </si>
  <si>
    <t>VERNIZ EPOXI TRANSPARENTE (BI COMPONENTE)</t>
  </si>
  <si>
    <t>VERNIZ POLIURETANO BRILHANTE LINHA PREMIUM</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</si>
  <si>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</si>
  <si>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</si>
  <si>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</si>
  <si>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</si>
  <si>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</si>
  <si>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</si>
  <si>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</si>
  <si>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</si>
  <si>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</si>
  <si>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</si>
  <si>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</si>
  <si>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</si>
  <si>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</si>
  <si>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</si>
  <si>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CAIXA DE PRE-MOLDADO P/ AR CONDICIONADO 18.000 BTU</t>
  </si>
  <si>
    <t>QUADRO QUADRICULABRANCO P/ PINCEL DIM 3.00 X 1.50M</t>
  </si>
  <si>
    <t>ABRACADEIRA GUIA P/ MASTRO SIMPLES P/ 1 DESCIDA 1.1/2" - TEL-320</t>
  </si>
  <si>
    <t>INSUMOS DE ELETRICA</t>
  </si>
  <si>
    <t>POSTE CIRC.CONCRETO ALT.MONT.11M/300KG,PAD ESCELSA</t>
  </si>
  <si>
    <t>POSTE EM TUBO DE FERRO GALV. A FOGO DIAM.100MM, H=6.0M COM BASE E CHUMBADOR</t>
  </si>
  <si>
    <t>POSTE CIRCULAR DE CONCRETO 11M/600KG</t>
  </si>
  <si>
    <t>POSTE DT PADRAO TRIFASICO 16MM AEREO 63A H=7M/100DAN</t>
  </si>
  <si>
    <t>POSTE EM TUBO DE FERRO GALV. A FOGO DIAM.76MM, H=6.0M COM BASE E CHUMBADOR</t>
  </si>
  <si>
    <t>POSTE (CONT)</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</si>
  <si>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</si>
  <si>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</si>
  <si>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</si>
  <si>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</si>
  <si>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</si>
  <si>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</si>
  <si>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</si>
  <si>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</si>
  <si>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</si>
  <si>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</si>
  <si>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</si>
  <si>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LUMINARIAS - CONT</t>
  </si>
  <si>
    <t>TRANSFORMADORES</t>
  </si>
  <si>
    <t>TRANSF. TRIFASICO A OLEO 225KVA 15KV - 220/127V</t>
  </si>
  <si>
    <t>TRANSF. TRIF A OLEO 75KVA 15KV - 220/127V</t>
  </si>
  <si>
    <t>TRANSF A OLEO MINERAL 150KVA 13.8-10.4 KV 220127V</t>
  </si>
  <si>
    <t>TRANSF TRIFASICO 112.5KVA 15KV/220-127V A OLEO</t>
  </si>
  <si>
    <t>PARA-RAIOS - ACESSORIOS</t>
  </si>
  <si>
    <t>TELA BELINOX, L=242MM/E=1,5MM INOX-TEL-752</t>
  </si>
  <si>
    <t>QUADROS E CAIXAS ENTRADA/MEDIÇÃO</t>
  </si>
  <si>
    <t>CX PASS MET Nº6 "TELEBRAS" 120X120X15CM CH GALV</t>
  </si>
  <si>
    <t>QUADRO DIST EMBUTIR MET C/ BARRAMENTO TRIFASICO 6 CIRC - 100A C/ TRINC</t>
  </si>
  <si>
    <t>QUADRO DIST EMBUTIR MET C/ BARRAMENTO TRIFASICO 12 CIRC - 100A C/ TRINC</t>
  </si>
  <si>
    <t>QUADRO DIST EMBUTIR MET C/ BARRAMENTO TRIFASICO 18 CIRC - 100A C/ TRINC</t>
  </si>
  <si>
    <t>QUADRO DIST EMBUTIR MET C/ BARRAMENTO TRIFASICO 40 CIRC - 100A C/ TRINC</t>
  </si>
  <si>
    <t>QUADRO DIST EMBUTIR MET C/ BARRAMENTO TRIFASICO 24 CIRC - 100A C/ TRINC</t>
  </si>
  <si>
    <t>CAIXA PARA TRANSFORMADOR DE CORRENTE (TC) 450 X 670 X 210MM</t>
  </si>
  <si>
    <t>QUADRO DIST EMBUTIR MET C/ BARRAMENTO TRIFASICO 32 CIRC - 100A C/ TRINC</t>
  </si>
  <si>
    <t>QUADRO DIST EMBUTIR PVC 3 CIRC S/ BARRAMENTO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</si>
  <si>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</si>
  <si>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</si>
  <si>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</si>
  <si>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</si>
  <si>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</si>
  <si>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QUADROS E CAIXAS (CONTINUAÇÃO)</t>
  </si>
  <si>
    <t>CAIXA PVC 3" X 3" TIGREFLEX - SEXTAVADA</t>
  </si>
  <si>
    <t>QUADRO DIST EMBUTIR MET 12 CIRC S/ BARRAMENTO</t>
  </si>
  <si>
    <t>QUADRO DIST EMBUTIR MET C/ BARRAMENTO TRIFASICO 16 CIRC - 100A C/ TRINC</t>
  </si>
  <si>
    <t>QUADRO DIST EMBUTIR MET C/ BARRAMENTO TRIFASICO 28 CIRC - 100A C/ TRINC</t>
  </si>
  <si>
    <t>QUADRO DIST EMBUTIR MET C/ BARRAMENTO TRIFASICO 44 CIRC - 150A C/ TRINC</t>
  </si>
  <si>
    <t>QUADRO DIST EMBUTIR MET C/ BARRAMENTO TRIFASICO 54 CIRC - 100A C/ TRINC</t>
  </si>
  <si>
    <t>QUADRO DIST EMBUTIR MET C/ BARRAMENTO TRIFASICO 44 CIRC - 100A C/ TRINC</t>
  </si>
  <si>
    <t>QUADRO DIST EMB MET 3F 56/40 CIRC DIN/UL - 225A</t>
  </si>
  <si>
    <t>CAIXA PASSAG. CH 18 C/TAMPA PARAF. 400X400X120MM</t>
  </si>
  <si>
    <t>QUADRO DIST EMBUTIR MET C/ BARRAMENTO TRIFASICO 34 CIRC - 100A C/ TRINC</t>
  </si>
  <si>
    <t>ELETRODUTOS (AÇO ESMALTADO E CONEXÕES)</t>
  </si>
  <si>
    <t>CURVA 90 DE FERRO GALV. P/ ELETRODUTO DE 1 1/4"</t>
  </si>
  <si>
    <t>LUVA DE FERRO GALV. P/ ELETRODUTO DE 4"</t>
  </si>
  <si>
    <t>ELETRODUTO DE FERRO GALVANIZADO 6"</t>
  </si>
  <si>
    <t>ELETRODUTO DE FERRO GALVANIZADO 4"</t>
  </si>
  <si>
    <t>CURVA 90º DE FERRO GALVANIZADO 3"</t>
  </si>
  <si>
    <t>REDUCAO EM ACO GALV. 50X40MM</t>
  </si>
  <si>
    <t>ELETRODUTO DE FERRO GALVANIZADO 3"</t>
  </si>
  <si>
    <t>REDUÇÃO DE FERRO GALVANIZADO Ø 50X32MM (2X1 1/4")</t>
  </si>
  <si>
    <t>ELETRODUTOS E CONEXÕES DE FERRO GALVANIZADO</t>
  </si>
  <si>
    <t>LUVA DE FERRO GALV. P/ ELETRODUTO DE 3"</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</si>
  <si>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</si>
  <si>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</si>
  <si>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</si>
  <si>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</si>
  <si>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</si>
  <si>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</si>
  <si>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</si>
  <si>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</si>
  <si>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</si>
  <si>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</si>
  <si>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</si>
  <si>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</si>
  <si>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</si>
  <si>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</si>
  <si>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CURVA DE PVC RIGIDO PARA ELETRODUTO DE 1"</t>
  </si>
  <si>
    <t>CURVA DE PVC RIGIDO PARA ELETRODUTO DE 2"</t>
  </si>
  <si>
    <t>CURVA DE PVC RIGIDO PARA ELETRODUTO DE 3"</t>
  </si>
  <si>
    <t>LUVA DE PVC RIGIDO PARA ELETRODUTO 3/4"</t>
  </si>
  <si>
    <t>LUVA DE PVC PARA ELETRODUTO 3"</t>
  </si>
  <si>
    <t>LUVA DE PVC PARA ELETRODUTO 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</si>
  <si>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</si>
  <si>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</si>
  <si>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</si>
  <si>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</si>
  <si>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</si>
  <si>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</si>
  <si>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SISTEMA X PIAL 20X10X2100MM REF. 308 01</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</si>
  <si>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</si>
  <si>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</si>
  <si>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</si>
  <si>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</si>
  <si>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</si>
  <si>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</si>
  <si>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</si>
  <si>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</si>
  <si>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</si>
  <si>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CURVA P/ ELETRODUTO PVC RIGIDO 4"</t>
  </si>
  <si>
    <t>DUTO CORRUGADO DE PEAD COR PRETA 1 1/4"</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</si>
  <si>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</si>
  <si>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</si>
  <si>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</si>
  <si>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</si>
  <si>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</si>
  <si>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</si>
  <si>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</si>
  <si>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</si>
  <si>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PP FLEX ISOL. PVC 750V - 2 X 2.5 MM2</t>
  </si>
  <si>
    <t>CABO DE COBRE NU TEMPERA MEIO DURA 4.00 MM2</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</si>
  <si>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</si>
  <si>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</si>
  <si>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</si>
  <si>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</si>
  <si>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</si>
  <si>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</si>
  <si>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SINTENAX ANTIFLAM 0.6/1KV 70MM2 PIRELLI/SIM.</t>
  </si>
  <si>
    <t>CABO PARA TELEFONE CI 50X30</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</si>
  <si>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</si>
  <si>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</si>
  <si>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</si>
  <si>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</si>
  <si>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</si>
  <si>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</si>
  <si>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</si>
  <si>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</si>
  <si>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</si>
  <si>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</si>
  <si>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</si>
  <si>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</si>
  <si>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</si>
  <si>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</si>
  <si>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</si>
  <si>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</si>
  <si>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</si>
  <si>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</si>
  <si>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</si>
  <si>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</si>
  <si>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</si>
  <si>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PP ISOLAMENTO 750V, 3 X 2,5MM2</t>
  </si>
  <si>
    <t>FIOS E CABOS (CONTINUACAO)</t>
  </si>
  <si>
    <t>CABO PP ISOLAMENTO 750 V, 3 X 4.0 MM2</t>
  </si>
  <si>
    <t>FIOS E CABOS (CONT)</t>
  </si>
  <si>
    <t>CABO COAXIAL P/ TV 67 OHMS</t>
  </si>
  <si>
    <t>CHAVES</t>
  </si>
  <si>
    <t>CHAVE BLINDADA 600V 160A C/ TERMINAIS P/CABO 70MM2</t>
  </si>
  <si>
    <t>CHAVE TRIPOLAR BLINDADA 600V/160A FUSIVEL NH 125 A</t>
  </si>
  <si>
    <t>CHAVE BLINDADA TRIPOLAR 600V/200A</t>
  </si>
  <si>
    <t>CHAVE BLINDADA TRIPOLAR 600V/400A</t>
  </si>
  <si>
    <t>CHAVE TRIPOLAR BLINDADA 600V/400A-FUSIVEL NH 350A</t>
  </si>
  <si>
    <t>CHAVE BLINDADA TRIPOLAR 600V-300A C/3 FU-NH 250A</t>
  </si>
  <si>
    <t>CHAVE BLINDADA TRIPOLAR 600V-125A C/3 FU-NH 100A</t>
  </si>
  <si>
    <t>CHAVES (CONTINUAÇÃO)</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</si>
  <si>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</si>
  <si>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</si>
  <si>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</si>
  <si>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</si>
  <si>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</si>
  <si>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</si>
  <si>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</si>
  <si>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</si>
  <si>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</si>
  <si>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</si>
  <si>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</si>
  <si>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</si>
  <si>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</si>
  <si>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</si>
  <si>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00 - 125A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</si>
  <si>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</si>
  <si>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</si>
  <si>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</si>
  <si>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</si>
  <si>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</si>
  <si>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</si>
  <si>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</si>
  <si>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</si>
  <si>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</si>
  <si>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</si>
  <si>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</si>
  <si>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</si>
  <si>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</si>
  <si>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DISJUNTOR NORMA NEMA BIPOLAR 70A</t>
  </si>
  <si>
    <t>DISJUNTOR NORMA NEMA TRIPOLAR 70A</t>
  </si>
  <si>
    <t>MINI DISJUNTOR TRIPOLAR 100A CURVA C 15KA 220/127V</t>
  </si>
  <si>
    <t>MINI DISJUNTOR TRIPOLAR 90A CURVA C 5KA 220/127V</t>
  </si>
  <si>
    <t>DISJUNTOR NORMA NEMA TRIPOLAR 100A</t>
  </si>
  <si>
    <t>DISJUNTOR NORMA NEMA TRIPOLAR 30A</t>
  </si>
  <si>
    <t>DISJUNTOR CX MOLDADA TERMOMAG.125A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</si>
  <si>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</si>
  <si>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</si>
  <si>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</si>
  <si>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</si>
  <si>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</si>
  <si>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</si>
  <si>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</si>
  <si>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</si>
  <si>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</si>
  <si>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</si>
  <si>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</si>
  <si>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</si>
  <si>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</si>
  <si>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</si>
  <si>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</si>
  <si>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</si>
  <si>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</si>
  <si>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</si>
  <si>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</si>
  <si>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</si>
  <si>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</si>
  <si>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</si>
  <si>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</si>
  <si>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</si>
  <si>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</si>
  <si>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</si>
  <si>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</si>
  <si>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</si>
  <si>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</si>
  <si>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</si>
  <si>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</si>
  <si>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</si>
  <si>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</si>
  <si>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CAIXAS DE PASSAGEM E CONDULETES</t>
  </si>
  <si>
    <t>CAIXA PASSAG. CH 18 C/TAMPA PARAF. 100X100X80MM</t>
  </si>
  <si>
    <t>CAIXA PASSAG. CH 18 C/TAMPA PARAF. 150X150X80MM</t>
  </si>
  <si>
    <t>CAIXA PASSAG. CH 18 C/TAMPA PARAF. 200X200X100MM</t>
  </si>
  <si>
    <t>CAIXA PASSAG. CH 18 C/TAMPA PARAF. 300X300X120MM</t>
  </si>
  <si>
    <t>CAIXA ESTAMPADA 4X2"- CHAPA 18</t>
  </si>
  <si>
    <t>CAIXA EM CHAPA ACO ESTAMPADA C/FUNDO MOVEL 4X4"</t>
  </si>
  <si>
    <t>CAIXA ESTAMPADA 4X4" - CHAPA 18</t>
  </si>
  <si>
    <t>CAIXA C/TAMPA DO TIPO CIE-2 20X20X12 CM (TELEFONE) (DE EMBUTIR)</t>
  </si>
  <si>
    <t>CAIXA C/TAMPA DO TIPO CIE-4 60X60X12 CM (TELEFONE) (DE EMBUTIR)</t>
  </si>
  <si>
    <t>CAIXA METALICA DA GOMES DIM. 20 X 20 X 15 CM</t>
  </si>
  <si>
    <t>CAIXA 4X4" EM ALUMINIO</t>
  </si>
  <si>
    <t>CAIXAS DE PASSAGEM E CONDULETES (CONTINUAÇÃO)</t>
  </si>
  <si>
    <t>CAIXA PVC 4 X 2" TIGREFLEX</t>
  </si>
  <si>
    <t>CONDULETE ALUMINIO TIPO T DIAM 3/4" C/ TAMPA</t>
  </si>
  <si>
    <t>LUMINARIAS (CONTINUACAO)</t>
  </si>
  <si>
    <t>LUM FLUOR 1X26W EMB. EF06-E126VJC LUMICENTER COMPL</t>
  </si>
  <si>
    <t>LUMIN. FLUOR.4X16W,EMB,CAA01-E416 LUMICENTER COMPL</t>
  </si>
  <si>
    <t>LUMIN. FLUOR.4X16W,SOBR,CAA01-S416 LUMICENTER COMP</t>
  </si>
  <si>
    <t>LUM EMB FLUO REFL E ALETAS 2X32W CAA01-E232 - COMP</t>
  </si>
  <si>
    <t>BEBEDOURO P/ DEFIC. REF. BDF 300 - IBBL</t>
  </si>
  <si>
    <t>INTERRUPTORES, TOMADAS E ESPELHOS</t>
  </si>
  <si>
    <t>TOMADA DE 3 POLOS 20A 250V S/ ESPELHO</t>
  </si>
  <si>
    <t>ESPELHO 4X2", LINHA BRANCA</t>
  </si>
  <si>
    <t>ESPELHO 4X4", LINHA BRANCA</t>
  </si>
  <si>
    <t>LUMINÁRIAS (CALHAS, PROJETORES, CONJUNTOS)</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</si>
  <si>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</si>
  <si>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</si>
  <si>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</si>
  <si>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</si>
  <si>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</si>
  <si>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</si>
  <si>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</si>
  <si>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</si>
  <si>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</si>
  <si>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PROJETOR CIRCULAR PL 400MV TECNOWATT OU SIMILAR</t>
  </si>
  <si>
    <t>PROJ. RETANGULAR PL 400 MA TECNOWATT</t>
  </si>
  <si>
    <t>LUMINARIA FLUOR. COMERCIAL CHANFRADA 3X40W COMPLETA C/LAMPADA E REATOR - EMBRUTIR/SOBREPOR</t>
  </si>
  <si>
    <t>LÂMPADAS</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</si>
  <si>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</si>
  <si>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</si>
  <si>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</si>
  <si>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</si>
  <si>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</si>
  <si>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</si>
  <si>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</si>
  <si>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</si>
  <si>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</si>
  <si>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</si>
  <si>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</si>
  <si>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</si>
  <si>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LUM.FLUOR.2X16W,SOBREP,CAA01-S216 LUMICENTER COMPL</t>
  </si>
  <si>
    <t>LUMINARIAS (CONT )</t>
  </si>
  <si>
    <t>LUM SOBR FLUO REFL E ALETAS 2X32W CAA01-S232 COMPL</t>
  </si>
  <si>
    <t>ARANDELA PROVA DE TEMPO 45º EM ALUM SILICIO, ACAB EPOXI CINZA (E-27) - VISOR POLICARB. C/ GRADE</t>
  </si>
  <si>
    <t>LUM.FLUOR.2X16W,EMB,CAA01-E216 LUMICENTER COMPL</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</si>
  <si>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</si>
  <si>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</si>
  <si>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</si>
  <si>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</si>
  <si>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</si>
  <si>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</si>
  <si>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618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</si>
  <si>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</si>
  <si>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</si>
  <si>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</si>
  <si>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</si>
  <si>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</si>
  <si>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</si>
  <si>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</si>
  <si>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</si>
  <si>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</si>
  <si>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</si>
  <si>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HASTE COPPERWELD 19MM(3/4")X3M</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</si>
  <si>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</si>
  <si>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</si>
  <si>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</si>
  <si>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</si>
  <si>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</si>
  <si>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</si>
  <si>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</si>
  <si>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</si>
  <si>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</si>
  <si>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</si>
  <si>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</si>
  <si>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</si>
  <si>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</si>
  <si>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</si>
  <si>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</si>
  <si>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</si>
  <si>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PARA CABO DE COBRE DE 35MM2 - REF TEL 744</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</si>
  <si>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</si>
  <si>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</si>
  <si>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</si>
  <si>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</si>
  <si>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</si>
  <si>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</si>
  <si>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</si>
  <si>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</si>
  <si>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</si>
  <si>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</si>
  <si>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</si>
  <si>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</si>
  <si>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</si>
  <si>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ELETROCALHA STANDARD PERFURADA S/ TAMPA 150X50MM - CH16</t>
  </si>
  <si>
    <t>ELETROFERRAGENS (BUCHAS.ARRUELAS. BRACADEIRAS)</t>
  </si>
  <si>
    <t>PARAFUSO CAB QUADRADA ACO GALV 1020 16X300MM</t>
  </si>
  <si>
    <t>ABRACADEIRA TIPO D COM CUNHA P/ ELETRODUTO Ø 1" - TEL-095</t>
  </si>
  <si>
    <t>TERMINAL CABO-BARRA EM LATÃO 2 X # 240 MM2</t>
  </si>
  <si>
    <t>BUCHA DE ALUMINIO FUNDIDO 3/4"</t>
  </si>
  <si>
    <t>BUCHA DE ALUMINIO FUNDIDO 1"</t>
  </si>
  <si>
    <t>BUCHA DE ALUMINIO FUNDIDO 1 1/2"</t>
  </si>
  <si>
    <t>BUCHA DE ALUMINIO FUNDIDO 2"</t>
  </si>
  <si>
    <t>BUCHA DE ALUMINIO FUNDIDO 3"</t>
  </si>
  <si>
    <t>BUCHA DE ALUMINIO FUNDIDO 4"</t>
  </si>
  <si>
    <t>BUCHA DE ALUMINIO FUNDIDO 6"</t>
  </si>
  <si>
    <t>ARRUELA DE ALUMINIO FUNDIDO 3/4"</t>
  </si>
  <si>
    <t>ARRUELA DE ALUMINIO FUNDIDO 1"</t>
  </si>
  <si>
    <t>ARRUELA DE ALUMINIO FUNDIDO 1 1/2"</t>
  </si>
  <si>
    <t>ARRUELA DE ALUMINIO FUNDIDO 2"</t>
  </si>
  <si>
    <t>ARRUELA DE ALUMINIO FUNDIDO 3"</t>
  </si>
  <si>
    <t>ARRUELA DE ALUMINIO FUNDIDO 4"</t>
  </si>
  <si>
    <t>ARRUELA DE ALUMINIO FUNDIDO 6"</t>
  </si>
  <si>
    <t>ABRACADEIRA TIPO "U" P/ FIXACAO ELETRODUTO 3/4"</t>
  </si>
  <si>
    <t>ABRACADEIRA ACO GALV TIPO U DIAM. 1.1/2"</t>
  </si>
  <si>
    <t>CABECOTE DE ENTRADA 1" EM ALUMINIO FUNDIDO</t>
  </si>
  <si>
    <t>ABRACADEIRA TIPO COPO 1" C/ PARAFUSO/BUCHA</t>
  </si>
  <si>
    <t>CABEÇOTE EM AÇO GALVANIZADO DE 4"</t>
  </si>
  <si>
    <t>CONJ PARAFUSO, PORCA E ARRUELA LATAO 3/16 X 1"</t>
  </si>
  <si>
    <t>CONJ PARAFUSO, PORCA E ARRUELA LATAO 1/4 X 1"</t>
  </si>
  <si>
    <t>CONJ PARAFUSO, PORCA E ARRUELA LATAO 5/16 X 11/4"</t>
  </si>
  <si>
    <t>CONJ PARAFUSO, PORCA E ARRUELA LATAO 3/8 X 11/2"</t>
  </si>
  <si>
    <t>TAMPA DE ENCAIXE P/ ELETROCALHA CH18, 200MM</t>
  </si>
  <si>
    <t>BUCHA C/ ARRUELA LIGA ESP ZAMAK ELET 11/4"</t>
  </si>
  <si>
    <t>BUCHA C/ ARRUELA LIGA ESP ZAMAK ELET 2"</t>
  </si>
  <si>
    <t>BUCHA C/ ARRUELA LIGA ESP ZAMAK ELET 3"</t>
  </si>
  <si>
    <t>PARA-RAIOS E ACESSORIOS (CONT.)</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</si>
  <si>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</si>
  <si>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</si>
  <si>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</si>
  <si>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</si>
  <si>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</si>
  <si>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</si>
  <si>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</si>
  <si>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</si>
  <si>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</si>
  <si>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</si>
  <si>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</si>
  <si>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</si>
  <si>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NIPLE DUPLO PVC 1"</t>
  </si>
  <si>
    <t>ELETROCALHA STANDARD PERFURADA S/ TAMPA 200X100MM - CH16</t>
  </si>
  <si>
    <t>MAO FRANCESA REFORCADA P/ ELETROCALHA 300MM</t>
  </si>
  <si>
    <t>ELETROCALHA STANDARD PERFURADA S/ TAMPA 400X100MM - CH16</t>
  </si>
  <si>
    <t>DIVERSOS - CONTINUAÇÃO</t>
  </si>
  <si>
    <t>PARAFUSO CAB QUADRADA ACO GALV 1020 16 X 200 MM</t>
  </si>
  <si>
    <t>SAIDA HORIZONTAL P/ ELETRODUTO 3/4"</t>
  </si>
  <si>
    <t>TERMINAL CABO-BARRA EM LATÃO # 240 MM2</t>
  </si>
  <si>
    <t>PORCA QUADRADA DIAM. 16MM</t>
  </si>
  <si>
    <t>TERMINAL CABO-BARRA EM LATÃO # 300 MM2</t>
  </si>
  <si>
    <t>CANTONEIRA "ZZ" ALTA P/PERFILADO 38/38</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</si>
  <si>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</si>
  <si>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</si>
  <si>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</si>
  <si>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</si>
  <si>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</si>
  <si>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</si>
  <si>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</si>
  <si>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CONECTOR SPLIT-BOLT (KS) P/CABO 4MM2</t>
  </si>
  <si>
    <t>CONECTOR SPLIT-BOLT (KS) P/CABO 16MM2</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</si>
  <si>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</si>
  <si>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</si>
  <si>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</si>
  <si>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</si>
  <si>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</si>
  <si>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SPLIT-BOLT (KS) P/ CABO 50MM2</t>
  </si>
  <si>
    <t>CONECTOR SPLIT BOLT 35MM2 - ACAB. NATURAL TEL 5015</t>
  </si>
  <si>
    <t>SAIDA HORIZONTAL P/ELETRODUTO Ø 1"</t>
  </si>
  <si>
    <t>CONECTOR SPLIT-BOLT (KS) P/ CABO 25MM2</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</si>
  <si>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</si>
  <si>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</si>
  <si>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</si>
  <si>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</si>
  <si>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</si>
  <si>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</si>
  <si>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</si>
  <si>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</si>
  <si>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</si>
  <si>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OLHAL FERRO GALVANIZADO COM PARAFUSO 16X150MM</t>
  </si>
  <si>
    <t>SAPATILHA PARA CABO DE AÇO</t>
  </si>
  <si>
    <t>TAMPA DE FERRO R2 P/CX.TELF.TELEST 1070X520X500 MM</t>
  </si>
  <si>
    <t>SELA PARA CRUZETA DE MADEIRA</t>
  </si>
  <si>
    <t>CONECTOR SPLIT-BOLT (KS) P/CABO 35MM2</t>
  </si>
  <si>
    <t>PARAFUSO ABAULADO M16X150MM</t>
  </si>
  <si>
    <t>CABECOTE DE ALUMINIO FUNDIDO 3"</t>
  </si>
  <si>
    <t>CABECOTE DE ALUMINIO FUNDIDO 3/4"</t>
  </si>
  <si>
    <t>CINTA CIRCULAR ACO GALVANIZADO 300MM</t>
  </si>
  <si>
    <t>CABECOTE DE ALUMINIO FUNDIDO 1 1/2"</t>
  </si>
  <si>
    <t>CABECOTE DE ALUMINIO FUNDIDO 1 1/4"</t>
  </si>
  <si>
    <t>REATOR EXTERNO VM400 AFP-220V</t>
  </si>
  <si>
    <t>CABECOTE DE ALUMINIO FUNDIDO 2"</t>
  </si>
  <si>
    <t>REATOR EXT. P/LAMPADA VAPOR MERCURIO TECNOWATT</t>
  </si>
  <si>
    <t>SOQUETE ANTI-VIBRATORIO P/LAMP.FLUOR.PANAM/SIMILAR</t>
  </si>
  <si>
    <t>ARRUELA QUADRADA 36MM DE FURO 18MM</t>
  </si>
  <si>
    <t>OLHAL DE FERRO GALVANIZADO C/ PARAFUSO 16X200MM</t>
  </si>
  <si>
    <t>CABECOTE DE ALUMINIO FUNDIDO 4"</t>
  </si>
  <si>
    <t>NIPLE PVC DUPLO 4"</t>
  </si>
  <si>
    <t>ARMACAO SECUNDARIA 1 ESTRIBO C/HASTE 16X150MM</t>
  </si>
  <si>
    <t>CABECOTE DE ALUMINIO FUNDIDO 6"</t>
  </si>
  <si>
    <t>NIPLE PVC DUPLO 6"</t>
  </si>
  <si>
    <t>NIPLE PVC DUPLO PVC 2"</t>
  </si>
  <si>
    <t>PARAFUSO ABAULADO M10X150MM</t>
  </si>
  <si>
    <t>ELETROC CH16 PERFURADA 300X100MM S/TAMPA</t>
  </si>
  <si>
    <t>CABEÇOTE EM AÇO GALVANIZADO DE 3"</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</si>
  <si>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</si>
  <si>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</si>
  <si>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</si>
  <si>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</si>
  <si>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</si>
  <si>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</si>
  <si>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</si>
  <si>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</si>
  <si>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</si>
  <si>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</si>
  <si>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</si>
  <si>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</si>
  <si>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Ø2"</t>
  </si>
  <si>
    <t>CINTA CIRCULAR ACO GALVANIZADO 200MM</t>
  </si>
  <si>
    <t>DIVERSOS (CONT.)</t>
  </si>
  <si>
    <t>TERMINAL CABO-BARRA EM LATAO 2X # 300MM2</t>
  </si>
  <si>
    <t>INSUMOS DE REDE LOGICA / TELEFONIA/ CFTV/ SOM</t>
  </si>
  <si>
    <t>CABOS E CONEXOES</t>
  </si>
  <si>
    <t>CONECTOR RJ45 MACHO - PARA REDE DE DADOS</t>
  </si>
  <si>
    <t>PRENSA CABOS PARA ELETRODUTO 1/2"</t>
  </si>
  <si>
    <t>PRENSA CABOS PARA ELETRODUTO 1"</t>
  </si>
  <si>
    <t>TOMADAS</t>
  </si>
  <si>
    <t>ESPELHO 4X2" C/ 1 CONECTOR RJ-45 FEMEA CAT 5</t>
  </si>
  <si>
    <t>TOMADA TELEFONE COM CONECTOR RJ11</t>
  </si>
  <si>
    <t>TOMADA COAXIAL 75 OHMS PARA TV C/ ESPELHO 4X2"</t>
  </si>
  <si>
    <t>TERMINAL COMPRESSÃO COBRE ESTANHADO 35MM TEL 5135</t>
  </si>
  <si>
    <t>CONECTOR DE MEDICAO EM LATAO C/ 2 PARAFUSOS TEL-562</t>
  </si>
  <si>
    <t>INSUMOS DE HIDRAULICA</t>
  </si>
  <si>
    <t>TUBOS (CONCRETO)</t>
  </si>
  <si>
    <t>TUBO DE CONCRETO SIMPLES DIAM. 30CM - PS1</t>
  </si>
  <si>
    <t>TUBO DE CONCRETO SIMPLES DIAM. 20CM - PS1</t>
  </si>
  <si>
    <t>TUBOS (CONCRETO-CONT.)</t>
  </si>
  <si>
    <t>BUJAO DE ACO GALVANIZADO 3"</t>
  </si>
  <si>
    <t>BUJAO DE ACO GALVANIZADO 4"</t>
  </si>
  <si>
    <t>TUBOS (AÇO GALVANIZADO E CONEXÕES)</t>
  </si>
  <si>
    <t>LUVA DE REDUCAO ACO GALV 4X2 1/2"</t>
  </si>
  <si>
    <t>NIPLE DUPLO ACO GALVANIZADO BSP Ø 1.1/4" (32MM)</t>
  </si>
  <si>
    <t>NIPLE DUPLO ACO GALVANIZADO BSP Ø 2.1/2" (65MM)</t>
  </si>
  <si>
    <t>TUBO DE ACO GALVANIZADO 15MM (1/2") LEVE</t>
  </si>
  <si>
    <t>TUBO DE ACO GALVANIZADO 20MM (3/4") LEVE</t>
  </si>
  <si>
    <t>TUBO DE ACO GALVANIZADO 25MM (1") LEVE</t>
  </si>
  <si>
    <t>TUBO DE ACO GALVANIZADO 32MM (1 1/4") LEVE</t>
  </si>
  <si>
    <t>TUBO DE ACO GALVANIZADO 40MM (1 1/2") LEVE</t>
  </si>
  <si>
    <t>TUBO DE ACO GALVANIZADO 50MM (2") LEVE</t>
  </si>
  <si>
    <t>TUBO DE ACO GALVANIZADO 65MM (2 1/2") LEVE</t>
  </si>
  <si>
    <t>TUBO DE ACO GALVANIZADO 75MM (3") LEVE</t>
  </si>
  <si>
    <t>TUBO DE ACO GALVANIZADO 100MM (4") LEVE</t>
  </si>
  <si>
    <t>LUVA ACO GALVANIZADO DE 4"</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</si>
  <si>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</si>
  <si>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</si>
  <si>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</si>
  <si>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</si>
  <si>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</si>
  <si>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</si>
  <si>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</si>
  <si>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</si>
  <si>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</si>
  <si>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</si>
  <si>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</si>
  <si>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</si>
  <si>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</si>
  <si>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</si>
  <si>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</si>
  <si>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</si>
  <si>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</si>
  <si>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</si>
  <si>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</si>
  <si>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</si>
  <si>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PVC RIG. CINZA P/ESGOTO DE 150MM (6")</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</si>
  <si>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</si>
  <si>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</si>
  <si>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</si>
  <si>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</si>
  <si>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</si>
  <si>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</si>
  <si>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</si>
  <si>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</si>
  <si>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</si>
  <si>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DE 20MM</t>
  </si>
  <si>
    <t>TUBO DE PVC SOLDAVEL DE 25MM</t>
  </si>
  <si>
    <t>TUBO DE PVC SOLDAVEL DE 32MM</t>
  </si>
  <si>
    <t>TUBO DE PVC SOLDAVEL DE 40MM</t>
  </si>
  <si>
    <t>TUBO DE PVC SOLDAVEL DE 50MM</t>
  </si>
  <si>
    <t>TUBO DE PVC SOLDAVEL DE 60MM</t>
  </si>
  <si>
    <t>TUBO DE PVC SOLDAVEL DE 75MM</t>
  </si>
  <si>
    <t>TUBO DE PVC SOLDAVEL DE 85MM</t>
  </si>
  <si>
    <t>JOELHO 90 DE PVC SOLDAVEL DE 25MM</t>
  </si>
  <si>
    <t>JOELHO 90 DE PVC SOLDAVEL DE 32MM</t>
  </si>
  <si>
    <t>JOELHO 90 DE PVC SOLDAVEL DE 50MM</t>
  </si>
  <si>
    <t>TE DE PVC SOLDAVEL DE 25MM</t>
  </si>
  <si>
    <t>TE DE PVC SOLDAVEL DE 32MM</t>
  </si>
  <si>
    <t>TUBO DE PVC PARA ESGOTO DE 40MM</t>
  </si>
  <si>
    <t>TUBO DE PVC PARA ESGOTO DE 50MM</t>
  </si>
  <si>
    <t>TUBO DE PVC PARA ESGOTO DE 75MM</t>
  </si>
  <si>
    <t>TUBO DE PVC PARA ESGOTO DE 100MM (4")</t>
  </si>
  <si>
    <t>TUBO DE PVC PARA ESGOTO DE 150MM</t>
  </si>
  <si>
    <t>TUBO DE PVC PARA ESGOTO DE 200MM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</si>
  <si>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</si>
  <si>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</si>
  <si>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</si>
  <si>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</si>
  <si>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</si>
  <si>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</si>
  <si>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</si>
  <si>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</si>
  <si>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</si>
  <si>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</si>
  <si>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</si>
  <si>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</si>
  <si>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</si>
  <si>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</si>
  <si>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</si>
  <si>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</si>
  <si>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</si>
  <si>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</si>
  <si>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</si>
  <si>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</si>
  <si>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</si>
  <si>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</si>
  <si>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</si>
  <si>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</si>
  <si>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</si>
  <si>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</si>
  <si>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</si>
  <si>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</si>
  <si>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</si>
  <si>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</si>
  <si>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</si>
  <si>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</si>
  <si>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</si>
  <si>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</si>
  <si>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</si>
  <si>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</si>
  <si>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</si>
  <si>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</si>
  <si>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</si>
  <si>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</si>
  <si>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VÁLVULAS</t>
  </si>
  <si>
    <t>VALVULA AMERICANA PARA PIA 1 1/2X3 3/4'</t>
  </si>
  <si>
    <t>VALVULA DE SAIDA PARA LAVATORIO CROMADA 1"</t>
  </si>
  <si>
    <t>VALVULA DE SAIDA P/ PIA OU TANQUE CROMADA 11/4"</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</si>
  <si>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</si>
  <si>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</si>
  <si>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</si>
  <si>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</si>
  <si>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</si>
  <si>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</si>
  <si>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</si>
  <si>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</si>
  <si>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</si>
  <si>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</si>
  <si>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</si>
  <si>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</si>
  <si>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</si>
  <si>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</si>
  <si>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</si>
  <si>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</si>
  <si>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</si>
  <si>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</si>
  <si>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</si>
  <si>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</si>
  <si>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AMERICANA CROMADA P/PIA 3 1/2'</t>
  </si>
  <si>
    <t>VALVULA DE RETENCAO VERTICAL BRONZE - 25MM (1")</t>
  </si>
  <si>
    <t>VALVULA EM PVC P/ LAVAT PADRAO POPULAR 1" C/ UNHO</t>
  </si>
  <si>
    <t>VALVULA DE DESCARGA COM CANOPLA CROMADA 11/4"</t>
  </si>
  <si>
    <t>VALVULA DE DESCARGA PARA MICTÓRIO</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</si>
  <si>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</si>
  <si>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</si>
  <si>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</si>
  <si>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</si>
  <si>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</si>
  <si>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</si>
  <si>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</si>
  <si>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</si>
  <si>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</si>
  <si>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</si>
  <si>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</si>
  <si>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</si>
  <si>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</si>
  <si>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</si>
  <si>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</si>
  <si>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</si>
  <si>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ANEL DE CERA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</si>
  <si>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</si>
  <si>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</si>
  <si>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</si>
  <si>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</si>
  <si>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</si>
  <si>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</si>
  <si>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</si>
  <si>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</si>
  <si>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</si>
  <si>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</si>
  <si>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</si>
  <si>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</si>
  <si>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PARA BACIA LOUCA DECA REF. CD.00F</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</si>
  <si>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</si>
  <si>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</si>
  <si>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</si>
  <si>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</si>
  <si>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</si>
  <si>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</si>
  <si>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</si>
  <si>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</si>
  <si>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</si>
  <si>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</si>
  <si>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</si>
  <si>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</si>
  <si>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</si>
  <si>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</si>
  <si>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</si>
  <si>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</si>
  <si>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</si>
  <si>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</si>
  <si>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</si>
  <si>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</si>
  <si>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</si>
  <si>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</si>
  <si>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</si>
  <si>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</si>
  <si>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</si>
  <si>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</si>
  <si>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</si>
  <si>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</si>
  <si>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</si>
  <si>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</si>
  <si>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</si>
  <si>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</si>
  <si>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</si>
  <si>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</si>
  <si>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</si>
  <si>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</si>
  <si>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</si>
  <si>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</si>
  <si>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</si>
  <si>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</si>
  <si>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</si>
  <si>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</si>
  <si>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</si>
  <si>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</si>
  <si>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</si>
  <si>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</si>
  <si>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</si>
  <si>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</si>
  <si>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</si>
  <si>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</si>
  <si>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</si>
  <si>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</si>
  <si>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EM PVC PARA LAVATORIO</t>
  </si>
  <si>
    <t>TORNEIRA DE PRESSAO CROMADA PARA TANQUE DE 1/2"</t>
  </si>
  <si>
    <t>TORN. CROMADA 1/2" LINHA PRATIKA REF.1157-P FABRIMAR</t>
  </si>
  <si>
    <t>TORNEIRA PRESSÃO CROMADA USO GERAL 3/4"</t>
  </si>
  <si>
    <t>FILTRO AQUALAR CURTO AP200 AQUALAR/EQUIV C/ REFIL(VELA)</t>
  </si>
  <si>
    <t>TORNEIRA PAREDE C/BICA ARTICULÁVEL, DOCOL 55300006</t>
  </si>
  <si>
    <t>VALVULA DESC ANTI-VANDALISMO P/ MICTORIO DOCOL/EQU</t>
  </si>
  <si>
    <t>LAVATÓRIO COM COLUNA BRANCA CONFORT L51+CS1V</t>
  </si>
  <si>
    <t>TORNEIRA PAREDE ANTI-VANDAL 1182-AV BIOPRESS 140MM</t>
  </si>
  <si>
    <t>TORNEIRA JARDIM REF. 1153 C37, IZY, DECA</t>
  </si>
  <si>
    <t>TUBO LIGACAO MICTORIO ANTIVAND 00132606 DOCOL/EQU</t>
  </si>
  <si>
    <t>ACAB. VALV. DESC. PRESSMATIC BENEFIT 00184906 DOCOL</t>
  </si>
  <si>
    <t>APARELHOS E EQUIPAMENTOS</t>
  </si>
  <si>
    <t>CHUVEIRO CROMADO COM DESVIADOR FLEXIVEL 1975C</t>
  </si>
  <si>
    <t>MICTORIO LOUCA BRANCA C/ SIFÃO INTEGRADO M712</t>
  </si>
  <si>
    <t>EQUIPAMENTOS DE PROTEÇÃO CONTRA INCÊNDIO</t>
  </si>
  <si>
    <t>ABRIGO PARA HIDRANTE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</si>
  <si>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</si>
  <si>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</si>
  <si>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</si>
  <si>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</si>
  <si>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</si>
  <si>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</si>
  <si>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</si>
  <si>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</si>
  <si>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</si>
  <si>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</si>
  <si>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</si>
  <si>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ABRIGO PARA HIDRANTE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</si>
  <si>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</si>
  <si>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</si>
  <si>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</si>
  <si>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</si>
  <si>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</si>
  <si>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</si>
  <si>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</si>
  <si>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</si>
  <si>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</si>
  <si>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</si>
  <si>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</si>
  <si>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</si>
  <si>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</si>
  <si>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</si>
  <si>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</si>
  <si>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</si>
  <si>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</si>
  <si>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</si>
  <si>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CAIXA DE INSPECAO EM PVC DIAM 150MM C/ TAMPA CEGA</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</si>
  <si>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</si>
  <si>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</si>
  <si>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</si>
  <si>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</si>
  <si>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</si>
  <si>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</si>
  <si>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</si>
  <si>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</si>
  <si>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</si>
  <si>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CAIXA TERMOPLASTICA P/ HIDROMETRO DN 3/4" P/PAREDE</t>
  </si>
  <si>
    <t>DIVERSOS (CONT)</t>
  </si>
  <si>
    <t>ASSENTO PARA BACIA, LINHA VOGUE PLUS AP51 DECA</t>
  </si>
  <si>
    <t>FILTRO ANAER.ANEL CONCR.DIAM 1M,H=2.0M,C/ VISITA</t>
  </si>
  <si>
    <t>CX SIF MONTADA C/ GRELHA E PORTA GRELHA QUADRADO INOX 150X150X50MM</t>
  </si>
  <si>
    <t>LAVATORIO C/ COLUNA RAVENA DECA L91/C9 BRANCO</t>
  </si>
  <si>
    <t>ASSENTO BACIA VOGUE CONFORT BRANCO - AP 52</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</si>
  <si>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</si>
  <si>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</si>
  <si>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</si>
  <si>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</si>
  <si>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</si>
  <si>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</si>
  <si>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</si>
  <si>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</si>
  <si>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</si>
  <si>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</si>
  <si>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</si>
  <si>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</si>
  <si>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</si>
  <si>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</si>
  <si>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</si>
  <si>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</si>
  <si>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</si>
  <si>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</si>
  <si>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</si>
  <si>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</si>
  <si>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NIPLE DUPLO EM PVC 1 1/4"</t>
  </si>
  <si>
    <t>TAMPA PLASTICA PARA BACIA SIFONADA INFANTIL</t>
  </si>
  <si>
    <t>ANEL PRE-MOLDADO DE CONCRETO Ø 1.50 M - H= 0,50M</t>
  </si>
  <si>
    <t>TAMPA PRE-MOLDADA DIAMETRO 1.5M</t>
  </si>
  <si>
    <t>TUBOS E CONEXÕES FºFº TK P/ INST. BOMBAS (EE)</t>
  </si>
  <si>
    <t>REPARO DE VÁLVULA DE DESCARGA</t>
  </si>
  <si>
    <t>REMOCAO DE ENTULHO DE OBRA (SERVIÇO TERCEIRIZADO)</t>
  </si>
  <si>
    <t>BARRA CHATA DE FERRO ASTM A-36 1/4" X 1.1/4"</t>
  </si>
  <si>
    <t>TUBO ACO GALV MEDIO 2" NBR-5580M (DIN 2440) - ESP PAREDE 3,75MM (5,40 KG/M)</t>
  </si>
  <si>
    <t>TUBO ACO GALV MEDIO 1" NBR-5580M (DIN 2440)</t>
  </si>
  <si>
    <t>REFEIÇÃO INDUSTRIAL (MARMITEX)</t>
  </si>
  <si>
    <t>CORRIMAO EM TUBO FG,DIAM 3",COM CHUMB.A CADA 1.5 M</t>
  </si>
  <si>
    <t>ALCAPAO DE MADEIRA DE LEI 60X60CM</t>
  </si>
  <si>
    <t>JATEAMENTO PADRÃO SA 2 1/2</t>
  </si>
  <si>
    <t>TUBO ACO GALV MEDIO 3/4" NBR-5580M (DIN 2440)</t>
  </si>
  <si>
    <t>TUBO ACO GALV MEDIO 2.1/2" NBR-5580M (DIN 2440)</t>
  </si>
  <si>
    <t>ALUGUEL MENSAL CONTAINER P/ ALMOX 6.00X2.40X2.40M</t>
  </si>
  <si>
    <t>REDE EM CORDA DE NYLON P/PROTECAO QUADRA ESPORTES MALHA 10X10CM</t>
  </si>
  <si>
    <t>MOBILIZAÇÃO E DESMOB. CONTEINER P/BARRACÃO DE OBRA</t>
  </si>
  <si>
    <t>TUBO ACO GALV MEDIO 1.1/2" NBR-5580M (DIN 2440) - ESP PAREDE 3,35MM (3,84 KG/M)</t>
  </si>
  <si>
    <t>TAMPA DE FERRO FUNDIDO 40X40CM C/ INSCR - TRAFEGO LEVE</t>
  </si>
  <si>
    <t>MOLDE P/ SOLDA EXOTERMICA TIPO HCL 5/8" 50-5</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</si>
  <si>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</si>
  <si>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</si>
  <si>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</si>
  <si>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</si>
  <si>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</si>
  <si>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</si>
  <si>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</si>
  <si>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</si>
  <si>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</si>
  <si>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</si>
  <si>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</si>
  <si>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</si>
  <si>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</si>
  <si>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</si>
  <si>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TUBO ACO GALV MEDIO 3.1/2" NBR-5580M (DIN 2440)</t>
  </si>
  <si>
    <t>TRINCO REDONDO VERTICAL FERRO GALVANIZADO 15CM</t>
  </si>
  <si>
    <t>GALVANIZAÇÃO ELETROLITICA</t>
  </si>
  <si>
    <t>INSUMOS DE MANUTENCAO - SERRALHERIA</t>
  </si>
  <si>
    <t>BARRA CHATA DE FERRO ASTM A-36 1/8" X 3/4"</t>
  </si>
  <si>
    <t>BARRA CHATA DE FERRO ASTM A-36 1/4" X 1.1/2"</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</si>
  <si>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</si>
  <si>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</si>
  <si>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</si>
  <si>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</si>
  <si>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</si>
  <si>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</si>
  <si>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</si>
  <si>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</si>
  <si>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MEDIO 3" NBR-5580M (DIN 2440) - ESP PAREDE 4,05MM (8,85 KG/M)</t>
  </si>
  <si>
    <t>PERFIL "U" ENRIJECIDO 200 X 75 X 25 X 2,65MM (7,92KG/M)</t>
  </si>
  <si>
    <t>INSUMOS DE ELETRICA (CONT.)</t>
  </si>
  <si>
    <t>PARA RAIOS E ACESSORIOS (CONT)</t>
  </si>
  <si>
    <t>MASTRO SIMPLES FG DE 1 1/2"X3M</t>
  </si>
  <si>
    <t>INSUMOS ACABAMENTOS - CIVIL</t>
  </si>
  <si>
    <t>REVESTIMENTOS CERAMICOS (PAREDES)</t>
  </si>
  <si>
    <t>CERAMICA 32X44CM OVIEDO PURO BIANCO BIANCOGRES</t>
  </si>
  <si>
    <t>CERAMICA LISO BRANCO OU AREIA - 33X58CM</t>
  </si>
  <si>
    <t>ESQUADRIAS METALICAS</t>
  </si>
  <si>
    <t>PORTA CORTA FOGO COM BARRA ANTIPANICO 1.00 X 2.10</t>
  </si>
  <si>
    <t>ROD. FEDERAL - CONSTRUCAO</t>
  </si>
  <si>
    <t>CONTINUACAO - CONSTRUCAO DE ESTRADAS</t>
  </si>
  <si>
    <t>SOLO BRITA</t>
  </si>
  <si>
    <t>OFICINA</t>
  </si>
  <si>
    <t>COMBUSTIVEL</t>
  </si>
  <si>
    <t>EPI 'S</t>
  </si>
  <si>
    <t>EPI '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</si>
  <si>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</si>
  <si>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</si>
  <si>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</si>
  <si>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</si>
  <si>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</si>
  <si>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</si>
  <si>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</si>
  <si>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</si>
  <si>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</si>
  <si>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</si>
  <si>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</si>
  <si>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</si>
  <si>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</si>
  <si>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</si>
  <si>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</si>
  <si>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</si>
  <si>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</si>
  <si>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</si>
  <si>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</si>
  <si>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</si>
  <si>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</si>
  <si>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</si>
  <si>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</si>
  <si>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</si>
  <si>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</si>
  <si>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</si>
  <si>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</si>
  <si>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</si>
  <si>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TECNICO SEGUNDO GRAU -A-(INCL.L SOCIAIS DE 51,04%)</t>
  </si>
  <si>
    <t>ENGENHEIRO SENIOR (INCL.L SOCIAIS DE 51,04%)</t>
  </si>
  <si>
    <t>PROGRAMADOR (INCL.L SOCIAIS DE5 51,04%)</t>
  </si>
  <si>
    <t>DIGITADOR - 6 HORAS (INCL.L SOCIAIS DE 51,04%)</t>
  </si>
  <si>
    <t>ENGENHEIRO JUNIOR (INCL.L SOCIAIS DE 51,04%)</t>
  </si>
  <si>
    <t>TECNICO SEGUNDO GRAU -B-(INCL.LEIS SOCIAIS 51,04%)</t>
  </si>
  <si>
    <t>TECNICO SEGUNDO GRAU-C- (INCL.L SOCIAIS DE 51,04%)</t>
  </si>
  <si>
    <t>GERENTE DE PROJETO ( (INCL.L SOCIAIS DE 51,04%)</t>
  </si>
  <si>
    <t>ANALISTA DE SISTEMAS (INCL.L SOCIAIS DE 51,04%)</t>
  </si>
  <si>
    <t>ANALISTA DESENVOLVIMENTO (LEIS SOCIAIS DE 51,04%)</t>
  </si>
  <si>
    <t>GERENTE BD/SERVIDORES/REDES (INCL.L SOC DE 51,04%)</t>
  </si>
  <si>
    <t>DESIGNER GRÁFICO (INCL.L SOCIAIS DE 51,04%)</t>
  </si>
  <si>
    <t>ANALISTA SISTEMAS/SUPORTE (INCL.L SOC 51,04%)</t>
  </si>
  <si>
    <t>COORDENADOR TECNICO ESPECIALISTA (LS=51,04%)</t>
  </si>
  <si>
    <t>COTADOR (INCL.L SOCIAIS DE 51,04%)</t>
  </si>
  <si>
    <t>TECNICO NIVEL SUPERIOR (INCL.L SOCIAIS DE 51,04%)</t>
  </si>
  <si>
    <t>MÃO DE OBRA (SALARIO MENSAL)</t>
  </si>
  <si>
    <t>ENGENHEIRO PLENO (INCL. L SOCIAIS DE 51,04%)</t>
  </si>
  <si>
    <t>ALMOXARIFE (MENSALISTA LEIS SOCIAIS = 51,04%)</t>
  </si>
  <si>
    <t>MESTRE OBRAS SENIOR (MENSALISTA LS=51,04%)</t>
  </si>
  <si>
    <t>VIGIA (LEIS SOCIAIS =51,04%)</t>
  </si>
  <si>
    <t>AUX ALMOXARIFE (LEIS SOCIAIS=51,04%)</t>
  </si>
  <si>
    <t>ENCARREGADO DE TURMA (INCL LS=51,04%)</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</si>
  <si>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</si>
  <si>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</si>
  <si>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</si>
  <si>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</si>
  <si>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</si>
  <si>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</si>
  <si>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</si>
  <si>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</si>
  <si>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</si>
  <si>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MAQUINA ELETRICA P/ POLIMENTO PISO - REF TAB SINAPI</t>
  </si>
  <si>
    <t>MAQ. CORTAR ASFALTO/CONCRETO - REF TABELA SINAPI</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</si>
  <si>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</si>
  <si>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</si>
  <si>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</si>
  <si>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</si>
  <si>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</si>
  <si>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</si>
  <si>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</si>
  <si>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</si>
  <si>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</si>
  <si>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</si>
  <si>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</si>
  <si>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</si>
  <si>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</si>
  <si>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</si>
  <si>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</si>
  <si>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</si>
  <si>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</si>
  <si>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CONSERVAÇÃO  RODOVIÁRIA</t>
  </si>
  <si>
    <t>PRODUTOS  SIDERÚRGICOS</t>
  </si>
  <si>
    <t>02.01.06</t>
  </si>
  <si>
    <t>Área de limpeza</t>
  </si>
  <si>
    <t>Limpeza do terreno</t>
  </si>
  <si>
    <t>Retirada de meio-fio</t>
  </si>
  <si>
    <t>Demolição de concreto</t>
  </si>
  <si>
    <t>Remoção de árvore</t>
  </si>
  <si>
    <t>Calçaca existente</t>
  </si>
  <si>
    <t>Calçada existente</t>
  </si>
  <si>
    <t>SERVIÇOS COMPLEMENTARES</t>
  </si>
  <si>
    <t>Guarda-corpo</t>
  </si>
  <si>
    <t>Pintura guarda-corpo</t>
  </si>
  <si>
    <t>taxa</t>
  </si>
  <si>
    <t>Meio-fio calçada - Três Praças</t>
  </si>
  <si>
    <t>Meio-fio - Curva das Palmeiras</t>
  </si>
  <si>
    <t>Meio-fio - Praça Subipiruna</t>
  </si>
  <si>
    <t>Meio-fio - Praça dos Ypês Brancos</t>
  </si>
  <si>
    <t>Meio-fio calçada - Três praças</t>
  </si>
  <si>
    <t>Meio-fio calçada -  Curva das Palmeiras</t>
  </si>
  <si>
    <t>Meio-fio calçada -  Praça Sibipiruna</t>
  </si>
  <si>
    <t>Meio-fio calçada - Praça dos Ypês Brancos</t>
  </si>
  <si>
    <t xml:space="preserve">Meio-fio calçada - Praça dos Ypês </t>
  </si>
  <si>
    <t>Grama Esmeralda - Três Praças</t>
  </si>
  <si>
    <t>Pingo de Ouro - Três Praças</t>
  </si>
  <si>
    <t>Ipê Rosa -Três Praças</t>
  </si>
  <si>
    <t>Sibipiruna - Três praças</t>
  </si>
  <si>
    <t>PAI-23</t>
  </si>
  <si>
    <t>Grama Esmeralda - Praça Sibipiruna</t>
  </si>
  <si>
    <t>Sibipiruna - Praça Sibipiruna</t>
  </si>
  <si>
    <t>Grama Esmeralda - Praça dos Ypês Brancos</t>
  </si>
  <si>
    <t>PAI-24</t>
  </si>
  <si>
    <t>PAI-25</t>
  </si>
  <si>
    <t>PAI-04</t>
  </si>
  <si>
    <t>Bela Emília - Praça dos Ypês Brancos</t>
  </si>
  <si>
    <t>Ipê Branco - Praça dos Ypês Brancos</t>
  </si>
  <si>
    <t>Quaresmeira - Praça dos Ypês Brancos</t>
  </si>
  <si>
    <t xml:space="preserve">Grama Esmeralda - Praça dos Ypês </t>
  </si>
  <si>
    <t xml:space="preserve">Ipê Rosa - Praça dos Ypês </t>
  </si>
  <si>
    <t>Ipê Amarelo -Praça dos Ypês</t>
  </si>
  <si>
    <t>PAI-03</t>
  </si>
  <si>
    <t>Vedélia - Três Praças</t>
  </si>
  <si>
    <t>Bloco Marrom - Três Praças</t>
  </si>
  <si>
    <t>Bloco Grafite - Três Praças</t>
  </si>
  <si>
    <t>Calçada - Três Praças</t>
  </si>
  <si>
    <t>Calçada entorno quiosque - Três Praças</t>
  </si>
  <si>
    <t>Piso Podotátil - Três Praças</t>
  </si>
  <si>
    <t>Área da quadra</t>
  </si>
  <si>
    <t>PISTA DE SKATE</t>
  </si>
  <si>
    <t>RADIER</t>
  </si>
  <si>
    <t>OBSTÁCULOS</t>
  </si>
  <si>
    <t>REVESTIMENTO</t>
  </si>
  <si>
    <t>ACESSÓRIOS</t>
  </si>
  <si>
    <t>SKT-01</t>
  </si>
  <si>
    <t>SKT-02</t>
  </si>
  <si>
    <t>Escavação para a execução do radier + 5cm do lastro de concreto magro</t>
  </si>
  <si>
    <t>Preenchimento dos Obstáculos</t>
  </si>
  <si>
    <t>Obstáculo 01</t>
  </si>
  <si>
    <t>Obstáculo 02.01</t>
  </si>
  <si>
    <t>Obstáculo 02.02</t>
  </si>
  <si>
    <t>Obstáculo 03</t>
  </si>
  <si>
    <t>Transporte do material escavado da obra até o bota-fora local.</t>
  </si>
  <si>
    <t>Bitola 8.0</t>
  </si>
  <si>
    <t>kg/m²</t>
  </si>
  <si>
    <t>Armação do radier</t>
  </si>
  <si>
    <t>Lastro de concreto magro</t>
  </si>
  <si>
    <t>Armação das lajes</t>
  </si>
  <si>
    <t>Armação dos blocos, cintamento das alvenarias, vergas e contravergas</t>
  </si>
  <si>
    <t>Preenchimento vertical dos blocos</t>
  </si>
  <si>
    <t>Cintamento dos blocos</t>
  </si>
  <si>
    <t>Alvenaria Estrutural</t>
  </si>
  <si>
    <t>Alvenaria de Vedação</t>
  </si>
  <si>
    <t>06.05.01.01</t>
  </si>
  <si>
    <t>06.05.01.02</t>
  </si>
  <si>
    <t>06.05.02.01</t>
  </si>
  <si>
    <t>06.05.02.02</t>
  </si>
  <si>
    <t>06.05.03.01</t>
  </si>
  <si>
    <t>06.05.03.02</t>
  </si>
  <si>
    <t>06.05.03.03</t>
  </si>
  <si>
    <t>06.05.03.04</t>
  </si>
  <si>
    <t>06.05.03.05</t>
  </si>
  <si>
    <t>06.05.03.06</t>
  </si>
  <si>
    <t>06.05.03.07</t>
  </si>
  <si>
    <t>06.05.03.08</t>
  </si>
  <si>
    <t>06.05.04.01</t>
  </si>
  <si>
    <t>06.05.04.02</t>
  </si>
  <si>
    <t>06.05.04.03</t>
  </si>
  <si>
    <t>06.05.05.01</t>
  </si>
  <si>
    <t>06.05.05.02</t>
  </si>
  <si>
    <t>06.05.05.03</t>
  </si>
  <si>
    <t>06.05.05.04</t>
  </si>
  <si>
    <t>06.05.05.05</t>
  </si>
  <si>
    <t>06.05.05.06</t>
  </si>
  <si>
    <t>06.05.05.07</t>
  </si>
  <si>
    <t>06.06.02.01</t>
  </si>
  <si>
    <t>06.06.02.02</t>
  </si>
  <si>
    <t>06.06.02.03</t>
  </si>
  <si>
    <t>06.06.02.04</t>
  </si>
  <si>
    <t>06.06.02.05</t>
  </si>
  <si>
    <t>06.06.02.06</t>
  </si>
  <si>
    <t>06.06.03.01</t>
  </si>
  <si>
    <t>06.06.03.02</t>
  </si>
  <si>
    <t>06.06.03.03</t>
  </si>
  <si>
    <t>06.06.03.04</t>
  </si>
  <si>
    <t>06.06.03.05</t>
  </si>
  <si>
    <t>06.06.04.01</t>
  </si>
  <si>
    <t>06.06.04.02</t>
  </si>
  <si>
    <t>06.06.04.03</t>
  </si>
  <si>
    <t>06.06.04.04</t>
  </si>
  <si>
    <t>06.06.05</t>
  </si>
  <si>
    <t>06.06.05.01</t>
  </si>
  <si>
    <t>06.06.06</t>
  </si>
  <si>
    <t>06.06.06.01</t>
  </si>
  <si>
    <t>06.06.07</t>
  </si>
  <si>
    <t>06.06.07.03</t>
  </si>
  <si>
    <t>06.06.07.04</t>
  </si>
  <si>
    <t>06.06.07.05</t>
  </si>
  <si>
    <t>06.06.07.06</t>
  </si>
  <si>
    <t xml:space="preserve">Piso Podotátil - Praça dos Ypês </t>
  </si>
  <si>
    <t>02.02.05</t>
  </si>
  <si>
    <t>Faixa de Pedestre - Três Praças</t>
  </si>
  <si>
    <t>Bloco Grafite - Curva das Palmeiras</t>
  </si>
  <si>
    <t>Bloco Marrom - Praça Subipiruna</t>
  </si>
  <si>
    <t>Bloco Grafite - Praça Subipiruna</t>
  </si>
  <si>
    <t>Piso Cimentado - Praça Subipiruna</t>
  </si>
  <si>
    <t>Calçada projetada - Praça Subipiruna</t>
  </si>
  <si>
    <t>04.02.05</t>
  </si>
  <si>
    <t>Piso Podotátil - Praça Subipiruna</t>
  </si>
  <si>
    <t>Faixa de Pedestre - Praça Subipiruna</t>
  </si>
  <si>
    <t>04.05.13</t>
  </si>
  <si>
    <t>04.05.14</t>
  </si>
  <si>
    <t>04.05.15</t>
  </si>
  <si>
    <t>04.05.16</t>
  </si>
  <si>
    <t>04.05.17</t>
  </si>
  <si>
    <t>PAV-19</t>
  </si>
  <si>
    <t>EQU-05</t>
  </si>
  <si>
    <t>QUA-01</t>
  </si>
  <si>
    <t>QUA-03</t>
  </si>
  <si>
    <t>QUA-02</t>
  </si>
  <si>
    <t>04.05.18</t>
  </si>
  <si>
    <t>Drenagem do campo</t>
  </si>
  <si>
    <t>Estrutura do campo</t>
  </si>
  <si>
    <t>distância 
(km)</t>
  </si>
  <si>
    <t>volume
(m³)</t>
  </si>
  <si>
    <t>Transporte da pedreira até a obra</t>
  </si>
  <si>
    <t>4 faces</t>
  </si>
  <si>
    <t>taxa 
(t/m²)</t>
  </si>
  <si>
    <t>massa
(t)</t>
  </si>
  <si>
    <t>Transporte da refinaria até a obra</t>
  </si>
  <si>
    <t>Mureta de fechamento da quadra</t>
  </si>
  <si>
    <t>Desconto portão</t>
  </si>
  <si>
    <t>CAMPO SOCIETY</t>
  </si>
  <si>
    <t>Portão</t>
  </si>
  <si>
    <t>04.06.01.01</t>
  </si>
  <si>
    <t>04.06.01.02</t>
  </si>
  <si>
    <t>04.06.02.01</t>
  </si>
  <si>
    <t>04.06.02.02</t>
  </si>
  <si>
    <t>04.06.03.01</t>
  </si>
  <si>
    <t>04.06.03.02</t>
  </si>
  <si>
    <t>04.06.03.03</t>
  </si>
  <si>
    <t>04.06.03.04</t>
  </si>
  <si>
    <t>04.06.03.05</t>
  </si>
  <si>
    <t>04.06.03.06</t>
  </si>
  <si>
    <t>04.06.03.07</t>
  </si>
  <si>
    <t>04.06.03.08</t>
  </si>
  <si>
    <t>04.06.04.01</t>
  </si>
  <si>
    <t>04.06.04.02</t>
  </si>
  <si>
    <t>04.06.04.03</t>
  </si>
  <si>
    <t>04.06.05</t>
  </si>
  <si>
    <t>04.06.05.01</t>
  </si>
  <si>
    <t>04.06.05.02</t>
  </si>
  <si>
    <t>04.06.05.03</t>
  </si>
  <si>
    <t>04.06.05.04</t>
  </si>
  <si>
    <t>04.06.05.05</t>
  </si>
  <si>
    <t>04.06.05.06</t>
  </si>
  <si>
    <t>04.06.05.07</t>
  </si>
  <si>
    <t>05.02.05</t>
  </si>
  <si>
    <t>Bloco Marrom -  Praça dos Ypês Brancos</t>
  </si>
  <si>
    <t>Bloco Grafite -  Praça dos Ypês Brancos</t>
  </si>
  <si>
    <t>Faixa de Pedestre - Praça dos Ypês Brancos</t>
  </si>
  <si>
    <t xml:space="preserve">Faixa de Pedestre - Praça dos Ypês </t>
  </si>
  <si>
    <t>Piso Cimentado - Praça dos Ypês Brancos</t>
  </si>
  <si>
    <t>Calçada - Praça dos Ypês Brancos</t>
  </si>
  <si>
    <t>Bloco Ocre -  Praça dos Ypês Brancos</t>
  </si>
  <si>
    <t>Piso Podotátil - Praça dos Ypês Brancos</t>
  </si>
  <si>
    <t>PLAYGROUND (x2)</t>
  </si>
  <si>
    <t>Guarda-Corpo - Três Praças</t>
  </si>
  <si>
    <t>Guarda-Corpo - Praça Subipiruna</t>
  </si>
  <si>
    <t xml:space="preserve">Guarda-Corpo - Praça dos Ypês </t>
  </si>
  <si>
    <t>02.07.01.03</t>
  </si>
  <si>
    <t>02.07.01.04</t>
  </si>
  <si>
    <t>02.07.03.09</t>
  </si>
  <si>
    <t>02.07.03.10</t>
  </si>
  <si>
    <t>02.07.04.04</t>
  </si>
  <si>
    <t>02.07.04.05</t>
  </si>
  <si>
    <t>02.07.04.06</t>
  </si>
  <si>
    <t>02.07.04.07</t>
  </si>
  <si>
    <t>03.04</t>
  </si>
  <si>
    <t>03.04.01</t>
  </si>
  <si>
    <t>03.04.02</t>
  </si>
  <si>
    <t>03.03.01.01</t>
  </si>
  <si>
    <t>03.03.01.02</t>
  </si>
  <si>
    <t>03.03.02.01</t>
  </si>
  <si>
    <t>03.03.03</t>
  </si>
  <si>
    <t>03.03.03.01</t>
  </si>
  <si>
    <t>03.03.03.02</t>
  </si>
  <si>
    <t>03.03.03.03</t>
  </si>
  <si>
    <t>03.03.03.04</t>
  </si>
  <si>
    <t>03.03.03.05</t>
  </si>
  <si>
    <t>03.03.03.06</t>
  </si>
  <si>
    <t>03.03.03.08</t>
  </si>
  <si>
    <t>03.03.04</t>
  </si>
  <si>
    <t>03.03.04.01</t>
  </si>
  <si>
    <t>03.03.04.02</t>
  </si>
  <si>
    <t>03.03.04.03</t>
  </si>
  <si>
    <t>03.03.05</t>
  </si>
  <si>
    <t>03.03.05.01</t>
  </si>
  <si>
    <t>03.03.05.02</t>
  </si>
  <si>
    <t>03.03.05.03</t>
  </si>
  <si>
    <t>03.03.05.04</t>
  </si>
  <si>
    <t>03.03.05.05</t>
  </si>
  <si>
    <t>03.03.05.06</t>
  </si>
  <si>
    <t>03.03.05.07</t>
  </si>
  <si>
    <t>03.03.03.07</t>
  </si>
  <si>
    <t>03.03.03.09</t>
  </si>
  <si>
    <t>03.03.04.04</t>
  </si>
  <si>
    <t>03.03.04.05</t>
  </si>
  <si>
    <t>04.06.01.03</t>
  </si>
  <si>
    <t>04.06.03.09</t>
  </si>
  <si>
    <t>04.06.03.10</t>
  </si>
  <si>
    <t>04.06.04.04</t>
  </si>
  <si>
    <t>04.06.04.05</t>
  </si>
  <si>
    <t>04.06.04.06</t>
  </si>
  <si>
    <t>04.06.04.07</t>
  </si>
  <si>
    <t>05.06.01.01</t>
  </si>
  <si>
    <t>05.06.01.02</t>
  </si>
  <si>
    <t>05.06.01.03</t>
  </si>
  <si>
    <t>05.06.02.01</t>
  </si>
  <si>
    <t>05.06.03.01</t>
  </si>
  <si>
    <t>05.06.03.02</t>
  </si>
  <si>
    <t>05.06.03.03</t>
  </si>
  <si>
    <t>05.06.03.04</t>
  </si>
  <si>
    <t>05.06.03.05</t>
  </si>
  <si>
    <t>05.06.03.06</t>
  </si>
  <si>
    <t>05.06.03.07</t>
  </si>
  <si>
    <t>05.06.03.08</t>
  </si>
  <si>
    <t>05.06.03.09</t>
  </si>
  <si>
    <t>05.06.03.10</t>
  </si>
  <si>
    <t>05.06.04.01</t>
  </si>
  <si>
    <t>05.06.04.02</t>
  </si>
  <si>
    <t>05.06.04.03</t>
  </si>
  <si>
    <t>05.06.04.04</t>
  </si>
  <si>
    <t>05.06.04.05</t>
  </si>
  <si>
    <t>05.06.05.06</t>
  </si>
  <si>
    <t>05.06.04.07</t>
  </si>
  <si>
    <t>05.06.05</t>
  </si>
  <si>
    <t>05.06.05.01</t>
  </si>
  <si>
    <t>05.06.05.02</t>
  </si>
  <si>
    <t>05.06.05.03</t>
  </si>
  <si>
    <t>05.06.05.04</t>
  </si>
  <si>
    <t>05.06.05.05</t>
  </si>
  <si>
    <t>05.06.05.07</t>
  </si>
  <si>
    <t>05.06.04.06</t>
  </si>
  <si>
    <t>06.05.03.09</t>
  </si>
  <si>
    <t>06.05.03.10</t>
  </si>
  <si>
    <t>06.05.04.04</t>
  </si>
  <si>
    <t>06.05.04.05</t>
  </si>
  <si>
    <t>02.08.03</t>
  </si>
  <si>
    <t>02.08.04</t>
  </si>
  <si>
    <t>QUI-01</t>
  </si>
  <si>
    <t>SAN-01</t>
  </si>
  <si>
    <t>Implantação de Quiosque completo, conforme projeto. Tudo incluído</t>
  </si>
  <si>
    <t>Implantação de Sanitário completo, conforme projeto. Tudo incluído</t>
  </si>
  <si>
    <t>04.07.03</t>
  </si>
  <si>
    <t>04.07.04</t>
  </si>
  <si>
    <t>05.07</t>
  </si>
  <si>
    <t>05.07.01</t>
  </si>
  <si>
    <t>05.07.02</t>
  </si>
  <si>
    <t>OBRA: PRAÇAS DO KM VERMELHO</t>
  </si>
  <si>
    <t>MESES</t>
  </si>
  <si>
    <t>Leis Sociais (SINAPI)</t>
  </si>
  <si>
    <t>Horista:</t>
  </si>
  <si>
    <t>Mensalista:</t>
  </si>
  <si>
    <t>TABELA REFERENCIAL: SINAPI</t>
  </si>
  <si>
    <t>MUNICÍPIO: VIANA/ES</t>
  </si>
  <si>
    <t>Pavimento com bloco de concreto sextadao</t>
  </si>
  <si>
    <t>Bloco de concreto</t>
  </si>
  <si>
    <t>Cidade Engenharia
(Serra / ES)</t>
  </si>
  <si>
    <t>02.05.02.01</t>
  </si>
  <si>
    <t>02.05.02.02</t>
  </si>
  <si>
    <t>02.05.02.03</t>
  </si>
  <si>
    <t>02.05.02.04</t>
  </si>
  <si>
    <t>02.05.02.05</t>
  </si>
  <si>
    <t>02.05.02.06</t>
  </si>
  <si>
    <t>02.05.03.01</t>
  </si>
  <si>
    <t>02.05.03.02</t>
  </si>
  <si>
    <t>02.05.03.03</t>
  </si>
  <si>
    <t>02.05.03.04</t>
  </si>
  <si>
    <t>02.05.03.05</t>
  </si>
  <si>
    <t>02.05.04.01</t>
  </si>
  <si>
    <t>02.05.04.02</t>
  </si>
  <si>
    <t>02.05.04.03</t>
  </si>
  <si>
    <t>02.05.04.04</t>
  </si>
  <si>
    <t>02.05.05.01</t>
  </si>
  <si>
    <t>02.05.06.01</t>
  </si>
  <si>
    <t>02.05.07.03</t>
  </si>
  <si>
    <t>02.05.07.04</t>
  </si>
  <si>
    <t>02.05.07.05</t>
  </si>
  <si>
    <t>02.05.07.06</t>
  </si>
  <si>
    <t>02.05.01.01</t>
  </si>
  <si>
    <t>02.05.01.02</t>
  </si>
  <si>
    <t>02.05.01.03</t>
  </si>
  <si>
    <t>06.06.01.01</t>
  </si>
  <si>
    <t>06.06.01.02</t>
  </si>
  <si>
    <t>06.06.01.03</t>
  </si>
  <si>
    <t>02.05.08</t>
  </si>
  <si>
    <t>02.05.08.01</t>
  </si>
  <si>
    <t>02.05.08.02</t>
  </si>
  <si>
    <t>02.05.08.03</t>
  </si>
  <si>
    <t>02.05.08.04</t>
  </si>
  <si>
    <t>02.05.08.05</t>
  </si>
  <si>
    <t>02.05.08.06</t>
  </si>
  <si>
    <t>MURETA E ALAMBRADO</t>
  </si>
  <si>
    <t>Mureta do entorno</t>
  </si>
  <si>
    <t>Alambrado do entorno</t>
  </si>
  <si>
    <t>Portão playground</t>
  </si>
  <si>
    <r>
      <t xml:space="preserve">TABELA REFERENCIAL - </t>
    </r>
    <r>
      <rPr>
        <b/>
        <sz val="15"/>
        <color indexed="60"/>
        <rFont val="Arial"/>
        <family val="2"/>
      </rPr>
      <t>SINAPI</t>
    </r>
  </si>
  <si>
    <t>Data Base: Julho/2018</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</si>
  <si>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</si>
  <si>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</si>
  <si>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</si>
  <si>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</si>
  <si>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</si>
  <si>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</si>
  <si>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</si>
  <si>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</si>
  <si>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</si>
  <si>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</si>
  <si>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</si>
  <si>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</si>
  <si>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</si>
  <si>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</si>
  <si>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</si>
  <si>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</si>
  <si>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</si>
  <si>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</si>
  <si>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</si>
  <si>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</si>
  <si>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</si>
  <si>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</si>
  <si>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</si>
  <si>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</si>
  <si>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</si>
  <si>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</si>
  <si>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</si>
  <si>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</si>
  <si>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</si>
  <si>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</si>
  <si>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</si>
  <si>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</si>
  <si>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</si>
  <si>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</si>
  <si>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</si>
  <si>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</si>
  <si>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</si>
  <si>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</si>
  <si>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</si>
  <si>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</si>
  <si>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</si>
  <si>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</si>
  <si>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</si>
  <si>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</si>
  <si>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</si>
  <si>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</si>
  <si>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</si>
  <si>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</si>
  <si>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</si>
  <si>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</si>
  <si>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</si>
  <si>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</si>
  <si>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</si>
  <si>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</si>
  <si>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</si>
  <si>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</si>
  <si>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</si>
  <si>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</si>
  <si>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</si>
  <si>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</si>
  <si>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</si>
  <si>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</si>
  <si>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</si>
  <si>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</si>
  <si>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</si>
  <si>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</si>
  <si>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</si>
  <si>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</si>
  <si>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</si>
  <si>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</si>
  <si>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</si>
  <si>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</si>
  <si>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</si>
  <si>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</si>
  <si>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</si>
  <si>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</si>
  <si>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</si>
  <si>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</si>
  <si>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</si>
  <si>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</si>
  <si>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</si>
  <si>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</si>
  <si>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</si>
  <si>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</si>
  <si>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</si>
  <si>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</si>
  <si>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</si>
  <si>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</si>
  <si>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</si>
  <si>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</si>
  <si>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</si>
  <si>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</si>
  <si>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</si>
  <si>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</si>
  <si>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</si>
  <si>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</si>
  <si>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</si>
  <si>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</si>
  <si>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</si>
  <si>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</si>
  <si>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</si>
  <si>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</si>
  <si>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</si>
  <si>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</si>
  <si>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</si>
  <si>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</si>
  <si>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</si>
  <si>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</si>
  <si>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</si>
  <si>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</si>
  <si>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</si>
  <si>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</si>
  <si>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</si>
  <si>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</si>
  <si>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</si>
  <si>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</si>
  <si>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</si>
  <si>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</si>
  <si>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</si>
  <si>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</si>
  <si>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</si>
  <si>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</si>
  <si>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</si>
  <si>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</si>
  <si>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</si>
  <si>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</si>
  <si>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</si>
  <si>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</si>
  <si>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</si>
  <si>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</si>
  <si>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</si>
  <si>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</si>
  <si>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</si>
  <si>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</si>
  <si>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</si>
  <si>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</si>
  <si>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</si>
  <si>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</si>
  <si>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</si>
  <si>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</si>
  <si>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</si>
  <si>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</si>
  <si>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</si>
  <si>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</si>
  <si>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</si>
  <si>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</si>
  <si>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</si>
  <si>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</si>
  <si>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</si>
  <si>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</si>
  <si>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</si>
  <si>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</si>
  <si>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</si>
  <si>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</si>
  <si>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</si>
  <si>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t>
  </si>
  <si>
    <t>SOLDA DE TOPO EM CHAPA/PERFIL/TUBO DE AÇO CHANFRADO, ESPESSURA=3/8</t>
  </si>
  <si>
    <t>SOLDA DE TOPO EM CHAPA/PERFIL/TUBO DE AÇO CHANFRADO, ESPESSURA=1/2</t>
  </si>
  <si>
    <t>SOLDA DE TOPO EM CHAPA/PERFIL/TUBO DE AÇO CHANFRADO, ESPESSURA=5/8</t>
  </si>
  <si>
    <t>SOLDA DE TOPO EM CHAPA/PERFIL/TUBO DE AÇO CHANFRADO, ESPESSURA=3/4</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</si>
  <si>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</si>
  <si>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</si>
  <si>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</si>
  <si>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</si>
  <si>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</si>
  <si>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</si>
  <si>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</si>
  <si>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</si>
  <si>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</si>
  <si>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</si>
  <si>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</si>
  <si>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</si>
  <si>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</si>
  <si>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</si>
  <si>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</si>
  <si>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</si>
  <si>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</si>
  <si>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</si>
  <si>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</si>
  <si>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</si>
  <si>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</si>
  <si>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</si>
  <si>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</si>
  <si>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</si>
  <si>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</si>
  <si>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</si>
  <si>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</si>
  <si>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</si>
  <si>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</si>
  <si>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</si>
  <si>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</si>
  <si>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</si>
  <si>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</si>
  <si>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</si>
  <si>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</si>
  <si>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</si>
  <si>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</si>
  <si>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</si>
  <si>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</si>
  <si>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</si>
  <si>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</si>
  <si>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</si>
  <si>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</si>
  <si>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</si>
  <si>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</si>
  <si>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</si>
  <si>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</si>
  <si>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</si>
  <si>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</si>
  <si>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</si>
  <si>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</si>
  <si>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</si>
  <si>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</si>
  <si>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</si>
  <si>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</si>
  <si>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</si>
  <si>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</si>
  <si>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</si>
  <si>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</si>
  <si>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</si>
  <si>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</si>
  <si>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</si>
  <si>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</si>
  <si>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</si>
  <si>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</si>
  <si>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</si>
  <si>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</si>
  <si>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</si>
  <si>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</si>
  <si>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</si>
  <si>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</si>
  <si>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</si>
  <si>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</si>
  <si>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</si>
  <si>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</si>
  <si>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</si>
  <si>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</si>
  <si>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</si>
  <si>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</si>
  <si>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</si>
  <si>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</si>
  <si>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</si>
  <si>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</si>
  <si>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</si>
  <si>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</si>
  <si>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</si>
  <si>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</si>
  <si>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</si>
  <si>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</si>
  <si>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</si>
  <si>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</si>
  <si>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</si>
  <si>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</si>
  <si>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</si>
  <si>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</si>
  <si>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</si>
  <si>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</si>
  <si>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</si>
  <si>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</si>
  <si>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</si>
  <si>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</si>
  <si>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</si>
  <si>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</si>
  <si>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</si>
  <si>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</si>
  <si>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</si>
  <si>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</si>
  <si>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</si>
  <si>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</si>
  <si>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</si>
  <si>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</si>
  <si>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</si>
  <si>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</si>
  <si>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</si>
  <si>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</si>
  <si>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</si>
  <si>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</si>
  <si>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</si>
  <si>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</si>
  <si>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</si>
  <si>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</si>
  <si>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</si>
  <si>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</si>
  <si>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</si>
  <si>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</si>
  <si>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</si>
  <si>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</si>
  <si>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</si>
  <si>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</si>
  <si>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</si>
  <si>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</si>
  <si>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</si>
  <si>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</si>
  <si>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</si>
  <si>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</si>
  <si>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</si>
  <si>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</si>
  <si>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</si>
  <si>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</si>
  <si>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</si>
  <si>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</si>
  <si>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</si>
  <si>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</si>
  <si>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 FORNECIMENTO E INSTALAÇÃO. AF_12/2015P</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</si>
  <si>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</si>
  <si>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</si>
  <si>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</si>
  <si>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</si>
  <si>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</si>
  <si>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</si>
  <si>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</si>
  <si>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</si>
  <si>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</si>
  <si>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</si>
  <si>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</si>
  <si>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</si>
  <si>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</si>
  <si>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</si>
  <si>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</si>
  <si>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</si>
  <si>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</si>
  <si>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</si>
  <si>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</si>
  <si>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</si>
  <si>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</si>
  <si>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</si>
  <si>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</si>
  <si>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</si>
  <si>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</si>
  <si>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</si>
  <si>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</si>
  <si>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</si>
  <si>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</si>
  <si>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</si>
  <si>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</si>
  <si>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</si>
  <si>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</si>
  <si>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</si>
  <si>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</si>
  <si>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</si>
  <si>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</si>
  <si>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</si>
  <si>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</si>
  <si>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</si>
  <si>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</si>
  <si>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</si>
  <si>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</si>
  <si>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</si>
  <si>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</si>
  <si>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</si>
  <si>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</si>
  <si>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</si>
  <si>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</si>
  <si>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</si>
  <si>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</si>
  <si>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</si>
  <si>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</si>
  <si>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</si>
  <si>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</si>
  <si>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</si>
  <si>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</si>
  <si>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</si>
  <si>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</si>
  <si>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</si>
  <si>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</si>
  <si>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</si>
  <si>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</si>
  <si>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</si>
  <si>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</si>
  <si>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</si>
  <si>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</si>
  <si>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</si>
  <si>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</si>
  <si>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</si>
  <si>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</si>
  <si>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</si>
  <si>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</si>
  <si>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</si>
  <si>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</si>
  <si>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</si>
  <si>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</si>
  <si>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</si>
  <si>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</si>
  <si>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</si>
  <si>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</si>
  <si>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</si>
  <si>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</si>
  <si>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</si>
  <si>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</si>
  <si>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</si>
  <si>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</si>
  <si>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</si>
  <si>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</si>
  <si>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</si>
  <si>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</si>
  <si>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</si>
  <si>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</si>
  <si>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</si>
  <si>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</si>
  <si>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</si>
  <si>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</si>
  <si>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</si>
  <si>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</si>
  <si>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</si>
  <si>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</si>
  <si>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</si>
  <si>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</si>
  <si>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</si>
  <si>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</si>
  <si>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</si>
  <si>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</si>
  <si>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</si>
  <si>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</si>
  <si>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</si>
  <si>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</si>
  <si>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</si>
  <si>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</si>
  <si>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</si>
  <si>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</si>
  <si>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</si>
  <si>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</si>
  <si>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</si>
  <si>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</si>
  <si>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</si>
  <si>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</si>
  <si>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</si>
  <si>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</si>
  <si>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</si>
  <si>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</si>
  <si>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</si>
  <si>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</si>
  <si>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</si>
  <si>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</si>
  <si>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</si>
  <si>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</si>
  <si>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</si>
  <si>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</si>
  <si>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</si>
  <si>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</si>
  <si>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</si>
  <si>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</si>
  <si>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</si>
  <si>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</si>
  <si>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</si>
  <si>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</si>
  <si>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</si>
  <si>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</si>
  <si>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</si>
  <si>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</si>
  <si>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</si>
  <si>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</si>
  <si>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</si>
  <si>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</si>
  <si>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</si>
  <si>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</si>
  <si>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</si>
  <si>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</si>
  <si>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</si>
  <si>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</si>
  <si>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</si>
  <si>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</si>
  <si>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</si>
  <si>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</si>
  <si>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</si>
  <si>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</si>
  <si>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</si>
  <si>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</si>
  <si>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</si>
  <si>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</si>
  <si>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</si>
  <si>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</si>
  <si>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</si>
  <si>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</si>
  <si>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</si>
  <si>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</si>
  <si>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</si>
  <si>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</si>
  <si>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</si>
  <si>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</si>
  <si>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</si>
  <si>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</si>
  <si>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</si>
  <si>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</si>
  <si>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</si>
  <si>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</si>
  <si>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</si>
  <si>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</si>
  <si>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</si>
  <si>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</si>
  <si>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</si>
  <si>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</si>
  <si>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</si>
  <si>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</si>
  <si>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</si>
  <si>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</si>
  <si>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</si>
  <si>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</si>
  <si>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</si>
  <si>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</si>
  <si>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</si>
  <si>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</si>
  <si>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</si>
  <si>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</si>
  <si>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</si>
  <si>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</si>
  <si>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</si>
  <si>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</si>
  <si>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</si>
  <si>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</si>
  <si>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</si>
  <si>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</si>
  <si>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</si>
  <si>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</si>
  <si>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</si>
  <si>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</si>
  <si>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</si>
  <si>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</si>
  <si>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</si>
  <si>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</si>
  <si>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</si>
  <si>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</si>
  <si>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</si>
  <si>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</si>
  <si>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</si>
  <si>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</si>
  <si>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</si>
  <si>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</si>
  <si>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</si>
  <si>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</si>
  <si>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</si>
  <si>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</si>
  <si>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</si>
  <si>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</si>
  <si>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</si>
  <si>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</si>
  <si>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</si>
  <si>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</si>
  <si>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</si>
  <si>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</si>
  <si>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</si>
  <si>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</si>
  <si>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</si>
  <si>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</si>
  <si>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</si>
  <si>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</si>
  <si>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</si>
  <si>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</si>
  <si>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</si>
  <si>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</si>
  <si>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</si>
  <si>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</si>
  <si>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</si>
  <si>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</si>
  <si>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</si>
  <si>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</si>
  <si>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</si>
  <si>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</si>
  <si>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</si>
  <si>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</si>
  <si>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</si>
  <si>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</si>
  <si>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</si>
  <si>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</si>
  <si>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</si>
  <si>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</si>
  <si>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</si>
  <si>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</si>
  <si>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</si>
  <si>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</si>
  <si>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</si>
  <si>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</si>
  <si>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</si>
  <si>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</si>
  <si>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</si>
  <si>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</si>
  <si>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</si>
  <si>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</si>
  <si>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</si>
  <si>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</si>
  <si>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</si>
  <si>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</si>
  <si>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</si>
  <si>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</si>
  <si>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</si>
  <si>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</si>
  <si>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</si>
  <si>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</si>
  <si>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</si>
  <si>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</si>
  <si>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</si>
  <si>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</si>
  <si>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</si>
  <si>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</si>
  <si>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</si>
  <si>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</si>
  <si>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</si>
  <si>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</si>
  <si>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</si>
  <si>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</si>
  <si>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</si>
  <si>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</si>
  <si>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</si>
  <si>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</si>
  <si>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</si>
  <si>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</si>
  <si>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</si>
  <si>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</si>
  <si>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</si>
  <si>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</si>
  <si>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</si>
  <si>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</si>
  <si>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</si>
  <si>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</si>
  <si>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</si>
  <si>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</si>
  <si>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</si>
  <si>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</si>
  <si>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</si>
  <si>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</si>
  <si>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</si>
  <si>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</si>
  <si>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</si>
  <si>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MANUAL DE VALA COM PROFUNDIDADE MENOR OU IGUAL A 1,30 M. AF_03/2016</t>
  </si>
  <si>
    <t>EXECUÇÃO DE PAVIMENTO EM PISO INTERTRAVADO, COM BLOCO SEXTAVADO DE 25 X 25 CM, ESPESSURA 8 CM. INLCUSIVE COLCHÃO DE AREIA DE 5CM AF_12/2015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</si>
  <si>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</si>
  <si>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</si>
  <si>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</si>
  <si>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</si>
  <si>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</si>
  <si>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</si>
  <si>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</si>
  <si>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</si>
  <si>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</si>
  <si>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</si>
  <si>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</si>
  <si>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</si>
  <si>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</si>
  <si>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</si>
  <si>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</si>
  <si>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</si>
  <si>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</si>
  <si>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</si>
  <si>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</si>
  <si>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</si>
  <si>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</si>
  <si>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</si>
  <si>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</si>
  <si>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</si>
  <si>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</si>
  <si>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</si>
  <si>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</si>
  <si>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</si>
  <si>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</si>
  <si>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</si>
  <si>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</si>
  <si>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</si>
  <si>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</si>
  <si>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</si>
  <si>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</si>
  <si>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</si>
  <si>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</si>
  <si>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</si>
  <si>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</si>
  <si>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</si>
  <si>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</si>
  <si>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</si>
  <si>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</si>
  <si>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</si>
  <si>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</si>
  <si>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</si>
  <si>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</si>
  <si>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</si>
  <si>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</si>
  <si>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</si>
  <si>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</si>
  <si>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AJUDANTE DE ESTRUTURAS METALICAS</t>
  </si>
  <si>
    <t>ALONGADOR COM TRES ALTURAS, EM TUBO DE ACO CARBONO, PINTURA NO PROCESSO ELETROSTATICO - EQUIPAMENTO DE GINASTICA PARA ACADEMIA AO AR LIVRE / ACADEMIA DA TERCEIRA IDADE - ATI * COLETADO CAIXA*</t>
  </si>
  <si>
    <t>APONTADOR OU APROPRIADOR DE MAO DE OBRA (MENSALISTA)</t>
  </si>
  <si>
    <t>ASSENTADOR DE MANILHAS</t>
  </si>
  <si>
    <t>ASSENTADOR DE MANILHAS (MENSALISTA)</t>
  </si>
  <si>
    <t>AUXILIAR DE PEDREIRO</t>
  </si>
  <si>
    <t>CABO DE ACO GALVANIZADO, DIAMETRO 9,53 MM (3/8"), COM ALMA DE FIBRA 6 X 25 F  (COLETADO CAIXA)</t>
  </si>
  <si>
    <t>CAMINHONETE CABINE SIMPLES COM MOTOR 1.6 FLEX, CAMBIO  MANUAL, POTENCIA 101/104 CV, 2 PORTAS</t>
  </si>
  <si>
    <t>CAMINHONETE COM MOTOR A DIESEL, POTENCIA 180 CV, CABINE DUPLA, 4X4</t>
  </si>
  <si>
    <t>CARPINTEIRO AUXILIAR</t>
  </si>
  <si>
    <t>COORDENADOR / GERENTE DE OBRA</t>
  </si>
  <si>
    <t>CRUZETA DE REDUCAO PVC PBA, JE, BBBB, DN 75 X 50 / DE 85 X 60 MM</t>
  </si>
  <si>
    <t>CRUZETA PVC PBA, JE, BBBB, DN 100 / DE 110 MM</t>
  </si>
  <si>
    <t>CRUZETA PVC PBA, JE, BBBB, DN 50 / DE 60 MM</t>
  </si>
  <si>
    <t>CRUZETA PVC PBA, JE, BBBB, DN 75 / DE 85 MM</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</si>
  <si>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</si>
  <si>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</si>
  <si>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</si>
  <si>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</si>
  <si>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</si>
  <si>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</si>
  <si>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</si>
  <si>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</si>
  <si>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</si>
  <si>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</si>
  <si>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</si>
  <si>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</si>
  <si>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</si>
  <si>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</si>
  <si>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</si>
  <si>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</si>
  <si>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DESENHISTA TECNICO AUXILIAR</t>
  </si>
  <si>
    <t>ELETRICISTA DE MANUTENCAO INDUSTRIAL</t>
  </si>
  <si>
    <t>ESQUI TRIPLO, EM TUBO DE ACO CARBONO, PINTURA NO PROCESSO ELETROSTATICO - EQUIPAMENTO DE GINASTICA PARA ACADEMIA AO AR LIVRE / ACADEMIA DA TERCEIRA IDADE - ATI * COLETADO CAIXA *</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</si>
  <si>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</si>
  <si>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</si>
  <si>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</si>
  <si>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</si>
  <si>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</si>
  <si>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</si>
  <si>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</si>
  <si>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</si>
  <si>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</si>
  <si>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</si>
  <si>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</si>
  <si>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</si>
  <si>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</si>
  <si>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</si>
  <si>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</si>
  <si>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</si>
  <si>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</si>
  <si>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</si>
  <si>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</si>
  <si>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</si>
  <si>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</si>
  <si>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</si>
  <si>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</si>
  <si>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</si>
  <si>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</si>
  <si>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</si>
  <si>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</si>
  <si>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</si>
  <si>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</si>
  <si>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</si>
  <si>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MULTIEXERCITADOR COM SEIS FUNCOES, EM TUBO DE ACO CARBONO, PINTURA NO PROCESSO ELETROSTATICO - EQUIPAMENTO DE GINASTICA PARA ACADEMIA AO AR LIVRE / ACADEMIA DA TERCEIRA IDADE - ATI * COLETADO CAIXA *</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</si>
  <si>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</si>
  <si>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</si>
  <si>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</si>
  <si>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</si>
  <si>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</si>
  <si>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</si>
  <si>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</si>
  <si>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</si>
  <si>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</si>
  <si>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</si>
  <si>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</si>
  <si>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</si>
  <si>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</si>
  <si>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</si>
  <si>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PASTA PARA SOLDA DE TUBOS E CONEXOES DE COBRE (EMBALAGEM COM 250 G)</t>
  </si>
  <si>
    <t>PLACA ORIENTATIVA SOBRE EXERCÍCIOS, 2,00M X 1,00M, EM TUBO DE ACO CARBONO, PINTURA NO PROCESSO ELETROSTATICO -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</si>
  <si>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</si>
  <si>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</si>
  <si>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</si>
  <si>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SERVENTE DE OBRAS</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</si>
  <si>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</si>
  <si>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</si>
  <si>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</si>
  <si>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SOLDADOR ELETRICO (PARA SOLDA A SER TESTADA COM RAIOS "X")</t>
  </si>
  <si>
    <t>SURF DUPLO, EM TUBO DE ACO CARBONO, PINTURA NO PROCESSO ELETROSTATICO - EQUIPAMENTO DE GINASTICA PARA ACADEMIA AO AR LIVRE / ACADEMIA DA TERCEIRA IDADE - ATI * COLETADO CAIXA *</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</si>
  <si>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</si>
  <si>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</si>
  <si>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</si>
  <si>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</si>
  <si>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</si>
  <si>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</si>
  <si>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</si>
  <si>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</si>
  <si>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TECNICO DE EDIFICACOES</t>
  </si>
  <si>
    <t>TECNICO DE EDIFICACOES (MENSALISTA)</t>
  </si>
  <si>
    <t>TECNICO EM SEGURANCA DO TRABALHO</t>
  </si>
  <si>
    <t>TECNICO EM SEGURANCA DO TRABALHO (MENSALISTA)</t>
  </si>
  <si>
    <t>TELHADOR</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</si>
  <si>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</si>
  <si>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</si>
  <si>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</si>
  <si>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</si>
  <si>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</si>
  <si>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</si>
  <si>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</si>
  <si>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</si>
  <si>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</si>
  <si>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</si>
  <si>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</si>
  <si>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</si>
  <si>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</si>
  <si>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</si>
  <si>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</si>
  <si>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</si>
  <si>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</si>
  <si>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</si>
  <si>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</si>
  <si>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</si>
  <si>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</si>
  <si>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</si>
  <si>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</si>
  <si>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</si>
  <si>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</si>
  <si>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</si>
  <si>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</si>
  <si>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</si>
  <si>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</si>
  <si>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</si>
  <si>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</si>
  <si>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</si>
  <si>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</si>
  <si>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</si>
  <si>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</si>
  <si>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</si>
  <si>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</si>
  <si>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</si>
  <si>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</si>
  <si>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</si>
  <si>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</si>
  <si>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</si>
  <si>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</si>
  <si>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</si>
  <si>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</si>
  <si>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</si>
  <si>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</si>
  <si>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</si>
  <si>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</si>
  <si>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</si>
  <si>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</si>
  <si>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</si>
  <si>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</si>
  <si>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</si>
  <si>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Cód. Padrão</t>
  </si>
  <si>
    <t>Descrição do serviço</t>
  </si>
  <si>
    <t>Preço unitário</t>
  </si>
  <si>
    <t>Demolição de rocha a frio até 3 metros com utilização de argamassa expansiva, inclusive remoção com trator de esteiras</t>
  </si>
  <si>
    <t>Formas planas de madeira com 02 (dois)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</si>
  <si>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</si>
  <si>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</si>
  <si>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</si>
  <si>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Aluguel de automóvel VW/ Gol (flex) 1,6 ou equivalente, exclusive motorista e combustível</t>
  </si>
  <si>
    <t>Tirante de aço ST 85/105, diâmetro de 32 mm, incluindo fornecimento da barra e da bainha
proteção anticorrosiva, preparo e colocação no furo</t>
  </si>
  <si>
    <t>Berço em brita para BSTC diam. = 0,80 m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</si>
  <si>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</si>
  <si>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</si>
  <si>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</si>
  <si>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</si>
  <si>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</si>
  <si>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(grota) diâmetro 1,00 m CA-1 PB exclusive escavação e reaterro, inclusive transporte do tubo em Vias Urbanas</t>
  </si>
  <si>
    <t>Escoramento de cavas e valas, inclusive fornecimento e transporte das madeiras, em Vias Urbanas</t>
  </si>
  <si>
    <t>Aluguel de container p/ escritório c/ ar condicionado e banheiro, isolam.térmico e acústico, 2 luminárias, janela de vidro, tomada p/ comput. e telef.</t>
  </si>
  <si>
    <t>Aluguel de container tipo sanitário com 3 vasos sanitários, lavatório, mictório, 5 chuveiros, 2 venezianas e piso especial</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</si>
  <si>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</si>
  <si>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</si>
  <si>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0,647XP + 0,674XR + 2,698</t>
  </si>
  <si>
    <t>0,647XP + 0,674XR</t>
  </si>
  <si>
    <t>0,641XP + 0,667XR</t>
  </si>
  <si>
    <t>1,046XP + 1,089XR</t>
  </si>
  <si>
    <t>0,974XP + 1,011XR + 7,495</t>
  </si>
  <si>
    <t>1,011XP + 1,348XR + 1,685</t>
  </si>
  <si>
    <t>0,835XP + 0,923XR + 1,466</t>
  </si>
  <si>
    <t>0,749XP + 0,843XR + 1,405</t>
  </si>
  <si>
    <t>0,647XP + 0,719XR + 1,349</t>
  </si>
  <si>
    <t>0,576XP + 0,610XR + 1,297</t>
  </si>
  <si>
    <t>0,184XP + 0,195XR + 7,044</t>
  </si>
  <si>
    <t>0,434XP + 0,512XR + 46,282</t>
  </si>
  <si>
    <t>Aluguel mensal de veículos tipo Gol  1.6, exclusive motorista e combustível</t>
  </si>
  <si>
    <t>Aluguel multifuncional A4  monocromática</t>
  </si>
  <si>
    <t>Anel para compensação angular até 45°</t>
  </si>
  <si>
    <t>Anel pré moldado para bueiro celular 1,50 x 1,50 x 1,00m CL45</t>
  </si>
  <si>
    <t>Anel pré moldado para bueiro celular 2,00 x 2,00 x 1,00m CL 45</t>
  </si>
  <si>
    <t>Anel pré moldado para bueiro celular 2,50 x 2,50 x 1,00m CL 45</t>
  </si>
  <si>
    <t>Anel pré-moldado para bueiro celular 3,00 x 3,00 x 1,00m CL 45</t>
  </si>
  <si>
    <t>Botoeira com sinal sonoro</t>
  </si>
  <si>
    <t>Cantoneira de aço seção - 2" X 2" x 1/8"</t>
  </si>
  <si>
    <t>Cantoneira de aço seçao - 3" X 3" X 3/8"</t>
  </si>
  <si>
    <t>Cantoneira de aço seção - 4" X 4" X 3/8"</t>
  </si>
  <si>
    <t>Cantoneira de aço seção 2 1/2"x 2 1/2" x 5/16"</t>
  </si>
  <si>
    <t>Coroa para diamante NX D=75 mm</t>
  </si>
  <si>
    <t>Manta de fibras vegetais, 0,5kg/m², fornecimento e aplicação (preço médio)</t>
  </si>
  <si>
    <t>Porca de ancoragem de aço, sextavada, para protensão, com altura de 50mm</t>
  </si>
  <si>
    <t>Sapata de widea NW</t>
  </si>
  <si>
    <t>Automóvel - VW Gol (flex), 1,0 Total Flex 4 P ou equivalente</t>
  </si>
  <si>
    <t>Calandra para chapas de aço até 25mm - 22KW</t>
  </si>
  <si>
    <r>
      <t xml:space="preserve">TABELA REFERENCIAL - </t>
    </r>
    <r>
      <rPr>
        <b/>
        <sz val="15"/>
        <color indexed="60"/>
        <rFont val="Arial"/>
        <family val="2"/>
      </rPr>
      <t>IOPES</t>
    </r>
  </si>
  <si>
    <t>Porcelanato natural, acabamento acetinado, dim. 60x60cm, ref. PLATINA NA Eliane/equiv, utilizando dupla colagem de argamassa colante para porcelanato tipo ACIII e rejunte 1mm para porcelanato</t>
  </si>
  <si>
    <t>Eletroduto aparente de PVC rígido roscável diâmetro 3/4", inclusive abraçadeira de fixação</t>
  </si>
  <si>
    <t>Eletroduto aparente de PVC rígido roscável diâmetro 1", inclusive abraçadeira de fixação</t>
  </si>
  <si>
    <t>Disjuntor DR bipolar 16A a 25A, corrente nominal 30 mA</t>
  </si>
  <si>
    <t>Interruptor Diferencial DR 16A a 25A, 30mA, 2 módulos</t>
  </si>
  <si>
    <t>Interruptor Diferencial DR 30A a 40A, 30mA, 2 módulos</t>
  </si>
  <si>
    <t>Terminal para ligação de cabo a barra até 4.0mm2</t>
  </si>
  <si>
    <t>Interruptor de uma tecla simples 10A/250V e uma tomada 3 polos 10A/250V, padrão brasileiro, NBR 14136, linha branca, com placa 4x2"</t>
  </si>
  <si>
    <t>Interruptor de duas teclas simples 10A/250V e uma tomada 3 polos universal 10A/250V, com placa 4x2"</t>
  </si>
  <si>
    <t>Especificação</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</si>
  <si>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</si>
  <si>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</si>
  <si>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</si>
  <si>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</si>
  <si>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PORTA MADEIRA DE LEI ESP 30MM P/ PINTURA 0.80 X 1.60 M</t>
  </si>
  <si>
    <t>PORTA MADEIRA DE LEI ESP 30MM P/ PINTURA 0.60 X 1.60M</t>
  </si>
  <si>
    <t>ROLDANA CROMADA C/ PINO DIAM. Ø 3" CANAL TIPO "V" 2"</t>
  </si>
  <si>
    <t>PORCELANTO NATURAL ACETINADO 60X60CM PLATINA NA</t>
  </si>
  <si>
    <t>MEIO FIO CONCRETO PRE-MOLD. 12X15X30CM</t>
  </si>
  <si>
    <t>TINTA EPOXI INTERGARD INTERNATIONAL REF2005 (CINZA OU BRANCO) INCLUSIVE O COMPONENTE B</t>
  </si>
  <si>
    <t>MAO FRANCESA PLANA GALVANIZADA 32 X 726 MM</t>
  </si>
  <si>
    <t>LUMINARIA BETA E40 250/400 IP66/44 CT SR TECNOWATT OU EQUIVALENTE</t>
  </si>
  <si>
    <t>ELETRODUTO FERRO GALV LEVE - 1.1/4"</t>
  </si>
  <si>
    <t>DISPOSITIVO INTERRUPTOR DR BIPOLAR 16 A 25A - 30 MA</t>
  </si>
  <si>
    <t>DISPOSITIVO INTERRUPTOR DR BIPOLAR 30A A 40A - 30 MA</t>
  </si>
  <si>
    <t>MINI DISJUNTOR MONOPOLAR 6A CURVA C 5KA 220/127V</t>
  </si>
  <si>
    <t>MINI DISJUNTOR MONOPOLAR 4A CURVA C 5KA 220/127V</t>
  </si>
  <si>
    <t>MINI DISJUNTOR MONOPOLAR 2A CURVA C 5KA 220/127V</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</si>
  <si>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</si>
  <si>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</si>
  <si>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</si>
  <si>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</si>
  <si>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</si>
  <si>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CRUZETA DE MADEIRA P/ POSTE 90 X 135 X 2400MM</t>
  </si>
  <si>
    <t>TERMINAL CABO-BARRA EM LATÃO # ATÉ 4 MM2</t>
  </si>
  <si>
    <t>MAO FRANCESA PLANA GALVANIZADA 32 X 710MM</t>
  </si>
  <si>
    <t>CRUZETA DE MADEIRA P/ POSTE 90 X 112,5 X 2400 MM</t>
  </si>
  <si>
    <t>SUPORTE P/ TRANSFORMADOR EM LIGA DE ALUMINIO P/ POSTE CONCRETO CIRCULAR - 225MM</t>
  </si>
  <si>
    <t>Hora produtiva</t>
  </si>
  <si>
    <t>Hora improdutiva</t>
  </si>
  <si>
    <t>EQUIPAMENTOS</t>
  </si>
  <si>
    <t>Diferença entre Volume de Corte e Volume de Aterro</t>
  </si>
  <si>
    <t>ELE-15</t>
  </si>
  <si>
    <t>Três Praças</t>
  </si>
  <si>
    <t>LE</t>
  </si>
  <si>
    <t>Centro</t>
  </si>
  <si>
    <t>LD</t>
  </si>
  <si>
    <t>Praça Sibipuruna</t>
  </si>
  <si>
    <t>Praça dos Ypês Brancos</t>
  </si>
  <si>
    <t>Praça dos Ypês</t>
  </si>
  <si>
    <t>02.01.07</t>
  </si>
  <si>
    <t>P01 - P02</t>
  </si>
  <si>
    <t>P02 - P04</t>
  </si>
  <si>
    <t>P03 - P04</t>
  </si>
  <si>
    <t>P04 - P05</t>
  </si>
  <si>
    <t>P13 - QD B</t>
  </si>
  <si>
    <t>P13 - P14</t>
  </si>
  <si>
    <t>P13 - P16</t>
  </si>
  <si>
    <t>P16 - P17</t>
  </si>
  <si>
    <t>QD C7 - QD C8</t>
  </si>
  <si>
    <t>P16 - QD C9</t>
  </si>
  <si>
    <t>P14 - P15</t>
  </si>
  <si>
    <t>P17 - P18</t>
  </si>
  <si>
    <t>P17 - P19</t>
  </si>
  <si>
    <t>P19 - P20</t>
  </si>
  <si>
    <t>P09 - P10</t>
  </si>
  <si>
    <t>P08 - P09</t>
  </si>
  <si>
    <t>P08 - P11</t>
  </si>
  <si>
    <t>P11 - P12</t>
  </si>
  <si>
    <t>P19 - P21</t>
  </si>
  <si>
    <t>P21 - P22</t>
  </si>
  <si>
    <t>P22 - P23</t>
  </si>
  <si>
    <t>P23 - P24</t>
  </si>
  <si>
    <t>03.01.05</t>
  </si>
  <si>
    <t>05.01.06</t>
  </si>
  <si>
    <t>06.01.06</t>
  </si>
  <si>
    <t>04.01.06</t>
  </si>
  <si>
    <t>Volume de transporte</t>
  </si>
  <si>
    <t>MED - P31</t>
  </si>
  <si>
    <t>P31 - P32</t>
  </si>
  <si>
    <t>P30 - P31</t>
  </si>
  <si>
    <t>P29 - P30</t>
  </si>
  <si>
    <t>P28 - P29</t>
  </si>
  <si>
    <t>P27 - P28</t>
  </si>
  <si>
    <t>P26 - P27</t>
  </si>
  <si>
    <t>P25 - P26</t>
  </si>
  <si>
    <t>TABELA REFERENCIAL</t>
  </si>
  <si>
    <t>ELE-16</t>
  </si>
  <si>
    <t>ELE-17</t>
  </si>
  <si>
    <t>QDG04 - P43</t>
  </si>
  <si>
    <t>P43-P48</t>
  </si>
  <si>
    <t>P48-P49</t>
  </si>
  <si>
    <t>P49-P50</t>
  </si>
  <si>
    <t>P50 - QD SANITÁRIOS</t>
  </si>
  <si>
    <t>QDG03-P34</t>
  </si>
  <si>
    <t>P34 - P35</t>
  </si>
  <si>
    <t>QDG03 - P34</t>
  </si>
  <si>
    <t>P34 - P33</t>
  </si>
  <si>
    <t>P35 - P36</t>
  </si>
  <si>
    <t>P36 - P37</t>
  </si>
  <si>
    <t>P37 - P38</t>
  </si>
  <si>
    <t>P36 - P39</t>
  </si>
  <si>
    <t>P39 - P40</t>
  </si>
  <si>
    <t>P40 - P41</t>
  </si>
  <si>
    <t>P41 - P42</t>
  </si>
  <si>
    <t>P43 - P48</t>
  </si>
  <si>
    <t>P48- P49</t>
  </si>
  <si>
    <t>P49 - P51</t>
  </si>
  <si>
    <t>P49 - P50</t>
  </si>
  <si>
    <t>P51 - P52</t>
  </si>
  <si>
    <t>P52 - P53</t>
  </si>
  <si>
    <t>P51 - P56</t>
  </si>
  <si>
    <t>P56 - P57</t>
  </si>
  <si>
    <t>P57 - P58</t>
  </si>
  <si>
    <t>P49 - P54</t>
  </si>
  <si>
    <t>P54 - P55</t>
  </si>
  <si>
    <t>P43 - P44</t>
  </si>
  <si>
    <t>P44 - P45</t>
  </si>
  <si>
    <t>P45 - P46</t>
  </si>
  <si>
    <t>P46 - P47</t>
  </si>
  <si>
    <t>P69-P70</t>
  </si>
  <si>
    <t>P70-P71</t>
  </si>
  <si>
    <t>P71-P72</t>
  </si>
  <si>
    <t>QDG05 - P59</t>
  </si>
  <si>
    <t>QDG06-P78</t>
  </si>
  <si>
    <t>P59-P60</t>
  </si>
  <si>
    <t>P59-P61</t>
  </si>
  <si>
    <t>P59-P62</t>
  </si>
  <si>
    <t>P62-P63</t>
  </si>
  <si>
    <t>P63-P64</t>
  </si>
  <si>
    <t>P62-P65</t>
  </si>
  <si>
    <t>P65-P66</t>
  </si>
  <si>
    <t>P65-P67</t>
  </si>
  <si>
    <t>P67-P68</t>
  </si>
  <si>
    <t>P68-P69</t>
  </si>
  <si>
    <t>P72-P73</t>
  </si>
  <si>
    <t>P71-P74</t>
  </si>
  <si>
    <t>P70-P75</t>
  </si>
  <si>
    <t>P75-P76</t>
  </si>
  <si>
    <t>P76-P77</t>
  </si>
  <si>
    <t>P78-P79</t>
  </si>
  <si>
    <t>P79-P80</t>
  </si>
  <si>
    <t>P80-P81</t>
  </si>
  <si>
    <t>P78-P82</t>
  </si>
  <si>
    <t>P82-P83</t>
  </si>
  <si>
    <t>P82-P85</t>
  </si>
  <si>
    <t>P82-P86</t>
  </si>
  <si>
    <t>P86-P87</t>
  </si>
  <si>
    <t>P87-P88</t>
  </si>
  <si>
    <t>P87-P89</t>
  </si>
  <si>
    <t>P78-P90</t>
  </si>
  <si>
    <t>P90-P91</t>
  </si>
  <si>
    <t>P90-P92</t>
  </si>
  <si>
    <t>P92-P93</t>
  </si>
  <si>
    <t>P92-P94</t>
  </si>
  <si>
    <t>P94-P95</t>
  </si>
  <si>
    <t>DATA-BASE: Julho/2018</t>
  </si>
  <si>
    <t>06.08</t>
  </si>
  <si>
    <t>06.08.01</t>
  </si>
  <si>
    <t>06.08.02</t>
  </si>
  <si>
    <t>06.08.03</t>
  </si>
  <si>
    <t>06.08.04</t>
  </si>
  <si>
    <t>06.08.05</t>
  </si>
  <si>
    <t>06.08.06</t>
  </si>
  <si>
    <t>06.08.07</t>
  </si>
  <si>
    <t>06.08.08</t>
  </si>
  <si>
    <t>06.08.09</t>
  </si>
  <si>
    <t>06.08.10</t>
  </si>
  <si>
    <t>06.08.11</t>
  </si>
  <si>
    <t>06.08.12</t>
  </si>
  <si>
    <t>Extensão da rede esgoto até o Bairro Canaã</t>
  </si>
  <si>
    <t>06.08.13</t>
  </si>
  <si>
    <t>06.08.14</t>
  </si>
  <si>
    <t>06.08.15</t>
  </si>
  <si>
    <t>06.08.16</t>
  </si>
  <si>
    <t>Material Para Bota-fora</t>
  </si>
  <si>
    <t>Material Escavado - Base - Sub Base - Revestimento - Ø150mm</t>
  </si>
  <si>
    <t>Base</t>
  </si>
  <si>
    <t>Sub base</t>
  </si>
  <si>
    <t>Transporte de Base e Sub base</t>
  </si>
  <si>
    <t>DMT</t>
  </si>
  <si>
    <t>t/m²</t>
  </si>
  <si>
    <t>Recomposição da Camada de Rolamento - CBUQ faixa "C"</t>
  </si>
  <si>
    <t>Transporte de CAP 50/70 da refinaria até a usina de asfalto</t>
  </si>
  <si>
    <t>t/m³</t>
  </si>
  <si>
    <t>Transporte de CBUQ faixa "C" da usina de asfalto até a obra</t>
  </si>
  <si>
    <t>Escavação - Reaterro</t>
  </si>
  <si>
    <t>PONTALETE DE MADEIRA BRUTA DE 3ª 8.0 X 8.0 CM</t>
  </si>
  <si>
    <t>SARRAFO DE MADEIRA DE LEI 2.5 X 8.0 CM BRUTA</t>
  </si>
  <si>
    <t>MANTA ASFALTICA 3MM TIPO III - APP (AREIA/POLIESTER/POLIESTER) NBR 9952, INCL. ARG. REGULAR. E PROTECAO</t>
  </si>
  <si>
    <t>MANTA ASFALTICA 4MM TIPO III - APP (AREIA/POLIESTER/POLIESTER) NBR 9952, INCL. ARG. REGULAR. E PROTECAO</t>
  </si>
  <si>
    <t>CANTONEIRA ABAS IGUAIS DE FERRO ASTM A-36 - 1/8" X 1/2" X 1/2"</t>
  </si>
  <si>
    <t>CANTONEIRA ABAS IGUAIS DE FERRO ASTM A-36 - 1/8" X 3/4" X 3/4"</t>
  </si>
  <si>
    <t>PARAFUSO GALV. C/PORCA E ARRUELA 16MM X 200MM</t>
  </si>
  <si>
    <t>PORTA ABRIR VENEZIANA ALUM ANOD NATURAL LINHA 25/SUPREMA</t>
  </si>
  <si>
    <t>JANELA MAXIM-AR ALUMINIO ANOD. NATURAL LINHA 25/SUPREMA</t>
  </si>
  <si>
    <t>JANELA DE CORRER ALUMINIO ANOD. NATURAL LINHA 25/SUPREMA</t>
  </si>
  <si>
    <t>CANTONEIRA ABAS IGUAIS DE FERRO ASTM A-36 - 1/8" X 1" X 1"</t>
  </si>
  <si>
    <t>CANTONEIRA ABAS IGUAIS DE FERRO ASTM A-36 - 3/16" X 1.1/2" X 1.1/2" GALV.</t>
  </si>
  <si>
    <t>CANTONEIRA ABAS IGUAIS DE FERRO ASTM A-36 - 3/16" X 1.1/2" X 1.1/2"</t>
  </si>
  <si>
    <t>CANTONEIRA ABAS IGUAIS DE FERRO ASTM A-36 - 3/16" X 1" X 1"</t>
  </si>
  <si>
    <t>CANTONEIRA ABAS IGUAIS DE FERRO ASTM A-36 - 3/16" X 1.1/4" X 1.1/4"</t>
  </si>
  <si>
    <t>REGULADOR PRESSAO PRIM EST SAIDA 150KPA INC VALVULA P/ 02 CILIDROS</t>
  </si>
  <si>
    <t>TORNEIRA JATO ESGUICHO EM ACO INOX DIAM. 3/8" - TAMANHO 15 CM P/ BEBEDOURO INDUSTRIAL</t>
  </si>
  <si>
    <t>CANTONEIRA ABAS IGUAIS DE FERRO ASTM A-36 - 1/4" X 1.1/4" X 1.1/4"</t>
  </si>
  <si>
    <t>MATERIAL DE CONSUMO I</t>
  </si>
  <si>
    <t>ESTOPA - KG</t>
  </si>
  <si>
    <t>Três Pracas / Curva das Palmeiras</t>
  </si>
  <si>
    <t>Praça dos Ypês Brancos / Praça dos Ypês</t>
  </si>
  <si>
    <t>01.02</t>
  </si>
  <si>
    <t>01.03</t>
  </si>
  <si>
    <t>LIGAÇÃO DAS INSTALAÇÕES SANITÁRIAS NA REDE DE ESGOTO EXISTENTE</t>
  </si>
  <si>
    <t>06.08.17</t>
  </si>
  <si>
    <t>06.08.18</t>
  </si>
  <si>
    <r>
      <t xml:space="preserve">TABELA REFERENCIAL - </t>
    </r>
    <r>
      <rPr>
        <b/>
        <sz val="15"/>
        <color rgb="FFC00000"/>
        <rFont val="Arial"/>
        <family val="2"/>
      </rPr>
      <t>DER/ES</t>
    </r>
  </si>
  <si>
    <t>REAJUSTE</t>
  </si>
  <si>
    <r>
      <t xml:space="preserve">Preço unitário Janeiro/2018
</t>
    </r>
    <r>
      <rPr>
        <b/>
        <sz val="10"/>
        <color rgb="FFC00000"/>
        <rFont val="Arial"/>
        <family val="2"/>
      </rPr>
      <t>SEM REAJUSTE</t>
    </r>
  </si>
  <si>
    <t>CATEGORIA</t>
  </si>
  <si>
    <t>Demolição de rocha a frio, até altura de 3,0m, com argamassa expansiva, inclusive remoção com escavadeira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</si>
  <si>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</si>
  <si>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</si>
  <si>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</si>
  <si>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Usinagem de concreto betuminoso usinado a quente (CBUQ), inclusive transporte comercial do oleo combustível</t>
  </si>
  <si>
    <t>Aço CA-50 grossa, diâmetro de 12.5 a 25 mm, fornecimento, dobragem e colocação nas
formas</t>
  </si>
  <si>
    <t>Concreto estrutural fck = 25,0 MPa, inclusive fornecimento e transporte do cimento, areia e pedra britada</t>
  </si>
  <si>
    <t>Esgotamento de escavações para rebaixamento do nível dágua nos serviços de bueiros, galerias e outros, com conj. moto bomba</t>
  </si>
  <si>
    <t>Formas planas de madeira com 04 (quatro) reaproveitamentos, inclusive fornecimento e
transporte das madeiras</t>
  </si>
  <si>
    <t>Pescoço de poço de visita H=0,30 m, diâm. = 0,60 m, fornecimento, assentamento e transporte</t>
  </si>
  <si>
    <t>Bonificação de 20,93% sobre Materiais Betuminosos</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</si>
  <si>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</si>
  <si>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</si>
  <si>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Passeio em concreto, acabamento em ladrilho hidráulico podotátil (L=0,40m) (BGS sem pó = esp. 5cm / Concreto 15MPa = esp. 5,5 cm)</t>
  </si>
  <si>
    <t>Passeio pavimentado em blocos de concreto esp.=6cm, colorido, resistência 35 MPa, colchão
de areia 5cm, inclusive transporte dos blocos e da areia</t>
  </si>
  <si>
    <t>Tela de aço galvanizado ,em malha hexagonal de dupla torção, tipo 8,0cm x 10,0cm, com fios de diâmetro 2,7mm, tudo incluído, fornecimento e execução</t>
  </si>
  <si>
    <t>SINALIZAÇÃO  HORIZONTAL</t>
  </si>
  <si>
    <t>Bonificação de 20,93% sobre aquisição de materiais</t>
  </si>
  <si>
    <t>Imprimação inclusive fornecimento e transporte comercial do material betuminoso em Vias
Urbanas</t>
  </si>
  <si>
    <t>Pavimentação com blocos de concreto (35 MPa), esp.=06cm, sobre colchão areia esp.=5cm, inclusive fornecim. e transporte  blocos e areia,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</si>
  <si>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</si>
  <si>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</si>
  <si>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</si>
  <si>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Pintura de ligação inclusive fornecimento e transporte comercial do material betuminoso em Vias Urbanas</t>
  </si>
  <si>
    <t>Alvenaria de bloco (39 x 19 x 19) cm espessura 19 cm, inclusive transporte de areia, cimento e
bloco em Vias Urbanas</t>
  </si>
  <si>
    <t>Corpo BDTC (grota) diâmetro 0,60 m CA-2 PB exclusive escavação e reaterro, inclusive transporte do tubo em Vias Urbanas</t>
  </si>
  <si>
    <t>Corpo BDTC (grota) diâmetro 1,00 m CA-2 PB exclusive escavação e reaterro, inclusive transporte do tubo em Vias Urbanas</t>
  </si>
  <si>
    <t>Corpo BDTC (grota) diâmetro 1,20 m CA-2 PB exclusive escavação e reaterro, inclusive
transporte do tubo em Vias Urbanas</t>
  </si>
  <si>
    <t>Corpo BSTC (grota) diâmetro 1,00 m CA-1 MF exclusive escavação e reaterro, inclusive
transporte do tubo em Vias Urbanas</t>
  </si>
  <si>
    <t>Corpo BSTC (grota) diâmetro 1,00 m CA-2 MF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</si>
  <si>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</si>
  <si>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</si>
  <si>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</si>
  <si>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</si>
  <si>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</si>
  <si>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</si>
  <si>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</si>
  <si>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</si>
  <si>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</si>
  <si>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BTTC (grota) diâmetro 1,00 m CA-2 PB exclusive escavação e reaterro, inclusive transporte do tubo em Vias Urbanas</t>
  </si>
  <si>
    <t>Corpo BTTC (grota) diâmetro 1,20 m CA-2 PB exclusive escavação e reaterro, inclusive
transporte do tubo em Vias Urbanas</t>
  </si>
  <si>
    <t>Gabião manta/colchão, p/ revest. canal em malha hex 6x8mm Zn-Al/PVC, e=2,8mm,h=0,23m, inclus.aquis./assentam. pedra mão, exclus. transp., Vias Urbanas</t>
  </si>
  <si>
    <t>Pescoço de poço de visita H=0,30m, diâm. = 0,60 m, fornecimento, assentamento e transporte em Vias Urbanas</t>
  </si>
  <si>
    <t>Poço de visita em bloco pré-moldado para d=0,30 e 0,40 m (0,80 x 0,8 0m), em Vias Urbanas</t>
  </si>
  <si>
    <t>Poço de visita para BSTC diâm. 0,60 m em blocos de concreto, em Vias Urbanas, tudo incluído</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</si>
  <si>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</si>
  <si>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</si>
  <si>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</si>
  <si>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</si>
  <si>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Tela de proteção de segurança de PVC cor laranja com suporte  para sinalização de obras em Vias Urbanas</t>
  </si>
  <si>
    <t>Aluguel de container p/ escritório com ar condicionado, isolamento term/acust., 2 luminárias,
janela de vidro, tomadas computador e telefone</t>
  </si>
  <si>
    <t>Aluguel de container tipo refeitório simples, c/ 1 aparelho de ar condicionado, 2 luminárias e 2 janelas de vidro</t>
  </si>
  <si>
    <t>Rede de luz, incl. padrão entr. energia trifás. cabo ligação até barracões, quadro distrib., disj. E chave de força, cons. 20m entre padrão entr.e QDG</t>
  </si>
  <si>
    <t>Tapume Telha Metálica Ondulada 0,50mm Branca h=2,20m, incl. montagem estr. mad. 8"x8", incl. faixas pint. esmalte sintético c/ h=40cm (Reaproveitamento 2x)</t>
  </si>
  <si>
    <t>Fórmula de Transporte (R$/t)</t>
  </si>
  <si>
    <t>MATERIAIS</t>
  </si>
  <si>
    <t>PREÇO
UNITÁRIO</t>
  </si>
  <si>
    <t>Bonificação de 20,93 % sobre material betuminoso</t>
  </si>
  <si>
    <t>Salário base: R$ 959,87 - Salário hora: R$ 4,36</t>
  </si>
  <si>
    <t>Topógrafo auxiliar</t>
  </si>
  <si>
    <t>SEMOHAB</t>
  </si>
  <si>
    <t>DNIT</t>
  </si>
  <si>
    <t>i0</t>
  </si>
  <si>
    <t>i1</t>
  </si>
  <si>
    <t>R</t>
  </si>
  <si>
    <t>CONSULTORIA ( Supervisão e Projetos)</t>
  </si>
  <si>
    <t>DATA BASE:
Janeiro/18 reajustado para julho/18</t>
  </si>
  <si>
    <t>Tapume de vedação e proteção, executado com chapas de compensado resinado com 6mm de espessura, exclusive pintura</t>
  </si>
  <si>
    <t>ELE-05</t>
  </si>
  <si>
    <t>ELE-100</t>
  </si>
  <si>
    <t>PAI-35</t>
  </si>
  <si>
    <t>PAV-01</t>
  </si>
  <si>
    <t>PAV-02</t>
  </si>
  <si>
    <t>PAV-05</t>
  </si>
  <si>
    <t>PAV-10</t>
  </si>
  <si>
    <t>ELE-14</t>
  </si>
  <si>
    <t>TEN-01</t>
  </si>
  <si>
    <t>EQU-13</t>
  </si>
  <si>
    <t>EQU-33</t>
  </si>
  <si>
    <t>HID-04</t>
  </si>
  <si>
    <t>HID-06</t>
  </si>
  <si>
    <t>HID-09</t>
  </si>
  <si>
    <t>EDI-14</t>
  </si>
  <si>
    <t>EQU-44</t>
  </si>
  <si>
    <t>EQU-45</t>
  </si>
  <si>
    <t>ELE-21</t>
  </si>
  <si>
    <t>EDI-09</t>
  </si>
  <si>
    <t>Administração Local</t>
  </si>
  <si>
    <t>Fornecimento e instalação Chapim (peitoril) em granito cinza andorinha, espessura 2 cm, largura 20cm</t>
  </si>
  <si>
    <t>Luminária fechada integrada c/ alojamento p/ acessórios elétricos  com lâmpada tubular metálica de 400W e reator AFP ref. Schréder ÂMBAR 3 /OSRAM MVM-HQI-T/400W ou similar (fornecimento e instalação)</t>
  </si>
  <si>
    <t>Cinta FG de 200mm p/ fixação de caixa de medição. (fornecimento e instalação)</t>
  </si>
  <si>
    <t>Curva 90º de ferro galvanizado eletrolítico 1 1/2" para eletroduto</t>
  </si>
  <si>
    <t>Luva de ferro galvanizado eletrolítico 1 1/2" para eletroduto</t>
  </si>
  <si>
    <t>Niple de PVC 2". (fornecimento e instalação)</t>
  </si>
  <si>
    <t xml:space="preserve"> Envelopamento de concreto simples com consumo mínimo de cimento de 250kg/m3, inclusive escavação para
profundidade mínima do eletroduto de 50 cm, de 25 x 25 cm, para 1 eletroduto</t>
  </si>
  <si>
    <t>Quadro de comando em aço inox dimensões mínimas 750x600x300mm completo com placa de montagem, disjuntores, contator , trilho, canaleta de pvc e barras de cobre conforme detalhe em projeto (fornecimento e instalação)</t>
  </si>
  <si>
    <t>Parafusos, porcas e arruelas (diversos - fixação quadros)</t>
  </si>
  <si>
    <t>Barra De Ferro Retangular, Barra Chata, 3/4" X 1/8" (L X E), 0,47 Kg/M</t>
  </si>
  <si>
    <t>Fornecimento de Lixeira conforme detalhe de projeto</t>
  </si>
  <si>
    <t>Instalação de tela para fechamento lateral de campo conforme detalhe de projeto, incluindo tubo para fechamento</t>
  </si>
  <si>
    <t>Fornecimento e instalação de balanço duplo em toras de eucalipto, conforme especificações de projeto</t>
  </si>
  <si>
    <t>Fornecimento e instalação de gangorra dupla em toras de eucalipto, conforme especificações de projeto</t>
  </si>
  <si>
    <t>Fornecimento e instalação de escorregador em toras de eucalipto, conforme especificações de projeto</t>
  </si>
  <si>
    <t>Fornecimento e Instalação de Pergolado conforme detalhe de projeto, inclusive pintura em verniz três demãos e base de concreto armado</t>
  </si>
  <si>
    <t>Fornecimento e Instalação de Banco Concreto-madeira  (3,00x0,50m), tudo incluido conforme detalhes de projeto</t>
  </si>
  <si>
    <t>Fornecimento  e instalação de Academia Funcional (Conjunto de equipamentos contendo sete aparelhos com regulagem de carga através de pesos (anilhas)</t>
  </si>
  <si>
    <t>Fornecimento e Plantio de PINGO DE OURO (Duranta repens)</t>
  </si>
  <si>
    <t>Fornecimento e Plantio de VEDÉLIA (Wedelia trilobata)</t>
  </si>
  <si>
    <t>Fornecimento e Plantio de BELA EMÍLIA (Plumbago auriculata)</t>
  </si>
  <si>
    <t>Fornecimento e Plantio de IPÊ ROSA (Tabebeuia impeginosa)</t>
  </si>
  <si>
    <t>Fornecimento e Plantio de IPÊ AMARELO (Tabebuia alba)</t>
  </si>
  <si>
    <t>Fornecimento e Plantio de IPÊ BRANCO (Tabebuia roseo-alba)</t>
  </si>
  <si>
    <t>Fornecimento e Plantio de QUARESMEIRA (Tibouchina granulosa)</t>
  </si>
  <si>
    <t>Fornecimento e Plantio de PALMEIRA JERIVÁ (Syagrus romanzoffiana)</t>
  </si>
  <si>
    <t>Fornecimento e Plantio de SIBIPIRUNA (Caesalpinia peltophoroides)</t>
  </si>
  <si>
    <t>Fornecimento e assentamento de ladrilho hidráulico, vermelho, dim. 20x20 cm, esp. 1.5cm, assentado com pasta de cimento colante, exclusive regularização e lastro</t>
  </si>
  <si>
    <t>Meio-fio (guia) de concreto pré moldado, dimensões 12x15x30x100cm (face superior x face inferior x altura x comprimento), rejuntado com argamassa 1:4 (cimento:areia), incluindo escavação e reaterro</t>
  </si>
  <si>
    <t>Pavimentação com blocos de concreto colorido H-&gt;06cm com espaçador, colchão areia 5cm, inclusive transporte dos blocos e areia, em Vias Urbanas</t>
  </si>
  <si>
    <t>Fornecimento e assentamento de brita 2 - drenos e filtros</t>
  </si>
  <si>
    <t>Fornecimento e instalação com mão de obra especializada de grama sintética com fios de polietileno monofilada, base interna dupla, altura dos fios de 50mm, na cor verde com demarcações em faixas brancas, FIFA 2 estrelas</t>
  </si>
  <si>
    <t>Fornecimento e instalação de grama sintética fibrilada para utilização em playgrounds, na cor verde, com altura dos fios igual a 12 mm</t>
  </si>
  <si>
    <t>Rede de proteção em nylon malha 5x5 cm para proteção de quadra de esportes</t>
  </si>
  <si>
    <t>Instalação de conjunto para quadra de vôlei com postes em tubos de aço galvanizado 3', h = 2,55m, pintura em esmalte sintético, rede de nylon com 2mm e antenas oficiais em fibra de vidro</t>
  </si>
  <si>
    <t>Instalação de conjunto para futsal com traves oficiais de 3,00 x 2,00m em tubos de aço galvanizado 3", pintura com esmalte sintético e redes de polietileno fio 4mm</t>
  </si>
  <si>
    <t>Portão de abrir em tela em arame galvanizado 12 malha 2" revestido em PVC e tubo de aço galvanizado, conforme detalhes de Projeto</t>
  </si>
  <si>
    <t>Retirada de reator, braço, relé fotoelétrico e luminária para lampada de descarga instalado de 8m até 12m de altura</t>
  </si>
  <si>
    <t>Saibro compactado manualmente, tudo incluído</t>
  </si>
  <si>
    <t>Proteção de quina com tubo de aço galvanizado 2", tudo incluído</t>
  </si>
  <si>
    <t>Proteção de quina com chapa de ferro, tudo incluído</t>
  </si>
  <si>
    <t>Fornecimento e assentamento de Granito Amarelo Ouro Brasil, tudo incluído</t>
  </si>
  <si>
    <t>Fornecimento e assentamento de bancada em Granito Branco Romano, tudo incluído</t>
  </si>
  <si>
    <t>Ralo semi-esférico em ferro fundido tipo abacaxi D = 100mm</t>
  </si>
  <si>
    <t>Caixa sifonada PVC 150x150x50mm com grelha em PVC</t>
  </si>
  <si>
    <t>Caixa de gordura de alv. bloco concreto 9x19x39cm, dim.80x80cm e Hmáx=1m, com tampa em concreto esp.5cm, lastro concreto esp.10cm, revestida intern. c/ chapisco e reboco impermeab, escavação, reaterro e parede interna em concreto</t>
  </si>
  <si>
    <t>Cobertura em térmica trapezoidal alumínio anodizado, tipo sanduiche, com núcleo isolante em Espuma Rigida de Poliuretano 40 mm e pré-pintura na cor branco nas duas faces,  fixada com parafusos autoperfurante, apoiada sobre perfis retangulares de alumínio anodizado. Tudo incluído.</t>
  </si>
  <si>
    <t>Barra de apoio em aço inox polido, diâm. 3 cm, comprimento de 80 cm, para sanitário de deficientes</t>
  </si>
  <si>
    <t>Disjuntor diferencial residual 4 módulos 40A. Fornecimento e instalação</t>
  </si>
  <si>
    <t>Cobertura em vidro com estrutura de madeira tipo 2 e tirante conforme detalhe de projeto</t>
  </si>
  <si>
    <t>Poste de iluminação urbana com luminária tipo chapeú chinês</t>
  </si>
  <si>
    <t>Poste completo para iluminação de quadra poliesportiva com três projetores circulares PL 400VM galvanizado TECNOWATT ou equivalente e lâmpadas vapor de mercúrio 400 W PHILIPS ou equivalente, inclusive cruzeta para fixação dos projetores.</t>
  </si>
  <si>
    <t>ELETRODUTO DE PVC RIGIDO ROSCAVEL DE 1 1/4", SEM LUVA</t>
  </si>
  <si>
    <t>cj</t>
  </si>
  <si>
    <t>m²</t>
  </si>
  <si>
    <t>pç</t>
  </si>
  <si>
    <t>ORÇAMENTISTA: FERNANDA RODRIGUES DA SILVA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</si>
</sst>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_(* #,##0.00_);_(* \(#,##0.00\);_(* &quot;-&quot;??_);_(@_)"/>
    <numFmt numFmtId="165" formatCode="[$-416]mmmm\-yy;@"/>
    <numFmt numFmtId="166" formatCode="_(* #,##0.00_);_(* \(#,##0.00\);_(* \-??_);_(@_)"/>
    <numFmt numFmtId="167" formatCode="_-&quot;€ &quot;* #,##0.00_-;&quot;-€ &quot;* #,##0.00_-;_-&quot;€ &quot;* \-??_-;_-@_-"/>
    <numFmt numFmtId="168" formatCode="_(&quot;R$ &quot;* #,##0.00_);_(&quot;R$ &quot;* \(#,##0.00\);_(&quot;R$ &quot;* &quot;-&quot;??_);_(@_)"/>
    <numFmt numFmtId="169" formatCode="&quot;R$&quot;\ #,##0.00"/>
    <numFmt numFmtId="170" formatCode="#,##0.00_ ;\-#,##0.00\ "/>
    <numFmt numFmtId="171" formatCode="###0;###0"/>
    <numFmt numFmtId="172" formatCode="#,##0.000"/>
    <numFmt numFmtId="173" formatCode="###0.00;###0.00"/>
    <numFmt numFmtId="174" formatCode="#,##0.00;#,##0.00"/>
    <numFmt numFmtId="175" formatCode="&quot;BDI = &quot;00.00&quot;%&quot;"/>
    <numFmt numFmtId="176" formatCode="00"/>
    <numFmt numFmtId="177" formatCode="0.0%"/>
    <numFmt numFmtId="178" formatCode="#,##0.00000000"/>
    <numFmt numFmtId="179" formatCode="&quot;x&quot;0"/>
    <numFmt numFmtId="180" formatCode="#,##0.0000"/>
    <numFmt numFmtId="181" formatCode="&quot;Leis Sociais = &quot;00.00&quot;%&quot;"/>
    <numFmt numFmtId="182" formatCode="###0.000;###0.000"/>
    <numFmt numFmtId="183" formatCode="_(* #,##0.0000_);_(* \(#,##0.0000\);_(* &quot;-&quot;??_);_(@_)"/>
    <numFmt numFmtId="184" formatCode="0.0000"/>
    <numFmt numFmtId="185" formatCode="_(* #,##0.000_);_(* \(#,##0.000\);_(* &quot;-&quot;??_);_(@_)"/>
    <numFmt numFmtId="186" formatCode="&quot;100387&quot;"/>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i/>
      <sz val="10"/>
      <color rgb="FFFF0000"/>
      <name val="Arial"/>
      <family val="2"/>
    </font>
    <font>
      <b/>
      <sz val="9"/>
      <name val="Arial"/>
      <family val="2"/>
    </font>
    <font>
      <i/>
      <sz val="10"/>
      <name val="Arial"/>
      <family val="2"/>
    </font>
    <font>
      <sz val="10"/>
      <color rgb="FFFF0000"/>
      <name val="Arial"/>
      <family val="2"/>
    </font>
    <font>
      <b/>
      <i/>
      <sz val="10"/>
      <name val="Arial"/>
      <family val="2"/>
    </font>
    <font>
      <sz val="10"/>
      <color theme="0"/>
      <name val="Arial"/>
      <family val="2"/>
    </font>
    <font>
      <b/>
      <i/>
      <sz val="10"/>
      <color theme="1"/>
      <name val="Arial"/>
      <family val="2"/>
    </font>
    <font>
      <i/>
      <sz val="10"/>
      <color theme="1"/>
      <name val="Arial"/>
      <family val="2"/>
    </font>
    <font>
      <b/>
      <sz val="10"/>
      <color theme="0"/>
      <name val="Arial"/>
      <family val="2"/>
    </font>
    <font>
      <sz val="10"/>
      <color rgb="FF000000"/>
      <name val="Arial"/>
      <family val="2"/>
    </font>
    <font>
      <b/>
      <sz val="11"/>
      <color rgb="FFC00000"/>
      <name val="Arial"/>
      <family val="2"/>
    </font>
    <font>
      <b/>
      <sz val="15"/>
      <color rgb="FFC00000"/>
      <name val="Arial"/>
      <family val="2"/>
    </font>
    <font>
      <u/>
      <sz val="10"/>
      <name val="Arial"/>
      <family val="2"/>
    </font>
    <font>
      <b/>
      <sz val="11"/>
      <color indexed="8"/>
      <name val="Calibri"/>
      <family val="2"/>
    </font>
    <font>
      <b/>
      <sz val="12"/>
      <name val="Arial"/>
      <family val="2"/>
    </font>
    <font>
      <b/>
      <sz val="15"/>
      <color indexed="8"/>
      <name val="Calibri"/>
      <family val="2"/>
    </font>
    <font>
      <b/>
      <sz val="10.5"/>
      <name val="Arial"/>
      <family val="2"/>
    </font>
    <font>
      <sz val="10"/>
      <color indexed="81"/>
      <name val="Tahoma"/>
      <family val="2"/>
    </font>
    <font>
      <b/>
      <sz val="10"/>
      <color indexed="81"/>
      <name val="Tahoma"/>
      <family val="2"/>
    </font>
    <font>
      <b/>
      <sz val="11"/>
      <color rgb="FF305496"/>
      <name val="Arial"/>
      <family val="2"/>
    </font>
    <font>
      <b/>
      <sz val="11"/>
      <name val="Arial"/>
      <family val="2"/>
    </font>
    <font>
      <sz val="10"/>
      <name val="Arial"/>
      <family val="2"/>
    </font>
    <font>
      <sz val="10"/>
      <name val="Arial Narrow"/>
      <family val="2"/>
    </font>
    <font>
      <b/>
      <sz val="11"/>
      <color indexed="8"/>
      <name val="Arial"/>
      <family val="2"/>
    </font>
    <font>
      <b/>
      <sz val="11.5"/>
      <name val="Arial"/>
      <family val="2"/>
    </font>
    <font>
      <b/>
      <sz val="9"/>
      <color indexed="8"/>
      <name val="Arial"/>
      <family val="2"/>
    </font>
    <font>
      <sz val="9"/>
      <name val="Arial"/>
      <family val="2"/>
    </font>
    <font>
      <b/>
      <i/>
      <sz val="9"/>
      <name val="Arial"/>
      <family val="2"/>
    </font>
    <font>
      <i/>
      <sz val="9"/>
      <color indexed="8"/>
      <name val="Arial"/>
      <family val="2"/>
    </font>
    <font>
      <i/>
      <sz val="9"/>
      <name val="Arial"/>
      <family val="2"/>
    </font>
    <font>
      <i/>
      <sz val="10"/>
      <color rgb="FFC00000"/>
      <name val="Arial"/>
      <family val="2"/>
    </font>
    <font>
      <i/>
      <u/>
      <sz val="10"/>
      <name val="Arial"/>
      <family val="2"/>
    </font>
    <font>
      <b/>
      <sz val="15"/>
      <name val="Arial"/>
      <family val="2"/>
    </font>
    <font>
      <b/>
      <u/>
      <sz val="10"/>
      <name val="Arial"/>
      <family val="2"/>
    </font>
    <font>
      <sz val="10"/>
      <color rgb="FF00B050"/>
      <name val="Arial"/>
      <family val="2"/>
    </font>
    <font>
      <b/>
      <u/>
      <sz val="9"/>
      <name val="Arial"/>
      <family val="2"/>
    </font>
    <font>
      <sz val="11"/>
      <name val="Calibri"/>
      <family val="2"/>
      <scheme val="minor"/>
    </font>
    <font>
      <sz val="11"/>
      <name val="Calibri"/>
      <family val="2"/>
    </font>
    <font>
      <b/>
      <sz val="10"/>
      <color theme="1"/>
      <name val="Arial"/>
      <family val="2"/>
    </font>
    <font>
      <b/>
      <sz val="15"/>
      <color indexed="60"/>
      <name val="Arial"/>
      <family val="2"/>
    </font>
    <font>
      <b/>
      <sz val="10"/>
      <color rgb="FFC00000"/>
      <name val="Arial"/>
      <family val="2"/>
    </font>
    <font>
      <sz val="10"/>
      <color rgb="FF000000"/>
      <name val="Times New Roman"/>
      <family val="1"/>
    </font>
    <font>
      <b/>
      <sz val="11"/>
      <color rgb="FF000000"/>
      <name val="Arial"/>
      <family val="2"/>
    </font>
    <font>
      <b/>
      <sz val="10"/>
      <color rgb="FF000000"/>
      <name val="Arial"/>
      <family val="2"/>
    </font>
    <font>
      <b/>
      <sz val="11"/>
      <color rgb="FFFF0000"/>
      <name val="Arial"/>
      <family val="2"/>
    </font>
  </fonts>
  <fills count="53">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rgb="FFB2DE82"/>
        <bgColor indexed="64"/>
      </patternFill>
    </fill>
    <fill>
      <patternFill patternType="solid">
        <fgColor theme="6" tint="0.59999389629810485"/>
        <bgColor indexed="64"/>
      </patternFill>
    </fill>
    <fill>
      <patternFill patternType="solid">
        <fgColor rgb="FFCDDFEE"/>
        <bgColor indexed="64"/>
      </patternFill>
    </fill>
    <fill>
      <patternFill patternType="solid">
        <fgColor rgb="FFFFC000"/>
        <bgColor indexed="64"/>
      </patternFill>
    </fill>
    <fill>
      <patternFill patternType="solid">
        <fgColor rgb="FFFFCCFF"/>
        <bgColor indexed="64"/>
      </patternFill>
    </fill>
    <fill>
      <patternFill patternType="solid">
        <fgColor rgb="FF00FAB9"/>
        <bgColor indexed="64"/>
      </patternFill>
    </fill>
    <fill>
      <patternFill patternType="solid">
        <fgColor rgb="FFE5E5E5"/>
      </patternFill>
    </fill>
    <fill>
      <patternFill patternType="solid">
        <fgColor theme="0" tint="-0.34998626667073579"/>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bgColor indexed="64"/>
      </patternFill>
    </fill>
    <fill>
      <patternFill patternType="solid">
        <fgColor rgb="FFFFFF66"/>
        <bgColor indexed="64"/>
      </patternFill>
    </fill>
    <fill>
      <patternFill patternType="solid">
        <fgColor rgb="FFFFFFCC"/>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hair">
        <color auto="1"/>
      </left>
      <right/>
      <top style="hair">
        <color auto="1"/>
      </top>
      <bottom style="hair">
        <color auto="1"/>
      </bottom>
      <diagonal/>
    </border>
    <border>
      <left/>
      <right/>
      <top style="hair">
        <color indexed="64"/>
      </top>
      <bottom style="hair">
        <color auto="1"/>
      </bottom>
      <diagonal/>
    </border>
    <border>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thin">
        <color indexed="64"/>
      </right>
      <top style="hair">
        <color indexed="64"/>
      </top>
      <bottom style="hair">
        <color indexed="64"/>
      </bottom>
      <diagonal/>
    </border>
  </borders>
  <cellStyleXfs count="109">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0" fillId="0" borderId="0"/>
    <xf numFmtId="164" fontId="10" fillId="0" borderId="0" applyFont="0" applyFill="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0" borderId="0" applyNumberFormat="0" applyBorder="0" applyAlignment="0" applyProtection="0"/>
    <xf numFmtId="0" fontId="13" fillId="0" borderId="1" applyNumberFormat="0" applyFont="0" applyAlignment="0">
      <alignment horizontal="left" vertical="top" indent="1"/>
    </xf>
    <xf numFmtId="0" fontId="14" fillId="4" borderId="0" applyNumberFormat="0" applyBorder="0" applyAlignment="0" applyProtection="0"/>
    <xf numFmtId="0" fontId="15" fillId="21" borderId="15" applyNumberFormat="0" applyAlignment="0" applyProtection="0"/>
    <xf numFmtId="0" fontId="16" fillId="22" borderId="16" applyNumberFormat="0" applyAlignment="0" applyProtection="0"/>
    <xf numFmtId="166" fontId="9" fillId="0" borderId="0" applyFill="0" applyBorder="0" applyAlignment="0" applyProtection="0"/>
    <xf numFmtId="167" fontId="9" fillId="0" borderId="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22" fillId="8" borderId="15" applyNumberFormat="0" applyAlignment="0" applyProtection="0"/>
    <xf numFmtId="0" fontId="23" fillId="0" borderId="20" applyNumberFormat="0" applyFill="0" applyAlignment="0" applyProtection="0"/>
    <xf numFmtId="168" fontId="11" fillId="0" borderId="0" applyFont="0" applyFill="0" applyBorder="0" applyAlignment="0" applyProtection="0"/>
    <xf numFmtId="0" fontId="24" fillId="23" borderId="0" applyNumberFormat="0" applyBorder="0" applyAlignment="0" applyProtection="0"/>
    <xf numFmtId="0" fontId="11" fillId="0" borderId="0"/>
    <xf numFmtId="0" fontId="9" fillId="24" borderId="21" applyNumberFormat="0" applyFont="0" applyAlignment="0" applyProtection="0"/>
    <xf numFmtId="0" fontId="25" fillId="21" borderId="22" applyNumberFormat="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9" fillId="0" borderId="17" applyNumberFormat="0" applyFill="0" applyAlignment="0" applyProtection="0"/>
    <xf numFmtId="0" fontId="27" fillId="0" borderId="0" applyNumberFormat="0" applyFill="0" applyBorder="0" applyAlignment="0" applyProtection="0"/>
    <xf numFmtId="164" fontId="7" fillId="0" borderId="0" applyFont="0" applyFill="0" applyBorder="0" applyAlignment="0" applyProtection="0"/>
    <xf numFmtId="0" fontId="6" fillId="0" borderId="0"/>
    <xf numFmtId="164" fontId="7" fillId="0" borderId="0" applyFont="0" applyFill="0" applyBorder="0" applyAlignment="0" applyProtection="0"/>
    <xf numFmtId="164" fontId="7" fillId="0" borderId="0" applyFont="0" applyFill="0" applyBorder="0" applyAlignment="0" applyProtection="0"/>
    <xf numFmtId="0" fontId="5"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166" fontId="7" fillId="0" borderId="0" applyFill="0" applyBorder="0" applyAlignment="0" applyProtection="0"/>
    <xf numFmtId="167" fontId="7" fillId="0" borderId="0" applyFill="0" applyBorder="0" applyAlignment="0" applyProtection="0"/>
    <xf numFmtId="0" fontId="7" fillId="24" borderId="21" applyNumberFormat="0" applyFont="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4" fillId="0" borderId="0"/>
    <xf numFmtId="0" fontId="4" fillId="0" borderId="0"/>
    <xf numFmtId="0" fontId="3" fillId="0" borderId="0"/>
    <xf numFmtId="0" fontId="7" fillId="0" borderId="0"/>
    <xf numFmtId="0" fontId="2" fillId="0" borderId="0"/>
    <xf numFmtId="43" fontId="2" fillId="0" borderId="0" applyFont="0" applyFill="0" applyBorder="0" applyAlignment="0" applyProtection="0"/>
    <xf numFmtId="0" fontId="7"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7" fillId="0" borderId="0" applyFont="0" applyFill="0" applyBorder="0" applyAlignment="0" applyProtection="0"/>
    <xf numFmtId="0" fontId="2" fillId="0" borderId="0"/>
    <xf numFmtId="0" fontId="2" fillId="0" borderId="0"/>
    <xf numFmtId="9" fontId="53" fillId="0" borderId="0" applyFont="0" applyFill="0" applyBorder="0" applyAlignment="0" applyProtection="0"/>
    <xf numFmtId="0" fontId="2" fillId="0" borderId="0"/>
    <xf numFmtId="0" fontId="7" fillId="0" borderId="0"/>
    <xf numFmtId="164" fontId="7" fillId="0" borderId="0" applyFont="0" applyFill="0" applyBorder="0" applyAlignment="0" applyProtection="0"/>
    <xf numFmtId="0" fontId="1" fillId="0" borderId="0"/>
    <xf numFmtId="0" fontId="73" fillId="0" borderId="0"/>
  </cellStyleXfs>
  <cellXfs count="772">
    <xf numFmtId="0" fontId="0" fillId="0" borderId="0" xfId="0"/>
    <xf numFmtId="4" fontId="0" fillId="0" borderId="0" xfId="0" applyNumberFormat="1" applyAlignment="1">
      <alignment horizontal="center" vertical="center"/>
    </xf>
    <xf numFmtId="4" fontId="8" fillId="25" borderId="8" xfId="0" applyNumberFormat="1" applyFont="1" applyFill="1" applyBorder="1" applyAlignment="1">
      <alignment horizontal="left" vertical="center"/>
    </xf>
    <xf numFmtId="4" fontId="28" fillId="0" borderId="0" xfId="0" applyNumberFormat="1" applyFont="1" applyFill="1" applyAlignment="1">
      <alignment horizontal="center" vertical="center"/>
    </xf>
    <xf numFmtId="4" fontId="8" fillId="0" borderId="0" xfId="1" applyNumberFormat="1" applyFont="1" applyFill="1" applyBorder="1" applyAlignment="1">
      <alignment horizontal="center" vertical="center"/>
    </xf>
    <xf numFmtId="4" fontId="8" fillId="0" borderId="0" xfId="0" applyNumberFormat="1" applyFont="1" applyFill="1" applyAlignment="1">
      <alignment horizontal="center" vertical="center"/>
    </xf>
    <xf numFmtId="4" fontId="0" fillId="0" borderId="0" xfId="0" applyNumberFormat="1" applyFill="1" applyAlignment="1">
      <alignment horizontal="center" vertical="center"/>
    </xf>
    <xf numFmtId="4" fontId="0" fillId="0" borderId="0" xfId="1" applyNumberFormat="1" applyFont="1" applyFill="1" applyBorder="1" applyAlignment="1">
      <alignment horizontal="center" vertical="center"/>
    </xf>
    <xf numFmtId="4" fontId="0" fillId="0" borderId="0" xfId="0" applyNumberFormat="1" applyFill="1" applyBorder="1" applyAlignment="1">
      <alignment horizontal="center" vertical="center"/>
    </xf>
    <xf numFmtId="4" fontId="0" fillId="0" borderId="0" xfId="0" applyNumberFormat="1" applyFill="1" applyAlignment="1">
      <alignment horizontal="center" vertical="center" wrapText="1"/>
    </xf>
    <xf numFmtId="4" fontId="0" fillId="0" borderId="0" xfId="1" applyNumberFormat="1" applyFont="1" applyFill="1" applyAlignment="1">
      <alignment horizontal="center" vertical="center"/>
    </xf>
    <xf numFmtId="4" fontId="8" fillId="26" borderId="23" xfId="1" applyNumberFormat="1" applyFont="1" applyFill="1" applyBorder="1" applyAlignment="1">
      <alignment horizontal="center" vertical="center"/>
    </xf>
    <xf numFmtId="4" fontId="8" fillId="26" borderId="23" xfId="0" applyNumberFormat="1" applyFont="1" applyFill="1" applyBorder="1" applyAlignment="1">
      <alignment horizontal="center" vertical="center"/>
    </xf>
    <xf numFmtId="4" fontId="0" fillId="0" borderId="0" xfId="0" applyNumberFormat="1" applyFill="1" applyAlignment="1">
      <alignment horizontal="center" vertical="center"/>
    </xf>
    <xf numFmtId="4" fontId="7" fillId="0" borderId="0" xfId="0" applyNumberFormat="1" applyFont="1" applyFill="1" applyBorder="1" applyAlignment="1">
      <alignment horizontal="center" vertical="center"/>
    </xf>
    <xf numFmtId="4" fontId="7" fillId="0" borderId="0" xfId="0" applyNumberFormat="1" applyFont="1" applyFill="1" applyAlignment="1">
      <alignment horizontal="center" vertical="center"/>
    </xf>
    <xf numFmtId="4" fontId="7" fillId="0" borderId="0" xfId="0" applyNumberFormat="1" applyFont="1" applyAlignment="1">
      <alignment horizontal="center" vertical="center"/>
    </xf>
    <xf numFmtId="4" fontId="7" fillId="0" borderId="0" xfId="0" applyNumberFormat="1" applyFont="1" applyBorder="1" applyAlignment="1">
      <alignment horizontal="center" vertical="center"/>
    </xf>
    <xf numFmtId="4" fontId="7" fillId="2" borderId="0" xfId="0" applyNumberFormat="1" applyFont="1" applyFill="1" applyBorder="1" applyAlignment="1">
      <alignment horizontal="center" vertical="center"/>
    </xf>
    <xf numFmtId="4" fontId="7" fillId="2" borderId="5" xfId="0" applyNumberFormat="1" applyFont="1" applyFill="1" applyBorder="1" applyAlignment="1">
      <alignment horizontal="center" vertical="center"/>
    </xf>
    <xf numFmtId="4" fontId="8" fillId="26" borderId="23" xfId="1" applyNumberFormat="1" applyFont="1" applyFill="1" applyBorder="1" applyAlignment="1">
      <alignment horizontal="center" vertical="center"/>
    </xf>
    <xf numFmtId="4" fontId="39" fillId="31" borderId="23" xfId="0" applyNumberFormat="1" applyFont="1" applyFill="1" applyBorder="1" applyAlignment="1">
      <alignment horizontal="center" vertical="center"/>
    </xf>
    <xf numFmtId="4" fontId="34" fillId="31" borderId="23" xfId="0" applyNumberFormat="1" applyFont="1" applyFill="1" applyBorder="1" applyAlignment="1">
      <alignment horizontal="center" vertical="center"/>
    </xf>
    <xf numFmtId="4" fontId="7" fillId="0" borderId="0" xfId="0" applyNumberFormat="1" applyFont="1" applyFill="1" applyAlignment="1">
      <alignment horizontal="center" vertical="center" wrapText="1"/>
    </xf>
    <xf numFmtId="4" fontId="29" fillId="0" borderId="0" xfId="1" applyNumberFormat="1" applyFont="1" applyFill="1" applyBorder="1" applyAlignment="1">
      <alignment horizontal="center" vertical="center"/>
    </xf>
    <xf numFmtId="4" fontId="35" fillId="0" borderId="0" xfId="0" applyNumberFormat="1" applyFont="1" applyFill="1" applyAlignment="1">
      <alignment horizontal="center" vertical="center"/>
    </xf>
    <xf numFmtId="4" fontId="0" fillId="0" borderId="0" xfId="1" applyNumberFormat="1" applyFont="1" applyFill="1" applyAlignment="1">
      <alignment horizontal="right" vertical="center"/>
    </xf>
    <xf numFmtId="4" fontId="38" fillId="30" borderId="23" xfId="0" applyNumberFormat="1" applyFont="1" applyFill="1" applyBorder="1" applyAlignment="1">
      <alignment horizontal="center" vertical="center"/>
    </xf>
    <xf numFmtId="4" fontId="39" fillId="31" borderId="23" xfId="0" applyNumberFormat="1" applyFont="1" applyFill="1" applyBorder="1" applyAlignment="1">
      <alignment horizontal="center" vertical="center"/>
    </xf>
    <xf numFmtId="4" fontId="0" fillId="0" borderId="0" xfId="0" applyNumberFormat="1" applyBorder="1" applyAlignment="1">
      <alignment horizontal="center" vertical="center"/>
    </xf>
    <xf numFmtId="4" fontId="7" fillId="0" borderId="0" xfId="1" applyNumberFormat="1" applyFont="1" applyFill="1" applyAlignment="1">
      <alignment horizontal="right" vertical="center"/>
    </xf>
    <xf numFmtId="2" fontId="7" fillId="25" borderId="0" xfId="0" applyNumberFormat="1" applyFont="1" applyFill="1" applyBorder="1" applyAlignment="1">
      <alignment horizontal="center" vertical="center"/>
    </xf>
    <xf numFmtId="0" fontId="7" fillId="0" borderId="0" xfId="0" applyFont="1" applyFill="1"/>
    <xf numFmtId="171" fontId="41" fillId="0" borderId="32" xfId="0" applyNumberFormat="1" applyFont="1" applyFill="1" applyBorder="1" applyAlignment="1">
      <alignment horizontal="left" vertical="center" wrapText="1"/>
    </xf>
    <xf numFmtId="0" fontId="7" fillId="0" borderId="32" xfId="0" applyFont="1" applyFill="1" applyBorder="1" applyAlignment="1">
      <alignment horizontal="left" vertical="center" wrapText="1"/>
    </xf>
    <xf numFmtId="0" fontId="7" fillId="0" borderId="32" xfId="0" applyFont="1" applyFill="1" applyBorder="1" applyAlignment="1">
      <alignment horizontal="center" vertical="center" wrapText="1"/>
    </xf>
    <xf numFmtId="0" fontId="7" fillId="25" borderId="0" xfId="0" applyNumberFormat="1" applyFont="1" applyFill="1" applyBorder="1" applyAlignment="1">
      <alignment horizontal="center" vertical="center"/>
    </xf>
    <xf numFmtId="2" fontId="7" fillId="0" borderId="0" xfId="0" applyNumberFormat="1" applyFont="1" applyFill="1" applyAlignment="1">
      <alignment horizontal="center" vertical="center"/>
    </xf>
    <xf numFmtId="4" fontId="8" fillId="25" borderId="0" xfId="0" applyNumberFormat="1" applyFont="1" applyFill="1" applyBorder="1" applyAlignment="1">
      <alignment horizontal="left" vertical="center"/>
    </xf>
    <xf numFmtId="4" fontId="29" fillId="25" borderId="0" xfId="0" applyNumberFormat="1" applyFont="1" applyFill="1" applyBorder="1" applyAlignment="1">
      <alignment horizontal="left" vertical="center"/>
    </xf>
    <xf numFmtId="4" fontId="8" fillId="25" borderId="7" xfId="0" applyNumberFormat="1" applyFont="1" applyFill="1" applyBorder="1" applyAlignment="1">
      <alignment horizontal="left" vertical="center"/>
    </xf>
    <xf numFmtId="164" fontId="33" fillId="25" borderId="7" xfId="1" applyFont="1" applyFill="1" applyBorder="1" applyAlignment="1">
      <alignment horizontal="right" vertical="center" wrapText="1"/>
    </xf>
    <xf numFmtId="10" fontId="33" fillId="25" borderId="7" xfId="1" applyNumberFormat="1" applyFont="1" applyFill="1" applyBorder="1" applyAlignment="1">
      <alignment horizontal="left" vertical="center" wrapText="1"/>
    </xf>
    <xf numFmtId="0" fontId="33" fillId="25" borderId="7" xfId="1"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8" fillId="0" borderId="0" xfId="0" applyFont="1" applyFill="1" applyBorder="1" applyAlignment="1">
      <alignment horizontal="right" vertical="center"/>
    </xf>
    <xf numFmtId="4" fontId="0" fillId="0" borderId="5" xfId="0" applyNumberFormat="1" applyBorder="1" applyAlignment="1">
      <alignment horizontal="center" vertical="center"/>
    </xf>
    <xf numFmtId="4" fontId="8" fillId="25" borderId="5" xfId="0" applyNumberFormat="1" applyFont="1" applyFill="1" applyBorder="1" applyAlignment="1">
      <alignment horizontal="left" vertical="center"/>
    </xf>
    <xf numFmtId="4" fontId="8" fillId="25" borderId="5" xfId="0" applyNumberFormat="1" applyFont="1" applyFill="1" applyBorder="1" applyAlignment="1">
      <alignment horizontal="center" vertical="center"/>
    </xf>
    <xf numFmtId="0" fontId="42" fillId="25" borderId="0" xfId="0" applyFont="1" applyFill="1" applyBorder="1" applyAlignment="1">
      <alignment vertical="center"/>
    </xf>
    <xf numFmtId="4" fontId="8" fillId="25" borderId="4" xfId="0" applyNumberFormat="1" applyFont="1" applyFill="1" applyBorder="1" applyAlignment="1">
      <alignment vertical="center"/>
    </xf>
    <xf numFmtId="0" fontId="8" fillId="25" borderId="0" xfId="0" applyFont="1" applyFill="1" applyBorder="1" applyAlignment="1">
      <alignment vertical="center"/>
    </xf>
    <xf numFmtId="164" fontId="8" fillId="25" borderId="5" xfId="1" applyFont="1" applyFill="1" applyBorder="1" applyAlignment="1">
      <alignment horizontal="center" vertical="center"/>
    </xf>
    <xf numFmtId="2" fontId="8" fillId="25" borderId="4" xfId="0" applyNumberFormat="1" applyFont="1" applyFill="1" applyBorder="1" applyAlignment="1">
      <alignment vertical="center"/>
    </xf>
    <xf numFmtId="2" fontId="8" fillId="25" borderId="0" xfId="0" applyNumberFormat="1" applyFont="1" applyFill="1" applyBorder="1" applyAlignment="1">
      <alignment vertical="center"/>
    </xf>
    <xf numFmtId="4" fontId="7" fillId="2" borderId="8" xfId="0" applyNumberFormat="1" applyFont="1" applyFill="1" applyBorder="1" applyAlignment="1">
      <alignment horizontal="center" vertical="center"/>
    </xf>
    <xf numFmtId="0" fontId="42" fillId="2" borderId="1" xfId="0" applyFont="1" applyFill="1" applyBorder="1" applyAlignment="1">
      <alignment vertical="center"/>
    </xf>
    <xf numFmtId="4" fontId="8" fillId="25" borderId="0" xfId="0" applyNumberFormat="1" applyFont="1" applyFill="1" applyBorder="1" applyAlignment="1">
      <alignment vertical="center"/>
    </xf>
    <xf numFmtId="4" fontId="8" fillId="25" borderId="6" xfId="0" applyNumberFormat="1" applyFont="1" applyFill="1" applyBorder="1" applyAlignment="1">
      <alignment vertical="center"/>
    </xf>
    <xf numFmtId="4" fontId="8" fillId="25" borderId="7" xfId="0" applyNumberFormat="1" applyFont="1" applyFill="1" applyBorder="1" applyAlignment="1">
      <alignment vertical="center"/>
    </xf>
    <xf numFmtId="173" fontId="41" fillId="0" borderId="32" xfId="0" applyNumberFormat="1" applyFont="1" applyFill="1" applyBorder="1" applyAlignment="1">
      <alignment horizontal="center" vertical="center" wrapText="1"/>
    </xf>
    <xf numFmtId="174" fontId="41" fillId="0" borderId="32" xfId="0" applyNumberFormat="1" applyFont="1" applyFill="1" applyBorder="1" applyAlignment="1">
      <alignment horizontal="center" vertical="center" wrapText="1"/>
    </xf>
    <xf numFmtId="171" fontId="41" fillId="0" borderId="35" xfId="0" applyNumberFormat="1" applyFont="1" applyFill="1" applyBorder="1" applyAlignment="1">
      <alignment horizontal="left" vertical="center" wrapText="1"/>
    </xf>
    <xf numFmtId="171" fontId="41" fillId="0" borderId="36" xfId="0" applyNumberFormat="1" applyFont="1" applyFill="1" applyBorder="1" applyAlignment="1">
      <alignment horizontal="left" vertical="center" wrapText="1"/>
    </xf>
    <xf numFmtId="171" fontId="41" fillId="0" borderId="38" xfId="0" applyNumberFormat="1" applyFont="1" applyFill="1" applyBorder="1" applyAlignment="1">
      <alignment horizontal="left" vertical="center" wrapText="1"/>
    </xf>
    <xf numFmtId="171" fontId="41" fillId="0" borderId="37" xfId="0" applyNumberFormat="1" applyFont="1" applyFill="1" applyBorder="1" applyAlignment="1">
      <alignment horizontal="left" vertical="center" wrapText="1"/>
    </xf>
    <xf numFmtId="0" fontId="8" fillId="35" borderId="32" xfId="0" applyFont="1" applyFill="1" applyBorder="1" applyAlignment="1">
      <alignment horizontal="left" vertical="center" wrapText="1"/>
    </xf>
    <xf numFmtId="0" fontId="8" fillId="35" borderId="32" xfId="0" applyFont="1" applyFill="1" applyBorder="1" applyAlignment="1">
      <alignment horizontal="center" vertical="center" wrapText="1"/>
    </xf>
    <xf numFmtId="0" fontId="8" fillId="34" borderId="33" xfId="0" applyFont="1" applyFill="1" applyBorder="1" applyAlignment="1">
      <alignment vertical="center" wrapText="1"/>
    </xf>
    <xf numFmtId="0" fontId="8" fillId="34" borderId="35" xfId="0" applyFont="1" applyFill="1" applyBorder="1" applyAlignment="1">
      <alignment vertical="center" wrapText="1"/>
    </xf>
    <xf numFmtId="0" fontId="8" fillId="34" borderId="34" xfId="0" applyFont="1" applyFill="1" applyBorder="1" applyAlignment="1">
      <alignment vertical="center"/>
    </xf>
    <xf numFmtId="0" fontId="7" fillId="0" borderId="39" xfId="0" applyFont="1" applyFill="1" applyBorder="1" applyAlignment="1">
      <alignment horizontal="left" vertical="center" wrapText="1"/>
    </xf>
    <xf numFmtId="0" fontId="7" fillId="0" borderId="39" xfId="0" applyFont="1" applyFill="1" applyBorder="1" applyAlignment="1">
      <alignment horizontal="center" vertical="center" wrapText="1"/>
    </xf>
    <xf numFmtId="173" fontId="41" fillId="0" borderId="39" xfId="0" applyNumberFormat="1" applyFont="1" applyFill="1" applyBorder="1" applyAlignment="1">
      <alignment horizontal="center" vertical="center" wrapText="1"/>
    </xf>
    <xf numFmtId="0" fontId="7" fillId="0" borderId="0" xfId="0" applyFont="1" applyAlignment="1">
      <alignment horizontal="center" vertical="center"/>
    </xf>
    <xf numFmtId="175" fontId="7" fillId="0" borderId="0" xfId="0" applyNumberFormat="1" applyFont="1" applyFill="1" applyBorder="1" applyAlignment="1">
      <alignment horizontal="left" vertical="center"/>
    </xf>
    <xf numFmtId="0" fontId="8" fillId="36" borderId="32" xfId="0" applyFont="1" applyFill="1" applyBorder="1" applyAlignment="1">
      <alignment horizontal="center" vertical="center" wrapText="1"/>
    </xf>
    <xf numFmtId="4" fontId="8" fillId="0" borderId="0" xfId="0" applyNumberFormat="1" applyFont="1" applyFill="1" applyBorder="1" applyAlignment="1">
      <alignment horizontal="right" vertical="center"/>
    </xf>
    <xf numFmtId="0" fontId="7" fillId="0" borderId="0" xfId="0" applyFont="1" applyFill="1" applyBorder="1" applyAlignment="1">
      <alignment vertical="center" wrapText="1"/>
    </xf>
    <xf numFmtId="0" fontId="7" fillId="0" borderId="0" xfId="0" applyFont="1" applyAlignment="1">
      <alignment vertical="center" wrapText="1"/>
    </xf>
    <xf numFmtId="0" fontId="8" fillId="25" borderId="4" xfId="0" applyNumberFormat="1" applyFont="1" applyFill="1" applyBorder="1" applyAlignment="1">
      <alignment vertical="center"/>
    </xf>
    <xf numFmtId="0" fontId="0" fillId="0" borderId="0" xfId="0" applyNumberFormat="1" applyFill="1" applyAlignment="1">
      <alignment horizontal="center" vertical="center"/>
    </xf>
    <xf numFmtId="0" fontId="7" fillId="0" borderId="0" xfId="0" applyNumberFormat="1" applyFont="1" applyFill="1" applyAlignment="1">
      <alignment horizontal="center" vertical="center"/>
    </xf>
    <xf numFmtId="164" fontId="7" fillId="0" borderId="0" xfId="1" applyFont="1" applyFill="1" applyBorder="1"/>
    <xf numFmtId="4" fontId="7" fillId="0" borderId="23" xfId="4" applyNumberFormat="1" applyFont="1" applyFill="1" applyBorder="1" applyAlignment="1">
      <alignment horizontal="center" vertical="center"/>
    </xf>
    <xf numFmtId="2" fontId="7" fillId="25" borderId="0" xfId="0" applyNumberFormat="1" applyFont="1" applyFill="1" applyBorder="1" applyAlignment="1">
      <alignment horizontal="center" vertical="center" wrapText="1"/>
    </xf>
    <xf numFmtId="2" fontId="8" fillId="25" borderId="0" xfId="0" applyNumberFormat="1" applyFont="1" applyFill="1" applyBorder="1" applyAlignment="1">
      <alignment horizontal="center" vertical="center"/>
    </xf>
    <xf numFmtId="4" fontId="7" fillId="2" borderId="7" xfId="0" applyNumberFormat="1" applyFont="1" applyFill="1" applyBorder="1" applyAlignment="1">
      <alignment horizontal="center" vertical="center"/>
    </xf>
    <xf numFmtId="164" fontId="7" fillId="25" borderId="0" xfId="1" applyFont="1" applyFill="1" applyBorder="1" applyAlignment="1">
      <alignment horizontal="center" vertical="center"/>
    </xf>
    <xf numFmtId="171" fontId="7" fillId="0" borderId="32" xfId="0" applyNumberFormat="1" applyFont="1" applyFill="1" applyBorder="1" applyAlignment="1">
      <alignment horizontal="center" vertical="center" wrapText="1"/>
    </xf>
    <xf numFmtId="4" fontId="36" fillId="31" borderId="23" xfId="4" applyNumberFormat="1" applyFont="1" applyFill="1" applyBorder="1" applyAlignment="1">
      <alignment horizontal="center" vertical="center"/>
    </xf>
    <xf numFmtId="4" fontId="34" fillId="31" borderId="23" xfId="0" applyNumberFormat="1" applyFont="1" applyFill="1" applyBorder="1" applyAlignment="1">
      <alignment horizontal="center" vertical="center"/>
    </xf>
    <xf numFmtId="4" fontId="7" fillId="0" borderId="23" xfId="0" applyNumberFormat="1" applyFont="1" applyFill="1" applyBorder="1" applyAlignment="1">
      <alignment horizontal="center" vertical="center"/>
    </xf>
    <xf numFmtId="0" fontId="46" fillId="0" borderId="0" xfId="0" applyFont="1" applyAlignment="1">
      <alignment horizontal="center" vertical="center"/>
    </xf>
    <xf numFmtId="0" fontId="7" fillId="25" borderId="0" xfId="0" applyFont="1" applyFill="1" applyAlignment="1">
      <alignment horizontal="center" vertical="center"/>
    </xf>
    <xf numFmtId="0" fontId="7" fillId="33" borderId="13" xfId="0" applyFont="1" applyFill="1" applyBorder="1" applyAlignment="1">
      <alignment vertical="center" wrapText="1"/>
    </xf>
    <xf numFmtId="0" fontId="7" fillId="33" borderId="13" xfId="0" applyFont="1" applyFill="1" applyBorder="1" applyAlignment="1">
      <alignment horizontal="center" vertical="center"/>
    </xf>
    <xf numFmtId="4" fontId="7" fillId="33" borderId="13" xfId="0" applyNumberFormat="1" applyFont="1" applyFill="1" applyBorder="1" applyAlignment="1">
      <alignment horizontal="center" vertical="center"/>
    </xf>
    <xf numFmtId="0" fontId="7" fillId="0" borderId="0" xfId="83" applyAlignment="1">
      <alignment vertical="center"/>
    </xf>
    <xf numFmtId="0" fontId="7" fillId="0" borderId="0" xfId="83" applyFont="1" applyAlignment="1">
      <alignment vertical="center"/>
    </xf>
    <xf numFmtId="0" fontId="7" fillId="25" borderId="4" xfId="83" applyFont="1" applyFill="1" applyBorder="1" applyAlignment="1">
      <alignment vertical="center"/>
    </xf>
    <xf numFmtId="0" fontId="7" fillId="25" borderId="0" xfId="83" applyFont="1" applyFill="1" applyBorder="1" applyAlignment="1">
      <alignment vertical="center"/>
    </xf>
    <xf numFmtId="0" fontId="7" fillId="25" borderId="5" xfId="83" applyFont="1" applyFill="1" applyBorder="1" applyAlignment="1">
      <alignment vertical="center"/>
    </xf>
    <xf numFmtId="0" fontId="8" fillId="25" borderId="0" xfId="83" applyFont="1" applyFill="1" applyBorder="1" applyAlignment="1">
      <alignment vertical="center"/>
    </xf>
    <xf numFmtId="0" fontId="7" fillId="25" borderId="0" xfId="83" applyFont="1" applyFill="1" applyBorder="1" applyAlignment="1">
      <alignment horizontal="center" vertical="center"/>
    </xf>
    <xf numFmtId="0" fontId="7" fillId="25" borderId="5" xfId="83" applyFont="1" applyFill="1" applyBorder="1" applyAlignment="1">
      <alignment horizontal="center" vertical="center"/>
    </xf>
    <xf numFmtId="0" fontId="8" fillId="25" borderId="0" xfId="83" applyFont="1" applyFill="1" applyBorder="1" applyAlignment="1">
      <alignment horizontal="justify" vertical="center"/>
    </xf>
    <xf numFmtId="0" fontId="7" fillId="25" borderId="40" xfId="83" applyFont="1" applyFill="1" applyBorder="1" applyAlignment="1">
      <alignment horizontal="justify" vertical="center" wrapText="1"/>
    </xf>
    <xf numFmtId="2" fontId="7" fillId="25" borderId="41" xfId="83" applyNumberFormat="1" applyFont="1" applyFill="1" applyBorder="1" applyAlignment="1" applyProtection="1">
      <alignment horizontal="right" vertical="center" wrapText="1"/>
      <protection locked="0"/>
    </xf>
    <xf numFmtId="0" fontId="7" fillId="25" borderId="42" xfId="83" applyFont="1" applyFill="1" applyBorder="1" applyAlignment="1">
      <alignment horizontal="justify" vertical="center" wrapText="1"/>
    </xf>
    <xf numFmtId="0" fontId="8" fillId="25" borderId="0" xfId="83" applyFont="1" applyFill="1" applyBorder="1" applyAlignment="1">
      <alignment horizontal="right" vertical="center" wrapText="1"/>
    </xf>
    <xf numFmtId="4" fontId="8" fillId="25" borderId="0" xfId="83" applyNumberFormat="1" applyFont="1" applyFill="1" applyBorder="1" applyAlignment="1">
      <alignment horizontal="right" vertical="center" wrapText="1"/>
    </xf>
    <xf numFmtId="0" fontId="8" fillId="25" borderId="0" xfId="83" applyFont="1" applyFill="1" applyBorder="1" applyAlignment="1">
      <alignment horizontal="justify" vertical="center" wrapText="1"/>
    </xf>
    <xf numFmtId="0" fontId="7" fillId="25" borderId="40" xfId="83" applyFont="1" applyFill="1" applyBorder="1" applyAlignment="1">
      <alignment horizontal="justify" vertical="center"/>
    </xf>
    <xf numFmtId="2" fontId="7" fillId="25" borderId="41" xfId="83" applyNumberFormat="1" applyFont="1" applyFill="1" applyBorder="1" applyAlignment="1">
      <alignment vertical="center"/>
    </xf>
    <xf numFmtId="0" fontId="8" fillId="25" borderId="42" xfId="83" applyFont="1" applyFill="1" applyBorder="1" applyAlignment="1">
      <alignment horizontal="justify" vertical="center" wrapText="1"/>
    </xf>
    <xf numFmtId="0" fontId="7" fillId="25" borderId="40" xfId="83" applyFont="1" applyFill="1" applyBorder="1" applyAlignment="1">
      <alignment horizontal="left" vertical="center" wrapText="1" indent="1"/>
    </xf>
    <xf numFmtId="2" fontId="8" fillId="25" borderId="0" xfId="83" applyNumberFormat="1" applyFont="1" applyFill="1" applyBorder="1" applyAlignment="1">
      <alignment horizontal="right" vertical="center" wrapText="1"/>
    </xf>
    <xf numFmtId="0" fontId="7" fillId="25" borderId="6" xfId="83" applyFont="1" applyFill="1" applyBorder="1" applyAlignment="1">
      <alignment vertical="center"/>
    </xf>
    <xf numFmtId="0" fontId="7" fillId="25" borderId="7" xfId="83" applyFont="1" applyFill="1" applyBorder="1" applyAlignment="1">
      <alignment vertical="center"/>
    </xf>
    <xf numFmtId="0" fontId="7" fillId="25" borderId="8" xfId="83" applyFont="1" applyFill="1" applyBorder="1" applyAlignment="1">
      <alignment vertical="center"/>
    </xf>
    <xf numFmtId="177" fontId="7" fillId="25" borderId="0" xfId="100" applyNumberFormat="1" applyFont="1" applyFill="1" applyBorder="1" applyAlignment="1">
      <alignment vertical="center"/>
    </xf>
    <xf numFmtId="0" fontId="44" fillId="25" borderId="0" xfId="83" applyFont="1" applyFill="1" applyBorder="1" applyAlignment="1">
      <alignment horizontal="left" vertical="center"/>
    </xf>
    <xf numFmtId="2" fontId="7" fillId="25" borderId="0" xfId="83" applyNumberFormat="1" applyFont="1" applyFill="1" applyBorder="1" applyAlignment="1">
      <alignment vertical="center"/>
    </xf>
    <xf numFmtId="0" fontId="7" fillId="25" borderId="0" xfId="83" applyFont="1" applyFill="1" applyBorder="1" applyAlignment="1">
      <alignment horizontal="left" vertical="center"/>
    </xf>
    <xf numFmtId="175" fontId="7" fillId="0" borderId="0" xfId="0" applyNumberFormat="1" applyFont="1" applyFill="1" applyBorder="1" applyAlignment="1">
      <alignment horizontal="center" vertical="center"/>
    </xf>
    <xf numFmtId="4" fontId="8" fillId="0" borderId="23" xfId="0" applyNumberFormat="1" applyFont="1" applyFill="1" applyBorder="1" applyAlignment="1">
      <alignment horizontal="center" vertical="center"/>
    </xf>
    <xf numFmtId="4" fontId="7" fillId="0" borderId="23" xfId="0" applyNumberFormat="1" applyFont="1" applyFill="1" applyBorder="1" applyAlignment="1">
      <alignment horizontal="center" vertical="center" wrapText="1"/>
    </xf>
    <xf numFmtId="4" fontId="51" fillId="25" borderId="1" xfId="0" applyNumberFormat="1" applyFont="1" applyFill="1" applyBorder="1" applyAlignment="1">
      <alignment vertical="center"/>
    </xf>
    <xf numFmtId="4" fontId="7" fillId="0" borderId="0" xfId="0" applyNumberFormat="1" applyFont="1" applyBorder="1" applyAlignment="1">
      <alignment horizontal="left" vertical="center"/>
    </xf>
    <xf numFmtId="4" fontId="0" fillId="0" borderId="0" xfId="0" applyNumberFormat="1" applyBorder="1" applyAlignment="1">
      <alignment horizontal="left" vertical="center"/>
    </xf>
    <xf numFmtId="4" fontId="7" fillId="0" borderId="4" xfId="0" applyNumberFormat="1" applyFont="1" applyBorder="1" applyAlignment="1">
      <alignment horizontal="left" vertical="center"/>
    </xf>
    <xf numFmtId="0" fontId="51" fillId="25" borderId="4" xfId="0" applyNumberFormat="1" applyFont="1" applyFill="1" applyBorder="1" applyAlignment="1">
      <alignment vertical="center"/>
    </xf>
    <xf numFmtId="164" fontId="8" fillId="39" borderId="13" xfId="1" applyFont="1" applyFill="1" applyBorder="1" applyAlignment="1">
      <alignment horizontal="center" vertical="center"/>
    </xf>
    <xf numFmtId="49" fontId="8" fillId="40" borderId="13" xfId="0" applyNumberFormat="1" applyFont="1" applyFill="1" applyBorder="1" applyAlignment="1">
      <alignment horizontal="center" vertical="center"/>
    </xf>
    <xf numFmtId="0" fontId="8" fillId="40" borderId="13" xfId="0" applyFont="1" applyFill="1" applyBorder="1" applyAlignment="1">
      <alignment horizontal="center" vertical="center"/>
    </xf>
    <xf numFmtId="0" fontId="8" fillId="40" borderId="13" xfId="0" applyFont="1" applyFill="1" applyBorder="1" applyAlignment="1">
      <alignment horizontal="left" vertical="center" wrapText="1"/>
    </xf>
    <xf numFmtId="4" fontId="8" fillId="40" borderId="13" xfId="0" applyNumberFormat="1" applyFont="1" applyFill="1" applyBorder="1" applyAlignment="1">
      <alignment horizontal="right" vertical="center"/>
    </xf>
    <xf numFmtId="4" fontId="7" fillId="40" borderId="13" xfId="1" applyNumberFormat="1" applyFont="1" applyFill="1" applyBorder="1" applyAlignment="1">
      <alignment horizontal="right" vertical="center"/>
    </xf>
    <xf numFmtId="4" fontId="8" fillId="40" borderId="13" xfId="1" applyNumberFormat="1" applyFont="1" applyFill="1" applyBorder="1" applyAlignment="1">
      <alignment horizontal="right" vertical="center"/>
    </xf>
    <xf numFmtId="4" fontId="48" fillId="39" borderId="13" xfId="1" applyNumberFormat="1" applyFont="1" applyFill="1" applyBorder="1" applyAlignment="1">
      <alignment horizontal="right" vertical="center"/>
    </xf>
    <xf numFmtId="0" fontId="51" fillId="2" borderId="1" xfId="0" applyFont="1" applyFill="1" applyBorder="1" applyAlignment="1">
      <alignment vertical="center"/>
    </xf>
    <xf numFmtId="0" fontId="7" fillId="25" borderId="30" xfId="0" applyNumberFormat="1" applyFont="1" applyFill="1" applyBorder="1" applyAlignment="1">
      <alignment horizontal="center" vertical="center"/>
    </xf>
    <xf numFmtId="2" fontId="7" fillId="25" borderId="30" xfId="0" applyNumberFormat="1" applyFont="1" applyFill="1" applyBorder="1" applyAlignment="1">
      <alignment horizontal="center" vertical="center"/>
    </xf>
    <xf numFmtId="2" fontId="8" fillId="25" borderId="30" xfId="0" applyNumberFormat="1" applyFont="1" applyFill="1" applyBorder="1" applyAlignment="1">
      <alignment horizontal="center" vertical="center"/>
    </xf>
    <xf numFmtId="4" fontId="7" fillId="25" borderId="30" xfId="0" applyNumberFormat="1" applyFont="1" applyFill="1" applyBorder="1" applyAlignment="1">
      <alignment horizontal="center" vertical="center"/>
    </xf>
    <xf numFmtId="4" fontId="7" fillId="25" borderId="0" xfId="0" applyNumberFormat="1" applyFont="1" applyFill="1" applyBorder="1" applyAlignment="1">
      <alignment horizontal="center" vertical="center"/>
    </xf>
    <xf numFmtId="3" fontId="8" fillId="40" borderId="10" xfId="4" applyNumberFormat="1" applyFont="1" applyFill="1" applyBorder="1" applyAlignment="1">
      <alignment horizontal="right" vertical="center"/>
    </xf>
    <xf numFmtId="2" fontId="8" fillId="40" borderId="10" xfId="4" applyNumberFormat="1" applyFont="1" applyFill="1" applyBorder="1" applyAlignment="1">
      <alignment vertical="center" wrapText="1"/>
    </xf>
    <xf numFmtId="0" fontId="8" fillId="40" borderId="11" xfId="4" applyNumberFormat="1" applyFont="1" applyFill="1" applyBorder="1" applyAlignment="1">
      <alignment horizontal="center" vertical="center"/>
    </xf>
    <xf numFmtId="2" fontId="8" fillId="40" borderId="11" xfId="5" applyNumberFormat="1" applyFont="1" applyFill="1" applyBorder="1" applyAlignment="1">
      <alignment horizontal="center" vertical="center"/>
    </xf>
    <xf numFmtId="2" fontId="8" fillId="40" borderId="11" xfId="4" applyNumberFormat="1" applyFont="1" applyFill="1" applyBorder="1" applyAlignment="1">
      <alignment horizontal="center" vertical="center"/>
    </xf>
    <xf numFmtId="2" fontId="7" fillId="40" borderId="11" xfId="4" applyNumberFormat="1" applyFont="1" applyFill="1" applyBorder="1" applyAlignment="1">
      <alignment horizontal="center" vertical="center"/>
    </xf>
    <xf numFmtId="2" fontId="7" fillId="40" borderId="11" xfId="1" applyNumberFormat="1" applyFont="1" applyFill="1" applyBorder="1" applyAlignment="1">
      <alignment horizontal="center" vertical="center"/>
    </xf>
    <xf numFmtId="2" fontId="8" fillId="40" borderId="11" xfId="1" applyNumberFormat="1" applyFont="1" applyFill="1" applyBorder="1" applyAlignment="1">
      <alignment horizontal="center" vertical="center" wrapText="1"/>
    </xf>
    <xf numFmtId="2" fontId="8" fillId="40" borderId="11" xfId="1" applyNumberFormat="1" applyFont="1" applyFill="1" applyBorder="1" applyAlignment="1">
      <alignment horizontal="center" vertical="center"/>
    </xf>
    <xf numFmtId="4" fontId="7" fillId="40" borderId="11" xfId="1" applyNumberFormat="1" applyFont="1" applyFill="1" applyBorder="1" applyAlignment="1">
      <alignment horizontal="center" vertical="center"/>
    </xf>
    <xf numFmtId="164" fontId="8" fillId="40" borderId="14" xfId="1" applyFont="1" applyFill="1" applyBorder="1" applyAlignment="1">
      <alignment horizontal="center" vertical="center"/>
    </xf>
    <xf numFmtId="4" fontId="8" fillId="40" borderId="14" xfId="4" applyNumberFormat="1" applyFont="1" applyFill="1" applyBorder="1" applyAlignment="1">
      <alignment horizontal="center" vertical="center"/>
    </xf>
    <xf numFmtId="172" fontId="0" fillId="0" borderId="0" xfId="1" applyNumberFormat="1" applyFont="1" applyFill="1" applyBorder="1" applyAlignment="1">
      <alignment horizontal="center" vertical="center"/>
    </xf>
    <xf numFmtId="178" fontId="0" fillId="0" borderId="0" xfId="0" applyNumberFormat="1" applyFill="1" applyAlignment="1">
      <alignment horizontal="center" vertical="center"/>
    </xf>
    <xf numFmtId="4" fontId="39" fillId="31" borderId="23" xfId="0" applyNumberFormat="1" applyFont="1" applyFill="1" applyBorder="1" applyAlignment="1">
      <alignment horizontal="center" vertical="center"/>
    </xf>
    <xf numFmtId="0" fontId="33" fillId="25" borderId="0" xfId="1" applyNumberFormat="1" applyFont="1" applyFill="1" applyBorder="1" applyAlignment="1">
      <alignment horizontal="right" vertical="center"/>
    </xf>
    <xf numFmtId="4" fontId="34" fillId="31" borderId="42" xfId="0" applyNumberFormat="1" applyFont="1" applyFill="1" applyBorder="1" applyAlignment="1">
      <alignment horizontal="center" vertical="center"/>
    </xf>
    <xf numFmtId="10" fontId="52" fillId="38" borderId="0" xfId="100" applyNumberFormat="1" applyFont="1" applyFill="1" applyAlignment="1">
      <alignment vertical="center"/>
    </xf>
    <xf numFmtId="0" fontId="8" fillId="39" borderId="9" xfId="83" applyNumberFormat="1" applyFont="1" applyFill="1" applyBorder="1" applyAlignment="1" applyProtection="1">
      <alignment horizontal="center" vertical="center"/>
    </xf>
    <xf numFmtId="0" fontId="7" fillId="0" borderId="13" xfId="0" applyFont="1" applyFill="1" applyBorder="1" applyAlignment="1">
      <alignment horizontal="center" vertical="center" wrapText="1"/>
    </xf>
    <xf numFmtId="2" fontId="34" fillId="0" borderId="0" xfId="83" applyNumberFormat="1" applyFont="1" applyFill="1" applyBorder="1" applyAlignment="1" applyProtection="1">
      <alignment horizontal="left" vertical="top"/>
    </xf>
    <xf numFmtId="2" fontId="7" fillId="0" borderId="0" xfId="83" applyNumberFormat="1" applyFont="1" applyFill="1" applyAlignment="1" applyProtection="1">
      <alignment vertical="center"/>
    </xf>
    <xf numFmtId="2" fontId="34" fillId="0" borderId="0" xfId="83" quotePrefix="1" applyNumberFormat="1" applyFont="1" applyFill="1" applyBorder="1" applyAlignment="1" applyProtection="1">
      <alignment horizontal="left" vertical="top"/>
    </xf>
    <xf numFmtId="0" fontId="54" fillId="0" borderId="0" xfId="0" applyFont="1" applyAlignment="1">
      <alignment vertical="center"/>
    </xf>
    <xf numFmtId="4" fontId="54" fillId="0" borderId="0" xfId="83" applyNumberFormat="1" applyFont="1" applyFill="1" applyAlignment="1" applyProtection="1">
      <alignment horizontal="center" vertical="center"/>
    </xf>
    <xf numFmtId="4" fontId="54" fillId="0" borderId="0" xfId="83" applyNumberFormat="1" applyFont="1" applyFill="1" applyAlignment="1" applyProtection="1">
      <alignment vertical="center"/>
    </xf>
    <xf numFmtId="2" fontId="54" fillId="0" borderId="0" xfId="83" applyNumberFormat="1" applyFont="1" applyFill="1" applyAlignment="1" applyProtection="1">
      <alignment vertical="center"/>
    </xf>
    <xf numFmtId="0" fontId="7" fillId="25" borderId="13" xfId="0" applyFont="1" applyFill="1" applyBorder="1" applyAlignment="1">
      <alignment horizontal="center" vertical="center"/>
    </xf>
    <xf numFmtId="3" fontId="8" fillId="25" borderId="4" xfId="4" applyNumberFormat="1" applyFont="1" applyFill="1" applyBorder="1" applyAlignment="1">
      <alignment horizontal="right" vertical="center"/>
    </xf>
    <xf numFmtId="0" fontId="8" fillId="25" borderId="0" xfId="4" applyNumberFormat="1" applyFont="1" applyFill="1" applyBorder="1" applyAlignment="1">
      <alignment horizontal="center" vertical="center"/>
    </xf>
    <xf numFmtId="2" fontId="8" fillId="25" borderId="0" xfId="5" applyNumberFormat="1" applyFont="1" applyFill="1" applyBorder="1" applyAlignment="1">
      <alignment horizontal="center" vertical="center"/>
    </xf>
    <xf numFmtId="2" fontId="8" fillId="25" borderId="0" xfId="4" applyNumberFormat="1" applyFont="1" applyFill="1" applyBorder="1" applyAlignment="1">
      <alignment horizontal="center" vertical="center"/>
    </xf>
    <xf numFmtId="2" fontId="7" fillId="25" borderId="0" xfId="4" applyNumberFormat="1" applyFont="1" applyFill="1" applyBorder="1" applyAlignment="1">
      <alignment horizontal="center" vertical="center"/>
    </xf>
    <xf numFmtId="2" fontId="7" fillId="25" borderId="0" xfId="1" applyNumberFormat="1" applyFont="1" applyFill="1" applyBorder="1" applyAlignment="1">
      <alignment horizontal="center" vertical="center"/>
    </xf>
    <xf numFmtId="2" fontId="8" fillId="25" borderId="0" xfId="1" applyNumberFormat="1" applyFont="1" applyFill="1" applyBorder="1" applyAlignment="1">
      <alignment horizontal="center" vertical="center" wrapText="1"/>
    </xf>
    <xf numFmtId="2" fontId="8" fillId="25" borderId="0" xfId="1" applyNumberFormat="1" applyFont="1" applyFill="1" applyBorder="1" applyAlignment="1">
      <alignment horizontal="center" vertical="center"/>
    </xf>
    <xf numFmtId="164" fontId="40" fillId="25" borderId="5" xfId="4" applyNumberFormat="1" applyFont="1" applyFill="1" applyBorder="1" applyAlignment="1">
      <alignment horizontal="center" vertical="center"/>
    </xf>
    <xf numFmtId="4" fontId="8" fillId="25" borderId="0" xfId="4" applyNumberFormat="1" applyFont="1" applyFill="1" applyBorder="1" applyAlignment="1">
      <alignment horizontal="center" vertical="center"/>
    </xf>
    <xf numFmtId="0" fontId="7" fillId="25" borderId="0" xfId="0" applyFont="1" applyFill="1" applyAlignment="1">
      <alignment vertical="center"/>
    </xf>
    <xf numFmtId="164" fontId="8" fillId="25" borderId="10" xfId="57" applyFont="1" applyFill="1" applyBorder="1" applyAlignment="1">
      <alignment horizontal="left" vertical="center" wrapText="1"/>
    </xf>
    <xf numFmtId="1" fontId="8" fillId="25" borderId="11" xfId="4" applyNumberFormat="1" applyFont="1" applyFill="1" applyBorder="1" applyAlignment="1">
      <alignment horizontal="center" vertical="center"/>
    </xf>
    <xf numFmtId="2" fontId="8" fillId="25" borderId="11" xfId="5" applyNumberFormat="1" applyFont="1" applyFill="1" applyBorder="1" applyAlignment="1">
      <alignment horizontal="center" vertical="center"/>
    </xf>
    <xf numFmtId="2" fontId="8" fillId="25" borderId="11" xfId="4" applyNumberFormat="1" applyFont="1" applyFill="1" applyBorder="1" applyAlignment="1">
      <alignment horizontal="center" vertical="center"/>
    </xf>
    <xf numFmtId="2" fontId="8" fillId="25" borderId="11" xfId="57" applyNumberFormat="1" applyFont="1" applyFill="1" applyBorder="1" applyAlignment="1">
      <alignment horizontal="center" vertical="center"/>
    </xf>
    <xf numFmtId="164" fontId="8" fillId="25" borderId="11" xfId="57" applyFont="1" applyFill="1" applyBorder="1" applyAlignment="1">
      <alignment horizontal="center" vertical="center"/>
    </xf>
    <xf numFmtId="164" fontId="8" fillId="25" borderId="14" xfId="1" applyFont="1" applyFill="1" applyBorder="1" applyAlignment="1">
      <alignment horizontal="center" vertical="center"/>
    </xf>
    <xf numFmtId="2" fontId="8" fillId="25" borderId="14" xfId="4" applyNumberFormat="1" applyFont="1" applyFill="1" applyBorder="1" applyAlignment="1">
      <alignment horizontal="center" vertical="center"/>
    </xf>
    <xf numFmtId="164" fontId="8" fillId="25" borderId="4" xfId="57" applyFont="1" applyFill="1" applyBorder="1" applyAlignment="1">
      <alignment horizontal="left" vertical="center"/>
    </xf>
    <xf numFmtId="1" fontId="8" fillId="25" borderId="0" xfId="4" applyNumberFormat="1" applyFont="1" applyFill="1" applyBorder="1" applyAlignment="1">
      <alignment horizontal="center" vertical="center"/>
    </xf>
    <xf numFmtId="2" fontId="8" fillId="25" borderId="0" xfId="57" applyNumberFormat="1" applyFont="1" applyFill="1" applyBorder="1" applyAlignment="1">
      <alignment horizontal="center" vertical="center"/>
    </xf>
    <xf numFmtId="164" fontId="8" fillId="25" borderId="5" xfId="4" applyNumberFormat="1" applyFont="1" applyFill="1" applyBorder="1" applyAlignment="1">
      <alignment horizontal="center" vertical="center"/>
    </xf>
    <xf numFmtId="2" fontId="8" fillId="25" borderId="4" xfId="4" applyNumberFormat="1" applyFont="1" applyFill="1" applyBorder="1" applyAlignment="1">
      <alignment vertical="center" wrapText="1"/>
    </xf>
    <xf numFmtId="3" fontId="7" fillId="25" borderId="4" xfId="4" applyNumberFormat="1" applyFont="1" applyFill="1" applyBorder="1" applyAlignment="1">
      <alignment horizontal="right" vertical="center"/>
    </xf>
    <xf numFmtId="2" fontId="7" fillId="25" borderId="0" xfId="5" applyNumberFormat="1" applyFont="1" applyFill="1" applyBorder="1" applyAlignment="1">
      <alignment horizontal="center" vertical="center"/>
    </xf>
    <xf numFmtId="4" fontId="7" fillId="25" borderId="0" xfId="4" applyNumberFormat="1" applyFont="1" applyFill="1" applyBorder="1" applyAlignment="1">
      <alignment horizontal="center" vertical="center"/>
    </xf>
    <xf numFmtId="2" fontId="7" fillId="25" borderId="0" xfId="1" applyNumberFormat="1" applyFont="1" applyFill="1" applyBorder="1" applyAlignment="1">
      <alignment horizontal="center" vertical="center" wrapText="1"/>
    </xf>
    <xf numFmtId="164" fontId="37" fillId="25" borderId="5" xfId="4" applyNumberFormat="1" applyFont="1" applyFill="1" applyBorder="1" applyAlignment="1">
      <alignment horizontal="center" vertical="center"/>
    </xf>
    <xf numFmtId="0" fontId="7" fillId="25" borderId="4" xfId="4" applyNumberFormat="1" applyFont="1" applyFill="1" applyBorder="1" applyAlignment="1">
      <alignment vertical="center"/>
    </xf>
    <xf numFmtId="164" fontId="7" fillId="25" borderId="5" xfId="57" applyFont="1" applyFill="1" applyBorder="1" applyAlignment="1">
      <alignment horizontal="center" vertical="center"/>
    </xf>
    <xf numFmtId="0" fontId="51" fillId="25" borderId="1" xfId="0" applyFont="1" applyFill="1" applyBorder="1" applyAlignment="1">
      <alignment vertical="center"/>
    </xf>
    <xf numFmtId="0" fontId="8" fillId="25" borderId="0" xfId="0" applyFont="1" applyFill="1" applyBorder="1" applyAlignment="1">
      <alignment horizontal="right" vertical="center"/>
    </xf>
    <xf numFmtId="4" fontId="8" fillId="25" borderId="0" xfId="1" applyNumberFormat="1" applyFont="1" applyFill="1" applyBorder="1" applyAlignment="1">
      <alignment horizontal="center" vertical="center"/>
    </xf>
    <xf numFmtId="165" fontId="7" fillId="25" borderId="0" xfId="0" applyNumberFormat="1" applyFont="1" applyFill="1" applyBorder="1" applyAlignment="1">
      <alignment horizontal="center" vertical="center"/>
    </xf>
    <xf numFmtId="0" fontId="8" fillId="25" borderId="7" xfId="0" applyFont="1" applyFill="1" applyBorder="1" applyAlignment="1">
      <alignment vertical="center"/>
    </xf>
    <xf numFmtId="0" fontId="7" fillId="25" borderId="7" xfId="0" applyFont="1" applyFill="1" applyBorder="1" applyAlignment="1">
      <alignment horizontal="center" vertical="center"/>
    </xf>
    <xf numFmtId="10" fontId="8" fillId="0" borderId="0" xfId="103" applyNumberFormat="1" applyFont="1" applyFill="1" applyAlignment="1">
      <alignment horizontal="right" vertical="center"/>
    </xf>
    <xf numFmtId="0" fontId="7" fillId="25" borderId="13" xfId="0" applyFont="1" applyFill="1" applyBorder="1" applyAlignment="1">
      <alignment horizontal="left" vertical="center" wrapText="1"/>
    </xf>
    <xf numFmtId="4" fontId="0" fillId="0" borderId="0" xfId="0" applyNumberFormat="1" applyAlignment="1">
      <alignment horizontal="right" vertical="center"/>
    </xf>
    <xf numFmtId="4" fontId="7" fillId="25" borderId="0" xfId="0" applyNumberFormat="1" applyFont="1" applyFill="1" applyAlignment="1">
      <alignment vertical="center"/>
    </xf>
    <xf numFmtId="4" fontId="7" fillId="25" borderId="0" xfId="0" applyNumberFormat="1" applyFont="1" applyFill="1" applyAlignment="1">
      <alignment horizontal="center" vertical="center"/>
    </xf>
    <xf numFmtId="2" fontId="7" fillId="25" borderId="0" xfId="0" applyNumberFormat="1" applyFont="1" applyFill="1" applyAlignment="1">
      <alignment horizontal="center" vertical="center"/>
    </xf>
    <xf numFmtId="4" fontId="7" fillId="0" borderId="0" xfId="64" applyNumberFormat="1" applyFont="1" applyAlignment="1">
      <alignment horizontal="center" vertical="center"/>
    </xf>
    <xf numFmtId="4" fontId="36" fillId="0" borderId="0" xfId="64" applyNumberFormat="1" applyFont="1" applyAlignment="1">
      <alignment horizontal="center" vertical="center"/>
    </xf>
    <xf numFmtId="4" fontId="8" fillId="41" borderId="13" xfId="64" applyNumberFormat="1" applyFont="1" applyFill="1" applyBorder="1" applyAlignment="1">
      <alignment horizontal="center" vertical="center"/>
    </xf>
    <xf numFmtId="4" fontId="8" fillId="41" borderId="13" xfId="64" applyNumberFormat="1" applyFont="1" applyFill="1" applyBorder="1" applyAlignment="1">
      <alignment horizontal="center" vertical="center" wrapText="1"/>
    </xf>
    <xf numFmtId="4" fontId="34" fillId="0" borderId="0" xfId="64" applyNumberFormat="1" applyFont="1" applyAlignment="1">
      <alignment horizontal="center" vertical="center"/>
    </xf>
    <xf numFmtId="4" fontId="7" fillId="0" borderId="13" xfId="64" applyNumberFormat="1" applyFont="1" applyBorder="1" applyAlignment="1">
      <alignment horizontal="center" vertical="center"/>
    </xf>
    <xf numFmtId="179" fontId="7" fillId="0" borderId="13" xfId="64" applyNumberFormat="1" applyFont="1" applyBorder="1" applyAlignment="1">
      <alignment horizontal="center" vertical="center"/>
    </xf>
    <xf numFmtId="4" fontId="7" fillId="28" borderId="13" xfId="64" applyNumberFormat="1" applyFont="1" applyFill="1" applyBorder="1" applyAlignment="1">
      <alignment horizontal="center" vertical="center"/>
    </xf>
    <xf numFmtId="4" fontId="8" fillId="0" borderId="0" xfId="64" applyNumberFormat="1" applyFont="1" applyAlignment="1">
      <alignment horizontal="center" vertical="center"/>
    </xf>
    <xf numFmtId="4" fontId="7" fillId="41" borderId="13" xfId="64" applyNumberFormat="1" applyFont="1" applyFill="1" applyBorder="1" applyAlignment="1">
      <alignment horizontal="center" vertical="center"/>
    </xf>
    <xf numFmtId="4" fontId="8" fillId="28" borderId="13" xfId="64" applyNumberFormat="1" applyFont="1" applyFill="1" applyBorder="1" applyAlignment="1">
      <alignment horizontal="center" vertical="center"/>
    </xf>
    <xf numFmtId="0" fontId="8" fillId="0" borderId="0" xfId="0" applyFont="1" applyAlignment="1">
      <alignment horizontal="center" vertical="center"/>
    </xf>
    <xf numFmtId="0" fontId="7" fillId="41" borderId="13" xfId="0" applyFont="1" applyFill="1" applyBorder="1" applyAlignment="1">
      <alignment vertical="center" wrapText="1"/>
    </xf>
    <xf numFmtId="0" fontId="7" fillId="41" borderId="13" xfId="0" applyFont="1" applyFill="1" applyBorder="1" applyAlignment="1">
      <alignment horizontal="center" vertical="center"/>
    </xf>
    <xf numFmtId="4" fontId="7" fillId="41" borderId="13" xfId="0" applyNumberFormat="1" applyFont="1" applyFill="1" applyBorder="1" applyAlignment="1">
      <alignment horizontal="center" vertical="center"/>
    </xf>
    <xf numFmtId="164" fontId="8" fillId="0" borderId="0" xfId="1" applyFont="1" applyFill="1" applyBorder="1" applyAlignment="1">
      <alignment horizontal="center" vertical="center" wrapText="1"/>
    </xf>
    <xf numFmtId="164" fontId="7" fillId="0" borderId="0" xfId="1" applyFont="1" applyFill="1" applyBorder="1" applyAlignment="1">
      <alignment horizontal="center" vertical="center" wrapText="1"/>
    </xf>
    <xf numFmtId="4" fontId="7" fillId="0" borderId="23" xfId="1" applyNumberFormat="1" applyFont="1" applyFill="1" applyBorder="1" applyAlignment="1">
      <alignment horizontal="center" vertical="center"/>
    </xf>
    <xf numFmtId="10" fontId="7" fillId="0" borderId="23" xfId="0" applyNumberFormat="1" applyFont="1" applyFill="1" applyBorder="1" applyAlignment="1">
      <alignment horizontal="center" vertical="center" wrapText="1"/>
    </xf>
    <xf numFmtId="0" fontId="7" fillId="25" borderId="12" xfId="0" applyNumberFormat="1" applyFont="1" applyFill="1" applyBorder="1" applyAlignment="1">
      <alignment horizontal="center" vertical="center"/>
    </xf>
    <xf numFmtId="49" fontId="7" fillId="25" borderId="13" xfId="0" applyNumberFormat="1" applyFont="1" applyFill="1" applyBorder="1" applyAlignment="1">
      <alignment horizontal="center" vertical="center"/>
    </xf>
    <xf numFmtId="4" fontId="7" fillId="25" borderId="13" xfId="0" applyNumberFormat="1" applyFont="1" applyFill="1" applyBorder="1" applyAlignment="1">
      <alignment horizontal="right" vertical="center"/>
    </xf>
    <xf numFmtId="4" fontId="7" fillId="25" borderId="13" xfId="1" applyNumberFormat="1" applyFont="1" applyFill="1" applyBorder="1" applyAlignment="1">
      <alignment horizontal="right" vertical="center"/>
    </xf>
    <xf numFmtId="164" fontId="35" fillId="25" borderId="0" xfId="1" applyFont="1" applyFill="1" applyBorder="1"/>
    <xf numFmtId="4" fontId="7" fillId="25" borderId="23" xfId="1" applyNumberFormat="1" applyFont="1" applyFill="1" applyBorder="1" applyAlignment="1">
      <alignment horizontal="center" vertical="center"/>
    </xf>
    <xf numFmtId="10" fontId="7" fillId="25" borderId="23" xfId="0" applyNumberFormat="1" applyFont="1" applyFill="1" applyBorder="1" applyAlignment="1">
      <alignment horizontal="center" vertical="center" wrapText="1"/>
    </xf>
    <xf numFmtId="4" fontId="7" fillId="25" borderId="23" xfId="0" applyNumberFormat="1" applyFont="1" applyFill="1" applyBorder="1" applyAlignment="1">
      <alignment horizontal="center" vertical="center"/>
    </xf>
    <xf numFmtId="4" fontId="35" fillId="25" borderId="0" xfId="0" applyNumberFormat="1" applyFont="1" applyFill="1" applyAlignment="1">
      <alignment horizontal="center" vertical="center"/>
    </xf>
    <xf numFmtId="4" fontId="8" fillId="25" borderId="23" xfId="0" applyNumberFormat="1" applyFont="1" applyFill="1" applyBorder="1" applyAlignment="1">
      <alignment horizontal="center" vertical="center"/>
    </xf>
    <xf numFmtId="4" fontId="7" fillId="25" borderId="23" xfId="0" applyNumberFormat="1" applyFont="1" applyFill="1" applyBorder="1" applyAlignment="1">
      <alignment horizontal="center" vertical="center" wrapText="1"/>
    </xf>
    <xf numFmtId="0" fontId="7" fillId="25" borderId="13" xfId="0" applyNumberFormat="1" applyFont="1" applyFill="1" applyBorder="1" applyAlignment="1">
      <alignment horizontal="center" vertical="center"/>
    </xf>
    <xf numFmtId="2" fontId="8" fillId="25" borderId="4" xfId="4" applyNumberFormat="1" applyFont="1" applyFill="1" applyBorder="1" applyAlignment="1">
      <alignment vertical="center"/>
    </xf>
    <xf numFmtId="2" fontId="7" fillId="25" borderId="4" xfId="4" applyNumberFormat="1" applyFont="1" applyFill="1" applyBorder="1" applyAlignment="1">
      <alignment vertical="center"/>
    </xf>
    <xf numFmtId="164" fontId="7" fillId="25" borderId="5" xfId="1" applyFont="1" applyFill="1" applyBorder="1" applyAlignment="1">
      <alignment horizontal="center" vertical="center"/>
    </xf>
    <xf numFmtId="0" fontId="7" fillId="25" borderId="0" xfId="4" applyNumberFormat="1" applyFont="1" applyFill="1" applyBorder="1" applyAlignment="1">
      <alignment vertical="center"/>
    </xf>
    <xf numFmtId="3" fontId="7" fillId="25" borderId="6" xfId="4" applyNumberFormat="1" applyFont="1" applyFill="1" applyBorder="1" applyAlignment="1">
      <alignment horizontal="right" vertical="center"/>
    </xf>
    <xf numFmtId="164" fontId="8" fillId="25" borderId="0" xfId="57" applyFont="1" applyFill="1" applyBorder="1" applyAlignment="1">
      <alignment horizontal="center" vertical="center"/>
    </xf>
    <xf numFmtId="0" fontId="7" fillId="25" borderId="0" xfId="0" applyFont="1" applyFill="1"/>
    <xf numFmtId="49" fontId="8" fillId="25" borderId="13" xfId="0" applyNumberFormat="1" applyFont="1" applyFill="1" applyBorder="1" applyAlignment="1">
      <alignment horizontal="center" vertical="center"/>
    </xf>
    <xf numFmtId="0" fontId="8" fillId="25" borderId="13" xfId="0" applyFont="1" applyFill="1" applyBorder="1" applyAlignment="1">
      <alignment horizontal="center" vertical="center"/>
    </xf>
    <xf numFmtId="0" fontId="8" fillId="25" borderId="13" xfId="0" applyFont="1" applyFill="1" applyBorder="1" applyAlignment="1">
      <alignment horizontal="left" vertical="center" wrapText="1"/>
    </xf>
    <xf numFmtId="4" fontId="8" fillId="25" borderId="13" xfId="0" applyNumberFormat="1" applyFont="1" applyFill="1" applyBorder="1" applyAlignment="1">
      <alignment horizontal="right" vertical="center"/>
    </xf>
    <xf numFmtId="4" fontId="8" fillId="25" borderId="13" xfId="1" applyNumberFormat="1" applyFont="1" applyFill="1" applyBorder="1" applyAlignment="1">
      <alignment horizontal="right" vertical="center"/>
    </xf>
    <xf numFmtId="49" fontId="7" fillId="25" borderId="12" xfId="0" applyNumberFormat="1" applyFont="1" applyFill="1" applyBorder="1" applyAlignment="1">
      <alignment horizontal="center" vertical="center"/>
    </xf>
    <xf numFmtId="0" fontId="7" fillId="25" borderId="12" xfId="0" applyFont="1" applyFill="1" applyBorder="1" applyAlignment="1">
      <alignment horizontal="center" vertical="center"/>
    </xf>
    <xf numFmtId="0" fontId="7" fillId="25" borderId="13" xfId="0" applyFont="1" applyFill="1" applyBorder="1" applyAlignment="1">
      <alignment horizontal="justify" vertical="center" wrapText="1"/>
    </xf>
    <xf numFmtId="164" fontId="7" fillId="25" borderId="0" xfId="1" applyFont="1" applyFill="1" applyBorder="1"/>
    <xf numFmtId="4" fontId="29" fillId="25" borderId="23" xfId="0" applyNumberFormat="1" applyFont="1" applyFill="1" applyBorder="1" applyAlignment="1">
      <alignment horizontal="center" vertical="center"/>
    </xf>
    <xf numFmtId="4" fontId="35" fillId="25" borderId="23" xfId="0" applyNumberFormat="1" applyFont="1" applyFill="1" applyBorder="1" applyAlignment="1">
      <alignment horizontal="center" vertical="center" wrapText="1"/>
    </xf>
    <xf numFmtId="4" fontId="35" fillId="25" borderId="23" xfId="0" applyNumberFormat="1" applyFont="1" applyFill="1" applyBorder="1" applyAlignment="1">
      <alignment horizontal="center" vertical="center"/>
    </xf>
    <xf numFmtId="0" fontId="35" fillId="25" borderId="0" xfId="0" applyFont="1" applyFill="1"/>
    <xf numFmtId="4" fontId="29" fillId="25" borderId="0" xfId="1" applyNumberFormat="1" applyFont="1" applyFill="1" applyBorder="1" applyAlignment="1">
      <alignment horizontal="center" vertical="center"/>
    </xf>
    <xf numFmtId="4" fontId="29" fillId="25" borderId="0" xfId="0" applyNumberFormat="1" applyFont="1" applyFill="1" applyAlignment="1">
      <alignment horizontal="center" vertical="center"/>
    </xf>
    <xf numFmtId="10" fontId="57" fillId="29" borderId="24" xfId="0" applyNumberFormat="1" applyFont="1" applyFill="1" applyBorder="1" applyAlignment="1">
      <alignment horizontal="right" vertical="center"/>
    </xf>
    <xf numFmtId="170" fontId="57" fillId="0" borderId="25" xfId="1" applyNumberFormat="1" applyFont="1" applyBorder="1" applyAlignment="1">
      <alignment horizontal="right" vertical="center"/>
    </xf>
    <xf numFmtId="4" fontId="58" fillId="0" borderId="0" xfId="0" applyNumberFormat="1" applyFont="1" applyAlignment="1">
      <alignment horizontal="center" vertical="center"/>
    </xf>
    <xf numFmtId="4" fontId="58" fillId="0" borderId="0" xfId="0" applyNumberFormat="1" applyFont="1" applyBorder="1" applyAlignment="1">
      <alignment horizontal="center" vertical="center"/>
    </xf>
    <xf numFmtId="3" fontId="57" fillId="39" borderId="13" xfId="1" applyNumberFormat="1" applyFont="1" applyFill="1" applyBorder="1" applyAlignment="1">
      <alignment horizontal="center" vertical="center"/>
    </xf>
    <xf numFmtId="10" fontId="60" fillId="0" borderId="23" xfId="0" applyNumberFormat="1" applyFont="1" applyFill="1" applyBorder="1" applyAlignment="1">
      <alignment horizontal="right" vertical="center"/>
    </xf>
    <xf numFmtId="4" fontId="61" fillId="0" borderId="23" xfId="0" applyNumberFormat="1" applyFont="1" applyFill="1" applyBorder="1" applyAlignment="1">
      <alignment horizontal="center" vertical="center"/>
    </xf>
    <xf numFmtId="170" fontId="60" fillId="0" borderId="23" xfId="1" applyNumberFormat="1" applyFont="1" applyFill="1" applyBorder="1" applyAlignment="1">
      <alignment horizontal="right" vertical="center"/>
    </xf>
    <xf numFmtId="170" fontId="57" fillId="26" borderId="13" xfId="1" applyNumberFormat="1" applyFont="1" applyFill="1" applyBorder="1" applyAlignment="1">
      <alignment horizontal="right" vertical="center" shrinkToFit="1"/>
    </xf>
    <xf numFmtId="10" fontId="57" fillId="26" borderId="13" xfId="103" applyNumberFormat="1" applyFont="1" applyFill="1" applyBorder="1" applyAlignment="1">
      <alignment horizontal="right" vertical="center" shrinkToFit="1"/>
    </xf>
    <xf numFmtId="0" fontId="58" fillId="29" borderId="24" xfId="0" applyFont="1" applyFill="1" applyBorder="1" applyAlignment="1">
      <alignment horizontal="center" vertical="center"/>
    </xf>
    <xf numFmtId="0" fontId="58" fillId="0" borderId="25" xfId="0" applyFont="1" applyBorder="1" applyAlignment="1">
      <alignment horizontal="center" vertical="center"/>
    </xf>
    <xf numFmtId="180" fontId="0" fillId="0" borderId="0" xfId="1" applyNumberFormat="1" applyFont="1" applyFill="1" applyAlignment="1">
      <alignment horizontal="center" vertical="center"/>
    </xf>
    <xf numFmtId="49" fontId="8" fillId="26" borderId="13" xfId="0" applyNumberFormat="1" applyFont="1" applyFill="1" applyBorder="1" applyAlignment="1">
      <alignment horizontal="center" vertical="center"/>
    </xf>
    <xf numFmtId="0" fontId="8" fillId="26" borderId="13" xfId="0" applyFont="1" applyFill="1" applyBorder="1" applyAlignment="1">
      <alignment horizontal="center" vertical="center"/>
    </xf>
    <xf numFmtId="0" fontId="8" fillId="26" borderId="13" xfId="0" applyFont="1" applyFill="1" applyBorder="1" applyAlignment="1">
      <alignment horizontal="left" vertical="center" wrapText="1"/>
    </xf>
    <xf numFmtId="4" fontId="7" fillId="26" borderId="13" xfId="0" applyNumberFormat="1" applyFont="1" applyFill="1" applyBorder="1" applyAlignment="1">
      <alignment horizontal="right" vertical="center"/>
    </xf>
    <xf numFmtId="4" fontId="7" fillId="26" borderId="13" xfId="1" applyNumberFormat="1" applyFont="1" applyFill="1" applyBorder="1" applyAlignment="1">
      <alignment horizontal="right" vertical="center"/>
    </xf>
    <xf numFmtId="3" fontId="8" fillId="26" borderId="10" xfId="4" applyNumberFormat="1" applyFont="1" applyFill="1" applyBorder="1" applyAlignment="1">
      <alignment horizontal="right" vertical="center"/>
    </xf>
    <xf numFmtId="2" fontId="8" fillId="26" borderId="10" xfId="4" applyNumberFormat="1" applyFont="1" applyFill="1" applyBorder="1" applyAlignment="1">
      <alignment vertical="center" wrapText="1"/>
    </xf>
    <xf numFmtId="0" fontId="8" fillId="26" borderId="11" xfId="4" applyNumberFormat="1" applyFont="1" applyFill="1" applyBorder="1" applyAlignment="1">
      <alignment horizontal="center" vertical="center"/>
    </xf>
    <xf numFmtId="2" fontId="8" fillId="26" borderId="11" xfId="5" applyNumberFormat="1" applyFont="1" applyFill="1" applyBorder="1" applyAlignment="1">
      <alignment horizontal="center" vertical="center"/>
    </xf>
    <xf numFmtId="2" fontId="8" fillId="26" borderId="11" xfId="4" applyNumberFormat="1" applyFont="1" applyFill="1" applyBorder="1" applyAlignment="1">
      <alignment horizontal="center" vertical="center"/>
    </xf>
    <xf numFmtId="2" fontId="7" fillId="26" borderId="11" xfId="4" applyNumberFormat="1" applyFont="1" applyFill="1" applyBorder="1" applyAlignment="1">
      <alignment horizontal="center" vertical="center"/>
    </xf>
    <xf numFmtId="2" fontId="7" fillId="26" borderId="11" xfId="1" applyNumberFormat="1" applyFont="1" applyFill="1" applyBorder="1" applyAlignment="1">
      <alignment horizontal="center" vertical="center"/>
    </xf>
    <xf numFmtId="2" fontId="8" fillId="26" borderId="11" xfId="1" applyNumberFormat="1" applyFont="1" applyFill="1" applyBorder="1" applyAlignment="1">
      <alignment horizontal="center" vertical="center" wrapText="1"/>
    </xf>
    <xf numFmtId="2" fontId="8" fillId="26" borderId="11" xfId="1" applyNumberFormat="1" applyFont="1" applyFill="1" applyBorder="1" applyAlignment="1">
      <alignment horizontal="center" vertical="center"/>
    </xf>
    <xf numFmtId="4" fontId="7" fillId="26" borderId="11" xfId="1" applyNumberFormat="1" applyFont="1" applyFill="1" applyBorder="1" applyAlignment="1">
      <alignment horizontal="center" vertical="center"/>
    </xf>
    <xf numFmtId="164" fontId="8" fillId="26" borderId="14" xfId="1" applyFont="1" applyFill="1" applyBorder="1" applyAlignment="1">
      <alignment horizontal="center" vertical="center"/>
    </xf>
    <xf numFmtId="4" fontId="8" fillId="26" borderId="14" xfId="4" applyNumberFormat="1" applyFont="1" applyFill="1" applyBorder="1" applyAlignment="1">
      <alignment horizontal="center" vertical="center"/>
    </xf>
    <xf numFmtId="4" fontId="0" fillId="0" borderId="0" xfId="0" applyNumberFormat="1" applyFill="1" applyAlignment="1">
      <alignment horizontal="right"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Alignment="1">
      <alignment vertical="center"/>
    </xf>
    <xf numFmtId="4" fontId="7" fillId="25" borderId="23" xfId="4" applyNumberFormat="1" applyFont="1" applyFill="1" applyBorder="1" applyAlignment="1">
      <alignment horizontal="center" vertical="center"/>
    </xf>
    <xf numFmtId="2" fontId="7" fillId="25" borderId="4" xfId="4" applyNumberFormat="1" applyFont="1" applyFill="1" applyBorder="1" applyAlignment="1">
      <alignment vertical="center" wrapText="1"/>
    </xf>
    <xf numFmtId="1" fontId="7" fillId="25" borderId="0" xfId="5" applyNumberFormat="1" applyFont="1" applyFill="1" applyBorder="1" applyAlignment="1">
      <alignment horizontal="center" vertical="center"/>
    </xf>
    <xf numFmtId="164" fontId="8" fillId="25" borderId="1" xfId="57" applyFont="1" applyFill="1" applyBorder="1" applyAlignment="1">
      <alignment horizontal="left" vertical="center" wrapText="1"/>
    </xf>
    <xf numFmtId="1" fontId="8" fillId="25" borderId="2" xfId="4" applyNumberFormat="1" applyFont="1" applyFill="1" applyBorder="1" applyAlignment="1">
      <alignment horizontal="center" vertical="center"/>
    </xf>
    <xf numFmtId="2" fontId="8" fillId="25" borderId="2" xfId="5" applyNumberFormat="1" applyFont="1" applyFill="1" applyBorder="1" applyAlignment="1">
      <alignment horizontal="center" vertical="center"/>
    </xf>
    <xf numFmtId="2" fontId="8" fillId="25" borderId="2" xfId="4" applyNumberFormat="1" applyFont="1" applyFill="1" applyBorder="1" applyAlignment="1">
      <alignment horizontal="center" vertical="center"/>
    </xf>
    <xf numFmtId="2" fontId="8" fillId="25" borderId="2" xfId="57" applyNumberFormat="1" applyFont="1" applyFill="1" applyBorder="1" applyAlignment="1">
      <alignment horizontal="center" vertical="center"/>
    </xf>
    <xf numFmtId="164" fontId="8" fillId="25" borderId="2" xfId="57" applyFont="1" applyFill="1" applyBorder="1" applyAlignment="1">
      <alignment horizontal="center" vertical="center"/>
    </xf>
    <xf numFmtId="164" fontId="8" fillId="25" borderId="3" xfId="1" applyFont="1" applyFill="1" applyBorder="1" applyAlignment="1">
      <alignment horizontal="center" vertical="center"/>
    </xf>
    <xf numFmtId="2" fontId="8" fillId="25" borderId="3" xfId="4" applyNumberFormat="1" applyFont="1" applyFill="1" applyBorder="1" applyAlignment="1">
      <alignment horizontal="center" vertical="center"/>
    </xf>
    <xf numFmtId="0" fontId="28" fillId="25" borderId="4" xfId="4" applyFont="1" applyFill="1" applyBorder="1" applyAlignment="1">
      <alignment vertical="center" wrapText="1"/>
    </xf>
    <xf numFmtId="1" fontId="28" fillId="25" borderId="0" xfId="4" applyNumberFormat="1" applyFont="1" applyFill="1" applyBorder="1" applyAlignment="1">
      <alignment horizontal="center" vertical="center"/>
    </xf>
    <xf numFmtId="2" fontId="28" fillId="25" borderId="0" xfId="5" applyNumberFormat="1" applyFont="1" applyFill="1" applyBorder="1" applyAlignment="1">
      <alignment horizontal="center" vertical="center"/>
    </xf>
    <xf numFmtId="2" fontId="28" fillId="25" borderId="0" xfId="4" applyNumberFormat="1" applyFont="1" applyFill="1" applyBorder="1" applyAlignment="1">
      <alignment horizontal="center" vertical="center"/>
    </xf>
    <xf numFmtId="2" fontId="28" fillId="25" borderId="0" xfId="1" applyNumberFormat="1" applyFont="1" applyFill="1" applyBorder="1" applyAlignment="1">
      <alignment horizontal="center" vertical="center"/>
    </xf>
    <xf numFmtId="4" fontId="28" fillId="25" borderId="0" xfId="1" applyNumberFormat="1" applyFont="1" applyFill="1" applyBorder="1" applyAlignment="1">
      <alignment horizontal="center" vertical="center" wrapText="1"/>
    </xf>
    <xf numFmtId="4" fontId="28" fillId="25" borderId="0" xfId="1" applyNumberFormat="1" applyFont="1" applyFill="1" applyBorder="1" applyAlignment="1">
      <alignment horizontal="center" vertical="center"/>
    </xf>
    <xf numFmtId="0" fontId="7" fillId="25" borderId="0" xfId="4" applyNumberFormat="1" applyFont="1" applyFill="1" applyBorder="1" applyAlignment="1">
      <alignment horizontal="center" vertical="center" shrinkToFit="1"/>
    </xf>
    <xf numFmtId="164" fontId="7" fillId="25" borderId="0" xfId="57" applyFont="1" applyFill="1" applyBorder="1" applyAlignment="1">
      <alignment horizontal="center" vertical="center"/>
    </xf>
    <xf numFmtId="2" fontId="7" fillId="25" borderId="5" xfId="4" applyNumberFormat="1" applyFont="1" applyFill="1" applyBorder="1" applyAlignment="1">
      <alignment horizontal="center" vertical="center"/>
    </xf>
    <xf numFmtId="171" fontId="7" fillId="25" borderId="32" xfId="0" applyNumberFormat="1" applyFont="1" applyFill="1" applyBorder="1" applyAlignment="1">
      <alignment horizontal="center" vertical="center" wrapText="1"/>
    </xf>
    <xf numFmtId="0" fontId="8" fillId="25" borderId="13" xfId="0" applyNumberFormat="1" applyFont="1" applyFill="1" applyBorder="1" applyAlignment="1">
      <alignment horizontal="center" vertical="center"/>
    </xf>
    <xf numFmtId="49" fontId="7" fillId="25" borderId="13" xfId="0" applyNumberFormat="1" applyFont="1" applyFill="1" applyBorder="1" applyAlignment="1">
      <alignment horizontal="center" vertical="center" wrapText="1"/>
    </xf>
    <xf numFmtId="0" fontId="7" fillId="25" borderId="13" xfId="0" applyNumberFormat="1" applyFont="1" applyFill="1" applyBorder="1" applyAlignment="1">
      <alignment horizontal="center" vertical="center" wrapText="1"/>
    </xf>
    <xf numFmtId="3" fontId="28" fillId="25" borderId="4" xfId="4" applyNumberFormat="1" applyFont="1" applyFill="1" applyBorder="1" applyAlignment="1">
      <alignment horizontal="right" vertical="center"/>
    </xf>
    <xf numFmtId="4" fontId="28" fillId="25" borderId="0" xfId="4" applyNumberFormat="1" applyFont="1" applyFill="1" applyBorder="1" applyAlignment="1">
      <alignment horizontal="center" vertical="center"/>
    </xf>
    <xf numFmtId="164" fontId="28" fillId="25" borderId="5" xfId="1" applyFont="1" applyFill="1" applyBorder="1" applyAlignment="1">
      <alignment horizontal="center" vertical="center"/>
    </xf>
    <xf numFmtId="4" fontId="28" fillId="25" borderId="5" xfId="4" applyNumberFormat="1" applyFont="1" applyFill="1" applyBorder="1" applyAlignment="1">
      <alignment horizontal="center" vertical="center"/>
    </xf>
    <xf numFmtId="4" fontId="7" fillId="25" borderId="0" xfId="1" applyNumberFormat="1" applyFont="1" applyFill="1" applyBorder="1" applyAlignment="1">
      <alignment horizontal="center" vertical="center"/>
    </xf>
    <xf numFmtId="164" fontId="7" fillId="25" borderId="5" xfId="4" applyNumberFormat="1" applyFont="1" applyFill="1" applyBorder="1" applyAlignment="1">
      <alignment horizontal="center" vertical="center"/>
    </xf>
    <xf numFmtId="164" fontId="8" fillId="25" borderId="4" xfId="57" applyFont="1" applyFill="1" applyBorder="1" applyAlignment="1">
      <alignment horizontal="left" vertical="center" wrapText="1"/>
    </xf>
    <xf numFmtId="2" fontId="8" fillId="25" borderId="5" xfId="4" applyNumberFormat="1" applyFont="1" applyFill="1" applyBorder="1" applyAlignment="1">
      <alignment horizontal="center" vertical="center"/>
    </xf>
    <xf numFmtId="0" fontId="7" fillId="25" borderId="0" xfId="4" applyNumberFormat="1" applyFont="1" applyFill="1" applyBorder="1" applyAlignment="1">
      <alignment horizontal="center" vertical="center"/>
    </xf>
    <xf numFmtId="2" fontId="7" fillId="25" borderId="0" xfId="57" applyNumberFormat="1" applyFont="1" applyFill="1" applyBorder="1" applyAlignment="1">
      <alignment horizontal="center" vertical="center"/>
    </xf>
    <xf numFmtId="49" fontId="7" fillId="25" borderId="13" xfId="0" applyNumberFormat="1" applyFont="1" applyFill="1" applyBorder="1" applyAlignment="1">
      <alignment horizontal="center" vertical="center" shrinkToFit="1"/>
    </xf>
    <xf numFmtId="1" fontId="7" fillId="25" borderId="0" xfId="4" applyNumberFormat="1" applyFont="1" applyFill="1" applyBorder="1" applyAlignment="1">
      <alignment horizontal="center" vertical="center"/>
    </xf>
    <xf numFmtId="2" fontId="44" fillId="25" borderId="0" xfId="1" applyNumberFormat="1" applyFont="1" applyFill="1" applyBorder="1" applyAlignment="1">
      <alignment horizontal="center" vertical="center" wrapText="1"/>
    </xf>
    <xf numFmtId="0" fontId="28" fillId="25" borderId="4" xfId="4" applyFont="1" applyFill="1" applyBorder="1" applyAlignment="1">
      <alignment vertical="center"/>
    </xf>
    <xf numFmtId="164" fontId="28" fillId="25" borderId="5" xfId="1" applyFont="1" applyFill="1" applyBorder="1" applyAlignment="1">
      <alignment horizontal="center" vertical="center" shrinkToFit="1"/>
    </xf>
    <xf numFmtId="0" fontId="62" fillId="25" borderId="4" xfId="4" applyFont="1" applyFill="1" applyBorder="1" applyAlignment="1">
      <alignment vertical="center"/>
    </xf>
    <xf numFmtId="164" fontId="8" fillId="25" borderId="0" xfId="57" applyFont="1" applyFill="1" applyBorder="1" applyAlignment="1">
      <alignment vertical="center" wrapText="1"/>
    </xf>
    <xf numFmtId="176" fontId="31" fillId="25" borderId="13" xfId="0" applyNumberFormat="1" applyFont="1" applyFill="1" applyBorder="1" applyAlignment="1">
      <alignment horizontal="center" vertical="center"/>
    </xf>
    <xf numFmtId="4" fontId="31" fillId="25" borderId="13" xfId="0" applyNumberFormat="1" applyFont="1" applyFill="1" applyBorder="1" applyAlignment="1">
      <alignment horizontal="left" vertical="center" wrapText="1"/>
    </xf>
    <xf numFmtId="10" fontId="31" fillId="25" borderId="13" xfId="0" applyNumberFormat="1" applyFont="1" applyFill="1" applyBorder="1" applyAlignment="1">
      <alignment horizontal="right" vertical="center" wrapText="1"/>
    </xf>
    <xf numFmtId="164" fontId="31" fillId="25" borderId="13" xfId="1" applyFont="1" applyFill="1" applyBorder="1" applyAlignment="1">
      <alignment horizontal="center" vertical="center" wrapText="1"/>
    </xf>
    <xf numFmtId="176" fontId="30" fillId="25" borderId="13" xfId="0" applyNumberFormat="1" applyFont="1" applyFill="1" applyBorder="1" applyAlignment="1">
      <alignment horizontal="center" vertical="center"/>
    </xf>
    <xf numFmtId="4" fontId="30" fillId="25" borderId="13" xfId="0" applyNumberFormat="1" applyFont="1" applyFill="1" applyBorder="1" applyAlignment="1">
      <alignment horizontal="left" vertical="center" wrapText="1"/>
    </xf>
    <xf numFmtId="10" fontId="30" fillId="25" borderId="13" xfId="0" applyNumberFormat="1" applyFont="1" applyFill="1" applyBorder="1" applyAlignment="1">
      <alignment horizontal="right" vertical="center" wrapText="1"/>
    </xf>
    <xf numFmtId="164" fontId="30" fillId="25" borderId="13" xfId="1" applyFont="1" applyFill="1" applyBorder="1" applyAlignment="1">
      <alignment horizontal="center" vertical="center" wrapText="1"/>
    </xf>
    <xf numFmtId="4" fontId="55" fillId="26" borderId="13" xfId="0" applyNumberFormat="1" applyFont="1" applyFill="1" applyBorder="1" applyAlignment="1">
      <alignment horizontal="center" vertical="center"/>
    </xf>
    <xf numFmtId="4" fontId="30" fillId="26" borderId="13" xfId="0" applyNumberFormat="1" applyFont="1" applyFill="1" applyBorder="1" applyAlignment="1">
      <alignment horizontal="center" vertical="center"/>
    </xf>
    <xf numFmtId="4" fontId="30" fillId="26" borderId="13" xfId="1" applyNumberFormat="1" applyFont="1" applyFill="1" applyBorder="1" applyAlignment="1">
      <alignment horizontal="center" vertical="center"/>
    </xf>
    <xf numFmtId="0" fontId="8" fillId="26" borderId="13" xfId="0" applyFont="1" applyFill="1" applyBorder="1" applyAlignment="1">
      <alignment horizontal="center" vertical="center" wrapText="1"/>
    </xf>
    <xf numFmtId="4" fontId="8" fillId="26" borderId="13" xfId="0" applyNumberFormat="1" applyFont="1" applyFill="1" applyBorder="1" applyAlignment="1">
      <alignment horizontal="center" vertical="center"/>
    </xf>
    <xf numFmtId="164" fontId="8" fillId="25" borderId="0" xfId="57" applyFont="1" applyFill="1" applyBorder="1" applyAlignment="1">
      <alignment horizontal="center" vertical="center"/>
    </xf>
    <xf numFmtId="175" fontId="7" fillId="0" borderId="13" xfId="0" applyNumberFormat="1" applyFont="1" applyFill="1" applyBorder="1" applyAlignment="1">
      <alignment horizontal="center" vertical="center"/>
    </xf>
    <xf numFmtId="181" fontId="41" fillId="0" borderId="13" xfId="0" applyNumberFormat="1" applyFont="1" applyFill="1" applyBorder="1" applyAlignment="1">
      <alignment horizontal="center" vertical="center" wrapText="1"/>
    </xf>
    <xf numFmtId="1" fontId="41" fillId="0" borderId="32" xfId="0" applyNumberFormat="1" applyFont="1" applyFill="1" applyBorder="1" applyAlignment="1">
      <alignment horizontal="center" vertical="center" shrinkToFit="1"/>
    </xf>
    <xf numFmtId="2" fontId="41" fillId="0" borderId="32" xfId="0" applyNumberFormat="1" applyFont="1" applyFill="1" applyBorder="1" applyAlignment="1">
      <alignment horizontal="center" vertical="center" shrinkToFit="1"/>
    </xf>
    <xf numFmtId="4" fontId="41" fillId="0" borderId="32" xfId="0" applyNumberFormat="1" applyFont="1" applyFill="1" applyBorder="1" applyAlignment="1">
      <alignment horizontal="center" vertical="center" shrinkToFit="1"/>
    </xf>
    <xf numFmtId="171" fontId="7" fillId="0" borderId="32" xfId="0" applyNumberFormat="1" applyFont="1" applyFill="1" applyBorder="1" applyAlignment="1">
      <alignment horizontal="left" vertical="center" wrapText="1"/>
    </xf>
    <xf numFmtId="0" fontId="7" fillId="0" borderId="34" xfId="0"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164" fontId="28" fillId="31" borderId="13" xfId="1" applyFont="1" applyFill="1" applyBorder="1" applyAlignment="1">
      <alignment horizontal="right" vertical="center" wrapText="1"/>
    </xf>
    <xf numFmtId="3" fontId="8" fillId="27" borderId="10" xfId="4" applyNumberFormat="1" applyFont="1" applyFill="1" applyBorder="1" applyAlignment="1">
      <alignment horizontal="right" vertical="center"/>
    </xf>
    <xf numFmtId="2" fontId="8" fillId="27" borderId="10" xfId="4" applyNumberFormat="1" applyFont="1" applyFill="1" applyBorder="1" applyAlignment="1">
      <alignment vertical="center" wrapText="1"/>
    </xf>
    <xf numFmtId="0" fontId="8" fillId="27" borderId="11" xfId="4" applyNumberFormat="1" applyFont="1" applyFill="1" applyBorder="1" applyAlignment="1">
      <alignment horizontal="center" vertical="center"/>
    </xf>
    <xf numFmtId="2" fontId="8" fillId="27" borderId="11" xfId="5" applyNumberFormat="1" applyFont="1" applyFill="1" applyBorder="1" applyAlignment="1">
      <alignment horizontal="center" vertical="center"/>
    </xf>
    <xf numFmtId="2" fontId="8" fillId="27" borderId="11" xfId="4" applyNumberFormat="1" applyFont="1" applyFill="1" applyBorder="1" applyAlignment="1">
      <alignment horizontal="center" vertical="center"/>
    </xf>
    <xf numFmtId="2" fontId="7" fillId="27" borderId="11" xfId="4" applyNumberFormat="1" applyFont="1" applyFill="1" applyBorder="1" applyAlignment="1">
      <alignment horizontal="center" vertical="center"/>
    </xf>
    <xf numFmtId="2" fontId="7" fillId="27" borderId="11" xfId="1" applyNumberFormat="1" applyFont="1" applyFill="1" applyBorder="1" applyAlignment="1">
      <alignment horizontal="center" vertical="center"/>
    </xf>
    <xf numFmtId="2" fontId="8" fillId="27" borderId="11" xfId="1" applyNumberFormat="1" applyFont="1" applyFill="1" applyBorder="1" applyAlignment="1">
      <alignment horizontal="center" vertical="center" wrapText="1"/>
    </xf>
    <xf numFmtId="2" fontId="8" fillId="27" borderId="11" xfId="1" applyNumberFormat="1" applyFont="1" applyFill="1" applyBorder="1" applyAlignment="1">
      <alignment horizontal="center" vertical="center"/>
    </xf>
    <xf numFmtId="4" fontId="7" fillId="27" borderId="11" xfId="1" applyNumberFormat="1" applyFont="1" applyFill="1" applyBorder="1" applyAlignment="1">
      <alignment horizontal="center" vertical="center"/>
    </xf>
    <xf numFmtId="164" fontId="8" fillId="27" borderId="14" xfId="1" applyFont="1" applyFill="1" applyBorder="1" applyAlignment="1">
      <alignment horizontal="center" vertical="center"/>
    </xf>
    <xf numFmtId="4" fontId="8" fillId="27" borderId="14" xfId="4" applyNumberFormat="1" applyFont="1" applyFill="1" applyBorder="1" applyAlignment="1">
      <alignment horizontal="center" vertical="center"/>
    </xf>
    <xf numFmtId="49" fontId="8" fillId="27" borderId="13" xfId="0" applyNumberFormat="1" applyFont="1" applyFill="1" applyBorder="1" applyAlignment="1">
      <alignment horizontal="center" vertical="center"/>
    </xf>
    <xf numFmtId="0" fontId="8" fillId="27" borderId="13" xfId="0" applyFont="1" applyFill="1" applyBorder="1" applyAlignment="1">
      <alignment horizontal="center" vertical="center"/>
    </xf>
    <xf numFmtId="0" fontId="8" fillId="27" borderId="13" xfId="0" applyFont="1" applyFill="1" applyBorder="1" applyAlignment="1">
      <alignment horizontal="left" vertical="center" wrapText="1"/>
    </xf>
    <xf numFmtId="4" fontId="8" fillId="27" borderId="13" xfId="0" applyNumberFormat="1" applyFont="1" applyFill="1" applyBorder="1" applyAlignment="1">
      <alignment horizontal="right" vertical="center"/>
    </xf>
    <xf numFmtId="4" fontId="7" fillId="27" borderId="13" xfId="1" applyNumberFormat="1" applyFont="1" applyFill="1" applyBorder="1" applyAlignment="1">
      <alignment horizontal="right" vertical="center"/>
    </xf>
    <xf numFmtId="4" fontId="8" fillId="27" borderId="13" xfId="1" applyNumberFormat="1" applyFont="1" applyFill="1" applyBorder="1" applyAlignment="1">
      <alignment horizontal="right" vertical="center"/>
    </xf>
    <xf numFmtId="4" fontId="7" fillId="27" borderId="13" xfId="0" applyNumberFormat="1" applyFont="1" applyFill="1" applyBorder="1" applyAlignment="1">
      <alignment horizontal="right" vertical="center"/>
    </xf>
    <xf numFmtId="164" fontId="8" fillId="25" borderId="0" xfId="57" applyFont="1" applyFill="1" applyBorder="1" applyAlignment="1">
      <alignment horizontal="center" vertical="center"/>
    </xf>
    <xf numFmtId="170" fontId="60" fillId="0" borderId="23" xfId="1" applyNumberFormat="1" applyFont="1" applyFill="1" applyBorder="1" applyAlignment="1">
      <alignment horizontal="right" vertical="center"/>
    </xf>
    <xf numFmtId="0" fontId="7" fillId="25" borderId="4" xfId="4" applyFont="1" applyFill="1" applyBorder="1" applyAlignment="1">
      <alignment vertical="center" wrapText="1"/>
    </xf>
    <xf numFmtId="4" fontId="7" fillId="25" borderId="0" xfId="97" applyNumberFormat="1" applyFont="1" applyFill="1" applyBorder="1" applyAlignment="1">
      <alignment horizontal="center" vertical="center"/>
    </xf>
    <xf numFmtId="0" fontId="7" fillId="25" borderId="0" xfId="105" applyFont="1" applyFill="1" applyAlignment="1">
      <alignment horizontal="center" vertical="center"/>
    </xf>
    <xf numFmtId="2" fontId="7" fillId="25" borderId="0" xfId="106" applyNumberFormat="1" applyFont="1" applyFill="1" applyBorder="1" applyAlignment="1">
      <alignment horizontal="center" vertical="center"/>
    </xf>
    <xf numFmtId="2" fontId="7" fillId="25" borderId="0" xfId="106" applyNumberFormat="1" applyFont="1" applyFill="1" applyBorder="1" applyAlignment="1">
      <alignment horizontal="center" vertical="center" wrapText="1"/>
    </xf>
    <xf numFmtId="2" fontId="63" fillId="25" borderId="4" xfId="4" applyNumberFormat="1" applyFont="1" applyFill="1" applyBorder="1" applyAlignment="1">
      <alignment vertical="center"/>
    </xf>
    <xf numFmtId="2" fontId="8" fillId="25" borderId="0" xfId="4" applyNumberFormat="1" applyFont="1" applyFill="1" applyBorder="1" applyAlignment="1">
      <alignment vertical="center"/>
    </xf>
    <xf numFmtId="2" fontId="7" fillId="25" borderId="4" xfId="4" applyNumberFormat="1" applyFont="1" applyFill="1" applyBorder="1" applyAlignment="1">
      <alignment horizontal="left" vertical="center" wrapText="1"/>
    </xf>
    <xf numFmtId="2" fontId="7" fillId="25" borderId="0" xfId="4" applyNumberFormat="1" applyFont="1" applyFill="1" applyBorder="1" applyAlignment="1">
      <alignment horizontal="left" vertical="center" wrapText="1"/>
    </xf>
    <xf numFmtId="0" fontId="63" fillId="25" borderId="4" xfId="4" applyNumberFormat="1" applyFont="1" applyFill="1" applyBorder="1" applyAlignment="1">
      <alignment vertical="center"/>
    </xf>
    <xf numFmtId="164" fontId="7" fillId="25" borderId="12" xfId="1" applyFont="1" applyFill="1" applyBorder="1" applyAlignment="1">
      <alignment horizontal="right" vertical="center"/>
    </xf>
    <xf numFmtId="2" fontId="34" fillId="25" borderId="0" xfId="1" applyNumberFormat="1" applyFont="1" applyFill="1" applyBorder="1" applyAlignment="1">
      <alignment horizontal="center" vertical="center"/>
    </xf>
    <xf numFmtId="2" fontId="37" fillId="25" borderId="5" xfId="4" applyNumberFormat="1" applyFont="1" applyFill="1" applyBorder="1" applyAlignment="1">
      <alignment horizontal="center" vertical="center"/>
    </xf>
    <xf numFmtId="3" fontId="66" fillId="25" borderId="4" xfId="4" applyNumberFormat="1" applyFont="1" applyFill="1" applyBorder="1" applyAlignment="1">
      <alignment horizontal="right" vertical="center"/>
    </xf>
    <xf numFmtId="2" fontId="7" fillId="25" borderId="0" xfId="57" applyNumberFormat="1" applyFont="1" applyFill="1" applyBorder="1" applyAlignment="1">
      <alignment vertical="center"/>
    </xf>
    <xf numFmtId="2" fontId="66" fillId="25" borderId="5" xfId="4" applyNumberFormat="1" applyFont="1" applyFill="1" applyBorder="1" applyAlignment="1">
      <alignment horizontal="center" vertical="center"/>
    </xf>
    <xf numFmtId="4" fontId="66" fillId="25" borderId="0" xfId="4" applyNumberFormat="1" applyFont="1" applyFill="1" applyBorder="1" applyAlignment="1">
      <alignment horizontal="center" vertical="center"/>
    </xf>
    <xf numFmtId="0" fontId="66" fillId="25" borderId="0" xfId="0" applyFont="1" applyFill="1" applyAlignment="1">
      <alignment vertical="center"/>
    </xf>
    <xf numFmtId="9" fontId="28" fillId="25" borderId="0" xfId="100" applyFont="1" applyFill="1" applyBorder="1" applyAlignment="1">
      <alignment horizontal="center" vertical="center"/>
    </xf>
    <xf numFmtId="3" fontId="8" fillId="25" borderId="10" xfId="4" applyNumberFormat="1" applyFont="1" applyFill="1" applyBorder="1" applyAlignment="1">
      <alignment horizontal="right" vertical="center"/>
    </xf>
    <xf numFmtId="2" fontId="8" fillId="25" borderId="10" xfId="4" applyNumberFormat="1" applyFont="1" applyFill="1" applyBorder="1" applyAlignment="1">
      <alignment vertical="center" wrapText="1"/>
    </xf>
    <xf numFmtId="0" fontId="8" fillId="25" borderId="11" xfId="4" applyNumberFormat="1" applyFont="1" applyFill="1" applyBorder="1" applyAlignment="1">
      <alignment horizontal="center" vertical="center"/>
    </xf>
    <xf numFmtId="2" fontId="7" fillId="25" borderId="11" xfId="4" applyNumberFormat="1" applyFont="1" applyFill="1" applyBorder="1" applyAlignment="1">
      <alignment horizontal="center" vertical="center"/>
    </xf>
    <xf numFmtId="2" fontId="7" fillId="25" borderId="11" xfId="1" applyNumberFormat="1" applyFont="1" applyFill="1" applyBorder="1" applyAlignment="1">
      <alignment horizontal="center" vertical="center"/>
    </xf>
    <xf numFmtId="2" fontId="8" fillId="25" borderId="11" xfId="1" applyNumberFormat="1" applyFont="1" applyFill="1" applyBorder="1" applyAlignment="1">
      <alignment horizontal="center" vertical="center" wrapText="1"/>
    </xf>
    <xf numFmtId="2" fontId="8" fillId="25" borderId="11" xfId="1" applyNumberFormat="1" applyFont="1" applyFill="1" applyBorder="1" applyAlignment="1">
      <alignment horizontal="center" vertical="center"/>
    </xf>
    <xf numFmtId="4" fontId="7" fillId="25" borderId="11" xfId="1" applyNumberFormat="1" applyFont="1" applyFill="1" applyBorder="1" applyAlignment="1">
      <alignment horizontal="center" vertical="center"/>
    </xf>
    <xf numFmtId="4" fontId="8" fillId="25" borderId="14" xfId="4" applyNumberFormat="1" applyFont="1" applyFill="1" applyBorder="1" applyAlignment="1">
      <alignment horizontal="center" vertical="center"/>
    </xf>
    <xf numFmtId="2" fontId="7" fillId="25" borderId="0" xfId="57" applyNumberFormat="1" applyFont="1" applyFill="1" applyBorder="1" applyAlignment="1">
      <alignment horizontal="center" vertical="center" wrapText="1"/>
    </xf>
    <xf numFmtId="3" fontId="7" fillId="25" borderId="31" xfId="4" applyNumberFormat="1" applyFont="1" applyFill="1" applyBorder="1" applyAlignment="1">
      <alignment horizontal="right" vertical="center"/>
    </xf>
    <xf numFmtId="4" fontId="40" fillId="25" borderId="5" xfId="4" applyNumberFormat="1" applyFont="1" applyFill="1" applyBorder="1" applyAlignment="1">
      <alignment horizontal="center" vertical="center"/>
    </xf>
    <xf numFmtId="0" fontId="7" fillId="25" borderId="0" xfId="4" applyNumberFormat="1" applyFont="1" applyFill="1" applyBorder="1" applyAlignment="1">
      <alignment horizontal="left" vertical="center"/>
    </xf>
    <xf numFmtId="4" fontId="29" fillId="25" borderId="0" xfId="4" applyNumberFormat="1" applyFont="1" applyFill="1" applyBorder="1" applyAlignment="1">
      <alignment horizontal="center" vertical="center"/>
    </xf>
    <xf numFmtId="0" fontId="35" fillId="25" borderId="0" xfId="0" applyFont="1" applyFill="1" applyAlignment="1">
      <alignment vertical="center"/>
    </xf>
    <xf numFmtId="3" fontId="29" fillId="25" borderId="4" xfId="4" applyNumberFormat="1" applyFont="1" applyFill="1" applyBorder="1" applyAlignment="1">
      <alignment horizontal="right" vertical="center"/>
    </xf>
    <xf numFmtId="2" fontId="29" fillId="25" borderId="0" xfId="5" applyNumberFormat="1" applyFont="1" applyFill="1" applyBorder="1" applyAlignment="1">
      <alignment horizontal="center" vertical="center"/>
    </xf>
    <xf numFmtId="2" fontId="29" fillId="25" borderId="0" xfId="4" applyNumberFormat="1" applyFont="1" applyFill="1" applyBorder="1" applyAlignment="1">
      <alignment horizontal="center" vertical="center"/>
    </xf>
    <xf numFmtId="164" fontId="29" fillId="25" borderId="5" xfId="1" applyFont="1" applyFill="1" applyBorder="1" applyAlignment="1">
      <alignment horizontal="center" vertical="center"/>
    </xf>
    <xf numFmtId="164" fontId="29" fillId="25" borderId="5" xfId="4" applyNumberFormat="1" applyFont="1" applyFill="1" applyBorder="1" applyAlignment="1">
      <alignment horizontal="center" vertical="center"/>
    </xf>
    <xf numFmtId="164" fontId="29" fillId="25" borderId="4" xfId="57" applyFont="1" applyFill="1" applyBorder="1" applyAlignment="1">
      <alignment horizontal="left" vertical="center"/>
    </xf>
    <xf numFmtId="1" fontId="29" fillId="25" borderId="0" xfId="4" applyNumberFormat="1" applyFont="1" applyFill="1" applyBorder="1" applyAlignment="1">
      <alignment horizontal="center" vertical="center"/>
    </xf>
    <xf numFmtId="2" fontId="29" fillId="25" borderId="0" xfId="57" applyNumberFormat="1" applyFont="1" applyFill="1" applyBorder="1" applyAlignment="1">
      <alignment horizontal="center" vertical="center"/>
    </xf>
    <xf numFmtId="164" fontId="29" fillId="25" borderId="0" xfId="57" applyFont="1" applyFill="1" applyBorder="1" applyAlignment="1">
      <alignment horizontal="center" vertical="center"/>
    </xf>
    <xf numFmtId="2" fontId="63" fillId="25" borderId="0" xfId="1" applyNumberFormat="1" applyFont="1" applyFill="1" applyBorder="1" applyAlignment="1">
      <alignment horizontal="center" vertical="center"/>
    </xf>
    <xf numFmtId="1" fontId="7" fillId="25" borderId="13" xfId="0" applyNumberFormat="1" applyFont="1" applyFill="1" applyBorder="1" applyAlignment="1">
      <alignment horizontal="center" vertical="center"/>
    </xf>
    <xf numFmtId="0" fontId="7" fillId="25" borderId="2" xfId="0" applyFont="1" applyFill="1" applyBorder="1" applyAlignment="1">
      <alignment vertical="center"/>
    </xf>
    <xf numFmtId="2" fontId="8" fillId="25" borderId="4" xfId="4" applyNumberFormat="1" applyFont="1" applyFill="1" applyBorder="1" applyAlignment="1">
      <alignment vertical="center" shrinkToFit="1"/>
    </xf>
    <xf numFmtId="2" fontId="8" fillId="25" borderId="0" xfId="4" applyNumberFormat="1" applyFont="1" applyFill="1" applyBorder="1" applyAlignment="1">
      <alignment vertical="center" shrinkToFit="1"/>
    </xf>
    <xf numFmtId="2" fontId="7" fillId="25" borderId="4" xfId="4" applyNumberFormat="1" applyFont="1" applyFill="1" applyBorder="1" applyAlignment="1">
      <alignment vertical="center" shrinkToFit="1"/>
    </xf>
    <xf numFmtId="0" fontId="62" fillId="25" borderId="6" xfId="4" applyFont="1" applyFill="1" applyBorder="1" applyAlignment="1">
      <alignment horizontal="left" vertical="center"/>
    </xf>
    <xf numFmtId="4" fontId="8" fillId="25" borderId="8" xfId="4" applyNumberFormat="1" applyFont="1" applyFill="1" applyBorder="1" applyAlignment="1">
      <alignment horizontal="center" vertical="center"/>
    </xf>
    <xf numFmtId="2" fontId="8" fillId="25" borderId="0" xfId="57" applyNumberFormat="1" applyFont="1" applyFill="1" applyBorder="1" applyAlignment="1">
      <alignment horizontal="center" vertical="center" wrapText="1"/>
    </xf>
    <xf numFmtId="2" fontId="44" fillId="25" borderId="0" xfId="57" applyNumberFormat="1" applyFont="1" applyFill="1" applyBorder="1" applyAlignment="1">
      <alignment horizontal="center" vertical="center"/>
    </xf>
    <xf numFmtId="2" fontId="28" fillId="25" borderId="0" xfId="57" applyNumberFormat="1" applyFont="1" applyFill="1" applyBorder="1" applyAlignment="1">
      <alignment horizontal="center" vertical="center"/>
    </xf>
    <xf numFmtId="4" fontId="28" fillId="25" borderId="0" xfId="57" applyNumberFormat="1" applyFont="1" applyFill="1" applyBorder="1" applyAlignment="1">
      <alignment horizontal="center" vertical="center" wrapText="1"/>
    </xf>
    <xf numFmtId="4" fontId="28" fillId="25" borderId="0" xfId="57" applyNumberFormat="1" applyFont="1" applyFill="1" applyBorder="1" applyAlignment="1">
      <alignment horizontal="center" vertical="center"/>
    </xf>
    <xf numFmtId="183" fontId="7" fillId="25" borderId="0" xfId="57" applyNumberFormat="1" applyFont="1" applyFill="1" applyBorder="1" applyAlignment="1">
      <alignment vertical="center"/>
    </xf>
    <xf numFmtId="164" fontId="28" fillId="25" borderId="0" xfId="1" applyFont="1" applyFill="1" applyBorder="1" applyAlignment="1">
      <alignment horizontal="center" vertical="center"/>
    </xf>
    <xf numFmtId="164" fontId="8" fillId="25" borderId="8" xfId="1" applyFont="1" applyFill="1" applyBorder="1" applyAlignment="1">
      <alignment horizontal="center" vertical="center"/>
    </xf>
    <xf numFmtId="2" fontId="8" fillId="25" borderId="11" xfId="57" applyNumberFormat="1" applyFont="1" applyFill="1" applyBorder="1" applyAlignment="1">
      <alignment horizontal="center"/>
    </xf>
    <xf numFmtId="2" fontId="8" fillId="25" borderId="2" xfId="57" applyNumberFormat="1" applyFont="1" applyFill="1" applyBorder="1" applyAlignment="1">
      <alignment horizontal="center"/>
    </xf>
    <xf numFmtId="180" fontId="28" fillId="25" borderId="0" xfId="57" applyNumberFormat="1" applyFont="1" applyFill="1" applyBorder="1" applyAlignment="1">
      <alignment horizontal="center" vertical="center" wrapText="1"/>
    </xf>
    <xf numFmtId="171" fontId="7" fillId="43" borderId="32" xfId="0" applyNumberFormat="1" applyFont="1" applyFill="1" applyBorder="1" applyAlignment="1">
      <alignment horizontal="center" vertical="center" wrapText="1"/>
    </xf>
    <xf numFmtId="165" fontId="33" fillId="25" borderId="7" xfId="1" applyNumberFormat="1" applyFont="1" applyFill="1" applyBorder="1" applyAlignment="1">
      <alignment horizontal="right" vertical="center"/>
    </xf>
    <xf numFmtId="0" fontId="8" fillId="25" borderId="30" xfId="0" applyFont="1" applyFill="1" applyBorder="1" applyAlignment="1">
      <alignment vertical="center"/>
    </xf>
    <xf numFmtId="0" fontId="8" fillId="25" borderId="30" xfId="0" applyFont="1" applyFill="1" applyBorder="1" applyAlignment="1">
      <alignment horizontal="right" vertical="center"/>
    </xf>
    <xf numFmtId="4" fontId="8" fillId="25" borderId="30" xfId="0" applyNumberFormat="1" applyFont="1" applyFill="1" applyBorder="1" applyAlignment="1">
      <alignment horizontal="center" vertical="center"/>
    </xf>
    <xf numFmtId="4" fontId="7" fillId="25" borderId="3" xfId="0" applyNumberFormat="1" applyFont="1" applyFill="1" applyBorder="1" applyAlignment="1">
      <alignment horizontal="center" vertical="center"/>
    </xf>
    <xf numFmtId="4" fontId="8" fillId="25" borderId="5" xfId="1" applyNumberFormat="1" applyFont="1" applyFill="1" applyBorder="1" applyAlignment="1">
      <alignment horizontal="center" vertical="center"/>
    </xf>
    <xf numFmtId="4" fontId="7" fillId="25" borderId="5" xfId="0" applyNumberFormat="1" applyFont="1" applyFill="1" applyBorder="1" applyAlignment="1">
      <alignment horizontal="center" vertical="center"/>
    </xf>
    <xf numFmtId="165" fontId="7" fillId="25" borderId="5" xfId="0" applyNumberFormat="1" applyFont="1" applyFill="1" applyBorder="1" applyAlignment="1">
      <alignment horizontal="center" vertical="center"/>
    </xf>
    <xf numFmtId="0" fontId="7" fillId="25" borderId="8" xfId="0" applyFont="1" applyFill="1" applyBorder="1" applyAlignment="1">
      <alignment horizontal="center" vertical="center"/>
    </xf>
    <xf numFmtId="10" fontId="33" fillId="0" borderId="0" xfId="1" applyNumberFormat="1" applyFont="1" applyFill="1" applyBorder="1" applyAlignment="1">
      <alignment horizontal="left" vertical="center" wrapText="1"/>
    </xf>
    <xf numFmtId="0" fontId="58" fillId="25" borderId="0" xfId="1" applyNumberFormat="1" applyFont="1" applyFill="1" applyBorder="1" applyAlignment="1">
      <alignment horizontal="right" vertical="center" wrapText="1"/>
    </xf>
    <xf numFmtId="10" fontId="33" fillId="25" borderId="0" xfId="1" applyNumberFormat="1" applyFont="1" applyFill="1" applyBorder="1" applyAlignment="1">
      <alignment horizontal="left" vertical="center" wrapText="1"/>
    </xf>
    <xf numFmtId="164" fontId="8" fillId="25" borderId="0" xfId="1" applyFont="1" applyFill="1" applyBorder="1" applyAlignment="1">
      <alignment horizontal="center" vertical="center"/>
    </xf>
    <xf numFmtId="0" fontId="33" fillId="25" borderId="0" xfId="1" applyNumberFormat="1" applyFont="1" applyFill="1" applyBorder="1" applyAlignment="1">
      <alignment vertical="center" wrapText="1"/>
    </xf>
    <xf numFmtId="0" fontId="33" fillId="25" borderId="5" xfId="1" applyNumberFormat="1" applyFont="1" applyFill="1" applyBorder="1" applyAlignment="1">
      <alignment horizontal="right" vertical="center"/>
    </xf>
    <xf numFmtId="165" fontId="33" fillId="25" borderId="8" xfId="1" applyNumberFormat="1" applyFont="1" applyFill="1" applyBorder="1" applyAlignment="1">
      <alignment horizontal="right" vertical="center"/>
    </xf>
    <xf numFmtId="2" fontId="68" fillId="25" borderId="10" xfId="85" applyNumberFormat="1" applyFont="1" applyFill="1" applyBorder="1" applyAlignment="1">
      <alignment horizontal="left" vertical="center"/>
    </xf>
    <xf numFmtId="0" fontId="68" fillId="25" borderId="11" xfId="85" applyFont="1" applyFill="1" applyBorder="1" applyAlignment="1">
      <alignment horizontal="center" vertical="center"/>
    </xf>
    <xf numFmtId="2" fontId="68" fillId="25" borderId="11" xfId="85" applyNumberFormat="1" applyFont="1" applyFill="1" applyBorder="1" applyAlignment="1">
      <alignment horizontal="center" vertical="center"/>
    </xf>
    <xf numFmtId="2" fontId="68" fillId="25" borderId="11" xfId="85" applyNumberFormat="1" applyFont="1" applyFill="1" applyBorder="1" applyAlignment="1">
      <alignment horizontal="center" vertical="center" wrapText="1"/>
    </xf>
    <xf numFmtId="164" fontId="69" fillId="25" borderId="14" xfId="1" applyFont="1" applyFill="1" applyBorder="1" applyAlignment="1">
      <alignment horizontal="right" vertical="center"/>
    </xf>
    <xf numFmtId="0" fontId="68" fillId="0" borderId="0" xfId="80" applyFont="1" applyFill="1" applyAlignment="1">
      <alignment horizontal="center" vertical="center"/>
    </xf>
    <xf numFmtId="0" fontId="68" fillId="0" borderId="0" xfId="85" applyFont="1" applyFill="1"/>
    <xf numFmtId="164" fontId="8" fillId="25" borderId="0" xfId="57" applyFont="1" applyFill="1" applyBorder="1" applyAlignment="1">
      <alignment horizontal="center" vertical="center"/>
    </xf>
    <xf numFmtId="4" fontId="8" fillId="26" borderId="13" xfId="83" applyNumberFormat="1" applyFont="1" applyFill="1" applyBorder="1" applyAlignment="1" applyProtection="1">
      <alignment horizontal="center" vertical="center"/>
    </xf>
    <xf numFmtId="4" fontId="8" fillId="26" borderId="24" xfId="83" applyNumberFormat="1" applyFont="1" applyFill="1" applyBorder="1" applyAlignment="1" applyProtection="1">
      <alignment horizontal="center" vertical="center"/>
    </xf>
    <xf numFmtId="4" fontId="8" fillId="26" borderId="48" xfId="83" applyNumberFormat="1" applyFont="1" applyFill="1" applyBorder="1" applyAlignment="1" applyProtection="1">
      <alignment horizontal="center" vertical="center"/>
    </xf>
    <xf numFmtId="4" fontId="8" fillId="26" borderId="25" xfId="83" applyNumberFormat="1" applyFont="1" applyFill="1" applyBorder="1" applyAlignment="1" applyProtection="1">
      <alignment horizontal="center" vertical="center"/>
    </xf>
    <xf numFmtId="0" fontId="7" fillId="25" borderId="13" xfId="0" applyFont="1" applyFill="1" applyBorder="1" applyAlignment="1">
      <alignment horizontal="center" vertical="center" wrapText="1"/>
    </xf>
    <xf numFmtId="2" fontId="7" fillId="25" borderId="13" xfId="83" applyNumberFormat="1" applyFont="1" applyFill="1" applyBorder="1" applyAlignment="1" applyProtection="1">
      <alignment horizontal="center" vertical="center" wrapText="1"/>
    </xf>
    <xf numFmtId="4" fontId="7" fillId="25" borderId="13" xfId="83" applyNumberFormat="1" applyFont="1" applyFill="1" applyBorder="1" applyAlignment="1" applyProtection="1">
      <alignment horizontal="center" vertical="center"/>
    </xf>
    <xf numFmtId="0" fontId="7" fillId="25" borderId="24" xfId="0" applyFont="1" applyFill="1" applyBorder="1" applyAlignment="1">
      <alignment horizontal="center" vertical="center" wrapText="1"/>
    </xf>
    <xf numFmtId="2" fontId="7" fillId="25" borderId="24" xfId="83" applyNumberFormat="1" applyFont="1" applyFill="1" applyBorder="1" applyAlignment="1" applyProtection="1">
      <alignment horizontal="center" vertical="center" wrapText="1"/>
    </xf>
    <xf numFmtId="4" fontId="7" fillId="25" borderId="24" xfId="83" applyNumberFormat="1" applyFont="1" applyFill="1" applyBorder="1" applyAlignment="1" applyProtection="1">
      <alignment horizontal="center" vertical="center"/>
    </xf>
    <xf numFmtId="0" fontId="7" fillId="25" borderId="25" xfId="0" applyFont="1" applyFill="1" applyBorder="1" applyAlignment="1">
      <alignment horizontal="center" vertical="center" wrapText="1"/>
    </xf>
    <xf numFmtId="2" fontId="7" fillId="25" borderId="25" xfId="83" applyNumberFormat="1" applyFont="1" applyFill="1" applyBorder="1" applyAlignment="1" applyProtection="1">
      <alignment horizontal="center" vertical="center" wrapText="1"/>
    </xf>
    <xf numFmtId="4" fontId="7" fillId="25" borderId="25" xfId="83" applyNumberFormat="1" applyFont="1" applyFill="1" applyBorder="1" applyAlignment="1" applyProtection="1">
      <alignment horizontal="center" vertical="center"/>
    </xf>
    <xf numFmtId="0" fontId="7" fillId="25" borderId="48" xfId="0" applyFont="1" applyFill="1" applyBorder="1" applyAlignment="1">
      <alignment horizontal="center" vertical="center" wrapText="1"/>
    </xf>
    <xf numFmtId="2" fontId="7" fillId="25" borderId="48" xfId="83" applyNumberFormat="1" applyFont="1" applyFill="1" applyBorder="1" applyAlignment="1" applyProtection="1">
      <alignment horizontal="center" vertical="center" wrapText="1"/>
    </xf>
    <xf numFmtId="4" fontId="7" fillId="25" borderId="48" xfId="83" applyNumberFormat="1" applyFont="1" applyFill="1" applyBorder="1" applyAlignment="1" applyProtection="1">
      <alignment horizontal="center" vertical="center"/>
    </xf>
    <xf numFmtId="164" fontId="8" fillId="25" borderId="0" xfId="57" applyFont="1" applyFill="1" applyBorder="1" applyAlignment="1">
      <alignment horizontal="center" vertical="center"/>
    </xf>
    <xf numFmtId="4" fontId="42" fillId="25" borderId="2" xfId="0" applyNumberFormat="1" applyFont="1" applyFill="1" applyBorder="1" applyAlignment="1">
      <alignment vertical="center"/>
    </xf>
    <xf numFmtId="4" fontId="8" fillId="25" borderId="2" xfId="0" applyNumberFormat="1" applyFont="1" applyFill="1" applyBorder="1" applyAlignment="1">
      <alignment horizontal="center" vertical="center"/>
    </xf>
    <xf numFmtId="4" fontId="0" fillId="0" borderId="3" xfId="0" applyNumberFormat="1" applyBorder="1" applyAlignment="1">
      <alignment horizontal="center" vertical="center"/>
    </xf>
    <xf numFmtId="1" fontId="8" fillId="0" borderId="0" xfId="0" applyNumberFormat="1" applyFont="1" applyFill="1" applyBorder="1" applyAlignment="1">
      <alignment horizontal="left" vertical="center"/>
    </xf>
    <xf numFmtId="1" fontId="7" fillId="0" borderId="0" xfId="0" applyNumberFormat="1" applyFont="1" applyFill="1" applyBorder="1" applyAlignment="1">
      <alignment horizontal="left" vertical="center"/>
    </xf>
    <xf numFmtId="1" fontId="8" fillId="26" borderId="13" xfId="0" applyNumberFormat="1" applyFont="1" applyFill="1" applyBorder="1" applyAlignment="1">
      <alignment horizontal="center" vertical="center"/>
    </xf>
    <xf numFmtId="1" fontId="7" fillId="41" borderId="13" xfId="0" applyNumberFormat="1" applyFont="1" applyFill="1" applyBorder="1" applyAlignment="1">
      <alignment horizontal="center" vertical="center"/>
    </xf>
    <xf numFmtId="1" fontId="7" fillId="33" borderId="13" xfId="0" applyNumberFormat="1" applyFont="1" applyFill="1" applyBorder="1" applyAlignment="1">
      <alignment horizontal="center" vertical="center"/>
    </xf>
    <xf numFmtId="1" fontId="7" fillId="0" borderId="0" xfId="0" applyNumberFormat="1" applyFont="1" applyAlignment="1">
      <alignment horizontal="center" vertical="center"/>
    </xf>
    <xf numFmtId="0" fontId="8" fillId="0" borderId="0" xfId="83" applyFont="1" applyFill="1" applyBorder="1" applyAlignment="1">
      <alignment horizontal="left" vertical="center"/>
    </xf>
    <xf numFmtId="0" fontId="8" fillId="0" borderId="0" xfId="83" applyFont="1" applyFill="1" applyBorder="1" applyAlignment="1">
      <alignment horizontal="center" vertical="center"/>
    </xf>
    <xf numFmtId="0" fontId="7" fillId="0" borderId="0" xfId="83" applyFont="1" applyAlignment="1">
      <alignment horizontal="center" vertical="center"/>
    </xf>
    <xf numFmtId="175" fontId="7" fillId="0" borderId="0" xfId="83" applyNumberFormat="1" applyFont="1" applyFill="1" applyBorder="1" applyAlignment="1">
      <alignment horizontal="left" vertical="center"/>
    </xf>
    <xf numFmtId="0" fontId="7" fillId="0" borderId="0" xfId="83" applyFont="1" applyFill="1" applyBorder="1" applyAlignment="1">
      <alignment horizontal="left" vertical="center"/>
    </xf>
    <xf numFmtId="0" fontId="7" fillId="0" borderId="0" xfId="83" applyFont="1" applyFill="1" applyBorder="1" applyAlignment="1">
      <alignment horizontal="center" vertical="center"/>
    </xf>
    <xf numFmtId="49" fontId="8" fillId="37" borderId="13" xfId="83" applyNumberFormat="1" applyFont="1" applyFill="1" applyBorder="1" applyAlignment="1">
      <alignment horizontal="center" vertical="center"/>
    </xf>
    <xf numFmtId="0" fontId="8" fillId="37" borderId="13" xfId="83" applyFont="1" applyFill="1" applyBorder="1" applyAlignment="1">
      <alignment vertical="center" wrapText="1"/>
    </xf>
    <xf numFmtId="0" fontId="8" fillId="37" borderId="13" xfId="83" applyFont="1" applyFill="1" applyBorder="1" applyAlignment="1">
      <alignment horizontal="center" vertical="center"/>
    </xf>
    <xf numFmtId="4" fontId="8" fillId="37" borderId="13" xfId="83" applyNumberFormat="1" applyFont="1" applyFill="1" applyBorder="1" applyAlignment="1">
      <alignment horizontal="center" vertical="center"/>
    </xf>
    <xf numFmtId="0" fontId="28" fillId="34" borderId="13" xfId="83" applyFont="1" applyFill="1" applyBorder="1" applyAlignment="1">
      <alignment horizontal="left" vertical="center" wrapText="1"/>
    </xf>
    <xf numFmtId="0" fontId="28" fillId="34" borderId="13" xfId="83" applyFont="1" applyFill="1" applyBorder="1" applyAlignment="1">
      <alignment horizontal="center" vertical="center" wrapText="1"/>
    </xf>
    <xf numFmtId="164" fontId="28" fillId="34" borderId="13" xfId="1" applyFont="1" applyFill="1" applyBorder="1" applyAlignment="1">
      <alignment horizontal="right" vertical="center" wrapText="1"/>
    </xf>
    <xf numFmtId="0" fontId="8" fillId="34" borderId="13" xfId="83" applyFont="1" applyFill="1" applyBorder="1" applyAlignment="1">
      <alignment horizontal="center" vertical="center"/>
    </xf>
    <xf numFmtId="49" fontId="7" fillId="0" borderId="0" xfId="83" applyNumberFormat="1" applyFont="1" applyAlignment="1">
      <alignment horizontal="center" vertical="center"/>
    </xf>
    <xf numFmtId="0" fontId="7" fillId="0" borderId="0" xfId="83" applyFont="1" applyAlignment="1">
      <alignment vertical="center" wrapText="1"/>
    </xf>
    <xf numFmtId="4" fontId="7" fillId="0" borderId="0" xfId="83" applyNumberFormat="1" applyFont="1" applyAlignment="1">
      <alignment horizontal="center" vertical="center"/>
    </xf>
    <xf numFmtId="0" fontId="28" fillId="31" borderId="13" xfId="83" applyFont="1" applyFill="1" applyBorder="1" applyAlignment="1">
      <alignment horizontal="left" vertical="center" wrapText="1"/>
    </xf>
    <xf numFmtId="0" fontId="28" fillId="31" borderId="13" xfId="83" applyFont="1" applyFill="1" applyBorder="1" applyAlignment="1">
      <alignment horizontal="center" vertical="center" wrapText="1"/>
    </xf>
    <xf numFmtId="0" fontId="8" fillId="31" borderId="13" xfId="83" applyFont="1" applyFill="1" applyBorder="1" applyAlignment="1">
      <alignment horizontal="center" vertical="center"/>
    </xf>
    <xf numFmtId="0" fontId="28" fillId="0" borderId="0" xfId="83" applyFont="1" applyFill="1" applyBorder="1" applyAlignment="1">
      <alignment horizontal="left" vertical="center" wrapText="1"/>
    </xf>
    <xf numFmtId="0" fontId="28" fillId="0" borderId="0" xfId="83" applyFont="1" applyFill="1" applyBorder="1" applyAlignment="1">
      <alignment horizontal="center" vertical="center" wrapText="1"/>
    </xf>
    <xf numFmtId="164" fontId="28" fillId="0" borderId="0" xfId="1" applyFont="1" applyFill="1" applyBorder="1" applyAlignment="1">
      <alignment horizontal="right" vertical="center" wrapText="1"/>
    </xf>
    <xf numFmtId="164" fontId="70" fillId="44" borderId="13" xfId="1" applyFont="1" applyFill="1" applyBorder="1" applyAlignment="1">
      <alignment horizontal="center" vertical="center" wrapText="1"/>
    </xf>
    <xf numFmtId="0" fontId="28" fillId="44" borderId="13" xfId="83" applyFont="1" applyFill="1" applyBorder="1" applyAlignment="1">
      <alignment horizontal="left" vertical="center" wrapText="1"/>
    </xf>
    <xf numFmtId="0" fontId="28" fillId="44" borderId="13" xfId="83" applyFont="1" applyFill="1" applyBorder="1" applyAlignment="1">
      <alignment horizontal="center" vertical="center" wrapText="1"/>
    </xf>
    <xf numFmtId="164" fontId="28" fillId="44" borderId="13" xfId="1" applyFont="1" applyFill="1" applyBorder="1" applyAlignment="1">
      <alignment horizontal="right" vertical="center" wrapText="1"/>
    </xf>
    <xf numFmtId="0" fontId="28" fillId="44" borderId="13" xfId="83" applyFont="1" applyFill="1" applyBorder="1" applyAlignment="1">
      <alignment horizontal="left" vertical="center"/>
    </xf>
    <xf numFmtId="0"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13" xfId="0" applyFont="1" applyFill="1" applyBorder="1" applyAlignment="1">
      <alignment horizontal="center" vertical="center"/>
    </xf>
    <xf numFmtId="4" fontId="7" fillId="0" borderId="13" xfId="0" applyNumberFormat="1" applyFont="1" applyFill="1" applyBorder="1" applyAlignment="1">
      <alignment horizontal="right" vertical="center"/>
    </xf>
    <xf numFmtId="4" fontId="7" fillId="0" borderId="13" xfId="1" applyNumberFormat="1" applyFont="1" applyFill="1" applyBorder="1" applyAlignment="1">
      <alignment horizontal="right" vertical="center"/>
    </xf>
    <xf numFmtId="164" fontId="8" fillId="25" borderId="0" xfId="57" applyFont="1" applyFill="1" applyBorder="1" applyAlignment="1">
      <alignment horizontal="center" vertical="center"/>
    </xf>
    <xf numFmtId="164" fontId="8" fillId="25" borderId="0" xfId="57" applyFont="1" applyFill="1" applyBorder="1" applyAlignment="1">
      <alignment horizontal="center" vertical="center"/>
    </xf>
    <xf numFmtId="164" fontId="8" fillId="25" borderId="0" xfId="57" applyFont="1" applyFill="1" applyBorder="1" applyAlignment="1">
      <alignment horizontal="center" vertical="center"/>
    </xf>
    <xf numFmtId="164" fontId="8" fillId="25" borderId="30" xfId="57" applyFont="1" applyFill="1" applyBorder="1" applyAlignment="1">
      <alignment vertical="center" wrapText="1"/>
    </xf>
    <xf numFmtId="164" fontId="8" fillId="25" borderId="30" xfId="57" applyFont="1" applyFill="1" applyBorder="1" applyAlignment="1">
      <alignment vertical="center"/>
    </xf>
    <xf numFmtId="164" fontId="8" fillId="25" borderId="0" xfId="57" applyFont="1" applyFill="1" applyBorder="1" applyAlignment="1">
      <alignment vertical="center"/>
    </xf>
    <xf numFmtId="164" fontId="8" fillId="25" borderId="3" xfId="57" applyFont="1" applyFill="1" applyBorder="1" applyAlignment="1">
      <alignment vertical="center" wrapText="1"/>
    </xf>
    <xf numFmtId="164" fontId="8" fillId="25" borderId="5" xfId="57" applyFont="1" applyFill="1" applyBorder="1" applyAlignment="1">
      <alignment vertical="center" wrapText="1"/>
    </xf>
    <xf numFmtId="1" fontId="7" fillId="25" borderId="0" xfId="4" applyNumberFormat="1" applyFont="1" applyFill="1" applyBorder="1" applyAlignment="1">
      <alignment horizontal="center" vertical="center" shrinkToFit="1"/>
    </xf>
    <xf numFmtId="173" fontId="8" fillId="0" borderId="0" xfId="0" applyNumberFormat="1" applyFont="1" applyFill="1" applyBorder="1" applyAlignment="1">
      <alignment horizontal="right" vertical="center"/>
    </xf>
    <xf numFmtId="173" fontId="7" fillId="0" borderId="0" xfId="0" applyNumberFormat="1" applyFont="1" applyFill="1" applyBorder="1" applyAlignment="1">
      <alignment horizontal="center" vertical="center"/>
    </xf>
    <xf numFmtId="173" fontId="8" fillId="36" borderId="32" xfId="0" applyNumberFormat="1" applyFont="1" applyFill="1" applyBorder="1" applyAlignment="1">
      <alignment horizontal="center" vertical="center" wrapText="1"/>
    </xf>
    <xf numFmtId="173" fontId="7" fillId="0" borderId="0" xfId="0" applyNumberFormat="1" applyFont="1" applyAlignment="1">
      <alignment horizontal="center" vertical="center"/>
    </xf>
    <xf numFmtId="164" fontId="8" fillId="25" borderId="0" xfId="57" applyFont="1" applyFill="1" applyBorder="1" applyAlignment="1">
      <alignment horizontal="center" vertical="center"/>
    </xf>
    <xf numFmtId="164" fontId="8" fillId="25" borderId="0" xfId="57" applyFont="1" applyFill="1" applyBorder="1" applyAlignment="1">
      <alignment horizontal="center" vertical="center"/>
    </xf>
    <xf numFmtId="184" fontId="7" fillId="25" borderId="0" xfId="1" applyNumberFormat="1" applyFont="1" applyFill="1" applyBorder="1" applyAlignment="1">
      <alignment horizontal="center" vertical="center"/>
    </xf>
    <xf numFmtId="164" fontId="7" fillId="25" borderId="0" xfId="0" applyNumberFormat="1" applyFont="1" applyFill="1" applyAlignment="1">
      <alignment vertical="center"/>
    </xf>
    <xf numFmtId="177" fontId="7" fillId="25" borderId="0" xfId="103" applyNumberFormat="1" applyFont="1" applyFill="1" applyBorder="1" applyAlignment="1">
      <alignment horizontal="center" vertical="center"/>
    </xf>
    <xf numFmtId="2" fontId="7" fillId="25" borderId="0" xfId="0" applyNumberFormat="1" applyFont="1" applyFill="1" applyAlignment="1">
      <alignment vertical="center"/>
    </xf>
    <xf numFmtId="164" fontId="8" fillId="25" borderId="0" xfId="57" applyFont="1" applyFill="1" applyBorder="1" applyAlignment="1">
      <alignment horizontal="center" vertical="center"/>
    </xf>
    <xf numFmtId="0" fontId="70" fillId="34" borderId="13" xfId="83" applyFont="1" applyFill="1" applyBorder="1" applyAlignment="1">
      <alignment horizontal="left" vertical="center" wrapText="1"/>
    </xf>
    <xf numFmtId="0" fontId="70" fillId="34" borderId="13" xfId="83" applyFont="1" applyFill="1" applyBorder="1" applyAlignment="1">
      <alignment horizontal="center" vertical="center" wrapText="1"/>
    </xf>
    <xf numFmtId="164" fontId="70" fillId="34" borderId="13" xfId="1" applyFont="1" applyFill="1" applyBorder="1" applyAlignment="1">
      <alignment horizontal="right" vertical="center" wrapText="1"/>
    </xf>
    <xf numFmtId="49" fontId="7" fillId="37" borderId="13" xfId="83" applyNumberFormat="1" applyFont="1" applyFill="1" applyBorder="1" applyAlignment="1">
      <alignment horizontal="center" vertical="center"/>
    </xf>
    <xf numFmtId="0" fontId="7" fillId="37" borderId="13" xfId="83" applyFont="1" applyFill="1" applyBorder="1" applyAlignment="1">
      <alignment vertical="center" wrapText="1"/>
    </xf>
    <xf numFmtId="0" fontId="7" fillId="37" borderId="13" xfId="83" applyFont="1" applyFill="1" applyBorder="1" applyAlignment="1">
      <alignment horizontal="center" vertical="center"/>
    </xf>
    <xf numFmtId="4" fontId="7" fillId="37" borderId="13" xfId="83" applyNumberFormat="1" applyFont="1" applyFill="1" applyBorder="1" applyAlignment="1">
      <alignment horizontal="center" vertical="center"/>
    </xf>
    <xf numFmtId="0" fontId="28" fillId="44" borderId="12" xfId="83" applyFont="1" applyFill="1" applyBorder="1" applyAlignment="1">
      <alignment horizontal="left" vertical="center" wrapText="1"/>
    </xf>
    <xf numFmtId="0" fontId="28" fillId="44" borderId="12" xfId="83" applyFont="1" applyFill="1" applyBorder="1" applyAlignment="1">
      <alignment horizontal="center" vertical="center" wrapText="1"/>
    </xf>
    <xf numFmtId="164" fontId="28" fillId="44" borderId="12" xfId="1" applyFont="1" applyFill="1" applyBorder="1" applyAlignment="1">
      <alignment horizontal="right" vertical="center" wrapText="1"/>
    </xf>
    <xf numFmtId="43" fontId="7" fillId="0" borderId="0" xfId="83" applyNumberFormat="1" applyFont="1" applyAlignment="1">
      <alignment horizontal="center" vertical="center"/>
    </xf>
    <xf numFmtId="185" fontId="7" fillId="0" borderId="0" xfId="1" applyNumberFormat="1" applyFont="1" applyAlignment="1">
      <alignment horizontal="center" vertical="center"/>
    </xf>
    <xf numFmtId="185" fontId="7" fillId="0" borderId="0" xfId="1" applyNumberFormat="1" applyFont="1" applyFill="1" applyBorder="1" applyAlignment="1">
      <alignment horizontal="center" vertical="center"/>
    </xf>
    <xf numFmtId="170" fontId="7" fillId="0" borderId="0" xfId="83" applyNumberFormat="1" applyFont="1" applyAlignment="1">
      <alignment horizontal="center" vertical="center"/>
    </xf>
    <xf numFmtId="0" fontId="8" fillId="38" borderId="0" xfId="0" applyFont="1" applyFill="1" applyAlignment="1">
      <alignment horizontal="center" vertical="center"/>
    </xf>
    <xf numFmtId="0" fontId="8" fillId="0" borderId="0" xfId="0" applyFont="1" applyFill="1" applyBorder="1" applyAlignment="1">
      <alignment vertical="center" wrapText="1"/>
    </xf>
    <xf numFmtId="0" fontId="8" fillId="46" borderId="39" xfId="0" applyFont="1" applyFill="1" applyBorder="1" applyAlignment="1">
      <alignment horizontal="center" vertical="center" wrapText="1"/>
    </xf>
    <xf numFmtId="0" fontId="8" fillId="46" borderId="39" xfId="0" applyFont="1" applyFill="1" applyBorder="1" applyAlignment="1">
      <alignment horizontal="left" vertical="center" wrapText="1"/>
    </xf>
    <xf numFmtId="0" fontId="8" fillId="47" borderId="0" xfId="0" applyFont="1" applyFill="1" applyBorder="1" applyAlignment="1">
      <alignment horizontal="center" vertical="center"/>
    </xf>
    <xf numFmtId="0" fontId="8" fillId="48" borderId="10" xfId="0" applyFont="1" applyFill="1" applyBorder="1" applyAlignment="1">
      <alignment horizontal="left" vertical="center"/>
    </xf>
    <xf numFmtId="0" fontId="8" fillId="48" borderId="11" xfId="0" applyFont="1" applyFill="1" applyBorder="1" applyAlignment="1">
      <alignment horizontal="left" vertical="center"/>
    </xf>
    <xf numFmtId="0" fontId="7" fillId="48" borderId="11" xfId="0" applyFont="1" applyFill="1" applyBorder="1" applyAlignment="1">
      <alignment horizontal="center" vertical="center"/>
    </xf>
    <xf numFmtId="0" fontId="8" fillId="48" borderId="14" xfId="0" applyFont="1" applyFill="1" applyBorder="1" applyAlignment="1">
      <alignment horizontal="left" vertical="center"/>
    </xf>
    <xf numFmtId="0" fontId="8" fillId="48" borderId="13" xfId="0" applyFont="1" applyFill="1" applyBorder="1" applyAlignment="1">
      <alignment horizontal="left" vertical="center"/>
    </xf>
    <xf numFmtId="10" fontId="7" fillId="27" borderId="0" xfId="0" applyNumberFormat="1" applyFont="1" applyFill="1" applyBorder="1" applyAlignment="1">
      <alignment horizontal="center" vertical="center"/>
    </xf>
    <xf numFmtId="182" fontId="55" fillId="27" borderId="0" xfId="0" applyNumberFormat="1" applyFont="1" applyFill="1" applyBorder="1" applyAlignment="1">
      <alignment horizontal="center" vertical="center" wrapText="1"/>
    </xf>
    <xf numFmtId="1" fontId="41" fillId="0" borderId="13" xfId="0" applyNumberFormat="1" applyFont="1" applyFill="1" applyBorder="1" applyAlignment="1">
      <alignment horizontal="center" vertical="center" shrinkToFit="1"/>
    </xf>
    <xf numFmtId="4" fontId="7" fillId="49" borderId="13" xfId="0" applyNumberFormat="1" applyFont="1" applyFill="1" applyBorder="1" applyAlignment="1">
      <alignment horizontal="center" vertical="center"/>
    </xf>
    <xf numFmtId="2" fontId="41" fillId="0" borderId="13" xfId="0" applyNumberFormat="1" applyFont="1" applyFill="1" applyBorder="1" applyAlignment="1">
      <alignment horizontal="center" vertical="center" shrinkToFit="1"/>
    </xf>
    <xf numFmtId="4" fontId="41" fillId="0" borderId="13" xfId="0" applyNumberFormat="1" applyFont="1" applyFill="1" applyBorder="1" applyAlignment="1">
      <alignment horizontal="center" vertical="center" shrinkToFit="1"/>
    </xf>
    <xf numFmtId="4" fontId="7" fillId="50" borderId="13" xfId="0" applyNumberFormat="1" applyFont="1" applyFill="1" applyBorder="1" applyAlignment="1">
      <alignment horizontal="center" vertical="center"/>
    </xf>
    <xf numFmtId="10" fontId="7" fillId="50" borderId="0" xfId="0" applyNumberFormat="1" applyFont="1" applyFill="1" applyBorder="1" applyAlignment="1">
      <alignment horizontal="center" vertical="center"/>
    </xf>
    <xf numFmtId="182" fontId="55" fillId="50" borderId="0" xfId="0" applyNumberFormat="1" applyFont="1" applyFill="1" applyBorder="1" applyAlignment="1">
      <alignment horizontal="center" vertical="center" wrapText="1"/>
    </xf>
    <xf numFmtId="0" fontId="8" fillId="37" borderId="10" xfId="107" applyFont="1" applyFill="1" applyBorder="1" applyAlignment="1">
      <alignment vertical="center"/>
    </xf>
    <xf numFmtId="0" fontId="8" fillId="37" borderId="11" xfId="107" applyFont="1" applyFill="1" applyBorder="1" applyAlignment="1">
      <alignment vertical="center"/>
    </xf>
    <xf numFmtId="0" fontId="8" fillId="37" borderId="14" xfId="107" applyFont="1" applyFill="1" applyBorder="1" applyAlignment="1">
      <alignment vertical="center"/>
    </xf>
    <xf numFmtId="0" fontId="8" fillId="28" borderId="12" xfId="107" applyFont="1" applyFill="1" applyBorder="1" applyAlignment="1">
      <alignment horizontal="center" vertical="center" wrapText="1"/>
    </xf>
    <xf numFmtId="0" fontId="8" fillId="28" borderId="6" xfId="107" applyFont="1" applyFill="1" applyBorder="1" applyAlignment="1">
      <alignment horizontal="center" vertical="center" wrapText="1"/>
    </xf>
    <xf numFmtId="4" fontId="8" fillId="28" borderId="12" xfId="107" applyNumberFormat="1" applyFont="1" applyFill="1" applyBorder="1" applyAlignment="1">
      <alignment horizontal="center" vertical="center" wrapText="1"/>
    </xf>
    <xf numFmtId="0" fontId="8" fillId="0" borderId="23" xfId="107" applyFont="1" applyFill="1" applyBorder="1" applyAlignment="1">
      <alignment horizontal="center" vertical="center"/>
    </xf>
    <xf numFmtId="172" fontId="7" fillId="0" borderId="23" xfId="107" applyNumberFormat="1" applyFont="1" applyFill="1" applyBorder="1" applyAlignment="1">
      <alignment horizontal="center" vertical="center"/>
    </xf>
    <xf numFmtId="4" fontId="8" fillId="28" borderId="13" xfId="107" applyNumberFormat="1" applyFont="1" applyFill="1" applyBorder="1" applyAlignment="1">
      <alignment horizontal="center" vertical="center" wrapText="1"/>
    </xf>
    <xf numFmtId="0" fontId="7" fillId="25" borderId="32" xfId="0" applyFont="1" applyFill="1" applyBorder="1" applyAlignment="1">
      <alignment horizontal="left" vertical="center" wrapText="1"/>
    </xf>
    <xf numFmtId="0" fontId="8" fillId="37" borderId="13" xfId="107" applyFont="1" applyFill="1" applyBorder="1" applyAlignment="1">
      <alignment horizontal="center" vertical="center" wrapText="1"/>
    </xf>
    <xf numFmtId="4" fontId="8" fillId="37" borderId="13" xfId="107" applyNumberFormat="1" applyFont="1" applyFill="1" applyBorder="1" applyAlignment="1">
      <alignment horizontal="center" vertical="center" wrapText="1"/>
    </xf>
    <xf numFmtId="0" fontId="8" fillId="0" borderId="13" xfId="0" applyFont="1" applyFill="1" applyBorder="1" applyAlignment="1">
      <alignment vertical="center" wrapText="1"/>
    </xf>
    <xf numFmtId="0" fontId="8" fillId="0" borderId="33" xfId="0" applyFont="1" applyFill="1" applyBorder="1" applyAlignment="1">
      <alignment vertical="center" wrapText="1"/>
    </xf>
    <xf numFmtId="4" fontId="8" fillId="49" borderId="13" xfId="0" applyNumberFormat="1" applyFont="1" applyFill="1" applyBorder="1" applyAlignment="1">
      <alignment horizontal="center" vertical="center"/>
    </xf>
    <xf numFmtId="10" fontId="7" fillId="51" borderId="0" xfId="0" applyNumberFormat="1" applyFont="1" applyFill="1" applyBorder="1" applyAlignment="1">
      <alignment horizontal="center" vertical="center"/>
    </xf>
    <xf numFmtId="0" fontId="8" fillId="0" borderId="35" xfId="0" applyFont="1" applyFill="1" applyBorder="1" applyAlignment="1">
      <alignment vertical="center" wrapText="1"/>
    </xf>
    <xf numFmtId="186" fontId="41" fillId="0" borderId="13" xfId="0" applyNumberFormat="1" applyFont="1" applyFill="1" applyBorder="1" applyAlignment="1">
      <alignment horizontal="center" vertical="center" shrinkToFit="1"/>
    </xf>
    <xf numFmtId="0" fontId="41" fillId="0" borderId="0" xfId="108" applyFont="1" applyFill="1" applyBorder="1" applyAlignment="1">
      <alignment horizontal="center" vertical="center"/>
    </xf>
    <xf numFmtId="0" fontId="74" fillId="52" borderId="0" xfId="108" applyFont="1" applyFill="1" applyBorder="1" applyAlignment="1">
      <alignment horizontal="center" vertical="center"/>
    </xf>
    <xf numFmtId="17" fontId="75" fillId="0" borderId="0" xfId="108" applyNumberFormat="1" applyFont="1" applyFill="1" applyBorder="1" applyAlignment="1">
      <alignment horizontal="center" vertical="center"/>
    </xf>
    <xf numFmtId="17" fontId="75" fillId="52" borderId="0" xfId="108" applyNumberFormat="1" applyFont="1" applyFill="1" applyBorder="1" applyAlignment="1">
      <alignment horizontal="center" vertical="center"/>
    </xf>
    <xf numFmtId="0" fontId="31" fillId="42" borderId="0" xfId="108" applyFont="1" applyFill="1" applyBorder="1" applyAlignment="1">
      <alignment horizontal="center" vertical="center" wrapText="1"/>
    </xf>
    <xf numFmtId="182" fontId="31" fillId="42" borderId="0" xfId="108" applyNumberFormat="1" applyFont="1" applyFill="1" applyBorder="1" applyAlignment="1">
      <alignment horizontal="center" vertical="center" wrapText="1"/>
    </xf>
    <xf numFmtId="0" fontId="37" fillId="0" borderId="0" xfId="108" applyFont="1" applyFill="1" applyBorder="1" applyAlignment="1">
      <alignment horizontal="center" vertical="center" shrinkToFit="1"/>
    </xf>
    <xf numFmtId="182" fontId="29" fillId="42" borderId="0" xfId="108" applyNumberFormat="1" applyFont="1" applyFill="1" applyBorder="1" applyAlignment="1">
      <alignment horizontal="center" vertical="center" wrapText="1"/>
    </xf>
    <xf numFmtId="0" fontId="31" fillId="0" borderId="0" xfId="108" applyFont="1" applyFill="1" applyBorder="1" applyAlignment="1">
      <alignment horizontal="center" vertical="center" wrapText="1"/>
    </xf>
    <xf numFmtId="182" fontId="31" fillId="0" borderId="0" xfId="108" applyNumberFormat="1" applyFont="1" applyFill="1" applyBorder="1" applyAlignment="1">
      <alignment horizontal="center" vertical="center" wrapText="1"/>
    </xf>
    <xf numFmtId="182" fontId="29" fillId="0" borderId="0" xfId="108" applyNumberFormat="1" applyFont="1" applyFill="1" applyBorder="1" applyAlignment="1">
      <alignment horizontal="center" vertical="center" wrapText="1"/>
    </xf>
    <xf numFmtId="182" fontId="30" fillId="0" borderId="0" xfId="108" applyNumberFormat="1" applyFont="1" applyFill="1" applyBorder="1" applyAlignment="1">
      <alignment horizontal="center" vertical="center" wrapText="1"/>
    </xf>
    <xf numFmtId="0" fontId="76" fillId="52" borderId="0" xfId="108" applyFont="1" applyFill="1" applyBorder="1" applyAlignment="1">
      <alignment horizontal="center" vertical="center"/>
    </xf>
    <xf numFmtId="17" fontId="29" fillId="52" borderId="0" xfId="108" applyNumberFormat="1" applyFont="1" applyFill="1" applyBorder="1" applyAlignment="1">
      <alignment horizontal="center" vertical="center"/>
    </xf>
    <xf numFmtId="182" fontId="35" fillId="42" borderId="0" xfId="108" applyNumberFormat="1" applyFont="1" applyFill="1" applyBorder="1" applyAlignment="1">
      <alignment horizontal="center" vertical="center" wrapText="1"/>
    </xf>
    <xf numFmtId="182" fontId="35" fillId="0" borderId="0" xfId="108" applyNumberFormat="1" applyFont="1" applyFill="1" applyBorder="1" applyAlignment="1">
      <alignment horizontal="center" vertical="center" wrapText="1"/>
    </xf>
    <xf numFmtId="182" fontId="8" fillId="42" borderId="0" xfId="108" applyNumberFormat="1" applyFont="1" applyFill="1" applyBorder="1" applyAlignment="1">
      <alignment horizontal="center" vertical="center" wrapText="1"/>
    </xf>
    <xf numFmtId="182" fontId="8" fillId="0" borderId="0" xfId="108" applyNumberFormat="1" applyFont="1" applyFill="1" applyBorder="1" applyAlignment="1">
      <alignment horizontal="center" vertical="center" wrapText="1"/>
    </xf>
    <xf numFmtId="164" fontId="7" fillId="0" borderId="32" xfId="1" applyFont="1" applyFill="1" applyBorder="1" applyAlignment="1">
      <alignment horizontal="center" vertical="center" wrapText="1"/>
    </xf>
    <xf numFmtId="164" fontId="7" fillId="43" borderId="32" xfId="1" applyFont="1" applyFill="1" applyBorder="1" applyAlignment="1">
      <alignment horizontal="center" vertical="center" wrapText="1"/>
    </xf>
    <xf numFmtId="171" fontId="7" fillId="43" borderId="32" xfId="0" applyNumberFormat="1" applyFont="1" applyFill="1" applyBorder="1" applyAlignment="1">
      <alignment horizontal="left" vertical="center" wrapText="1"/>
    </xf>
    <xf numFmtId="164" fontId="55" fillId="26" borderId="13" xfId="1" applyFont="1" applyFill="1" applyBorder="1" applyAlignment="1">
      <alignment horizontal="center" vertical="center"/>
    </xf>
    <xf numFmtId="4" fontId="52" fillId="26" borderId="13" xfId="0" applyNumberFormat="1" applyFont="1" applyFill="1" applyBorder="1" applyAlignment="1">
      <alignment horizontal="center" vertical="center"/>
    </xf>
    <xf numFmtId="169" fontId="56" fillId="26" borderId="13" xfId="1" applyNumberFormat="1" applyFont="1" applyFill="1" applyBorder="1" applyAlignment="1">
      <alignment horizontal="right" vertical="center"/>
    </xf>
    <xf numFmtId="4" fontId="8" fillId="26" borderId="23" xfId="1" applyNumberFormat="1" applyFont="1" applyFill="1" applyBorder="1" applyAlignment="1">
      <alignment horizontal="center" vertical="center"/>
    </xf>
    <xf numFmtId="4" fontId="32" fillId="0" borderId="23" xfId="0" applyNumberFormat="1" applyFont="1" applyFill="1" applyBorder="1" applyAlignment="1">
      <alignment horizontal="center" vertical="center"/>
    </xf>
    <xf numFmtId="4" fontId="38" fillId="30" borderId="23" xfId="0" applyNumberFormat="1" applyFont="1" applyFill="1" applyBorder="1" applyAlignment="1">
      <alignment horizontal="center" vertical="center"/>
    </xf>
    <xf numFmtId="4" fontId="39" fillId="31" borderId="26" xfId="0" applyNumberFormat="1" applyFont="1" applyFill="1" applyBorder="1" applyAlignment="1">
      <alignment horizontal="center" vertical="center"/>
    </xf>
    <xf numFmtId="4" fontId="39" fillId="31" borderId="27" xfId="0" applyNumberFormat="1" applyFont="1" applyFill="1" applyBorder="1" applyAlignment="1">
      <alignment horizontal="center" vertical="center"/>
    </xf>
    <xf numFmtId="4" fontId="39" fillId="31" borderId="43" xfId="0" applyNumberFormat="1" applyFont="1" applyFill="1" applyBorder="1" applyAlignment="1">
      <alignment horizontal="center" vertical="center"/>
    </xf>
    <xf numFmtId="4" fontId="39" fillId="31" borderId="44" xfId="0" applyNumberFormat="1" applyFont="1" applyFill="1" applyBorder="1" applyAlignment="1">
      <alignment horizontal="center" vertical="center"/>
    </xf>
    <xf numFmtId="4" fontId="39" fillId="31" borderId="28" xfId="0" applyNumberFormat="1" applyFont="1" applyFill="1" applyBorder="1" applyAlignment="1">
      <alignment horizontal="center" vertical="center"/>
    </xf>
    <xf numFmtId="4" fontId="39" fillId="31" borderId="29" xfId="0" applyNumberFormat="1" applyFont="1" applyFill="1" applyBorder="1" applyAlignment="1">
      <alignment horizontal="center" vertical="center"/>
    </xf>
    <xf numFmtId="4" fontId="28" fillId="32" borderId="45" xfId="0" applyNumberFormat="1" applyFont="1" applyFill="1" applyBorder="1" applyAlignment="1">
      <alignment horizontal="center" vertical="center"/>
    </xf>
    <xf numFmtId="4" fontId="28" fillId="32" borderId="46" xfId="0" applyNumberFormat="1" applyFont="1" applyFill="1" applyBorder="1" applyAlignment="1">
      <alignment horizontal="center" vertical="center"/>
    </xf>
    <xf numFmtId="4" fontId="28" fillId="32" borderId="47" xfId="0" applyNumberFormat="1" applyFont="1" applyFill="1" applyBorder="1" applyAlignment="1">
      <alignment horizontal="center" vertical="center"/>
    </xf>
    <xf numFmtId="0" fontId="33" fillId="25" borderId="0" xfId="1" applyNumberFormat="1" applyFont="1" applyFill="1" applyBorder="1" applyAlignment="1">
      <alignment horizontal="left" vertical="center"/>
    </xf>
    <xf numFmtId="0" fontId="33" fillId="25" borderId="5" xfId="1" applyNumberFormat="1" applyFont="1" applyFill="1" applyBorder="1" applyAlignment="1">
      <alignment horizontal="left" vertical="center"/>
    </xf>
    <xf numFmtId="4" fontId="38" fillId="30" borderId="23" xfId="0" applyNumberFormat="1" applyFont="1" applyFill="1" applyBorder="1" applyAlignment="1">
      <alignment horizontal="center" vertical="center" wrapText="1"/>
    </xf>
    <xf numFmtId="0" fontId="48" fillId="39" borderId="13" xfId="0" applyFont="1" applyFill="1" applyBorder="1" applyAlignment="1">
      <alignment horizontal="center" vertical="center"/>
    </xf>
    <xf numFmtId="0" fontId="8" fillId="39" borderId="13" xfId="0" applyNumberFormat="1" applyFont="1" applyFill="1" applyBorder="1" applyAlignment="1">
      <alignment horizontal="center" vertical="center"/>
    </xf>
    <xf numFmtId="0" fontId="8" fillId="39" borderId="13" xfId="0" applyFont="1" applyFill="1" applyBorder="1" applyAlignment="1">
      <alignment horizontal="center" vertical="center"/>
    </xf>
    <xf numFmtId="0" fontId="8" fillId="39" borderId="13" xfId="0" applyFont="1" applyFill="1" applyBorder="1" applyAlignment="1">
      <alignment horizontal="center" vertical="center" wrapText="1"/>
    </xf>
    <xf numFmtId="0" fontId="33" fillId="39" borderId="13" xfId="0" applyFont="1" applyFill="1" applyBorder="1" applyAlignment="1">
      <alignment horizontal="center" vertical="center"/>
    </xf>
    <xf numFmtId="0" fontId="8" fillId="39" borderId="10" xfId="0" applyFont="1" applyFill="1" applyBorder="1" applyAlignment="1">
      <alignment horizontal="center" vertical="center"/>
    </xf>
    <xf numFmtId="0" fontId="8" fillId="39" borderId="14" xfId="0" applyFont="1" applyFill="1" applyBorder="1" applyAlignment="1">
      <alignment horizontal="center" vertical="center"/>
    </xf>
    <xf numFmtId="0" fontId="67" fillId="25" borderId="30" xfId="1" applyNumberFormat="1" applyFont="1" applyFill="1" applyBorder="1" applyAlignment="1">
      <alignment horizontal="center" vertical="center"/>
    </xf>
    <xf numFmtId="164" fontId="8" fillId="25" borderId="5" xfId="57" applyFont="1" applyFill="1" applyBorder="1" applyAlignment="1">
      <alignment horizontal="center" vertical="center" wrapText="1"/>
    </xf>
    <xf numFmtId="164" fontId="8" fillId="25" borderId="0" xfId="57" applyFont="1" applyFill="1" applyBorder="1" applyAlignment="1">
      <alignment horizontal="center" vertical="center" wrapText="1"/>
    </xf>
    <xf numFmtId="164" fontId="8" fillId="25" borderId="0" xfId="57" applyFont="1" applyFill="1" applyBorder="1" applyAlignment="1">
      <alignment horizontal="center" vertical="center"/>
    </xf>
    <xf numFmtId="2" fontId="8" fillId="39" borderId="9" xfId="1" applyNumberFormat="1" applyFont="1" applyFill="1" applyBorder="1" applyAlignment="1">
      <alignment horizontal="center" vertical="center" wrapText="1"/>
    </xf>
    <xf numFmtId="2" fontId="8" fillId="39" borderId="31" xfId="1" applyNumberFormat="1" applyFont="1" applyFill="1" applyBorder="1" applyAlignment="1">
      <alignment horizontal="center" vertical="center" wrapText="1"/>
    </xf>
    <xf numFmtId="2" fontId="8" fillId="39" borderId="12" xfId="1" applyNumberFormat="1" applyFont="1" applyFill="1" applyBorder="1" applyAlignment="1">
      <alignment horizontal="center" vertical="center" wrapText="1"/>
    </xf>
    <xf numFmtId="4" fontId="8" fillId="39" borderId="9" xfId="1" applyNumberFormat="1" applyFont="1" applyFill="1" applyBorder="1" applyAlignment="1">
      <alignment horizontal="center" vertical="center" wrapText="1"/>
    </xf>
    <xf numFmtId="4" fontId="8" fillId="39" borderId="31" xfId="1" applyNumberFormat="1" applyFont="1" applyFill="1" applyBorder="1" applyAlignment="1">
      <alignment horizontal="center" vertical="center" wrapText="1"/>
    </xf>
    <xf numFmtId="4" fontId="8" fillId="39" borderId="12" xfId="1" applyNumberFormat="1" applyFont="1" applyFill="1" applyBorder="1" applyAlignment="1">
      <alignment horizontal="center" vertical="center" wrapText="1"/>
    </xf>
    <xf numFmtId="164" fontId="8" fillId="39" borderId="9" xfId="1" applyFont="1" applyFill="1" applyBorder="1" applyAlignment="1">
      <alignment horizontal="center" vertical="center"/>
    </xf>
    <xf numFmtId="164" fontId="8" fillId="39" borderId="31" xfId="1" applyFont="1" applyFill="1" applyBorder="1" applyAlignment="1">
      <alignment horizontal="center" vertical="center"/>
    </xf>
    <xf numFmtId="164" fontId="8" fillId="39" borderId="12" xfId="1" applyFont="1" applyFill="1" applyBorder="1" applyAlignment="1">
      <alignment horizontal="center" vertical="center"/>
    </xf>
    <xf numFmtId="2" fontId="8" fillId="39" borderId="13" xfId="4" applyNumberFormat="1" applyFont="1" applyFill="1" applyBorder="1" applyAlignment="1">
      <alignment horizontal="center" vertical="center"/>
    </xf>
    <xf numFmtId="4" fontId="36" fillId="31" borderId="40" xfId="0" applyNumberFormat="1" applyFont="1" applyFill="1" applyBorder="1" applyAlignment="1">
      <alignment horizontal="center" vertical="center"/>
    </xf>
    <xf numFmtId="4" fontId="36" fillId="31" borderId="42" xfId="0" applyNumberFormat="1" applyFont="1" applyFill="1" applyBorder="1" applyAlignment="1">
      <alignment horizontal="center" vertical="center"/>
    </xf>
    <xf numFmtId="4" fontId="8" fillId="2" borderId="30" xfId="0" applyNumberFormat="1" applyFont="1" applyFill="1" applyBorder="1" applyAlignment="1">
      <alignment horizontal="center" vertical="center"/>
    </xf>
    <xf numFmtId="4" fontId="8" fillId="2" borderId="3" xfId="0" applyNumberFormat="1" applyFont="1" applyFill="1" applyBorder="1" applyAlignment="1">
      <alignment horizontal="center" vertical="center"/>
    </xf>
    <xf numFmtId="4" fontId="36" fillId="30" borderId="23" xfId="0" applyNumberFormat="1" applyFont="1" applyFill="1" applyBorder="1" applyAlignment="1">
      <alignment horizontal="center" vertical="center" wrapText="1"/>
    </xf>
    <xf numFmtId="4" fontId="34" fillId="31" borderId="26" xfId="0" applyNumberFormat="1" applyFont="1" applyFill="1" applyBorder="1" applyAlignment="1">
      <alignment horizontal="center" vertical="center"/>
    </xf>
    <xf numFmtId="4" fontId="34" fillId="31" borderId="27" xfId="0" applyNumberFormat="1" applyFont="1" applyFill="1" applyBorder="1" applyAlignment="1">
      <alignment horizontal="center" vertical="center"/>
    </xf>
    <xf numFmtId="4" fontId="34" fillId="31" borderId="43" xfId="0" applyNumberFormat="1" applyFont="1" applyFill="1" applyBorder="1" applyAlignment="1">
      <alignment horizontal="center" vertical="center"/>
    </xf>
    <xf numFmtId="4" fontId="34" fillId="31" borderId="44" xfId="0" applyNumberFormat="1" applyFont="1" applyFill="1" applyBorder="1" applyAlignment="1">
      <alignment horizontal="center" vertical="center"/>
    </xf>
    <xf numFmtId="2" fontId="8" fillId="39" borderId="9" xfId="4" applyNumberFormat="1" applyFont="1" applyFill="1" applyBorder="1" applyAlignment="1">
      <alignment horizontal="center" vertical="center" wrapText="1"/>
    </xf>
    <xf numFmtId="2" fontId="8" fillId="39" borderId="31" xfId="4" applyNumberFormat="1" applyFont="1" applyFill="1" applyBorder="1" applyAlignment="1">
      <alignment horizontal="center" vertical="center" wrapText="1"/>
    </xf>
    <xf numFmtId="2" fontId="8" fillId="39" borderId="12" xfId="4" applyNumberFormat="1" applyFont="1" applyFill="1" applyBorder="1" applyAlignment="1">
      <alignment horizontal="center" vertical="center" wrapText="1"/>
    </xf>
    <xf numFmtId="2" fontId="8" fillId="39" borderId="9" xfId="4" applyNumberFormat="1" applyFont="1" applyFill="1" applyBorder="1" applyAlignment="1">
      <alignment horizontal="center" vertical="center"/>
    </xf>
    <xf numFmtId="2" fontId="8" fillId="39" borderId="31" xfId="4" applyNumberFormat="1" applyFont="1" applyFill="1" applyBorder="1" applyAlignment="1">
      <alignment horizontal="center" vertical="center"/>
    </xf>
    <xf numFmtId="2" fontId="8" fillId="39" borderId="12" xfId="4" applyNumberFormat="1" applyFont="1" applyFill="1" applyBorder="1" applyAlignment="1">
      <alignment horizontal="center" vertical="center"/>
    </xf>
    <xf numFmtId="2" fontId="8" fillId="39" borderId="10" xfId="4" applyNumberFormat="1" applyFont="1" applyFill="1" applyBorder="1" applyAlignment="1">
      <alignment horizontal="center" vertical="center"/>
    </xf>
    <xf numFmtId="2" fontId="8" fillId="39" borderId="11" xfId="4" applyNumberFormat="1" applyFont="1" applyFill="1" applyBorder="1" applyAlignment="1">
      <alignment horizontal="center" vertical="center"/>
    </xf>
    <xf numFmtId="2" fontId="8" fillId="39" borderId="14" xfId="4" applyNumberFormat="1" applyFont="1" applyFill="1" applyBorder="1" applyAlignment="1">
      <alignment horizontal="center" vertical="center"/>
    </xf>
    <xf numFmtId="164" fontId="8" fillId="25" borderId="2" xfId="57" applyFont="1" applyFill="1" applyBorder="1" applyAlignment="1">
      <alignment horizontal="center" vertical="center" wrapText="1"/>
    </xf>
    <xf numFmtId="164" fontId="8" fillId="25" borderId="2" xfId="57" applyFont="1" applyFill="1" applyBorder="1" applyAlignment="1">
      <alignment horizontal="center" vertical="center"/>
    </xf>
    <xf numFmtId="164" fontId="8" fillId="25" borderId="3" xfId="57" applyFont="1" applyFill="1" applyBorder="1" applyAlignment="1">
      <alignment horizontal="center" vertical="center" wrapText="1"/>
    </xf>
    <xf numFmtId="2" fontId="8" fillId="25" borderId="4" xfId="4" applyNumberFormat="1" applyFont="1" applyFill="1" applyBorder="1" applyAlignment="1">
      <alignment horizontal="left" vertical="center" wrapText="1"/>
    </xf>
    <xf numFmtId="2" fontId="8" fillId="25" borderId="0" xfId="4" applyNumberFormat="1" applyFont="1" applyFill="1" applyBorder="1" applyAlignment="1">
      <alignment horizontal="left" vertical="center" wrapText="1"/>
    </xf>
    <xf numFmtId="2" fontId="8" fillId="25" borderId="1" xfId="4" applyNumberFormat="1" applyFont="1" applyFill="1" applyBorder="1" applyAlignment="1">
      <alignment horizontal="left" vertical="center" wrapText="1"/>
    </xf>
    <xf numFmtId="2" fontId="8" fillId="25" borderId="2" xfId="4" applyNumberFormat="1" applyFont="1" applyFill="1" applyBorder="1" applyAlignment="1">
      <alignment horizontal="left" vertical="center" wrapText="1"/>
    </xf>
    <xf numFmtId="2" fontId="8" fillId="25" borderId="4" xfId="4" applyNumberFormat="1" applyFont="1" applyFill="1" applyBorder="1" applyAlignment="1">
      <alignment horizontal="left" vertical="center" shrinkToFit="1"/>
    </xf>
    <xf numFmtId="2" fontId="8" fillId="25" borderId="0" xfId="4" applyNumberFormat="1" applyFont="1" applyFill="1" applyBorder="1" applyAlignment="1">
      <alignment horizontal="left" vertical="center" shrinkToFit="1"/>
    </xf>
    <xf numFmtId="2" fontId="8" fillId="25" borderId="5" xfId="4" applyNumberFormat="1" applyFont="1" applyFill="1" applyBorder="1" applyAlignment="1">
      <alignment horizontal="left" vertical="center" shrinkToFit="1"/>
    </xf>
    <xf numFmtId="164" fontId="8" fillId="25" borderId="30" xfId="57" applyFont="1" applyFill="1" applyBorder="1" applyAlignment="1">
      <alignment horizontal="center" vertical="center" wrapText="1"/>
    </xf>
    <xf numFmtId="164" fontId="8" fillId="25" borderId="30" xfId="57" applyFont="1" applyFill="1" applyBorder="1" applyAlignment="1">
      <alignment horizontal="center" vertical="center"/>
    </xf>
    <xf numFmtId="170" fontId="60" fillId="0" borderId="23" xfId="1" applyNumberFormat="1" applyFont="1" applyFill="1" applyBorder="1" applyAlignment="1">
      <alignment horizontal="right" vertical="center"/>
    </xf>
    <xf numFmtId="4" fontId="61" fillId="0" borderId="23" xfId="0" applyNumberFormat="1" applyFont="1" applyFill="1" applyBorder="1" applyAlignment="1">
      <alignment horizontal="center" vertical="center"/>
    </xf>
    <xf numFmtId="0" fontId="57" fillId="26" borderId="13" xfId="0" applyFont="1" applyFill="1" applyBorder="1" applyAlignment="1">
      <alignment horizontal="center" vertical="center"/>
    </xf>
    <xf numFmtId="169" fontId="57" fillId="26" borderId="13" xfId="1" applyNumberFormat="1" applyFont="1" applyFill="1" applyBorder="1" applyAlignment="1">
      <alignment horizontal="right" vertical="center"/>
    </xf>
    <xf numFmtId="4" fontId="57" fillId="0" borderId="24" xfId="0" applyNumberFormat="1" applyFont="1" applyBorder="1" applyAlignment="1">
      <alignment horizontal="left" vertical="center" wrapText="1"/>
    </xf>
    <xf numFmtId="0" fontId="57" fillId="0" borderId="25" xfId="0" applyFont="1" applyBorder="1" applyAlignment="1">
      <alignment horizontal="left" vertical="center" wrapText="1"/>
    </xf>
    <xf numFmtId="2" fontId="57" fillId="0" borderId="24" xfId="0" applyNumberFormat="1" applyFont="1" applyBorder="1" applyAlignment="1">
      <alignment horizontal="center" vertical="center"/>
    </xf>
    <xf numFmtId="2" fontId="57" fillId="0" borderId="25" xfId="0" applyNumberFormat="1" applyFont="1" applyBorder="1" applyAlignment="1">
      <alignment horizontal="center" vertical="center"/>
    </xf>
    <xf numFmtId="4" fontId="58" fillId="0" borderId="24" xfId="1" applyNumberFormat="1" applyFont="1" applyBorder="1" applyAlignment="1">
      <alignment horizontal="right" vertical="center"/>
    </xf>
    <xf numFmtId="4" fontId="58" fillId="0" borderId="25" xfId="1" applyNumberFormat="1" applyFont="1" applyBorder="1" applyAlignment="1">
      <alignment horizontal="right" vertical="center"/>
    </xf>
    <xf numFmtId="4" fontId="59" fillId="0" borderId="26" xfId="0" applyNumberFormat="1" applyFont="1" applyBorder="1" applyAlignment="1">
      <alignment horizontal="center" vertical="center"/>
    </xf>
    <xf numFmtId="4" fontId="59" fillId="0" borderId="27" xfId="0" applyNumberFormat="1" applyFont="1" applyBorder="1" applyAlignment="1">
      <alignment horizontal="center" vertical="center"/>
    </xf>
    <xf numFmtId="4" fontId="59" fillId="0" borderId="28" xfId="0" applyNumberFormat="1" applyFont="1" applyBorder="1" applyAlignment="1">
      <alignment horizontal="center" vertical="center"/>
    </xf>
    <xf numFmtId="4" fontId="59" fillId="0" borderId="29" xfId="0" applyNumberFormat="1" applyFont="1" applyBorder="1" applyAlignment="1">
      <alignment horizontal="center" vertical="center"/>
    </xf>
    <xf numFmtId="0" fontId="57" fillId="39" borderId="13" xfId="0" applyFont="1" applyFill="1" applyBorder="1" applyAlignment="1">
      <alignment horizontal="center" vertical="center"/>
    </xf>
    <xf numFmtId="164" fontId="57" fillId="39" borderId="13" xfId="1" applyFont="1" applyFill="1" applyBorder="1" applyAlignment="1">
      <alignment horizontal="center" vertical="center"/>
    </xf>
    <xf numFmtId="3" fontId="57" fillId="39" borderId="10" xfId="1" applyNumberFormat="1" applyFont="1" applyFill="1" applyBorder="1" applyAlignment="1">
      <alignment horizontal="center" vertical="center"/>
    </xf>
    <xf numFmtId="3" fontId="57" fillId="39" borderId="11" xfId="1" applyNumberFormat="1" applyFont="1" applyFill="1" applyBorder="1" applyAlignment="1">
      <alignment horizontal="center" vertical="center"/>
    </xf>
    <xf numFmtId="3" fontId="57" fillId="39" borderId="14" xfId="1" applyNumberFormat="1" applyFont="1" applyFill="1" applyBorder="1" applyAlignment="1">
      <alignment horizontal="center" vertical="center"/>
    </xf>
    <xf numFmtId="0" fontId="7" fillId="25" borderId="4" xfId="83" applyFont="1" applyFill="1" applyBorder="1" applyAlignment="1" applyProtection="1">
      <alignment horizontal="left" vertical="center" indent="1"/>
      <protection locked="0"/>
    </xf>
    <xf numFmtId="0" fontId="7" fillId="25" borderId="0" xfId="83" applyFont="1" applyFill="1" applyBorder="1" applyAlignment="1" applyProtection="1">
      <alignment horizontal="left" vertical="center" indent="1"/>
      <protection locked="0"/>
    </xf>
    <xf numFmtId="0" fontId="7" fillId="25" borderId="5" xfId="83" applyFont="1" applyFill="1" applyBorder="1" applyAlignment="1" applyProtection="1">
      <alignment horizontal="left" vertical="center" indent="1"/>
      <protection locked="0"/>
    </xf>
    <xf numFmtId="0" fontId="45" fillId="25" borderId="9" xfId="99" applyFont="1" applyFill="1" applyBorder="1" applyAlignment="1">
      <alignment horizontal="center" vertical="center" wrapText="1"/>
    </xf>
    <xf numFmtId="0" fontId="7" fillId="0" borderId="31" xfId="64" applyBorder="1" applyAlignment="1">
      <alignment vertical="center"/>
    </xf>
    <xf numFmtId="0" fontId="7" fillId="0" borderId="12" xfId="64" applyBorder="1" applyAlignment="1">
      <alignment vertical="center"/>
    </xf>
    <xf numFmtId="0" fontId="47" fillId="25" borderId="1" xfId="99" applyFont="1" applyFill="1" applyBorder="1" applyAlignment="1">
      <alignment horizontal="center" vertical="center" wrapText="1"/>
    </xf>
    <xf numFmtId="0" fontId="7" fillId="0" borderId="30" xfId="64" applyBorder="1" applyAlignment="1">
      <alignment horizontal="center" vertical="center" wrapText="1"/>
    </xf>
    <xf numFmtId="0" fontId="7" fillId="0" borderId="3" xfId="64" applyBorder="1" applyAlignment="1">
      <alignment horizontal="center" vertical="center" wrapText="1"/>
    </xf>
    <xf numFmtId="0" fontId="7" fillId="0" borderId="4" xfId="64" applyBorder="1" applyAlignment="1">
      <alignment horizontal="center" vertical="center" wrapText="1"/>
    </xf>
    <xf numFmtId="0" fontId="7" fillId="0" borderId="0" xfId="64" applyBorder="1" applyAlignment="1">
      <alignment horizontal="center" vertical="center" wrapText="1"/>
    </xf>
    <xf numFmtId="0" fontId="7" fillId="0" borderId="5" xfId="64" applyBorder="1" applyAlignment="1">
      <alignment horizontal="center" vertical="center" wrapText="1"/>
    </xf>
    <xf numFmtId="0" fontId="7" fillId="0" borderId="6" xfId="64" applyBorder="1" applyAlignment="1">
      <alignment horizontal="center" vertical="center" wrapText="1"/>
    </xf>
    <xf numFmtId="0" fontId="7" fillId="0" borderId="7" xfId="64" applyBorder="1" applyAlignment="1">
      <alignment horizontal="center" vertical="center" wrapText="1"/>
    </xf>
    <xf numFmtId="0" fontId="7" fillId="0" borderId="8" xfId="64" applyBorder="1" applyAlignment="1">
      <alignment horizontal="center" vertical="center" wrapText="1"/>
    </xf>
    <xf numFmtId="0" fontId="8" fillId="26" borderId="10" xfId="83" applyFont="1" applyFill="1" applyBorder="1" applyAlignment="1">
      <alignment horizontal="left" vertical="center"/>
    </xf>
    <xf numFmtId="0" fontId="8" fillId="26" borderId="11" xfId="83" applyFont="1" applyFill="1" applyBorder="1" applyAlignment="1">
      <alignment horizontal="left" vertical="center"/>
    </xf>
    <xf numFmtId="0" fontId="8" fillId="26" borderId="14" xfId="83" applyFont="1" applyFill="1" applyBorder="1" applyAlignment="1">
      <alignment horizontal="left" vertical="center"/>
    </xf>
    <xf numFmtId="0" fontId="45" fillId="25" borderId="31" xfId="99" applyFont="1" applyFill="1" applyBorder="1" applyAlignment="1">
      <alignment horizontal="center" vertical="center" wrapText="1"/>
    </xf>
    <xf numFmtId="0" fontId="45" fillId="25" borderId="12" xfId="99" applyFont="1" applyFill="1" applyBorder="1" applyAlignment="1">
      <alignment horizontal="center" vertical="center" wrapText="1"/>
    </xf>
    <xf numFmtId="0" fontId="8" fillId="25" borderId="4" xfId="83" applyFont="1" applyFill="1" applyBorder="1" applyAlignment="1">
      <alignment horizontal="left" vertical="center" indent="1"/>
    </xf>
    <xf numFmtId="0" fontId="8" fillId="25" borderId="0" xfId="83" applyFont="1" applyFill="1" applyBorder="1" applyAlignment="1">
      <alignment horizontal="left" vertical="center" indent="1"/>
    </xf>
    <xf numFmtId="0" fontId="8" fillId="25" borderId="5" xfId="83" applyFont="1" applyFill="1" applyBorder="1" applyAlignment="1">
      <alignment horizontal="left" vertical="center" indent="1"/>
    </xf>
    <xf numFmtId="0" fontId="7" fillId="25" borderId="4" xfId="83" applyFont="1" applyFill="1" applyBorder="1" applyAlignment="1" applyProtection="1">
      <alignment horizontal="left" vertical="center" indent="3"/>
      <protection locked="0"/>
    </xf>
    <xf numFmtId="0" fontId="7" fillId="25" borderId="0" xfId="83" applyFont="1" applyFill="1" applyBorder="1" applyAlignment="1" applyProtection="1">
      <alignment horizontal="left" vertical="center" indent="3"/>
      <protection locked="0"/>
    </xf>
    <xf numFmtId="0" fontId="7" fillId="25" borderId="5" xfId="83" applyFont="1" applyFill="1" applyBorder="1" applyAlignment="1" applyProtection="1">
      <alignment horizontal="left" vertical="center" indent="3"/>
      <protection locked="0"/>
    </xf>
    <xf numFmtId="4" fontId="8" fillId="41" borderId="13" xfId="64" applyNumberFormat="1" applyFont="1" applyFill="1" applyBorder="1" applyAlignment="1">
      <alignment horizontal="center" vertical="center"/>
    </xf>
    <xf numFmtId="0" fontId="7" fillId="25" borderId="24" xfId="0" applyFont="1" applyFill="1" applyBorder="1" applyAlignment="1">
      <alignment horizontal="center" vertical="center" wrapText="1"/>
    </xf>
    <xf numFmtId="0" fontId="7" fillId="25" borderId="25" xfId="0" applyFont="1" applyFill="1" applyBorder="1" applyAlignment="1">
      <alignment horizontal="center" vertical="center" wrapText="1"/>
    </xf>
    <xf numFmtId="0" fontId="7" fillId="25" borderId="48" xfId="0" applyFont="1" applyFill="1" applyBorder="1" applyAlignment="1">
      <alignment horizontal="center" vertical="center" wrapText="1"/>
    </xf>
    <xf numFmtId="0" fontId="8" fillId="39" borderId="13" xfId="83" applyNumberFormat="1" applyFont="1" applyFill="1" applyBorder="1" applyAlignment="1" applyProtection="1">
      <alignment horizontal="center" vertical="center"/>
    </xf>
    <xf numFmtId="0" fontId="8" fillId="39" borderId="9" xfId="83" applyNumberFormat="1" applyFont="1" applyFill="1" applyBorder="1" applyAlignment="1" applyProtection="1">
      <alignment horizontal="center" vertical="center"/>
    </xf>
    <xf numFmtId="0" fontId="8" fillId="39" borderId="13" xfId="83" applyNumberFormat="1" applyFont="1" applyFill="1" applyBorder="1" applyAlignment="1" applyProtection="1">
      <alignment horizontal="center" vertical="center" wrapText="1"/>
    </xf>
    <xf numFmtId="0" fontId="74" fillId="52" borderId="0" xfId="108" applyFont="1" applyFill="1" applyBorder="1" applyAlignment="1">
      <alignment horizontal="center" vertical="center"/>
    </xf>
    <xf numFmtId="0" fontId="76" fillId="52" borderId="0" xfId="108" applyFont="1" applyFill="1" applyBorder="1" applyAlignment="1">
      <alignment horizontal="center" vertical="center"/>
    </xf>
    <xf numFmtId="0" fontId="74" fillId="51" borderId="0" xfId="108" applyFont="1" applyFill="1" applyBorder="1" applyAlignment="1">
      <alignment horizontal="center" vertical="center"/>
    </xf>
    <xf numFmtId="0" fontId="8" fillId="37" borderId="13" xfId="107" applyFont="1" applyFill="1" applyBorder="1" applyAlignment="1">
      <alignment horizontal="center" vertical="center"/>
    </xf>
    <xf numFmtId="0" fontId="8" fillId="37" borderId="10" xfId="0" applyFont="1" applyFill="1" applyBorder="1" applyAlignment="1">
      <alignment horizontal="center" vertical="center" wrapText="1"/>
    </xf>
    <xf numFmtId="0" fontId="8" fillId="37" borderId="11" xfId="0" applyFont="1" applyFill="1" applyBorder="1" applyAlignment="1">
      <alignment horizontal="center" vertical="center" wrapText="1"/>
    </xf>
    <xf numFmtId="0" fontId="8" fillId="37" borderId="14" xfId="0" applyFont="1" applyFill="1" applyBorder="1" applyAlignment="1">
      <alignment horizontal="center" vertical="center" wrapText="1"/>
    </xf>
    <xf numFmtId="0" fontId="64" fillId="0" borderId="1"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3" xfId="0" applyFont="1" applyFill="1" applyBorder="1" applyAlignment="1">
      <alignment horizontal="center" vertical="center"/>
    </xf>
    <xf numFmtId="0" fontId="64" fillId="0" borderId="6" xfId="0" applyFont="1" applyFill="1" applyBorder="1" applyAlignment="1">
      <alignment horizontal="center" vertical="center"/>
    </xf>
    <xf numFmtId="0" fontId="64" fillId="0" borderId="7" xfId="0" applyFont="1" applyFill="1" applyBorder="1" applyAlignment="1">
      <alignment horizontal="center" vertical="center"/>
    </xf>
    <xf numFmtId="0" fontId="64" fillId="0" borderId="8" xfId="0" applyFont="1" applyFill="1" applyBorder="1" applyAlignment="1">
      <alignment horizontal="center" vertical="center"/>
    </xf>
    <xf numFmtId="0" fontId="8" fillId="0" borderId="13" xfId="0" applyFont="1" applyFill="1" applyBorder="1" applyAlignment="1">
      <alignment horizontal="center" vertical="center" wrapText="1"/>
    </xf>
    <xf numFmtId="0" fontId="8" fillId="0" borderId="13" xfId="0" applyFont="1" applyFill="1" applyBorder="1" applyAlignment="1">
      <alignment horizontal="center" vertical="center"/>
    </xf>
    <xf numFmtId="0" fontId="52" fillId="45" borderId="0" xfId="0" applyFont="1" applyFill="1" applyBorder="1" applyAlignment="1">
      <alignment horizontal="center" vertical="center"/>
    </xf>
    <xf numFmtId="0" fontId="8" fillId="46" borderId="34" xfId="0" applyFont="1" applyFill="1" applyBorder="1" applyAlignment="1">
      <alignment horizontal="center" vertical="center" wrapText="1"/>
    </xf>
    <xf numFmtId="0" fontId="8" fillId="46" borderId="35" xfId="0" applyFont="1" applyFill="1" applyBorder="1" applyAlignment="1">
      <alignment horizontal="center" vertical="center" wrapText="1"/>
    </xf>
  </cellXfs>
  <cellStyles count="109">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sd" xfId="30"/>
    <cellStyle name="Bad" xfId="31"/>
    <cellStyle name="Calculation" xfId="32"/>
    <cellStyle name="Check Cell" xfId="33"/>
    <cellStyle name="Comma 2" xfId="34"/>
    <cellStyle name="Comma 2 2" xfId="65"/>
    <cellStyle name="Euro" xfId="35"/>
    <cellStyle name="Euro 2" xfId="66"/>
    <cellStyle name="Explanatory Text" xfId="36"/>
    <cellStyle name="Good" xfId="37"/>
    <cellStyle name="Heading 1" xfId="38"/>
    <cellStyle name="Heading 2" xfId="39"/>
    <cellStyle name="Heading 3" xfId="40"/>
    <cellStyle name="Heading 4" xfId="41"/>
    <cellStyle name="Input" xfId="42"/>
    <cellStyle name="Linked Cell" xfId="43"/>
    <cellStyle name="Moeda 2" xfId="44"/>
    <cellStyle name="Moeda 3" xfId="86"/>
    <cellStyle name="Neutral" xfId="45"/>
    <cellStyle name="Normal" xfId="0" builtinId="0"/>
    <cellStyle name="Normal 2" xfId="46"/>
    <cellStyle name="Normal 2 2 2" xfId="83"/>
    <cellStyle name="Normal 3" xfId="3"/>
    <cellStyle name="Normal 3 2" xfId="64"/>
    <cellStyle name="Normal 4" xfId="58"/>
    <cellStyle name="Normal 4 2" xfId="61"/>
    <cellStyle name="Normal 4 2 2" xfId="76"/>
    <cellStyle name="Normal 4 2 2 2" xfId="87"/>
    <cellStyle name="Normal 4 3" xfId="77"/>
    <cellStyle name="Normal 4 3 2" xfId="78"/>
    <cellStyle name="Normal 4 3 3" xfId="88"/>
    <cellStyle name="Normal 4 3 3 2 2" xfId="99"/>
    <cellStyle name="Normal 4 3 3 4 3" xfId="101"/>
    <cellStyle name="Normal 4 3 4" xfId="79"/>
    <cellStyle name="Normal 4 3 4 2" xfId="89"/>
    <cellStyle name="Normal 4 3 4 2 2" xfId="90"/>
    <cellStyle name="Normal 4 3 4 2 3" xfId="85"/>
    <cellStyle name="Normal 4 3 4 2 3 2 2" xfId="104"/>
    <cellStyle name="Normal 4 3 4 3" xfId="91"/>
    <cellStyle name="Normal 4 3 4 3 2" xfId="84"/>
    <cellStyle name="Normal 4 4" xfId="80"/>
    <cellStyle name="Normal 5" xfId="75"/>
    <cellStyle name="Normal 5 2" xfId="92"/>
    <cellStyle name="Normal 5 2 4 3" xfId="102"/>
    <cellStyle name="Normal 5 3" xfId="81"/>
    <cellStyle name="Normal 5 4" xfId="107"/>
    <cellStyle name="Normal 6" xfId="93"/>
    <cellStyle name="Normal 7" xfId="94"/>
    <cellStyle name="Normal 8" xfId="105"/>
    <cellStyle name="Normal 9" xfId="108"/>
    <cellStyle name="Normal_Replanilhamento T-1 - 18-02-08" xfId="4"/>
    <cellStyle name="Note" xfId="47"/>
    <cellStyle name="Note 2" xfId="67"/>
    <cellStyle name="Output" xfId="48"/>
    <cellStyle name="Percent 2" xfId="49"/>
    <cellStyle name="Percent 2 2" xfId="68"/>
    <cellStyle name="Porcentagem" xfId="103" builtinId="5"/>
    <cellStyle name="Porcentagem 2" xfId="50"/>
    <cellStyle name="Porcentagem 2 10" xfId="100"/>
    <cellStyle name="Porcentagem 2 2" xfId="51"/>
    <cellStyle name="Porcentagem 2 2 2" xfId="70"/>
    <cellStyle name="Porcentagem 2 3" xfId="69"/>
    <cellStyle name="Separador de milhares 2" xfId="2"/>
    <cellStyle name="Separador de milhares 2 2" xfId="63"/>
    <cellStyle name="Separador de milhares 2 3" xfId="95"/>
    <cellStyle name="Separador de milhares 3" xfId="52"/>
    <cellStyle name="Separador de milhares 3 2" xfId="71"/>
    <cellStyle name="Separador de milhares 4" xfId="96"/>
    <cellStyle name="Separador de milhares 6" xfId="59"/>
    <cellStyle name="Separador de milhares 6 2" xfId="73"/>
    <cellStyle name="Separador de milhares_Replanilhamento T-1 - 18-02-08" xfId="5"/>
    <cellStyle name="Title" xfId="53"/>
    <cellStyle name="Título 1 1" xfId="54"/>
    <cellStyle name="Título 1 1 1" xfId="55"/>
    <cellStyle name="Vírgula" xfId="1" builtinId="3"/>
    <cellStyle name="Vírgula 2" xfId="57"/>
    <cellStyle name="Vírgula 2 2" xfId="72"/>
    <cellStyle name="Vírgula 3" xfId="60"/>
    <cellStyle name="Vírgula 3 2" xfId="74"/>
    <cellStyle name="Vírgula 4" xfId="62"/>
    <cellStyle name="Vírgula 5" xfId="97"/>
    <cellStyle name="Vírgula 5 2" xfId="82"/>
    <cellStyle name="Vírgula 6" xfId="98"/>
    <cellStyle name="Vírgula 7" xfId="106"/>
    <cellStyle name="Warning Text" xfId="56"/>
  </cellStyles>
  <dxfs count="16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bgColor rgb="FFC00000"/>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99CC"/>
      <color rgb="FFFFFFCC"/>
      <color rgb="FFFFFF99"/>
      <color rgb="FFF7F7F7"/>
      <color rgb="FF0024D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Cronograma!$E$24:$P$24</c:f>
              <c:numCache>
                <c:formatCode>#,##0.00_ ;\-#,##0.00\ </c:formatCode>
                <c:ptCount val="12"/>
                <c:pt idx="0">
                  <c:v>391371.74</c:v>
                </c:pt>
                <c:pt idx="1">
                  <c:v>248481.8</c:v>
                </c:pt>
                <c:pt idx="2">
                  <c:v>269978.83</c:v>
                </c:pt>
                <c:pt idx="3">
                  <c:v>269978.83</c:v>
                </c:pt>
                <c:pt idx="4">
                  <c:v>234345.53</c:v>
                </c:pt>
                <c:pt idx="5">
                  <c:v>234345.53</c:v>
                </c:pt>
                <c:pt idx="6">
                  <c:v>465241.53</c:v>
                </c:pt>
                <c:pt idx="7">
                  <c:v>465241.53</c:v>
                </c:pt>
                <c:pt idx="8">
                  <c:v>335323.76</c:v>
                </c:pt>
                <c:pt idx="9">
                  <c:v>335323.76</c:v>
                </c:pt>
                <c:pt idx="10">
                  <c:v>82930.73</c:v>
                </c:pt>
                <c:pt idx="11">
                  <c:v>82930.709999999992</c:v>
                </c:pt>
              </c:numCache>
            </c:numRef>
          </c:val>
          <c:smooth val="0"/>
          <c:extLst xmlns:c16r2="http://schemas.microsoft.com/office/drawing/2015/06/chart">
            <c:ext xmlns:c16="http://schemas.microsoft.com/office/drawing/2014/chart" uri="{C3380CC4-5D6E-409C-BE32-E72D297353CC}">
              <c16:uniqueId val="{00000000-0EC8-4A34-AA93-8E6D57B9C196}"/>
            </c:ext>
          </c:extLst>
        </c:ser>
        <c:dLbls>
          <c:showLegendKey val="0"/>
          <c:showVal val="0"/>
          <c:showCatName val="0"/>
          <c:showSerName val="0"/>
          <c:showPercent val="0"/>
          <c:showBubbleSize val="0"/>
        </c:dLbls>
        <c:marker val="1"/>
        <c:smooth val="0"/>
        <c:axId val="335958400"/>
        <c:axId val="335960320"/>
      </c:lineChart>
      <c:catAx>
        <c:axId val="3359584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5960320"/>
        <c:crosses val="autoZero"/>
        <c:auto val="1"/>
        <c:lblAlgn val="ctr"/>
        <c:lblOffset val="100"/>
        <c:noMultiLvlLbl val="0"/>
      </c:catAx>
      <c:valAx>
        <c:axId val="335960320"/>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595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14" footer="0.3149606200000001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425824</xdr:colOff>
      <xdr:row>0</xdr:row>
      <xdr:rowOff>134471</xdr:rowOff>
    </xdr:from>
    <xdr:to>
      <xdr:col>3</xdr:col>
      <xdr:colOff>1092574</xdr:colOff>
      <xdr:row>4</xdr:row>
      <xdr:rowOff>29696</xdr:rowOff>
    </xdr:to>
    <xdr:pic>
      <xdr:nvPicPr>
        <xdr:cNvPr id="3" name="Imagem 1" descr="C:\Users\Usuario\Desktop\viana.jpg"/>
        <xdr:cNvPicPr>
          <a:picLocks noChangeAspect="1" noChangeArrowheads="1"/>
        </xdr:cNvPicPr>
      </xdr:nvPicPr>
      <xdr:blipFill>
        <a:blip xmlns:r="http://schemas.openxmlformats.org/officeDocument/2006/relationships" r:embed="rId1" cstate="print"/>
        <a:srcRect/>
        <a:stretch>
          <a:fillRect/>
        </a:stretch>
      </xdr:blipFill>
      <xdr:spPr bwMode="auto">
        <a:xfrm>
          <a:off x="5076265" y="134471"/>
          <a:ext cx="666750" cy="6572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2767853</xdr:colOff>
      <xdr:row>0</xdr:row>
      <xdr:rowOff>56030</xdr:rowOff>
    </xdr:from>
    <xdr:to>
      <xdr:col>3</xdr:col>
      <xdr:colOff>3434603</xdr:colOff>
      <xdr:row>4</xdr:row>
      <xdr:rowOff>52108</xdr:rowOff>
    </xdr:to>
    <xdr:pic>
      <xdr:nvPicPr>
        <xdr:cNvPr id="4" name="Imagem 1" descr="C:\Users\Usuario\Desktop\viana.jpg"/>
        <xdr:cNvPicPr>
          <a:picLocks noChangeAspect="1" noChangeArrowheads="1"/>
        </xdr:cNvPicPr>
      </xdr:nvPicPr>
      <xdr:blipFill>
        <a:blip xmlns:r="http://schemas.openxmlformats.org/officeDocument/2006/relationships" r:embed="rId1" cstate="print"/>
        <a:srcRect/>
        <a:stretch>
          <a:fillRect/>
        </a:stretch>
      </xdr:blipFill>
      <xdr:spPr bwMode="auto">
        <a:xfrm>
          <a:off x="4953000" y="56030"/>
          <a:ext cx="666750" cy="657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285750</xdr:colOff>
      <xdr:row>0</xdr:row>
      <xdr:rowOff>136071</xdr:rowOff>
    </xdr:from>
    <xdr:to>
      <xdr:col>14</xdr:col>
      <xdr:colOff>244928</xdr:colOff>
      <xdr:row>4</xdr:row>
      <xdr:rowOff>31296</xdr:rowOff>
    </xdr:to>
    <xdr:pic>
      <xdr:nvPicPr>
        <xdr:cNvPr id="5" name="Imagem 1" descr="C:\Users\Usuario\Desktop\viana.jpg"/>
        <xdr:cNvPicPr>
          <a:picLocks noChangeAspect="1" noChangeArrowheads="1"/>
        </xdr:cNvPicPr>
      </xdr:nvPicPr>
      <xdr:blipFill>
        <a:blip xmlns:r="http://schemas.openxmlformats.org/officeDocument/2006/relationships" r:embed="rId1" cstate="print"/>
        <a:srcRect/>
        <a:stretch>
          <a:fillRect/>
        </a:stretch>
      </xdr:blipFill>
      <xdr:spPr bwMode="auto">
        <a:xfrm>
          <a:off x="12994821" y="136071"/>
          <a:ext cx="666750" cy="6572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1019174</xdr:colOff>
      <xdr:row>26</xdr:row>
      <xdr:rowOff>23812</xdr:rowOff>
    </xdr:from>
    <xdr:to>
      <xdr:col>10</xdr:col>
      <xdr:colOff>638174</xdr:colOff>
      <xdr:row>40</xdr:row>
      <xdr:rowOff>100012</xdr:rowOff>
    </xdr:to>
    <xdr:graphicFrame macro="">
      <xdr:nvGraphicFramePr>
        <xdr:cNvPr id="4" name="Gráfico 3">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515470</xdr:colOff>
      <xdr:row>0</xdr:row>
      <xdr:rowOff>100853</xdr:rowOff>
    </xdr:from>
    <xdr:to>
      <xdr:col>14</xdr:col>
      <xdr:colOff>196103</xdr:colOff>
      <xdr:row>3</xdr:row>
      <xdr:rowOff>186578</xdr:rowOff>
    </xdr:to>
    <xdr:pic>
      <xdr:nvPicPr>
        <xdr:cNvPr id="5" name="Imagem 1" descr="C:\Users\Usuario\Desktop\viana.jpg"/>
        <xdr:cNvPicPr>
          <a:picLocks noChangeAspect="1" noChangeArrowheads="1"/>
        </xdr:cNvPicPr>
      </xdr:nvPicPr>
      <xdr:blipFill>
        <a:blip xmlns:r="http://schemas.openxmlformats.org/officeDocument/2006/relationships" r:embed="rId2" cstate="print"/>
        <a:srcRect/>
        <a:stretch>
          <a:fillRect/>
        </a:stretch>
      </xdr:blipFill>
      <xdr:spPr bwMode="auto">
        <a:xfrm>
          <a:off x="11071411" y="100853"/>
          <a:ext cx="666750" cy="6572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447674</xdr:colOff>
      <xdr:row>14</xdr:row>
      <xdr:rowOff>25041</xdr:rowOff>
    </xdr:from>
    <xdr:to>
      <xdr:col>24</xdr:col>
      <xdr:colOff>173106</xdr:colOff>
      <xdr:row>28</xdr:row>
      <xdr:rowOff>25121</xdr:rowOff>
    </xdr:to>
    <xdr:pic>
      <xdr:nvPicPr>
        <xdr:cNvPr id="4" name="Imagem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2087224" y="2320566"/>
          <a:ext cx="5211832" cy="2267030"/>
        </a:xfrm>
        <a:prstGeom prst="rect">
          <a:avLst/>
        </a:prstGeom>
      </xdr:spPr>
    </xdr:pic>
    <xdr:clientData/>
  </xdr:twoCellAnchor>
  <xdr:twoCellAnchor editAs="oneCell">
    <xdr:from>
      <xdr:col>6</xdr:col>
      <xdr:colOff>180975</xdr:colOff>
      <xdr:row>1</xdr:row>
      <xdr:rowOff>76200</xdr:rowOff>
    </xdr:from>
    <xdr:to>
      <xdr:col>15</xdr:col>
      <xdr:colOff>352425</xdr:colOff>
      <xdr:row>47</xdr:row>
      <xdr:rowOff>81203</xdr:rowOff>
    </xdr:to>
    <xdr:pic>
      <xdr:nvPicPr>
        <xdr:cNvPr id="5" name="Imagem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stretch>
          <a:fillRect/>
        </a:stretch>
      </xdr:blipFill>
      <xdr:spPr>
        <a:xfrm>
          <a:off x="6334125" y="238125"/>
          <a:ext cx="5657850" cy="7510703"/>
        </a:xfrm>
        <a:prstGeom prst="rect">
          <a:avLst/>
        </a:prstGeom>
      </xdr:spPr>
    </xdr:pic>
    <xdr:clientData/>
  </xdr:twoCellAnchor>
  <xdr:twoCellAnchor editAs="oneCell">
    <xdr:from>
      <xdr:col>0</xdr:col>
      <xdr:colOff>428625</xdr:colOff>
      <xdr:row>0</xdr:row>
      <xdr:rowOff>38101</xdr:rowOff>
    </xdr:from>
    <xdr:to>
      <xdr:col>0</xdr:col>
      <xdr:colOff>942975</xdr:colOff>
      <xdr:row>3</xdr:row>
      <xdr:rowOff>59328</xdr:rowOff>
    </xdr:to>
    <xdr:pic>
      <xdr:nvPicPr>
        <xdr:cNvPr id="7" name="Imagem 1" descr="C:\Users\Usuario\Desktop\viana.jpg"/>
        <xdr:cNvPicPr>
          <a:picLocks noChangeAspect="1" noChangeArrowheads="1"/>
        </xdr:cNvPicPr>
      </xdr:nvPicPr>
      <xdr:blipFill>
        <a:blip xmlns:r="http://schemas.openxmlformats.org/officeDocument/2006/relationships" r:embed="rId3" cstate="print"/>
        <a:srcRect/>
        <a:stretch>
          <a:fillRect/>
        </a:stretch>
      </xdr:blipFill>
      <xdr:spPr bwMode="auto">
        <a:xfrm>
          <a:off x="428625" y="38101"/>
          <a:ext cx="514350" cy="50700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649940</xdr:colOff>
      <xdr:row>1</xdr:row>
      <xdr:rowOff>0</xdr:rowOff>
    </xdr:from>
    <xdr:to>
      <xdr:col>13</xdr:col>
      <xdr:colOff>528173</xdr:colOff>
      <xdr:row>24</xdr:row>
      <xdr:rowOff>168088</xdr:rowOff>
    </xdr:to>
    <xdr:pic>
      <xdr:nvPicPr>
        <xdr:cNvPr id="2" name="Imagem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1295528" y="313765"/>
          <a:ext cx="5615645" cy="7384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53</xdr:row>
      <xdr:rowOff>0</xdr:rowOff>
    </xdr:from>
    <xdr:ext cx="6642100" cy="0"/>
    <xdr:sp macro="" textlink="">
      <xdr:nvSpPr>
        <xdr:cNvPr id="2" name="Shape 3">
          <a:extLst>
            <a:ext uri="{FF2B5EF4-FFF2-40B4-BE49-F238E27FC236}">
              <a16:creationId xmlns:a16="http://schemas.microsoft.com/office/drawing/2014/main" xmlns="" id="{00000000-0008-0000-0B00-000002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3" name="Shape 4">
          <a:extLst>
            <a:ext uri="{FF2B5EF4-FFF2-40B4-BE49-F238E27FC236}">
              <a16:creationId xmlns:a16="http://schemas.microsoft.com/office/drawing/2014/main" xmlns="" id="{00000000-0008-0000-0B00-000003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4" name="Shape 5">
          <a:extLst>
            <a:ext uri="{FF2B5EF4-FFF2-40B4-BE49-F238E27FC236}">
              <a16:creationId xmlns:a16="http://schemas.microsoft.com/office/drawing/2014/main" xmlns="" id="{00000000-0008-0000-0B00-000004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5" name="Shape 6">
          <a:extLst>
            <a:ext uri="{FF2B5EF4-FFF2-40B4-BE49-F238E27FC236}">
              <a16:creationId xmlns:a16="http://schemas.microsoft.com/office/drawing/2014/main" xmlns="" id="{00000000-0008-0000-0B00-000005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6" name="Shape 7">
          <a:extLst>
            <a:ext uri="{FF2B5EF4-FFF2-40B4-BE49-F238E27FC236}">
              <a16:creationId xmlns:a16="http://schemas.microsoft.com/office/drawing/2014/main" xmlns="" id="{00000000-0008-0000-0B00-000006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7" name="Shape 8">
          <a:extLst>
            <a:ext uri="{FF2B5EF4-FFF2-40B4-BE49-F238E27FC236}">
              <a16:creationId xmlns:a16="http://schemas.microsoft.com/office/drawing/2014/main" xmlns="" id="{00000000-0008-0000-0B00-000007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8" name="Shape 9">
          <a:extLst>
            <a:ext uri="{FF2B5EF4-FFF2-40B4-BE49-F238E27FC236}">
              <a16:creationId xmlns:a16="http://schemas.microsoft.com/office/drawing/2014/main" xmlns="" id="{00000000-0008-0000-0B00-000008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9" name="Shape 10">
          <a:extLst>
            <a:ext uri="{FF2B5EF4-FFF2-40B4-BE49-F238E27FC236}">
              <a16:creationId xmlns:a16="http://schemas.microsoft.com/office/drawing/2014/main" xmlns="" id="{00000000-0008-0000-0B00-000009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0" name="Shape 11">
          <a:extLst>
            <a:ext uri="{FF2B5EF4-FFF2-40B4-BE49-F238E27FC236}">
              <a16:creationId xmlns:a16="http://schemas.microsoft.com/office/drawing/2014/main" xmlns="" id="{00000000-0008-0000-0B00-00000A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1" name="Shape 12">
          <a:extLst>
            <a:ext uri="{FF2B5EF4-FFF2-40B4-BE49-F238E27FC236}">
              <a16:creationId xmlns:a16="http://schemas.microsoft.com/office/drawing/2014/main" xmlns="" id="{00000000-0008-0000-0B00-00000B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2" name="Shape 13">
          <a:extLst>
            <a:ext uri="{FF2B5EF4-FFF2-40B4-BE49-F238E27FC236}">
              <a16:creationId xmlns:a16="http://schemas.microsoft.com/office/drawing/2014/main" xmlns="" id="{00000000-0008-0000-0B00-00000C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3" name="Shape 14">
          <a:extLst>
            <a:ext uri="{FF2B5EF4-FFF2-40B4-BE49-F238E27FC236}">
              <a16:creationId xmlns:a16="http://schemas.microsoft.com/office/drawing/2014/main" xmlns="" id="{00000000-0008-0000-0B00-00000D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4" name="Shape 15">
          <a:extLst>
            <a:ext uri="{FF2B5EF4-FFF2-40B4-BE49-F238E27FC236}">
              <a16:creationId xmlns:a16="http://schemas.microsoft.com/office/drawing/2014/main" xmlns="" id="{00000000-0008-0000-0B00-00000E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5" name="Shape 16">
          <a:extLst>
            <a:ext uri="{FF2B5EF4-FFF2-40B4-BE49-F238E27FC236}">
              <a16:creationId xmlns:a16="http://schemas.microsoft.com/office/drawing/2014/main" xmlns="" id="{00000000-0008-0000-0B00-00000F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6" name="Shape 17">
          <a:extLst>
            <a:ext uri="{FF2B5EF4-FFF2-40B4-BE49-F238E27FC236}">
              <a16:creationId xmlns:a16="http://schemas.microsoft.com/office/drawing/2014/main" xmlns="" id="{00000000-0008-0000-0B00-000010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7" name="Shape 19">
          <a:extLst>
            <a:ext uri="{FF2B5EF4-FFF2-40B4-BE49-F238E27FC236}">
              <a16:creationId xmlns:a16="http://schemas.microsoft.com/office/drawing/2014/main" xmlns="" id="{00000000-0008-0000-0B00-000011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8" name="Shape 20">
          <a:extLst>
            <a:ext uri="{FF2B5EF4-FFF2-40B4-BE49-F238E27FC236}">
              <a16:creationId xmlns:a16="http://schemas.microsoft.com/office/drawing/2014/main" xmlns="" id="{00000000-0008-0000-0B00-000012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9" name="Shape 21">
          <a:extLst>
            <a:ext uri="{FF2B5EF4-FFF2-40B4-BE49-F238E27FC236}">
              <a16:creationId xmlns:a16="http://schemas.microsoft.com/office/drawing/2014/main" xmlns="" id="{00000000-0008-0000-0B00-000013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20" name="Shape 22">
          <a:extLst>
            <a:ext uri="{FF2B5EF4-FFF2-40B4-BE49-F238E27FC236}">
              <a16:creationId xmlns:a16="http://schemas.microsoft.com/office/drawing/2014/main" xmlns="" id="{00000000-0008-0000-0B00-000014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21" name="Shape 23">
          <a:extLst>
            <a:ext uri="{FF2B5EF4-FFF2-40B4-BE49-F238E27FC236}">
              <a16:creationId xmlns:a16="http://schemas.microsoft.com/office/drawing/2014/main" xmlns="" id="{00000000-0008-0000-0B00-000015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22" name="Shape 24">
          <a:extLst>
            <a:ext uri="{FF2B5EF4-FFF2-40B4-BE49-F238E27FC236}">
              <a16:creationId xmlns:a16="http://schemas.microsoft.com/office/drawing/2014/main" xmlns="" id="{00000000-0008-0000-0B00-000016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23" name="Shape 25">
          <a:extLst>
            <a:ext uri="{FF2B5EF4-FFF2-40B4-BE49-F238E27FC236}">
              <a16:creationId xmlns:a16="http://schemas.microsoft.com/office/drawing/2014/main" xmlns="" id="{00000000-0008-0000-0B00-000017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24" name="Shape 26">
          <a:extLst>
            <a:ext uri="{FF2B5EF4-FFF2-40B4-BE49-F238E27FC236}">
              <a16:creationId xmlns:a16="http://schemas.microsoft.com/office/drawing/2014/main" xmlns="" id="{00000000-0008-0000-0B00-000018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25" name="Shape 27">
          <a:extLst>
            <a:ext uri="{FF2B5EF4-FFF2-40B4-BE49-F238E27FC236}">
              <a16:creationId xmlns:a16="http://schemas.microsoft.com/office/drawing/2014/main" xmlns="" id="{00000000-0008-0000-0B00-000019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26" name="Shape 28">
          <a:extLst>
            <a:ext uri="{FF2B5EF4-FFF2-40B4-BE49-F238E27FC236}">
              <a16:creationId xmlns:a16="http://schemas.microsoft.com/office/drawing/2014/main" xmlns="" id="{00000000-0008-0000-0B00-00001A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27" name="Shape 29">
          <a:extLst>
            <a:ext uri="{FF2B5EF4-FFF2-40B4-BE49-F238E27FC236}">
              <a16:creationId xmlns:a16="http://schemas.microsoft.com/office/drawing/2014/main" xmlns="" id="{00000000-0008-0000-0B00-00001B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28" name="Shape 30">
          <a:extLst>
            <a:ext uri="{FF2B5EF4-FFF2-40B4-BE49-F238E27FC236}">
              <a16:creationId xmlns:a16="http://schemas.microsoft.com/office/drawing/2014/main" xmlns="" id="{00000000-0008-0000-0B00-00001C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29" name="Shape 31">
          <a:extLst>
            <a:ext uri="{FF2B5EF4-FFF2-40B4-BE49-F238E27FC236}">
              <a16:creationId xmlns:a16="http://schemas.microsoft.com/office/drawing/2014/main" xmlns="" id="{00000000-0008-0000-0B00-00001D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30" name="Shape 32">
          <a:extLst>
            <a:ext uri="{FF2B5EF4-FFF2-40B4-BE49-F238E27FC236}">
              <a16:creationId xmlns:a16="http://schemas.microsoft.com/office/drawing/2014/main" xmlns="" id="{00000000-0008-0000-0B00-00001E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31" name="Shape 3">
          <a:extLst>
            <a:ext uri="{FF2B5EF4-FFF2-40B4-BE49-F238E27FC236}">
              <a16:creationId xmlns:a16="http://schemas.microsoft.com/office/drawing/2014/main" xmlns="" id="{00000000-0008-0000-0B00-00001F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32" name="Shape 4">
          <a:extLst>
            <a:ext uri="{FF2B5EF4-FFF2-40B4-BE49-F238E27FC236}">
              <a16:creationId xmlns:a16="http://schemas.microsoft.com/office/drawing/2014/main" xmlns="" id="{00000000-0008-0000-0B00-000020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33" name="Shape 5">
          <a:extLst>
            <a:ext uri="{FF2B5EF4-FFF2-40B4-BE49-F238E27FC236}">
              <a16:creationId xmlns:a16="http://schemas.microsoft.com/office/drawing/2014/main" xmlns="" id="{00000000-0008-0000-0B00-000021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34" name="Shape 6">
          <a:extLst>
            <a:ext uri="{FF2B5EF4-FFF2-40B4-BE49-F238E27FC236}">
              <a16:creationId xmlns:a16="http://schemas.microsoft.com/office/drawing/2014/main" xmlns="" id="{00000000-0008-0000-0B00-000022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35" name="Shape 7">
          <a:extLst>
            <a:ext uri="{FF2B5EF4-FFF2-40B4-BE49-F238E27FC236}">
              <a16:creationId xmlns:a16="http://schemas.microsoft.com/office/drawing/2014/main" xmlns="" id="{00000000-0008-0000-0B00-000023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36" name="Shape 8">
          <a:extLst>
            <a:ext uri="{FF2B5EF4-FFF2-40B4-BE49-F238E27FC236}">
              <a16:creationId xmlns:a16="http://schemas.microsoft.com/office/drawing/2014/main" xmlns="" id="{00000000-0008-0000-0B00-000024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37" name="Shape 9">
          <a:extLst>
            <a:ext uri="{FF2B5EF4-FFF2-40B4-BE49-F238E27FC236}">
              <a16:creationId xmlns:a16="http://schemas.microsoft.com/office/drawing/2014/main" xmlns="" id="{00000000-0008-0000-0B00-000025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38" name="Shape 10">
          <a:extLst>
            <a:ext uri="{FF2B5EF4-FFF2-40B4-BE49-F238E27FC236}">
              <a16:creationId xmlns:a16="http://schemas.microsoft.com/office/drawing/2014/main" xmlns="" id="{00000000-0008-0000-0B00-000026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39" name="Shape 11">
          <a:extLst>
            <a:ext uri="{FF2B5EF4-FFF2-40B4-BE49-F238E27FC236}">
              <a16:creationId xmlns:a16="http://schemas.microsoft.com/office/drawing/2014/main" xmlns="" id="{00000000-0008-0000-0B00-000027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40" name="Shape 12">
          <a:extLst>
            <a:ext uri="{FF2B5EF4-FFF2-40B4-BE49-F238E27FC236}">
              <a16:creationId xmlns:a16="http://schemas.microsoft.com/office/drawing/2014/main" xmlns="" id="{00000000-0008-0000-0B00-000028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41" name="Shape 13">
          <a:extLst>
            <a:ext uri="{FF2B5EF4-FFF2-40B4-BE49-F238E27FC236}">
              <a16:creationId xmlns:a16="http://schemas.microsoft.com/office/drawing/2014/main" xmlns="" id="{00000000-0008-0000-0B00-000029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42" name="Shape 14">
          <a:extLst>
            <a:ext uri="{FF2B5EF4-FFF2-40B4-BE49-F238E27FC236}">
              <a16:creationId xmlns:a16="http://schemas.microsoft.com/office/drawing/2014/main" xmlns="" id="{00000000-0008-0000-0B00-00002A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43" name="Shape 15">
          <a:extLst>
            <a:ext uri="{FF2B5EF4-FFF2-40B4-BE49-F238E27FC236}">
              <a16:creationId xmlns:a16="http://schemas.microsoft.com/office/drawing/2014/main" xmlns="" id="{00000000-0008-0000-0B00-00002B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44" name="Shape 16">
          <a:extLst>
            <a:ext uri="{FF2B5EF4-FFF2-40B4-BE49-F238E27FC236}">
              <a16:creationId xmlns:a16="http://schemas.microsoft.com/office/drawing/2014/main" xmlns="" id="{00000000-0008-0000-0B00-00002C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45" name="Shape 17">
          <a:extLst>
            <a:ext uri="{FF2B5EF4-FFF2-40B4-BE49-F238E27FC236}">
              <a16:creationId xmlns:a16="http://schemas.microsoft.com/office/drawing/2014/main" xmlns="" id="{00000000-0008-0000-0B00-00002D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46" name="Shape 18">
          <a:extLst>
            <a:ext uri="{FF2B5EF4-FFF2-40B4-BE49-F238E27FC236}">
              <a16:creationId xmlns:a16="http://schemas.microsoft.com/office/drawing/2014/main" xmlns="" id="{00000000-0008-0000-0B00-00002E00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47" name="Shape 19">
          <a:extLst>
            <a:ext uri="{FF2B5EF4-FFF2-40B4-BE49-F238E27FC236}">
              <a16:creationId xmlns:a16="http://schemas.microsoft.com/office/drawing/2014/main" xmlns="" id="{00000000-0008-0000-0B00-00002F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48" name="Shape 20">
          <a:extLst>
            <a:ext uri="{FF2B5EF4-FFF2-40B4-BE49-F238E27FC236}">
              <a16:creationId xmlns:a16="http://schemas.microsoft.com/office/drawing/2014/main" xmlns="" id="{00000000-0008-0000-0B00-000030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49" name="Shape 21">
          <a:extLst>
            <a:ext uri="{FF2B5EF4-FFF2-40B4-BE49-F238E27FC236}">
              <a16:creationId xmlns:a16="http://schemas.microsoft.com/office/drawing/2014/main" xmlns="" id="{00000000-0008-0000-0B00-000031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50" name="Shape 22">
          <a:extLst>
            <a:ext uri="{FF2B5EF4-FFF2-40B4-BE49-F238E27FC236}">
              <a16:creationId xmlns:a16="http://schemas.microsoft.com/office/drawing/2014/main" xmlns="" id="{00000000-0008-0000-0B00-000032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51" name="Shape 23">
          <a:extLst>
            <a:ext uri="{FF2B5EF4-FFF2-40B4-BE49-F238E27FC236}">
              <a16:creationId xmlns:a16="http://schemas.microsoft.com/office/drawing/2014/main" xmlns="" id="{00000000-0008-0000-0B00-000033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52" name="Shape 24">
          <a:extLst>
            <a:ext uri="{FF2B5EF4-FFF2-40B4-BE49-F238E27FC236}">
              <a16:creationId xmlns:a16="http://schemas.microsoft.com/office/drawing/2014/main" xmlns="" id="{00000000-0008-0000-0B00-000034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53" name="Shape 25">
          <a:extLst>
            <a:ext uri="{FF2B5EF4-FFF2-40B4-BE49-F238E27FC236}">
              <a16:creationId xmlns:a16="http://schemas.microsoft.com/office/drawing/2014/main" xmlns="" id="{00000000-0008-0000-0B00-000035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54" name="Shape 26">
          <a:extLst>
            <a:ext uri="{FF2B5EF4-FFF2-40B4-BE49-F238E27FC236}">
              <a16:creationId xmlns:a16="http://schemas.microsoft.com/office/drawing/2014/main" xmlns="" id="{00000000-0008-0000-0B00-000036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55" name="Shape 27">
          <a:extLst>
            <a:ext uri="{FF2B5EF4-FFF2-40B4-BE49-F238E27FC236}">
              <a16:creationId xmlns:a16="http://schemas.microsoft.com/office/drawing/2014/main" xmlns="" id="{00000000-0008-0000-0B00-000037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56" name="Shape 28">
          <a:extLst>
            <a:ext uri="{FF2B5EF4-FFF2-40B4-BE49-F238E27FC236}">
              <a16:creationId xmlns:a16="http://schemas.microsoft.com/office/drawing/2014/main" xmlns="" id="{00000000-0008-0000-0B00-000038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57" name="Shape 29">
          <a:extLst>
            <a:ext uri="{FF2B5EF4-FFF2-40B4-BE49-F238E27FC236}">
              <a16:creationId xmlns:a16="http://schemas.microsoft.com/office/drawing/2014/main" xmlns="" id="{00000000-0008-0000-0B00-000039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58" name="Shape 30">
          <a:extLst>
            <a:ext uri="{FF2B5EF4-FFF2-40B4-BE49-F238E27FC236}">
              <a16:creationId xmlns:a16="http://schemas.microsoft.com/office/drawing/2014/main" xmlns="" id="{00000000-0008-0000-0B00-00003A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59" name="Shape 31">
          <a:extLst>
            <a:ext uri="{FF2B5EF4-FFF2-40B4-BE49-F238E27FC236}">
              <a16:creationId xmlns:a16="http://schemas.microsoft.com/office/drawing/2014/main" xmlns="" id="{00000000-0008-0000-0B00-00003B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60" name="Shape 32">
          <a:extLst>
            <a:ext uri="{FF2B5EF4-FFF2-40B4-BE49-F238E27FC236}">
              <a16:creationId xmlns:a16="http://schemas.microsoft.com/office/drawing/2014/main" xmlns="" id="{00000000-0008-0000-0B00-00003C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61" name="Shape 3">
          <a:extLst>
            <a:ext uri="{FF2B5EF4-FFF2-40B4-BE49-F238E27FC236}">
              <a16:creationId xmlns:a16="http://schemas.microsoft.com/office/drawing/2014/main" xmlns="" id="{00000000-0008-0000-0B00-00003D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62" name="Shape 4">
          <a:extLst>
            <a:ext uri="{FF2B5EF4-FFF2-40B4-BE49-F238E27FC236}">
              <a16:creationId xmlns:a16="http://schemas.microsoft.com/office/drawing/2014/main" xmlns="" id="{00000000-0008-0000-0B00-00003E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63" name="Shape 5">
          <a:extLst>
            <a:ext uri="{FF2B5EF4-FFF2-40B4-BE49-F238E27FC236}">
              <a16:creationId xmlns:a16="http://schemas.microsoft.com/office/drawing/2014/main" xmlns="" id="{00000000-0008-0000-0B00-00003F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64" name="Shape 6">
          <a:extLst>
            <a:ext uri="{FF2B5EF4-FFF2-40B4-BE49-F238E27FC236}">
              <a16:creationId xmlns:a16="http://schemas.microsoft.com/office/drawing/2014/main" xmlns="" id="{00000000-0008-0000-0B00-000040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65" name="Shape 7">
          <a:extLst>
            <a:ext uri="{FF2B5EF4-FFF2-40B4-BE49-F238E27FC236}">
              <a16:creationId xmlns:a16="http://schemas.microsoft.com/office/drawing/2014/main" xmlns="" id="{00000000-0008-0000-0B00-000041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66" name="Shape 8">
          <a:extLst>
            <a:ext uri="{FF2B5EF4-FFF2-40B4-BE49-F238E27FC236}">
              <a16:creationId xmlns:a16="http://schemas.microsoft.com/office/drawing/2014/main" xmlns="" id="{00000000-0008-0000-0B00-000042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67" name="Shape 9">
          <a:extLst>
            <a:ext uri="{FF2B5EF4-FFF2-40B4-BE49-F238E27FC236}">
              <a16:creationId xmlns:a16="http://schemas.microsoft.com/office/drawing/2014/main" xmlns="" id="{00000000-0008-0000-0B00-000043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68" name="Shape 10">
          <a:extLst>
            <a:ext uri="{FF2B5EF4-FFF2-40B4-BE49-F238E27FC236}">
              <a16:creationId xmlns:a16="http://schemas.microsoft.com/office/drawing/2014/main" xmlns="" id="{00000000-0008-0000-0B00-000044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69" name="Shape 11">
          <a:extLst>
            <a:ext uri="{FF2B5EF4-FFF2-40B4-BE49-F238E27FC236}">
              <a16:creationId xmlns:a16="http://schemas.microsoft.com/office/drawing/2014/main" xmlns="" id="{00000000-0008-0000-0B00-000045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70" name="Shape 12">
          <a:extLst>
            <a:ext uri="{FF2B5EF4-FFF2-40B4-BE49-F238E27FC236}">
              <a16:creationId xmlns:a16="http://schemas.microsoft.com/office/drawing/2014/main" xmlns="" id="{00000000-0008-0000-0B00-000046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71" name="Shape 13">
          <a:extLst>
            <a:ext uri="{FF2B5EF4-FFF2-40B4-BE49-F238E27FC236}">
              <a16:creationId xmlns:a16="http://schemas.microsoft.com/office/drawing/2014/main" xmlns="" id="{00000000-0008-0000-0B00-000047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72" name="Shape 14">
          <a:extLst>
            <a:ext uri="{FF2B5EF4-FFF2-40B4-BE49-F238E27FC236}">
              <a16:creationId xmlns:a16="http://schemas.microsoft.com/office/drawing/2014/main" xmlns="" id="{00000000-0008-0000-0B00-000048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73" name="Shape 15">
          <a:extLst>
            <a:ext uri="{FF2B5EF4-FFF2-40B4-BE49-F238E27FC236}">
              <a16:creationId xmlns:a16="http://schemas.microsoft.com/office/drawing/2014/main" xmlns="" id="{00000000-0008-0000-0B00-000049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74" name="Shape 16">
          <a:extLst>
            <a:ext uri="{FF2B5EF4-FFF2-40B4-BE49-F238E27FC236}">
              <a16:creationId xmlns:a16="http://schemas.microsoft.com/office/drawing/2014/main" xmlns="" id="{00000000-0008-0000-0B00-00004A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75" name="Shape 17">
          <a:extLst>
            <a:ext uri="{FF2B5EF4-FFF2-40B4-BE49-F238E27FC236}">
              <a16:creationId xmlns:a16="http://schemas.microsoft.com/office/drawing/2014/main" xmlns="" id="{00000000-0008-0000-0B00-00004B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76" name="Shape 19">
          <a:extLst>
            <a:ext uri="{FF2B5EF4-FFF2-40B4-BE49-F238E27FC236}">
              <a16:creationId xmlns:a16="http://schemas.microsoft.com/office/drawing/2014/main" xmlns="" id="{00000000-0008-0000-0B00-00004C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77" name="Shape 20">
          <a:extLst>
            <a:ext uri="{FF2B5EF4-FFF2-40B4-BE49-F238E27FC236}">
              <a16:creationId xmlns:a16="http://schemas.microsoft.com/office/drawing/2014/main" xmlns="" id="{00000000-0008-0000-0B00-00004D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78" name="Shape 21">
          <a:extLst>
            <a:ext uri="{FF2B5EF4-FFF2-40B4-BE49-F238E27FC236}">
              <a16:creationId xmlns:a16="http://schemas.microsoft.com/office/drawing/2014/main" xmlns="" id="{00000000-0008-0000-0B00-00004E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79" name="Shape 22">
          <a:extLst>
            <a:ext uri="{FF2B5EF4-FFF2-40B4-BE49-F238E27FC236}">
              <a16:creationId xmlns:a16="http://schemas.microsoft.com/office/drawing/2014/main" xmlns="" id="{00000000-0008-0000-0B00-00004F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80" name="Shape 23">
          <a:extLst>
            <a:ext uri="{FF2B5EF4-FFF2-40B4-BE49-F238E27FC236}">
              <a16:creationId xmlns:a16="http://schemas.microsoft.com/office/drawing/2014/main" xmlns="" id="{00000000-0008-0000-0B00-000050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81" name="Shape 24">
          <a:extLst>
            <a:ext uri="{FF2B5EF4-FFF2-40B4-BE49-F238E27FC236}">
              <a16:creationId xmlns:a16="http://schemas.microsoft.com/office/drawing/2014/main" xmlns="" id="{00000000-0008-0000-0B00-000051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82" name="Shape 25">
          <a:extLst>
            <a:ext uri="{FF2B5EF4-FFF2-40B4-BE49-F238E27FC236}">
              <a16:creationId xmlns:a16="http://schemas.microsoft.com/office/drawing/2014/main" xmlns="" id="{00000000-0008-0000-0B00-000052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83" name="Shape 26">
          <a:extLst>
            <a:ext uri="{FF2B5EF4-FFF2-40B4-BE49-F238E27FC236}">
              <a16:creationId xmlns:a16="http://schemas.microsoft.com/office/drawing/2014/main" xmlns="" id="{00000000-0008-0000-0B00-000053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84" name="Shape 27">
          <a:extLst>
            <a:ext uri="{FF2B5EF4-FFF2-40B4-BE49-F238E27FC236}">
              <a16:creationId xmlns:a16="http://schemas.microsoft.com/office/drawing/2014/main" xmlns="" id="{00000000-0008-0000-0B00-000054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85" name="Shape 28">
          <a:extLst>
            <a:ext uri="{FF2B5EF4-FFF2-40B4-BE49-F238E27FC236}">
              <a16:creationId xmlns:a16="http://schemas.microsoft.com/office/drawing/2014/main" xmlns="" id="{00000000-0008-0000-0B00-000055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86" name="Shape 29">
          <a:extLst>
            <a:ext uri="{FF2B5EF4-FFF2-40B4-BE49-F238E27FC236}">
              <a16:creationId xmlns:a16="http://schemas.microsoft.com/office/drawing/2014/main" xmlns="" id="{00000000-0008-0000-0B00-000056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87" name="Shape 30">
          <a:extLst>
            <a:ext uri="{FF2B5EF4-FFF2-40B4-BE49-F238E27FC236}">
              <a16:creationId xmlns:a16="http://schemas.microsoft.com/office/drawing/2014/main" xmlns="" id="{00000000-0008-0000-0B00-000057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88" name="Shape 31">
          <a:extLst>
            <a:ext uri="{FF2B5EF4-FFF2-40B4-BE49-F238E27FC236}">
              <a16:creationId xmlns:a16="http://schemas.microsoft.com/office/drawing/2014/main" xmlns="" id="{00000000-0008-0000-0B00-000058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89" name="Shape 32">
          <a:extLst>
            <a:ext uri="{FF2B5EF4-FFF2-40B4-BE49-F238E27FC236}">
              <a16:creationId xmlns:a16="http://schemas.microsoft.com/office/drawing/2014/main" xmlns="" id="{00000000-0008-0000-0B00-000059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90" name="Shape 3">
          <a:extLst>
            <a:ext uri="{FF2B5EF4-FFF2-40B4-BE49-F238E27FC236}">
              <a16:creationId xmlns:a16="http://schemas.microsoft.com/office/drawing/2014/main" xmlns="" id="{00000000-0008-0000-0B00-00005A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91" name="Shape 4">
          <a:extLst>
            <a:ext uri="{FF2B5EF4-FFF2-40B4-BE49-F238E27FC236}">
              <a16:creationId xmlns:a16="http://schemas.microsoft.com/office/drawing/2014/main" xmlns="" id="{00000000-0008-0000-0B00-00005B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92" name="Shape 5">
          <a:extLst>
            <a:ext uri="{FF2B5EF4-FFF2-40B4-BE49-F238E27FC236}">
              <a16:creationId xmlns:a16="http://schemas.microsoft.com/office/drawing/2014/main" xmlns="" id="{00000000-0008-0000-0B00-00005C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93" name="Shape 6">
          <a:extLst>
            <a:ext uri="{FF2B5EF4-FFF2-40B4-BE49-F238E27FC236}">
              <a16:creationId xmlns:a16="http://schemas.microsoft.com/office/drawing/2014/main" xmlns="" id="{00000000-0008-0000-0B00-00005D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94" name="Shape 7">
          <a:extLst>
            <a:ext uri="{FF2B5EF4-FFF2-40B4-BE49-F238E27FC236}">
              <a16:creationId xmlns:a16="http://schemas.microsoft.com/office/drawing/2014/main" xmlns="" id="{00000000-0008-0000-0B00-00005E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95" name="Shape 8">
          <a:extLst>
            <a:ext uri="{FF2B5EF4-FFF2-40B4-BE49-F238E27FC236}">
              <a16:creationId xmlns:a16="http://schemas.microsoft.com/office/drawing/2014/main" xmlns="" id="{00000000-0008-0000-0B00-00005F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96" name="Shape 9">
          <a:extLst>
            <a:ext uri="{FF2B5EF4-FFF2-40B4-BE49-F238E27FC236}">
              <a16:creationId xmlns:a16="http://schemas.microsoft.com/office/drawing/2014/main" xmlns="" id="{00000000-0008-0000-0B00-000060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97" name="Shape 10">
          <a:extLst>
            <a:ext uri="{FF2B5EF4-FFF2-40B4-BE49-F238E27FC236}">
              <a16:creationId xmlns:a16="http://schemas.microsoft.com/office/drawing/2014/main" xmlns="" id="{00000000-0008-0000-0B00-000061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98" name="Shape 11">
          <a:extLst>
            <a:ext uri="{FF2B5EF4-FFF2-40B4-BE49-F238E27FC236}">
              <a16:creationId xmlns:a16="http://schemas.microsoft.com/office/drawing/2014/main" xmlns="" id="{00000000-0008-0000-0B00-000062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99" name="Shape 12">
          <a:extLst>
            <a:ext uri="{FF2B5EF4-FFF2-40B4-BE49-F238E27FC236}">
              <a16:creationId xmlns:a16="http://schemas.microsoft.com/office/drawing/2014/main" xmlns="" id="{00000000-0008-0000-0B00-000063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00" name="Shape 13">
          <a:extLst>
            <a:ext uri="{FF2B5EF4-FFF2-40B4-BE49-F238E27FC236}">
              <a16:creationId xmlns:a16="http://schemas.microsoft.com/office/drawing/2014/main" xmlns="" id="{00000000-0008-0000-0B00-000064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01" name="Shape 14">
          <a:extLst>
            <a:ext uri="{FF2B5EF4-FFF2-40B4-BE49-F238E27FC236}">
              <a16:creationId xmlns:a16="http://schemas.microsoft.com/office/drawing/2014/main" xmlns="" id="{00000000-0008-0000-0B00-000065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02" name="Shape 15">
          <a:extLst>
            <a:ext uri="{FF2B5EF4-FFF2-40B4-BE49-F238E27FC236}">
              <a16:creationId xmlns:a16="http://schemas.microsoft.com/office/drawing/2014/main" xmlns="" id="{00000000-0008-0000-0B00-000066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03" name="Shape 16">
          <a:extLst>
            <a:ext uri="{FF2B5EF4-FFF2-40B4-BE49-F238E27FC236}">
              <a16:creationId xmlns:a16="http://schemas.microsoft.com/office/drawing/2014/main" xmlns="" id="{00000000-0008-0000-0B00-000067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04" name="Shape 17">
          <a:extLst>
            <a:ext uri="{FF2B5EF4-FFF2-40B4-BE49-F238E27FC236}">
              <a16:creationId xmlns:a16="http://schemas.microsoft.com/office/drawing/2014/main" xmlns="" id="{00000000-0008-0000-0B00-000068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105" name="Shape 18">
          <a:extLst>
            <a:ext uri="{FF2B5EF4-FFF2-40B4-BE49-F238E27FC236}">
              <a16:creationId xmlns:a16="http://schemas.microsoft.com/office/drawing/2014/main" xmlns="" id="{00000000-0008-0000-0B00-00006900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06" name="Shape 19">
          <a:extLst>
            <a:ext uri="{FF2B5EF4-FFF2-40B4-BE49-F238E27FC236}">
              <a16:creationId xmlns:a16="http://schemas.microsoft.com/office/drawing/2014/main" xmlns="" id="{00000000-0008-0000-0B00-00006A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07" name="Shape 20">
          <a:extLst>
            <a:ext uri="{FF2B5EF4-FFF2-40B4-BE49-F238E27FC236}">
              <a16:creationId xmlns:a16="http://schemas.microsoft.com/office/drawing/2014/main" xmlns="" id="{00000000-0008-0000-0B00-00006B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08" name="Shape 21">
          <a:extLst>
            <a:ext uri="{FF2B5EF4-FFF2-40B4-BE49-F238E27FC236}">
              <a16:creationId xmlns:a16="http://schemas.microsoft.com/office/drawing/2014/main" xmlns="" id="{00000000-0008-0000-0B00-00006C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09" name="Shape 22">
          <a:extLst>
            <a:ext uri="{FF2B5EF4-FFF2-40B4-BE49-F238E27FC236}">
              <a16:creationId xmlns:a16="http://schemas.microsoft.com/office/drawing/2014/main" xmlns="" id="{00000000-0008-0000-0B00-00006D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10" name="Shape 23">
          <a:extLst>
            <a:ext uri="{FF2B5EF4-FFF2-40B4-BE49-F238E27FC236}">
              <a16:creationId xmlns:a16="http://schemas.microsoft.com/office/drawing/2014/main" xmlns="" id="{00000000-0008-0000-0B00-00006E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11" name="Shape 24">
          <a:extLst>
            <a:ext uri="{FF2B5EF4-FFF2-40B4-BE49-F238E27FC236}">
              <a16:creationId xmlns:a16="http://schemas.microsoft.com/office/drawing/2014/main" xmlns="" id="{00000000-0008-0000-0B00-00006F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12" name="Shape 25">
          <a:extLst>
            <a:ext uri="{FF2B5EF4-FFF2-40B4-BE49-F238E27FC236}">
              <a16:creationId xmlns:a16="http://schemas.microsoft.com/office/drawing/2014/main" xmlns="" id="{00000000-0008-0000-0B00-000070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13" name="Shape 26">
          <a:extLst>
            <a:ext uri="{FF2B5EF4-FFF2-40B4-BE49-F238E27FC236}">
              <a16:creationId xmlns:a16="http://schemas.microsoft.com/office/drawing/2014/main" xmlns="" id="{00000000-0008-0000-0B00-000071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14" name="Shape 27">
          <a:extLst>
            <a:ext uri="{FF2B5EF4-FFF2-40B4-BE49-F238E27FC236}">
              <a16:creationId xmlns:a16="http://schemas.microsoft.com/office/drawing/2014/main" xmlns="" id="{00000000-0008-0000-0B00-000072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15" name="Shape 28">
          <a:extLst>
            <a:ext uri="{FF2B5EF4-FFF2-40B4-BE49-F238E27FC236}">
              <a16:creationId xmlns:a16="http://schemas.microsoft.com/office/drawing/2014/main" xmlns="" id="{00000000-0008-0000-0B00-000073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16" name="Shape 29">
          <a:extLst>
            <a:ext uri="{FF2B5EF4-FFF2-40B4-BE49-F238E27FC236}">
              <a16:creationId xmlns:a16="http://schemas.microsoft.com/office/drawing/2014/main" xmlns="" id="{00000000-0008-0000-0B00-000074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17" name="Shape 30">
          <a:extLst>
            <a:ext uri="{FF2B5EF4-FFF2-40B4-BE49-F238E27FC236}">
              <a16:creationId xmlns:a16="http://schemas.microsoft.com/office/drawing/2014/main" xmlns="" id="{00000000-0008-0000-0B00-000075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18" name="Shape 31">
          <a:extLst>
            <a:ext uri="{FF2B5EF4-FFF2-40B4-BE49-F238E27FC236}">
              <a16:creationId xmlns:a16="http://schemas.microsoft.com/office/drawing/2014/main" xmlns="" id="{00000000-0008-0000-0B00-000076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19" name="Shape 32">
          <a:extLst>
            <a:ext uri="{FF2B5EF4-FFF2-40B4-BE49-F238E27FC236}">
              <a16:creationId xmlns:a16="http://schemas.microsoft.com/office/drawing/2014/main" xmlns="" id="{00000000-0008-0000-0B00-000077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20" name="Shape 3">
          <a:extLst>
            <a:ext uri="{FF2B5EF4-FFF2-40B4-BE49-F238E27FC236}">
              <a16:creationId xmlns:a16="http://schemas.microsoft.com/office/drawing/2014/main" xmlns="" id="{00000000-0008-0000-0B00-000078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21" name="Shape 4">
          <a:extLst>
            <a:ext uri="{FF2B5EF4-FFF2-40B4-BE49-F238E27FC236}">
              <a16:creationId xmlns:a16="http://schemas.microsoft.com/office/drawing/2014/main" xmlns="" id="{00000000-0008-0000-0B00-000079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22" name="Shape 5">
          <a:extLst>
            <a:ext uri="{FF2B5EF4-FFF2-40B4-BE49-F238E27FC236}">
              <a16:creationId xmlns:a16="http://schemas.microsoft.com/office/drawing/2014/main" xmlns="" id="{00000000-0008-0000-0B00-00007A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23" name="Shape 6">
          <a:extLst>
            <a:ext uri="{FF2B5EF4-FFF2-40B4-BE49-F238E27FC236}">
              <a16:creationId xmlns:a16="http://schemas.microsoft.com/office/drawing/2014/main" xmlns="" id="{00000000-0008-0000-0B00-00007B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24" name="Shape 7">
          <a:extLst>
            <a:ext uri="{FF2B5EF4-FFF2-40B4-BE49-F238E27FC236}">
              <a16:creationId xmlns:a16="http://schemas.microsoft.com/office/drawing/2014/main" xmlns="" id="{00000000-0008-0000-0B00-00007C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25" name="Shape 8">
          <a:extLst>
            <a:ext uri="{FF2B5EF4-FFF2-40B4-BE49-F238E27FC236}">
              <a16:creationId xmlns:a16="http://schemas.microsoft.com/office/drawing/2014/main" xmlns="" id="{00000000-0008-0000-0B00-00007D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26" name="Shape 9">
          <a:extLst>
            <a:ext uri="{FF2B5EF4-FFF2-40B4-BE49-F238E27FC236}">
              <a16:creationId xmlns:a16="http://schemas.microsoft.com/office/drawing/2014/main" xmlns="" id="{00000000-0008-0000-0B00-00007E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27" name="Shape 10">
          <a:extLst>
            <a:ext uri="{FF2B5EF4-FFF2-40B4-BE49-F238E27FC236}">
              <a16:creationId xmlns:a16="http://schemas.microsoft.com/office/drawing/2014/main" xmlns="" id="{00000000-0008-0000-0B00-00007F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28" name="Shape 11">
          <a:extLst>
            <a:ext uri="{FF2B5EF4-FFF2-40B4-BE49-F238E27FC236}">
              <a16:creationId xmlns:a16="http://schemas.microsoft.com/office/drawing/2014/main" xmlns="" id="{00000000-0008-0000-0B00-000080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29" name="Shape 12">
          <a:extLst>
            <a:ext uri="{FF2B5EF4-FFF2-40B4-BE49-F238E27FC236}">
              <a16:creationId xmlns:a16="http://schemas.microsoft.com/office/drawing/2014/main" xmlns="" id="{00000000-0008-0000-0B00-000081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30" name="Shape 13">
          <a:extLst>
            <a:ext uri="{FF2B5EF4-FFF2-40B4-BE49-F238E27FC236}">
              <a16:creationId xmlns:a16="http://schemas.microsoft.com/office/drawing/2014/main" xmlns="" id="{00000000-0008-0000-0B00-000082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31" name="Shape 14">
          <a:extLst>
            <a:ext uri="{FF2B5EF4-FFF2-40B4-BE49-F238E27FC236}">
              <a16:creationId xmlns:a16="http://schemas.microsoft.com/office/drawing/2014/main" xmlns="" id="{00000000-0008-0000-0B00-000083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32" name="Shape 15">
          <a:extLst>
            <a:ext uri="{FF2B5EF4-FFF2-40B4-BE49-F238E27FC236}">
              <a16:creationId xmlns:a16="http://schemas.microsoft.com/office/drawing/2014/main" xmlns="" id="{00000000-0008-0000-0B00-000084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33" name="Shape 16">
          <a:extLst>
            <a:ext uri="{FF2B5EF4-FFF2-40B4-BE49-F238E27FC236}">
              <a16:creationId xmlns:a16="http://schemas.microsoft.com/office/drawing/2014/main" xmlns="" id="{00000000-0008-0000-0B00-000085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34" name="Shape 17">
          <a:extLst>
            <a:ext uri="{FF2B5EF4-FFF2-40B4-BE49-F238E27FC236}">
              <a16:creationId xmlns:a16="http://schemas.microsoft.com/office/drawing/2014/main" xmlns="" id="{00000000-0008-0000-0B00-000086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35" name="Shape 19">
          <a:extLst>
            <a:ext uri="{FF2B5EF4-FFF2-40B4-BE49-F238E27FC236}">
              <a16:creationId xmlns:a16="http://schemas.microsoft.com/office/drawing/2014/main" xmlns="" id="{00000000-0008-0000-0B00-000087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36" name="Shape 20">
          <a:extLst>
            <a:ext uri="{FF2B5EF4-FFF2-40B4-BE49-F238E27FC236}">
              <a16:creationId xmlns:a16="http://schemas.microsoft.com/office/drawing/2014/main" xmlns="" id="{00000000-0008-0000-0B00-000088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37" name="Shape 21">
          <a:extLst>
            <a:ext uri="{FF2B5EF4-FFF2-40B4-BE49-F238E27FC236}">
              <a16:creationId xmlns:a16="http://schemas.microsoft.com/office/drawing/2014/main" xmlns="" id="{00000000-0008-0000-0B00-000089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38" name="Shape 22">
          <a:extLst>
            <a:ext uri="{FF2B5EF4-FFF2-40B4-BE49-F238E27FC236}">
              <a16:creationId xmlns:a16="http://schemas.microsoft.com/office/drawing/2014/main" xmlns="" id="{00000000-0008-0000-0B00-00008A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39" name="Shape 23">
          <a:extLst>
            <a:ext uri="{FF2B5EF4-FFF2-40B4-BE49-F238E27FC236}">
              <a16:creationId xmlns:a16="http://schemas.microsoft.com/office/drawing/2014/main" xmlns="" id="{00000000-0008-0000-0B00-00008B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40" name="Shape 24">
          <a:extLst>
            <a:ext uri="{FF2B5EF4-FFF2-40B4-BE49-F238E27FC236}">
              <a16:creationId xmlns:a16="http://schemas.microsoft.com/office/drawing/2014/main" xmlns="" id="{00000000-0008-0000-0B00-00008C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41" name="Shape 25">
          <a:extLst>
            <a:ext uri="{FF2B5EF4-FFF2-40B4-BE49-F238E27FC236}">
              <a16:creationId xmlns:a16="http://schemas.microsoft.com/office/drawing/2014/main" xmlns="" id="{00000000-0008-0000-0B00-00008D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42" name="Shape 26">
          <a:extLst>
            <a:ext uri="{FF2B5EF4-FFF2-40B4-BE49-F238E27FC236}">
              <a16:creationId xmlns:a16="http://schemas.microsoft.com/office/drawing/2014/main" xmlns="" id="{00000000-0008-0000-0B00-00008E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43" name="Shape 27">
          <a:extLst>
            <a:ext uri="{FF2B5EF4-FFF2-40B4-BE49-F238E27FC236}">
              <a16:creationId xmlns:a16="http://schemas.microsoft.com/office/drawing/2014/main" xmlns="" id="{00000000-0008-0000-0B00-00008F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44" name="Shape 28">
          <a:extLst>
            <a:ext uri="{FF2B5EF4-FFF2-40B4-BE49-F238E27FC236}">
              <a16:creationId xmlns:a16="http://schemas.microsoft.com/office/drawing/2014/main" xmlns="" id="{00000000-0008-0000-0B00-000090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45" name="Shape 29">
          <a:extLst>
            <a:ext uri="{FF2B5EF4-FFF2-40B4-BE49-F238E27FC236}">
              <a16:creationId xmlns:a16="http://schemas.microsoft.com/office/drawing/2014/main" xmlns="" id="{00000000-0008-0000-0B00-000091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46" name="Shape 30">
          <a:extLst>
            <a:ext uri="{FF2B5EF4-FFF2-40B4-BE49-F238E27FC236}">
              <a16:creationId xmlns:a16="http://schemas.microsoft.com/office/drawing/2014/main" xmlns="" id="{00000000-0008-0000-0B00-000092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47" name="Shape 31">
          <a:extLst>
            <a:ext uri="{FF2B5EF4-FFF2-40B4-BE49-F238E27FC236}">
              <a16:creationId xmlns:a16="http://schemas.microsoft.com/office/drawing/2014/main" xmlns="" id="{00000000-0008-0000-0B00-000093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48" name="Shape 32">
          <a:extLst>
            <a:ext uri="{FF2B5EF4-FFF2-40B4-BE49-F238E27FC236}">
              <a16:creationId xmlns:a16="http://schemas.microsoft.com/office/drawing/2014/main" xmlns="" id="{00000000-0008-0000-0B00-000094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49" name="Shape 3">
          <a:extLst>
            <a:ext uri="{FF2B5EF4-FFF2-40B4-BE49-F238E27FC236}">
              <a16:creationId xmlns:a16="http://schemas.microsoft.com/office/drawing/2014/main" xmlns="" id="{00000000-0008-0000-0B00-000095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50" name="Shape 4">
          <a:extLst>
            <a:ext uri="{FF2B5EF4-FFF2-40B4-BE49-F238E27FC236}">
              <a16:creationId xmlns:a16="http://schemas.microsoft.com/office/drawing/2014/main" xmlns="" id="{00000000-0008-0000-0B00-000096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51" name="Shape 5">
          <a:extLst>
            <a:ext uri="{FF2B5EF4-FFF2-40B4-BE49-F238E27FC236}">
              <a16:creationId xmlns:a16="http://schemas.microsoft.com/office/drawing/2014/main" xmlns="" id="{00000000-0008-0000-0B00-000097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52" name="Shape 6">
          <a:extLst>
            <a:ext uri="{FF2B5EF4-FFF2-40B4-BE49-F238E27FC236}">
              <a16:creationId xmlns:a16="http://schemas.microsoft.com/office/drawing/2014/main" xmlns="" id="{00000000-0008-0000-0B00-000098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53" name="Shape 7">
          <a:extLst>
            <a:ext uri="{FF2B5EF4-FFF2-40B4-BE49-F238E27FC236}">
              <a16:creationId xmlns:a16="http://schemas.microsoft.com/office/drawing/2014/main" xmlns="" id="{00000000-0008-0000-0B00-000099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54" name="Shape 8">
          <a:extLst>
            <a:ext uri="{FF2B5EF4-FFF2-40B4-BE49-F238E27FC236}">
              <a16:creationId xmlns:a16="http://schemas.microsoft.com/office/drawing/2014/main" xmlns="" id="{00000000-0008-0000-0B00-00009A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55" name="Shape 9">
          <a:extLst>
            <a:ext uri="{FF2B5EF4-FFF2-40B4-BE49-F238E27FC236}">
              <a16:creationId xmlns:a16="http://schemas.microsoft.com/office/drawing/2014/main" xmlns="" id="{00000000-0008-0000-0B00-00009B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56" name="Shape 10">
          <a:extLst>
            <a:ext uri="{FF2B5EF4-FFF2-40B4-BE49-F238E27FC236}">
              <a16:creationId xmlns:a16="http://schemas.microsoft.com/office/drawing/2014/main" xmlns="" id="{00000000-0008-0000-0B00-00009C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57" name="Shape 11">
          <a:extLst>
            <a:ext uri="{FF2B5EF4-FFF2-40B4-BE49-F238E27FC236}">
              <a16:creationId xmlns:a16="http://schemas.microsoft.com/office/drawing/2014/main" xmlns="" id="{00000000-0008-0000-0B00-00009D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58" name="Shape 12">
          <a:extLst>
            <a:ext uri="{FF2B5EF4-FFF2-40B4-BE49-F238E27FC236}">
              <a16:creationId xmlns:a16="http://schemas.microsoft.com/office/drawing/2014/main" xmlns="" id="{00000000-0008-0000-0B00-00009E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59" name="Shape 13">
          <a:extLst>
            <a:ext uri="{FF2B5EF4-FFF2-40B4-BE49-F238E27FC236}">
              <a16:creationId xmlns:a16="http://schemas.microsoft.com/office/drawing/2014/main" xmlns="" id="{00000000-0008-0000-0B00-00009F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60" name="Shape 14">
          <a:extLst>
            <a:ext uri="{FF2B5EF4-FFF2-40B4-BE49-F238E27FC236}">
              <a16:creationId xmlns:a16="http://schemas.microsoft.com/office/drawing/2014/main" xmlns="" id="{00000000-0008-0000-0B00-0000A0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61" name="Shape 15">
          <a:extLst>
            <a:ext uri="{FF2B5EF4-FFF2-40B4-BE49-F238E27FC236}">
              <a16:creationId xmlns:a16="http://schemas.microsoft.com/office/drawing/2014/main" xmlns="" id="{00000000-0008-0000-0B00-0000A1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62" name="Shape 16">
          <a:extLst>
            <a:ext uri="{FF2B5EF4-FFF2-40B4-BE49-F238E27FC236}">
              <a16:creationId xmlns:a16="http://schemas.microsoft.com/office/drawing/2014/main" xmlns="" id="{00000000-0008-0000-0B00-0000A2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63" name="Shape 17">
          <a:extLst>
            <a:ext uri="{FF2B5EF4-FFF2-40B4-BE49-F238E27FC236}">
              <a16:creationId xmlns:a16="http://schemas.microsoft.com/office/drawing/2014/main" xmlns="" id="{00000000-0008-0000-0B00-0000A3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164" name="Shape 18">
          <a:extLst>
            <a:ext uri="{FF2B5EF4-FFF2-40B4-BE49-F238E27FC236}">
              <a16:creationId xmlns:a16="http://schemas.microsoft.com/office/drawing/2014/main" xmlns="" id="{00000000-0008-0000-0B00-0000A400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65" name="Shape 19">
          <a:extLst>
            <a:ext uri="{FF2B5EF4-FFF2-40B4-BE49-F238E27FC236}">
              <a16:creationId xmlns:a16="http://schemas.microsoft.com/office/drawing/2014/main" xmlns="" id="{00000000-0008-0000-0B00-0000A5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66" name="Shape 20">
          <a:extLst>
            <a:ext uri="{FF2B5EF4-FFF2-40B4-BE49-F238E27FC236}">
              <a16:creationId xmlns:a16="http://schemas.microsoft.com/office/drawing/2014/main" xmlns="" id="{00000000-0008-0000-0B00-0000A6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67" name="Shape 21">
          <a:extLst>
            <a:ext uri="{FF2B5EF4-FFF2-40B4-BE49-F238E27FC236}">
              <a16:creationId xmlns:a16="http://schemas.microsoft.com/office/drawing/2014/main" xmlns="" id="{00000000-0008-0000-0B00-0000A7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68" name="Shape 22">
          <a:extLst>
            <a:ext uri="{FF2B5EF4-FFF2-40B4-BE49-F238E27FC236}">
              <a16:creationId xmlns:a16="http://schemas.microsoft.com/office/drawing/2014/main" xmlns="" id="{00000000-0008-0000-0B00-0000A8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69" name="Shape 23">
          <a:extLst>
            <a:ext uri="{FF2B5EF4-FFF2-40B4-BE49-F238E27FC236}">
              <a16:creationId xmlns:a16="http://schemas.microsoft.com/office/drawing/2014/main" xmlns="" id="{00000000-0008-0000-0B00-0000A9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70" name="Shape 24">
          <a:extLst>
            <a:ext uri="{FF2B5EF4-FFF2-40B4-BE49-F238E27FC236}">
              <a16:creationId xmlns:a16="http://schemas.microsoft.com/office/drawing/2014/main" xmlns="" id="{00000000-0008-0000-0B00-0000AA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71" name="Shape 25">
          <a:extLst>
            <a:ext uri="{FF2B5EF4-FFF2-40B4-BE49-F238E27FC236}">
              <a16:creationId xmlns:a16="http://schemas.microsoft.com/office/drawing/2014/main" xmlns="" id="{00000000-0008-0000-0B00-0000AB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72" name="Shape 26">
          <a:extLst>
            <a:ext uri="{FF2B5EF4-FFF2-40B4-BE49-F238E27FC236}">
              <a16:creationId xmlns:a16="http://schemas.microsoft.com/office/drawing/2014/main" xmlns="" id="{00000000-0008-0000-0B00-0000AC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73" name="Shape 27">
          <a:extLst>
            <a:ext uri="{FF2B5EF4-FFF2-40B4-BE49-F238E27FC236}">
              <a16:creationId xmlns:a16="http://schemas.microsoft.com/office/drawing/2014/main" xmlns="" id="{00000000-0008-0000-0B00-0000AD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74" name="Shape 28">
          <a:extLst>
            <a:ext uri="{FF2B5EF4-FFF2-40B4-BE49-F238E27FC236}">
              <a16:creationId xmlns:a16="http://schemas.microsoft.com/office/drawing/2014/main" xmlns="" id="{00000000-0008-0000-0B00-0000AE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75" name="Shape 29">
          <a:extLst>
            <a:ext uri="{FF2B5EF4-FFF2-40B4-BE49-F238E27FC236}">
              <a16:creationId xmlns:a16="http://schemas.microsoft.com/office/drawing/2014/main" xmlns="" id="{00000000-0008-0000-0B00-0000AF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76" name="Shape 30">
          <a:extLst>
            <a:ext uri="{FF2B5EF4-FFF2-40B4-BE49-F238E27FC236}">
              <a16:creationId xmlns:a16="http://schemas.microsoft.com/office/drawing/2014/main" xmlns="" id="{00000000-0008-0000-0B00-0000B0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77" name="Shape 31">
          <a:extLst>
            <a:ext uri="{FF2B5EF4-FFF2-40B4-BE49-F238E27FC236}">
              <a16:creationId xmlns:a16="http://schemas.microsoft.com/office/drawing/2014/main" xmlns="" id="{00000000-0008-0000-0B00-0000B1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78" name="Shape 32">
          <a:extLst>
            <a:ext uri="{FF2B5EF4-FFF2-40B4-BE49-F238E27FC236}">
              <a16:creationId xmlns:a16="http://schemas.microsoft.com/office/drawing/2014/main" xmlns="" id="{00000000-0008-0000-0B00-0000B2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79" name="Shape 3">
          <a:extLst>
            <a:ext uri="{FF2B5EF4-FFF2-40B4-BE49-F238E27FC236}">
              <a16:creationId xmlns:a16="http://schemas.microsoft.com/office/drawing/2014/main" xmlns="" id="{00000000-0008-0000-0B00-0000B3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80" name="Shape 4">
          <a:extLst>
            <a:ext uri="{FF2B5EF4-FFF2-40B4-BE49-F238E27FC236}">
              <a16:creationId xmlns:a16="http://schemas.microsoft.com/office/drawing/2014/main" xmlns="" id="{00000000-0008-0000-0B00-0000B4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81" name="Shape 5">
          <a:extLst>
            <a:ext uri="{FF2B5EF4-FFF2-40B4-BE49-F238E27FC236}">
              <a16:creationId xmlns:a16="http://schemas.microsoft.com/office/drawing/2014/main" xmlns="" id="{00000000-0008-0000-0B00-0000B5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82" name="Shape 6">
          <a:extLst>
            <a:ext uri="{FF2B5EF4-FFF2-40B4-BE49-F238E27FC236}">
              <a16:creationId xmlns:a16="http://schemas.microsoft.com/office/drawing/2014/main" xmlns="" id="{00000000-0008-0000-0B00-0000B6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83" name="Shape 7">
          <a:extLst>
            <a:ext uri="{FF2B5EF4-FFF2-40B4-BE49-F238E27FC236}">
              <a16:creationId xmlns:a16="http://schemas.microsoft.com/office/drawing/2014/main" xmlns="" id="{00000000-0008-0000-0B00-0000B7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84" name="Shape 8">
          <a:extLst>
            <a:ext uri="{FF2B5EF4-FFF2-40B4-BE49-F238E27FC236}">
              <a16:creationId xmlns:a16="http://schemas.microsoft.com/office/drawing/2014/main" xmlns="" id="{00000000-0008-0000-0B00-0000B8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85" name="Shape 9">
          <a:extLst>
            <a:ext uri="{FF2B5EF4-FFF2-40B4-BE49-F238E27FC236}">
              <a16:creationId xmlns:a16="http://schemas.microsoft.com/office/drawing/2014/main" xmlns="" id="{00000000-0008-0000-0B00-0000B9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86" name="Shape 10">
          <a:extLst>
            <a:ext uri="{FF2B5EF4-FFF2-40B4-BE49-F238E27FC236}">
              <a16:creationId xmlns:a16="http://schemas.microsoft.com/office/drawing/2014/main" xmlns="" id="{00000000-0008-0000-0B00-0000BA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87" name="Shape 11">
          <a:extLst>
            <a:ext uri="{FF2B5EF4-FFF2-40B4-BE49-F238E27FC236}">
              <a16:creationId xmlns:a16="http://schemas.microsoft.com/office/drawing/2014/main" xmlns="" id="{00000000-0008-0000-0B00-0000BB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88" name="Shape 12">
          <a:extLst>
            <a:ext uri="{FF2B5EF4-FFF2-40B4-BE49-F238E27FC236}">
              <a16:creationId xmlns:a16="http://schemas.microsoft.com/office/drawing/2014/main" xmlns="" id="{00000000-0008-0000-0B00-0000BC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89" name="Shape 13">
          <a:extLst>
            <a:ext uri="{FF2B5EF4-FFF2-40B4-BE49-F238E27FC236}">
              <a16:creationId xmlns:a16="http://schemas.microsoft.com/office/drawing/2014/main" xmlns="" id="{00000000-0008-0000-0B00-0000BD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90" name="Shape 14">
          <a:extLst>
            <a:ext uri="{FF2B5EF4-FFF2-40B4-BE49-F238E27FC236}">
              <a16:creationId xmlns:a16="http://schemas.microsoft.com/office/drawing/2014/main" xmlns="" id="{00000000-0008-0000-0B00-0000BE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91" name="Shape 15">
          <a:extLst>
            <a:ext uri="{FF2B5EF4-FFF2-40B4-BE49-F238E27FC236}">
              <a16:creationId xmlns:a16="http://schemas.microsoft.com/office/drawing/2014/main" xmlns="" id="{00000000-0008-0000-0B00-0000BF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92" name="Shape 16">
          <a:extLst>
            <a:ext uri="{FF2B5EF4-FFF2-40B4-BE49-F238E27FC236}">
              <a16:creationId xmlns:a16="http://schemas.microsoft.com/office/drawing/2014/main" xmlns="" id="{00000000-0008-0000-0B00-0000C0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93" name="Shape 17">
          <a:extLst>
            <a:ext uri="{FF2B5EF4-FFF2-40B4-BE49-F238E27FC236}">
              <a16:creationId xmlns:a16="http://schemas.microsoft.com/office/drawing/2014/main" xmlns="" id="{00000000-0008-0000-0B00-0000C1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94" name="Shape 19">
          <a:extLst>
            <a:ext uri="{FF2B5EF4-FFF2-40B4-BE49-F238E27FC236}">
              <a16:creationId xmlns:a16="http://schemas.microsoft.com/office/drawing/2014/main" xmlns="" id="{00000000-0008-0000-0B00-0000C2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95" name="Shape 20">
          <a:extLst>
            <a:ext uri="{FF2B5EF4-FFF2-40B4-BE49-F238E27FC236}">
              <a16:creationId xmlns:a16="http://schemas.microsoft.com/office/drawing/2014/main" xmlns="" id="{00000000-0008-0000-0B00-0000C3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96" name="Shape 21">
          <a:extLst>
            <a:ext uri="{FF2B5EF4-FFF2-40B4-BE49-F238E27FC236}">
              <a16:creationId xmlns:a16="http://schemas.microsoft.com/office/drawing/2014/main" xmlns="" id="{00000000-0008-0000-0B00-0000C4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97" name="Shape 22">
          <a:extLst>
            <a:ext uri="{FF2B5EF4-FFF2-40B4-BE49-F238E27FC236}">
              <a16:creationId xmlns:a16="http://schemas.microsoft.com/office/drawing/2014/main" xmlns="" id="{00000000-0008-0000-0B00-0000C5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98" name="Shape 23">
          <a:extLst>
            <a:ext uri="{FF2B5EF4-FFF2-40B4-BE49-F238E27FC236}">
              <a16:creationId xmlns:a16="http://schemas.microsoft.com/office/drawing/2014/main" xmlns="" id="{00000000-0008-0000-0B00-0000C6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99" name="Shape 24">
          <a:extLst>
            <a:ext uri="{FF2B5EF4-FFF2-40B4-BE49-F238E27FC236}">
              <a16:creationId xmlns:a16="http://schemas.microsoft.com/office/drawing/2014/main" xmlns="" id="{00000000-0008-0000-0B00-0000C7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200" name="Shape 25">
          <a:extLst>
            <a:ext uri="{FF2B5EF4-FFF2-40B4-BE49-F238E27FC236}">
              <a16:creationId xmlns:a16="http://schemas.microsoft.com/office/drawing/2014/main" xmlns="" id="{00000000-0008-0000-0B00-0000C8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201" name="Shape 26">
          <a:extLst>
            <a:ext uri="{FF2B5EF4-FFF2-40B4-BE49-F238E27FC236}">
              <a16:creationId xmlns:a16="http://schemas.microsoft.com/office/drawing/2014/main" xmlns="" id="{00000000-0008-0000-0B00-0000C9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202" name="Shape 27">
          <a:extLst>
            <a:ext uri="{FF2B5EF4-FFF2-40B4-BE49-F238E27FC236}">
              <a16:creationId xmlns:a16="http://schemas.microsoft.com/office/drawing/2014/main" xmlns="" id="{00000000-0008-0000-0B00-0000CA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203" name="Shape 28">
          <a:extLst>
            <a:ext uri="{FF2B5EF4-FFF2-40B4-BE49-F238E27FC236}">
              <a16:creationId xmlns:a16="http://schemas.microsoft.com/office/drawing/2014/main" xmlns="" id="{00000000-0008-0000-0B00-0000CB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204" name="Shape 29">
          <a:extLst>
            <a:ext uri="{FF2B5EF4-FFF2-40B4-BE49-F238E27FC236}">
              <a16:creationId xmlns:a16="http://schemas.microsoft.com/office/drawing/2014/main" xmlns="" id="{00000000-0008-0000-0B00-0000CC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205" name="Shape 30">
          <a:extLst>
            <a:ext uri="{FF2B5EF4-FFF2-40B4-BE49-F238E27FC236}">
              <a16:creationId xmlns:a16="http://schemas.microsoft.com/office/drawing/2014/main" xmlns="" id="{00000000-0008-0000-0B00-0000CD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206" name="Shape 31">
          <a:extLst>
            <a:ext uri="{FF2B5EF4-FFF2-40B4-BE49-F238E27FC236}">
              <a16:creationId xmlns:a16="http://schemas.microsoft.com/office/drawing/2014/main" xmlns="" id="{00000000-0008-0000-0B00-0000CE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207" name="Shape 32">
          <a:extLst>
            <a:ext uri="{FF2B5EF4-FFF2-40B4-BE49-F238E27FC236}">
              <a16:creationId xmlns:a16="http://schemas.microsoft.com/office/drawing/2014/main" xmlns="" id="{00000000-0008-0000-0B00-0000CF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208" name="Shape 3">
          <a:extLst>
            <a:ext uri="{FF2B5EF4-FFF2-40B4-BE49-F238E27FC236}">
              <a16:creationId xmlns:a16="http://schemas.microsoft.com/office/drawing/2014/main" xmlns="" id="{00000000-0008-0000-0B00-0000D0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209" name="Shape 4">
          <a:extLst>
            <a:ext uri="{FF2B5EF4-FFF2-40B4-BE49-F238E27FC236}">
              <a16:creationId xmlns:a16="http://schemas.microsoft.com/office/drawing/2014/main" xmlns="" id="{00000000-0008-0000-0B00-0000D1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210" name="Shape 5">
          <a:extLst>
            <a:ext uri="{FF2B5EF4-FFF2-40B4-BE49-F238E27FC236}">
              <a16:creationId xmlns:a16="http://schemas.microsoft.com/office/drawing/2014/main" xmlns="" id="{00000000-0008-0000-0B00-0000D2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211" name="Shape 6">
          <a:extLst>
            <a:ext uri="{FF2B5EF4-FFF2-40B4-BE49-F238E27FC236}">
              <a16:creationId xmlns:a16="http://schemas.microsoft.com/office/drawing/2014/main" xmlns="" id="{00000000-0008-0000-0B00-0000D3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212" name="Shape 7">
          <a:extLst>
            <a:ext uri="{FF2B5EF4-FFF2-40B4-BE49-F238E27FC236}">
              <a16:creationId xmlns:a16="http://schemas.microsoft.com/office/drawing/2014/main" xmlns="" id="{00000000-0008-0000-0B00-0000D4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213" name="Shape 8">
          <a:extLst>
            <a:ext uri="{FF2B5EF4-FFF2-40B4-BE49-F238E27FC236}">
              <a16:creationId xmlns:a16="http://schemas.microsoft.com/office/drawing/2014/main" xmlns="" id="{00000000-0008-0000-0B00-0000D5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214" name="Shape 9">
          <a:extLst>
            <a:ext uri="{FF2B5EF4-FFF2-40B4-BE49-F238E27FC236}">
              <a16:creationId xmlns:a16="http://schemas.microsoft.com/office/drawing/2014/main" xmlns="" id="{00000000-0008-0000-0B00-0000D6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215" name="Shape 10">
          <a:extLst>
            <a:ext uri="{FF2B5EF4-FFF2-40B4-BE49-F238E27FC236}">
              <a16:creationId xmlns:a16="http://schemas.microsoft.com/office/drawing/2014/main" xmlns="" id="{00000000-0008-0000-0B00-0000D700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216" name="Shape 11">
          <a:extLst>
            <a:ext uri="{FF2B5EF4-FFF2-40B4-BE49-F238E27FC236}">
              <a16:creationId xmlns:a16="http://schemas.microsoft.com/office/drawing/2014/main" xmlns="" id="{00000000-0008-0000-0B00-0000D800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217" name="Shape 12">
          <a:extLst>
            <a:ext uri="{FF2B5EF4-FFF2-40B4-BE49-F238E27FC236}">
              <a16:creationId xmlns:a16="http://schemas.microsoft.com/office/drawing/2014/main" xmlns="" id="{00000000-0008-0000-0B00-0000D900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218" name="Shape 13">
          <a:extLst>
            <a:ext uri="{FF2B5EF4-FFF2-40B4-BE49-F238E27FC236}">
              <a16:creationId xmlns:a16="http://schemas.microsoft.com/office/drawing/2014/main" xmlns="" id="{00000000-0008-0000-0B00-0000DA00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219" name="Shape 14">
          <a:extLst>
            <a:ext uri="{FF2B5EF4-FFF2-40B4-BE49-F238E27FC236}">
              <a16:creationId xmlns:a16="http://schemas.microsoft.com/office/drawing/2014/main" xmlns="" id="{00000000-0008-0000-0B00-0000DB00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220" name="Shape 15">
          <a:extLst>
            <a:ext uri="{FF2B5EF4-FFF2-40B4-BE49-F238E27FC236}">
              <a16:creationId xmlns:a16="http://schemas.microsoft.com/office/drawing/2014/main" xmlns="" id="{00000000-0008-0000-0B00-0000DC00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221" name="Shape 16">
          <a:extLst>
            <a:ext uri="{FF2B5EF4-FFF2-40B4-BE49-F238E27FC236}">
              <a16:creationId xmlns:a16="http://schemas.microsoft.com/office/drawing/2014/main" xmlns="" id="{00000000-0008-0000-0B00-0000DD00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222" name="Shape 17">
          <a:extLst>
            <a:ext uri="{FF2B5EF4-FFF2-40B4-BE49-F238E27FC236}">
              <a16:creationId xmlns:a16="http://schemas.microsoft.com/office/drawing/2014/main" xmlns="" id="{00000000-0008-0000-0B00-0000DE00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223" name="Shape 18">
          <a:extLst>
            <a:ext uri="{FF2B5EF4-FFF2-40B4-BE49-F238E27FC236}">
              <a16:creationId xmlns:a16="http://schemas.microsoft.com/office/drawing/2014/main" xmlns="" id="{00000000-0008-0000-0B00-0000DF00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224" name="Shape 19">
          <a:extLst>
            <a:ext uri="{FF2B5EF4-FFF2-40B4-BE49-F238E27FC236}">
              <a16:creationId xmlns:a16="http://schemas.microsoft.com/office/drawing/2014/main" xmlns="" id="{00000000-0008-0000-0B00-0000E000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225" name="Shape 20">
          <a:extLst>
            <a:ext uri="{FF2B5EF4-FFF2-40B4-BE49-F238E27FC236}">
              <a16:creationId xmlns:a16="http://schemas.microsoft.com/office/drawing/2014/main" xmlns="" id="{00000000-0008-0000-0B00-0000E100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226" name="Shape 21">
          <a:extLst>
            <a:ext uri="{FF2B5EF4-FFF2-40B4-BE49-F238E27FC236}">
              <a16:creationId xmlns:a16="http://schemas.microsoft.com/office/drawing/2014/main" xmlns="" id="{00000000-0008-0000-0B00-0000E200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227" name="Shape 22">
          <a:extLst>
            <a:ext uri="{FF2B5EF4-FFF2-40B4-BE49-F238E27FC236}">
              <a16:creationId xmlns:a16="http://schemas.microsoft.com/office/drawing/2014/main" xmlns="" id="{00000000-0008-0000-0B00-0000E300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228" name="Shape 23">
          <a:extLst>
            <a:ext uri="{FF2B5EF4-FFF2-40B4-BE49-F238E27FC236}">
              <a16:creationId xmlns:a16="http://schemas.microsoft.com/office/drawing/2014/main" xmlns="" id="{00000000-0008-0000-0B00-0000E400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229" name="Shape 24">
          <a:extLst>
            <a:ext uri="{FF2B5EF4-FFF2-40B4-BE49-F238E27FC236}">
              <a16:creationId xmlns:a16="http://schemas.microsoft.com/office/drawing/2014/main" xmlns="" id="{00000000-0008-0000-0B00-0000E500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230" name="Shape 25">
          <a:extLst>
            <a:ext uri="{FF2B5EF4-FFF2-40B4-BE49-F238E27FC236}">
              <a16:creationId xmlns:a16="http://schemas.microsoft.com/office/drawing/2014/main" xmlns="" id="{00000000-0008-0000-0B00-0000E600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231" name="Shape 26">
          <a:extLst>
            <a:ext uri="{FF2B5EF4-FFF2-40B4-BE49-F238E27FC236}">
              <a16:creationId xmlns:a16="http://schemas.microsoft.com/office/drawing/2014/main" xmlns="" id="{00000000-0008-0000-0B00-0000E700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232" name="Shape 27">
          <a:extLst>
            <a:ext uri="{FF2B5EF4-FFF2-40B4-BE49-F238E27FC236}">
              <a16:creationId xmlns:a16="http://schemas.microsoft.com/office/drawing/2014/main" xmlns="" id="{00000000-0008-0000-0B00-0000E800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233" name="Shape 28">
          <a:extLst>
            <a:ext uri="{FF2B5EF4-FFF2-40B4-BE49-F238E27FC236}">
              <a16:creationId xmlns:a16="http://schemas.microsoft.com/office/drawing/2014/main" xmlns="" id="{00000000-0008-0000-0B00-0000E900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234" name="Shape 29">
          <a:extLst>
            <a:ext uri="{FF2B5EF4-FFF2-40B4-BE49-F238E27FC236}">
              <a16:creationId xmlns:a16="http://schemas.microsoft.com/office/drawing/2014/main" xmlns="" id="{00000000-0008-0000-0B00-0000EA00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235" name="Shape 30">
          <a:extLst>
            <a:ext uri="{FF2B5EF4-FFF2-40B4-BE49-F238E27FC236}">
              <a16:creationId xmlns:a16="http://schemas.microsoft.com/office/drawing/2014/main" xmlns="" id="{00000000-0008-0000-0B00-0000EB00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236" name="Shape 31">
          <a:extLst>
            <a:ext uri="{FF2B5EF4-FFF2-40B4-BE49-F238E27FC236}">
              <a16:creationId xmlns:a16="http://schemas.microsoft.com/office/drawing/2014/main" xmlns="" id="{00000000-0008-0000-0B00-0000EC00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237" name="Shape 32">
          <a:extLst>
            <a:ext uri="{FF2B5EF4-FFF2-40B4-BE49-F238E27FC236}">
              <a16:creationId xmlns:a16="http://schemas.microsoft.com/office/drawing/2014/main" xmlns="" id="{00000000-0008-0000-0B00-0000ED00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238" name="Shape 3">
          <a:extLst>
            <a:ext uri="{FF2B5EF4-FFF2-40B4-BE49-F238E27FC236}">
              <a16:creationId xmlns:a16="http://schemas.microsoft.com/office/drawing/2014/main" xmlns="" id="{00000000-0008-0000-0B00-0000EE00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239" name="Shape 4">
          <a:extLst>
            <a:ext uri="{FF2B5EF4-FFF2-40B4-BE49-F238E27FC236}">
              <a16:creationId xmlns:a16="http://schemas.microsoft.com/office/drawing/2014/main" xmlns="" id="{00000000-0008-0000-0B00-0000EF00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240" name="Shape 5">
          <a:extLst>
            <a:ext uri="{FF2B5EF4-FFF2-40B4-BE49-F238E27FC236}">
              <a16:creationId xmlns:a16="http://schemas.microsoft.com/office/drawing/2014/main" xmlns="" id="{00000000-0008-0000-0B00-0000F000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241" name="Shape 6">
          <a:extLst>
            <a:ext uri="{FF2B5EF4-FFF2-40B4-BE49-F238E27FC236}">
              <a16:creationId xmlns:a16="http://schemas.microsoft.com/office/drawing/2014/main" xmlns="" id="{00000000-0008-0000-0B00-0000F100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242" name="Shape 7">
          <a:extLst>
            <a:ext uri="{FF2B5EF4-FFF2-40B4-BE49-F238E27FC236}">
              <a16:creationId xmlns:a16="http://schemas.microsoft.com/office/drawing/2014/main" xmlns="" id="{00000000-0008-0000-0B00-0000F200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243" name="Shape 8">
          <a:extLst>
            <a:ext uri="{FF2B5EF4-FFF2-40B4-BE49-F238E27FC236}">
              <a16:creationId xmlns:a16="http://schemas.microsoft.com/office/drawing/2014/main" xmlns="" id="{00000000-0008-0000-0B00-0000F300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244" name="Shape 9">
          <a:extLst>
            <a:ext uri="{FF2B5EF4-FFF2-40B4-BE49-F238E27FC236}">
              <a16:creationId xmlns:a16="http://schemas.microsoft.com/office/drawing/2014/main" xmlns="" id="{00000000-0008-0000-0B00-0000F400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245" name="Shape 10">
          <a:extLst>
            <a:ext uri="{FF2B5EF4-FFF2-40B4-BE49-F238E27FC236}">
              <a16:creationId xmlns:a16="http://schemas.microsoft.com/office/drawing/2014/main" xmlns="" id="{00000000-0008-0000-0B00-0000F500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246" name="Shape 11">
          <a:extLst>
            <a:ext uri="{FF2B5EF4-FFF2-40B4-BE49-F238E27FC236}">
              <a16:creationId xmlns:a16="http://schemas.microsoft.com/office/drawing/2014/main" xmlns="" id="{00000000-0008-0000-0B00-0000F600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247" name="Shape 12">
          <a:extLst>
            <a:ext uri="{FF2B5EF4-FFF2-40B4-BE49-F238E27FC236}">
              <a16:creationId xmlns:a16="http://schemas.microsoft.com/office/drawing/2014/main" xmlns="" id="{00000000-0008-0000-0B00-0000F700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248" name="Shape 13">
          <a:extLst>
            <a:ext uri="{FF2B5EF4-FFF2-40B4-BE49-F238E27FC236}">
              <a16:creationId xmlns:a16="http://schemas.microsoft.com/office/drawing/2014/main" xmlns="" id="{00000000-0008-0000-0B00-0000F800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249" name="Shape 14">
          <a:extLst>
            <a:ext uri="{FF2B5EF4-FFF2-40B4-BE49-F238E27FC236}">
              <a16:creationId xmlns:a16="http://schemas.microsoft.com/office/drawing/2014/main" xmlns="" id="{00000000-0008-0000-0B00-0000F900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250" name="Shape 15">
          <a:extLst>
            <a:ext uri="{FF2B5EF4-FFF2-40B4-BE49-F238E27FC236}">
              <a16:creationId xmlns:a16="http://schemas.microsoft.com/office/drawing/2014/main" xmlns="" id="{00000000-0008-0000-0B00-0000FA00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251" name="Shape 16">
          <a:extLst>
            <a:ext uri="{FF2B5EF4-FFF2-40B4-BE49-F238E27FC236}">
              <a16:creationId xmlns:a16="http://schemas.microsoft.com/office/drawing/2014/main" xmlns="" id="{00000000-0008-0000-0B00-0000FB00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252" name="Shape 17">
          <a:extLst>
            <a:ext uri="{FF2B5EF4-FFF2-40B4-BE49-F238E27FC236}">
              <a16:creationId xmlns:a16="http://schemas.microsoft.com/office/drawing/2014/main" xmlns="" id="{00000000-0008-0000-0B00-0000FC00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253" name="Shape 20">
          <a:extLst>
            <a:ext uri="{FF2B5EF4-FFF2-40B4-BE49-F238E27FC236}">
              <a16:creationId xmlns:a16="http://schemas.microsoft.com/office/drawing/2014/main" xmlns="" id="{00000000-0008-0000-0B00-0000FD00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254" name="Shape 21">
          <a:extLst>
            <a:ext uri="{FF2B5EF4-FFF2-40B4-BE49-F238E27FC236}">
              <a16:creationId xmlns:a16="http://schemas.microsoft.com/office/drawing/2014/main" xmlns="" id="{00000000-0008-0000-0B00-0000FE00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255" name="Shape 22">
          <a:extLst>
            <a:ext uri="{FF2B5EF4-FFF2-40B4-BE49-F238E27FC236}">
              <a16:creationId xmlns:a16="http://schemas.microsoft.com/office/drawing/2014/main" xmlns="" id="{00000000-0008-0000-0B00-0000FF00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1039</xdr:row>
      <xdr:rowOff>0</xdr:rowOff>
    </xdr:from>
    <xdr:ext cx="6642100" cy="0"/>
    <xdr:sp macro="" textlink="">
      <xdr:nvSpPr>
        <xdr:cNvPr id="256" name="Shape 23">
          <a:extLst>
            <a:ext uri="{FF2B5EF4-FFF2-40B4-BE49-F238E27FC236}">
              <a16:creationId xmlns:a16="http://schemas.microsoft.com/office/drawing/2014/main" xmlns="" id="{00000000-0008-0000-0B00-000000010000}"/>
            </a:ext>
          </a:extLst>
        </xdr:cNvPr>
        <xdr:cNvSpPr/>
      </xdr:nvSpPr>
      <xdr:spPr>
        <a:xfrm>
          <a:off x="0" y="326583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257" name="Shape 24">
          <a:extLst>
            <a:ext uri="{FF2B5EF4-FFF2-40B4-BE49-F238E27FC236}">
              <a16:creationId xmlns:a16="http://schemas.microsoft.com/office/drawing/2014/main" xmlns="" id="{00000000-0008-0000-0B00-00000101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258" name="Shape 25">
          <a:extLst>
            <a:ext uri="{FF2B5EF4-FFF2-40B4-BE49-F238E27FC236}">
              <a16:creationId xmlns:a16="http://schemas.microsoft.com/office/drawing/2014/main" xmlns="" id="{00000000-0008-0000-0B00-000002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259" name="Shape 26">
          <a:extLst>
            <a:ext uri="{FF2B5EF4-FFF2-40B4-BE49-F238E27FC236}">
              <a16:creationId xmlns:a16="http://schemas.microsoft.com/office/drawing/2014/main" xmlns="" id="{00000000-0008-0000-0B00-000003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260" name="Shape 27">
          <a:extLst>
            <a:ext uri="{FF2B5EF4-FFF2-40B4-BE49-F238E27FC236}">
              <a16:creationId xmlns:a16="http://schemas.microsoft.com/office/drawing/2014/main" xmlns="" id="{00000000-0008-0000-0B00-00000401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261" name="Shape 28">
          <a:extLst>
            <a:ext uri="{FF2B5EF4-FFF2-40B4-BE49-F238E27FC236}">
              <a16:creationId xmlns:a16="http://schemas.microsoft.com/office/drawing/2014/main" xmlns="" id="{00000000-0008-0000-0B00-00000501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262" name="Shape 29">
          <a:extLst>
            <a:ext uri="{FF2B5EF4-FFF2-40B4-BE49-F238E27FC236}">
              <a16:creationId xmlns:a16="http://schemas.microsoft.com/office/drawing/2014/main" xmlns="" id="{00000000-0008-0000-0B00-00000601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263" name="Shape 30">
          <a:extLst>
            <a:ext uri="{FF2B5EF4-FFF2-40B4-BE49-F238E27FC236}">
              <a16:creationId xmlns:a16="http://schemas.microsoft.com/office/drawing/2014/main" xmlns="" id="{00000000-0008-0000-0B00-00000701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264" name="Shape 31">
          <a:extLst>
            <a:ext uri="{FF2B5EF4-FFF2-40B4-BE49-F238E27FC236}">
              <a16:creationId xmlns:a16="http://schemas.microsoft.com/office/drawing/2014/main" xmlns="" id="{00000000-0008-0000-0B00-00000801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265" name="Shape 32">
          <a:extLst>
            <a:ext uri="{FF2B5EF4-FFF2-40B4-BE49-F238E27FC236}">
              <a16:creationId xmlns:a16="http://schemas.microsoft.com/office/drawing/2014/main" xmlns="" id="{00000000-0008-0000-0B00-00000901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266" name="Shape 3">
          <a:extLst>
            <a:ext uri="{FF2B5EF4-FFF2-40B4-BE49-F238E27FC236}">
              <a16:creationId xmlns:a16="http://schemas.microsoft.com/office/drawing/2014/main" xmlns="" id="{00000000-0008-0000-0B00-00000A01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267" name="Shape 4">
          <a:extLst>
            <a:ext uri="{FF2B5EF4-FFF2-40B4-BE49-F238E27FC236}">
              <a16:creationId xmlns:a16="http://schemas.microsoft.com/office/drawing/2014/main" xmlns="" id="{00000000-0008-0000-0B00-00000B01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268" name="Shape 5">
          <a:extLst>
            <a:ext uri="{FF2B5EF4-FFF2-40B4-BE49-F238E27FC236}">
              <a16:creationId xmlns:a16="http://schemas.microsoft.com/office/drawing/2014/main" xmlns="" id="{00000000-0008-0000-0B00-00000C01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269" name="Shape 6">
          <a:extLst>
            <a:ext uri="{FF2B5EF4-FFF2-40B4-BE49-F238E27FC236}">
              <a16:creationId xmlns:a16="http://schemas.microsoft.com/office/drawing/2014/main" xmlns="" id="{00000000-0008-0000-0B00-00000D01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270" name="Shape 7">
          <a:extLst>
            <a:ext uri="{FF2B5EF4-FFF2-40B4-BE49-F238E27FC236}">
              <a16:creationId xmlns:a16="http://schemas.microsoft.com/office/drawing/2014/main" xmlns="" id="{00000000-0008-0000-0B00-00000E01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271" name="Shape 8">
          <a:extLst>
            <a:ext uri="{FF2B5EF4-FFF2-40B4-BE49-F238E27FC236}">
              <a16:creationId xmlns:a16="http://schemas.microsoft.com/office/drawing/2014/main" xmlns="" id="{00000000-0008-0000-0B00-00000F01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272" name="Shape 9">
          <a:extLst>
            <a:ext uri="{FF2B5EF4-FFF2-40B4-BE49-F238E27FC236}">
              <a16:creationId xmlns:a16="http://schemas.microsoft.com/office/drawing/2014/main" xmlns="" id="{00000000-0008-0000-0B00-00001001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273" name="Shape 10">
          <a:extLst>
            <a:ext uri="{FF2B5EF4-FFF2-40B4-BE49-F238E27FC236}">
              <a16:creationId xmlns:a16="http://schemas.microsoft.com/office/drawing/2014/main" xmlns="" id="{00000000-0008-0000-0B00-00001101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274" name="Shape 11">
          <a:extLst>
            <a:ext uri="{FF2B5EF4-FFF2-40B4-BE49-F238E27FC236}">
              <a16:creationId xmlns:a16="http://schemas.microsoft.com/office/drawing/2014/main" xmlns="" id="{00000000-0008-0000-0B00-00001201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275" name="Shape 12">
          <a:extLst>
            <a:ext uri="{FF2B5EF4-FFF2-40B4-BE49-F238E27FC236}">
              <a16:creationId xmlns:a16="http://schemas.microsoft.com/office/drawing/2014/main" xmlns="" id="{00000000-0008-0000-0B00-00001301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276" name="Shape 13">
          <a:extLst>
            <a:ext uri="{FF2B5EF4-FFF2-40B4-BE49-F238E27FC236}">
              <a16:creationId xmlns:a16="http://schemas.microsoft.com/office/drawing/2014/main" xmlns="" id="{00000000-0008-0000-0B00-00001401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277" name="Shape 14">
          <a:extLst>
            <a:ext uri="{FF2B5EF4-FFF2-40B4-BE49-F238E27FC236}">
              <a16:creationId xmlns:a16="http://schemas.microsoft.com/office/drawing/2014/main" xmlns="" id="{00000000-0008-0000-0B00-00001501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278" name="Shape 15">
          <a:extLst>
            <a:ext uri="{FF2B5EF4-FFF2-40B4-BE49-F238E27FC236}">
              <a16:creationId xmlns:a16="http://schemas.microsoft.com/office/drawing/2014/main" xmlns="" id="{00000000-0008-0000-0B00-00001601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279" name="Shape 16">
          <a:extLst>
            <a:ext uri="{FF2B5EF4-FFF2-40B4-BE49-F238E27FC236}">
              <a16:creationId xmlns:a16="http://schemas.microsoft.com/office/drawing/2014/main" xmlns="" id="{00000000-0008-0000-0B00-00001701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280" name="Shape 17">
          <a:extLst>
            <a:ext uri="{FF2B5EF4-FFF2-40B4-BE49-F238E27FC236}">
              <a16:creationId xmlns:a16="http://schemas.microsoft.com/office/drawing/2014/main" xmlns="" id="{00000000-0008-0000-0B00-00001801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799</xdr:row>
      <xdr:rowOff>0</xdr:rowOff>
    </xdr:from>
    <xdr:ext cx="6642100" cy="0"/>
    <xdr:sp macro="" textlink="">
      <xdr:nvSpPr>
        <xdr:cNvPr id="281" name="Shape 18">
          <a:extLst>
            <a:ext uri="{FF2B5EF4-FFF2-40B4-BE49-F238E27FC236}">
              <a16:creationId xmlns:a16="http://schemas.microsoft.com/office/drawing/2014/main" xmlns="" id="{00000000-0008-0000-0B00-000019010000}"/>
            </a:ext>
          </a:extLst>
        </xdr:cNvPr>
        <xdr:cNvSpPr/>
      </xdr:nvSpPr>
      <xdr:spPr>
        <a:xfrm>
          <a:off x="0" y="251145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852</xdr:row>
      <xdr:rowOff>0</xdr:rowOff>
    </xdr:from>
    <xdr:ext cx="6642100" cy="0"/>
    <xdr:sp macro="" textlink="">
      <xdr:nvSpPr>
        <xdr:cNvPr id="282" name="Shape 19">
          <a:extLst>
            <a:ext uri="{FF2B5EF4-FFF2-40B4-BE49-F238E27FC236}">
              <a16:creationId xmlns:a16="http://schemas.microsoft.com/office/drawing/2014/main" xmlns="" id="{00000000-0008-0000-0B00-00001A010000}"/>
            </a:ext>
          </a:extLst>
        </xdr:cNvPr>
        <xdr:cNvSpPr/>
      </xdr:nvSpPr>
      <xdr:spPr>
        <a:xfrm>
          <a:off x="0" y="267804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283" name="Shape 20">
          <a:extLst>
            <a:ext uri="{FF2B5EF4-FFF2-40B4-BE49-F238E27FC236}">
              <a16:creationId xmlns:a16="http://schemas.microsoft.com/office/drawing/2014/main" xmlns="" id="{00000000-0008-0000-0B00-00001B01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284" name="Shape 21">
          <a:extLst>
            <a:ext uri="{FF2B5EF4-FFF2-40B4-BE49-F238E27FC236}">
              <a16:creationId xmlns:a16="http://schemas.microsoft.com/office/drawing/2014/main" xmlns="" id="{00000000-0008-0000-0B00-00001C01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285" name="Shape 22">
          <a:extLst>
            <a:ext uri="{FF2B5EF4-FFF2-40B4-BE49-F238E27FC236}">
              <a16:creationId xmlns:a16="http://schemas.microsoft.com/office/drawing/2014/main" xmlns="" id="{00000000-0008-0000-0B00-00001D01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1039</xdr:row>
      <xdr:rowOff>0</xdr:rowOff>
    </xdr:from>
    <xdr:ext cx="6642100" cy="0"/>
    <xdr:sp macro="" textlink="">
      <xdr:nvSpPr>
        <xdr:cNvPr id="286" name="Shape 23">
          <a:extLst>
            <a:ext uri="{FF2B5EF4-FFF2-40B4-BE49-F238E27FC236}">
              <a16:creationId xmlns:a16="http://schemas.microsoft.com/office/drawing/2014/main" xmlns="" id="{00000000-0008-0000-0B00-00001E010000}"/>
            </a:ext>
          </a:extLst>
        </xdr:cNvPr>
        <xdr:cNvSpPr/>
      </xdr:nvSpPr>
      <xdr:spPr>
        <a:xfrm>
          <a:off x="0" y="326583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287" name="Shape 24">
          <a:extLst>
            <a:ext uri="{FF2B5EF4-FFF2-40B4-BE49-F238E27FC236}">
              <a16:creationId xmlns:a16="http://schemas.microsoft.com/office/drawing/2014/main" xmlns="" id="{00000000-0008-0000-0B00-00001F01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288" name="Shape 25">
          <a:extLst>
            <a:ext uri="{FF2B5EF4-FFF2-40B4-BE49-F238E27FC236}">
              <a16:creationId xmlns:a16="http://schemas.microsoft.com/office/drawing/2014/main" xmlns="" id="{00000000-0008-0000-0B00-000020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289" name="Shape 26">
          <a:extLst>
            <a:ext uri="{FF2B5EF4-FFF2-40B4-BE49-F238E27FC236}">
              <a16:creationId xmlns:a16="http://schemas.microsoft.com/office/drawing/2014/main" xmlns="" id="{00000000-0008-0000-0B00-000021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290" name="Shape 27">
          <a:extLst>
            <a:ext uri="{FF2B5EF4-FFF2-40B4-BE49-F238E27FC236}">
              <a16:creationId xmlns:a16="http://schemas.microsoft.com/office/drawing/2014/main" xmlns="" id="{00000000-0008-0000-0B00-00002201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291" name="Shape 28">
          <a:extLst>
            <a:ext uri="{FF2B5EF4-FFF2-40B4-BE49-F238E27FC236}">
              <a16:creationId xmlns:a16="http://schemas.microsoft.com/office/drawing/2014/main" xmlns="" id="{00000000-0008-0000-0B00-00002301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292" name="Shape 29">
          <a:extLst>
            <a:ext uri="{FF2B5EF4-FFF2-40B4-BE49-F238E27FC236}">
              <a16:creationId xmlns:a16="http://schemas.microsoft.com/office/drawing/2014/main" xmlns="" id="{00000000-0008-0000-0B00-00002401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293" name="Shape 30">
          <a:extLst>
            <a:ext uri="{FF2B5EF4-FFF2-40B4-BE49-F238E27FC236}">
              <a16:creationId xmlns:a16="http://schemas.microsoft.com/office/drawing/2014/main" xmlns="" id="{00000000-0008-0000-0B00-00002501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294" name="Shape 31">
          <a:extLst>
            <a:ext uri="{FF2B5EF4-FFF2-40B4-BE49-F238E27FC236}">
              <a16:creationId xmlns:a16="http://schemas.microsoft.com/office/drawing/2014/main" xmlns="" id="{00000000-0008-0000-0B00-00002601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295" name="Shape 32">
          <a:extLst>
            <a:ext uri="{FF2B5EF4-FFF2-40B4-BE49-F238E27FC236}">
              <a16:creationId xmlns:a16="http://schemas.microsoft.com/office/drawing/2014/main" xmlns="" id="{00000000-0008-0000-0B00-00002701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760</xdr:row>
      <xdr:rowOff>0</xdr:rowOff>
    </xdr:from>
    <xdr:ext cx="6642100" cy="0"/>
    <xdr:sp macro="" textlink="">
      <xdr:nvSpPr>
        <xdr:cNvPr id="296" name="Shape 17">
          <a:extLst>
            <a:ext uri="{FF2B5EF4-FFF2-40B4-BE49-F238E27FC236}">
              <a16:creationId xmlns:a16="http://schemas.microsoft.com/office/drawing/2014/main" xmlns="" id="{00000000-0008-0000-0B00-000028010000}"/>
            </a:ext>
          </a:extLst>
        </xdr:cNvPr>
        <xdr:cNvSpPr/>
      </xdr:nvSpPr>
      <xdr:spPr>
        <a:xfrm>
          <a:off x="0" y="238887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818</xdr:row>
      <xdr:rowOff>0</xdr:rowOff>
    </xdr:from>
    <xdr:ext cx="6642100" cy="0"/>
    <xdr:sp macro="" textlink="">
      <xdr:nvSpPr>
        <xdr:cNvPr id="297" name="Shape 18">
          <a:extLst>
            <a:ext uri="{FF2B5EF4-FFF2-40B4-BE49-F238E27FC236}">
              <a16:creationId xmlns:a16="http://schemas.microsoft.com/office/drawing/2014/main" xmlns="" id="{00000000-0008-0000-0B00-000029010000}"/>
            </a:ext>
          </a:extLst>
        </xdr:cNvPr>
        <xdr:cNvSpPr/>
      </xdr:nvSpPr>
      <xdr:spPr>
        <a:xfrm>
          <a:off x="0" y="2571178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876</xdr:row>
      <xdr:rowOff>0</xdr:rowOff>
    </xdr:from>
    <xdr:ext cx="6642100" cy="0"/>
    <xdr:sp macro="" textlink="">
      <xdr:nvSpPr>
        <xdr:cNvPr id="298" name="Shape 19">
          <a:extLst>
            <a:ext uri="{FF2B5EF4-FFF2-40B4-BE49-F238E27FC236}">
              <a16:creationId xmlns:a16="http://schemas.microsoft.com/office/drawing/2014/main" xmlns="" id="{00000000-0008-0000-0B00-00002A010000}"/>
            </a:ext>
          </a:extLst>
        </xdr:cNvPr>
        <xdr:cNvSpPr/>
      </xdr:nvSpPr>
      <xdr:spPr>
        <a:xfrm>
          <a:off x="0" y="2753487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936</xdr:row>
      <xdr:rowOff>0</xdr:rowOff>
    </xdr:from>
    <xdr:ext cx="6642100" cy="0"/>
    <xdr:sp macro="" textlink="">
      <xdr:nvSpPr>
        <xdr:cNvPr id="299" name="Shape 20">
          <a:extLst>
            <a:ext uri="{FF2B5EF4-FFF2-40B4-BE49-F238E27FC236}">
              <a16:creationId xmlns:a16="http://schemas.microsoft.com/office/drawing/2014/main" xmlns="" id="{00000000-0008-0000-0B00-00002B010000}"/>
            </a:ext>
          </a:extLst>
        </xdr:cNvPr>
        <xdr:cNvSpPr/>
      </xdr:nvSpPr>
      <xdr:spPr>
        <a:xfrm>
          <a:off x="0" y="2942082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977</xdr:row>
      <xdr:rowOff>0</xdr:rowOff>
    </xdr:from>
    <xdr:ext cx="6642100" cy="0"/>
    <xdr:sp macro="" textlink="">
      <xdr:nvSpPr>
        <xdr:cNvPr id="300" name="Shape 21">
          <a:extLst>
            <a:ext uri="{FF2B5EF4-FFF2-40B4-BE49-F238E27FC236}">
              <a16:creationId xmlns:a16="http://schemas.microsoft.com/office/drawing/2014/main" xmlns="" id="{00000000-0008-0000-0B00-00002C010000}"/>
            </a:ext>
          </a:extLst>
        </xdr:cNvPr>
        <xdr:cNvSpPr/>
      </xdr:nvSpPr>
      <xdr:spPr>
        <a:xfrm>
          <a:off x="0" y="3070955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1023</xdr:row>
      <xdr:rowOff>0</xdr:rowOff>
    </xdr:from>
    <xdr:ext cx="6642100" cy="0"/>
    <xdr:sp macro="" textlink="">
      <xdr:nvSpPr>
        <xdr:cNvPr id="301" name="Shape 22">
          <a:extLst>
            <a:ext uri="{FF2B5EF4-FFF2-40B4-BE49-F238E27FC236}">
              <a16:creationId xmlns:a16="http://schemas.microsoft.com/office/drawing/2014/main" xmlns="" id="{00000000-0008-0000-0B00-00002D010000}"/>
            </a:ext>
          </a:extLst>
        </xdr:cNvPr>
        <xdr:cNvSpPr/>
      </xdr:nvSpPr>
      <xdr:spPr>
        <a:xfrm>
          <a:off x="0" y="321554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2214</xdr:row>
      <xdr:rowOff>1587</xdr:rowOff>
    </xdr:from>
    <xdr:to>
      <xdr:col>3</xdr:col>
      <xdr:colOff>1078593</xdr:colOff>
      <xdr:row>2214</xdr:row>
      <xdr:rowOff>3174</xdr:rowOff>
    </xdr:to>
    <xdr:sp macro="" textlink="">
      <xdr:nvSpPr>
        <xdr:cNvPr id="302" name="Shape 2">
          <a:extLst>
            <a:ext uri="{FF2B5EF4-FFF2-40B4-BE49-F238E27FC236}">
              <a16:creationId xmlns:a16="http://schemas.microsoft.com/office/drawing/2014/main" xmlns="" id="{00000000-0008-0000-0B00-00002E010000}"/>
            </a:ext>
          </a:extLst>
        </xdr:cNvPr>
        <xdr:cNvSpPr/>
      </xdr:nvSpPr>
      <xdr:spPr>
        <a:xfrm>
          <a:off x="0" y="695917137"/>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2261</xdr:row>
      <xdr:rowOff>0</xdr:rowOff>
    </xdr:from>
    <xdr:to>
      <xdr:col>3</xdr:col>
      <xdr:colOff>1078593</xdr:colOff>
      <xdr:row>2261</xdr:row>
      <xdr:rowOff>1587</xdr:rowOff>
    </xdr:to>
    <xdr:sp macro="" textlink="">
      <xdr:nvSpPr>
        <xdr:cNvPr id="303" name="Shape 3">
          <a:extLst>
            <a:ext uri="{FF2B5EF4-FFF2-40B4-BE49-F238E27FC236}">
              <a16:creationId xmlns:a16="http://schemas.microsoft.com/office/drawing/2014/main" xmlns="" id="{00000000-0008-0000-0B00-00002F010000}"/>
            </a:ext>
          </a:extLst>
        </xdr:cNvPr>
        <xdr:cNvSpPr/>
      </xdr:nvSpPr>
      <xdr:spPr>
        <a:xfrm>
          <a:off x="0" y="710688825"/>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2306</xdr:row>
      <xdr:rowOff>0</xdr:rowOff>
    </xdr:from>
    <xdr:to>
      <xdr:col>3</xdr:col>
      <xdr:colOff>1078593</xdr:colOff>
      <xdr:row>2306</xdr:row>
      <xdr:rowOff>1587</xdr:rowOff>
    </xdr:to>
    <xdr:sp macro="" textlink="">
      <xdr:nvSpPr>
        <xdr:cNvPr id="304" name="Shape 4">
          <a:extLst>
            <a:ext uri="{FF2B5EF4-FFF2-40B4-BE49-F238E27FC236}">
              <a16:creationId xmlns:a16="http://schemas.microsoft.com/office/drawing/2014/main" xmlns="" id="{00000000-0008-0000-0B00-000030010000}"/>
            </a:ext>
          </a:extLst>
        </xdr:cNvPr>
        <xdr:cNvSpPr/>
      </xdr:nvSpPr>
      <xdr:spPr>
        <a:xfrm>
          <a:off x="0" y="724833450"/>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305" name="Shape 3">
          <a:extLst>
            <a:ext uri="{FF2B5EF4-FFF2-40B4-BE49-F238E27FC236}">
              <a16:creationId xmlns:a16="http://schemas.microsoft.com/office/drawing/2014/main" xmlns="" id="{00000000-0008-0000-0B00-00003101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306" name="Shape 4">
          <a:extLst>
            <a:ext uri="{FF2B5EF4-FFF2-40B4-BE49-F238E27FC236}">
              <a16:creationId xmlns:a16="http://schemas.microsoft.com/office/drawing/2014/main" xmlns="" id="{00000000-0008-0000-0B00-00003201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307" name="Shape 5">
          <a:extLst>
            <a:ext uri="{FF2B5EF4-FFF2-40B4-BE49-F238E27FC236}">
              <a16:creationId xmlns:a16="http://schemas.microsoft.com/office/drawing/2014/main" xmlns="" id="{00000000-0008-0000-0B00-00003301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308" name="Shape 6">
          <a:extLst>
            <a:ext uri="{FF2B5EF4-FFF2-40B4-BE49-F238E27FC236}">
              <a16:creationId xmlns:a16="http://schemas.microsoft.com/office/drawing/2014/main" xmlns="" id="{00000000-0008-0000-0B00-00003401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309" name="Shape 7">
          <a:extLst>
            <a:ext uri="{FF2B5EF4-FFF2-40B4-BE49-F238E27FC236}">
              <a16:creationId xmlns:a16="http://schemas.microsoft.com/office/drawing/2014/main" xmlns="" id="{00000000-0008-0000-0B00-00003501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310" name="Shape 8">
          <a:extLst>
            <a:ext uri="{FF2B5EF4-FFF2-40B4-BE49-F238E27FC236}">
              <a16:creationId xmlns:a16="http://schemas.microsoft.com/office/drawing/2014/main" xmlns="" id="{00000000-0008-0000-0B00-00003601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311" name="Shape 9">
          <a:extLst>
            <a:ext uri="{FF2B5EF4-FFF2-40B4-BE49-F238E27FC236}">
              <a16:creationId xmlns:a16="http://schemas.microsoft.com/office/drawing/2014/main" xmlns="" id="{00000000-0008-0000-0B00-00003701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312" name="Shape 10">
          <a:extLst>
            <a:ext uri="{FF2B5EF4-FFF2-40B4-BE49-F238E27FC236}">
              <a16:creationId xmlns:a16="http://schemas.microsoft.com/office/drawing/2014/main" xmlns="" id="{00000000-0008-0000-0B00-00003801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313" name="Shape 11">
          <a:extLst>
            <a:ext uri="{FF2B5EF4-FFF2-40B4-BE49-F238E27FC236}">
              <a16:creationId xmlns:a16="http://schemas.microsoft.com/office/drawing/2014/main" xmlns="" id="{00000000-0008-0000-0B00-00003901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314" name="Shape 12">
          <a:extLst>
            <a:ext uri="{FF2B5EF4-FFF2-40B4-BE49-F238E27FC236}">
              <a16:creationId xmlns:a16="http://schemas.microsoft.com/office/drawing/2014/main" xmlns="" id="{00000000-0008-0000-0B00-00003A01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315" name="Shape 13">
          <a:extLst>
            <a:ext uri="{FF2B5EF4-FFF2-40B4-BE49-F238E27FC236}">
              <a16:creationId xmlns:a16="http://schemas.microsoft.com/office/drawing/2014/main" xmlns="" id="{00000000-0008-0000-0B00-00003B01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316" name="Shape 14">
          <a:extLst>
            <a:ext uri="{FF2B5EF4-FFF2-40B4-BE49-F238E27FC236}">
              <a16:creationId xmlns:a16="http://schemas.microsoft.com/office/drawing/2014/main" xmlns="" id="{00000000-0008-0000-0B00-00003C01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317" name="Shape 15">
          <a:extLst>
            <a:ext uri="{FF2B5EF4-FFF2-40B4-BE49-F238E27FC236}">
              <a16:creationId xmlns:a16="http://schemas.microsoft.com/office/drawing/2014/main" xmlns="" id="{00000000-0008-0000-0B00-00003D01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318" name="Shape 16">
          <a:extLst>
            <a:ext uri="{FF2B5EF4-FFF2-40B4-BE49-F238E27FC236}">
              <a16:creationId xmlns:a16="http://schemas.microsoft.com/office/drawing/2014/main" xmlns="" id="{00000000-0008-0000-0B00-00003E01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319" name="Shape 17">
          <a:extLst>
            <a:ext uri="{FF2B5EF4-FFF2-40B4-BE49-F238E27FC236}">
              <a16:creationId xmlns:a16="http://schemas.microsoft.com/office/drawing/2014/main" xmlns="" id="{00000000-0008-0000-0B00-00003F01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320" name="Shape 19">
          <a:extLst>
            <a:ext uri="{FF2B5EF4-FFF2-40B4-BE49-F238E27FC236}">
              <a16:creationId xmlns:a16="http://schemas.microsoft.com/office/drawing/2014/main" xmlns="" id="{00000000-0008-0000-0B00-00004001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321" name="Shape 20">
          <a:extLst>
            <a:ext uri="{FF2B5EF4-FFF2-40B4-BE49-F238E27FC236}">
              <a16:creationId xmlns:a16="http://schemas.microsoft.com/office/drawing/2014/main" xmlns="" id="{00000000-0008-0000-0B00-00004101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322" name="Shape 21">
          <a:extLst>
            <a:ext uri="{FF2B5EF4-FFF2-40B4-BE49-F238E27FC236}">
              <a16:creationId xmlns:a16="http://schemas.microsoft.com/office/drawing/2014/main" xmlns="" id="{00000000-0008-0000-0B00-00004201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323" name="Shape 22">
          <a:extLst>
            <a:ext uri="{FF2B5EF4-FFF2-40B4-BE49-F238E27FC236}">
              <a16:creationId xmlns:a16="http://schemas.microsoft.com/office/drawing/2014/main" xmlns="" id="{00000000-0008-0000-0B00-00004301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324" name="Shape 23">
          <a:extLst>
            <a:ext uri="{FF2B5EF4-FFF2-40B4-BE49-F238E27FC236}">
              <a16:creationId xmlns:a16="http://schemas.microsoft.com/office/drawing/2014/main" xmlns="" id="{00000000-0008-0000-0B00-00004401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325" name="Shape 24">
          <a:extLst>
            <a:ext uri="{FF2B5EF4-FFF2-40B4-BE49-F238E27FC236}">
              <a16:creationId xmlns:a16="http://schemas.microsoft.com/office/drawing/2014/main" xmlns="" id="{00000000-0008-0000-0B00-00004501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326" name="Shape 25">
          <a:extLst>
            <a:ext uri="{FF2B5EF4-FFF2-40B4-BE49-F238E27FC236}">
              <a16:creationId xmlns:a16="http://schemas.microsoft.com/office/drawing/2014/main" xmlns="" id="{00000000-0008-0000-0B00-00004601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327" name="Shape 26">
          <a:extLst>
            <a:ext uri="{FF2B5EF4-FFF2-40B4-BE49-F238E27FC236}">
              <a16:creationId xmlns:a16="http://schemas.microsoft.com/office/drawing/2014/main" xmlns="" id="{00000000-0008-0000-0B00-00004701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328" name="Shape 27">
          <a:extLst>
            <a:ext uri="{FF2B5EF4-FFF2-40B4-BE49-F238E27FC236}">
              <a16:creationId xmlns:a16="http://schemas.microsoft.com/office/drawing/2014/main" xmlns="" id="{00000000-0008-0000-0B00-00004801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329" name="Shape 28">
          <a:extLst>
            <a:ext uri="{FF2B5EF4-FFF2-40B4-BE49-F238E27FC236}">
              <a16:creationId xmlns:a16="http://schemas.microsoft.com/office/drawing/2014/main" xmlns="" id="{00000000-0008-0000-0B00-00004901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330" name="Shape 29">
          <a:extLst>
            <a:ext uri="{FF2B5EF4-FFF2-40B4-BE49-F238E27FC236}">
              <a16:creationId xmlns:a16="http://schemas.microsoft.com/office/drawing/2014/main" xmlns="" id="{00000000-0008-0000-0B00-00004A01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331" name="Shape 30">
          <a:extLst>
            <a:ext uri="{FF2B5EF4-FFF2-40B4-BE49-F238E27FC236}">
              <a16:creationId xmlns:a16="http://schemas.microsoft.com/office/drawing/2014/main" xmlns="" id="{00000000-0008-0000-0B00-00004B01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332" name="Shape 31">
          <a:extLst>
            <a:ext uri="{FF2B5EF4-FFF2-40B4-BE49-F238E27FC236}">
              <a16:creationId xmlns:a16="http://schemas.microsoft.com/office/drawing/2014/main" xmlns="" id="{00000000-0008-0000-0B00-00004C01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333" name="Shape 32">
          <a:extLst>
            <a:ext uri="{FF2B5EF4-FFF2-40B4-BE49-F238E27FC236}">
              <a16:creationId xmlns:a16="http://schemas.microsoft.com/office/drawing/2014/main" xmlns="" id="{00000000-0008-0000-0B00-00004D01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334" name="Shape 3">
          <a:extLst>
            <a:ext uri="{FF2B5EF4-FFF2-40B4-BE49-F238E27FC236}">
              <a16:creationId xmlns:a16="http://schemas.microsoft.com/office/drawing/2014/main" xmlns="" id="{00000000-0008-0000-0B00-00004E01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335" name="Shape 4">
          <a:extLst>
            <a:ext uri="{FF2B5EF4-FFF2-40B4-BE49-F238E27FC236}">
              <a16:creationId xmlns:a16="http://schemas.microsoft.com/office/drawing/2014/main" xmlns="" id="{00000000-0008-0000-0B00-00004F01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336" name="Shape 5">
          <a:extLst>
            <a:ext uri="{FF2B5EF4-FFF2-40B4-BE49-F238E27FC236}">
              <a16:creationId xmlns:a16="http://schemas.microsoft.com/office/drawing/2014/main" xmlns="" id="{00000000-0008-0000-0B00-00005001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337" name="Shape 6">
          <a:extLst>
            <a:ext uri="{FF2B5EF4-FFF2-40B4-BE49-F238E27FC236}">
              <a16:creationId xmlns:a16="http://schemas.microsoft.com/office/drawing/2014/main" xmlns="" id="{00000000-0008-0000-0B00-00005101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338" name="Shape 7">
          <a:extLst>
            <a:ext uri="{FF2B5EF4-FFF2-40B4-BE49-F238E27FC236}">
              <a16:creationId xmlns:a16="http://schemas.microsoft.com/office/drawing/2014/main" xmlns="" id="{00000000-0008-0000-0B00-00005201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339" name="Shape 8">
          <a:extLst>
            <a:ext uri="{FF2B5EF4-FFF2-40B4-BE49-F238E27FC236}">
              <a16:creationId xmlns:a16="http://schemas.microsoft.com/office/drawing/2014/main" xmlns="" id="{00000000-0008-0000-0B00-00005301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340" name="Shape 9">
          <a:extLst>
            <a:ext uri="{FF2B5EF4-FFF2-40B4-BE49-F238E27FC236}">
              <a16:creationId xmlns:a16="http://schemas.microsoft.com/office/drawing/2014/main" xmlns="" id="{00000000-0008-0000-0B00-00005401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341" name="Shape 10">
          <a:extLst>
            <a:ext uri="{FF2B5EF4-FFF2-40B4-BE49-F238E27FC236}">
              <a16:creationId xmlns:a16="http://schemas.microsoft.com/office/drawing/2014/main" xmlns="" id="{00000000-0008-0000-0B00-00005501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342" name="Shape 11">
          <a:extLst>
            <a:ext uri="{FF2B5EF4-FFF2-40B4-BE49-F238E27FC236}">
              <a16:creationId xmlns:a16="http://schemas.microsoft.com/office/drawing/2014/main" xmlns="" id="{00000000-0008-0000-0B00-00005601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343" name="Shape 12">
          <a:extLst>
            <a:ext uri="{FF2B5EF4-FFF2-40B4-BE49-F238E27FC236}">
              <a16:creationId xmlns:a16="http://schemas.microsoft.com/office/drawing/2014/main" xmlns="" id="{00000000-0008-0000-0B00-00005701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344" name="Shape 13">
          <a:extLst>
            <a:ext uri="{FF2B5EF4-FFF2-40B4-BE49-F238E27FC236}">
              <a16:creationId xmlns:a16="http://schemas.microsoft.com/office/drawing/2014/main" xmlns="" id="{00000000-0008-0000-0B00-00005801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345" name="Shape 14">
          <a:extLst>
            <a:ext uri="{FF2B5EF4-FFF2-40B4-BE49-F238E27FC236}">
              <a16:creationId xmlns:a16="http://schemas.microsoft.com/office/drawing/2014/main" xmlns="" id="{00000000-0008-0000-0B00-00005901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346" name="Shape 15">
          <a:extLst>
            <a:ext uri="{FF2B5EF4-FFF2-40B4-BE49-F238E27FC236}">
              <a16:creationId xmlns:a16="http://schemas.microsoft.com/office/drawing/2014/main" xmlns="" id="{00000000-0008-0000-0B00-00005A01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347" name="Shape 16">
          <a:extLst>
            <a:ext uri="{FF2B5EF4-FFF2-40B4-BE49-F238E27FC236}">
              <a16:creationId xmlns:a16="http://schemas.microsoft.com/office/drawing/2014/main" xmlns="" id="{00000000-0008-0000-0B00-00005B01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348" name="Shape 17">
          <a:extLst>
            <a:ext uri="{FF2B5EF4-FFF2-40B4-BE49-F238E27FC236}">
              <a16:creationId xmlns:a16="http://schemas.microsoft.com/office/drawing/2014/main" xmlns="" id="{00000000-0008-0000-0B00-00005C01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349" name="Shape 18">
          <a:extLst>
            <a:ext uri="{FF2B5EF4-FFF2-40B4-BE49-F238E27FC236}">
              <a16:creationId xmlns:a16="http://schemas.microsoft.com/office/drawing/2014/main" xmlns="" id="{00000000-0008-0000-0B00-00005D01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350" name="Shape 19">
          <a:extLst>
            <a:ext uri="{FF2B5EF4-FFF2-40B4-BE49-F238E27FC236}">
              <a16:creationId xmlns:a16="http://schemas.microsoft.com/office/drawing/2014/main" xmlns="" id="{00000000-0008-0000-0B00-00005E01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351" name="Shape 20">
          <a:extLst>
            <a:ext uri="{FF2B5EF4-FFF2-40B4-BE49-F238E27FC236}">
              <a16:creationId xmlns:a16="http://schemas.microsoft.com/office/drawing/2014/main" xmlns="" id="{00000000-0008-0000-0B00-00005F01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352" name="Shape 21">
          <a:extLst>
            <a:ext uri="{FF2B5EF4-FFF2-40B4-BE49-F238E27FC236}">
              <a16:creationId xmlns:a16="http://schemas.microsoft.com/office/drawing/2014/main" xmlns="" id="{00000000-0008-0000-0B00-00006001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353" name="Shape 22">
          <a:extLst>
            <a:ext uri="{FF2B5EF4-FFF2-40B4-BE49-F238E27FC236}">
              <a16:creationId xmlns:a16="http://schemas.microsoft.com/office/drawing/2014/main" xmlns="" id="{00000000-0008-0000-0B00-00006101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354" name="Shape 23">
          <a:extLst>
            <a:ext uri="{FF2B5EF4-FFF2-40B4-BE49-F238E27FC236}">
              <a16:creationId xmlns:a16="http://schemas.microsoft.com/office/drawing/2014/main" xmlns="" id="{00000000-0008-0000-0B00-00006201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355" name="Shape 24">
          <a:extLst>
            <a:ext uri="{FF2B5EF4-FFF2-40B4-BE49-F238E27FC236}">
              <a16:creationId xmlns:a16="http://schemas.microsoft.com/office/drawing/2014/main" xmlns="" id="{00000000-0008-0000-0B00-00006301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356" name="Shape 25">
          <a:extLst>
            <a:ext uri="{FF2B5EF4-FFF2-40B4-BE49-F238E27FC236}">
              <a16:creationId xmlns:a16="http://schemas.microsoft.com/office/drawing/2014/main" xmlns="" id="{00000000-0008-0000-0B00-00006401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357" name="Shape 26">
          <a:extLst>
            <a:ext uri="{FF2B5EF4-FFF2-40B4-BE49-F238E27FC236}">
              <a16:creationId xmlns:a16="http://schemas.microsoft.com/office/drawing/2014/main" xmlns="" id="{00000000-0008-0000-0B00-00006501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358" name="Shape 27">
          <a:extLst>
            <a:ext uri="{FF2B5EF4-FFF2-40B4-BE49-F238E27FC236}">
              <a16:creationId xmlns:a16="http://schemas.microsoft.com/office/drawing/2014/main" xmlns="" id="{00000000-0008-0000-0B00-00006601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359" name="Shape 28">
          <a:extLst>
            <a:ext uri="{FF2B5EF4-FFF2-40B4-BE49-F238E27FC236}">
              <a16:creationId xmlns:a16="http://schemas.microsoft.com/office/drawing/2014/main" xmlns="" id="{00000000-0008-0000-0B00-00006701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360" name="Shape 29">
          <a:extLst>
            <a:ext uri="{FF2B5EF4-FFF2-40B4-BE49-F238E27FC236}">
              <a16:creationId xmlns:a16="http://schemas.microsoft.com/office/drawing/2014/main" xmlns="" id="{00000000-0008-0000-0B00-00006801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361" name="Shape 30">
          <a:extLst>
            <a:ext uri="{FF2B5EF4-FFF2-40B4-BE49-F238E27FC236}">
              <a16:creationId xmlns:a16="http://schemas.microsoft.com/office/drawing/2014/main" xmlns="" id="{00000000-0008-0000-0B00-00006901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362" name="Shape 31">
          <a:extLst>
            <a:ext uri="{FF2B5EF4-FFF2-40B4-BE49-F238E27FC236}">
              <a16:creationId xmlns:a16="http://schemas.microsoft.com/office/drawing/2014/main" xmlns="" id="{00000000-0008-0000-0B00-00006A01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363" name="Shape 32">
          <a:extLst>
            <a:ext uri="{FF2B5EF4-FFF2-40B4-BE49-F238E27FC236}">
              <a16:creationId xmlns:a16="http://schemas.microsoft.com/office/drawing/2014/main" xmlns="" id="{00000000-0008-0000-0B00-00006B01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364" name="Shape 17">
          <a:extLst>
            <a:ext uri="{FF2B5EF4-FFF2-40B4-BE49-F238E27FC236}">
              <a16:creationId xmlns:a16="http://schemas.microsoft.com/office/drawing/2014/main" xmlns="" id="{00000000-0008-0000-0B00-00006C01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365" name="Shape 18">
          <a:extLst>
            <a:ext uri="{FF2B5EF4-FFF2-40B4-BE49-F238E27FC236}">
              <a16:creationId xmlns:a16="http://schemas.microsoft.com/office/drawing/2014/main" xmlns="" id="{00000000-0008-0000-0B00-00006D01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366" name="Shape 19">
          <a:extLst>
            <a:ext uri="{FF2B5EF4-FFF2-40B4-BE49-F238E27FC236}">
              <a16:creationId xmlns:a16="http://schemas.microsoft.com/office/drawing/2014/main" xmlns="" id="{00000000-0008-0000-0B00-00006E01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367" name="Shape 20">
          <a:extLst>
            <a:ext uri="{FF2B5EF4-FFF2-40B4-BE49-F238E27FC236}">
              <a16:creationId xmlns:a16="http://schemas.microsoft.com/office/drawing/2014/main" xmlns="" id="{00000000-0008-0000-0B00-00006F01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368" name="Shape 21">
          <a:extLst>
            <a:ext uri="{FF2B5EF4-FFF2-40B4-BE49-F238E27FC236}">
              <a16:creationId xmlns:a16="http://schemas.microsoft.com/office/drawing/2014/main" xmlns="" id="{00000000-0008-0000-0B00-00007001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369" name="Shape 22">
          <a:extLst>
            <a:ext uri="{FF2B5EF4-FFF2-40B4-BE49-F238E27FC236}">
              <a16:creationId xmlns:a16="http://schemas.microsoft.com/office/drawing/2014/main" xmlns="" id="{00000000-0008-0000-0B00-00007101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2223</xdr:row>
      <xdr:rowOff>1587</xdr:rowOff>
    </xdr:from>
    <xdr:to>
      <xdr:col>3</xdr:col>
      <xdr:colOff>1078593</xdr:colOff>
      <xdr:row>2223</xdr:row>
      <xdr:rowOff>3174</xdr:rowOff>
    </xdr:to>
    <xdr:sp macro="" textlink="">
      <xdr:nvSpPr>
        <xdr:cNvPr id="370" name="Shape 2">
          <a:extLst>
            <a:ext uri="{FF2B5EF4-FFF2-40B4-BE49-F238E27FC236}">
              <a16:creationId xmlns:a16="http://schemas.microsoft.com/office/drawing/2014/main" xmlns="" id="{00000000-0008-0000-0B00-000072010000}"/>
            </a:ext>
          </a:extLst>
        </xdr:cNvPr>
        <xdr:cNvSpPr/>
      </xdr:nvSpPr>
      <xdr:spPr>
        <a:xfrm>
          <a:off x="0" y="698746062"/>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2270</xdr:row>
      <xdr:rowOff>0</xdr:rowOff>
    </xdr:from>
    <xdr:to>
      <xdr:col>3</xdr:col>
      <xdr:colOff>1078593</xdr:colOff>
      <xdr:row>2270</xdr:row>
      <xdr:rowOff>1587</xdr:rowOff>
    </xdr:to>
    <xdr:sp macro="" textlink="">
      <xdr:nvSpPr>
        <xdr:cNvPr id="371" name="Shape 3">
          <a:extLst>
            <a:ext uri="{FF2B5EF4-FFF2-40B4-BE49-F238E27FC236}">
              <a16:creationId xmlns:a16="http://schemas.microsoft.com/office/drawing/2014/main" xmlns="" id="{00000000-0008-0000-0B00-000073010000}"/>
            </a:ext>
          </a:extLst>
        </xdr:cNvPr>
        <xdr:cNvSpPr/>
      </xdr:nvSpPr>
      <xdr:spPr>
        <a:xfrm>
          <a:off x="0" y="713517750"/>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2315</xdr:row>
      <xdr:rowOff>0</xdr:rowOff>
    </xdr:from>
    <xdr:to>
      <xdr:col>3</xdr:col>
      <xdr:colOff>1078593</xdr:colOff>
      <xdr:row>2315</xdr:row>
      <xdr:rowOff>1587</xdr:rowOff>
    </xdr:to>
    <xdr:sp macro="" textlink="">
      <xdr:nvSpPr>
        <xdr:cNvPr id="372" name="Shape 4">
          <a:extLst>
            <a:ext uri="{FF2B5EF4-FFF2-40B4-BE49-F238E27FC236}">
              <a16:creationId xmlns:a16="http://schemas.microsoft.com/office/drawing/2014/main" xmlns="" id="{00000000-0008-0000-0B00-000074010000}"/>
            </a:ext>
          </a:extLst>
        </xdr:cNvPr>
        <xdr:cNvSpPr/>
      </xdr:nvSpPr>
      <xdr:spPr>
        <a:xfrm>
          <a:off x="0" y="727662375"/>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373" name="Shape 28">
          <a:extLst>
            <a:ext uri="{FF2B5EF4-FFF2-40B4-BE49-F238E27FC236}">
              <a16:creationId xmlns:a16="http://schemas.microsoft.com/office/drawing/2014/main" xmlns="" id="{00000000-0008-0000-0B00-00007501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374" name="Shape 29">
          <a:extLst>
            <a:ext uri="{FF2B5EF4-FFF2-40B4-BE49-F238E27FC236}">
              <a16:creationId xmlns:a16="http://schemas.microsoft.com/office/drawing/2014/main" xmlns="" id="{00000000-0008-0000-0B00-00007601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375" name="Shape 30">
          <a:extLst>
            <a:ext uri="{FF2B5EF4-FFF2-40B4-BE49-F238E27FC236}">
              <a16:creationId xmlns:a16="http://schemas.microsoft.com/office/drawing/2014/main" xmlns="" id="{00000000-0008-0000-0B00-00007701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376" name="Shape 31">
          <a:extLst>
            <a:ext uri="{FF2B5EF4-FFF2-40B4-BE49-F238E27FC236}">
              <a16:creationId xmlns:a16="http://schemas.microsoft.com/office/drawing/2014/main" xmlns="" id="{00000000-0008-0000-0B00-00007801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377" name="Shape 32">
          <a:extLst>
            <a:ext uri="{FF2B5EF4-FFF2-40B4-BE49-F238E27FC236}">
              <a16:creationId xmlns:a16="http://schemas.microsoft.com/office/drawing/2014/main" xmlns="" id="{00000000-0008-0000-0B00-00007901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378" name="Shape 20">
          <a:extLst>
            <a:ext uri="{FF2B5EF4-FFF2-40B4-BE49-F238E27FC236}">
              <a16:creationId xmlns:a16="http://schemas.microsoft.com/office/drawing/2014/main" xmlns="" id="{00000000-0008-0000-0B00-00007A01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379" name="Shape 21">
          <a:extLst>
            <a:ext uri="{FF2B5EF4-FFF2-40B4-BE49-F238E27FC236}">
              <a16:creationId xmlns:a16="http://schemas.microsoft.com/office/drawing/2014/main" xmlns="" id="{00000000-0008-0000-0B00-00007B01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380" name="Shape 22">
          <a:extLst>
            <a:ext uri="{FF2B5EF4-FFF2-40B4-BE49-F238E27FC236}">
              <a16:creationId xmlns:a16="http://schemas.microsoft.com/office/drawing/2014/main" xmlns="" id="{00000000-0008-0000-0B00-00007C01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381" name="Shape 23">
          <a:extLst>
            <a:ext uri="{FF2B5EF4-FFF2-40B4-BE49-F238E27FC236}">
              <a16:creationId xmlns:a16="http://schemas.microsoft.com/office/drawing/2014/main" xmlns="" id="{00000000-0008-0000-0B00-00007D01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382" name="Shape 24">
          <a:extLst>
            <a:ext uri="{FF2B5EF4-FFF2-40B4-BE49-F238E27FC236}">
              <a16:creationId xmlns:a16="http://schemas.microsoft.com/office/drawing/2014/main" xmlns="" id="{00000000-0008-0000-0B00-00007E01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383" name="Shape 25">
          <a:extLst>
            <a:ext uri="{FF2B5EF4-FFF2-40B4-BE49-F238E27FC236}">
              <a16:creationId xmlns:a16="http://schemas.microsoft.com/office/drawing/2014/main" xmlns="" id="{00000000-0008-0000-0B00-00007F01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384" name="Shape 26">
          <a:extLst>
            <a:ext uri="{FF2B5EF4-FFF2-40B4-BE49-F238E27FC236}">
              <a16:creationId xmlns:a16="http://schemas.microsoft.com/office/drawing/2014/main" xmlns="" id="{00000000-0008-0000-0B00-000080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385" name="Shape 27">
          <a:extLst>
            <a:ext uri="{FF2B5EF4-FFF2-40B4-BE49-F238E27FC236}">
              <a16:creationId xmlns:a16="http://schemas.microsoft.com/office/drawing/2014/main" xmlns="" id="{00000000-0008-0000-0B00-000081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386" name="Shape 28">
          <a:extLst>
            <a:ext uri="{FF2B5EF4-FFF2-40B4-BE49-F238E27FC236}">
              <a16:creationId xmlns:a16="http://schemas.microsoft.com/office/drawing/2014/main" xmlns="" id="{00000000-0008-0000-0B00-00008201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387" name="Shape 29">
          <a:extLst>
            <a:ext uri="{FF2B5EF4-FFF2-40B4-BE49-F238E27FC236}">
              <a16:creationId xmlns:a16="http://schemas.microsoft.com/office/drawing/2014/main" xmlns="" id="{00000000-0008-0000-0B00-00008301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388" name="Shape 30">
          <a:extLst>
            <a:ext uri="{FF2B5EF4-FFF2-40B4-BE49-F238E27FC236}">
              <a16:creationId xmlns:a16="http://schemas.microsoft.com/office/drawing/2014/main" xmlns="" id="{00000000-0008-0000-0B00-00008401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389" name="Shape 31">
          <a:extLst>
            <a:ext uri="{FF2B5EF4-FFF2-40B4-BE49-F238E27FC236}">
              <a16:creationId xmlns:a16="http://schemas.microsoft.com/office/drawing/2014/main" xmlns="" id="{00000000-0008-0000-0B00-00008501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390" name="Shape 32">
          <a:extLst>
            <a:ext uri="{FF2B5EF4-FFF2-40B4-BE49-F238E27FC236}">
              <a16:creationId xmlns:a16="http://schemas.microsoft.com/office/drawing/2014/main" xmlns="" id="{00000000-0008-0000-0B00-00008601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391" name="Shape 18">
          <a:extLst>
            <a:ext uri="{FF2B5EF4-FFF2-40B4-BE49-F238E27FC236}">
              <a16:creationId xmlns:a16="http://schemas.microsoft.com/office/drawing/2014/main" xmlns="" id="{00000000-0008-0000-0B00-00008701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392" name="Shape 19">
          <a:extLst>
            <a:ext uri="{FF2B5EF4-FFF2-40B4-BE49-F238E27FC236}">
              <a16:creationId xmlns:a16="http://schemas.microsoft.com/office/drawing/2014/main" xmlns="" id="{00000000-0008-0000-0B00-00008801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393" name="Shape 20">
          <a:extLst>
            <a:ext uri="{FF2B5EF4-FFF2-40B4-BE49-F238E27FC236}">
              <a16:creationId xmlns:a16="http://schemas.microsoft.com/office/drawing/2014/main" xmlns="" id="{00000000-0008-0000-0B00-00008901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394" name="Shape 21">
          <a:extLst>
            <a:ext uri="{FF2B5EF4-FFF2-40B4-BE49-F238E27FC236}">
              <a16:creationId xmlns:a16="http://schemas.microsoft.com/office/drawing/2014/main" xmlns="" id="{00000000-0008-0000-0B00-00008A01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395" name="Shape 22">
          <a:extLst>
            <a:ext uri="{FF2B5EF4-FFF2-40B4-BE49-F238E27FC236}">
              <a16:creationId xmlns:a16="http://schemas.microsoft.com/office/drawing/2014/main" xmlns="" id="{00000000-0008-0000-0B00-00008B01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396" name="Shape 23">
          <a:extLst>
            <a:ext uri="{FF2B5EF4-FFF2-40B4-BE49-F238E27FC236}">
              <a16:creationId xmlns:a16="http://schemas.microsoft.com/office/drawing/2014/main" xmlns="" id="{00000000-0008-0000-0B00-00008C01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397" name="Shape 24">
          <a:extLst>
            <a:ext uri="{FF2B5EF4-FFF2-40B4-BE49-F238E27FC236}">
              <a16:creationId xmlns:a16="http://schemas.microsoft.com/office/drawing/2014/main" xmlns="" id="{00000000-0008-0000-0B00-00008D01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398" name="Shape 25">
          <a:extLst>
            <a:ext uri="{FF2B5EF4-FFF2-40B4-BE49-F238E27FC236}">
              <a16:creationId xmlns:a16="http://schemas.microsoft.com/office/drawing/2014/main" xmlns="" id="{00000000-0008-0000-0B00-00008E01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399" name="Shape 26">
          <a:extLst>
            <a:ext uri="{FF2B5EF4-FFF2-40B4-BE49-F238E27FC236}">
              <a16:creationId xmlns:a16="http://schemas.microsoft.com/office/drawing/2014/main" xmlns="" id="{00000000-0008-0000-0B00-00008F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400" name="Shape 27">
          <a:extLst>
            <a:ext uri="{FF2B5EF4-FFF2-40B4-BE49-F238E27FC236}">
              <a16:creationId xmlns:a16="http://schemas.microsoft.com/office/drawing/2014/main" xmlns="" id="{00000000-0008-0000-0B00-000090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401" name="Shape 28">
          <a:extLst>
            <a:ext uri="{FF2B5EF4-FFF2-40B4-BE49-F238E27FC236}">
              <a16:creationId xmlns:a16="http://schemas.microsoft.com/office/drawing/2014/main" xmlns="" id="{00000000-0008-0000-0B00-00009101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402" name="Shape 29">
          <a:extLst>
            <a:ext uri="{FF2B5EF4-FFF2-40B4-BE49-F238E27FC236}">
              <a16:creationId xmlns:a16="http://schemas.microsoft.com/office/drawing/2014/main" xmlns="" id="{00000000-0008-0000-0B00-00009201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403" name="Shape 30">
          <a:extLst>
            <a:ext uri="{FF2B5EF4-FFF2-40B4-BE49-F238E27FC236}">
              <a16:creationId xmlns:a16="http://schemas.microsoft.com/office/drawing/2014/main" xmlns="" id="{00000000-0008-0000-0B00-00009301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404" name="Shape 31">
          <a:extLst>
            <a:ext uri="{FF2B5EF4-FFF2-40B4-BE49-F238E27FC236}">
              <a16:creationId xmlns:a16="http://schemas.microsoft.com/office/drawing/2014/main" xmlns="" id="{00000000-0008-0000-0B00-00009401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405" name="Shape 32">
          <a:extLst>
            <a:ext uri="{FF2B5EF4-FFF2-40B4-BE49-F238E27FC236}">
              <a16:creationId xmlns:a16="http://schemas.microsoft.com/office/drawing/2014/main" xmlns="" id="{00000000-0008-0000-0B00-00009501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406" name="Shape 18">
          <a:extLst>
            <a:ext uri="{FF2B5EF4-FFF2-40B4-BE49-F238E27FC236}">
              <a16:creationId xmlns:a16="http://schemas.microsoft.com/office/drawing/2014/main" xmlns="" id="{00000000-0008-0000-0B00-00009601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1078593</xdr:colOff>
      <xdr:row>2148</xdr:row>
      <xdr:rowOff>1587</xdr:rowOff>
    </xdr:to>
    <xdr:sp macro="" textlink="">
      <xdr:nvSpPr>
        <xdr:cNvPr id="407" name="Shape 2">
          <a:extLst>
            <a:ext uri="{FF2B5EF4-FFF2-40B4-BE49-F238E27FC236}">
              <a16:creationId xmlns:a16="http://schemas.microsoft.com/office/drawing/2014/main" xmlns="" id="{00000000-0008-0000-0B00-000097010000}"/>
            </a:ext>
          </a:extLst>
        </xdr:cNvPr>
        <xdr:cNvSpPr/>
      </xdr:nvSpPr>
      <xdr:spPr>
        <a:xfrm>
          <a:off x="0" y="675171687"/>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1078593</xdr:colOff>
      <xdr:row>2195</xdr:row>
      <xdr:rowOff>0</xdr:rowOff>
    </xdr:to>
    <xdr:sp macro="" textlink="">
      <xdr:nvSpPr>
        <xdr:cNvPr id="408" name="Shape 3">
          <a:extLst>
            <a:ext uri="{FF2B5EF4-FFF2-40B4-BE49-F238E27FC236}">
              <a16:creationId xmlns:a16="http://schemas.microsoft.com/office/drawing/2014/main" xmlns="" id="{00000000-0008-0000-0B00-000098010000}"/>
            </a:ext>
          </a:extLst>
        </xdr:cNvPr>
        <xdr:cNvSpPr/>
      </xdr:nvSpPr>
      <xdr:spPr>
        <a:xfrm>
          <a:off x="0" y="689943375"/>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1078593</xdr:colOff>
      <xdr:row>2240</xdr:row>
      <xdr:rowOff>0</xdr:rowOff>
    </xdr:to>
    <xdr:sp macro="" textlink="">
      <xdr:nvSpPr>
        <xdr:cNvPr id="409" name="Shape 4">
          <a:extLst>
            <a:ext uri="{FF2B5EF4-FFF2-40B4-BE49-F238E27FC236}">
              <a16:creationId xmlns:a16="http://schemas.microsoft.com/office/drawing/2014/main" xmlns="" id="{00000000-0008-0000-0B00-000099010000}"/>
            </a:ext>
          </a:extLst>
        </xdr:cNvPr>
        <xdr:cNvSpPr/>
      </xdr:nvSpPr>
      <xdr:spPr>
        <a:xfrm>
          <a:off x="0" y="704088000"/>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410" name="Shape 3">
          <a:extLst>
            <a:ext uri="{FF2B5EF4-FFF2-40B4-BE49-F238E27FC236}">
              <a16:creationId xmlns:a16="http://schemas.microsoft.com/office/drawing/2014/main" xmlns="" id="{00000000-0008-0000-0B00-00009A01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411" name="Shape 4">
          <a:extLst>
            <a:ext uri="{FF2B5EF4-FFF2-40B4-BE49-F238E27FC236}">
              <a16:creationId xmlns:a16="http://schemas.microsoft.com/office/drawing/2014/main" xmlns="" id="{00000000-0008-0000-0B00-00009B01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412" name="Shape 5">
          <a:extLst>
            <a:ext uri="{FF2B5EF4-FFF2-40B4-BE49-F238E27FC236}">
              <a16:creationId xmlns:a16="http://schemas.microsoft.com/office/drawing/2014/main" xmlns="" id="{00000000-0008-0000-0B00-00009C01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413" name="Shape 6">
          <a:extLst>
            <a:ext uri="{FF2B5EF4-FFF2-40B4-BE49-F238E27FC236}">
              <a16:creationId xmlns:a16="http://schemas.microsoft.com/office/drawing/2014/main" xmlns="" id="{00000000-0008-0000-0B00-00009D01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414" name="Shape 7">
          <a:extLst>
            <a:ext uri="{FF2B5EF4-FFF2-40B4-BE49-F238E27FC236}">
              <a16:creationId xmlns:a16="http://schemas.microsoft.com/office/drawing/2014/main" xmlns="" id="{00000000-0008-0000-0B00-00009E01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415" name="Shape 8">
          <a:extLst>
            <a:ext uri="{FF2B5EF4-FFF2-40B4-BE49-F238E27FC236}">
              <a16:creationId xmlns:a16="http://schemas.microsoft.com/office/drawing/2014/main" xmlns="" id="{00000000-0008-0000-0B00-00009F01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416" name="Shape 9">
          <a:extLst>
            <a:ext uri="{FF2B5EF4-FFF2-40B4-BE49-F238E27FC236}">
              <a16:creationId xmlns:a16="http://schemas.microsoft.com/office/drawing/2014/main" xmlns="" id="{00000000-0008-0000-0B00-0000A001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417" name="Shape 10">
          <a:extLst>
            <a:ext uri="{FF2B5EF4-FFF2-40B4-BE49-F238E27FC236}">
              <a16:creationId xmlns:a16="http://schemas.microsoft.com/office/drawing/2014/main" xmlns="" id="{00000000-0008-0000-0B00-0000A101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418" name="Shape 11">
          <a:extLst>
            <a:ext uri="{FF2B5EF4-FFF2-40B4-BE49-F238E27FC236}">
              <a16:creationId xmlns:a16="http://schemas.microsoft.com/office/drawing/2014/main" xmlns="" id="{00000000-0008-0000-0B00-0000A201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419" name="Shape 12">
          <a:extLst>
            <a:ext uri="{FF2B5EF4-FFF2-40B4-BE49-F238E27FC236}">
              <a16:creationId xmlns:a16="http://schemas.microsoft.com/office/drawing/2014/main" xmlns="" id="{00000000-0008-0000-0B00-0000A301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420" name="Shape 13">
          <a:extLst>
            <a:ext uri="{FF2B5EF4-FFF2-40B4-BE49-F238E27FC236}">
              <a16:creationId xmlns:a16="http://schemas.microsoft.com/office/drawing/2014/main" xmlns="" id="{00000000-0008-0000-0B00-0000A401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421" name="Shape 14">
          <a:extLst>
            <a:ext uri="{FF2B5EF4-FFF2-40B4-BE49-F238E27FC236}">
              <a16:creationId xmlns:a16="http://schemas.microsoft.com/office/drawing/2014/main" xmlns="" id="{00000000-0008-0000-0B00-0000A501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422" name="Shape 15">
          <a:extLst>
            <a:ext uri="{FF2B5EF4-FFF2-40B4-BE49-F238E27FC236}">
              <a16:creationId xmlns:a16="http://schemas.microsoft.com/office/drawing/2014/main" xmlns="" id="{00000000-0008-0000-0B00-0000A601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423" name="Shape 16">
          <a:extLst>
            <a:ext uri="{FF2B5EF4-FFF2-40B4-BE49-F238E27FC236}">
              <a16:creationId xmlns:a16="http://schemas.microsoft.com/office/drawing/2014/main" xmlns="" id="{00000000-0008-0000-0B00-0000A701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424" name="Shape 17">
          <a:extLst>
            <a:ext uri="{FF2B5EF4-FFF2-40B4-BE49-F238E27FC236}">
              <a16:creationId xmlns:a16="http://schemas.microsoft.com/office/drawing/2014/main" xmlns="" id="{00000000-0008-0000-0B00-0000A801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425" name="Shape 19">
          <a:extLst>
            <a:ext uri="{FF2B5EF4-FFF2-40B4-BE49-F238E27FC236}">
              <a16:creationId xmlns:a16="http://schemas.microsoft.com/office/drawing/2014/main" xmlns="" id="{00000000-0008-0000-0B00-0000A901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426" name="Shape 20">
          <a:extLst>
            <a:ext uri="{FF2B5EF4-FFF2-40B4-BE49-F238E27FC236}">
              <a16:creationId xmlns:a16="http://schemas.microsoft.com/office/drawing/2014/main" xmlns="" id="{00000000-0008-0000-0B00-0000AA01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427" name="Shape 21">
          <a:extLst>
            <a:ext uri="{FF2B5EF4-FFF2-40B4-BE49-F238E27FC236}">
              <a16:creationId xmlns:a16="http://schemas.microsoft.com/office/drawing/2014/main" xmlns="" id="{00000000-0008-0000-0B00-0000AB01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428" name="Shape 22">
          <a:extLst>
            <a:ext uri="{FF2B5EF4-FFF2-40B4-BE49-F238E27FC236}">
              <a16:creationId xmlns:a16="http://schemas.microsoft.com/office/drawing/2014/main" xmlns="" id="{00000000-0008-0000-0B00-0000AC01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429" name="Shape 23">
          <a:extLst>
            <a:ext uri="{FF2B5EF4-FFF2-40B4-BE49-F238E27FC236}">
              <a16:creationId xmlns:a16="http://schemas.microsoft.com/office/drawing/2014/main" xmlns="" id="{00000000-0008-0000-0B00-0000AD01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430" name="Shape 24">
          <a:extLst>
            <a:ext uri="{FF2B5EF4-FFF2-40B4-BE49-F238E27FC236}">
              <a16:creationId xmlns:a16="http://schemas.microsoft.com/office/drawing/2014/main" xmlns="" id="{00000000-0008-0000-0B00-0000AE01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431" name="Shape 25">
          <a:extLst>
            <a:ext uri="{FF2B5EF4-FFF2-40B4-BE49-F238E27FC236}">
              <a16:creationId xmlns:a16="http://schemas.microsoft.com/office/drawing/2014/main" xmlns="" id="{00000000-0008-0000-0B00-0000AF01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432" name="Shape 26">
          <a:extLst>
            <a:ext uri="{FF2B5EF4-FFF2-40B4-BE49-F238E27FC236}">
              <a16:creationId xmlns:a16="http://schemas.microsoft.com/office/drawing/2014/main" xmlns="" id="{00000000-0008-0000-0B00-0000B001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433" name="Shape 27">
          <a:extLst>
            <a:ext uri="{FF2B5EF4-FFF2-40B4-BE49-F238E27FC236}">
              <a16:creationId xmlns:a16="http://schemas.microsoft.com/office/drawing/2014/main" xmlns="" id="{00000000-0008-0000-0B00-0000B101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434" name="Shape 28">
          <a:extLst>
            <a:ext uri="{FF2B5EF4-FFF2-40B4-BE49-F238E27FC236}">
              <a16:creationId xmlns:a16="http://schemas.microsoft.com/office/drawing/2014/main" xmlns="" id="{00000000-0008-0000-0B00-0000B201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435" name="Shape 29">
          <a:extLst>
            <a:ext uri="{FF2B5EF4-FFF2-40B4-BE49-F238E27FC236}">
              <a16:creationId xmlns:a16="http://schemas.microsoft.com/office/drawing/2014/main" xmlns="" id="{00000000-0008-0000-0B00-0000B301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436" name="Shape 30">
          <a:extLst>
            <a:ext uri="{FF2B5EF4-FFF2-40B4-BE49-F238E27FC236}">
              <a16:creationId xmlns:a16="http://schemas.microsoft.com/office/drawing/2014/main" xmlns="" id="{00000000-0008-0000-0B00-0000B401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437" name="Shape 31">
          <a:extLst>
            <a:ext uri="{FF2B5EF4-FFF2-40B4-BE49-F238E27FC236}">
              <a16:creationId xmlns:a16="http://schemas.microsoft.com/office/drawing/2014/main" xmlns="" id="{00000000-0008-0000-0B00-0000B501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438" name="Shape 32">
          <a:extLst>
            <a:ext uri="{FF2B5EF4-FFF2-40B4-BE49-F238E27FC236}">
              <a16:creationId xmlns:a16="http://schemas.microsoft.com/office/drawing/2014/main" xmlns="" id="{00000000-0008-0000-0B00-0000B601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439" name="Shape 3">
          <a:extLst>
            <a:ext uri="{FF2B5EF4-FFF2-40B4-BE49-F238E27FC236}">
              <a16:creationId xmlns:a16="http://schemas.microsoft.com/office/drawing/2014/main" xmlns="" id="{00000000-0008-0000-0B00-0000B701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440" name="Shape 4">
          <a:extLst>
            <a:ext uri="{FF2B5EF4-FFF2-40B4-BE49-F238E27FC236}">
              <a16:creationId xmlns:a16="http://schemas.microsoft.com/office/drawing/2014/main" xmlns="" id="{00000000-0008-0000-0B00-0000B801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441" name="Shape 5">
          <a:extLst>
            <a:ext uri="{FF2B5EF4-FFF2-40B4-BE49-F238E27FC236}">
              <a16:creationId xmlns:a16="http://schemas.microsoft.com/office/drawing/2014/main" xmlns="" id="{00000000-0008-0000-0B00-0000B901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442" name="Shape 6">
          <a:extLst>
            <a:ext uri="{FF2B5EF4-FFF2-40B4-BE49-F238E27FC236}">
              <a16:creationId xmlns:a16="http://schemas.microsoft.com/office/drawing/2014/main" xmlns="" id="{00000000-0008-0000-0B00-0000BA01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443" name="Shape 7">
          <a:extLst>
            <a:ext uri="{FF2B5EF4-FFF2-40B4-BE49-F238E27FC236}">
              <a16:creationId xmlns:a16="http://schemas.microsoft.com/office/drawing/2014/main" xmlns="" id="{00000000-0008-0000-0B00-0000BB01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444" name="Shape 8">
          <a:extLst>
            <a:ext uri="{FF2B5EF4-FFF2-40B4-BE49-F238E27FC236}">
              <a16:creationId xmlns:a16="http://schemas.microsoft.com/office/drawing/2014/main" xmlns="" id="{00000000-0008-0000-0B00-0000BC01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445" name="Shape 9">
          <a:extLst>
            <a:ext uri="{FF2B5EF4-FFF2-40B4-BE49-F238E27FC236}">
              <a16:creationId xmlns:a16="http://schemas.microsoft.com/office/drawing/2014/main" xmlns="" id="{00000000-0008-0000-0B00-0000BD01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446" name="Shape 10">
          <a:extLst>
            <a:ext uri="{FF2B5EF4-FFF2-40B4-BE49-F238E27FC236}">
              <a16:creationId xmlns:a16="http://schemas.microsoft.com/office/drawing/2014/main" xmlns="" id="{00000000-0008-0000-0B00-0000BE01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447" name="Shape 11">
          <a:extLst>
            <a:ext uri="{FF2B5EF4-FFF2-40B4-BE49-F238E27FC236}">
              <a16:creationId xmlns:a16="http://schemas.microsoft.com/office/drawing/2014/main" xmlns="" id="{00000000-0008-0000-0B00-0000BF01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448" name="Shape 12">
          <a:extLst>
            <a:ext uri="{FF2B5EF4-FFF2-40B4-BE49-F238E27FC236}">
              <a16:creationId xmlns:a16="http://schemas.microsoft.com/office/drawing/2014/main" xmlns="" id="{00000000-0008-0000-0B00-0000C001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449" name="Shape 13">
          <a:extLst>
            <a:ext uri="{FF2B5EF4-FFF2-40B4-BE49-F238E27FC236}">
              <a16:creationId xmlns:a16="http://schemas.microsoft.com/office/drawing/2014/main" xmlns="" id="{00000000-0008-0000-0B00-0000C101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450" name="Shape 14">
          <a:extLst>
            <a:ext uri="{FF2B5EF4-FFF2-40B4-BE49-F238E27FC236}">
              <a16:creationId xmlns:a16="http://schemas.microsoft.com/office/drawing/2014/main" xmlns="" id="{00000000-0008-0000-0B00-0000C201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451" name="Shape 15">
          <a:extLst>
            <a:ext uri="{FF2B5EF4-FFF2-40B4-BE49-F238E27FC236}">
              <a16:creationId xmlns:a16="http://schemas.microsoft.com/office/drawing/2014/main" xmlns="" id="{00000000-0008-0000-0B00-0000C301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452" name="Shape 16">
          <a:extLst>
            <a:ext uri="{FF2B5EF4-FFF2-40B4-BE49-F238E27FC236}">
              <a16:creationId xmlns:a16="http://schemas.microsoft.com/office/drawing/2014/main" xmlns="" id="{00000000-0008-0000-0B00-0000C401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453" name="Shape 17">
          <a:extLst>
            <a:ext uri="{FF2B5EF4-FFF2-40B4-BE49-F238E27FC236}">
              <a16:creationId xmlns:a16="http://schemas.microsoft.com/office/drawing/2014/main" xmlns="" id="{00000000-0008-0000-0B00-0000C501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454" name="Shape 18">
          <a:extLst>
            <a:ext uri="{FF2B5EF4-FFF2-40B4-BE49-F238E27FC236}">
              <a16:creationId xmlns:a16="http://schemas.microsoft.com/office/drawing/2014/main" xmlns="" id="{00000000-0008-0000-0B00-0000C601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455" name="Shape 19">
          <a:extLst>
            <a:ext uri="{FF2B5EF4-FFF2-40B4-BE49-F238E27FC236}">
              <a16:creationId xmlns:a16="http://schemas.microsoft.com/office/drawing/2014/main" xmlns="" id="{00000000-0008-0000-0B00-0000C701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456" name="Shape 20">
          <a:extLst>
            <a:ext uri="{FF2B5EF4-FFF2-40B4-BE49-F238E27FC236}">
              <a16:creationId xmlns:a16="http://schemas.microsoft.com/office/drawing/2014/main" xmlns="" id="{00000000-0008-0000-0B00-0000C801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457" name="Shape 21">
          <a:extLst>
            <a:ext uri="{FF2B5EF4-FFF2-40B4-BE49-F238E27FC236}">
              <a16:creationId xmlns:a16="http://schemas.microsoft.com/office/drawing/2014/main" xmlns="" id="{00000000-0008-0000-0B00-0000C901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458" name="Shape 22">
          <a:extLst>
            <a:ext uri="{FF2B5EF4-FFF2-40B4-BE49-F238E27FC236}">
              <a16:creationId xmlns:a16="http://schemas.microsoft.com/office/drawing/2014/main" xmlns="" id="{00000000-0008-0000-0B00-0000CA01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459" name="Shape 23">
          <a:extLst>
            <a:ext uri="{FF2B5EF4-FFF2-40B4-BE49-F238E27FC236}">
              <a16:creationId xmlns:a16="http://schemas.microsoft.com/office/drawing/2014/main" xmlns="" id="{00000000-0008-0000-0B00-0000CB01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460" name="Shape 24">
          <a:extLst>
            <a:ext uri="{FF2B5EF4-FFF2-40B4-BE49-F238E27FC236}">
              <a16:creationId xmlns:a16="http://schemas.microsoft.com/office/drawing/2014/main" xmlns="" id="{00000000-0008-0000-0B00-0000CC01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461" name="Shape 25">
          <a:extLst>
            <a:ext uri="{FF2B5EF4-FFF2-40B4-BE49-F238E27FC236}">
              <a16:creationId xmlns:a16="http://schemas.microsoft.com/office/drawing/2014/main" xmlns="" id="{00000000-0008-0000-0B00-0000CD01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462" name="Shape 26">
          <a:extLst>
            <a:ext uri="{FF2B5EF4-FFF2-40B4-BE49-F238E27FC236}">
              <a16:creationId xmlns:a16="http://schemas.microsoft.com/office/drawing/2014/main" xmlns="" id="{00000000-0008-0000-0B00-0000CE01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463" name="Shape 27">
          <a:extLst>
            <a:ext uri="{FF2B5EF4-FFF2-40B4-BE49-F238E27FC236}">
              <a16:creationId xmlns:a16="http://schemas.microsoft.com/office/drawing/2014/main" xmlns="" id="{00000000-0008-0000-0B00-0000CF01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464" name="Shape 28">
          <a:extLst>
            <a:ext uri="{FF2B5EF4-FFF2-40B4-BE49-F238E27FC236}">
              <a16:creationId xmlns:a16="http://schemas.microsoft.com/office/drawing/2014/main" xmlns="" id="{00000000-0008-0000-0B00-0000D001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465" name="Shape 29">
          <a:extLst>
            <a:ext uri="{FF2B5EF4-FFF2-40B4-BE49-F238E27FC236}">
              <a16:creationId xmlns:a16="http://schemas.microsoft.com/office/drawing/2014/main" xmlns="" id="{00000000-0008-0000-0B00-0000D101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466" name="Shape 30">
          <a:extLst>
            <a:ext uri="{FF2B5EF4-FFF2-40B4-BE49-F238E27FC236}">
              <a16:creationId xmlns:a16="http://schemas.microsoft.com/office/drawing/2014/main" xmlns="" id="{00000000-0008-0000-0B00-0000D201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467" name="Shape 31">
          <a:extLst>
            <a:ext uri="{FF2B5EF4-FFF2-40B4-BE49-F238E27FC236}">
              <a16:creationId xmlns:a16="http://schemas.microsoft.com/office/drawing/2014/main" xmlns="" id="{00000000-0008-0000-0B00-0000D301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468" name="Shape 32">
          <a:extLst>
            <a:ext uri="{FF2B5EF4-FFF2-40B4-BE49-F238E27FC236}">
              <a16:creationId xmlns:a16="http://schemas.microsoft.com/office/drawing/2014/main" xmlns="" id="{00000000-0008-0000-0B00-0000D401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469" name="Shape 17">
          <a:extLst>
            <a:ext uri="{FF2B5EF4-FFF2-40B4-BE49-F238E27FC236}">
              <a16:creationId xmlns:a16="http://schemas.microsoft.com/office/drawing/2014/main" xmlns="" id="{00000000-0008-0000-0B00-0000D501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470" name="Shape 18">
          <a:extLst>
            <a:ext uri="{FF2B5EF4-FFF2-40B4-BE49-F238E27FC236}">
              <a16:creationId xmlns:a16="http://schemas.microsoft.com/office/drawing/2014/main" xmlns="" id="{00000000-0008-0000-0B00-0000D601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471" name="Shape 19">
          <a:extLst>
            <a:ext uri="{FF2B5EF4-FFF2-40B4-BE49-F238E27FC236}">
              <a16:creationId xmlns:a16="http://schemas.microsoft.com/office/drawing/2014/main" xmlns="" id="{00000000-0008-0000-0B00-0000D701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472" name="Shape 20">
          <a:extLst>
            <a:ext uri="{FF2B5EF4-FFF2-40B4-BE49-F238E27FC236}">
              <a16:creationId xmlns:a16="http://schemas.microsoft.com/office/drawing/2014/main" xmlns="" id="{00000000-0008-0000-0B00-0000D801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473" name="Shape 21">
          <a:extLst>
            <a:ext uri="{FF2B5EF4-FFF2-40B4-BE49-F238E27FC236}">
              <a16:creationId xmlns:a16="http://schemas.microsoft.com/office/drawing/2014/main" xmlns="" id="{00000000-0008-0000-0B00-0000D901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474" name="Shape 22">
          <a:extLst>
            <a:ext uri="{FF2B5EF4-FFF2-40B4-BE49-F238E27FC236}">
              <a16:creationId xmlns:a16="http://schemas.microsoft.com/office/drawing/2014/main" xmlns="" id="{00000000-0008-0000-0B00-0000DA01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2223</xdr:row>
      <xdr:rowOff>1587</xdr:rowOff>
    </xdr:from>
    <xdr:to>
      <xdr:col>3</xdr:col>
      <xdr:colOff>1078593</xdr:colOff>
      <xdr:row>2223</xdr:row>
      <xdr:rowOff>3174</xdr:rowOff>
    </xdr:to>
    <xdr:sp macro="" textlink="">
      <xdr:nvSpPr>
        <xdr:cNvPr id="475" name="Shape 2">
          <a:extLst>
            <a:ext uri="{FF2B5EF4-FFF2-40B4-BE49-F238E27FC236}">
              <a16:creationId xmlns:a16="http://schemas.microsoft.com/office/drawing/2014/main" xmlns="" id="{00000000-0008-0000-0B00-0000DB010000}"/>
            </a:ext>
          </a:extLst>
        </xdr:cNvPr>
        <xdr:cNvSpPr/>
      </xdr:nvSpPr>
      <xdr:spPr>
        <a:xfrm>
          <a:off x="0" y="698746062"/>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2270</xdr:row>
      <xdr:rowOff>0</xdr:rowOff>
    </xdr:from>
    <xdr:to>
      <xdr:col>3</xdr:col>
      <xdr:colOff>1078593</xdr:colOff>
      <xdr:row>2270</xdr:row>
      <xdr:rowOff>1587</xdr:rowOff>
    </xdr:to>
    <xdr:sp macro="" textlink="">
      <xdr:nvSpPr>
        <xdr:cNvPr id="476" name="Shape 3">
          <a:extLst>
            <a:ext uri="{FF2B5EF4-FFF2-40B4-BE49-F238E27FC236}">
              <a16:creationId xmlns:a16="http://schemas.microsoft.com/office/drawing/2014/main" xmlns="" id="{00000000-0008-0000-0B00-0000DC010000}"/>
            </a:ext>
          </a:extLst>
        </xdr:cNvPr>
        <xdr:cNvSpPr/>
      </xdr:nvSpPr>
      <xdr:spPr>
        <a:xfrm>
          <a:off x="0" y="713517750"/>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477" name="Shape 28">
          <a:extLst>
            <a:ext uri="{FF2B5EF4-FFF2-40B4-BE49-F238E27FC236}">
              <a16:creationId xmlns:a16="http://schemas.microsoft.com/office/drawing/2014/main" xmlns="" id="{00000000-0008-0000-0B00-0000DD01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478" name="Shape 29">
          <a:extLst>
            <a:ext uri="{FF2B5EF4-FFF2-40B4-BE49-F238E27FC236}">
              <a16:creationId xmlns:a16="http://schemas.microsoft.com/office/drawing/2014/main" xmlns="" id="{00000000-0008-0000-0B00-0000DE01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479" name="Shape 30">
          <a:extLst>
            <a:ext uri="{FF2B5EF4-FFF2-40B4-BE49-F238E27FC236}">
              <a16:creationId xmlns:a16="http://schemas.microsoft.com/office/drawing/2014/main" xmlns="" id="{00000000-0008-0000-0B00-0000DF01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480" name="Shape 31">
          <a:extLst>
            <a:ext uri="{FF2B5EF4-FFF2-40B4-BE49-F238E27FC236}">
              <a16:creationId xmlns:a16="http://schemas.microsoft.com/office/drawing/2014/main" xmlns="" id="{00000000-0008-0000-0B00-0000E001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481" name="Shape 32">
          <a:extLst>
            <a:ext uri="{FF2B5EF4-FFF2-40B4-BE49-F238E27FC236}">
              <a16:creationId xmlns:a16="http://schemas.microsoft.com/office/drawing/2014/main" xmlns="" id="{00000000-0008-0000-0B00-0000E101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482" name="Shape 20">
          <a:extLst>
            <a:ext uri="{FF2B5EF4-FFF2-40B4-BE49-F238E27FC236}">
              <a16:creationId xmlns:a16="http://schemas.microsoft.com/office/drawing/2014/main" xmlns="" id="{00000000-0008-0000-0B00-0000E201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483" name="Shape 21">
          <a:extLst>
            <a:ext uri="{FF2B5EF4-FFF2-40B4-BE49-F238E27FC236}">
              <a16:creationId xmlns:a16="http://schemas.microsoft.com/office/drawing/2014/main" xmlns="" id="{00000000-0008-0000-0B00-0000E301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484" name="Shape 22">
          <a:extLst>
            <a:ext uri="{FF2B5EF4-FFF2-40B4-BE49-F238E27FC236}">
              <a16:creationId xmlns:a16="http://schemas.microsoft.com/office/drawing/2014/main" xmlns="" id="{00000000-0008-0000-0B00-0000E401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485" name="Shape 23">
          <a:extLst>
            <a:ext uri="{FF2B5EF4-FFF2-40B4-BE49-F238E27FC236}">
              <a16:creationId xmlns:a16="http://schemas.microsoft.com/office/drawing/2014/main" xmlns="" id="{00000000-0008-0000-0B00-0000E501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486" name="Shape 24">
          <a:extLst>
            <a:ext uri="{FF2B5EF4-FFF2-40B4-BE49-F238E27FC236}">
              <a16:creationId xmlns:a16="http://schemas.microsoft.com/office/drawing/2014/main" xmlns="" id="{00000000-0008-0000-0B00-0000E601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487" name="Shape 25">
          <a:extLst>
            <a:ext uri="{FF2B5EF4-FFF2-40B4-BE49-F238E27FC236}">
              <a16:creationId xmlns:a16="http://schemas.microsoft.com/office/drawing/2014/main" xmlns="" id="{00000000-0008-0000-0B00-0000E701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488" name="Shape 26">
          <a:extLst>
            <a:ext uri="{FF2B5EF4-FFF2-40B4-BE49-F238E27FC236}">
              <a16:creationId xmlns:a16="http://schemas.microsoft.com/office/drawing/2014/main" xmlns="" id="{00000000-0008-0000-0B00-0000E8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489" name="Shape 27">
          <a:extLst>
            <a:ext uri="{FF2B5EF4-FFF2-40B4-BE49-F238E27FC236}">
              <a16:creationId xmlns:a16="http://schemas.microsoft.com/office/drawing/2014/main" xmlns="" id="{00000000-0008-0000-0B00-0000E9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490" name="Shape 28">
          <a:extLst>
            <a:ext uri="{FF2B5EF4-FFF2-40B4-BE49-F238E27FC236}">
              <a16:creationId xmlns:a16="http://schemas.microsoft.com/office/drawing/2014/main" xmlns="" id="{00000000-0008-0000-0B00-0000EA01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491" name="Shape 29">
          <a:extLst>
            <a:ext uri="{FF2B5EF4-FFF2-40B4-BE49-F238E27FC236}">
              <a16:creationId xmlns:a16="http://schemas.microsoft.com/office/drawing/2014/main" xmlns="" id="{00000000-0008-0000-0B00-0000EB01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492" name="Shape 30">
          <a:extLst>
            <a:ext uri="{FF2B5EF4-FFF2-40B4-BE49-F238E27FC236}">
              <a16:creationId xmlns:a16="http://schemas.microsoft.com/office/drawing/2014/main" xmlns="" id="{00000000-0008-0000-0B00-0000EC01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493" name="Shape 31">
          <a:extLst>
            <a:ext uri="{FF2B5EF4-FFF2-40B4-BE49-F238E27FC236}">
              <a16:creationId xmlns:a16="http://schemas.microsoft.com/office/drawing/2014/main" xmlns="" id="{00000000-0008-0000-0B00-0000ED01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494" name="Shape 32">
          <a:extLst>
            <a:ext uri="{FF2B5EF4-FFF2-40B4-BE49-F238E27FC236}">
              <a16:creationId xmlns:a16="http://schemas.microsoft.com/office/drawing/2014/main" xmlns="" id="{00000000-0008-0000-0B00-0000EE01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495" name="Shape 18">
          <a:extLst>
            <a:ext uri="{FF2B5EF4-FFF2-40B4-BE49-F238E27FC236}">
              <a16:creationId xmlns:a16="http://schemas.microsoft.com/office/drawing/2014/main" xmlns="" id="{00000000-0008-0000-0B00-0000EF01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496" name="Shape 19">
          <a:extLst>
            <a:ext uri="{FF2B5EF4-FFF2-40B4-BE49-F238E27FC236}">
              <a16:creationId xmlns:a16="http://schemas.microsoft.com/office/drawing/2014/main" xmlns="" id="{00000000-0008-0000-0B00-0000F001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497" name="Shape 20">
          <a:extLst>
            <a:ext uri="{FF2B5EF4-FFF2-40B4-BE49-F238E27FC236}">
              <a16:creationId xmlns:a16="http://schemas.microsoft.com/office/drawing/2014/main" xmlns="" id="{00000000-0008-0000-0B00-0000F101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498" name="Shape 21">
          <a:extLst>
            <a:ext uri="{FF2B5EF4-FFF2-40B4-BE49-F238E27FC236}">
              <a16:creationId xmlns:a16="http://schemas.microsoft.com/office/drawing/2014/main" xmlns="" id="{00000000-0008-0000-0B00-0000F201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499" name="Shape 22">
          <a:extLst>
            <a:ext uri="{FF2B5EF4-FFF2-40B4-BE49-F238E27FC236}">
              <a16:creationId xmlns:a16="http://schemas.microsoft.com/office/drawing/2014/main" xmlns="" id="{00000000-0008-0000-0B00-0000F301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500" name="Shape 23">
          <a:extLst>
            <a:ext uri="{FF2B5EF4-FFF2-40B4-BE49-F238E27FC236}">
              <a16:creationId xmlns:a16="http://schemas.microsoft.com/office/drawing/2014/main" xmlns="" id="{00000000-0008-0000-0B00-0000F401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501" name="Shape 24">
          <a:extLst>
            <a:ext uri="{FF2B5EF4-FFF2-40B4-BE49-F238E27FC236}">
              <a16:creationId xmlns:a16="http://schemas.microsoft.com/office/drawing/2014/main" xmlns="" id="{00000000-0008-0000-0B00-0000F501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502" name="Shape 25">
          <a:extLst>
            <a:ext uri="{FF2B5EF4-FFF2-40B4-BE49-F238E27FC236}">
              <a16:creationId xmlns:a16="http://schemas.microsoft.com/office/drawing/2014/main" xmlns="" id="{00000000-0008-0000-0B00-0000F601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503" name="Shape 26">
          <a:extLst>
            <a:ext uri="{FF2B5EF4-FFF2-40B4-BE49-F238E27FC236}">
              <a16:creationId xmlns:a16="http://schemas.microsoft.com/office/drawing/2014/main" xmlns="" id="{00000000-0008-0000-0B00-0000F701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504" name="Shape 27">
          <a:extLst>
            <a:ext uri="{FF2B5EF4-FFF2-40B4-BE49-F238E27FC236}">
              <a16:creationId xmlns:a16="http://schemas.microsoft.com/office/drawing/2014/main" xmlns="" id="{00000000-0008-0000-0B00-0000F801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505" name="Shape 28">
          <a:extLst>
            <a:ext uri="{FF2B5EF4-FFF2-40B4-BE49-F238E27FC236}">
              <a16:creationId xmlns:a16="http://schemas.microsoft.com/office/drawing/2014/main" xmlns="" id="{00000000-0008-0000-0B00-0000F901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506" name="Shape 29">
          <a:extLst>
            <a:ext uri="{FF2B5EF4-FFF2-40B4-BE49-F238E27FC236}">
              <a16:creationId xmlns:a16="http://schemas.microsoft.com/office/drawing/2014/main" xmlns="" id="{00000000-0008-0000-0B00-0000FA01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507" name="Shape 30">
          <a:extLst>
            <a:ext uri="{FF2B5EF4-FFF2-40B4-BE49-F238E27FC236}">
              <a16:creationId xmlns:a16="http://schemas.microsoft.com/office/drawing/2014/main" xmlns="" id="{00000000-0008-0000-0B00-0000FB01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508" name="Shape 31">
          <a:extLst>
            <a:ext uri="{FF2B5EF4-FFF2-40B4-BE49-F238E27FC236}">
              <a16:creationId xmlns:a16="http://schemas.microsoft.com/office/drawing/2014/main" xmlns="" id="{00000000-0008-0000-0B00-0000FC01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509" name="Shape 32">
          <a:extLst>
            <a:ext uri="{FF2B5EF4-FFF2-40B4-BE49-F238E27FC236}">
              <a16:creationId xmlns:a16="http://schemas.microsoft.com/office/drawing/2014/main" xmlns="" id="{00000000-0008-0000-0B00-0000FD01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510" name="Shape 18">
          <a:extLst>
            <a:ext uri="{FF2B5EF4-FFF2-40B4-BE49-F238E27FC236}">
              <a16:creationId xmlns:a16="http://schemas.microsoft.com/office/drawing/2014/main" xmlns="" id="{00000000-0008-0000-0B00-0000FE01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1078593</xdr:colOff>
      <xdr:row>2148</xdr:row>
      <xdr:rowOff>1587</xdr:rowOff>
    </xdr:to>
    <xdr:sp macro="" textlink="">
      <xdr:nvSpPr>
        <xdr:cNvPr id="511" name="Shape 2">
          <a:extLst>
            <a:ext uri="{FF2B5EF4-FFF2-40B4-BE49-F238E27FC236}">
              <a16:creationId xmlns:a16="http://schemas.microsoft.com/office/drawing/2014/main" xmlns="" id="{00000000-0008-0000-0B00-0000FF010000}"/>
            </a:ext>
          </a:extLst>
        </xdr:cNvPr>
        <xdr:cNvSpPr/>
      </xdr:nvSpPr>
      <xdr:spPr>
        <a:xfrm>
          <a:off x="0" y="675171687"/>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1078593</xdr:colOff>
      <xdr:row>2195</xdr:row>
      <xdr:rowOff>0</xdr:rowOff>
    </xdr:to>
    <xdr:sp macro="" textlink="">
      <xdr:nvSpPr>
        <xdr:cNvPr id="512" name="Shape 3">
          <a:extLst>
            <a:ext uri="{FF2B5EF4-FFF2-40B4-BE49-F238E27FC236}">
              <a16:creationId xmlns:a16="http://schemas.microsoft.com/office/drawing/2014/main" xmlns="" id="{00000000-0008-0000-0B00-000000020000}"/>
            </a:ext>
          </a:extLst>
        </xdr:cNvPr>
        <xdr:cNvSpPr/>
      </xdr:nvSpPr>
      <xdr:spPr>
        <a:xfrm>
          <a:off x="0" y="689943375"/>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1078593</xdr:colOff>
      <xdr:row>2240</xdr:row>
      <xdr:rowOff>0</xdr:rowOff>
    </xdr:to>
    <xdr:sp macro="" textlink="">
      <xdr:nvSpPr>
        <xdr:cNvPr id="513" name="Shape 4">
          <a:extLst>
            <a:ext uri="{FF2B5EF4-FFF2-40B4-BE49-F238E27FC236}">
              <a16:creationId xmlns:a16="http://schemas.microsoft.com/office/drawing/2014/main" xmlns="" id="{00000000-0008-0000-0B00-000001020000}"/>
            </a:ext>
          </a:extLst>
        </xdr:cNvPr>
        <xdr:cNvSpPr/>
      </xdr:nvSpPr>
      <xdr:spPr>
        <a:xfrm>
          <a:off x="0" y="704088000"/>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514" name="Shape 3">
          <a:extLst>
            <a:ext uri="{FF2B5EF4-FFF2-40B4-BE49-F238E27FC236}">
              <a16:creationId xmlns:a16="http://schemas.microsoft.com/office/drawing/2014/main" xmlns="" id="{00000000-0008-0000-0B00-000002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515" name="Shape 4">
          <a:extLst>
            <a:ext uri="{FF2B5EF4-FFF2-40B4-BE49-F238E27FC236}">
              <a16:creationId xmlns:a16="http://schemas.microsoft.com/office/drawing/2014/main" xmlns="" id="{00000000-0008-0000-0B00-000003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516" name="Shape 5">
          <a:extLst>
            <a:ext uri="{FF2B5EF4-FFF2-40B4-BE49-F238E27FC236}">
              <a16:creationId xmlns:a16="http://schemas.microsoft.com/office/drawing/2014/main" xmlns="" id="{00000000-0008-0000-0B00-000004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517" name="Shape 6">
          <a:extLst>
            <a:ext uri="{FF2B5EF4-FFF2-40B4-BE49-F238E27FC236}">
              <a16:creationId xmlns:a16="http://schemas.microsoft.com/office/drawing/2014/main" xmlns="" id="{00000000-0008-0000-0B00-000005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518" name="Shape 7">
          <a:extLst>
            <a:ext uri="{FF2B5EF4-FFF2-40B4-BE49-F238E27FC236}">
              <a16:creationId xmlns:a16="http://schemas.microsoft.com/office/drawing/2014/main" xmlns="" id="{00000000-0008-0000-0B00-000006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519" name="Shape 8">
          <a:extLst>
            <a:ext uri="{FF2B5EF4-FFF2-40B4-BE49-F238E27FC236}">
              <a16:creationId xmlns:a16="http://schemas.microsoft.com/office/drawing/2014/main" xmlns="" id="{00000000-0008-0000-0B00-000007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520" name="Shape 9">
          <a:extLst>
            <a:ext uri="{FF2B5EF4-FFF2-40B4-BE49-F238E27FC236}">
              <a16:creationId xmlns:a16="http://schemas.microsoft.com/office/drawing/2014/main" xmlns="" id="{00000000-0008-0000-0B00-000008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521" name="Shape 10">
          <a:extLst>
            <a:ext uri="{FF2B5EF4-FFF2-40B4-BE49-F238E27FC236}">
              <a16:creationId xmlns:a16="http://schemas.microsoft.com/office/drawing/2014/main" xmlns="" id="{00000000-0008-0000-0B00-00000902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522" name="Shape 11">
          <a:extLst>
            <a:ext uri="{FF2B5EF4-FFF2-40B4-BE49-F238E27FC236}">
              <a16:creationId xmlns:a16="http://schemas.microsoft.com/office/drawing/2014/main" xmlns="" id="{00000000-0008-0000-0B00-00000A02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523" name="Shape 12">
          <a:extLst>
            <a:ext uri="{FF2B5EF4-FFF2-40B4-BE49-F238E27FC236}">
              <a16:creationId xmlns:a16="http://schemas.microsoft.com/office/drawing/2014/main" xmlns="" id="{00000000-0008-0000-0B00-00000B02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524" name="Shape 13">
          <a:extLst>
            <a:ext uri="{FF2B5EF4-FFF2-40B4-BE49-F238E27FC236}">
              <a16:creationId xmlns:a16="http://schemas.microsoft.com/office/drawing/2014/main" xmlns="" id="{00000000-0008-0000-0B00-00000C02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525" name="Shape 14">
          <a:extLst>
            <a:ext uri="{FF2B5EF4-FFF2-40B4-BE49-F238E27FC236}">
              <a16:creationId xmlns:a16="http://schemas.microsoft.com/office/drawing/2014/main" xmlns="" id="{00000000-0008-0000-0B00-00000D02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526" name="Shape 15">
          <a:extLst>
            <a:ext uri="{FF2B5EF4-FFF2-40B4-BE49-F238E27FC236}">
              <a16:creationId xmlns:a16="http://schemas.microsoft.com/office/drawing/2014/main" xmlns="" id="{00000000-0008-0000-0B00-00000E02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527" name="Shape 16">
          <a:extLst>
            <a:ext uri="{FF2B5EF4-FFF2-40B4-BE49-F238E27FC236}">
              <a16:creationId xmlns:a16="http://schemas.microsoft.com/office/drawing/2014/main" xmlns="" id="{00000000-0008-0000-0B00-00000F02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528" name="Shape 17">
          <a:extLst>
            <a:ext uri="{FF2B5EF4-FFF2-40B4-BE49-F238E27FC236}">
              <a16:creationId xmlns:a16="http://schemas.microsoft.com/office/drawing/2014/main" xmlns="" id="{00000000-0008-0000-0B00-00001002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529" name="Shape 20">
          <a:extLst>
            <a:ext uri="{FF2B5EF4-FFF2-40B4-BE49-F238E27FC236}">
              <a16:creationId xmlns:a16="http://schemas.microsoft.com/office/drawing/2014/main" xmlns="" id="{00000000-0008-0000-0B00-00001102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530" name="Shape 21">
          <a:extLst>
            <a:ext uri="{FF2B5EF4-FFF2-40B4-BE49-F238E27FC236}">
              <a16:creationId xmlns:a16="http://schemas.microsoft.com/office/drawing/2014/main" xmlns="" id="{00000000-0008-0000-0B00-00001202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531" name="Shape 22">
          <a:extLst>
            <a:ext uri="{FF2B5EF4-FFF2-40B4-BE49-F238E27FC236}">
              <a16:creationId xmlns:a16="http://schemas.microsoft.com/office/drawing/2014/main" xmlns="" id="{00000000-0008-0000-0B00-00001302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1039</xdr:row>
      <xdr:rowOff>0</xdr:rowOff>
    </xdr:from>
    <xdr:ext cx="6642100" cy="0"/>
    <xdr:sp macro="" textlink="">
      <xdr:nvSpPr>
        <xdr:cNvPr id="532" name="Shape 23">
          <a:extLst>
            <a:ext uri="{FF2B5EF4-FFF2-40B4-BE49-F238E27FC236}">
              <a16:creationId xmlns:a16="http://schemas.microsoft.com/office/drawing/2014/main" xmlns="" id="{00000000-0008-0000-0B00-000014020000}"/>
            </a:ext>
          </a:extLst>
        </xdr:cNvPr>
        <xdr:cNvSpPr/>
      </xdr:nvSpPr>
      <xdr:spPr>
        <a:xfrm>
          <a:off x="0" y="326583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533" name="Shape 24">
          <a:extLst>
            <a:ext uri="{FF2B5EF4-FFF2-40B4-BE49-F238E27FC236}">
              <a16:creationId xmlns:a16="http://schemas.microsoft.com/office/drawing/2014/main" xmlns="" id="{00000000-0008-0000-0B00-00001502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534" name="Shape 25">
          <a:extLst>
            <a:ext uri="{FF2B5EF4-FFF2-40B4-BE49-F238E27FC236}">
              <a16:creationId xmlns:a16="http://schemas.microsoft.com/office/drawing/2014/main" xmlns="" id="{00000000-0008-0000-0B00-000016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535" name="Shape 26">
          <a:extLst>
            <a:ext uri="{FF2B5EF4-FFF2-40B4-BE49-F238E27FC236}">
              <a16:creationId xmlns:a16="http://schemas.microsoft.com/office/drawing/2014/main" xmlns="" id="{00000000-0008-0000-0B00-000017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536" name="Shape 27">
          <a:extLst>
            <a:ext uri="{FF2B5EF4-FFF2-40B4-BE49-F238E27FC236}">
              <a16:creationId xmlns:a16="http://schemas.microsoft.com/office/drawing/2014/main" xmlns="" id="{00000000-0008-0000-0B00-00001802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537" name="Shape 28">
          <a:extLst>
            <a:ext uri="{FF2B5EF4-FFF2-40B4-BE49-F238E27FC236}">
              <a16:creationId xmlns:a16="http://schemas.microsoft.com/office/drawing/2014/main" xmlns="" id="{00000000-0008-0000-0B00-00001902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538" name="Shape 29">
          <a:extLst>
            <a:ext uri="{FF2B5EF4-FFF2-40B4-BE49-F238E27FC236}">
              <a16:creationId xmlns:a16="http://schemas.microsoft.com/office/drawing/2014/main" xmlns="" id="{00000000-0008-0000-0B00-00001A02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539" name="Shape 30">
          <a:extLst>
            <a:ext uri="{FF2B5EF4-FFF2-40B4-BE49-F238E27FC236}">
              <a16:creationId xmlns:a16="http://schemas.microsoft.com/office/drawing/2014/main" xmlns="" id="{00000000-0008-0000-0B00-00001B02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540" name="Shape 31">
          <a:extLst>
            <a:ext uri="{FF2B5EF4-FFF2-40B4-BE49-F238E27FC236}">
              <a16:creationId xmlns:a16="http://schemas.microsoft.com/office/drawing/2014/main" xmlns="" id="{00000000-0008-0000-0B00-00001C02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541" name="Shape 32">
          <a:extLst>
            <a:ext uri="{FF2B5EF4-FFF2-40B4-BE49-F238E27FC236}">
              <a16:creationId xmlns:a16="http://schemas.microsoft.com/office/drawing/2014/main" xmlns="" id="{00000000-0008-0000-0B00-00001D02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542" name="Shape 3">
          <a:extLst>
            <a:ext uri="{FF2B5EF4-FFF2-40B4-BE49-F238E27FC236}">
              <a16:creationId xmlns:a16="http://schemas.microsoft.com/office/drawing/2014/main" xmlns="" id="{00000000-0008-0000-0B00-00001E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543" name="Shape 4">
          <a:extLst>
            <a:ext uri="{FF2B5EF4-FFF2-40B4-BE49-F238E27FC236}">
              <a16:creationId xmlns:a16="http://schemas.microsoft.com/office/drawing/2014/main" xmlns="" id="{00000000-0008-0000-0B00-00001F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544" name="Shape 5">
          <a:extLst>
            <a:ext uri="{FF2B5EF4-FFF2-40B4-BE49-F238E27FC236}">
              <a16:creationId xmlns:a16="http://schemas.microsoft.com/office/drawing/2014/main" xmlns="" id="{00000000-0008-0000-0B00-000020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545" name="Shape 6">
          <a:extLst>
            <a:ext uri="{FF2B5EF4-FFF2-40B4-BE49-F238E27FC236}">
              <a16:creationId xmlns:a16="http://schemas.microsoft.com/office/drawing/2014/main" xmlns="" id="{00000000-0008-0000-0B00-000021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546" name="Shape 7">
          <a:extLst>
            <a:ext uri="{FF2B5EF4-FFF2-40B4-BE49-F238E27FC236}">
              <a16:creationId xmlns:a16="http://schemas.microsoft.com/office/drawing/2014/main" xmlns="" id="{00000000-0008-0000-0B00-000022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547" name="Shape 8">
          <a:extLst>
            <a:ext uri="{FF2B5EF4-FFF2-40B4-BE49-F238E27FC236}">
              <a16:creationId xmlns:a16="http://schemas.microsoft.com/office/drawing/2014/main" xmlns="" id="{00000000-0008-0000-0B00-000023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548" name="Shape 9">
          <a:extLst>
            <a:ext uri="{FF2B5EF4-FFF2-40B4-BE49-F238E27FC236}">
              <a16:creationId xmlns:a16="http://schemas.microsoft.com/office/drawing/2014/main" xmlns="" id="{00000000-0008-0000-0B00-000024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549" name="Shape 10">
          <a:extLst>
            <a:ext uri="{FF2B5EF4-FFF2-40B4-BE49-F238E27FC236}">
              <a16:creationId xmlns:a16="http://schemas.microsoft.com/office/drawing/2014/main" xmlns="" id="{00000000-0008-0000-0B00-00002502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550" name="Shape 11">
          <a:extLst>
            <a:ext uri="{FF2B5EF4-FFF2-40B4-BE49-F238E27FC236}">
              <a16:creationId xmlns:a16="http://schemas.microsoft.com/office/drawing/2014/main" xmlns="" id="{00000000-0008-0000-0B00-00002602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551" name="Shape 12">
          <a:extLst>
            <a:ext uri="{FF2B5EF4-FFF2-40B4-BE49-F238E27FC236}">
              <a16:creationId xmlns:a16="http://schemas.microsoft.com/office/drawing/2014/main" xmlns="" id="{00000000-0008-0000-0B00-00002702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552" name="Shape 13">
          <a:extLst>
            <a:ext uri="{FF2B5EF4-FFF2-40B4-BE49-F238E27FC236}">
              <a16:creationId xmlns:a16="http://schemas.microsoft.com/office/drawing/2014/main" xmlns="" id="{00000000-0008-0000-0B00-00002802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553" name="Shape 14">
          <a:extLst>
            <a:ext uri="{FF2B5EF4-FFF2-40B4-BE49-F238E27FC236}">
              <a16:creationId xmlns:a16="http://schemas.microsoft.com/office/drawing/2014/main" xmlns="" id="{00000000-0008-0000-0B00-00002902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554" name="Shape 15">
          <a:extLst>
            <a:ext uri="{FF2B5EF4-FFF2-40B4-BE49-F238E27FC236}">
              <a16:creationId xmlns:a16="http://schemas.microsoft.com/office/drawing/2014/main" xmlns="" id="{00000000-0008-0000-0B00-00002A02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555" name="Shape 16">
          <a:extLst>
            <a:ext uri="{FF2B5EF4-FFF2-40B4-BE49-F238E27FC236}">
              <a16:creationId xmlns:a16="http://schemas.microsoft.com/office/drawing/2014/main" xmlns="" id="{00000000-0008-0000-0B00-00002B02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556" name="Shape 17">
          <a:extLst>
            <a:ext uri="{FF2B5EF4-FFF2-40B4-BE49-F238E27FC236}">
              <a16:creationId xmlns:a16="http://schemas.microsoft.com/office/drawing/2014/main" xmlns="" id="{00000000-0008-0000-0B00-00002C02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799</xdr:row>
      <xdr:rowOff>0</xdr:rowOff>
    </xdr:from>
    <xdr:ext cx="6642100" cy="0"/>
    <xdr:sp macro="" textlink="">
      <xdr:nvSpPr>
        <xdr:cNvPr id="557" name="Shape 18">
          <a:extLst>
            <a:ext uri="{FF2B5EF4-FFF2-40B4-BE49-F238E27FC236}">
              <a16:creationId xmlns:a16="http://schemas.microsoft.com/office/drawing/2014/main" xmlns="" id="{00000000-0008-0000-0B00-00002D020000}"/>
            </a:ext>
          </a:extLst>
        </xdr:cNvPr>
        <xdr:cNvSpPr/>
      </xdr:nvSpPr>
      <xdr:spPr>
        <a:xfrm>
          <a:off x="0" y="251145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852</xdr:row>
      <xdr:rowOff>0</xdr:rowOff>
    </xdr:from>
    <xdr:ext cx="6642100" cy="0"/>
    <xdr:sp macro="" textlink="">
      <xdr:nvSpPr>
        <xdr:cNvPr id="558" name="Shape 19">
          <a:extLst>
            <a:ext uri="{FF2B5EF4-FFF2-40B4-BE49-F238E27FC236}">
              <a16:creationId xmlns:a16="http://schemas.microsoft.com/office/drawing/2014/main" xmlns="" id="{00000000-0008-0000-0B00-00002E020000}"/>
            </a:ext>
          </a:extLst>
        </xdr:cNvPr>
        <xdr:cNvSpPr/>
      </xdr:nvSpPr>
      <xdr:spPr>
        <a:xfrm>
          <a:off x="0" y="267804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559" name="Shape 20">
          <a:extLst>
            <a:ext uri="{FF2B5EF4-FFF2-40B4-BE49-F238E27FC236}">
              <a16:creationId xmlns:a16="http://schemas.microsoft.com/office/drawing/2014/main" xmlns="" id="{00000000-0008-0000-0B00-00002F02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560" name="Shape 21">
          <a:extLst>
            <a:ext uri="{FF2B5EF4-FFF2-40B4-BE49-F238E27FC236}">
              <a16:creationId xmlns:a16="http://schemas.microsoft.com/office/drawing/2014/main" xmlns="" id="{00000000-0008-0000-0B00-00003002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561" name="Shape 22">
          <a:extLst>
            <a:ext uri="{FF2B5EF4-FFF2-40B4-BE49-F238E27FC236}">
              <a16:creationId xmlns:a16="http://schemas.microsoft.com/office/drawing/2014/main" xmlns="" id="{00000000-0008-0000-0B00-00003102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1039</xdr:row>
      <xdr:rowOff>0</xdr:rowOff>
    </xdr:from>
    <xdr:ext cx="6642100" cy="0"/>
    <xdr:sp macro="" textlink="">
      <xdr:nvSpPr>
        <xdr:cNvPr id="562" name="Shape 23">
          <a:extLst>
            <a:ext uri="{FF2B5EF4-FFF2-40B4-BE49-F238E27FC236}">
              <a16:creationId xmlns:a16="http://schemas.microsoft.com/office/drawing/2014/main" xmlns="" id="{00000000-0008-0000-0B00-000032020000}"/>
            </a:ext>
          </a:extLst>
        </xdr:cNvPr>
        <xdr:cNvSpPr/>
      </xdr:nvSpPr>
      <xdr:spPr>
        <a:xfrm>
          <a:off x="0" y="326583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563" name="Shape 24">
          <a:extLst>
            <a:ext uri="{FF2B5EF4-FFF2-40B4-BE49-F238E27FC236}">
              <a16:creationId xmlns:a16="http://schemas.microsoft.com/office/drawing/2014/main" xmlns="" id="{00000000-0008-0000-0B00-00003302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564" name="Shape 25">
          <a:extLst>
            <a:ext uri="{FF2B5EF4-FFF2-40B4-BE49-F238E27FC236}">
              <a16:creationId xmlns:a16="http://schemas.microsoft.com/office/drawing/2014/main" xmlns="" id="{00000000-0008-0000-0B00-000034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565" name="Shape 26">
          <a:extLst>
            <a:ext uri="{FF2B5EF4-FFF2-40B4-BE49-F238E27FC236}">
              <a16:creationId xmlns:a16="http://schemas.microsoft.com/office/drawing/2014/main" xmlns="" id="{00000000-0008-0000-0B00-000035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566" name="Shape 27">
          <a:extLst>
            <a:ext uri="{FF2B5EF4-FFF2-40B4-BE49-F238E27FC236}">
              <a16:creationId xmlns:a16="http://schemas.microsoft.com/office/drawing/2014/main" xmlns="" id="{00000000-0008-0000-0B00-00003602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567" name="Shape 28">
          <a:extLst>
            <a:ext uri="{FF2B5EF4-FFF2-40B4-BE49-F238E27FC236}">
              <a16:creationId xmlns:a16="http://schemas.microsoft.com/office/drawing/2014/main" xmlns="" id="{00000000-0008-0000-0B00-00003702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568" name="Shape 29">
          <a:extLst>
            <a:ext uri="{FF2B5EF4-FFF2-40B4-BE49-F238E27FC236}">
              <a16:creationId xmlns:a16="http://schemas.microsoft.com/office/drawing/2014/main" xmlns="" id="{00000000-0008-0000-0B00-00003802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569" name="Shape 30">
          <a:extLst>
            <a:ext uri="{FF2B5EF4-FFF2-40B4-BE49-F238E27FC236}">
              <a16:creationId xmlns:a16="http://schemas.microsoft.com/office/drawing/2014/main" xmlns="" id="{00000000-0008-0000-0B00-00003902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570" name="Shape 31">
          <a:extLst>
            <a:ext uri="{FF2B5EF4-FFF2-40B4-BE49-F238E27FC236}">
              <a16:creationId xmlns:a16="http://schemas.microsoft.com/office/drawing/2014/main" xmlns="" id="{00000000-0008-0000-0B00-00003A02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571" name="Shape 32">
          <a:extLst>
            <a:ext uri="{FF2B5EF4-FFF2-40B4-BE49-F238E27FC236}">
              <a16:creationId xmlns:a16="http://schemas.microsoft.com/office/drawing/2014/main" xmlns="" id="{00000000-0008-0000-0B00-00003B02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760</xdr:row>
      <xdr:rowOff>0</xdr:rowOff>
    </xdr:from>
    <xdr:ext cx="6642100" cy="0"/>
    <xdr:sp macro="" textlink="">
      <xdr:nvSpPr>
        <xdr:cNvPr id="572" name="Shape 17">
          <a:extLst>
            <a:ext uri="{FF2B5EF4-FFF2-40B4-BE49-F238E27FC236}">
              <a16:creationId xmlns:a16="http://schemas.microsoft.com/office/drawing/2014/main" xmlns="" id="{00000000-0008-0000-0B00-00003C020000}"/>
            </a:ext>
          </a:extLst>
        </xdr:cNvPr>
        <xdr:cNvSpPr/>
      </xdr:nvSpPr>
      <xdr:spPr>
        <a:xfrm>
          <a:off x="0" y="238887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818</xdr:row>
      <xdr:rowOff>0</xdr:rowOff>
    </xdr:from>
    <xdr:ext cx="6642100" cy="0"/>
    <xdr:sp macro="" textlink="">
      <xdr:nvSpPr>
        <xdr:cNvPr id="573" name="Shape 18">
          <a:extLst>
            <a:ext uri="{FF2B5EF4-FFF2-40B4-BE49-F238E27FC236}">
              <a16:creationId xmlns:a16="http://schemas.microsoft.com/office/drawing/2014/main" xmlns="" id="{00000000-0008-0000-0B00-00003D020000}"/>
            </a:ext>
          </a:extLst>
        </xdr:cNvPr>
        <xdr:cNvSpPr/>
      </xdr:nvSpPr>
      <xdr:spPr>
        <a:xfrm>
          <a:off x="0" y="2571178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876</xdr:row>
      <xdr:rowOff>0</xdr:rowOff>
    </xdr:from>
    <xdr:ext cx="6642100" cy="0"/>
    <xdr:sp macro="" textlink="">
      <xdr:nvSpPr>
        <xdr:cNvPr id="574" name="Shape 19">
          <a:extLst>
            <a:ext uri="{FF2B5EF4-FFF2-40B4-BE49-F238E27FC236}">
              <a16:creationId xmlns:a16="http://schemas.microsoft.com/office/drawing/2014/main" xmlns="" id="{00000000-0008-0000-0B00-00003E020000}"/>
            </a:ext>
          </a:extLst>
        </xdr:cNvPr>
        <xdr:cNvSpPr/>
      </xdr:nvSpPr>
      <xdr:spPr>
        <a:xfrm>
          <a:off x="0" y="2753487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936</xdr:row>
      <xdr:rowOff>0</xdr:rowOff>
    </xdr:from>
    <xdr:ext cx="6642100" cy="0"/>
    <xdr:sp macro="" textlink="">
      <xdr:nvSpPr>
        <xdr:cNvPr id="575" name="Shape 20">
          <a:extLst>
            <a:ext uri="{FF2B5EF4-FFF2-40B4-BE49-F238E27FC236}">
              <a16:creationId xmlns:a16="http://schemas.microsoft.com/office/drawing/2014/main" xmlns="" id="{00000000-0008-0000-0B00-00003F020000}"/>
            </a:ext>
          </a:extLst>
        </xdr:cNvPr>
        <xdr:cNvSpPr/>
      </xdr:nvSpPr>
      <xdr:spPr>
        <a:xfrm>
          <a:off x="0" y="2942082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977</xdr:row>
      <xdr:rowOff>0</xdr:rowOff>
    </xdr:from>
    <xdr:ext cx="6642100" cy="0"/>
    <xdr:sp macro="" textlink="">
      <xdr:nvSpPr>
        <xdr:cNvPr id="576" name="Shape 21">
          <a:extLst>
            <a:ext uri="{FF2B5EF4-FFF2-40B4-BE49-F238E27FC236}">
              <a16:creationId xmlns:a16="http://schemas.microsoft.com/office/drawing/2014/main" xmlns="" id="{00000000-0008-0000-0B00-000040020000}"/>
            </a:ext>
          </a:extLst>
        </xdr:cNvPr>
        <xdr:cNvSpPr/>
      </xdr:nvSpPr>
      <xdr:spPr>
        <a:xfrm>
          <a:off x="0" y="3070955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1023</xdr:row>
      <xdr:rowOff>0</xdr:rowOff>
    </xdr:from>
    <xdr:ext cx="6642100" cy="0"/>
    <xdr:sp macro="" textlink="">
      <xdr:nvSpPr>
        <xdr:cNvPr id="577" name="Shape 22">
          <a:extLst>
            <a:ext uri="{FF2B5EF4-FFF2-40B4-BE49-F238E27FC236}">
              <a16:creationId xmlns:a16="http://schemas.microsoft.com/office/drawing/2014/main" xmlns="" id="{00000000-0008-0000-0B00-000041020000}"/>
            </a:ext>
          </a:extLst>
        </xdr:cNvPr>
        <xdr:cNvSpPr/>
      </xdr:nvSpPr>
      <xdr:spPr>
        <a:xfrm>
          <a:off x="0" y="321554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2214</xdr:row>
      <xdr:rowOff>1587</xdr:rowOff>
    </xdr:from>
    <xdr:to>
      <xdr:col>3</xdr:col>
      <xdr:colOff>1078593</xdr:colOff>
      <xdr:row>2214</xdr:row>
      <xdr:rowOff>3174</xdr:rowOff>
    </xdr:to>
    <xdr:sp macro="" textlink="">
      <xdr:nvSpPr>
        <xdr:cNvPr id="578" name="Shape 2">
          <a:extLst>
            <a:ext uri="{FF2B5EF4-FFF2-40B4-BE49-F238E27FC236}">
              <a16:creationId xmlns:a16="http://schemas.microsoft.com/office/drawing/2014/main" xmlns="" id="{00000000-0008-0000-0B00-000042020000}"/>
            </a:ext>
          </a:extLst>
        </xdr:cNvPr>
        <xdr:cNvSpPr/>
      </xdr:nvSpPr>
      <xdr:spPr>
        <a:xfrm>
          <a:off x="0" y="695917137"/>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579" name="Shape 3">
          <a:extLst>
            <a:ext uri="{FF2B5EF4-FFF2-40B4-BE49-F238E27FC236}">
              <a16:creationId xmlns:a16="http://schemas.microsoft.com/office/drawing/2014/main" xmlns="" id="{00000000-0008-0000-0B00-000043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580" name="Shape 4">
          <a:extLst>
            <a:ext uri="{FF2B5EF4-FFF2-40B4-BE49-F238E27FC236}">
              <a16:creationId xmlns:a16="http://schemas.microsoft.com/office/drawing/2014/main" xmlns="" id="{00000000-0008-0000-0B00-000044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581" name="Shape 5">
          <a:extLst>
            <a:ext uri="{FF2B5EF4-FFF2-40B4-BE49-F238E27FC236}">
              <a16:creationId xmlns:a16="http://schemas.microsoft.com/office/drawing/2014/main" xmlns="" id="{00000000-0008-0000-0B00-000045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582" name="Shape 6">
          <a:extLst>
            <a:ext uri="{FF2B5EF4-FFF2-40B4-BE49-F238E27FC236}">
              <a16:creationId xmlns:a16="http://schemas.microsoft.com/office/drawing/2014/main" xmlns="" id="{00000000-0008-0000-0B00-000046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583" name="Shape 7">
          <a:extLst>
            <a:ext uri="{FF2B5EF4-FFF2-40B4-BE49-F238E27FC236}">
              <a16:creationId xmlns:a16="http://schemas.microsoft.com/office/drawing/2014/main" xmlns="" id="{00000000-0008-0000-0B00-000047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584" name="Shape 8">
          <a:extLst>
            <a:ext uri="{FF2B5EF4-FFF2-40B4-BE49-F238E27FC236}">
              <a16:creationId xmlns:a16="http://schemas.microsoft.com/office/drawing/2014/main" xmlns="" id="{00000000-0008-0000-0B00-000048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585" name="Shape 9">
          <a:extLst>
            <a:ext uri="{FF2B5EF4-FFF2-40B4-BE49-F238E27FC236}">
              <a16:creationId xmlns:a16="http://schemas.microsoft.com/office/drawing/2014/main" xmlns="" id="{00000000-0008-0000-0B00-000049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586" name="Shape 10">
          <a:extLst>
            <a:ext uri="{FF2B5EF4-FFF2-40B4-BE49-F238E27FC236}">
              <a16:creationId xmlns:a16="http://schemas.microsoft.com/office/drawing/2014/main" xmlns="" id="{00000000-0008-0000-0B00-00004A02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587" name="Shape 11">
          <a:extLst>
            <a:ext uri="{FF2B5EF4-FFF2-40B4-BE49-F238E27FC236}">
              <a16:creationId xmlns:a16="http://schemas.microsoft.com/office/drawing/2014/main" xmlns="" id="{00000000-0008-0000-0B00-00004B02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588" name="Shape 12">
          <a:extLst>
            <a:ext uri="{FF2B5EF4-FFF2-40B4-BE49-F238E27FC236}">
              <a16:creationId xmlns:a16="http://schemas.microsoft.com/office/drawing/2014/main" xmlns="" id="{00000000-0008-0000-0B00-00004C02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589" name="Shape 13">
          <a:extLst>
            <a:ext uri="{FF2B5EF4-FFF2-40B4-BE49-F238E27FC236}">
              <a16:creationId xmlns:a16="http://schemas.microsoft.com/office/drawing/2014/main" xmlns="" id="{00000000-0008-0000-0B00-00004D02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590" name="Shape 14">
          <a:extLst>
            <a:ext uri="{FF2B5EF4-FFF2-40B4-BE49-F238E27FC236}">
              <a16:creationId xmlns:a16="http://schemas.microsoft.com/office/drawing/2014/main" xmlns="" id="{00000000-0008-0000-0B00-00004E02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591" name="Shape 15">
          <a:extLst>
            <a:ext uri="{FF2B5EF4-FFF2-40B4-BE49-F238E27FC236}">
              <a16:creationId xmlns:a16="http://schemas.microsoft.com/office/drawing/2014/main" xmlns="" id="{00000000-0008-0000-0B00-00004F02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592" name="Shape 16">
          <a:extLst>
            <a:ext uri="{FF2B5EF4-FFF2-40B4-BE49-F238E27FC236}">
              <a16:creationId xmlns:a16="http://schemas.microsoft.com/office/drawing/2014/main" xmlns="" id="{00000000-0008-0000-0B00-00005002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593" name="Shape 17">
          <a:extLst>
            <a:ext uri="{FF2B5EF4-FFF2-40B4-BE49-F238E27FC236}">
              <a16:creationId xmlns:a16="http://schemas.microsoft.com/office/drawing/2014/main" xmlns="" id="{00000000-0008-0000-0B00-00005102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594" name="Shape 19">
          <a:extLst>
            <a:ext uri="{FF2B5EF4-FFF2-40B4-BE49-F238E27FC236}">
              <a16:creationId xmlns:a16="http://schemas.microsoft.com/office/drawing/2014/main" xmlns="" id="{00000000-0008-0000-0B00-00005202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595" name="Shape 20">
          <a:extLst>
            <a:ext uri="{FF2B5EF4-FFF2-40B4-BE49-F238E27FC236}">
              <a16:creationId xmlns:a16="http://schemas.microsoft.com/office/drawing/2014/main" xmlns="" id="{00000000-0008-0000-0B00-00005302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596" name="Shape 21">
          <a:extLst>
            <a:ext uri="{FF2B5EF4-FFF2-40B4-BE49-F238E27FC236}">
              <a16:creationId xmlns:a16="http://schemas.microsoft.com/office/drawing/2014/main" xmlns="" id="{00000000-0008-0000-0B00-00005402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597" name="Shape 22">
          <a:extLst>
            <a:ext uri="{FF2B5EF4-FFF2-40B4-BE49-F238E27FC236}">
              <a16:creationId xmlns:a16="http://schemas.microsoft.com/office/drawing/2014/main" xmlns="" id="{00000000-0008-0000-0B00-00005502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598" name="Shape 23">
          <a:extLst>
            <a:ext uri="{FF2B5EF4-FFF2-40B4-BE49-F238E27FC236}">
              <a16:creationId xmlns:a16="http://schemas.microsoft.com/office/drawing/2014/main" xmlns="" id="{00000000-0008-0000-0B00-00005602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599" name="Shape 24">
          <a:extLst>
            <a:ext uri="{FF2B5EF4-FFF2-40B4-BE49-F238E27FC236}">
              <a16:creationId xmlns:a16="http://schemas.microsoft.com/office/drawing/2014/main" xmlns="" id="{00000000-0008-0000-0B00-00005702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600" name="Shape 25">
          <a:extLst>
            <a:ext uri="{FF2B5EF4-FFF2-40B4-BE49-F238E27FC236}">
              <a16:creationId xmlns:a16="http://schemas.microsoft.com/office/drawing/2014/main" xmlns="" id="{00000000-0008-0000-0B00-00005802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601" name="Shape 26">
          <a:extLst>
            <a:ext uri="{FF2B5EF4-FFF2-40B4-BE49-F238E27FC236}">
              <a16:creationId xmlns:a16="http://schemas.microsoft.com/office/drawing/2014/main" xmlns="" id="{00000000-0008-0000-0B00-00005902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602" name="Shape 27">
          <a:extLst>
            <a:ext uri="{FF2B5EF4-FFF2-40B4-BE49-F238E27FC236}">
              <a16:creationId xmlns:a16="http://schemas.microsoft.com/office/drawing/2014/main" xmlns="" id="{00000000-0008-0000-0B00-00005A02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603" name="Shape 28">
          <a:extLst>
            <a:ext uri="{FF2B5EF4-FFF2-40B4-BE49-F238E27FC236}">
              <a16:creationId xmlns:a16="http://schemas.microsoft.com/office/drawing/2014/main" xmlns="" id="{00000000-0008-0000-0B00-00005B02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604" name="Shape 29">
          <a:extLst>
            <a:ext uri="{FF2B5EF4-FFF2-40B4-BE49-F238E27FC236}">
              <a16:creationId xmlns:a16="http://schemas.microsoft.com/office/drawing/2014/main" xmlns="" id="{00000000-0008-0000-0B00-00005C02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605" name="Shape 30">
          <a:extLst>
            <a:ext uri="{FF2B5EF4-FFF2-40B4-BE49-F238E27FC236}">
              <a16:creationId xmlns:a16="http://schemas.microsoft.com/office/drawing/2014/main" xmlns="" id="{00000000-0008-0000-0B00-00005D02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606" name="Shape 31">
          <a:extLst>
            <a:ext uri="{FF2B5EF4-FFF2-40B4-BE49-F238E27FC236}">
              <a16:creationId xmlns:a16="http://schemas.microsoft.com/office/drawing/2014/main" xmlns="" id="{00000000-0008-0000-0B00-00005E02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607" name="Shape 32">
          <a:extLst>
            <a:ext uri="{FF2B5EF4-FFF2-40B4-BE49-F238E27FC236}">
              <a16:creationId xmlns:a16="http://schemas.microsoft.com/office/drawing/2014/main" xmlns="" id="{00000000-0008-0000-0B00-00005F02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608" name="Shape 3">
          <a:extLst>
            <a:ext uri="{FF2B5EF4-FFF2-40B4-BE49-F238E27FC236}">
              <a16:creationId xmlns:a16="http://schemas.microsoft.com/office/drawing/2014/main" xmlns="" id="{00000000-0008-0000-0B00-000060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609" name="Shape 4">
          <a:extLst>
            <a:ext uri="{FF2B5EF4-FFF2-40B4-BE49-F238E27FC236}">
              <a16:creationId xmlns:a16="http://schemas.microsoft.com/office/drawing/2014/main" xmlns="" id="{00000000-0008-0000-0B00-000061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610" name="Shape 5">
          <a:extLst>
            <a:ext uri="{FF2B5EF4-FFF2-40B4-BE49-F238E27FC236}">
              <a16:creationId xmlns:a16="http://schemas.microsoft.com/office/drawing/2014/main" xmlns="" id="{00000000-0008-0000-0B00-000062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611" name="Shape 6">
          <a:extLst>
            <a:ext uri="{FF2B5EF4-FFF2-40B4-BE49-F238E27FC236}">
              <a16:creationId xmlns:a16="http://schemas.microsoft.com/office/drawing/2014/main" xmlns="" id="{00000000-0008-0000-0B00-000063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612" name="Shape 7">
          <a:extLst>
            <a:ext uri="{FF2B5EF4-FFF2-40B4-BE49-F238E27FC236}">
              <a16:creationId xmlns:a16="http://schemas.microsoft.com/office/drawing/2014/main" xmlns="" id="{00000000-0008-0000-0B00-000064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613" name="Shape 8">
          <a:extLst>
            <a:ext uri="{FF2B5EF4-FFF2-40B4-BE49-F238E27FC236}">
              <a16:creationId xmlns:a16="http://schemas.microsoft.com/office/drawing/2014/main" xmlns="" id="{00000000-0008-0000-0B00-000065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614" name="Shape 9">
          <a:extLst>
            <a:ext uri="{FF2B5EF4-FFF2-40B4-BE49-F238E27FC236}">
              <a16:creationId xmlns:a16="http://schemas.microsoft.com/office/drawing/2014/main" xmlns="" id="{00000000-0008-0000-0B00-000066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615" name="Shape 10">
          <a:extLst>
            <a:ext uri="{FF2B5EF4-FFF2-40B4-BE49-F238E27FC236}">
              <a16:creationId xmlns:a16="http://schemas.microsoft.com/office/drawing/2014/main" xmlns="" id="{00000000-0008-0000-0B00-00006702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616" name="Shape 11">
          <a:extLst>
            <a:ext uri="{FF2B5EF4-FFF2-40B4-BE49-F238E27FC236}">
              <a16:creationId xmlns:a16="http://schemas.microsoft.com/office/drawing/2014/main" xmlns="" id="{00000000-0008-0000-0B00-00006802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617" name="Shape 12">
          <a:extLst>
            <a:ext uri="{FF2B5EF4-FFF2-40B4-BE49-F238E27FC236}">
              <a16:creationId xmlns:a16="http://schemas.microsoft.com/office/drawing/2014/main" xmlns="" id="{00000000-0008-0000-0B00-00006902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618" name="Shape 13">
          <a:extLst>
            <a:ext uri="{FF2B5EF4-FFF2-40B4-BE49-F238E27FC236}">
              <a16:creationId xmlns:a16="http://schemas.microsoft.com/office/drawing/2014/main" xmlns="" id="{00000000-0008-0000-0B00-00006A02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619" name="Shape 14">
          <a:extLst>
            <a:ext uri="{FF2B5EF4-FFF2-40B4-BE49-F238E27FC236}">
              <a16:creationId xmlns:a16="http://schemas.microsoft.com/office/drawing/2014/main" xmlns="" id="{00000000-0008-0000-0B00-00006B02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620" name="Shape 15">
          <a:extLst>
            <a:ext uri="{FF2B5EF4-FFF2-40B4-BE49-F238E27FC236}">
              <a16:creationId xmlns:a16="http://schemas.microsoft.com/office/drawing/2014/main" xmlns="" id="{00000000-0008-0000-0B00-00006C02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621" name="Shape 16">
          <a:extLst>
            <a:ext uri="{FF2B5EF4-FFF2-40B4-BE49-F238E27FC236}">
              <a16:creationId xmlns:a16="http://schemas.microsoft.com/office/drawing/2014/main" xmlns="" id="{00000000-0008-0000-0B00-00006D02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622" name="Shape 17">
          <a:extLst>
            <a:ext uri="{FF2B5EF4-FFF2-40B4-BE49-F238E27FC236}">
              <a16:creationId xmlns:a16="http://schemas.microsoft.com/office/drawing/2014/main" xmlns="" id="{00000000-0008-0000-0B00-00006E02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623" name="Shape 18">
          <a:extLst>
            <a:ext uri="{FF2B5EF4-FFF2-40B4-BE49-F238E27FC236}">
              <a16:creationId xmlns:a16="http://schemas.microsoft.com/office/drawing/2014/main" xmlns="" id="{00000000-0008-0000-0B00-00006F02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624" name="Shape 19">
          <a:extLst>
            <a:ext uri="{FF2B5EF4-FFF2-40B4-BE49-F238E27FC236}">
              <a16:creationId xmlns:a16="http://schemas.microsoft.com/office/drawing/2014/main" xmlns="" id="{00000000-0008-0000-0B00-00007002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625" name="Shape 20">
          <a:extLst>
            <a:ext uri="{FF2B5EF4-FFF2-40B4-BE49-F238E27FC236}">
              <a16:creationId xmlns:a16="http://schemas.microsoft.com/office/drawing/2014/main" xmlns="" id="{00000000-0008-0000-0B00-00007102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626" name="Shape 21">
          <a:extLst>
            <a:ext uri="{FF2B5EF4-FFF2-40B4-BE49-F238E27FC236}">
              <a16:creationId xmlns:a16="http://schemas.microsoft.com/office/drawing/2014/main" xmlns="" id="{00000000-0008-0000-0B00-00007202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627" name="Shape 22">
          <a:extLst>
            <a:ext uri="{FF2B5EF4-FFF2-40B4-BE49-F238E27FC236}">
              <a16:creationId xmlns:a16="http://schemas.microsoft.com/office/drawing/2014/main" xmlns="" id="{00000000-0008-0000-0B00-00007302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628" name="Shape 23">
          <a:extLst>
            <a:ext uri="{FF2B5EF4-FFF2-40B4-BE49-F238E27FC236}">
              <a16:creationId xmlns:a16="http://schemas.microsoft.com/office/drawing/2014/main" xmlns="" id="{00000000-0008-0000-0B00-00007402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629" name="Shape 24">
          <a:extLst>
            <a:ext uri="{FF2B5EF4-FFF2-40B4-BE49-F238E27FC236}">
              <a16:creationId xmlns:a16="http://schemas.microsoft.com/office/drawing/2014/main" xmlns="" id="{00000000-0008-0000-0B00-00007502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630" name="Shape 25">
          <a:extLst>
            <a:ext uri="{FF2B5EF4-FFF2-40B4-BE49-F238E27FC236}">
              <a16:creationId xmlns:a16="http://schemas.microsoft.com/office/drawing/2014/main" xmlns="" id="{00000000-0008-0000-0B00-00007602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631" name="Shape 26">
          <a:extLst>
            <a:ext uri="{FF2B5EF4-FFF2-40B4-BE49-F238E27FC236}">
              <a16:creationId xmlns:a16="http://schemas.microsoft.com/office/drawing/2014/main" xmlns="" id="{00000000-0008-0000-0B00-00007702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632" name="Shape 27">
          <a:extLst>
            <a:ext uri="{FF2B5EF4-FFF2-40B4-BE49-F238E27FC236}">
              <a16:creationId xmlns:a16="http://schemas.microsoft.com/office/drawing/2014/main" xmlns="" id="{00000000-0008-0000-0B00-00007802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633" name="Shape 28">
          <a:extLst>
            <a:ext uri="{FF2B5EF4-FFF2-40B4-BE49-F238E27FC236}">
              <a16:creationId xmlns:a16="http://schemas.microsoft.com/office/drawing/2014/main" xmlns="" id="{00000000-0008-0000-0B00-00007902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634" name="Shape 29">
          <a:extLst>
            <a:ext uri="{FF2B5EF4-FFF2-40B4-BE49-F238E27FC236}">
              <a16:creationId xmlns:a16="http://schemas.microsoft.com/office/drawing/2014/main" xmlns="" id="{00000000-0008-0000-0B00-00007A02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635" name="Shape 30">
          <a:extLst>
            <a:ext uri="{FF2B5EF4-FFF2-40B4-BE49-F238E27FC236}">
              <a16:creationId xmlns:a16="http://schemas.microsoft.com/office/drawing/2014/main" xmlns="" id="{00000000-0008-0000-0B00-00007B02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636" name="Shape 31">
          <a:extLst>
            <a:ext uri="{FF2B5EF4-FFF2-40B4-BE49-F238E27FC236}">
              <a16:creationId xmlns:a16="http://schemas.microsoft.com/office/drawing/2014/main" xmlns="" id="{00000000-0008-0000-0B00-00007C02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637" name="Shape 32">
          <a:extLst>
            <a:ext uri="{FF2B5EF4-FFF2-40B4-BE49-F238E27FC236}">
              <a16:creationId xmlns:a16="http://schemas.microsoft.com/office/drawing/2014/main" xmlns="" id="{00000000-0008-0000-0B00-00007D02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638" name="Shape 17">
          <a:extLst>
            <a:ext uri="{FF2B5EF4-FFF2-40B4-BE49-F238E27FC236}">
              <a16:creationId xmlns:a16="http://schemas.microsoft.com/office/drawing/2014/main" xmlns="" id="{00000000-0008-0000-0B00-00007E02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639" name="Shape 18">
          <a:extLst>
            <a:ext uri="{FF2B5EF4-FFF2-40B4-BE49-F238E27FC236}">
              <a16:creationId xmlns:a16="http://schemas.microsoft.com/office/drawing/2014/main" xmlns="" id="{00000000-0008-0000-0B00-00007F02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640" name="Shape 19">
          <a:extLst>
            <a:ext uri="{FF2B5EF4-FFF2-40B4-BE49-F238E27FC236}">
              <a16:creationId xmlns:a16="http://schemas.microsoft.com/office/drawing/2014/main" xmlns="" id="{00000000-0008-0000-0B00-00008002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641" name="Shape 20">
          <a:extLst>
            <a:ext uri="{FF2B5EF4-FFF2-40B4-BE49-F238E27FC236}">
              <a16:creationId xmlns:a16="http://schemas.microsoft.com/office/drawing/2014/main" xmlns="" id="{00000000-0008-0000-0B00-00008102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642" name="Shape 21">
          <a:extLst>
            <a:ext uri="{FF2B5EF4-FFF2-40B4-BE49-F238E27FC236}">
              <a16:creationId xmlns:a16="http://schemas.microsoft.com/office/drawing/2014/main" xmlns="" id="{00000000-0008-0000-0B00-00008202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643" name="Shape 22">
          <a:extLst>
            <a:ext uri="{FF2B5EF4-FFF2-40B4-BE49-F238E27FC236}">
              <a16:creationId xmlns:a16="http://schemas.microsoft.com/office/drawing/2014/main" xmlns="" id="{00000000-0008-0000-0B00-00008302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2223</xdr:row>
      <xdr:rowOff>1587</xdr:rowOff>
    </xdr:from>
    <xdr:to>
      <xdr:col>3</xdr:col>
      <xdr:colOff>1078593</xdr:colOff>
      <xdr:row>2223</xdr:row>
      <xdr:rowOff>3174</xdr:rowOff>
    </xdr:to>
    <xdr:sp macro="" textlink="">
      <xdr:nvSpPr>
        <xdr:cNvPr id="644" name="Shape 2">
          <a:extLst>
            <a:ext uri="{FF2B5EF4-FFF2-40B4-BE49-F238E27FC236}">
              <a16:creationId xmlns:a16="http://schemas.microsoft.com/office/drawing/2014/main" xmlns="" id="{00000000-0008-0000-0B00-000084020000}"/>
            </a:ext>
          </a:extLst>
        </xdr:cNvPr>
        <xdr:cNvSpPr/>
      </xdr:nvSpPr>
      <xdr:spPr>
        <a:xfrm>
          <a:off x="0" y="698746062"/>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2270</xdr:row>
      <xdr:rowOff>0</xdr:rowOff>
    </xdr:from>
    <xdr:to>
      <xdr:col>3</xdr:col>
      <xdr:colOff>1078593</xdr:colOff>
      <xdr:row>2270</xdr:row>
      <xdr:rowOff>1587</xdr:rowOff>
    </xdr:to>
    <xdr:sp macro="" textlink="">
      <xdr:nvSpPr>
        <xdr:cNvPr id="645" name="Shape 3">
          <a:extLst>
            <a:ext uri="{FF2B5EF4-FFF2-40B4-BE49-F238E27FC236}">
              <a16:creationId xmlns:a16="http://schemas.microsoft.com/office/drawing/2014/main" xmlns="" id="{00000000-0008-0000-0B00-000085020000}"/>
            </a:ext>
          </a:extLst>
        </xdr:cNvPr>
        <xdr:cNvSpPr/>
      </xdr:nvSpPr>
      <xdr:spPr>
        <a:xfrm>
          <a:off x="0" y="713517750"/>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646" name="Shape 28">
          <a:extLst>
            <a:ext uri="{FF2B5EF4-FFF2-40B4-BE49-F238E27FC236}">
              <a16:creationId xmlns:a16="http://schemas.microsoft.com/office/drawing/2014/main" xmlns="" id="{00000000-0008-0000-0B00-00008602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647" name="Shape 29">
          <a:extLst>
            <a:ext uri="{FF2B5EF4-FFF2-40B4-BE49-F238E27FC236}">
              <a16:creationId xmlns:a16="http://schemas.microsoft.com/office/drawing/2014/main" xmlns="" id="{00000000-0008-0000-0B00-00008702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648" name="Shape 30">
          <a:extLst>
            <a:ext uri="{FF2B5EF4-FFF2-40B4-BE49-F238E27FC236}">
              <a16:creationId xmlns:a16="http://schemas.microsoft.com/office/drawing/2014/main" xmlns="" id="{00000000-0008-0000-0B00-00008802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649" name="Shape 31">
          <a:extLst>
            <a:ext uri="{FF2B5EF4-FFF2-40B4-BE49-F238E27FC236}">
              <a16:creationId xmlns:a16="http://schemas.microsoft.com/office/drawing/2014/main" xmlns="" id="{00000000-0008-0000-0B00-00008902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650" name="Shape 32">
          <a:extLst>
            <a:ext uri="{FF2B5EF4-FFF2-40B4-BE49-F238E27FC236}">
              <a16:creationId xmlns:a16="http://schemas.microsoft.com/office/drawing/2014/main" xmlns="" id="{00000000-0008-0000-0B00-00008A02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651" name="Shape 20">
          <a:extLst>
            <a:ext uri="{FF2B5EF4-FFF2-40B4-BE49-F238E27FC236}">
              <a16:creationId xmlns:a16="http://schemas.microsoft.com/office/drawing/2014/main" xmlns="" id="{00000000-0008-0000-0B00-00008B02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652" name="Shape 21">
          <a:extLst>
            <a:ext uri="{FF2B5EF4-FFF2-40B4-BE49-F238E27FC236}">
              <a16:creationId xmlns:a16="http://schemas.microsoft.com/office/drawing/2014/main" xmlns="" id="{00000000-0008-0000-0B00-00008C02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653" name="Shape 22">
          <a:extLst>
            <a:ext uri="{FF2B5EF4-FFF2-40B4-BE49-F238E27FC236}">
              <a16:creationId xmlns:a16="http://schemas.microsoft.com/office/drawing/2014/main" xmlns="" id="{00000000-0008-0000-0B00-00008D02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654" name="Shape 23">
          <a:extLst>
            <a:ext uri="{FF2B5EF4-FFF2-40B4-BE49-F238E27FC236}">
              <a16:creationId xmlns:a16="http://schemas.microsoft.com/office/drawing/2014/main" xmlns="" id="{00000000-0008-0000-0B00-00008E02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655" name="Shape 24">
          <a:extLst>
            <a:ext uri="{FF2B5EF4-FFF2-40B4-BE49-F238E27FC236}">
              <a16:creationId xmlns:a16="http://schemas.microsoft.com/office/drawing/2014/main" xmlns="" id="{00000000-0008-0000-0B00-00008F02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656" name="Shape 25">
          <a:extLst>
            <a:ext uri="{FF2B5EF4-FFF2-40B4-BE49-F238E27FC236}">
              <a16:creationId xmlns:a16="http://schemas.microsoft.com/office/drawing/2014/main" xmlns="" id="{00000000-0008-0000-0B00-00009002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657" name="Shape 26">
          <a:extLst>
            <a:ext uri="{FF2B5EF4-FFF2-40B4-BE49-F238E27FC236}">
              <a16:creationId xmlns:a16="http://schemas.microsoft.com/office/drawing/2014/main" xmlns="" id="{00000000-0008-0000-0B00-000091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658" name="Shape 27">
          <a:extLst>
            <a:ext uri="{FF2B5EF4-FFF2-40B4-BE49-F238E27FC236}">
              <a16:creationId xmlns:a16="http://schemas.microsoft.com/office/drawing/2014/main" xmlns="" id="{00000000-0008-0000-0B00-000092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659" name="Shape 28">
          <a:extLst>
            <a:ext uri="{FF2B5EF4-FFF2-40B4-BE49-F238E27FC236}">
              <a16:creationId xmlns:a16="http://schemas.microsoft.com/office/drawing/2014/main" xmlns="" id="{00000000-0008-0000-0B00-00009302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660" name="Shape 29">
          <a:extLst>
            <a:ext uri="{FF2B5EF4-FFF2-40B4-BE49-F238E27FC236}">
              <a16:creationId xmlns:a16="http://schemas.microsoft.com/office/drawing/2014/main" xmlns="" id="{00000000-0008-0000-0B00-00009402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661" name="Shape 30">
          <a:extLst>
            <a:ext uri="{FF2B5EF4-FFF2-40B4-BE49-F238E27FC236}">
              <a16:creationId xmlns:a16="http://schemas.microsoft.com/office/drawing/2014/main" xmlns="" id="{00000000-0008-0000-0B00-00009502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662" name="Shape 31">
          <a:extLst>
            <a:ext uri="{FF2B5EF4-FFF2-40B4-BE49-F238E27FC236}">
              <a16:creationId xmlns:a16="http://schemas.microsoft.com/office/drawing/2014/main" xmlns="" id="{00000000-0008-0000-0B00-00009602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663" name="Shape 32">
          <a:extLst>
            <a:ext uri="{FF2B5EF4-FFF2-40B4-BE49-F238E27FC236}">
              <a16:creationId xmlns:a16="http://schemas.microsoft.com/office/drawing/2014/main" xmlns="" id="{00000000-0008-0000-0B00-00009702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664" name="Shape 18">
          <a:extLst>
            <a:ext uri="{FF2B5EF4-FFF2-40B4-BE49-F238E27FC236}">
              <a16:creationId xmlns:a16="http://schemas.microsoft.com/office/drawing/2014/main" xmlns="" id="{00000000-0008-0000-0B00-00009802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665" name="Shape 19">
          <a:extLst>
            <a:ext uri="{FF2B5EF4-FFF2-40B4-BE49-F238E27FC236}">
              <a16:creationId xmlns:a16="http://schemas.microsoft.com/office/drawing/2014/main" xmlns="" id="{00000000-0008-0000-0B00-00009902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666" name="Shape 20">
          <a:extLst>
            <a:ext uri="{FF2B5EF4-FFF2-40B4-BE49-F238E27FC236}">
              <a16:creationId xmlns:a16="http://schemas.microsoft.com/office/drawing/2014/main" xmlns="" id="{00000000-0008-0000-0B00-00009A02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667" name="Shape 21">
          <a:extLst>
            <a:ext uri="{FF2B5EF4-FFF2-40B4-BE49-F238E27FC236}">
              <a16:creationId xmlns:a16="http://schemas.microsoft.com/office/drawing/2014/main" xmlns="" id="{00000000-0008-0000-0B00-00009B02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668" name="Shape 22">
          <a:extLst>
            <a:ext uri="{FF2B5EF4-FFF2-40B4-BE49-F238E27FC236}">
              <a16:creationId xmlns:a16="http://schemas.microsoft.com/office/drawing/2014/main" xmlns="" id="{00000000-0008-0000-0B00-00009C02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669" name="Shape 23">
          <a:extLst>
            <a:ext uri="{FF2B5EF4-FFF2-40B4-BE49-F238E27FC236}">
              <a16:creationId xmlns:a16="http://schemas.microsoft.com/office/drawing/2014/main" xmlns="" id="{00000000-0008-0000-0B00-00009D02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670" name="Shape 24">
          <a:extLst>
            <a:ext uri="{FF2B5EF4-FFF2-40B4-BE49-F238E27FC236}">
              <a16:creationId xmlns:a16="http://schemas.microsoft.com/office/drawing/2014/main" xmlns="" id="{00000000-0008-0000-0B00-00009E02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671" name="Shape 25">
          <a:extLst>
            <a:ext uri="{FF2B5EF4-FFF2-40B4-BE49-F238E27FC236}">
              <a16:creationId xmlns:a16="http://schemas.microsoft.com/office/drawing/2014/main" xmlns="" id="{00000000-0008-0000-0B00-00009F02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672" name="Shape 26">
          <a:extLst>
            <a:ext uri="{FF2B5EF4-FFF2-40B4-BE49-F238E27FC236}">
              <a16:creationId xmlns:a16="http://schemas.microsoft.com/office/drawing/2014/main" xmlns="" id="{00000000-0008-0000-0B00-0000A0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673" name="Shape 27">
          <a:extLst>
            <a:ext uri="{FF2B5EF4-FFF2-40B4-BE49-F238E27FC236}">
              <a16:creationId xmlns:a16="http://schemas.microsoft.com/office/drawing/2014/main" xmlns="" id="{00000000-0008-0000-0B00-0000A1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674" name="Shape 28">
          <a:extLst>
            <a:ext uri="{FF2B5EF4-FFF2-40B4-BE49-F238E27FC236}">
              <a16:creationId xmlns:a16="http://schemas.microsoft.com/office/drawing/2014/main" xmlns="" id="{00000000-0008-0000-0B00-0000A202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675" name="Shape 29">
          <a:extLst>
            <a:ext uri="{FF2B5EF4-FFF2-40B4-BE49-F238E27FC236}">
              <a16:creationId xmlns:a16="http://schemas.microsoft.com/office/drawing/2014/main" xmlns="" id="{00000000-0008-0000-0B00-0000A302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676" name="Shape 30">
          <a:extLst>
            <a:ext uri="{FF2B5EF4-FFF2-40B4-BE49-F238E27FC236}">
              <a16:creationId xmlns:a16="http://schemas.microsoft.com/office/drawing/2014/main" xmlns="" id="{00000000-0008-0000-0B00-0000A402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677" name="Shape 31">
          <a:extLst>
            <a:ext uri="{FF2B5EF4-FFF2-40B4-BE49-F238E27FC236}">
              <a16:creationId xmlns:a16="http://schemas.microsoft.com/office/drawing/2014/main" xmlns="" id="{00000000-0008-0000-0B00-0000A502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678" name="Shape 32">
          <a:extLst>
            <a:ext uri="{FF2B5EF4-FFF2-40B4-BE49-F238E27FC236}">
              <a16:creationId xmlns:a16="http://schemas.microsoft.com/office/drawing/2014/main" xmlns="" id="{00000000-0008-0000-0B00-0000A602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679" name="Shape 18">
          <a:extLst>
            <a:ext uri="{FF2B5EF4-FFF2-40B4-BE49-F238E27FC236}">
              <a16:creationId xmlns:a16="http://schemas.microsoft.com/office/drawing/2014/main" xmlns="" id="{00000000-0008-0000-0B00-0000A702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1078593</xdr:colOff>
      <xdr:row>2148</xdr:row>
      <xdr:rowOff>1587</xdr:rowOff>
    </xdr:to>
    <xdr:sp macro="" textlink="">
      <xdr:nvSpPr>
        <xdr:cNvPr id="680" name="Shape 2">
          <a:extLst>
            <a:ext uri="{FF2B5EF4-FFF2-40B4-BE49-F238E27FC236}">
              <a16:creationId xmlns:a16="http://schemas.microsoft.com/office/drawing/2014/main" xmlns="" id="{00000000-0008-0000-0B00-0000A8020000}"/>
            </a:ext>
          </a:extLst>
        </xdr:cNvPr>
        <xdr:cNvSpPr/>
      </xdr:nvSpPr>
      <xdr:spPr>
        <a:xfrm>
          <a:off x="0" y="675171687"/>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1078593</xdr:colOff>
      <xdr:row>2195</xdr:row>
      <xdr:rowOff>0</xdr:rowOff>
    </xdr:to>
    <xdr:sp macro="" textlink="">
      <xdr:nvSpPr>
        <xdr:cNvPr id="681" name="Shape 3">
          <a:extLst>
            <a:ext uri="{FF2B5EF4-FFF2-40B4-BE49-F238E27FC236}">
              <a16:creationId xmlns:a16="http://schemas.microsoft.com/office/drawing/2014/main" xmlns="" id="{00000000-0008-0000-0B00-0000A9020000}"/>
            </a:ext>
          </a:extLst>
        </xdr:cNvPr>
        <xdr:cNvSpPr/>
      </xdr:nvSpPr>
      <xdr:spPr>
        <a:xfrm>
          <a:off x="0" y="689943375"/>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1078593</xdr:colOff>
      <xdr:row>2240</xdr:row>
      <xdr:rowOff>0</xdr:rowOff>
    </xdr:to>
    <xdr:sp macro="" textlink="">
      <xdr:nvSpPr>
        <xdr:cNvPr id="682" name="Shape 4">
          <a:extLst>
            <a:ext uri="{FF2B5EF4-FFF2-40B4-BE49-F238E27FC236}">
              <a16:creationId xmlns:a16="http://schemas.microsoft.com/office/drawing/2014/main" xmlns="" id="{00000000-0008-0000-0B00-0000AA020000}"/>
            </a:ext>
          </a:extLst>
        </xdr:cNvPr>
        <xdr:cNvSpPr/>
      </xdr:nvSpPr>
      <xdr:spPr>
        <a:xfrm>
          <a:off x="0" y="704088000"/>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683" name="Shape 3">
          <a:extLst>
            <a:ext uri="{FF2B5EF4-FFF2-40B4-BE49-F238E27FC236}">
              <a16:creationId xmlns:a16="http://schemas.microsoft.com/office/drawing/2014/main" xmlns="" id="{00000000-0008-0000-0B00-0000AB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684" name="Shape 4">
          <a:extLst>
            <a:ext uri="{FF2B5EF4-FFF2-40B4-BE49-F238E27FC236}">
              <a16:creationId xmlns:a16="http://schemas.microsoft.com/office/drawing/2014/main" xmlns="" id="{00000000-0008-0000-0B00-0000AC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685" name="Shape 5">
          <a:extLst>
            <a:ext uri="{FF2B5EF4-FFF2-40B4-BE49-F238E27FC236}">
              <a16:creationId xmlns:a16="http://schemas.microsoft.com/office/drawing/2014/main" xmlns="" id="{00000000-0008-0000-0B00-0000AD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686" name="Shape 6">
          <a:extLst>
            <a:ext uri="{FF2B5EF4-FFF2-40B4-BE49-F238E27FC236}">
              <a16:creationId xmlns:a16="http://schemas.microsoft.com/office/drawing/2014/main" xmlns="" id="{00000000-0008-0000-0B00-0000AE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687" name="Shape 7">
          <a:extLst>
            <a:ext uri="{FF2B5EF4-FFF2-40B4-BE49-F238E27FC236}">
              <a16:creationId xmlns:a16="http://schemas.microsoft.com/office/drawing/2014/main" xmlns="" id="{00000000-0008-0000-0B00-0000AF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688" name="Shape 8">
          <a:extLst>
            <a:ext uri="{FF2B5EF4-FFF2-40B4-BE49-F238E27FC236}">
              <a16:creationId xmlns:a16="http://schemas.microsoft.com/office/drawing/2014/main" xmlns="" id="{00000000-0008-0000-0B00-0000B0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689" name="Shape 9">
          <a:extLst>
            <a:ext uri="{FF2B5EF4-FFF2-40B4-BE49-F238E27FC236}">
              <a16:creationId xmlns:a16="http://schemas.microsoft.com/office/drawing/2014/main" xmlns="" id="{00000000-0008-0000-0B00-0000B1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690" name="Shape 10">
          <a:extLst>
            <a:ext uri="{FF2B5EF4-FFF2-40B4-BE49-F238E27FC236}">
              <a16:creationId xmlns:a16="http://schemas.microsoft.com/office/drawing/2014/main" xmlns="" id="{00000000-0008-0000-0B00-0000B202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691" name="Shape 11">
          <a:extLst>
            <a:ext uri="{FF2B5EF4-FFF2-40B4-BE49-F238E27FC236}">
              <a16:creationId xmlns:a16="http://schemas.microsoft.com/office/drawing/2014/main" xmlns="" id="{00000000-0008-0000-0B00-0000B302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692" name="Shape 12">
          <a:extLst>
            <a:ext uri="{FF2B5EF4-FFF2-40B4-BE49-F238E27FC236}">
              <a16:creationId xmlns:a16="http://schemas.microsoft.com/office/drawing/2014/main" xmlns="" id="{00000000-0008-0000-0B00-0000B402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693" name="Shape 13">
          <a:extLst>
            <a:ext uri="{FF2B5EF4-FFF2-40B4-BE49-F238E27FC236}">
              <a16:creationId xmlns:a16="http://schemas.microsoft.com/office/drawing/2014/main" xmlns="" id="{00000000-0008-0000-0B00-0000B502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694" name="Shape 14">
          <a:extLst>
            <a:ext uri="{FF2B5EF4-FFF2-40B4-BE49-F238E27FC236}">
              <a16:creationId xmlns:a16="http://schemas.microsoft.com/office/drawing/2014/main" xmlns="" id="{00000000-0008-0000-0B00-0000B602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695" name="Shape 15">
          <a:extLst>
            <a:ext uri="{FF2B5EF4-FFF2-40B4-BE49-F238E27FC236}">
              <a16:creationId xmlns:a16="http://schemas.microsoft.com/office/drawing/2014/main" xmlns="" id="{00000000-0008-0000-0B00-0000B702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696" name="Shape 16">
          <a:extLst>
            <a:ext uri="{FF2B5EF4-FFF2-40B4-BE49-F238E27FC236}">
              <a16:creationId xmlns:a16="http://schemas.microsoft.com/office/drawing/2014/main" xmlns="" id="{00000000-0008-0000-0B00-0000B802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697" name="Shape 17">
          <a:extLst>
            <a:ext uri="{FF2B5EF4-FFF2-40B4-BE49-F238E27FC236}">
              <a16:creationId xmlns:a16="http://schemas.microsoft.com/office/drawing/2014/main" xmlns="" id="{00000000-0008-0000-0B00-0000B902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698" name="Shape 20">
          <a:extLst>
            <a:ext uri="{FF2B5EF4-FFF2-40B4-BE49-F238E27FC236}">
              <a16:creationId xmlns:a16="http://schemas.microsoft.com/office/drawing/2014/main" xmlns="" id="{00000000-0008-0000-0B00-0000BA02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699" name="Shape 21">
          <a:extLst>
            <a:ext uri="{FF2B5EF4-FFF2-40B4-BE49-F238E27FC236}">
              <a16:creationId xmlns:a16="http://schemas.microsoft.com/office/drawing/2014/main" xmlns="" id="{00000000-0008-0000-0B00-0000BB02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700" name="Shape 22">
          <a:extLst>
            <a:ext uri="{FF2B5EF4-FFF2-40B4-BE49-F238E27FC236}">
              <a16:creationId xmlns:a16="http://schemas.microsoft.com/office/drawing/2014/main" xmlns="" id="{00000000-0008-0000-0B00-0000BC02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1039</xdr:row>
      <xdr:rowOff>0</xdr:rowOff>
    </xdr:from>
    <xdr:ext cx="6642100" cy="0"/>
    <xdr:sp macro="" textlink="">
      <xdr:nvSpPr>
        <xdr:cNvPr id="701" name="Shape 23">
          <a:extLst>
            <a:ext uri="{FF2B5EF4-FFF2-40B4-BE49-F238E27FC236}">
              <a16:creationId xmlns:a16="http://schemas.microsoft.com/office/drawing/2014/main" xmlns="" id="{00000000-0008-0000-0B00-0000BD020000}"/>
            </a:ext>
          </a:extLst>
        </xdr:cNvPr>
        <xdr:cNvSpPr/>
      </xdr:nvSpPr>
      <xdr:spPr>
        <a:xfrm>
          <a:off x="0" y="326583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702" name="Shape 24">
          <a:extLst>
            <a:ext uri="{FF2B5EF4-FFF2-40B4-BE49-F238E27FC236}">
              <a16:creationId xmlns:a16="http://schemas.microsoft.com/office/drawing/2014/main" xmlns="" id="{00000000-0008-0000-0B00-0000BE02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703" name="Shape 25">
          <a:extLst>
            <a:ext uri="{FF2B5EF4-FFF2-40B4-BE49-F238E27FC236}">
              <a16:creationId xmlns:a16="http://schemas.microsoft.com/office/drawing/2014/main" xmlns="" id="{00000000-0008-0000-0B00-0000BF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704" name="Shape 26">
          <a:extLst>
            <a:ext uri="{FF2B5EF4-FFF2-40B4-BE49-F238E27FC236}">
              <a16:creationId xmlns:a16="http://schemas.microsoft.com/office/drawing/2014/main" xmlns="" id="{00000000-0008-0000-0B00-0000C0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705" name="Shape 27">
          <a:extLst>
            <a:ext uri="{FF2B5EF4-FFF2-40B4-BE49-F238E27FC236}">
              <a16:creationId xmlns:a16="http://schemas.microsoft.com/office/drawing/2014/main" xmlns="" id="{00000000-0008-0000-0B00-0000C102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706" name="Shape 28">
          <a:extLst>
            <a:ext uri="{FF2B5EF4-FFF2-40B4-BE49-F238E27FC236}">
              <a16:creationId xmlns:a16="http://schemas.microsoft.com/office/drawing/2014/main" xmlns="" id="{00000000-0008-0000-0B00-0000C202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707" name="Shape 29">
          <a:extLst>
            <a:ext uri="{FF2B5EF4-FFF2-40B4-BE49-F238E27FC236}">
              <a16:creationId xmlns:a16="http://schemas.microsoft.com/office/drawing/2014/main" xmlns="" id="{00000000-0008-0000-0B00-0000C302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708" name="Shape 30">
          <a:extLst>
            <a:ext uri="{FF2B5EF4-FFF2-40B4-BE49-F238E27FC236}">
              <a16:creationId xmlns:a16="http://schemas.microsoft.com/office/drawing/2014/main" xmlns="" id="{00000000-0008-0000-0B00-0000C402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709" name="Shape 31">
          <a:extLst>
            <a:ext uri="{FF2B5EF4-FFF2-40B4-BE49-F238E27FC236}">
              <a16:creationId xmlns:a16="http://schemas.microsoft.com/office/drawing/2014/main" xmlns="" id="{00000000-0008-0000-0B00-0000C502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710" name="Shape 32">
          <a:extLst>
            <a:ext uri="{FF2B5EF4-FFF2-40B4-BE49-F238E27FC236}">
              <a16:creationId xmlns:a16="http://schemas.microsoft.com/office/drawing/2014/main" xmlns="" id="{00000000-0008-0000-0B00-0000C602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711" name="Shape 3">
          <a:extLst>
            <a:ext uri="{FF2B5EF4-FFF2-40B4-BE49-F238E27FC236}">
              <a16:creationId xmlns:a16="http://schemas.microsoft.com/office/drawing/2014/main" xmlns="" id="{00000000-0008-0000-0B00-0000C7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712" name="Shape 4">
          <a:extLst>
            <a:ext uri="{FF2B5EF4-FFF2-40B4-BE49-F238E27FC236}">
              <a16:creationId xmlns:a16="http://schemas.microsoft.com/office/drawing/2014/main" xmlns="" id="{00000000-0008-0000-0B00-0000C8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713" name="Shape 5">
          <a:extLst>
            <a:ext uri="{FF2B5EF4-FFF2-40B4-BE49-F238E27FC236}">
              <a16:creationId xmlns:a16="http://schemas.microsoft.com/office/drawing/2014/main" xmlns="" id="{00000000-0008-0000-0B00-0000C9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714" name="Shape 6">
          <a:extLst>
            <a:ext uri="{FF2B5EF4-FFF2-40B4-BE49-F238E27FC236}">
              <a16:creationId xmlns:a16="http://schemas.microsoft.com/office/drawing/2014/main" xmlns="" id="{00000000-0008-0000-0B00-0000CA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715" name="Shape 7">
          <a:extLst>
            <a:ext uri="{FF2B5EF4-FFF2-40B4-BE49-F238E27FC236}">
              <a16:creationId xmlns:a16="http://schemas.microsoft.com/office/drawing/2014/main" xmlns="" id="{00000000-0008-0000-0B00-0000CB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716" name="Shape 8">
          <a:extLst>
            <a:ext uri="{FF2B5EF4-FFF2-40B4-BE49-F238E27FC236}">
              <a16:creationId xmlns:a16="http://schemas.microsoft.com/office/drawing/2014/main" xmlns="" id="{00000000-0008-0000-0B00-0000CC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717" name="Shape 9">
          <a:extLst>
            <a:ext uri="{FF2B5EF4-FFF2-40B4-BE49-F238E27FC236}">
              <a16:creationId xmlns:a16="http://schemas.microsoft.com/office/drawing/2014/main" xmlns="" id="{00000000-0008-0000-0B00-0000CD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718" name="Shape 10">
          <a:extLst>
            <a:ext uri="{FF2B5EF4-FFF2-40B4-BE49-F238E27FC236}">
              <a16:creationId xmlns:a16="http://schemas.microsoft.com/office/drawing/2014/main" xmlns="" id="{00000000-0008-0000-0B00-0000CE020000}"/>
            </a:ext>
          </a:extLst>
        </xdr:cNvPr>
        <xdr:cNvSpPr/>
      </xdr:nvSpPr>
      <xdr:spPr>
        <a:xfrm>
          <a:off x="0" y="121958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421</xdr:row>
      <xdr:rowOff>0</xdr:rowOff>
    </xdr:from>
    <xdr:ext cx="6642100" cy="0"/>
    <xdr:sp macro="" textlink="">
      <xdr:nvSpPr>
        <xdr:cNvPr id="719" name="Shape 11">
          <a:extLst>
            <a:ext uri="{FF2B5EF4-FFF2-40B4-BE49-F238E27FC236}">
              <a16:creationId xmlns:a16="http://schemas.microsoft.com/office/drawing/2014/main" xmlns="" id="{00000000-0008-0000-0B00-0000CF020000}"/>
            </a:ext>
          </a:extLst>
        </xdr:cNvPr>
        <xdr:cNvSpPr/>
      </xdr:nvSpPr>
      <xdr:spPr>
        <a:xfrm>
          <a:off x="0" y="13233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478</xdr:row>
      <xdr:rowOff>0</xdr:rowOff>
    </xdr:from>
    <xdr:ext cx="6642100" cy="0"/>
    <xdr:sp macro="" textlink="">
      <xdr:nvSpPr>
        <xdr:cNvPr id="720" name="Shape 12">
          <a:extLst>
            <a:ext uri="{FF2B5EF4-FFF2-40B4-BE49-F238E27FC236}">
              <a16:creationId xmlns:a16="http://schemas.microsoft.com/office/drawing/2014/main" xmlns="" id="{00000000-0008-0000-0B00-0000D0020000}"/>
            </a:ext>
          </a:extLst>
        </xdr:cNvPr>
        <xdr:cNvSpPr/>
      </xdr:nvSpPr>
      <xdr:spPr>
        <a:xfrm>
          <a:off x="0" y="150247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527</xdr:row>
      <xdr:rowOff>0</xdr:rowOff>
    </xdr:from>
    <xdr:ext cx="6642100" cy="0"/>
    <xdr:sp macro="" textlink="">
      <xdr:nvSpPr>
        <xdr:cNvPr id="721" name="Shape 13">
          <a:extLst>
            <a:ext uri="{FF2B5EF4-FFF2-40B4-BE49-F238E27FC236}">
              <a16:creationId xmlns:a16="http://schemas.microsoft.com/office/drawing/2014/main" xmlns="" id="{00000000-0008-0000-0B00-0000D1020000}"/>
            </a:ext>
          </a:extLst>
        </xdr:cNvPr>
        <xdr:cNvSpPr/>
      </xdr:nvSpPr>
      <xdr:spPr>
        <a:xfrm>
          <a:off x="0" y="165649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586</xdr:row>
      <xdr:rowOff>0</xdr:rowOff>
    </xdr:from>
    <xdr:ext cx="6642100" cy="0"/>
    <xdr:sp macro="" textlink="">
      <xdr:nvSpPr>
        <xdr:cNvPr id="722" name="Shape 14">
          <a:extLst>
            <a:ext uri="{FF2B5EF4-FFF2-40B4-BE49-F238E27FC236}">
              <a16:creationId xmlns:a16="http://schemas.microsoft.com/office/drawing/2014/main" xmlns="" id="{00000000-0008-0000-0B00-0000D2020000}"/>
            </a:ext>
          </a:extLst>
        </xdr:cNvPr>
        <xdr:cNvSpPr/>
      </xdr:nvSpPr>
      <xdr:spPr>
        <a:xfrm>
          <a:off x="0" y="184194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631</xdr:row>
      <xdr:rowOff>0</xdr:rowOff>
    </xdr:from>
    <xdr:ext cx="6642100" cy="0"/>
    <xdr:sp macro="" textlink="">
      <xdr:nvSpPr>
        <xdr:cNvPr id="723" name="Shape 15">
          <a:extLst>
            <a:ext uri="{FF2B5EF4-FFF2-40B4-BE49-F238E27FC236}">
              <a16:creationId xmlns:a16="http://schemas.microsoft.com/office/drawing/2014/main" xmlns="" id="{00000000-0008-0000-0B00-0000D3020000}"/>
            </a:ext>
          </a:extLst>
        </xdr:cNvPr>
        <xdr:cNvSpPr/>
      </xdr:nvSpPr>
      <xdr:spPr>
        <a:xfrm>
          <a:off x="0" y="198339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689</xdr:row>
      <xdr:rowOff>0</xdr:rowOff>
    </xdr:from>
    <xdr:ext cx="6642100" cy="0"/>
    <xdr:sp macro="" textlink="">
      <xdr:nvSpPr>
        <xdr:cNvPr id="724" name="Shape 16">
          <a:extLst>
            <a:ext uri="{FF2B5EF4-FFF2-40B4-BE49-F238E27FC236}">
              <a16:creationId xmlns:a16="http://schemas.microsoft.com/office/drawing/2014/main" xmlns="" id="{00000000-0008-0000-0B00-0000D4020000}"/>
            </a:ext>
          </a:extLst>
        </xdr:cNvPr>
        <xdr:cNvSpPr/>
      </xdr:nvSpPr>
      <xdr:spPr>
        <a:xfrm>
          <a:off x="0" y="216569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743</xdr:row>
      <xdr:rowOff>0</xdr:rowOff>
    </xdr:from>
    <xdr:ext cx="6642100" cy="0"/>
    <xdr:sp macro="" textlink="">
      <xdr:nvSpPr>
        <xdr:cNvPr id="725" name="Shape 17">
          <a:extLst>
            <a:ext uri="{FF2B5EF4-FFF2-40B4-BE49-F238E27FC236}">
              <a16:creationId xmlns:a16="http://schemas.microsoft.com/office/drawing/2014/main" xmlns="" id="{00000000-0008-0000-0B00-0000D5020000}"/>
            </a:ext>
          </a:extLst>
        </xdr:cNvPr>
        <xdr:cNvSpPr/>
      </xdr:nvSpPr>
      <xdr:spPr>
        <a:xfrm>
          <a:off x="0" y="233543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799</xdr:row>
      <xdr:rowOff>0</xdr:rowOff>
    </xdr:from>
    <xdr:ext cx="6642100" cy="0"/>
    <xdr:sp macro="" textlink="">
      <xdr:nvSpPr>
        <xdr:cNvPr id="726" name="Shape 18">
          <a:extLst>
            <a:ext uri="{FF2B5EF4-FFF2-40B4-BE49-F238E27FC236}">
              <a16:creationId xmlns:a16="http://schemas.microsoft.com/office/drawing/2014/main" xmlns="" id="{00000000-0008-0000-0B00-0000D6020000}"/>
            </a:ext>
          </a:extLst>
        </xdr:cNvPr>
        <xdr:cNvSpPr/>
      </xdr:nvSpPr>
      <xdr:spPr>
        <a:xfrm>
          <a:off x="0" y="251145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852</xdr:row>
      <xdr:rowOff>0</xdr:rowOff>
    </xdr:from>
    <xdr:ext cx="6642100" cy="0"/>
    <xdr:sp macro="" textlink="">
      <xdr:nvSpPr>
        <xdr:cNvPr id="727" name="Shape 19">
          <a:extLst>
            <a:ext uri="{FF2B5EF4-FFF2-40B4-BE49-F238E27FC236}">
              <a16:creationId xmlns:a16="http://schemas.microsoft.com/office/drawing/2014/main" xmlns="" id="{00000000-0008-0000-0B00-0000D7020000}"/>
            </a:ext>
          </a:extLst>
        </xdr:cNvPr>
        <xdr:cNvSpPr/>
      </xdr:nvSpPr>
      <xdr:spPr>
        <a:xfrm>
          <a:off x="0" y="267804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914</xdr:row>
      <xdr:rowOff>0</xdr:rowOff>
    </xdr:from>
    <xdr:ext cx="6642100" cy="0"/>
    <xdr:sp macro="" textlink="">
      <xdr:nvSpPr>
        <xdr:cNvPr id="728" name="Shape 20">
          <a:extLst>
            <a:ext uri="{FF2B5EF4-FFF2-40B4-BE49-F238E27FC236}">
              <a16:creationId xmlns:a16="http://schemas.microsoft.com/office/drawing/2014/main" xmlns="" id="{00000000-0008-0000-0B00-0000D8020000}"/>
            </a:ext>
          </a:extLst>
        </xdr:cNvPr>
        <xdr:cNvSpPr/>
      </xdr:nvSpPr>
      <xdr:spPr>
        <a:xfrm>
          <a:off x="0" y="28729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951</xdr:row>
      <xdr:rowOff>0</xdr:rowOff>
    </xdr:from>
    <xdr:ext cx="6642100" cy="0"/>
    <xdr:sp macro="" textlink="">
      <xdr:nvSpPr>
        <xdr:cNvPr id="729" name="Shape 21">
          <a:extLst>
            <a:ext uri="{FF2B5EF4-FFF2-40B4-BE49-F238E27FC236}">
              <a16:creationId xmlns:a16="http://schemas.microsoft.com/office/drawing/2014/main" xmlns="" id="{00000000-0008-0000-0B00-0000D9020000}"/>
            </a:ext>
          </a:extLst>
        </xdr:cNvPr>
        <xdr:cNvSpPr/>
      </xdr:nvSpPr>
      <xdr:spPr>
        <a:xfrm>
          <a:off x="0" y="298923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997</xdr:row>
      <xdr:rowOff>0</xdr:rowOff>
    </xdr:from>
    <xdr:ext cx="6642100" cy="0"/>
    <xdr:sp macro="" textlink="">
      <xdr:nvSpPr>
        <xdr:cNvPr id="730" name="Shape 22">
          <a:extLst>
            <a:ext uri="{FF2B5EF4-FFF2-40B4-BE49-F238E27FC236}">
              <a16:creationId xmlns:a16="http://schemas.microsoft.com/office/drawing/2014/main" xmlns="" id="{00000000-0008-0000-0B00-0000DA020000}"/>
            </a:ext>
          </a:extLst>
        </xdr:cNvPr>
        <xdr:cNvSpPr/>
      </xdr:nvSpPr>
      <xdr:spPr>
        <a:xfrm>
          <a:off x="0" y="313382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1083</xdr:row>
      <xdr:rowOff>0</xdr:rowOff>
    </xdr:from>
    <xdr:ext cx="6642100" cy="0"/>
    <xdr:sp macro="" textlink="">
      <xdr:nvSpPr>
        <xdr:cNvPr id="731" name="Shape 24">
          <a:extLst>
            <a:ext uri="{FF2B5EF4-FFF2-40B4-BE49-F238E27FC236}">
              <a16:creationId xmlns:a16="http://schemas.microsoft.com/office/drawing/2014/main" xmlns="" id="{00000000-0008-0000-0B00-0000DB020000}"/>
            </a:ext>
          </a:extLst>
        </xdr:cNvPr>
        <xdr:cNvSpPr/>
      </xdr:nvSpPr>
      <xdr:spPr>
        <a:xfrm>
          <a:off x="0" y="340413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732" name="Shape 25">
          <a:extLst>
            <a:ext uri="{FF2B5EF4-FFF2-40B4-BE49-F238E27FC236}">
              <a16:creationId xmlns:a16="http://schemas.microsoft.com/office/drawing/2014/main" xmlns="" id="{00000000-0008-0000-0B00-0000DC02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733" name="Shape 26">
          <a:extLst>
            <a:ext uri="{FF2B5EF4-FFF2-40B4-BE49-F238E27FC236}">
              <a16:creationId xmlns:a16="http://schemas.microsoft.com/office/drawing/2014/main" xmlns="" id="{00000000-0008-0000-0B00-0000DD02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1201</xdr:row>
      <xdr:rowOff>0</xdr:rowOff>
    </xdr:from>
    <xdr:ext cx="6642100" cy="0"/>
    <xdr:sp macro="" textlink="">
      <xdr:nvSpPr>
        <xdr:cNvPr id="734" name="Shape 27">
          <a:extLst>
            <a:ext uri="{FF2B5EF4-FFF2-40B4-BE49-F238E27FC236}">
              <a16:creationId xmlns:a16="http://schemas.microsoft.com/office/drawing/2014/main" xmlns="" id="{00000000-0008-0000-0B00-0000DE020000}"/>
            </a:ext>
          </a:extLst>
        </xdr:cNvPr>
        <xdr:cNvSpPr/>
      </xdr:nvSpPr>
      <xdr:spPr>
        <a:xfrm>
          <a:off x="0" y="377504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1238</xdr:row>
      <xdr:rowOff>0</xdr:rowOff>
    </xdr:from>
    <xdr:ext cx="6642100" cy="0"/>
    <xdr:sp macro="" textlink="">
      <xdr:nvSpPr>
        <xdr:cNvPr id="735" name="Shape 28">
          <a:extLst>
            <a:ext uri="{FF2B5EF4-FFF2-40B4-BE49-F238E27FC236}">
              <a16:creationId xmlns:a16="http://schemas.microsoft.com/office/drawing/2014/main" xmlns="" id="{00000000-0008-0000-0B00-0000DF020000}"/>
            </a:ext>
          </a:extLst>
        </xdr:cNvPr>
        <xdr:cNvSpPr/>
      </xdr:nvSpPr>
      <xdr:spPr>
        <a:xfrm>
          <a:off x="0" y="389134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1294</xdr:row>
      <xdr:rowOff>0</xdr:rowOff>
    </xdr:from>
    <xdr:ext cx="6642100" cy="0"/>
    <xdr:sp macro="" textlink="">
      <xdr:nvSpPr>
        <xdr:cNvPr id="736" name="Shape 29">
          <a:extLst>
            <a:ext uri="{FF2B5EF4-FFF2-40B4-BE49-F238E27FC236}">
              <a16:creationId xmlns:a16="http://schemas.microsoft.com/office/drawing/2014/main" xmlns="" id="{00000000-0008-0000-0B00-0000E0020000}"/>
            </a:ext>
          </a:extLst>
        </xdr:cNvPr>
        <xdr:cNvSpPr/>
      </xdr:nvSpPr>
      <xdr:spPr>
        <a:xfrm>
          <a:off x="0" y="406736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1339</xdr:row>
      <xdr:rowOff>0</xdr:rowOff>
    </xdr:from>
    <xdr:ext cx="6642100" cy="0"/>
    <xdr:sp macro="" textlink="">
      <xdr:nvSpPr>
        <xdr:cNvPr id="737" name="Shape 30">
          <a:extLst>
            <a:ext uri="{FF2B5EF4-FFF2-40B4-BE49-F238E27FC236}">
              <a16:creationId xmlns:a16="http://schemas.microsoft.com/office/drawing/2014/main" xmlns="" id="{00000000-0008-0000-0B00-0000E1020000}"/>
            </a:ext>
          </a:extLst>
        </xdr:cNvPr>
        <xdr:cNvSpPr/>
      </xdr:nvSpPr>
      <xdr:spPr>
        <a:xfrm>
          <a:off x="0" y="42088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1384</xdr:row>
      <xdr:rowOff>0</xdr:rowOff>
    </xdr:from>
    <xdr:ext cx="6642100" cy="0"/>
    <xdr:sp macro="" textlink="">
      <xdr:nvSpPr>
        <xdr:cNvPr id="738" name="Shape 31">
          <a:extLst>
            <a:ext uri="{FF2B5EF4-FFF2-40B4-BE49-F238E27FC236}">
              <a16:creationId xmlns:a16="http://schemas.microsoft.com/office/drawing/2014/main" xmlns="" id="{00000000-0008-0000-0B00-0000E2020000}"/>
            </a:ext>
          </a:extLst>
        </xdr:cNvPr>
        <xdr:cNvSpPr/>
      </xdr:nvSpPr>
      <xdr:spPr>
        <a:xfrm>
          <a:off x="0" y="435025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1434</xdr:row>
      <xdr:rowOff>0</xdr:rowOff>
    </xdr:from>
    <xdr:ext cx="6642100" cy="0"/>
    <xdr:sp macro="" textlink="">
      <xdr:nvSpPr>
        <xdr:cNvPr id="739" name="Shape 32">
          <a:extLst>
            <a:ext uri="{FF2B5EF4-FFF2-40B4-BE49-F238E27FC236}">
              <a16:creationId xmlns:a16="http://schemas.microsoft.com/office/drawing/2014/main" xmlns="" id="{00000000-0008-0000-0B00-0000E3020000}"/>
            </a:ext>
          </a:extLst>
        </xdr:cNvPr>
        <xdr:cNvSpPr/>
      </xdr:nvSpPr>
      <xdr:spPr>
        <a:xfrm>
          <a:off x="0" y="45074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760</xdr:row>
      <xdr:rowOff>0</xdr:rowOff>
    </xdr:from>
    <xdr:ext cx="6642100" cy="0"/>
    <xdr:sp macro="" textlink="">
      <xdr:nvSpPr>
        <xdr:cNvPr id="740" name="Shape 17">
          <a:extLst>
            <a:ext uri="{FF2B5EF4-FFF2-40B4-BE49-F238E27FC236}">
              <a16:creationId xmlns:a16="http://schemas.microsoft.com/office/drawing/2014/main" xmlns="" id="{00000000-0008-0000-0B00-0000E4020000}"/>
            </a:ext>
          </a:extLst>
        </xdr:cNvPr>
        <xdr:cNvSpPr/>
      </xdr:nvSpPr>
      <xdr:spPr>
        <a:xfrm>
          <a:off x="0" y="238887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818</xdr:row>
      <xdr:rowOff>0</xdr:rowOff>
    </xdr:from>
    <xdr:ext cx="6642100" cy="0"/>
    <xdr:sp macro="" textlink="">
      <xdr:nvSpPr>
        <xdr:cNvPr id="741" name="Shape 18">
          <a:extLst>
            <a:ext uri="{FF2B5EF4-FFF2-40B4-BE49-F238E27FC236}">
              <a16:creationId xmlns:a16="http://schemas.microsoft.com/office/drawing/2014/main" xmlns="" id="{00000000-0008-0000-0B00-0000E5020000}"/>
            </a:ext>
          </a:extLst>
        </xdr:cNvPr>
        <xdr:cNvSpPr/>
      </xdr:nvSpPr>
      <xdr:spPr>
        <a:xfrm>
          <a:off x="0" y="2571178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876</xdr:row>
      <xdr:rowOff>0</xdr:rowOff>
    </xdr:from>
    <xdr:ext cx="6642100" cy="0"/>
    <xdr:sp macro="" textlink="">
      <xdr:nvSpPr>
        <xdr:cNvPr id="742" name="Shape 19">
          <a:extLst>
            <a:ext uri="{FF2B5EF4-FFF2-40B4-BE49-F238E27FC236}">
              <a16:creationId xmlns:a16="http://schemas.microsoft.com/office/drawing/2014/main" xmlns="" id="{00000000-0008-0000-0B00-0000E6020000}"/>
            </a:ext>
          </a:extLst>
        </xdr:cNvPr>
        <xdr:cNvSpPr/>
      </xdr:nvSpPr>
      <xdr:spPr>
        <a:xfrm>
          <a:off x="0" y="2753487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936</xdr:row>
      <xdr:rowOff>0</xdr:rowOff>
    </xdr:from>
    <xdr:ext cx="6642100" cy="0"/>
    <xdr:sp macro="" textlink="">
      <xdr:nvSpPr>
        <xdr:cNvPr id="743" name="Shape 20">
          <a:extLst>
            <a:ext uri="{FF2B5EF4-FFF2-40B4-BE49-F238E27FC236}">
              <a16:creationId xmlns:a16="http://schemas.microsoft.com/office/drawing/2014/main" xmlns="" id="{00000000-0008-0000-0B00-0000E7020000}"/>
            </a:ext>
          </a:extLst>
        </xdr:cNvPr>
        <xdr:cNvSpPr/>
      </xdr:nvSpPr>
      <xdr:spPr>
        <a:xfrm>
          <a:off x="0" y="2942082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977</xdr:row>
      <xdr:rowOff>0</xdr:rowOff>
    </xdr:from>
    <xdr:ext cx="6642100" cy="0"/>
    <xdr:sp macro="" textlink="">
      <xdr:nvSpPr>
        <xdr:cNvPr id="744" name="Shape 21">
          <a:extLst>
            <a:ext uri="{FF2B5EF4-FFF2-40B4-BE49-F238E27FC236}">
              <a16:creationId xmlns:a16="http://schemas.microsoft.com/office/drawing/2014/main" xmlns="" id="{00000000-0008-0000-0B00-0000E8020000}"/>
            </a:ext>
          </a:extLst>
        </xdr:cNvPr>
        <xdr:cNvSpPr/>
      </xdr:nvSpPr>
      <xdr:spPr>
        <a:xfrm>
          <a:off x="0" y="3070955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1023</xdr:row>
      <xdr:rowOff>0</xdr:rowOff>
    </xdr:from>
    <xdr:ext cx="6642100" cy="0"/>
    <xdr:sp macro="" textlink="">
      <xdr:nvSpPr>
        <xdr:cNvPr id="745" name="Shape 22">
          <a:extLst>
            <a:ext uri="{FF2B5EF4-FFF2-40B4-BE49-F238E27FC236}">
              <a16:creationId xmlns:a16="http://schemas.microsoft.com/office/drawing/2014/main" xmlns="" id="{00000000-0008-0000-0B00-0000E9020000}"/>
            </a:ext>
          </a:extLst>
        </xdr:cNvPr>
        <xdr:cNvSpPr/>
      </xdr:nvSpPr>
      <xdr:spPr>
        <a:xfrm>
          <a:off x="0" y="321554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2214</xdr:row>
      <xdr:rowOff>1587</xdr:rowOff>
    </xdr:from>
    <xdr:to>
      <xdr:col>3</xdr:col>
      <xdr:colOff>1078593</xdr:colOff>
      <xdr:row>2214</xdr:row>
      <xdr:rowOff>3174</xdr:rowOff>
    </xdr:to>
    <xdr:sp macro="" textlink="">
      <xdr:nvSpPr>
        <xdr:cNvPr id="746" name="Shape 2">
          <a:extLst>
            <a:ext uri="{FF2B5EF4-FFF2-40B4-BE49-F238E27FC236}">
              <a16:creationId xmlns:a16="http://schemas.microsoft.com/office/drawing/2014/main" xmlns="" id="{00000000-0008-0000-0B00-0000EA020000}"/>
            </a:ext>
          </a:extLst>
        </xdr:cNvPr>
        <xdr:cNvSpPr/>
      </xdr:nvSpPr>
      <xdr:spPr>
        <a:xfrm>
          <a:off x="0" y="695917137"/>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747" name="Shape 3">
          <a:extLst>
            <a:ext uri="{FF2B5EF4-FFF2-40B4-BE49-F238E27FC236}">
              <a16:creationId xmlns:a16="http://schemas.microsoft.com/office/drawing/2014/main" xmlns="" id="{00000000-0008-0000-0B00-0000EB02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748" name="Shape 4">
          <a:extLst>
            <a:ext uri="{FF2B5EF4-FFF2-40B4-BE49-F238E27FC236}">
              <a16:creationId xmlns:a16="http://schemas.microsoft.com/office/drawing/2014/main" xmlns="" id="{00000000-0008-0000-0B00-0000EC02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749" name="Shape 5">
          <a:extLst>
            <a:ext uri="{FF2B5EF4-FFF2-40B4-BE49-F238E27FC236}">
              <a16:creationId xmlns:a16="http://schemas.microsoft.com/office/drawing/2014/main" xmlns="" id="{00000000-0008-0000-0B00-0000ED02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750" name="Shape 6">
          <a:extLst>
            <a:ext uri="{FF2B5EF4-FFF2-40B4-BE49-F238E27FC236}">
              <a16:creationId xmlns:a16="http://schemas.microsoft.com/office/drawing/2014/main" xmlns="" id="{00000000-0008-0000-0B00-0000EE02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751" name="Shape 7">
          <a:extLst>
            <a:ext uri="{FF2B5EF4-FFF2-40B4-BE49-F238E27FC236}">
              <a16:creationId xmlns:a16="http://schemas.microsoft.com/office/drawing/2014/main" xmlns="" id="{00000000-0008-0000-0B00-0000EF02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752" name="Shape 8">
          <a:extLst>
            <a:ext uri="{FF2B5EF4-FFF2-40B4-BE49-F238E27FC236}">
              <a16:creationId xmlns:a16="http://schemas.microsoft.com/office/drawing/2014/main" xmlns="" id="{00000000-0008-0000-0B00-0000F002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753" name="Shape 9">
          <a:extLst>
            <a:ext uri="{FF2B5EF4-FFF2-40B4-BE49-F238E27FC236}">
              <a16:creationId xmlns:a16="http://schemas.microsoft.com/office/drawing/2014/main" xmlns="" id="{00000000-0008-0000-0B00-0000F102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754" name="Shape 10">
          <a:extLst>
            <a:ext uri="{FF2B5EF4-FFF2-40B4-BE49-F238E27FC236}">
              <a16:creationId xmlns:a16="http://schemas.microsoft.com/office/drawing/2014/main" xmlns="" id="{00000000-0008-0000-0B00-0000F202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755" name="Shape 11">
          <a:extLst>
            <a:ext uri="{FF2B5EF4-FFF2-40B4-BE49-F238E27FC236}">
              <a16:creationId xmlns:a16="http://schemas.microsoft.com/office/drawing/2014/main" xmlns="" id="{00000000-0008-0000-0B00-0000F302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756" name="Shape 12">
          <a:extLst>
            <a:ext uri="{FF2B5EF4-FFF2-40B4-BE49-F238E27FC236}">
              <a16:creationId xmlns:a16="http://schemas.microsoft.com/office/drawing/2014/main" xmlns="" id="{00000000-0008-0000-0B00-0000F402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757" name="Shape 13">
          <a:extLst>
            <a:ext uri="{FF2B5EF4-FFF2-40B4-BE49-F238E27FC236}">
              <a16:creationId xmlns:a16="http://schemas.microsoft.com/office/drawing/2014/main" xmlns="" id="{00000000-0008-0000-0B00-0000F502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758" name="Shape 14">
          <a:extLst>
            <a:ext uri="{FF2B5EF4-FFF2-40B4-BE49-F238E27FC236}">
              <a16:creationId xmlns:a16="http://schemas.microsoft.com/office/drawing/2014/main" xmlns="" id="{00000000-0008-0000-0B00-0000F602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759" name="Shape 15">
          <a:extLst>
            <a:ext uri="{FF2B5EF4-FFF2-40B4-BE49-F238E27FC236}">
              <a16:creationId xmlns:a16="http://schemas.microsoft.com/office/drawing/2014/main" xmlns="" id="{00000000-0008-0000-0B00-0000F702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760" name="Shape 16">
          <a:extLst>
            <a:ext uri="{FF2B5EF4-FFF2-40B4-BE49-F238E27FC236}">
              <a16:creationId xmlns:a16="http://schemas.microsoft.com/office/drawing/2014/main" xmlns="" id="{00000000-0008-0000-0B00-0000F802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761" name="Shape 17">
          <a:extLst>
            <a:ext uri="{FF2B5EF4-FFF2-40B4-BE49-F238E27FC236}">
              <a16:creationId xmlns:a16="http://schemas.microsoft.com/office/drawing/2014/main" xmlns="" id="{00000000-0008-0000-0B00-0000F902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762" name="Shape 19">
          <a:extLst>
            <a:ext uri="{FF2B5EF4-FFF2-40B4-BE49-F238E27FC236}">
              <a16:creationId xmlns:a16="http://schemas.microsoft.com/office/drawing/2014/main" xmlns="" id="{00000000-0008-0000-0B00-0000FA02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763" name="Shape 20">
          <a:extLst>
            <a:ext uri="{FF2B5EF4-FFF2-40B4-BE49-F238E27FC236}">
              <a16:creationId xmlns:a16="http://schemas.microsoft.com/office/drawing/2014/main" xmlns="" id="{00000000-0008-0000-0B00-0000FB02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764" name="Shape 21">
          <a:extLst>
            <a:ext uri="{FF2B5EF4-FFF2-40B4-BE49-F238E27FC236}">
              <a16:creationId xmlns:a16="http://schemas.microsoft.com/office/drawing/2014/main" xmlns="" id="{00000000-0008-0000-0B00-0000FC02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765" name="Shape 22">
          <a:extLst>
            <a:ext uri="{FF2B5EF4-FFF2-40B4-BE49-F238E27FC236}">
              <a16:creationId xmlns:a16="http://schemas.microsoft.com/office/drawing/2014/main" xmlns="" id="{00000000-0008-0000-0B00-0000FD02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766" name="Shape 23">
          <a:extLst>
            <a:ext uri="{FF2B5EF4-FFF2-40B4-BE49-F238E27FC236}">
              <a16:creationId xmlns:a16="http://schemas.microsoft.com/office/drawing/2014/main" xmlns="" id="{00000000-0008-0000-0B00-0000FE02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767" name="Shape 24">
          <a:extLst>
            <a:ext uri="{FF2B5EF4-FFF2-40B4-BE49-F238E27FC236}">
              <a16:creationId xmlns:a16="http://schemas.microsoft.com/office/drawing/2014/main" xmlns="" id="{00000000-0008-0000-0B00-0000FF02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768" name="Shape 25">
          <a:extLst>
            <a:ext uri="{FF2B5EF4-FFF2-40B4-BE49-F238E27FC236}">
              <a16:creationId xmlns:a16="http://schemas.microsoft.com/office/drawing/2014/main" xmlns="" id="{00000000-0008-0000-0B00-000000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769" name="Shape 26">
          <a:extLst>
            <a:ext uri="{FF2B5EF4-FFF2-40B4-BE49-F238E27FC236}">
              <a16:creationId xmlns:a16="http://schemas.microsoft.com/office/drawing/2014/main" xmlns="" id="{00000000-0008-0000-0B00-000001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770" name="Shape 27">
          <a:extLst>
            <a:ext uri="{FF2B5EF4-FFF2-40B4-BE49-F238E27FC236}">
              <a16:creationId xmlns:a16="http://schemas.microsoft.com/office/drawing/2014/main" xmlns="" id="{00000000-0008-0000-0B00-000002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771" name="Shape 28">
          <a:extLst>
            <a:ext uri="{FF2B5EF4-FFF2-40B4-BE49-F238E27FC236}">
              <a16:creationId xmlns:a16="http://schemas.microsoft.com/office/drawing/2014/main" xmlns="" id="{00000000-0008-0000-0B00-000003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772" name="Shape 29">
          <a:extLst>
            <a:ext uri="{FF2B5EF4-FFF2-40B4-BE49-F238E27FC236}">
              <a16:creationId xmlns:a16="http://schemas.microsoft.com/office/drawing/2014/main" xmlns="" id="{00000000-0008-0000-0B00-000004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773" name="Shape 30">
          <a:extLst>
            <a:ext uri="{FF2B5EF4-FFF2-40B4-BE49-F238E27FC236}">
              <a16:creationId xmlns:a16="http://schemas.microsoft.com/office/drawing/2014/main" xmlns="" id="{00000000-0008-0000-0B00-000005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774" name="Shape 31">
          <a:extLst>
            <a:ext uri="{FF2B5EF4-FFF2-40B4-BE49-F238E27FC236}">
              <a16:creationId xmlns:a16="http://schemas.microsoft.com/office/drawing/2014/main" xmlns="" id="{00000000-0008-0000-0B00-000006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775" name="Shape 32">
          <a:extLst>
            <a:ext uri="{FF2B5EF4-FFF2-40B4-BE49-F238E27FC236}">
              <a16:creationId xmlns:a16="http://schemas.microsoft.com/office/drawing/2014/main" xmlns="" id="{00000000-0008-0000-0B00-000007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776" name="Shape 3">
          <a:extLst>
            <a:ext uri="{FF2B5EF4-FFF2-40B4-BE49-F238E27FC236}">
              <a16:creationId xmlns:a16="http://schemas.microsoft.com/office/drawing/2014/main" xmlns="" id="{00000000-0008-0000-0B00-000008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777" name="Shape 4">
          <a:extLst>
            <a:ext uri="{FF2B5EF4-FFF2-40B4-BE49-F238E27FC236}">
              <a16:creationId xmlns:a16="http://schemas.microsoft.com/office/drawing/2014/main" xmlns="" id="{00000000-0008-0000-0B00-000009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778" name="Shape 5">
          <a:extLst>
            <a:ext uri="{FF2B5EF4-FFF2-40B4-BE49-F238E27FC236}">
              <a16:creationId xmlns:a16="http://schemas.microsoft.com/office/drawing/2014/main" xmlns="" id="{00000000-0008-0000-0B00-00000A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779" name="Shape 6">
          <a:extLst>
            <a:ext uri="{FF2B5EF4-FFF2-40B4-BE49-F238E27FC236}">
              <a16:creationId xmlns:a16="http://schemas.microsoft.com/office/drawing/2014/main" xmlns="" id="{00000000-0008-0000-0B00-00000B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780" name="Shape 7">
          <a:extLst>
            <a:ext uri="{FF2B5EF4-FFF2-40B4-BE49-F238E27FC236}">
              <a16:creationId xmlns:a16="http://schemas.microsoft.com/office/drawing/2014/main" xmlns="" id="{00000000-0008-0000-0B00-00000C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781" name="Shape 8">
          <a:extLst>
            <a:ext uri="{FF2B5EF4-FFF2-40B4-BE49-F238E27FC236}">
              <a16:creationId xmlns:a16="http://schemas.microsoft.com/office/drawing/2014/main" xmlns="" id="{00000000-0008-0000-0B00-00000D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782" name="Shape 9">
          <a:extLst>
            <a:ext uri="{FF2B5EF4-FFF2-40B4-BE49-F238E27FC236}">
              <a16:creationId xmlns:a16="http://schemas.microsoft.com/office/drawing/2014/main" xmlns="" id="{00000000-0008-0000-0B00-00000E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783" name="Shape 10">
          <a:extLst>
            <a:ext uri="{FF2B5EF4-FFF2-40B4-BE49-F238E27FC236}">
              <a16:creationId xmlns:a16="http://schemas.microsoft.com/office/drawing/2014/main" xmlns="" id="{00000000-0008-0000-0B00-00000F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784" name="Shape 11">
          <a:extLst>
            <a:ext uri="{FF2B5EF4-FFF2-40B4-BE49-F238E27FC236}">
              <a16:creationId xmlns:a16="http://schemas.microsoft.com/office/drawing/2014/main" xmlns="" id="{00000000-0008-0000-0B00-000010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785" name="Shape 12">
          <a:extLst>
            <a:ext uri="{FF2B5EF4-FFF2-40B4-BE49-F238E27FC236}">
              <a16:creationId xmlns:a16="http://schemas.microsoft.com/office/drawing/2014/main" xmlns="" id="{00000000-0008-0000-0B00-000011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786" name="Shape 13">
          <a:extLst>
            <a:ext uri="{FF2B5EF4-FFF2-40B4-BE49-F238E27FC236}">
              <a16:creationId xmlns:a16="http://schemas.microsoft.com/office/drawing/2014/main" xmlns="" id="{00000000-0008-0000-0B00-000012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787" name="Shape 14">
          <a:extLst>
            <a:ext uri="{FF2B5EF4-FFF2-40B4-BE49-F238E27FC236}">
              <a16:creationId xmlns:a16="http://schemas.microsoft.com/office/drawing/2014/main" xmlns="" id="{00000000-0008-0000-0B00-000013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788" name="Shape 15">
          <a:extLst>
            <a:ext uri="{FF2B5EF4-FFF2-40B4-BE49-F238E27FC236}">
              <a16:creationId xmlns:a16="http://schemas.microsoft.com/office/drawing/2014/main" xmlns="" id="{00000000-0008-0000-0B00-000014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789" name="Shape 16">
          <a:extLst>
            <a:ext uri="{FF2B5EF4-FFF2-40B4-BE49-F238E27FC236}">
              <a16:creationId xmlns:a16="http://schemas.microsoft.com/office/drawing/2014/main" xmlns="" id="{00000000-0008-0000-0B00-000015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790" name="Shape 17">
          <a:extLst>
            <a:ext uri="{FF2B5EF4-FFF2-40B4-BE49-F238E27FC236}">
              <a16:creationId xmlns:a16="http://schemas.microsoft.com/office/drawing/2014/main" xmlns="" id="{00000000-0008-0000-0B00-000016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791" name="Shape 18">
          <a:extLst>
            <a:ext uri="{FF2B5EF4-FFF2-40B4-BE49-F238E27FC236}">
              <a16:creationId xmlns:a16="http://schemas.microsoft.com/office/drawing/2014/main" xmlns="" id="{00000000-0008-0000-0B00-00001703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792" name="Shape 19">
          <a:extLst>
            <a:ext uri="{FF2B5EF4-FFF2-40B4-BE49-F238E27FC236}">
              <a16:creationId xmlns:a16="http://schemas.microsoft.com/office/drawing/2014/main" xmlns="" id="{00000000-0008-0000-0B00-000018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793" name="Shape 20">
          <a:extLst>
            <a:ext uri="{FF2B5EF4-FFF2-40B4-BE49-F238E27FC236}">
              <a16:creationId xmlns:a16="http://schemas.microsoft.com/office/drawing/2014/main" xmlns="" id="{00000000-0008-0000-0B00-000019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794" name="Shape 21">
          <a:extLst>
            <a:ext uri="{FF2B5EF4-FFF2-40B4-BE49-F238E27FC236}">
              <a16:creationId xmlns:a16="http://schemas.microsoft.com/office/drawing/2014/main" xmlns="" id="{00000000-0008-0000-0B00-00001A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795" name="Shape 22">
          <a:extLst>
            <a:ext uri="{FF2B5EF4-FFF2-40B4-BE49-F238E27FC236}">
              <a16:creationId xmlns:a16="http://schemas.microsoft.com/office/drawing/2014/main" xmlns="" id="{00000000-0008-0000-0B00-00001B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796" name="Shape 23">
          <a:extLst>
            <a:ext uri="{FF2B5EF4-FFF2-40B4-BE49-F238E27FC236}">
              <a16:creationId xmlns:a16="http://schemas.microsoft.com/office/drawing/2014/main" xmlns="" id="{00000000-0008-0000-0B00-00001C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797" name="Shape 24">
          <a:extLst>
            <a:ext uri="{FF2B5EF4-FFF2-40B4-BE49-F238E27FC236}">
              <a16:creationId xmlns:a16="http://schemas.microsoft.com/office/drawing/2014/main" xmlns="" id="{00000000-0008-0000-0B00-00001D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798" name="Shape 25">
          <a:extLst>
            <a:ext uri="{FF2B5EF4-FFF2-40B4-BE49-F238E27FC236}">
              <a16:creationId xmlns:a16="http://schemas.microsoft.com/office/drawing/2014/main" xmlns="" id="{00000000-0008-0000-0B00-00001E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799" name="Shape 26">
          <a:extLst>
            <a:ext uri="{FF2B5EF4-FFF2-40B4-BE49-F238E27FC236}">
              <a16:creationId xmlns:a16="http://schemas.microsoft.com/office/drawing/2014/main" xmlns="" id="{00000000-0008-0000-0B00-00001F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800" name="Shape 27">
          <a:extLst>
            <a:ext uri="{FF2B5EF4-FFF2-40B4-BE49-F238E27FC236}">
              <a16:creationId xmlns:a16="http://schemas.microsoft.com/office/drawing/2014/main" xmlns="" id="{00000000-0008-0000-0B00-000020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801" name="Shape 28">
          <a:extLst>
            <a:ext uri="{FF2B5EF4-FFF2-40B4-BE49-F238E27FC236}">
              <a16:creationId xmlns:a16="http://schemas.microsoft.com/office/drawing/2014/main" xmlns="" id="{00000000-0008-0000-0B00-000021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802" name="Shape 29">
          <a:extLst>
            <a:ext uri="{FF2B5EF4-FFF2-40B4-BE49-F238E27FC236}">
              <a16:creationId xmlns:a16="http://schemas.microsoft.com/office/drawing/2014/main" xmlns="" id="{00000000-0008-0000-0B00-000022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803" name="Shape 30">
          <a:extLst>
            <a:ext uri="{FF2B5EF4-FFF2-40B4-BE49-F238E27FC236}">
              <a16:creationId xmlns:a16="http://schemas.microsoft.com/office/drawing/2014/main" xmlns="" id="{00000000-0008-0000-0B00-000023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804" name="Shape 31">
          <a:extLst>
            <a:ext uri="{FF2B5EF4-FFF2-40B4-BE49-F238E27FC236}">
              <a16:creationId xmlns:a16="http://schemas.microsoft.com/office/drawing/2014/main" xmlns="" id="{00000000-0008-0000-0B00-000024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805" name="Shape 32">
          <a:extLst>
            <a:ext uri="{FF2B5EF4-FFF2-40B4-BE49-F238E27FC236}">
              <a16:creationId xmlns:a16="http://schemas.microsoft.com/office/drawing/2014/main" xmlns="" id="{00000000-0008-0000-0B00-000025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806" name="Shape 17">
          <a:extLst>
            <a:ext uri="{FF2B5EF4-FFF2-40B4-BE49-F238E27FC236}">
              <a16:creationId xmlns:a16="http://schemas.microsoft.com/office/drawing/2014/main" xmlns="" id="{00000000-0008-0000-0B00-00002603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807" name="Shape 18">
          <a:extLst>
            <a:ext uri="{FF2B5EF4-FFF2-40B4-BE49-F238E27FC236}">
              <a16:creationId xmlns:a16="http://schemas.microsoft.com/office/drawing/2014/main" xmlns="" id="{00000000-0008-0000-0B00-00002703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808" name="Shape 19">
          <a:extLst>
            <a:ext uri="{FF2B5EF4-FFF2-40B4-BE49-F238E27FC236}">
              <a16:creationId xmlns:a16="http://schemas.microsoft.com/office/drawing/2014/main" xmlns="" id="{00000000-0008-0000-0B00-00002803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809" name="Shape 20">
          <a:extLst>
            <a:ext uri="{FF2B5EF4-FFF2-40B4-BE49-F238E27FC236}">
              <a16:creationId xmlns:a16="http://schemas.microsoft.com/office/drawing/2014/main" xmlns="" id="{00000000-0008-0000-0B00-00002903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810" name="Shape 21">
          <a:extLst>
            <a:ext uri="{FF2B5EF4-FFF2-40B4-BE49-F238E27FC236}">
              <a16:creationId xmlns:a16="http://schemas.microsoft.com/office/drawing/2014/main" xmlns="" id="{00000000-0008-0000-0B00-00002A03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811" name="Shape 22">
          <a:extLst>
            <a:ext uri="{FF2B5EF4-FFF2-40B4-BE49-F238E27FC236}">
              <a16:creationId xmlns:a16="http://schemas.microsoft.com/office/drawing/2014/main" xmlns="" id="{00000000-0008-0000-0B00-00002B03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2223</xdr:row>
      <xdr:rowOff>1587</xdr:rowOff>
    </xdr:from>
    <xdr:to>
      <xdr:col>3</xdr:col>
      <xdr:colOff>1078593</xdr:colOff>
      <xdr:row>2223</xdr:row>
      <xdr:rowOff>3174</xdr:rowOff>
    </xdr:to>
    <xdr:sp macro="" textlink="">
      <xdr:nvSpPr>
        <xdr:cNvPr id="812" name="Shape 2">
          <a:extLst>
            <a:ext uri="{FF2B5EF4-FFF2-40B4-BE49-F238E27FC236}">
              <a16:creationId xmlns:a16="http://schemas.microsoft.com/office/drawing/2014/main" xmlns="" id="{00000000-0008-0000-0B00-00002C030000}"/>
            </a:ext>
          </a:extLst>
        </xdr:cNvPr>
        <xdr:cNvSpPr/>
      </xdr:nvSpPr>
      <xdr:spPr>
        <a:xfrm>
          <a:off x="0" y="698746062"/>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2270</xdr:row>
      <xdr:rowOff>0</xdr:rowOff>
    </xdr:from>
    <xdr:to>
      <xdr:col>3</xdr:col>
      <xdr:colOff>1078593</xdr:colOff>
      <xdr:row>2270</xdr:row>
      <xdr:rowOff>1587</xdr:rowOff>
    </xdr:to>
    <xdr:sp macro="" textlink="">
      <xdr:nvSpPr>
        <xdr:cNvPr id="813" name="Shape 3">
          <a:extLst>
            <a:ext uri="{FF2B5EF4-FFF2-40B4-BE49-F238E27FC236}">
              <a16:creationId xmlns:a16="http://schemas.microsoft.com/office/drawing/2014/main" xmlns="" id="{00000000-0008-0000-0B00-00002D030000}"/>
            </a:ext>
          </a:extLst>
        </xdr:cNvPr>
        <xdr:cNvSpPr/>
      </xdr:nvSpPr>
      <xdr:spPr>
        <a:xfrm>
          <a:off x="0" y="713517750"/>
          <a:ext cx="10199214"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814" name="Shape 28">
          <a:extLst>
            <a:ext uri="{FF2B5EF4-FFF2-40B4-BE49-F238E27FC236}">
              <a16:creationId xmlns:a16="http://schemas.microsoft.com/office/drawing/2014/main" xmlns="" id="{00000000-0008-0000-0B00-00002E03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815" name="Shape 29">
          <a:extLst>
            <a:ext uri="{FF2B5EF4-FFF2-40B4-BE49-F238E27FC236}">
              <a16:creationId xmlns:a16="http://schemas.microsoft.com/office/drawing/2014/main" xmlns="" id="{00000000-0008-0000-0B00-00002F03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816" name="Shape 30">
          <a:extLst>
            <a:ext uri="{FF2B5EF4-FFF2-40B4-BE49-F238E27FC236}">
              <a16:creationId xmlns:a16="http://schemas.microsoft.com/office/drawing/2014/main" xmlns="" id="{00000000-0008-0000-0B00-00003003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817" name="Shape 31">
          <a:extLst>
            <a:ext uri="{FF2B5EF4-FFF2-40B4-BE49-F238E27FC236}">
              <a16:creationId xmlns:a16="http://schemas.microsoft.com/office/drawing/2014/main" xmlns="" id="{00000000-0008-0000-0B00-00003103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818" name="Shape 32">
          <a:extLst>
            <a:ext uri="{FF2B5EF4-FFF2-40B4-BE49-F238E27FC236}">
              <a16:creationId xmlns:a16="http://schemas.microsoft.com/office/drawing/2014/main" xmlns="" id="{00000000-0008-0000-0B00-00003203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819" name="Shape 20">
          <a:extLst>
            <a:ext uri="{FF2B5EF4-FFF2-40B4-BE49-F238E27FC236}">
              <a16:creationId xmlns:a16="http://schemas.microsoft.com/office/drawing/2014/main" xmlns="" id="{00000000-0008-0000-0B00-00003303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820" name="Shape 21">
          <a:extLst>
            <a:ext uri="{FF2B5EF4-FFF2-40B4-BE49-F238E27FC236}">
              <a16:creationId xmlns:a16="http://schemas.microsoft.com/office/drawing/2014/main" xmlns="" id="{00000000-0008-0000-0B00-00003403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821" name="Shape 22">
          <a:extLst>
            <a:ext uri="{FF2B5EF4-FFF2-40B4-BE49-F238E27FC236}">
              <a16:creationId xmlns:a16="http://schemas.microsoft.com/office/drawing/2014/main" xmlns="" id="{00000000-0008-0000-0B00-00003503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822" name="Shape 23">
          <a:extLst>
            <a:ext uri="{FF2B5EF4-FFF2-40B4-BE49-F238E27FC236}">
              <a16:creationId xmlns:a16="http://schemas.microsoft.com/office/drawing/2014/main" xmlns="" id="{00000000-0008-0000-0B00-00003603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823" name="Shape 24">
          <a:extLst>
            <a:ext uri="{FF2B5EF4-FFF2-40B4-BE49-F238E27FC236}">
              <a16:creationId xmlns:a16="http://schemas.microsoft.com/office/drawing/2014/main" xmlns="" id="{00000000-0008-0000-0B00-00003703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824" name="Shape 25">
          <a:extLst>
            <a:ext uri="{FF2B5EF4-FFF2-40B4-BE49-F238E27FC236}">
              <a16:creationId xmlns:a16="http://schemas.microsoft.com/office/drawing/2014/main" xmlns="" id="{00000000-0008-0000-0B00-00003803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825" name="Shape 26">
          <a:extLst>
            <a:ext uri="{FF2B5EF4-FFF2-40B4-BE49-F238E27FC236}">
              <a16:creationId xmlns:a16="http://schemas.microsoft.com/office/drawing/2014/main" xmlns="" id="{00000000-0008-0000-0B00-00003903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826" name="Shape 27">
          <a:extLst>
            <a:ext uri="{FF2B5EF4-FFF2-40B4-BE49-F238E27FC236}">
              <a16:creationId xmlns:a16="http://schemas.microsoft.com/office/drawing/2014/main" xmlns="" id="{00000000-0008-0000-0B00-00003A03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827" name="Shape 28">
          <a:extLst>
            <a:ext uri="{FF2B5EF4-FFF2-40B4-BE49-F238E27FC236}">
              <a16:creationId xmlns:a16="http://schemas.microsoft.com/office/drawing/2014/main" xmlns="" id="{00000000-0008-0000-0B00-00003B03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828" name="Shape 29">
          <a:extLst>
            <a:ext uri="{FF2B5EF4-FFF2-40B4-BE49-F238E27FC236}">
              <a16:creationId xmlns:a16="http://schemas.microsoft.com/office/drawing/2014/main" xmlns="" id="{00000000-0008-0000-0B00-00003C03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829" name="Shape 30">
          <a:extLst>
            <a:ext uri="{FF2B5EF4-FFF2-40B4-BE49-F238E27FC236}">
              <a16:creationId xmlns:a16="http://schemas.microsoft.com/office/drawing/2014/main" xmlns="" id="{00000000-0008-0000-0B00-00003D03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830" name="Shape 31">
          <a:extLst>
            <a:ext uri="{FF2B5EF4-FFF2-40B4-BE49-F238E27FC236}">
              <a16:creationId xmlns:a16="http://schemas.microsoft.com/office/drawing/2014/main" xmlns="" id="{00000000-0008-0000-0B00-00003E03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831" name="Shape 32">
          <a:extLst>
            <a:ext uri="{FF2B5EF4-FFF2-40B4-BE49-F238E27FC236}">
              <a16:creationId xmlns:a16="http://schemas.microsoft.com/office/drawing/2014/main" xmlns="" id="{00000000-0008-0000-0B00-00003F03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832" name="Shape 18">
          <a:extLst>
            <a:ext uri="{FF2B5EF4-FFF2-40B4-BE49-F238E27FC236}">
              <a16:creationId xmlns:a16="http://schemas.microsoft.com/office/drawing/2014/main" xmlns="" id="{00000000-0008-0000-0B00-00004003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833" name="Shape 19">
          <a:extLst>
            <a:ext uri="{FF2B5EF4-FFF2-40B4-BE49-F238E27FC236}">
              <a16:creationId xmlns:a16="http://schemas.microsoft.com/office/drawing/2014/main" xmlns="" id="{00000000-0008-0000-0B00-00004103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834" name="Shape 20">
          <a:extLst>
            <a:ext uri="{FF2B5EF4-FFF2-40B4-BE49-F238E27FC236}">
              <a16:creationId xmlns:a16="http://schemas.microsoft.com/office/drawing/2014/main" xmlns="" id="{00000000-0008-0000-0B00-00004203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835" name="Shape 21">
          <a:extLst>
            <a:ext uri="{FF2B5EF4-FFF2-40B4-BE49-F238E27FC236}">
              <a16:creationId xmlns:a16="http://schemas.microsoft.com/office/drawing/2014/main" xmlns="" id="{00000000-0008-0000-0B00-00004303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836" name="Shape 22">
          <a:extLst>
            <a:ext uri="{FF2B5EF4-FFF2-40B4-BE49-F238E27FC236}">
              <a16:creationId xmlns:a16="http://schemas.microsoft.com/office/drawing/2014/main" xmlns="" id="{00000000-0008-0000-0B00-00004403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837" name="Shape 23">
          <a:extLst>
            <a:ext uri="{FF2B5EF4-FFF2-40B4-BE49-F238E27FC236}">
              <a16:creationId xmlns:a16="http://schemas.microsoft.com/office/drawing/2014/main" xmlns="" id="{00000000-0008-0000-0B00-00004503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838" name="Shape 24">
          <a:extLst>
            <a:ext uri="{FF2B5EF4-FFF2-40B4-BE49-F238E27FC236}">
              <a16:creationId xmlns:a16="http://schemas.microsoft.com/office/drawing/2014/main" xmlns="" id="{00000000-0008-0000-0B00-00004603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839" name="Shape 25">
          <a:extLst>
            <a:ext uri="{FF2B5EF4-FFF2-40B4-BE49-F238E27FC236}">
              <a16:creationId xmlns:a16="http://schemas.microsoft.com/office/drawing/2014/main" xmlns="" id="{00000000-0008-0000-0B00-00004703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840" name="Shape 26">
          <a:extLst>
            <a:ext uri="{FF2B5EF4-FFF2-40B4-BE49-F238E27FC236}">
              <a16:creationId xmlns:a16="http://schemas.microsoft.com/office/drawing/2014/main" xmlns="" id="{00000000-0008-0000-0B00-00004803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841" name="Shape 27">
          <a:extLst>
            <a:ext uri="{FF2B5EF4-FFF2-40B4-BE49-F238E27FC236}">
              <a16:creationId xmlns:a16="http://schemas.microsoft.com/office/drawing/2014/main" xmlns="" id="{00000000-0008-0000-0B00-00004903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842" name="Shape 28">
          <a:extLst>
            <a:ext uri="{FF2B5EF4-FFF2-40B4-BE49-F238E27FC236}">
              <a16:creationId xmlns:a16="http://schemas.microsoft.com/office/drawing/2014/main" xmlns="" id="{00000000-0008-0000-0B00-00004A03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843" name="Shape 29">
          <a:extLst>
            <a:ext uri="{FF2B5EF4-FFF2-40B4-BE49-F238E27FC236}">
              <a16:creationId xmlns:a16="http://schemas.microsoft.com/office/drawing/2014/main" xmlns="" id="{00000000-0008-0000-0B00-00004B03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844" name="Shape 30">
          <a:extLst>
            <a:ext uri="{FF2B5EF4-FFF2-40B4-BE49-F238E27FC236}">
              <a16:creationId xmlns:a16="http://schemas.microsoft.com/office/drawing/2014/main" xmlns="" id="{00000000-0008-0000-0B00-00004C03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845" name="Shape 31">
          <a:extLst>
            <a:ext uri="{FF2B5EF4-FFF2-40B4-BE49-F238E27FC236}">
              <a16:creationId xmlns:a16="http://schemas.microsoft.com/office/drawing/2014/main" xmlns="" id="{00000000-0008-0000-0B00-00004D03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846" name="Shape 32">
          <a:extLst>
            <a:ext uri="{FF2B5EF4-FFF2-40B4-BE49-F238E27FC236}">
              <a16:creationId xmlns:a16="http://schemas.microsoft.com/office/drawing/2014/main" xmlns="" id="{00000000-0008-0000-0B00-00004E03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847" name="Shape 18">
          <a:extLst>
            <a:ext uri="{FF2B5EF4-FFF2-40B4-BE49-F238E27FC236}">
              <a16:creationId xmlns:a16="http://schemas.microsoft.com/office/drawing/2014/main" xmlns="" id="{00000000-0008-0000-0B00-00004F03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1078593</xdr:colOff>
      <xdr:row>2148</xdr:row>
      <xdr:rowOff>1587</xdr:rowOff>
    </xdr:to>
    <xdr:sp macro="" textlink="">
      <xdr:nvSpPr>
        <xdr:cNvPr id="848" name="Shape 2">
          <a:extLst>
            <a:ext uri="{FF2B5EF4-FFF2-40B4-BE49-F238E27FC236}">
              <a16:creationId xmlns:a16="http://schemas.microsoft.com/office/drawing/2014/main" xmlns="" id="{00000000-0008-0000-0B00-000050030000}"/>
            </a:ext>
          </a:extLst>
        </xdr:cNvPr>
        <xdr:cNvSpPr/>
      </xdr:nvSpPr>
      <xdr:spPr>
        <a:xfrm>
          <a:off x="0" y="675171687"/>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1078593</xdr:colOff>
      <xdr:row>2195</xdr:row>
      <xdr:rowOff>0</xdr:rowOff>
    </xdr:to>
    <xdr:sp macro="" textlink="">
      <xdr:nvSpPr>
        <xdr:cNvPr id="849" name="Shape 3">
          <a:extLst>
            <a:ext uri="{FF2B5EF4-FFF2-40B4-BE49-F238E27FC236}">
              <a16:creationId xmlns:a16="http://schemas.microsoft.com/office/drawing/2014/main" xmlns="" id="{00000000-0008-0000-0B00-000051030000}"/>
            </a:ext>
          </a:extLst>
        </xdr:cNvPr>
        <xdr:cNvSpPr/>
      </xdr:nvSpPr>
      <xdr:spPr>
        <a:xfrm>
          <a:off x="0" y="689943375"/>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1078593</xdr:colOff>
      <xdr:row>2240</xdr:row>
      <xdr:rowOff>0</xdr:rowOff>
    </xdr:to>
    <xdr:sp macro="" textlink="">
      <xdr:nvSpPr>
        <xdr:cNvPr id="850" name="Shape 4">
          <a:extLst>
            <a:ext uri="{FF2B5EF4-FFF2-40B4-BE49-F238E27FC236}">
              <a16:creationId xmlns:a16="http://schemas.microsoft.com/office/drawing/2014/main" xmlns="" id="{00000000-0008-0000-0B00-000052030000}"/>
            </a:ext>
          </a:extLst>
        </xdr:cNvPr>
        <xdr:cNvSpPr/>
      </xdr:nvSpPr>
      <xdr:spPr>
        <a:xfrm>
          <a:off x="0" y="704088000"/>
          <a:ext cx="10199214"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851" name="Shape 3">
          <a:extLst>
            <a:ext uri="{FF2B5EF4-FFF2-40B4-BE49-F238E27FC236}">
              <a16:creationId xmlns:a16="http://schemas.microsoft.com/office/drawing/2014/main" xmlns="" id="{00000000-0008-0000-0B00-000053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852" name="Shape 4">
          <a:extLst>
            <a:ext uri="{FF2B5EF4-FFF2-40B4-BE49-F238E27FC236}">
              <a16:creationId xmlns:a16="http://schemas.microsoft.com/office/drawing/2014/main" xmlns="" id="{00000000-0008-0000-0B00-000054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853" name="Shape 5">
          <a:extLst>
            <a:ext uri="{FF2B5EF4-FFF2-40B4-BE49-F238E27FC236}">
              <a16:creationId xmlns:a16="http://schemas.microsoft.com/office/drawing/2014/main" xmlns="" id="{00000000-0008-0000-0B00-000055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854" name="Shape 6">
          <a:extLst>
            <a:ext uri="{FF2B5EF4-FFF2-40B4-BE49-F238E27FC236}">
              <a16:creationId xmlns:a16="http://schemas.microsoft.com/office/drawing/2014/main" xmlns="" id="{00000000-0008-0000-0B00-000056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855" name="Shape 7">
          <a:extLst>
            <a:ext uri="{FF2B5EF4-FFF2-40B4-BE49-F238E27FC236}">
              <a16:creationId xmlns:a16="http://schemas.microsoft.com/office/drawing/2014/main" xmlns="" id="{00000000-0008-0000-0B00-000057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856" name="Shape 8">
          <a:extLst>
            <a:ext uri="{FF2B5EF4-FFF2-40B4-BE49-F238E27FC236}">
              <a16:creationId xmlns:a16="http://schemas.microsoft.com/office/drawing/2014/main" xmlns="" id="{00000000-0008-0000-0B00-000058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857" name="Shape 9">
          <a:extLst>
            <a:ext uri="{FF2B5EF4-FFF2-40B4-BE49-F238E27FC236}">
              <a16:creationId xmlns:a16="http://schemas.microsoft.com/office/drawing/2014/main" xmlns="" id="{00000000-0008-0000-0B00-000059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858" name="Shape 10">
          <a:extLst>
            <a:ext uri="{FF2B5EF4-FFF2-40B4-BE49-F238E27FC236}">
              <a16:creationId xmlns:a16="http://schemas.microsoft.com/office/drawing/2014/main" xmlns="" id="{00000000-0008-0000-0B00-00005A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859" name="Shape 11">
          <a:extLst>
            <a:ext uri="{FF2B5EF4-FFF2-40B4-BE49-F238E27FC236}">
              <a16:creationId xmlns:a16="http://schemas.microsoft.com/office/drawing/2014/main" xmlns="" id="{00000000-0008-0000-0B00-00005B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860" name="Shape 12">
          <a:extLst>
            <a:ext uri="{FF2B5EF4-FFF2-40B4-BE49-F238E27FC236}">
              <a16:creationId xmlns:a16="http://schemas.microsoft.com/office/drawing/2014/main" xmlns="" id="{00000000-0008-0000-0B00-00005C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861" name="Shape 13">
          <a:extLst>
            <a:ext uri="{FF2B5EF4-FFF2-40B4-BE49-F238E27FC236}">
              <a16:creationId xmlns:a16="http://schemas.microsoft.com/office/drawing/2014/main" xmlns="" id="{00000000-0008-0000-0B00-00005D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862" name="Shape 14">
          <a:extLst>
            <a:ext uri="{FF2B5EF4-FFF2-40B4-BE49-F238E27FC236}">
              <a16:creationId xmlns:a16="http://schemas.microsoft.com/office/drawing/2014/main" xmlns="" id="{00000000-0008-0000-0B00-00005E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863" name="Shape 15">
          <a:extLst>
            <a:ext uri="{FF2B5EF4-FFF2-40B4-BE49-F238E27FC236}">
              <a16:creationId xmlns:a16="http://schemas.microsoft.com/office/drawing/2014/main" xmlns="" id="{00000000-0008-0000-0B00-00005F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864" name="Shape 16">
          <a:extLst>
            <a:ext uri="{FF2B5EF4-FFF2-40B4-BE49-F238E27FC236}">
              <a16:creationId xmlns:a16="http://schemas.microsoft.com/office/drawing/2014/main" xmlns="" id="{00000000-0008-0000-0B00-000060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865" name="Shape 17">
          <a:extLst>
            <a:ext uri="{FF2B5EF4-FFF2-40B4-BE49-F238E27FC236}">
              <a16:creationId xmlns:a16="http://schemas.microsoft.com/office/drawing/2014/main" xmlns="" id="{00000000-0008-0000-0B00-000061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866" name="Shape 19">
          <a:extLst>
            <a:ext uri="{FF2B5EF4-FFF2-40B4-BE49-F238E27FC236}">
              <a16:creationId xmlns:a16="http://schemas.microsoft.com/office/drawing/2014/main" xmlns="" id="{00000000-0008-0000-0B00-000062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867" name="Shape 20">
          <a:extLst>
            <a:ext uri="{FF2B5EF4-FFF2-40B4-BE49-F238E27FC236}">
              <a16:creationId xmlns:a16="http://schemas.microsoft.com/office/drawing/2014/main" xmlns="" id="{00000000-0008-0000-0B00-000063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868" name="Shape 21">
          <a:extLst>
            <a:ext uri="{FF2B5EF4-FFF2-40B4-BE49-F238E27FC236}">
              <a16:creationId xmlns:a16="http://schemas.microsoft.com/office/drawing/2014/main" xmlns="" id="{00000000-0008-0000-0B00-000064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869" name="Shape 22">
          <a:extLst>
            <a:ext uri="{FF2B5EF4-FFF2-40B4-BE49-F238E27FC236}">
              <a16:creationId xmlns:a16="http://schemas.microsoft.com/office/drawing/2014/main" xmlns="" id="{00000000-0008-0000-0B00-000065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870" name="Shape 23">
          <a:extLst>
            <a:ext uri="{FF2B5EF4-FFF2-40B4-BE49-F238E27FC236}">
              <a16:creationId xmlns:a16="http://schemas.microsoft.com/office/drawing/2014/main" xmlns="" id="{00000000-0008-0000-0B00-000066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871" name="Shape 24">
          <a:extLst>
            <a:ext uri="{FF2B5EF4-FFF2-40B4-BE49-F238E27FC236}">
              <a16:creationId xmlns:a16="http://schemas.microsoft.com/office/drawing/2014/main" xmlns="" id="{00000000-0008-0000-0B00-000067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872" name="Shape 25">
          <a:extLst>
            <a:ext uri="{FF2B5EF4-FFF2-40B4-BE49-F238E27FC236}">
              <a16:creationId xmlns:a16="http://schemas.microsoft.com/office/drawing/2014/main" xmlns="" id="{00000000-0008-0000-0B00-000068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873" name="Shape 26">
          <a:extLst>
            <a:ext uri="{FF2B5EF4-FFF2-40B4-BE49-F238E27FC236}">
              <a16:creationId xmlns:a16="http://schemas.microsoft.com/office/drawing/2014/main" xmlns="" id="{00000000-0008-0000-0B00-000069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874" name="Shape 27">
          <a:extLst>
            <a:ext uri="{FF2B5EF4-FFF2-40B4-BE49-F238E27FC236}">
              <a16:creationId xmlns:a16="http://schemas.microsoft.com/office/drawing/2014/main" xmlns="" id="{00000000-0008-0000-0B00-00006A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875" name="Shape 28">
          <a:extLst>
            <a:ext uri="{FF2B5EF4-FFF2-40B4-BE49-F238E27FC236}">
              <a16:creationId xmlns:a16="http://schemas.microsoft.com/office/drawing/2014/main" xmlns="" id="{00000000-0008-0000-0B00-00006B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876" name="Shape 29">
          <a:extLst>
            <a:ext uri="{FF2B5EF4-FFF2-40B4-BE49-F238E27FC236}">
              <a16:creationId xmlns:a16="http://schemas.microsoft.com/office/drawing/2014/main" xmlns="" id="{00000000-0008-0000-0B00-00006C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877" name="Shape 30">
          <a:extLst>
            <a:ext uri="{FF2B5EF4-FFF2-40B4-BE49-F238E27FC236}">
              <a16:creationId xmlns:a16="http://schemas.microsoft.com/office/drawing/2014/main" xmlns="" id="{00000000-0008-0000-0B00-00006D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878" name="Shape 31">
          <a:extLst>
            <a:ext uri="{FF2B5EF4-FFF2-40B4-BE49-F238E27FC236}">
              <a16:creationId xmlns:a16="http://schemas.microsoft.com/office/drawing/2014/main" xmlns="" id="{00000000-0008-0000-0B00-00006E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879" name="Shape 32">
          <a:extLst>
            <a:ext uri="{FF2B5EF4-FFF2-40B4-BE49-F238E27FC236}">
              <a16:creationId xmlns:a16="http://schemas.microsoft.com/office/drawing/2014/main" xmlns="" id="{00000000-0008-0000-0B00-00006F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880" name="Shape 3">
          <a:extLst>
            <a:ext uri="{FF2B5EF4-FFF2-40B4-BE49-F238E27FC236}">
              <a16:creationId xmlns:a16="http://schemas.microsoft.com/office/drawing/2014/main" xmlns="" id="{00000000-0008-0000-0B00-000070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881" name="Shape 4">
          <a:extLst>
            <a:ext uri="{FF2B5EF4-FFF2-40B4-BE49-F238E27FC236}">
              <a16:creationId xmlns:a16="http://schemas.microsoft.com/office/drawing/2014/main" xmlns="" id="{00000000-0008-0000-0B00-000071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882" name="Shape 5">
          <a:extLst>
            <a:ext uri="{FF2B5EF4-FFF2-40B4-BE49-F238E27FC236}">
              <a16:creationId xmlns:a16="http://schemas.microsoft.com/office/drawing/2014/main" xmlns="" id="{00000000-0008-0000-0B00-000072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883" name="Shape 6">
          <a:extLst>
            <a:ext uri="{FF2B5EF4-FFF2-40B4-BE49-F238E27FC236}">
              <a16:creationId xmlns:a16="http://schemas.microsoft.com/office/drawing/2014/main" xmlns="" id="{00000000-0008-0000-0B00-000073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884" name="Shape 7">
          <a:extLst>
            <a:ext uri="{FF2B5EF4-FFF2-40B4-BE49-F238E27FC236}">
              <a16:creationId xmlns:a16="http://schemas.microsoft.com/office/drawing/2014/main" xmlns="" id="{00000000-0008-0000-0B00-000074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885" name="Shape 8">
          <a:extLst>
            <a:ext uri="{FF2B5EF4-FFF2-40B4-BE49-F238E27FC236}">
              <a16:creationId xmlns:a16="http://schemas.microsoft.com/office/drawing/2014/main" xmlns="" id="{00000000-0008-0000-0B00-000075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886" name="Shape 9">
          <a:extLst>
            <a:ext uri="{FF2B5EF4-FFF2-40B4-BE49-F238E27FC236}">
              <a16:creationId xmlns:a16="http://schemas.microsoft.com/office/drawing/2014/main" xmlns="" id="{00000000-0008-0000-0B00-000076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887" name="Shape 10">
          <a:extLst>
            <a:ext uri="{FF2B5EF4-FFF2-40B4-BE49-F238E27FC236}">
              <a16:creationId xmlns:a16="http://schemas.microsoft.com/office/drawing/2014/main" xmlns="" id="{00000000-0008-0000-0B00-000077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888" name="Shape 11">
          <a:extLst>
            <a:ext uri="{FF2B5EF4-FFF2-40B4-BE49-F238E27FC236}">
              <a16:creationId xmlns:a16="http://schemas.microsoft.com/office/drawing/2014/main" xmlns="" id="{00000000-0008-0000-0B00-000078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889" name="Shape 12">
          <a:extLst>
            <a:ext uri="{FF2B5EF4-FFF2-40B4-BE49-F238E27FC236}">
              <a16:creationId xmlns:a16="http://schemas.microsoft.com/office/drawing/2014/main" xmlns="" id="{00000000-0008-0000-0B00-000079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890" name="Shape 13">
          <a:extLst>
            <a:ext uri="{FF2B5EF4-FFF2-40B4-BE49-F238E27FC236}">
              <a16:creationId xmlns:a16="http://schemas.microsoft.com/office/drawing/2014/main" xmlns="" id="{00000000-0008-0000-0B00-00007A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891" name="Shape 14">
          <a:extLst>
            <a:ext uri="{FF2B5EF4-FFF2-40B4-BE49-F238E27FC236}">
              <a16:creationId xmlns:a16="http://schemas.microsoft.com/office/drawing/2014/main" xmlns="" id="{00000000-0008-0000-0B00-00007B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892" name="Shape 15">
          <a:extLst>
            <a:ext uri="{FF2B5EF4-FFF2-40B4-BE49-F238E27FC236}">
              <a16:creationId xmlns:a16="http://schemas.microsoft.com/office/drawing/2014/main" xmlns="" id="{00000000-0008-0000-0B00-00007C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893" name="Shape 16">
          <a:extLst>
            <a:ext uri="{FF2B5EF4-FFF2-40B4-BE49-F238E27FC236}">
              <a16:creationId xmlns:a16="http://schemas.microsoft.com/office/drawing/2014/main" xmlns="" id="{00000000-0008-0000-0B00-00007D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894" name="Shape 17">
          <a:extLst>
            <a:ext uri="{FF2B5EF4-FFF2-40B4-BE49-F238E27FC236}">
              <a16:creationId xmlns:a16="http://schemas.microsoft.com/office/drawing/2014/main" xmlns="" id="{00000000-0008-0000-0B00-00007E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895" name="Shape 18">
          <a:extLst>
            <a:ext uri="{FF2B5EF4-FFF2-40B4-BE49-F238E27FC236}">
              <a16:creationId xmlns:a16="http://schemas.microsoft.com/office/drawing/2014/main" xmlns="" id="{00000000-0008-0000-0B00-00007F03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896" name="Shape 19">
          <a:extLst>
            <a:ext uri="{FF2B5EF4-FFF2-40B4-BE49-F238E27FC236}">
              <a16:creationId xmlns:a16="http://schemas.microsoft.com/office/drawing/2014/main" xmlns="" id="{00000000-0008-0000-0B00-000080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897" name="Shape 20">
          <a:extLst>
            <a:ext uri="{FF2B5EF4-FFF2-40B4-BE49-F238E27FC236}">
              <a16:creationId xmlns:a16="http://schemas.microsoft.com/office/drawing/2014/main" xmlns="" id="{00000000-0008-0000-0B00-000081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898" name="Shape 21">
          <a:extLst>
            <a:ext uri="{FF2B5EF4-FFF2-40B4-BE49-F238E27FC236}">
              <a16:creationId xmlns:a16="http://schemas.microsoft.com/office/drawing/2014/main" xmlns="" id="{00000000-0008-0000-0B00-000082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899" name="Shape 22">
          <a:extLst>
            <a:ext uri="{FF2B5EF4-FFF2-40B4-BE49-F238E27FC236}">
              <a16:creationId xmlns:a16="http://schemas.microsoft.com/office/drawing/2014/main" xmlns="" id="{00000000-0008-0000-0B00-000083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900" name="Shape 23">
          <a:extLst>
            <a:ext uri="{FF2B5EF4-FFF2-40B4-BE49-F238E27FC236}">
              <a16:creationId xmlns:a16="http://schemas.microsoft.com/office/drawing/2014/main" xmlns="" id="{00000000-0008-0000-0B00-000084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901" name="Shape 24">
          <a:extLst>
            <a:ext uri="{FF2B5EF4-FFF2-40B4-BE49-F238E27FC236}">
              <a16:creationId xmlns:a16="http://schemas.microsoft.com/office/drawing/2014/main" xmlns="" id="{00000000-0008-0000-0B00-000085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902" name="Shape 25">
          <a:extLst>
            <a:ext uri="{FF2B5EF4-FFF2-40B4-BE49-F238E27FC236}">
              <a16:creationId xmlns:a16="http://schemas.microsoft.com/office/drawing/2014/main" xmlns="" id="{00000000-0008-0000-0B00-000086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903" name="Shape 26">
          <a:extLst>
            <a:ext uri="{FF2B5EF4-FFF2-40B4-BE49-F238E27FC236}">
              <a16:creationId xmlns:a16="http://schemas.microsoft.com/office/drawing/2014/main" xmlns="" id="{00000000-0008-0000-0B00-000087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904" name="Shape 27">
          <a:extLst>
            <a:ext uri="{FF2B5EF4-FFF2-40B4-BE49-F238E27FC236}">
              <a16:creationId xmlns:a16="http://schemas.microsoft.com/office/drawing/2014/main" xmlns="" id="{00000000-0008-0000-0B00-000088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905" name="Shape 28">
          <a:extLst>
            <a:ext uri="{FF2B5EF4-FFF2-40B4-BE49-F238E27FC236}">
              <a16:creationId xmlns:a16="http://schemas.microsoft.com/office/drawing/2014/main" xmlns="" id="{00000000-0008-0000-0B00-000089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906" name="Shape 29">
          <a:extLst>
            <a:ext uri="{FF2B5EF4-FFF2-40B4-BE49-F238E27FC236}">
              <a16:creationId xmlns:a16="http://schemas.microsoft.com/office/drawing/2014/main" xmlns="" id="{00000000-0008-0000-0B00-00008A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907" name="Shape 30">
          <a:extLst>
            <a:ext uri="{FF2B5EF4-FFF2-40B4-BE49-F238E27FC236}">
              <a16:creationId xmlns:a16="http://schemas.microsoft.com/office/drawing/2014/main" xmlns="" id="{00000000-0008-0000-0B00-00008B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908" name="Shape 31">
          <a:extLst>
            <a:ext uri="{FF2B5EF4-FFF2-40B4-BE49-F238E27FC236}">
              <a16:creationId xmlns:a16="http://schemas.microsoft.com/office/drawing/2014/main" xmlns="" id="{00000000-0008-0000-0B00-00008C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909" name="Shape 32">
          <a:extLst>
            <a:ext uri="{FF2B5EF4-FFF2-40B4-BE49-F238E27FC236}">
              <a16:creationId xmlns:a16="http://schemas.microsoft.com/office/drawing/2014/main" xmlns="" id="{00000000-0008-0000-0B00-00008D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910" name="Shape 3">
          <a:extLst>
            <a:ext uri="{FF2B5EF4-FFF2-40B4-BE49-F238E27FC236}">
              <a16:creationId xmlns:a16="http://schemas.microsoft.com/office/drawing/2014/main" xmlns="" id="{00000000-0008-0000-0B00-00008E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911" name="Shape 4">
          <a:extLst>
            <a:ext uri="{FF2B5EF4-FFF2-40B4-BE49-F238E27FC236}">
              <a16:creationId xmlns:a16="http://schemas.microsoft.com/office/drawing/2014/main" xmlns="" id="{00000000-0008-0000-0B00-00008F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912" name="Shape 5">
          <a:extLst>
            <a:ext uri="{FF2B5EF4-FFF2-40B4-BE49-F238E27FC236}">
              <a16:creationId xmlns:a16="http://schemas.microsoft.com/office/drawing/2014/main" xmlns="" id="{00000000-0008-0000-0B00-000090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913" name="Shape 6">
          <a:extLst>
            <a:ext uri="{FF2B5EF4-FFF2-40B4-BE49-F238E27FC236}">
              <a16:creationId xmlns:a16="http://schemas.microsoft.com/office/drawing/2014/main" xmlns="" id="{00000000-0008-0000-0B00-000091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914" name="Shape 7">
          <a:extLst>
            <a:ext uri="{FF2B5EF4-FFF2-40B4-BE49-F238E27FC236}">
              <a16:creationId xmlns:a16="http://schemas.microsoft.com/office/drawing/2014/main" xmlns="" id="{00000000-0008-0000-0B00-000092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915" name="Shape 8">
          <a:extLst>
            <a:ext uri="{FF2B5EF4-FFF2-40B4-BE49-F238E27FC236}">
              <a16:creationId xmlns:a16="http://schemas.microsoft.com/office/drawing/2014/main" xmlns="" id="{00000000-0008-0000-0B00-000093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916" name="Shape 9">
          <a:extLst>
            <a:ext uri="{FF2B5EF4-FFF2-40B4-BE49-F238E27FC236}">
              <a16:creationId xmlns:a16="http://schemas.microsoft.com/office/drawing/2014/main" xmlns="" id="{00000000-0008-0000-0B00-000094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917" name="Shape 10">
          <a:extLst>
            <a:ext uri="{FF2B5EF4-FFF2-40B4-BE49-F238E27FC236}">
              <a16:creationId xmlns:a16="http://schemas.microsoft.com/office/drawing/2014/main" xmlns="" id="{00000000-0008-0000-0B00-000095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918" name="Shape 11">
          <a:extLst>
            <a:ext uri="{FF2B5EF4-FFF2-40B4-BE49-F238E27FC236}">
              <a16:creationId xmlns:a16="http://schemas.microsoft.com/office/drawing/2014/main" xmlns="" id="{00000000-0008-0000-0B00-000096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919" name="Shape 12">
          <a:extLst>
            <a:ext uri="{FF2B5EF4-FFF2-40B4-BE49-F238E27FC236}">
              <a16:creationId xmlns:a16="http://schemas.microsoft.com/office/drawing/2014/main" xmlns="" id="{00000000-0008-0000-0B00-000097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920" name="Shape 13">
          <a:extLst>
            <a:ext uri="{FF2B5EF4-FFF2-40B4-BE49-F238E27FC236}">
              <a16:creationId xmlns:a16="http://schemas.microsoft.com/office/drawing/2014/main" xmlns="" id="{00000000-0008-0000-0B00-000098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921" name="Shape 14">
          <a:extLst>
            <a:ext uri="{FF2B5EF4-FFF2-40B4-BE49-F238E27FC236}">
              <a16:creationId xmlns:a16="http://schemas.microsoft.com/office/drawing/2014/main" xmlns="" id="{00000000-0008-0000-0B00-000099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922" name="Shape 15">
          <a:extLst>
            <a:ext uri="{FF2B5EF4-FFF2-40B4-BE49-F238E27FC236}">
              <a16:creationId xmlns:a16="http://schemas.microsoft.com/office/drawing/2014/main" xmlns="" id="{00000000-0008-0000-0B00-00009A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923" name="Shape 16">
          <a:extLst>
            <a:ext uri="{FF2B5EF4-FFF2-40B4-BE49-F238E27FC236}">
              <a16:creationId xmlns:a16="http://schemas.microsoft.com/office/drawing/2014/main" xmlns="" id="{00000000-0008-0000-0B00-00009B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924" name="Shape 17">
          <a:extLst>
            <a:ext uri="{FF2B5EF4-FFF2-40B4-BE49-F238E27FC236}">
              <a16:creationId xmlns:a16="http://schemas.microsoft.com/office/drawing/2014/main" xmlns="" id="{00000000-0008-0000-0B00-00009C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925" name="Shape 19">
          <a:extLst>
            <a:ext uri="{FF2B5EF4-FFF2-40B4-BE49-F238E27FC236}">
              <a16:creationId xmlns:a16="http://schemas.microsoft.com/office/drawing/2014/main" xmlns="" id="{00000000-0008-0000-0B00-00009D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926" name="Shape 20">
          <a:extLst>
            <a:ext uri="{FF2B5EF4-FFF2-40B4-BE49-F238E27FC236}">
              <a16:creationId xmlns:a16="http://schemas.microsoft.com/office/drawing/2014/main" xmlns="" id="{00000000-0008-0000-0B00-00009E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927" name="Shape 21">
          <a:extLst>
            <a:ext uri="{FF2B5EF4-FFF2-40B4-BE49-F238E27FC236}">
              <a16:creationId xmlns:a16="http://schemas.microsoft.com/office/drawing/2014/main" xmlns="" id="{00000000-0008-0000-0B00-00009F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928" name="Shape 22">
          <a:extLst>
            <a:ext uri="{FF2B5EF4-FFF2-40B4-BE49-F238E27FC236}">
              <a16:creationId xmlns:a16="http://schemas.microsoft.com/office/drawing/2014/main" xmlns="" id="{00000000-0008-0000-0B00-0000A0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929" name="Shape 23">
          <a:extLst>
            <a:ext uri="{FF2B5EF4-FFF2-40B4-BE49-F238E27FC236}">
              <a16:creationId xmlns:a16="http://schemas.microsoft.com/office/drawing/2014/main" xmlns="" id="{00000000-0008-0000-0B00-0000A1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930" name="Shape 24">
          <a:extLst>
            <a:ext uri="{FF2B5EF4-FFF2-40B4-BE49-F238E27FC236}">
              <a16:creationId xmlns:a16="http://schemas.microsoft.com/office/drawing/2014/main" xmlns="" id="{00000000-0008-0000-0B00-0000A2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931" name="Shape 25">
          <a:extLst>
            <a:ext uri="{FF2B5EF4-FFF2-40B4-BE49-F238E27FC236}">
              <a16:creationId xmlns:a16="http://schemas.microsoft.com/office/drawing/2014/main" xmlns="" id="{00000000-0008-0000-0B00-0000A3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932" name="Shape 26">
          <a:extLst>
            <a:ext uri="{FF2B5EF4-FFF2-40B4-BE49-F238E27FC236}">
              <a16:creationId xmlns:a16="http://schemas.microsoft.com/office/drawing/2014/main" xmlns="" id="{00000000-0008-0000-0B00-0000A4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933" name="Shape 27">
          <a:extLst>
            <a:ext uri="{FF2B5EF4-FFF2-40B4-BE49-F238E27FC236}">
              <a16:creationId xmlns:a16="http://schemas.microsoft.com/office/drawing/2014/main" xmlns="" id="{00000000-0008-0000-0B00-0000A5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934" name="Shape 28">
          <a:extLst>
            <a:ext uri="{FF2B5EF4-FFF2-40B4-BE49-F238E27FC236}">
              <a16:creationId xmlns:a16="http://schemas.microsoft.com/office/drawing/2014/main" xmlns="" id="{00000000-0008-0000-0B00-0000A6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935" name="Shape 29">
          <a:extLst>
            <a:ext uri="{FF2B5EF4-FFF2-40B4-BE49-F238E27FC236}">
              <a16:creationId xmlns:a16="http://schemas.microsoft.com/office/drawing/2014/main" xmlns="" id="{00000000-0008-0000-0B00-0000A7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936" name="Shape 30">
          <a:extLst>
            <a:ext uri="{FF2B5EF4-FFF2-40B4-BE49-F238E27FC236}">
              <a16:creationId xmlns:a16="http://schemas.microsoft.com/office/drawing/2014/main" xmlns="" id="{00000000-0008-0000-0B00-0000A8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937" name="Shape 31">
          <a:extLst>
            <a:ext uri="{FF2B5EF4-FFF2-40B4-BE49-F238E27FC236}">
              <a16:creationId xmlns:a16="http://schemas.microsoft.com/office/drawing/2014/main" xmlns="" id="{00000000-0008-0000-0B00-0000A9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938" name="Shape 32">
          <a:extLst>
            <a:ext uri="{FF2B5EF4-FFF2-40B4-BE49-F238E27FC236}">
              <a16:creationId xmlns:a16="http://schemas.microsoft.com/office/drawing/2014/main" xmlns="" id="{00000000-0008-0000-0B00-0000AA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939" name="Shape 3">
          <a:extLst>
            <a:ext uri="{FF2B5EF4-FFF2-40B4-BE49-F238E27FC236}">
              <a16:creationId xmlns:a16="http://schemas.microsoft.com/office/drawing/2014/main" xmlns="" id="{00000000-0008-0000-0B00-0000AB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940" name="Shape 4">
          <a:extLst>
            <a:ext uri="{FF2B5EF4-FFF2-40B4-BE49-F238E27FC236}">
              <a16:creationId xmlns:a16="http://schemas.microsoft.com/office/drawing/2014/main" xmlns="" id="{00000000-0008-0000-0B00-0000AC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941" name="Shape 5">
          <a:extLst>
            <a:ext uri="{FF2B5EF4-FFF2-40B4-BE49-F238E27FC236}">
              <a16:creationId xmlns:a16="http://schemas.microsoft.com/office/drawing/2014/main" xmlns="" id="{00000000-0008-0000-0B00-0000AD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942" name="Shape 6">
          <a:extLst>
            <a:ext uri="{FF2B5EF4-FFF2-40B4-BE49-F238E27FC236}">
              <a16:creationId xmlns:a16="http://schemas.microsoft.com/office/drawing/2014/main" xmlns="" id="{00000000-0008-0000-0B00-0000AE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943" name="Shape 7">
          <a:extLst>
            <a:ext uri="{FF2B5EF4-FFF2-40B4-BE49-F238E27FC236}">
              <a16:creationId xmlns:a16="http://schemas.microsoft.com/office/drawing/2014/main" xmlns="" id="{00000000-0008-0000-0B00-0000AF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944" name="Shape 8">
          <a:extLst>
            <a:ext uri="{FF2B5EF4-FFF2-40B4-BE49-F238E27FC236}">
              <a16:creationId xmlns:a16="http://schemas.microsoft.com/office/drawing/2014/main" xmlns="" id="{00000000-0008-0000-0B00-0000B0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945" name="Shape 9">
          <a:extLst>
            <a:ext uri="{FF2B5EF4-FFF2-40B4-BE49-F238E27FC236}">
              <a16:creationId xmlns:a16="http://schemas.microsoft.com/office/drawing/2014/main" xmlns="" id="{00000000-0008-0000-0B00-0000B1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946" name="Shape 10">
          <a:extLst>
            <a:ext uri="{FF2B5EF4-FFF2-40B4-BE49-F238E27FC236}">
              <a16:creationId xmlns:a16="http://schemas.microsoft.com/office/drawing/2014/main" xmlns="" id="{00000000-0008-0000-0B00-0000B2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947" name="Shape 11">
          <a:extLst>
            <a:ext uri="{FF2B5EF4-FFF2-40B4-BE49-F238E27FC236}">
              <a16:creationId xmlns:a16="http://schemas.microsoft.com/office/drawing/2014/main" xmlns="" id="{00000000-0008-0000-0B00-0000B3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948" name="Shape 12">
          <a:extLst>
            <a:ext uri="{FF2B5EF4-FFF2-40B4-BE49-F238E27FC236}">
              <a16:creationId xmlns:a16="http://schemas.microsoft.com/office/drawing/2014/main" xmlns="" id="{00000000-0008-0000-0B00-0000B4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949" name="Shape 13">
          <a:extLst>
            <a:ext uri="{FF2B5EF4-FFF2-40B4-BE49-F238E27FC236}">
              <a16:creationId xmlns:a16="http://schemas.microsoft.com/office/drawing/2014/main" xmlns="" id="{00000000-0008-0000-0B00-0000B5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950" name="Shape 14">
          <a:extLst>
            <a:ext uri="{FF2B5EF4-FFF2-40B4-BE49-F238E27FC236}">
              <a16:creationId xmlns:a16="http://schemas.microsoft.com/office/drawing/2014/main" xmlns="" id="{00000000-0008-0000-0B00-0000B6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951" name="Shape 15">
          <a:extLst>
            <a:ext uri="{FF2B5EF4-FFF2-40B4-BE49-F238E27FC236}">
              <a16:creationId xmlns:a16="http://schemas.microsoft.com/office/drawing/2014/main" xmlns="" id="{00000000-0008-0000-0B00-0000B7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952" name="Shape 16">
          <a:extLst>
            <a:ext uri="{FF2B5EF4-FFF2-40B4-BE49-F238E27FC236}">
              <a16:creationId xmlns:a16="http://schemas.microsoft.com/office/drawing/2014/main" xmlns="" id="{00000000-0008-0000-0B00-0000B8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953" name="Shape 17">
          <a:extLst>
            <a:ext uri="{FF2B5EF4-FFF2-40B4-BE49-F238E27FC236}">
              <a16:creationId xmlns:a16="http://schemas.microsoft.com/office/drawing/2014/main" xmlns="" id="{00000000-0008-0000-0B00-0000B9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954" name="Shape 18">
          <a:extLst>
            <a:ext uri="{FF2B5EF4-FFF2-40B4-BE49-F238E27FC236}">
              <a16:creationId xmlns:a16="http://schemas.microsoft.com/office/drawing/2014/main" xmlns="" id="{00000000-0008-0000-0B00-0000BA03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955" name="Shape 19">
          <a:extLst>
            <a:ext uri="{FF2B5EF4-FFF2-40B4-BE49-F238E27FC236}">
              <a16:creationId xmlns:a16="http://schemas.microsoft.com/office/drawing/2014/main" xmlns="" id="{00000000-0008-0000-0B00-0000BB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956" name="Shape 20">
          <a:extLst>
            <a:ext uri="{FF2B5EF4-FFF2-40B4-BE49-F238E27FC236}">
              <a16:creationId xmlns:a16="http://schemas.microsoft.com/office/drawing/2014/main" xmlns="" id="{00000000-0008-0000-0B00-0000BC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957" name="Shape 21">
          <a:extLst>
            <a:ext uri="{FF2B5EF4-FFF2-40B4-BE49-F238E27FC236}">
              <a16:creationId xmlns:a16="http://schemas.microsoft.com/office/drawing/2014/main" xmlns="" id="{00000000-0008-0000-0B00-0000BD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958" name="Shape 22">
          <a:extLst>
            <a:ext uri="{FF2B5EF4-FFF2-40B4-BE49-F238E27FC236}">
              <a16:creationId xmlns:a16="http://schemas.microsoft.com/office/drawing/2014/main" xmlns="" id="{00000000-0008-0000-0B00-0000BE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959" name="Shape 23">
          <a:extLst>
            <a:ext uri="{FF2B5EF4-FFF2-40B4-BE49-F238E27FC236}">
              <a16:creationId xmlns:a16="http://schemas.microsoft.com/office/drawing/2014/main" xmlns="" id="{00000000-0008-0000-0B00-0000BF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960" name="Shape 24">
          <a:extLst>
            <a:ext uri="{FF2B5EF4-FFF2-40B4-BE49-F238E27FC236}">
              <a16:creationId xmlns:a16="http://schemas.microsoft.com/office/drawing/2014/main" xmlns="" id="{00000000-0008-0000-0B00-0000C0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961" name="Shape 25">
          <a:extLst>
            <a:ext uri="{FF2B5EF4-FFF2-40B4-BE49-F238E27FC236}">
              <a16:creationId xmlns:a16="http://schemas.microsoft.com/office/drawing/2014/main" xmlns="" id="{00000000-0008-0000-0B00-0000C1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962" name="Shape 26">
          <a:extLst>
            <a:ext uri="{FF2B5EF4-FFF2-40B4-BE49-F238E27FC236}">
              <a16:creationId xmlns:a16="http://schemas.microsoft.com/office/drawing/2014/main" xmlns="" id="{00000000-0008-0000-0B00-0000C2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963" name="Shape 27">
          <a:extLst>
            <a:ext uri="{FF2B5EF4-FFF2-40B4-BE49-F238E27FC236}">
              <a16:creationId xmlns:a16="http://schemas.microsoft.com/office/drawing/2014/main" xmlns="" id="{00000000-0008-0000-0B00-0000C3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964" name="Shape 28">
          <a:extLst>
            <a:ext uri="{FF2B5EF4-FFF2-40B4-BE49-F238E27FC236}">
              <a16:creationId xmlns:a16="http://schemas.microsoft.com/office/drawing/2014/main" xmlns="" id="{00000000-0008-0000-0B00-0000C4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965" name="Shape 29">
          <a:extLst>
            <a:ext uri="{FF2B5EF4-FFF2-40B4-BE49-F238E27FC236}">
              <a16:creationId xmlns:a16="http://schemas.microsoft.com/office/drawing/2014/main" xmlns="" id="{00000000-0008-0000-0B00-0000C5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966" name="Shape 30">
          <a:extLst>
            <a:ext uri="{FF2B5EF4-FFF2-40B4-BE49-F238E27FC236}">
              <a16:creationId xmlns:a16="http://schemas.microsoft.com/office/drawing/2014/main" xmlns="" id="{00000000-0008-0000-0B00-0000C6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967" name="Shape 31">
          <a:extLst>
            <a:ext uri="{FF2B5EF4-FFF2-40B4-BE49-F238E27FC236}">
              <a16:creationId xmlns:a16="http://schemas.microsoft.com/office/drawing/2014/main" xmlns="" id="{00000000-0008-0000-0B00-0000C7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968" name="Shape 32">
          <a:extLst>
            <a:ext uri="{FF2B5EF4-FFF2-40B4-BE49-F238E27FC236}">
              <a16:creationId xmlns:a16="http://schemas.microsoft.com/office/drawing/2014/main" xmlns="" id="{00000000-0008-0000-0B00-0000C8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969" name="Shape 17">
          <a:extLst>
            <a:ext uri="{FF2B5EF4-FFF2-40B4-BE49-F238E27FC236}">
              <a16:creationId xmlns:a16="http://schemas.microsoft.com/office/drawing/2014/main" xmlns="" id="{00000000-0008-0000-0B00-0000C903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970" name="Shape 18">
          <a:extLst>
            <a:ext uri="{FF2B5EF4-FFF2-40B4-BE49-F238E27FC236}">
              <a16:creationId xmlns:a16="http://schemas.microsoft.com/office/drawing/2014/main" xmlns="" id="{00000000-0008-0000-0B00-0000CA03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971" name="Shape 19">
          <a:extLst>
            <a:ext uri="{FF2B5EF4-FFF2-40B4-BE49-F238E27FC236}">
              <a16:creationId xmlns:a16="http://schemas.microsoft.com/office/drawing/2014/main" xmlns="" id="{00000000-0008-0000-0B00-0000CB03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972" name="Shape 20">
          <a:extLst>
            <a:ext uri="{FF2B5EF4-FFF2-40B4-BE49-F238E27FC236}">
              <a16:creationId xmlns:a16="http://schemas.microsoft.com/office/drawing/2014/main" xmlns="" id="{00000000-0008-0000-0B00-0000CC03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973" name="Shape 21">
          <a:extLst>
            <a:ext uri="{FF2B5EF4-FFF2-40B4-BE49-F238E27FC236}">
              <a16:creationId xmlns:a16="http://schemas.microsoft.com/office/drawing/2014/main" xmlns="" id="{00000000-0008-0000-0B00-0000CD03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974" name="Shape 22">
          <a:extLst>
            <a:ext uri="{FF2B5EF4-FFF2-40B4-BE49-F238E27FC236}">
              <a16:creationId xmlns:a16="http://schemas.microsoft.com/office/drawing/2014/main" xmlns="" id="{00000000-0008-0000-0B00-0000CE03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2223</xdr:row>
      <xdr:rowOff>1587</xdr:rowOff>
    </xdr:from>
    <xdr:to>
      <xdr:col>3</xdr:col>
      <xdr:colOff>1081492</xdr:colOff>
      <xdr:row>2223</xdr:row>
      <xdr:rowOff>3174</xdr:rowOff>
    </xdr:to>
    <xdr:sp macro="" textlink="">
      <xdr:nvSpPr>
        <xdr:cNvPr id="975" name="Shape 2">
          <a:extLst>
            <a:ext uri="{FF2B5EF4-FFF2-40B4-BE49-F238E27FC236}">
              <a16:creationId xmlns:a16="http://schemas.microsoft.com/office/drawing/2014/main" xmlns="" id="{00000000-0008-0000-0B00-0000CF030000}"/>
            </a:ext>
          </a:extLst>
        </xdr:cNvPr>
        <xdr:cNvSpPr/>
      </xdr:nvSpPr>
      <xdr:spPr>
        <a:xfrm>
          <a:off x="0" y="698746062"/>
          <a:ext cx="10202113" cy="1587"/>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53</xdr:row>
      <xdr:rowOff>0</xdr:rowOff>
    </xdr:from>
    <xdr:ext cx="6642100" cy="0"/>
    <xdr:sp macro="" textlink="">
      <xdr:nvSpPr>
        <xdr:cNvPr id="976" name="Shape 3">
          <a:extLst>
            <a:ext uri="{FF2B5EF4-FFF2-40B4-BE49-F238E27FC236}">
              <a16:creationId xmlns:a16="http://schemas.microsoft.com/office/drawing/2014/main" xmlns="" id="{00000000-0008-0000-0B00-0000D0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977" name="Shape 4">
          <a:extLst>
            <a:ext uri="{FF2B5EF4-FFF2-40B4-BE49-F238E27FC236}">
              <a16:creationId xmlns:a16="http://schemas.microsoft.com/office/drawing/2014/main" xmlns="" id="{00000000-0008-0000-0B00-0000D1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978" name="Shape 5">
          <a:extLst>
            <a:ext uri="{FF2B5EF4-FFF2-40B4-BE49-F238E27FC236}">
              <a16:creationId xmlns:a16="http://schemas.microsoft.com/office/drawing/2014/main" xmlns="" id="{00000000-0008-0000-0B00-0000D2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979" name="Shape 6">
          <a:extLst>
            <a:ext uri="{FF2B5EF4-FFF2-40B4-BE49-F238E27FC236}">
              <a16:creationId xmlns:a16="http://schemas.microsoft.com/office/drawing/2014/main" xmlns="" id="{00000000-0008-0000-0B00-0000D3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980" name="Shape 7">
          <a:extLst>
            <a:ext uri="{FF2B5EF4-FFF2-40B4-BE49-F238E27FC236}">
              <a16:creationId xmlns:a16="http://schemas.microsoft.com/office/drawing/2014/main" xmlns="" id="{00000000-0008-0000-0B00-0000D4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981" name="Shape 8">
          <a:extLst>
            <a:ext uri="{FF2B5EF4-FFF2-40B4-BE49-F238E27FC236}">
              <a16:creationId xmlns:a16="http://schemas.microsoft.com/office/drawing/2014/main" xmlns="" id="{00000000-0008-0000-0B00-0000D5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982" name="Shape 9">
          <a:extLst>
            <a:ext uri="{FF2B5EF4-FFF2-40B4-BE49-F238E27FC236}">
              <a16:creationId xmlns:a16="http://schemas.microsoft.com/office/drawing/2014/main" xmlns="" id="{00000000-0008-0000-0B00-0000D6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983" name="Shape 10">
          <a:extLst>
            <a:ext uri="{FF2B5EF4-FFF2-40B4-BE49-F238E27FC236}">
              <a16:creationId xmlns:a16="http://schemas.microsoft.com/office/drawing/2014/main" xmlns="" id="{00000000-0008-0000-0B00-0000D7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984" name="Shape 11">
          <a:extLst>
            <a:ext uri="{FF2B5EF4-FFF2-40B4-BE49-F238E27FC236}">
              <a16:creationId xmlns:a16="http://schemas.microsoft.com/office/drawing/2014/main" xmlns="" id="{00000000-0008-0000-0B00-0000D8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985" name="Shape 12">
          <a:extLst>
            <a:ext uri="{FF2B5EF4-FFF2-40B4-BE49-F238E27FC236}">
              <a16:creationId xmlns:a16="http://schemas.microsoft.com/office/drawing/2014/main" xmlns="" id="{00000000-0008-0000-0B00-0000D9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986" name="Shape 13">
          <a:extLst>
            <a:ext uri="{FF2B5EF4-FFF2-40B4-BE49-F238E27FC236}">
              <a16:creationId xmlns:a16="http://schemas.microsoft.com/office/drawing/2014/main" xmlns="" id="{00000000-0008-0000-0B00-0000DA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987" name="Shape 14">
          <a:extLst>
            <a:ext uri="{FF2B5EF4-FFF2-40B4-BE49-F238E27FC236}">
              <a16:creationId xmlns:a16="http://schemas.microsoft.com/office/drawing/2014/main" xmlns="" id="{00000000-0008-0000-0B00-0000DB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988" name="Shape 15">
          <a:extLst>
            <a:ext uri="{FF2B5EF4-FFF2-40B4-BE49-F238E27FC236}">
              <a16:creationId xmlns:a16="http://schemas.microsoft.com/office/drawing/2014/main" xmlns="" id="{00000000-0008-0000-0B00-0000DC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989" name="Shape 16">
          <a:extLst>
            <a:ext uri="{FF2B5EF4-FFF2-40B4-BE49-F238E27FC236}">
              <a16:creationId xmlns:a16="http://schemas.microsoft.com/office/drawing/2014/main" xmlns="" id="{00000000-0008-0000-0B00-0000DD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990" name="Shape 17">
          <a:extLst>
            <a:ext uri="{FF2B5EF4-FFF2-40B4-BE49-F238E27FC236}">
              <a16:creationId xmlns:a16="http://schemas.microsoft.com/office/drawing/2014/main" xmlns="" id="{00000000-0008-0000-0B00-0000DE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991" name="Shape 19">
          <a:extLst>
            <a:ext uri="{FF2B5EF4-FFF2-40B4-BE49-F238E27FC236}">
              <a16:creationId xmlns:a16="http://schemas.microsoft.com/office/drawing/2014/main" xmlns="" id="{00000000-0008-0000-0B00-0000DF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992" name="Shape 20">
          <a:extLst>
            <a:ext uri="{FF2B5EF4-FFF2-40B4-BE49-F238E27FC236}">
              <a16:creationId xmlns:a16="http://schemas.microsoft.com/office/drawing/2014/main" xmlns="" id="{00000000-0008-0000-0B00-0000E0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993" name="Shape 21">
          <a:extLst>
            <a:ext uri="{FF2B5EF4-FFF2-40B4-BE49-F238E27FC236}">
              <a16:creationId xmlns:a16="http://schemas.microsoft.com/office/drawing/2014/main" xmlns="" id="{00000000-0008-0000-0B00-0000E1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994" name="Shape 22">
          <a:extLst>
            <a:ext uri="{FF2B5EF4-FFF2-40B4-BE49-F238E27FC236}">
              <a16:creationId xmlns:a16="http://schemas.microsoft.com/office/drawing/2014/main" xmlns="" id="{00000000-0008-0000-0B00-0000E203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995" name="Shape 23">
          <a:extLst>
            <a:ext uri="{FF2B5EF4-FFF2-40B4-BE49-F238E27FC236}">
              <a16:creationId xmlns:a16="http://schemas.microsoft.com/office/drawing/2014/main" xmlns="" id="{00000000-0008-0000-0B00-0000E303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996" name="Shape 24">
          <a:extLst>
            <a:ext uri="{FF2B5EF4-FFF2-40B4-BE49-F238E27FC236}">
              <a16:creationId xmlns:a16="http://schemas.microsoft.com/office/drawing/2014/main" xmlns="" id="{00000000-0008-0000-0B00-0000E403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997" name="Shape 25">
          <a:extLst>
            <a:ext uri="{FF2B5EF4-FFF2-40B4-BE49-F238E27FC236}">
              <a16:creationId xmlns:a16="http://schemas.microsoft.com/office/drawing/2014/main" xmlns="" id="{00000000-0008-0000-0B00-0000E503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998" name="Shape 26">
          <a:extLst>
            <a:ext uri="{FF2B5EF4-FFF2-40B4-BE49-F238E27FC236}">
              <a16:creationId xmlns:a16="http://schemas.microsoft.com/office/drawing/2014/main" xmlns="" id="{00000000-0008-0000-0B00-0000E603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999" name="Shape 27">
          <a:extLst>
            <a:ext uri="{FF2B5EF4-FFF2-40B4-BE49-F238E27FC236}">
              <a16:creationId xmlns:a16="http://schemas.microsoft.com/office/drawing/2014/main" xmlns="" id="{00000000-0008-0000-0B00-0000E703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000" name="Shape 28">
          <a:extLst>
            <a:ext uri="{FF2B5EF4-FFF2-40B4-BE49-F238E27FC236}">
              <a16:creationId xmlns:a16="http://schemas.microsoft.com/office/drawing/2014/main" xmlns="" id="{00000000-0008-0000-0B00-0000E803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001" name="Shape 29">
          <a:extLst>
            <a:ext uri="{FF2B5EF4-FFF2-40B4-BE49-F238E27FC236}">
              <a16:creationId xmlns:a16="http://schemas.microsoft.com/office/drawing/2014/main" xmlns="" id="{00000000-0008-0000-0B00-0000E903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002" name="Shape 30">
          <a:extLst>
            <a:ext uri="{FF2B5EF4-FFF2-40B4-BE49-F238E27FC236}">
              <a16:creationId xmlns:a16="http://schemas.microsoft.com/office/drawing/2014/main" xmlns="" id="{00000000-0008-0000-0B00-0000EA03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003" name="Shape 31">
          <a:extLst>
            <a:ext uri="{FF2B5EF4-FFF2-40B4-BE49-F238E27FC236}">
              <a16:creationId xmlns:a16="http://schemas.microsoft.com/office/drawing/2014/main" xmlns="" id="{00000000-0008-0000-0B00-0000EB03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004" name="Shape 32">
          <a:extLst>
            <a:ext uri="{FF2B5EF4-FFF2-40B4-BE49-F238E27FC236}">
              <a16:creationId xmlns:a16="http://schemas.microsoft.com/office/drawing/2014/main" xmlns="" id="{00000000-0008-0000-0B00-0000EC03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005" name="Shape 3">
          <a:extLst>
            <a:ext uri="{FF2B5EF4-FFF2-40B4-BE49-F238E27FC236}">
              <a16:creationId xmlns:a16="http://schemas.microsoft.com/office/drawing/2014/main" xmlns="" id="{00000000-0008-0000-0B00-0000ED03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006" name="Shape 4">
          <a:extLst>
            <a:ext uri="{FF2B5EF4-FFF2-40B4-BE49-F238E27FC236}">
              <a16:creationId xmlns:a16="http://schemas.microsoft.com/office/drawing/2014/main" xmlns="" id="{00000000-0008-0000-0B00-0000EE03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007" name="Shape 5">
          <a:extLst>
            <a:ext uri="{FF2B5EF4-FFF2-40B4-BE49-F238E27FC236}">
              <a16:creationId xmlns:a16="http://schemas.microsoft.com/office/drawing/2014/main" xmlns="" id="{00000000-0008-0000-0B00-0000EF03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008" name="Shape 6">
          <a:extLst>
            <a:ext uri="{FF2B5EF4-FFF2-40B4-BE49-F238E27FC236}">
              <a16:creationId xmlns:a16="http://schemas.microsoft.com/office/drawing/2014/main" xmlns="" id="{00000000-0008-0000-0B00-0000F003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009" name="Shape 7">
          <a:extLst>
            <a:ext uri="{FF2B5EF4-FFF2-40B4-BE49-F238E27FC236}">
              <a16:creationId xmlns:a16="http://schemas.microsoft.com/office/drawing/2014/main" xmlns="" id="{00000000-0008-0000-0B00-0000F103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010" name="Shape 8">
          <a:extLst>
            <a:ext uri="{FF2B5EF4-FFF2-40B4-BE49-F238E27FC236}">
              <a16:creationId xmlns:a16="http://schemas.microsoft.com/office/drawing/2014/main" xmlns="" id="{00000000-0008-0000-0B00-0000F203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011" name="Shape 9">
          <a:extLst>
            <a:ext uri="{FF2B5EF4-FFF2-40B4-BE49-F238E27FC236}">
              <a16:creationId xmlns:a16="http://schemas.microsoft.com/office/drawing/2014/main" xmlns="" id="{00000000-0008-0000-0B00-0000F303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012" name="Shape 10">
          <a:extLst>
            <a:ext uri="{FF2B5EF4-FFF2-40B4-BE49-F238E27FC236}">
              <a16:creationId xmlns:a16="http://schemas.microsoft.com/office/drawing/2014/main" xmlns="" id="{00000000-0008-0000-0B00-0000F403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013" name="Shape 11">
          <a:extLst>
            <a:ext uri="{FF2B5EF4-FFF2-40B4-BE49-F238E27FC236}">
              <a16:creationId xmlns:a16="http://schemas.microsoft.com/office/drawing/2014/main" xmlns="" id="{00000000-0008-0000-0B00-0000F503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014" name="Shape 12">
          <a:extLst>
            <a:ext uri="{FF2B5EF4-FFF2-40B4-BE49-F238E27FC236}">
              <a16:creationId xmlns:a16="http://schemas.microsoft.com/office/drawing/2014/main" xmlns="" id="{00000000-0008-0000-0B00-0000F603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015" name="Shape 13">
          <a:extLst>
            <a:ext uri="{FF2B5EF4-FFF2-40B4-BE49-F238E27FC236}">
              <a16:creationId xmlns:a16="http://schemas.microsoft.com/office/drawing/2014/main" xmlns="" id="{00000000-0008-0000-0B00-0000F703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016" name="Shape 14">
          <a:extLst>
            <a:ext uri="{FF2B5EF4-FFF2-40B4-BE49-F238E27FC236}">
              <a16:creationId xmlns:a16="http://schemas.microsoft.com/office/drawing/2014/main" xmlns="" id="{00000000-0008-0000-0B00-0000F803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017" name="Shape 15">
          <a:extLst>
            <a:ext uri="{FF2B5EF4-FFF2-40B4-BE49-F238E27FC236}">
              <a16:creationId xmlns:a16="http://schemas.microsoft.com/office/drawing/2014/main" xmlns="" id="{00000000-0008-0000-0B00-0000F903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018" name="Shape 16">
          <a:extLst>
            <a:ext uri="{FF2B5EF4-FFF2-40B4-BE49-F238E27FC236}">
              <a16:creationId xmlns:a16="http://schemas.microsoft.com/office/drawing/2014/main" xmlns="" id="{00000000-0008-0000-0B00-0000FA03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019" name="Shape 17">
          <a:extLst>
            <a:ext uri="{FF2B5EF4-FFF2-40B4-BE49-F238E27FC236}">
              <a16:creationId xmlns:a16="http://schemas.microsoft.com/office/drawing/2014/main" xmlns="" id="{00000000-0008-0000-0B00-0000FB03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1020" name="Shape 18">
          <a:extLst>
            <a:ext uri="{FF2B5EF4-FFF2-40B4-BE49-F238E27FC236}">
              <a16:creationId xmlns:a16="http://schemas.microsoft.com/office/drawing/2014/main" xmlns="" id="{00000000-0008-0000-0B00-0000FC03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021" name="Shape 19">
          <a:extLst>
            <a:ext uri="{FF2B5EF4-FFF2-40B4-BE49-F238E27FC236}">
              <a16:creationId xmlns:a16="http://schemas.microsoft.com/office/drawing/2014/main" xmlns="" id="{00000000-0008-0000-0B00-0000FD03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022" name="Shape 20">
          <a:extLst>
            <a:ext uri="{FF2B5EF4-FFF2-40B4-BE49-F238E27FC236}">
              <a16:creationId xmlns:a16="http://schemas.microsoft.com/office/drawing/2014/main" xmlns="" id="{00000000-0008-0000-0B00-0000FE03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023" name="Shape 21">
          <a:extLst>
            <a:ext uri="{FF2B5EF4-FFF2-40B4-BE49-F238E27FC236}">
              <a16:creationId xmlns:a16="http://schemas.microsoft.com/office/drawing/2014/main" xmlns="" id="{00000000-0008-0000-0B00-0000FF03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024" name="Shape 22">
          <a:extLst>
            <a:ext uri="{FF2B5EF4-FFF2-40B4-BE49-F238E27FC236}">
              <a16:creationId xmlns:a16="http://schemas.microsoft.com/office/drawing/2014/main" xmlns="" id="{00000000-0008-0000-0B00-00000004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025" name="Shape 23">
          <a:extLst>
            <a:ext uri="{FF2B5EF4-FFF2-40B4-BE49-F238E27FC236}">
              <a16:creationId xmlns:a16="http://schemas.microsoft.com/office/drawing/2014/main" xmlns="" id="{00000000-0008-0000-0B00-00000104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026" name="Shape 24">
          <a:extLst>
            <a:ext uri="{FF2B5EF4-FFF2-40B4-BE49-F238E27FC236}">
              <a16:creationId xmlns:a16="http://schemas.microsoft.com/office/drawing/2014/main" xmlns="" id="{00000000-0008-0000-0B00-00000204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027" name="Shape 25">
          <a:extLst>
            <a:ext uri="{FF2B5EF4-FFF2-40B4-BE49-F238E27FC236}">
              <a16:creationId xmlns:a16="http://schemas.microsoft.com/office/drawing/2014/main" xmlns="" id="{00000000-0008-0000-0B00-00000304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028" name="Shape 26">
          <a:extLst>
            <a:ext uri="{FF2B5EF4-FFF2-40B4-BE49-F238E27FC236}">
              <a16:creationId xmlns:a16="http://schemas.microsoft.com/office/drawing/2014/main" xmlns="" id="{00000000-0008-0000-0B00-00000404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029" name="Shape 27">
          <a:extLst>
            <a:ext uri="{FF2B5EF4-FFF2-40B4-BE49-F238E27FC236}">
              <a16:creationId xmlns:a16="http://schemas.microsoft.com/office/drawing/2014/main" xmlns="" id="{00000000-0008-0000-0B00-00000504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030" name="Shape 28">
          <a:extLst>
            <a:ext uri="{FF2B5EF4-FFF2-40B4-BE49-F238E27FC236}">
              <a16:creationId xmlns:a16="http://schemas.microsoft.com/office/drawing/2014/main" xmlns="" id="{00000000-0008-0000-0B00-00000604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031" name="Shape 29">
          <a:extLst>
            <a:ext uri="{FF2B5EF4-FFF2-40B4-BE49-F238E27FC236}">
              <a16:creationId xmlns:a16="http://schemas.microsoft.com/office/drawing/2014/main" xmlns="" id="{00000000-0008-0000-0B00-00000704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032" name="Shape 30">
          <a:extLst>
            <a:ext uri="{FF2B5EF4-FFF2-40B4-BE49-F238E27FC236}">
              <a16:creationId xmlns:a16="http://schemas.microsoft.com/office/drawing/2014/main" xmlns="" id="{00000000-0008-0000-0B00-00000804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033" name="Shape 31">
          <a:extLst>
            <a:ext uri="{FF2B5EF4-FFF2-40B4-BE49-F238E27FC236}">
              <a16:creationId xmlns:a16="http://schemas.microsoft.com/office/drawing/2014/main" xmlns="" id="{00000000-0008-0000-0B00-00000904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034" name="Shape 32">
          <a:extLst>
            <a:ext uri="{FF2B5EF4-FFF2-40B4-BE49-F238E27FC236}">
              <a16:creationId xmlns:a16="http://schemas.microsoft.com/office/drawing/2014/main" xmlns="" id="{00000000-0008-0000-0B00-00000A04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035" name="Shape 3">
          <a:extLst>
            <a:ext uri="{FF2B5EF4-FFF2-40B4-BE49-F238E27FC236}">
              <a16:creationId xmlns:a16="http://schemas.microsoft.com/office/drawing/2014/main" xmlns="" id="{00000000-0008-0000-0B00-00000B04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036" name="Shape 4">
          <a:extLst>
            <a:ext uri="{FF2B5EF4-FFF2-40B4-BE49-F238E27FC236}">
              <a16:creationId xmlns:a16="http://schemas.microsoft.com/office/drawing/2014/main" xmlns="" id="{00000000-0008-0000-0B00-00000C04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037" name="Shape 5">
          <a:extLst>
            <a:ext uri="{FF2B5EF4-FFF2-40B4-BE49-F238E27FC236}">
              <a16:creationId xmlns:a16="http://schemas.microsoft.com/office/drawing/2014/main" xmlns="" id="{00000000-0008-0000-0B00-00000D04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038" name="Shape 6">
          <a:extLst>
            <a:ext uri="{FF2B5EF4-FFF2-40B4-BE49-F238E27FC236}">
              <a16:creationId xmlns:a16="http://schemas.microsoft.com/office/drawing/2014/main" xmlns="" id="{00000000-0008-0000-0B00-00000E04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039" name="Shape 7">
          <a:extLst>
            <a:ext uri="{FF2B5EF4-FFF2-40B4-BE49-F238E27FC236}">
              <a16:creationId xmlns:a16="http://schemas.microsoft.com/office/drawing/2014/main" xmlns="" id="{00000000-0008-0000-0B00-00000F04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040" name="Shape 8">
          <a:extLst>
            <a:ext uri="{FF2B5EF4-FFF2-40B4-BE49-F238E27FC236}">
              <a16:creationId xmlns:a16="http://schemas.microsoft.com/office/drawing/2014/main" xmlns="" id="{00000000-0008-0000-0B00-00001004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041" name="Shape 9">
          <a:extLst>
            <a:ext uri="{FF2B5EF4-FFF2-40B4-BE49-F238E27FC236}">
              <a16:creationId xmlns:a16="http://schemas.microsoft.com/office/drawing/2014/main" xmlns="" id="{00000000-0008-0000-0B00-00001104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042" name="Shape 10">
          <a:extLst>
            <a:ext uri="{FF2B5EF4-FFF2-40B4-BE49-F238E27FC236}">
              <a16:creationId xmlns:a16="http://schemas.microsoft.com/office/drawing/2014/main" xmlns="" id="{00000000-0008-0000-0B00-00001204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043" name="Shape 11">
          <a:extLst>
            <a:ext uri="{FF2B5EF4-FFF2-40B4-BE49-F238E27FC236}">
              <a16:creationId xmlns:a16="http://schemas.microsoft.com/office/drawing/2014/main" xmlns="" id="{00000000-0008-0000-0B00-00001304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044" name="Shape 12">
          <a:extLst>
            <a:ext uri="{FF2B5EF4-FFF2-40B4-BE49-F238E27FC236}">
              <a16:creationId xmlns:a16="http://schemas.microsoft.com/office/drawing/2014/main" xmlns="" id="{00000000-0008-0000-0B00-00001404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045" name="Shape 13">
          <a:extLst>
            <a:ext uri="{FF2B5EF4-FFF2-40B4-BE49-F238E27FC236}">
              <a16:creationId xmlns:a16="http://schemas.microsoft.com/office/drawing/2014/main" xmlns="" id="{00000000-0008-0000-0B00-00001504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046" name="Shape 14">
          <a:extLst>
            <a:ext uri="{FF2B5EF4-FFF2-40B4-BE49-F238E27FC236}">
              <a16:creationId xmlns:a16="http://schemas.microsoft.com/office/drawing/2014/main" xmlns="" id="{00000000-0008-0000-0B00-00001604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047" name="Shape 15">
          <a:extLst>
            <a:ext uri="{FF2B5EF4-FFF2-40B4-BE49-F238E27FC236}">
              <a16:creationId xmlns:a16="http://schemas.microsoft.com/office/drawing/2014/main" xmlns="" id="{00000000-0008-0000-0B00-00001704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048" name="Shape 16">
          <a:extLst>
            <a:ext uri="{FF2B5EF4-FFF2-40B4-BE49-F238E27FC236}">
              <a16:creationId xmlns:a16="http://schemas.microsoft.com/office/drawing/2014/main" xmlns="" id="{00000000-0008-0000-0B00-00001804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049" name="Shape 17">
          <a:extLst>
            <a:ext uri="{FF2B5EF4-FFF2-40B4-BE49-F238E27FC236}">
              <a16:creationId xmlns:a16="http://schemas.microsoft.com/office/drawing/2014/main" xmlns="" id="{00000000-0008-0000-0B00-00001904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050" name="Shape 19">
          <a:extLst>
            <a:ext uri="{FF2B5EF4-FFF2-40B4-BE49-F238E27FC236}">
              <a16:creationId xmlns:a16="http://schemas.microsoft.com/office/drawing/2014/main" xmlns="" id="{00000000-0008-0000-0B00-00001A04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051" name="Shape 20">
          <a:extLst>
            <a:ext uri="{FF2B5EF4-FFF2-40B4-BE49-F238E27FC236}">
              <a16:creationId xmlns:a16="http://schemas.microsoft.com/office/drawing/2014/main" xmlns="" id="{00000000-0008-0000-0B00-00001B04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052" name="Shape 21">
          <a:extLst>
            <a:ext uri="{FF2B5EF4-FFF2-40B4-BE49-F238E27FC236}">
              <a16:creationId xmlns:a16="http://schemas.microsoft.com/office/drawing/2014/main" xmlns="" id="{00000000-0008-0000-0B00-00001C04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053" name="Shape 22">
          <a:extLst>
            <a:ext uri="{FF2B5EF4-FFF2-40B4-BE49-F238E27FC236}">
              <a16:creationId xmlns:a16="http://schemas.microsoft.com/office/drawing/2014/main" xmlns="" id="{00000000-0008-0000-0B00-00001D04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054" name="Shape 23">
          <a:extLst>
            <a:ext uri="{FF2B5EF4-FFF2-40B4-BE49-F238E27FC236}">
              <a16:creationId xmlns:a16="http://schemas.microsoft.com/office/drawing/2014/main" xmlns="" id="{00000000-0008-0000-0B00-00001E04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055" name="Shape 24">
          <a:extLst>
            <a:ext uri="{FF2B5EF4-FFF2-40B4-BE49-F238E27FC236}">
              <a16:creationId xmlns:a16="http://schemas.microsoft.com/office/drawing/2014/main" xmlns="" id="{00000000-0008-0000-0B00-00001F04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056" name="Shape 25">
          <a:extLst>
            <a:ext uri="{FF2B5EF4-FFF2-40B4-BE49-F238E27FC236}">
              <a16:creationId xmlns:a16="http://schemas.microsoft.com/office/drawing/2014/main" xmlns="" id="{00000000-0008-0000-0B00-00002004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057" name="Shape 26">
          <a:extLst>
            <a:ext uri="{FF2B5EF4-FFF2-40B4-BE49-F238E27FC236}">
              <a16:creationId xmlns:a16="http://schemas.microsoft.com/office/drawing/2014/main" xmlns="" id="{00000000-0008-0000-0B00-00002104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058" name="Shape 27">
          <a:extLst>
            <a:ext uri="{FF2B5EF4-FFF2-40B4-BE49-F238E27FC236}">
              <a16:creationId xmlns:a16="http://schemas.microsoft.com/office/drawing/2014/main" xmlns="" id="{00000000-0008-0000-0B00-00002204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059" name="Shape 28">
          <a:extLst>
            <a:ext uri="{FF2B5EF4-FFF2-40B4-BE49-F238E27FC236}">
              <a16:creationId xmlns:a16="http://schemas.microsoft.com/office/drawing/2014/main" xmlns="" id="{00000000-0008-0000-0B00-00002304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060" name="Shape 29">
          <a:extLst>
            <a:ext uri="{FF2B5EF4-FFF2-40B4-BE49-F238E27FC236}">
              <a16:creationId xmlns:a16="http://schemas.microsoft.com/office/drawing/2014/main" xmlns="" id="{00000000-0008-0000-0B00-00002404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061" name="Shape 30">
          <a:extLst>
            <a:ext uri="{FF2B5EF4-FFF2-40B4-BE49-F238E27FC236}">
              <a16:creationId xmlns:a16="http://schemas.microsoft.com/office/drawing/2014/main" xmlns="" id="{00000000-0008-0000-0B00-00002504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062" name="Shape 31">
          <a:extLst>
            <a:ext uri="{FF2B5EF4-FFF2-40B4-BE49-F238E27FC236}">
              <a16:creationId xmlns:a16="http://schemas.microsoft.com/office/drawing/2014/main" xmlns="" id="{00000000-0008-0000-0B00-00002604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063" name="Shape 32">
          <a:extLst>
            <a:ext uri="{FF2B5EF4-FFF2-40B4-BE49-F238E27FC236}">
              <a16:creationId xmlns:a16="http://schemas.microsoft.com/office/drawing/2014/main" xmlns="" id="{00000000-0008-0000-0B00-00002704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064" name="Shape 3">
          <a:extLst>
            <a:ext uri="{FF2B5EF4-FFF2-40B4-BE49-F238E27FC236}">
              <a16:creationId xmlns:a16="http://schemas.microsoft.com/office/drawing/2014/main" xmlns="" id="{00000000-0008-0000-0B00-00002804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065" name="Shape 4">
          <a:extLst>
            <a:ext uri="{FF2B5EF4-FFF2-40B4-BE49-F238E27FC236}">
              <a16:creationId xmlns:a16="http://schemas.microsoft.com/office/drawing/2014/main" xmlns="" id="{00000000-0008-0000-0B00-00002904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066" name="Shape 5">
          <a:extLst>
            <a:ext uri="{FF2B5EF4-FFF2-40B4-BE49-F238E27FC236}">
              <a16:creationId xmlns:a16="http://schemas.microsoft.com/office/drawing/2014/main" xmlns="" id="{00000000-0008-0000-0B00-00002A04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067" name="Shape 6">
          <a:extLst>
            <a:ext uri="{FF2B5EF4-FFF2-40B4-BE49-F238E27FC236}">
              <a16:creationId xmlns:a16="http://schemas.microsoft.com/office/drawing/2014/main" xmlns="" id="{00000000-0008-0000-0B00-00002B04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068" name="Shape 7">
          <a:extLst>
            <a:ext uri="{FF2B5EF4-FFF2-40B4-BE49-F238E27FC236}">
              <a16:creationId xmlns:a16="http://schemas.microsoft.com/office/drawing/2014/main" xmlns="" id="{00000000-0008-0000-0B00-00002C04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069" name="Shape 8">
          <a:extLst>
            <a:ext uri="{FF2B5EF4-FFF2-40B4-BE49-F238E27FC236}">
              <a16:creationId xmlns:a16="http://schemas.microsoft.com/office/drawing/2014/main" xmlns="" id="{00000000-0008-0000-0B00-00002D04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070" name="Shape 9">
          <a:extLst>
            <a:ext uri="{FF2B5EF4-FFF2-40B4-BE49-F238E27FC236}">
              <a16:creationId xmlns:a16="http://schemas.microsoft.com/office/drawing/2014/main" xmlns="" id="{00000000-0008-0000-0B00-00002E04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071" name="Shape 10">
          <a:extLst>
            <a:ext uri="{FF2B5EF4-FFF2-40B4-BE49-F238E27FC236}">
              <a16:creationId xmlns:a16="http://schemas.microsoft.com/office/drawing/2014/main" xmlns="" id="{00000000-0008-0000-0B00-00002F04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072" name="Shape 11">
          <a:extLst>
            <a:ext uri="{FF2B5EF4-FFF2-40B4-BE49-F238E27FC236}">
              <a16:creationId xmlns:a16="http://schemas.microsoft.com/office/drawing/2014/main" xmlns="" id="{00000000-0008-0000-0B00-00003004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073" name="Shape 12">
          <a:extLst>
            <a:ext uri="{FF2B5EF4-FFF2-40B4-BE49-F238E27FC236}">
              <a16:creationId xmlns:a16="http://schemas.microsoft.com/office/drawing/2014/main" xmlns="" id="{00000000-0008-0000-0B00-00003104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074" name="Shape 13">
          <a:extLst>
            <a:ext uri="{FF2B5EF4-FFF2-40B4-BE49-F238E27FC236}">
              <a16:creationId xmlns:a16="http://schemas.microsoft.com/office/drawing/2014/main" xmlns="" id="{00000000-0008-0000-0B00-00003204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075" name="Shape 14">
          <a:extLst>
            <a:ext uri="{FF2B5EF4-FFF2-40B4-BE49-F238E27FC236}">
              <a16:creationId xmlns:a16="http://schemas.microsoft.com/office/drawing/2014/main" xmlns="" id="{00000000-0008-0000-0B00-00003304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076" name="Shape 15">
          <a:extLst>
            <a:ext uri="{FF2B5EF4-FFF2-40B4-BE49-F238E27FC236}">
              <a16:creationId xmlns:a16="http://schemas.microsoft.com/office/drawing/2014/main" xmlns="" id="{00000000-0008-0000-0B00-00003404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077" name="Shape 16">
          <a:extLst>
            <a:ext uri="{FF2B5EF4-FFF2-40B4-BE49-F238E27FC236}">
              <a16:creationId xmlns:a16="http://schemas.microsoft.com/office/drawing/2014/main" xmlns="" id="{00000000-0008-0000-0B00-00003504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078" name="Shape 17">
          <a:extLst>
            <a:ext uri="{FF2B5EF4-FFF2-40B4-BE49-F238E27FC236}">
              <a16:creationId xmlns:a16="http://schemas.microsoft.com/office/drawing/2014/main" xmlns="" id="{00000000-0008-0000-0B00-00003604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1079" name="Shape 18">
          <a:extLst>
            <a:ext uri="{FF2B5EF4-FFF2-40B4-BE49-F238E27FC236}">
              <a16:creationId xmlns:a16="http://schemas.microsoft.com/office/drawing/2014/main" xmlns="" id="{00000000-0008-0000-0B00-00003704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080" name="Shape 19">
          <a:extLst>
            <a:ext uri="{FF2B5EF4-FFF2-40B4-BE49-F238E27FC236}">
              <a16:creationId xmlns:a16="http://schemas.microsoft.com/office/drawing/2014/main" xmlns="" id="{00000000-0008-0000-0B00-00003804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081" name="Shape 20">
          <a:extLst>
            <a:ext uri="{FF2B5EF4-FFF2-40B4-BE49-F238E27FC236}">
              <a16:creationId xmlns:a16="http://schemas.microsoft.com/office/drawing/2014/main" xmlns="" id="{00000000-0008-0000-0B00-00003904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082" name="Shape 21">
          <a:extLst>
            <a:ext uri="{FF2B5EF4-FFF2-40B4-BE49-F238E27FC236}">
              <a16:creationId xmlns:a16="http://schemas.microsoft.com/office/drawing/2014/main" xmlns="" id="{00000000-0008-0000-0B00-00003A04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083" name="Shape 22">
          <a:extLst>
            <a:ext uri="{FF2B5EF4-FFF2-40B4-BE49-F238E27FC236}">
              <a16:creationId xmlns:a16="http://schemas.microsoft.com/office/drawing/2014/main" xmlns="" id="{00000000-0008-0000-0B00-00003B04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084" name="Shape 23">
          <a:extLst>
            <a:ext uri="{FF2B5EF4-FFF2-40B4-BE49-F238E27FC236}">
              <a16:creationId xmlns:a16="http://schemas.microsoft.com/office/drawing/2014/main" xmlns="" id="{00000000-0008-0000-0B00-00003C04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085" name="Shape 24">
          <a:extLst>
            <a:ext uri="{FF2B5EF4-FFF2-40B4-BE49-F238E27FC236}">
              <a16:creationId xmlns:a16="http://schemas.microsoft.com/office/drawing/2014/main" xmlns="" id="{00000000-0008-0000-0B00-00003D04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086" name="Shape 25">
          <a:extLst>
            <a:ext uri="{FF2B5EF4-FFF2-40B4-BE49-F238E27FC236}">
              <a16:creationId xmlns:a16="http://schemas.microsoft.com/office/drawing/2014/main" xmlns="" id="{00000000-0008-0000-0B00-00003E04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087" name="Shape 26">
          <a:extLst>
            <a:ext uri="{FF2B5EF4-FFF2-40B4-BE49-F238E27FC236}">
              <a16:creationId xmlns:a16="http://schemas.microsoft.com/office/drawing/2014/main" xmlns="" id="{00000000-0008-0000-0B00-00003F04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088" name="Shape 27">
          <a:extLst>
            <a:ext uri="{FF2B5EF4-FFF2-40B4-BE49-F238E27FC236}">
              <a16:creationId xmlns:a16="http://schemas.microsoft.com/office/drawing/2014/main" xmlns="" id="{00000000-0008-0000-0B00-00004004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089" name="Shape 28">
          <a:extLst>
            <a:ext uri="{FF2B5EF4-FFF2-40B4-BE49-F238E27FC236}">
              <a16:creationId xmlns:a16="http://schemas.microsoft.com/office/drawing/2014/main" xmlns="" id="{00000000-0008-0000-0B00-00004104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090" name="Shape 29">
          <a:extLst>
            <a:ext uri="{FF2B5EF4-FFF2-40B4-BE49-F238E27FC236}">
              <a16:creationId xmlns:a16="http://schemas.microsoft.com/office/drawing/2014/main" xmlns="" id="{00000000-0008-0000-0B00-00004204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091" name="Shape 30">
          <a:extLst>
            <a:ext uri="{FF2B5EF4-FFF2-40B4-BE49-F238E27FC236}">
              <a16:creationId xmlns:a16="http://schemas.microsoft.com/office/drawing/2014/main" xmlns="" id="{00000000-0008-0000-0B00-00004304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092" name="Shape 31">
          <a:extLst>
            <a:ext uri="{FF2B5EF4-FFF2-40B4-BE49-F238E27FC236}">
              <a16:creationId xmlns:a16="http://schemas.microsoft.com/office/drawing/2014/main" xmlns="" id="{00000000-0008-0000-0B00-00004404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093" name="Shape 32">
          <a:extLst>
            <a:ext uri="{FF2B5EF4-FFF2-40B4-BE49-F238E27FC236}">
              <a16:creationId xmlns:a16="http://schemas.microsoft.com/office/drawing/2014/main" xmlns="" id="{00000000-0008-0000-0B00-00004504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763</xdr:row>
      <xdr:rowOff>0</xdr:rowOff>
    </xdr:from>
    <xdr:ext cx="6642100" cy="0"/>
    <xdr:sp macro="" textlink="">
      <xdr:nvSpPr>
        <xdr:cNvPr id="1094" name="Shape 17">
          <a:extLst>
            <a:ext uri="{FF2B5EF4-FFF2-40B4-BE49-F238E27FC236}">
              <a16:creationId xmlns:a16="http://schemas.microsoft.com/office/drawing/2014/main" xmlns="" id="{00000000-0008-0000-0B00-000046040000}"/>
            </a:ext>
          </a:extLst>
        </xdr:cNvPr>
        <xdr:cNvSpPr/>
      </xdr:nvSpPr>
      <xdr:spPr>
        <a:xfrm>
          <a:off x="0" y="239829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821</xdr:row>
      <xdr:rowOff>0</xdr:rowOff>
    </xdr:from>
    <xdr:ext cx="6642100" cy="0"/>
    <xdr:sp macro="" textlink="">
      <xdr:nvSpPr>
        <xdr:cNvPr id="1095" name="Shape 18">
          <a:extLst>
            <a:ext uri="{FF2B5EF4-FFF2-40B4-BE49-F238E27FC236}">
              <a16:creationId xmlns:a16="http://schemas.microsoft.com/office/drawing/2014/main" xmlns="" id="{00000000-0008-0000-0B00-000047040000}"/>
            </a:ext>
          </a:extLst>
        </xdr:cNvPr>
        <xdr:cNvSpPr/>
      </xdr:nvSpPr>
      <xdr:spPr>
        <a:xfrm>
          <a:off x="0" y="258060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879</xdr:row>
      <xdr:rowOff>0</xdr:rowOff>
    </xdr:from>
    <xdr:ext cx="6642100" cy="0"/>
    <xdr:sp macro="" textlink="">
      <xdr:nvSpPr>
        <xdr:cNvPr id="1096" name="Shape 19">
          <a:extLst>
            <a:ext uri="{FF2B5EF4-FFF2-40B4-BE49-F238E27FC236}">
              <a16:creationId xmlns:a16="http://schemas.microsoft.com/office/drawing/2014/main" xmlns="" id="{00000000-0008-0000-0B00-000048040000}"/>
            </a:ext>
          </a:extLst>
        </xdr:cNvPr>
        <xdr:cNvSpPr/>
      </xdr:nvSpPr>
      <xdr:spPr>
        <a:xfrm>
          <a:off x="0" y="2762916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939</xdr:row>
      <xdr:rowOff>0</xdr:rowOff>
    </xdr:from>
    <xdr:ext cx="6642100" cy="0"/>
    <xdr:sp macro="" textlink="">
      <xdr:nvSpPr>
        <xdr:cNvPr id="1097" name="Shape 20">
          <a:extLst>
            <a:ext uri="{FF2B5EF4-FFF2-40B4-BE49-F238E27FC236}">
              <a16:creationId xmlns:a16="http://schemas.microsoft.com/office/drawing/2014/main" xmlns="" id="{00000000-0008-0000-0B00-000049040000}"/>
            </a:ext>
          </a:extLst>
        </xdr:cNvPr>
        <xdr:cNvSpPr/>
      </xdr:nvSpPr>
      <xdr:spPr>
        <a:xfrm>
          <a:off x="0" y="295151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980</xdr:row>
      <xdr:rowOff>0</xdr:rowOff>
    </xdr:from>
    <xdr:ext cx="6642100" cy="0"/>
    <xdr:sp macro="" textlink="">
      <xdr:nvSpPr>
        <xdr:cNvPr id="1098" name="Shape 21">
          <a:extLst>
            <a:ext uri="{FF2B5EF4-FFF2-40B4-BE49-F238E27FC236}">
              <a16:creationId xmlns:a16="http://schemas.microsoft.com/office/drawing/2014/main" xmlns="" id="{00000000-0008-0000-0B00-00004A040000}"/>
            </a:ext>
          </a:extLst>
        </xdr:cNvPr>
        <xdr:cNvSpPr/>
      </xdr:nvSpPr>
      <xdr:spPr>
        <a:xfrm>
          <a:off x="0" y="308038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1026</xdr:row>
      <xdr:rowOff>0</xdr:rowOff>
    </xdr:from>
    <xdr:ext cx="6642100" cy="0"/>
    <xdr:sp macro="" textlink="">
      <xdr:nvSpPr>
        <xdr:cNvPr id="1099" name="Shape 22">
          <a:extLst>
            <a:ext uri="{FF2B5EF4-FFF2-40B4-BE49-F238E27FC236}">
              <a16:creationId xmlns:a16="http://schemas.microsoft.com/office/drawing/2014/main" xmlns="" id="{00000000-0008-0000-0B00-00004B040000}"/>
            </a:ext>
          </a:extLst>
        </xdr:cNvPr>
        <xdr:cNvSpPr/>
      </xdr:nvSpPr>
      <xdr:spPr>
        <a:xfrm>
          <a:off x="0" y="322497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100" name="Shape 3">
          <a:extLst>
            <a:ext uri="{FF2B5EF4-FFF2-40B4-BE49-F238E27FC236}">
              <a16:creationId xmlns:a16="http://schemas.microsoft.com/office/drawing/2014/main" xmlns="" id="{00000000-0008-0000-0B00-00004C04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101" name="Shape 4">
          <a:extLst>
            <a:ext uri="{FF2B5EF4-FFF2-40B4-BE49-F238E27FC236}">
              <a16:creationId xmlns:a16="http://schemas.microsoft.com/office/drawing/2014/main" xmlns="" id="{00000000-0008-0000-0B00-00004D04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102" name="Shape 5">
          <a:extLst>
            <a:ext uri="{FF2B5EF4-FFF2-40B4-BE49-F238E27FC236}">
              <a16:creationId xmlns:a16="http://schemas.microsoft.com/office/drawing/2014/main" xmlns="" id="{00000000-0008-0000-0B00-00004E04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103" name="Shape 6">
          <a:extLst>
            <a:ext uri="{FF2B5EF4-FFF2-40B4-BE49-F238E27FC236}">
              <a16:creationId xmlns:a16="http://schemas.microsoft.com/office/drawing/2014/main" xmlns="" id="{00000000-0008-0000-0B00-00004F04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104" name="Shape 7">
          <a:extLst>
            <a:ext uri="{FF2B5EF4-FFF2-40B4-BE49-F238E27FC236}">
              <a16:creationId xmlns:a16="http://schemas.microsoft.com/office/drawing/2014/main" xmlns="" id="{00000000-0008-0000-0B00-00005004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105" name="Shape 8">
          <a:extLst>
            <a:ext uri="{FF2B5EF4-FFF2-40B4-BE49-F238E27FC236}">
              <a16:creationId xmlns:a16="http://schemas.microsoft.com/office/drawing/2014/main" xmlns="" id="{00000000-0008-0000-0B00-00005104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106" name="Shape 9">
          <a:extLst>
            <a:ext uri="{FF2B5EF4-FFF2-40B4-BE49-F238E27FC236}">
              <a16:creationId xmlns:a16="http://schemas.microsoft.com/office/drawing/2014/main" xmlns="" id="{00000000-0008-0000-0B00-00005204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107" name="Shape 10">
          <a:extLst>
            <a:ext uri="{FF2B5EF4-FFF2-40B4-BE49-F238E27FC236}">
              <a16:creationId xmlns:a16="http://schemas.microsoft.com/office/drawing/2014/main" xmlns="" id="{00000000-0008-0000-0B00-00005304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108" name="Shape 11">
          <a:extLst>
            <a:ext uri="{FF2B5EF4-FFF2-40B4-BE49-F238E27FC236}">
              <a16:creationId xmlns:a16="http://schemas.microsoft.com/office/drawing/2014/main" xmlns="" id="{00000000-0008-0000-0B00-00005404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109" name="Shape 12">
          <a:extLst>
            <a:ext uri="{FF2B5EF4-FFF2-40B4-BE49-F238E27FC236}">
              <a16:creationId xmlns:a16="http://schemas.microsoft.com/office/drawing/2014/main" xmlns="" id="{00000000-0008-0000-0B00-00005504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110" name="Shape 13">
          <a:extLst>
            <a:ext uri="{FF2B5EF4-FFF2-40B4-BE49-F238E27FC236}">
              <a16:creationId xmlns:a16="http://schemas.microsoft.com/office/drawing/2014/main" xmlns="" id="{00000000-0008-0000-0B00-00005604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111" name="Shape 14">
          <a:extLst>
            <a:ext uri="{FF2B5EF4-FFF2-40B4-BE49-F238E27FC236}">
              <a16:creationId xmlns:a16="http://schemas.microsoft.com/office/drawing/2014/main" xmlns="" id="{00000000-0008-0000-0B00-00005704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112" name="Shape 15">
          <a:extLst>
            <a:ext uri="{FF2B5EF4-FFF2-40B4-BE49-F238E27FC236}">
              <a16:creationId xmlns:a16="http://schemas.microsoft.com/office/drawing/2014/main" xmlns="" id="{00000000-0008-0000-0B00-00005804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113" name="Shape 16">
          <a:extLst>
            <a:ext uri="{FF2B5EF4-FFF2-40B4-BE49-F238E27FC236}">
              <a16:creationId xmlns:a16="http://schemas.microsoft.com/office/drawing/2014/main" xmlns="" id="{00000000-0008-0000-0B00-00005904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114" name="Shape 17">
          <a:extLst>
            <a:ext uri="{FF2B5EF4-FFF2-40B4-BE49-F238E27FC236}">
              <a16:creationId xmlns:a16="http://schemas.microsoft.com/office/drawing/2014/main" xmlns="" id="{00000000-0008-0000-0B00-00005A04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115" name="Shape 19">
          <a:extLst>
            <a:ext uri="{FF2B5EF4-FFF2-40B4-BE49-F238E27FC236}">
              <a16:creationId xmlns:a16="http://schemas.microsoft.com/office/drawing/2014/main" xmlns="" id="{00000000-0008-0000-0B00-00005B04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116" name="Shape 20">
          <a:extLst>
            <a:ext uri="{FF2B5EF4-FFF2-40B4-BE49-F238E27FC236}">
              <a16:creationId xmlns:a16="http://schemas.microsoft.com/office/drawing/2014/main" xmlns="" id="{00000000-0008-0000-0B00-00005C04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117" name="Shape 21">
          <a:extLst>
            <a:ext uri="{FF2B5EF4-FFF2-40B4-BE49-F238E27FC236}">
              <a16:creationId xmlns:a16="http://schemas.microsoft.com/office/drawing/2014/main" xmlns="" id="{00000000-0008-0000-0B00-00005D04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118" name="Shape 22">
          <a:extLst>
            <a:ext uri="{FF2B5EF4-FFF2-40B4-BE49-F238E27FC236}">
              <a16:creationId xmlns:a16="http://schemas.microsoft.com/office/drawing/2014/main" xmlns="" id="{00000000-0008-0000-0B00-00005E04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119" name="Shape 23">
          <a:extLst>
            <a:ext uri="{FF2B5EF4-FFF2-40B4-BE49-F238E27FC236}">
              <a16:creationId xmlns:a16="http://schemas.microsoft.com/office/drawing/2014/main" xmlns="" id="{00000000-0008-0000-0B00-00005F04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120" name="Shape 24">
          <a:extLst>
            <a:ext uri="{FF2B5EF4-FFF2-40B4-BE49-F238E27FC236}">
              <a16:creationId xmlns:a16="http://schemas.microsoft.com/office/drawing/2014/main" xmlns="" id="{00000000-0008-0000-0B00-00006004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121" name="Shape 25">
          <a:extLst>
            <a:ext uri="{FF2B5EF4-FFF2-40B4-BE49-F238E27FC236}">
              <a16:creationId xmlns:a16="http://schemas.microsoft.com/office/drawing/2014/main" xmlns="" id="{00000000-0008-0000-0B00-00006104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122" name="Shape 26">
          <a:extLst>
            <a:ext uri="{FF2B5EF4-FFF2-40B4-BE49-F238E27FC236}">
              <a16:creationId xmlns:a16="http://schemas.microsoft.com/office/drawing/2014/main" xmlns="" id="{00000000-0008-0000-0B00-00006204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123" name="Shape 27">
          <a:extLst>
            <a:ext uri="{FF2B5EF4-FFF2-40B4-BE49-F238E27FC236}">
              <a16:creationId xmlns:a16="http://schemas.microsoft.com/office/drawing/2014/main" xmlns="" id="{00000000-0008-0000-0B00-00006304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124" name="Shape 28">
          <a:extLst>
            <a:ext uri="{FF2B5EF4-FFF2-40B4-BE49-F238E27FC236}">
              <a16:creationId xmlns:a16="http://schemas.microsoft.com/office/drawing/2014/main" xmlns="" id="{00000000-0008-0000-0B00-00006404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125" name="Shape 29">
          <a:extLst>
            <a:ext uri="{FF2B5EF4-FFF2-40B4-BE49-F238E27FC236}">
              <a16:creationId xmlns:a16="http://schemas.microsoft.com/office/drawing/2014/main" xmlns="" id="{00000000-0008-0000-0B00-00006504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126" name="Shape 30">
          <a:extLst>
            <a:ext uri="{FF2B5EF4-FFF2-40B4-BE49-F238E27FC236}">
              <a16:creationId xmlns:a16="http://schemas.microsoft.com/office/drawing/2014/main" xmlns="" id="{00000000-0008-0000-0B00-00006604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127" name="Shape 31">
          <a:extLst>
            <a:ext uri="{FF2B5EF4-FFF2-40B4-BE49-F238E27FC236}">
              <a16:creationId xmlns:a16="http://schemas.microsoft.com/office/drawing/2014/main" xmlns="" id="{00000000-0008-0000-0B00-00006704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128" name="Shape 32">
          <a:extLst>
            <a:ext uri="{FF2B5EF4-FFF2-40B4-BE49-F238E27FC236}">
              <a16:creationId xmlns:a16="http://schemas.microsoft.com/office/drawing/2014/main" xmlns="" id="{00000000-0008-0000-0B00-00006804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xdr:row>
      <xdr:rowOff>0</xdr:rowOff>
    </xdr:from>
    <xdr:ext cx="6642100" cy="0"/>
    <xdr:sp macro="" textlink="">
      <xdr:nvSpPr>
        <xdr:cNvPr id="1129" name="Shape 3">
          <a:extLst>
            <a:ext uri="{FF2B5EF4-FFF2-40B4-BE49-F238E27FC236}">
              <a16:creationId xmlns:a16="http://schemas.microsoft.com/office/drawing/2014/main" xmlns="" id="{00000000-0008-0000-0B00-000069040000}"/>
            </a:ext>
          </a:extLst>
        </xdr:cNvPr>
        <xdr:cNvSpPr/>
      </xdr:nvSpPr>
      <xdr:spPr>
        <a:xfrm>
          <a:off x="0" y="16659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xdr:row>
      <xdr:rowOff>0</xdr:rowOff>
    </xdr:from>
    <xdr:ext cx="6642100" cy="0"/>
    <xdr:sp macro="" textlink="">
      <xdr:nvSpPr>
        <xdr:cNvPr id="1130" name="Shape 4">
          <a:extLst>
            <a:ext uri="{FF2B5EF4-FFF2-40B4-BE49-F238E27FC236}">
              <a16:creationId xmlns:a16="http://schemas.microsoft.com/office/drawing/2014/main" xmlns="" id="{00000000-0008-0000-0B00-00006A040000}"/>
            </a:ext>
          </a:extLst>
        </xdr:cNvPr>
        <xdr:cNvSpPr/>
      </xdr:nvSpPr>
      <xdr:spPr>
        <a:xfrm>
          <a:off x="0" y="311181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148</xdr:row>
      <xdr:rowOff>0</xdr:rowOff>
    </xdr:from>
    <xdr:ext cx="6642100" cy="0"/>
    <xdr:sp macro="" textlink="">
      <xdr:nvSpPr>
        <xdr:cNvPr id="1131" name="Shape 5">
          <a:extLst>
            <a:ext uri="{FF2B5EF4-FFF2-40B4-BE49-F238E27FC236}">
              <a16:creationId xmlns:a16="http://schemas.microsoft.com/office/drawing/2014/main" xmlns="" id="{00000000-0008-0000-0B00-00006B040000}"/>
            </a:ext>
          </a:extLst>
        </xdr:cNvPr>
        <xdr:cNvSpPr/>
      </xdr:nvSpPr>
      <xdr:spPr>
        <a:xfrm>
          <a:off x="0" y="4652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194</xdr:row>
      <xdr:rowOff>0</xdr:rowOff>
    </xdr:from>
    <xdr:ext cx="6642100" cy="0"/>
    <xdr:sp macro="" textlink="">
      <xdr:nvSpPr>
        <xdr:cNvPr id="1132" name="Shape 6">
          <a:extLst>
            <a:ext uri="{FF2B5EF4-FFF2-40B4-BE49-F238E27FC236}">
              <a16:creationId xmlns:a16="http://schemas.microsoft.com/office/drawing/2014/main" xmlns="" id="{00000000-0008-0000-0B00-00006C040000}"/>
            </a:ext>
          </a:extLst>
        </xdr:cNvPr>
        <xdr:cNvSpPr/>
      </xdr:nvSpPr>
      <xdr:spPr>
        <a:xfrm>
          <a:off x="0" y="6097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244</xdr:row>
      <xdr:rowOff>0</xdr:rowOff>
    </xdr:from>
    <xdr:ext cx="6642100" cy="0"/>
    <xdr:sp macro="" textlink="">
      <xdr:nvSpPr>
        <xdr:cNvPr id="1133" name="Shape 7">
          <a:extLst>
            <a:ext uri="{FF2B5EF4-FFF2-40B4-BE49-F238E27FC236}">
              <a16:creationId xmlns:a16="http://schemas.microsoft.com/office/drawing/2014/main" xmlns="" id="{00000000-0008-0000-0B00-00006D040000}"/>
            </a:ext>
          </a:extLst>
        </xdr:cNvPr>
        <xdr:cNvSpPr/>
      </xdr:nvSpPr>
      <xdr:spPr>
        <a:xfrm>
          <a:off x="0" y="7669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305</xdr:row>
      <xdr:rowOff>0</xdr:rowOff>
    </xdr:from>
    <xdr:ext cx="6642100" cy="0"/>
    <xdr:sp macro="" textlink="">
      <xdr:nvSpPr>
        <xdr:cNvPr id="1134" name="Shape 8">
          <a:extLst>
            <a:ext uri="{FF2B5EF4-FFF2-40B4-BE49-F238E27FC236}">
              <a16:creationId xmlns:a16="http://schemas.microsoft.com/office/drawing/2014/main" xmlns="" id="{00000000-0008-0000-0B00-00006E040000}"/>
            </a:ext>
          </a:extLst>
        </xdr:cNvPr>
        <xdr:cNvSpPr/>
      </xdr:nvSpPr>
      <xdr:spPr>
        <a:xfrm>
          <a:off x="0" y="95869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351</xdr:row>
      <xdr:rowOff>0</xdr:rowOff>
    </xdr:from>
    <xdr:ext cx="6642100" cy="0"/>
    <xdr:sp macro="" textlink="">
      <xdr:nvSpPr>
        <xdr:cNvPr id="1135" name="Shape 9">
          <a:extLst>
            <a:ext uri="{FF2B5EF4-FFF2-40B4-BE49-F238E27FC236}">
              <a16:creationId xmlns:a16="http://schemas.microsoft.com/office/drawing/2014/main" xmlns="" id="{00000000-0008-0000-0B00-00006F040000}"/>
            </a:ext>
          </a:extLst>
        </xdr:cNvPr>
        <xdr:cNvSpPr/>
      </xdr:nvSpPr>
      <xdr:spPr>
        <a:xfrm>
          <a:off x="0" y="1103280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389</xdr:row>
      <xdr:rowOff>0</xdr:rowOff>
    </xdr:from>
    <xdr:ext cx="6642100" cy="0"/>
    <xdr:sp macro="" textlink="">
      <xdr:nvSpPr>
        <xdr:cNvPr id="1136" name="Shape 10">
          <a:extLst>
            <a:ext uri="{FF2B5EF4-FFF2-40B4-BE49-F238E27FC236}">
              <a16:creationId xmlns:a16="http://schemas.microsoft.com/office/drawing/2014/main" xmlns="" id="{00000000-0008-0000-0B00-000070040000}"/>
            </a:ext>
          </a:extLst>
        </xdr:cNvPr>
        <xdr:cNvSpPr/>
      </xdr:nvSpPr>
      <xdr:spPr>
        <a:xfrm>
          <a:off x="0" y="122272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423</xdr:row>
      <xdr:rowOff>0</xdr:rowOff>
    </xdr:from>
    <xdr:ext cx="6642100" cy="0"/>
    <xdr:sp macro="" textlink="">
      <xdr:nvSpPr>
        <xdr:cNvPr id="1137" name="Shape 11">
          <a:extLst>
            <a:ext uri="{FF2B5EF4-FFF2-40B4-BE49-F238E27FC236}">
              <a16:creationId xmlns:a16="http://schemas.microsoft.com/office/drawing/2014/main" xmlns="" id="{00000000-0008-0000-0B00-000071040000}"/>
            </a:ext>
          </a:extLst>
        </xdr:cNvPr>
        <xdr:cNvSpPr/>
      </xdr:nvSpPr>
      <xdr:spPr>
        <a:xfrm>
          <a:off x="0" y="132959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481</xdr:row>
      <xdr:rowOff>0</xdr:rowOff>
    </xdr:from>
    <xdr:ext cx="6642100" cy="0"/>
    <xdr:sp macro="" textlink="">
      <xdr:nvSpPr>
        <xdr:cNvPr id="1138" name="Shape 12">
          <a:extLst>
            <a:ext uri="{FF2B5EF4-FFF2-40B4-BE49-F238E27FC236}">
              <a16:creationId xmlns:a16="http://schemas.microsoft.com/office/drawing/2014/main" xmlns="" id="{00000000-0008-0000-0B00-000072040000}"/>
            </a:ext>
          </a:extLst>
        </xdr:cNvPr>
        <xdr:cNvSpPr/>
      </xdr:nvSpPr>
      <xdr:spPr>
        <a:xfrm>
          <a:off x="0" y="151190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530</xdr:row>
      <xdr:rowOff>0</xdr:rowOff>
    </xdr:from>
    <xdr:ext cx="6642100" cy="0"/>
    <xdr:sp macro="" textlink="">
      <xdr:nvSpPr>
        <xdr:cNvPr id="1139" name="Shape 13">
          <a:extLst>
            <a:ext uri="{FF2B5EF4-FFF2-40B4-BE49-F238E27FC236}">
              <a16:creationId xmlns:a16="http://schemas.microsoft.com/office/drawing/2014/main" xmlns="" id="{00000000-0008-0000-0B00-000073040000}"/>
            </a:ext>
          </a:extLst>
        </xdr:cNvPr>
        <xdr:cNvSpPr/>
      </xdr:nvSpPr>
      <xdr:spPr>
        <a:xfrm>
          <a:off x="0" y="1665922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589</xdr:row>
      <xdr:rowOff>0</xdr:rowOff>
    </xdr:from>
    <xdr:ext cx="6642100" cy="0"/>
    <xdr:sp macro="" textlink="">
      <xdr:nvSpPr>
        <xdr:cNvPr id="1140" name="Shape 14">
          <a:extLst>
            <a:ext uri="{FF2B5EF4-FFF2-40B4-BE49-F238E27FC236}">
              <a16:creationId xmlns:a16="http://schemas.microsoft.com/office/drawing/2014/main" xmlns="" id="{00000000-0008-0000-0B00-000074040000}"/>
            </a:ext>
          </a:extLst>
        </xdr:cNvPr>
        <xdr:cNvSpPr/>
      </xdr:nvSpPr>
      <xdr:spPr>
        <a:xfrm>
          <a:off x="0" y="185137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634</xdr:row>
      <xdr:rowOff>0</xdr:rowOff>
    </xdr:from>
    <xdr:ext cx="6642100" cy="0"/>
    <xdr:sp macro="" textlink="">
      <xdr:nvSpPr>
        <xdr:cNvPr id="1141" name="Shape 15">
          <a:extLst>
            <a:ext uri="{FF2B5EF4-FFF2-40B4-BE49-F238E27FC236}">
              <a16:creationId xmlns:a16="http://schemas.microsoft.com/office/drawing/2014/main" xmlns="" id="{00000000-0008-0000-0B00-000075040000}"/>
            </a:ext>
          </a:extLst>
        </xdr:cNvPr>
        <xdr:cNvSpPr/>
      </xdr:nvSpPr>
      <xdr:spPr>
        <a:xfrm>
          <a:off x="0" y="199282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692</xdr:row>
      <xdr:rowOff>0</xdr:rowOff>
    </xdr:from>
    <xdr:ext cx="6642100" cy="0"/>
    <xdr:sp macro="" textlink="">
      <xdr:nvSpPr>
        <xdr:cNvPr id="1142" name="Shape 16">
          <a:extLst>
            <a:ext uri="{FF2B5EF4-FFF2-40B4-BE49-F238E27FC236}">
              <a16:creationId xmlns:a16="http://schemas.microsoft.com/office/drawing/2014/main" xmlns="" id="{00000000-0008-0000-0B00-000076040000}"/>
            </a:ext>
          </a:extLst>
        </xdr:cNvPr>
        <xdr:cNvSpPr/>
      </xdr:nvSpPr>
      <xdr:spPr>
        <a:xfrm>
          <a:off x="0" y="217512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746</xdr:row>
      <xdr:rowOff>0</xdr:rowOff>
    </xdr:from>
    <xdr:ext cx="6642100" cy="0"/>
    <xdr:sp macro="" textlink="">
      <xdr:nvSpPr>
        <xdr:cNvPr id="1143" name="Shape 17">
          <a:extLst>
            <a:ext uri="{FF2B5EF4-FFF2-40B4-BE49-F238E27FC236}">
              <a16:creationId xmlns:a16="http://schemas.microsoft.com/office/drawing/2014/main" xmlns="" id="{00000000-0008-0000-0B00-000077040000}"/>
            </a:ext>
          </a:extLst>
        </xdr:cNvPr>
        <xdr:cNvSpPr/>
      </xdr:nvSpPr>
      <xdr:spPr>
        <a:xfrm>
          <a:off x="0" y="234486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802</xdr:row>
      <xdr:rowOff>0</xdr:rowOff>
    </xdr:from>
    <xdr:ext cx="6642100" cy="0"/>
    <xdr:sp macro="" textlink="">
      <xdr:nvSpPr>
        <xdr:cNvPr id="1144" name="Shape 18">
          <a:extLst>
            <a:ext uri="{FF2B5EF4-FFF2-40B4-BE49-F238E27FC236}">
              <a16:creationId xmlns:a16="http://schemas.microsoft.com/office/drawing/2014/main" xmlns="" id="{00000000-0008-0000-0B00-000078040000}"/>
            </a:ext>
          </a:extLst>
        </xdr:cNvPr>
        <xdr:cNvSpPr/>
      </xdr:nvSpPr>
      <xdr:spPr>
        <a:xfrm>
          <a:off x="0" y="252088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855</xdr:row>
      <xdr:rowOff>0</xdr:rowOff>
    </xdr:from>
    <xdr:ext cx="6642100" cy="0"/>
    <xdr:sp macro="" textlink="">
      <xdr:nvSpPr>
        <xdr:cNvPr id="1145" name="Shape 19">
          <a:extLst>
            <a:ext uri="{FF2B5EF4-FFF2-40B4-BE49-F238E27FC236}">
              <a16:creationId xmlns:a16="http://schemas.microsoft.com/office/drawing/2014/main" xmlns="" id="{00000000-0008-0000-0B00-000079040000}"/>
            </a:ext>
          </a:extLst>
        </xdr:cNvPr>
        <xdr:cNvSpPr/>
      </xdr:nvSpPr>
      <xdr:spPr>
        <a:xfrm>
          <a:off x="0" y="268747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917</xdr:row>
      <xdr:rowOff>0</xdr:rowOff>
    </xdr:from>
    <xdr:ext cx="6642100" cy="0"/>
    <xdr:sp macro="" textlink="">
      <xdr:nvSpPr>
        <xdr:cNvPr id="1146" name="Shape 20">
          <a:extLst>
            <a:ext uri="{FF2B5EF4-FFF2-40B4-BE49-F238E27FC236}">
              <a16:creationId xmlns:a16="http://schemas.microsoft.com/office/drawing/2014/main" xmlns="" id="{00000000-0008-0000-0B00-00007A040000}"/>
            </a:ext>
          </a:extLst>
        </xdr:cNvPr>
        <xdr:cNvSpPr/>
      </xdr:nvSpPr>
      <xdr:spPr>
        <a:xfrm>
          <a:off x="0" y="2882360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954</xdr:row>
      <xdr:rowOff>0</xdr:rowOff>
    </xdr:from>
    <xdr:ext cx="6642100" cy="0"/>
    <xdr:sp macro="" textlink="">
      <xdr:nvSpPr>
        <xdr:cNvPr id="1147" name="Shape 21">
          <a:extLst>
            <a:ext uri="{FF2B5EF4-FFF2-40B4-BE49-F238E27FC236}">
              <a16:creationId xmlns:a16="http://schemas.microsoft.com/office/drawing/2014/main" xmlns="" id="{00000000-0008-0000-0B00-00007B040000}"/>
            </a:ext>
          </a:extLst>
        </xdr:cNvPr>
        <xdr:cNvSpPr/>
      </xdr:nvSpPr>
      <xdr:spPr>
        <a:xfrm>
          <a:off x="0" y="299866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1000</xdr:row>
      <xdr:rowOff>0</xdr:rowOff>
    </xdr:from>
    <xdr:ext cx="6642100" cy="0"/>
    <xdr:sp macro="" textlink="">
      <xdr:nvSpPr>
        <xdr:cNvPr id="1148" name="Shape 22">
          <a:extLst>
            <a:ext uri="{FF2B5EF4-FFF2-40B4-BE49-F238E27FC236}">
              <a16:creationId xmlns:a16="http://schemas.microsoft.com/office/drawing/2014/main" xmlns="" id="{00000000-0008-0000-0B00-00007C040000}"/>
            </a:ext>
          </a:extLst>
        </xdr:cNvPr>
        <xdr:cNvSpPr/>
      </xdr:nvSpPr>
      <xdr:spPr>
        <a:xfrm>
          <a:off x="0" y="314325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1042</xdr:row>
      <xdr:rowOff>0</xdr:rowOff>
    </xdr:from>
    <xdr:ext cx="6642100" cy="0"/>
    <xdr:sp macro="" textlink="">
      <xdr:nvSpPr>
        <xdr:cNvPr id="1149" name="Shape 23">
          <a:extLst>
            <a:ext uri="{FF2B5EF4-FFF2-40B4-BE49-F238E27FC236}">
              <a16:creationId xmlns:a16="http://schemas.microsoft.com/office/drawing/2014/main" xmlns="" id="{00000000-0008-0000-0B00-00007D040000}"/>
            </a:ext>
          </a:extLst>
        </xdr:cNvPr>
        <xdr:cNvSpPr/>
      </xdr:nvSpPr>
      <xdr:spPr>
        <a:xfrm>
          <a:off x="0" y="327526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1087</xdr:row>
      <xdr:rowOff>0</xdr:rowOff>
    </xdr:from>
    <xdr:ext cx="6642100" cy="0"/>
    <xdr:sp macro="" textlink="">
      <xdr:nvSpPr>
        <xdr:cNvPr id="1150" name="Shape 24">
          <a:extLst>
            <a:ext uri="{FF2B5EF4-FFF2-40B4-BE49-F238E27FC236}">
              <a16:creationId xmlns:a16="http://schemas.microsoft.com/office/drawing/2014/main" xmlns="" id="{00000000-0008-0000-0B00-00007E040000}"/>
            </a:ext>
          </a:extLst>
        </xdr:cNvPr>
        <xdr:cNvSpPr/>
      </xdr:nvSpPr>
      <xdr:spPr>
        <a:xfrm>
          <a:off x="0" y="341671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1140</xdr:row>
      <xdr:rowOff>0</xdr:rowOff>
    </xdr:from>
    <xdr:ext cx="6642100" cy="0"/>
    <xdr:sp macro="" textlink="">
      <xdr:nvSpPr>
        <xdr:cNvPr id="1151" name="Shape 25">
          <a:extLst>
            <a:ext uri="{FF2B5EF4-FFF2-40B4-BE49-F238E27FC236}">
              <a16:creationId xmlns:a16="http://schemas.microsoft.com/office/drawing/2014/main" xmlns="" id="{00000000-0008-0000-0B00-00007F040000}"/>
            </a:ext>
          </a:extLst>
        </xdr:cNvPr>
        <xdr:cNvSpPr/>
      </xdr:nvSpPr>
      <xdr:spPr>
        <a:xfrm>
          <a:off x="0" y="358330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1174</xdr:row>
      <xdr:rowOff>0</xdr:rowOff>
    </xdr:from>
    <xdr:ext cx="6642100" cy="0"/>
    <xdr:sp macro="" textlink="">
      <xdr:nvSpPr>
        <xdr:cNvPr id="1152" name="Shape 26">
          <a:extLst>
            <a:ext uri="{FF2B5EF4-FFF2-40B4-BE49-F238E27FC236}">
              <a16:creationId xmlns:a16="http://schemas.microsoft.com/office/drawing/2014/main" xmlns="" id="{00000000-0008-0000-0B00-000080040000}"/>
            </a:ext>
          </a:extLst>
        </xdr:cNvPr>
        <xdr:cNvSpPr/>
      </xdr:nvSpPr>
      <xdr:spPr>
        <a:xfrm>
          <a:off x="0" y="369017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1208</xdr:row>
      <xdr:rowOff>0</xdr:rowOff>
    </xdr:from>
    <xdr:ext cx="6642100" cy="0"/>
    <xdr:sp macro="" textlink="">
      <xdr:nvSpPr>
        <xdr:cNvPr id="1153" name="Shape 27">
          <a:extLst>
            <a:ext uri="{FF2B5EF4-FFF2-40B4-BE49-F238E27FC236}">
              <a16:creationId xmlns:a16="http://schemas.microsoft.com/office/drawing/2014/main" xmlns="" id="{00000000-0008-0000-0B00-000081040000}"/>
            </a:ext>
          </a:extLst>
        </xdr:cNvPr>
        <xdr:cNvSpPr/>
      </xdr:nvSpPr>
      <xdr:spPr>
        <a:xfrm>
          <a:off x="0" y="379704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1246</xdr:row>
      <xdr:rowOff>0</xdr:rowOff>
    </xdr:from>
    <xdr:ext cx="6642100" cy="0"/>
    <xdr:sp macro="" textlink="">
      <xdr:nvSpPr>
        <xdr:cNvPr id="1154" name="Shape 28">
          <a:extLst>
            <a:ext uri="{FF2B5EF4-FFF2-40B4-BE49-F238E27FC236}">
              <a16:creationId xmlns:a16="http://schemas.microsoft.com/office/drawing/2014/main" xmlns="" id="{00000000-0008-0000-0B00-000082040000}"/>
            </a:ext>
          </a:extLst>
        </xdr:cNvPr>
        <xdr:cNvSpPr/>
      </xdr:nvSpPr>
      <xdr:spPr>
        <a:xfrm>
          <a:off x="0" y="391648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1303</xdr:row>
      <xdr:rowOff>0</xdr:rowOff>
    </xdr:from>
    <xdr:ext cx="6642100" cy="0"/>
    <xdr:sp macro="" textlink="">
      <xdr:nvSpPr>
        <xdr:cNvPr id="1155" name="Shape 29">
          <a:extLst>
            <a:ext uri="{FF2B5EF4-FFF2-40B4-BE49-F238E27FC236}">
              <a16:creationId xmlns:a16="http://schemas.microsoft.com/office/drawing/2014/main" xmlns="" id="{00000000-0008-0000-0B00-000083040000}"/>
            </a:ext>
          </a:extLst>
        </xdr:cNvPr>
        <xdr:cNvSpPr/>
      </xdr:nvSpPr>
      <xdr:spPr>
        <a:xfrm>
          <a:off x="0" y="4095654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1348</xdr:row>
      <xdr:rowOff>0</xdr:rowOff>
    </xdr:from>
    <xdr:ext cx="6642100" cy="0"/>
    <xdr:sp macro="" textlink="">
      <xdr:nvSpPr>
        <xdr:cNvPr id="1156" name="Shape 30">
          <a:extLst>
            <a:ext uri="{FF2B5EF4-FFF2-40B4-BE49-F238E27FC236}">
              <a16:creationId xmlns:a16="http://schemas.microsoft.com/office/drawing/2014/main" xmlns="" id="{00000000-0008-0000-0B00-000084040000}"/>
            </a:ext>
          </a:extLst>
        </xdr:cNvPr>
        <xdr:cNvSpPr/>
      </xdr:nvSpPr>
      <xdr:spPr>
        <a:xfrm>
          <a:off x="0" y="4237101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1393</xdr:row>
      <xdr:rowOff>0</xdr:rowOff>
    </xdr:from>
    <xdr:ext cx="6642100" cy="0"/>
    <xdr:sp macro="" textlink="">
      <xdr:nvSpPr>
        <xdr:cNvPr id="1157" name="Shape 31">
          <a:extLst>
            <a:ext uri="{FF2B5EF4-FFF2-40B4-BE49-F238E27FC236}">
              <a16:creationId xmlns:a16="http://schemas.microsoft.com/office/drawing/2014/main" xmlns="" id="{00000000-0008-0000-0B00-000085040000}"/>
            </a:ext>
          </a:extLst>
        </xdr:cNvPr>
        <xdr:cNvSpPr/>
      </xdr:nvSpPr>
      <xdr:spPr>
        <a:xfrm>
          <a:off x="0" y="4378547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1443</xdr:row>
      <xdr:rowOff>0</xdr:rowOff>
    </xdr:from>
    <xdr:ext cx="6642100" cy="0"/>
    <xdr:sp macro="" textlink="">
      <xdr:nvSpPr>
        <xdr:cNvPr id="1158" name="Shape 32">
          <a:extLst>
            <a:ext uri="{FF2B5EF4-FFF2-40B4-BE49-F238E27FC236}">
              <a16:creationId xmlns:a16="http://schemas.microsoft.com/office/drawing/2014/main" xmlns="" id="{00000000-0008-0000-0B00-000086040000}"/>
            </a:ext>
          </a:extLst>
        </xdr:cNvPr>
        <xdr:cNvSpPr/>
      </xdr:nvSpPr>
      <xdr:spPr>
        <a:xfrm>
          <a:off x="0" y="45357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1213</xdr:row>
      <xdr:rowOff>0</xdr:rowOff>
    </xdr:from>
    <xdr:ext cx="6642100" cy="0"/>
    <xdr:sp macro="" textlink="">
      <xdr:nvSpPr>
        <xdr:cNvPr id="1159" name="Shape 28">
          <a:extLst>
            <a:ext uri="{FF2B5EF4-FFF2-40B4-BE49-F238E27FC236}">
              <a16:creationId xmlns:a16="http://schemas.microsoft.com/office/drawing/2014/main" xmlns="" id="{00000000-0008-0000-0B00-00008704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1160" name="Shape 29">
          <a:extLst>
            <a:ext uri="{FF2B5EF4-FFF2-40B4-BE49-F238E27FC236}">
              <a16:creationId xmlns:a16="http://schemas.microsoft.com/office/drawing/2014/main" xmlns="" id="{00000000-0008-0000-0B00-00008804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1161" name="Shape 30">
          <a:extLst>
            <a:ext uri="{FF2B5EF4-FFF2-40B4-BE49-F238E27FC236}">
              <a16:creationId xmlns:a16="http://schemas.microsoft.com/office/drawing/2014/main" xmlns="" id="{00000000-0008-0000-0B00-00008904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1162" name="Shape 31">
          <a:extLst>
            <a:ext uri="{FF2B5EF4-FFF2-40B4-BE49-F238E27FC236}">
              <a16:creationId xmlns:a16="http://schemas.microsoft.com/office/drawing/2014/main" xmlns="" id="{00000000-0008-0000-0B00-00008A04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1163" name="Shape 32">
          <a:extLst>
            <a:ext uri="{FF2B5EF4-FFF2-40B4-BE49-F238E27FC236}">
              <a16:creationId xmlns:a16="http://schemas.microsoft.com/office/drawing/2014/main" xmlns="" id="{00000000-0008-0000-0B00-00008B04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164" name="Shape 20">
          <a:extLst>
            <a:ext uri="{FF2B5EF4-FFF2-40B4-BE49-F238E27FC236}">
              <a16:creationId xmlns:a16="http://schemas.microsoft.com/office/drawing/2014/main" xmlns="" id="{00000000-0008-0000-0B00-00008C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165" name="Shape 21">
          <a:extLst>
            <a:ext uri="{FF2B5EF4-FFF2-40B4-BE49-F238E27FC236}">
              <a16:creationId xmlns:a16="http://schemas.microsoft.com/office/drawing/2014/main" xmlns="" id="{00000000-0008-0000-0B00-00008D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166" name="Shape 22">
          <a:extLst>
            <a:ext uri="{FF2B5EF4-FFF2-40B4-BE49-F238E27FC236}">
              <a16:creationId xmlns:a16="http://schemas.microsoft.com/office/drawing/2014/main" xmlns="" id="{00000000-0008-0000-0B00-00008E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167" name="Shape 23">
          <a:extLst>
            <a:ext uri="{FF2B5EF4-FFF2-40B4-BE49-F238E27FC236}">
              <a16:creationId xmlns:a16="http://schemas.microsoft.com/office/drawing/2014/main" xmlns="" id="{00000000-0008-0000-0B00-00008F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168" name="Shape 24">
          <a:extLst>
            <a:ext uri="{FF2B5EF4-FFF2-40B4-BE49-F238E27FC236}">
              <a16:creationId xmlns:a16="http://schemas.microsoft.com/office/drawing/2014/main" xmlns="" id="{00000000-0008-0000-0B00-000090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169" name="Shape 25">
          <a:extLst>
            <a:ext uri="{FF2B5EF4-FFF2-40B4-BE49-F238E27FC236}">
              <a16:creationId xmlns:a16="http://schemas.microsoft.com/office/drawing/2014/main" xmlns="" id="{00000000-0008-0000-0B00-000091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170" name="Shape 26">
          <a:extLst>
            <a:ext uri="{FF2B5EF4-FFF2-40B4-BE49-F238E27FC236}">
              <a16:creationId xmlns:a16="http://schemas.microsoft.com/office/drawing/2014/main" xmlns="" id="{00000000-0008-0000-0B00-000092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171" name="Shape 27">
          <a:extLst>
            <a:ext uri="{FF2B5EF4-FFF2-40B4-BE49-F238E27FC236}">
              <a16:creationId xmlns:a16="http://schemas.microsoft.com/office/drawing/2014/main" xmlns="" id="{00000000-0008-0000-0B00-000093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172" name="Shape 28">
          <a:extLst>
            <a:ext uri="{FF2B5EF4-FFF2-40B4-BE49-F238E27FC236}">
              <a16:creationId xmlns:a16="http://schemas.microsoft.com/office/drawing/2014/main" xmlns="" id="{00000000-0008-0000-0B00-000094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173" name="Shape 29">
          <a:extLst>
            <a:ext uri="{FF2B5EF4-FFF2-40B4-BE49-F238E27FC236}">
              <a16:creationId xmlns:a16="http://schemas.microsoft.com/office/drawing/2014/main" xmlns="" id="{00000000-0008-0000-0B00-000095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174" name="Shape 30">
          <a:extLst>
            <a:ext uri="{FF2B5EF4-FFF2-40B4-BE49-F238E27FC236}">
              <a16:creationId xmlns:a16="http://schemas.microsoft.com/office/drawing/2014/main" xmlns="" id="{00000000-0008-0000-0B00-000096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175" name="Shape 31">
          <a:extLst>
            <a:ext uri="{FF2B5EF4-FFF2-40B4-BE49-F238E27FC236}">
              <a16:creationId xmlns:a16="http://schemas.microsoft.com/office/drawing/2014/main" xmlns="" id="{00000000-0008-0000-0B00-000097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176" name="Shape 32">
          <a:extLst>
            <a:ext uri="{FF2B5EF4-FFF2-40B4-BE49-F238E27FC236}">
              <a16:creationId xmlns:a16="http://schemas.microsoft.com/office/drawing/2014/main" xmlns="" id="{00000000-0008-0000-0B00-000098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1177" name="Shape 18">
          <a:extLst>
            <a:ext uri="{FF2B5EF4-FFF2-40B4-BE49-F238E27FC236}">
              <a16:creationId xmlns:a16="http://schemas.microsoft.com/office/drawing/2014/main" xmlns="" id="{00000000-0008-0000-0B00-00009904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1178" name="Shape 19">
          <a:extLst>
            <a:ext uri="{FF2B5EF4-FFF2-40B4-BE49-F238E27FC236}">
              <a16:creationId xmlns:a16="http://schemas.microsoft.com/office/drawing/2014/main" xmlns="" id="{00000000-0008-0000-0B00-00009A04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179" name="Shape 20">
          <a:extLst>
            <a:ext uri="{FF2B5EF4-FFF2-40B4-BE49-F238E27FC236}">
              <a16:creationId xmlns:a16="http://schemas.microsoft.com/office/drawing/2014/main" xmlns="" id="{00000000-0008-0000-0B00-00009B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180" name="Shape 21">
          <a:extLst>
            <a:ext uri="{FF2B5EF4-FFF2-40B4-BE49-F238E27FC236}">
              <a16:creationId xmlns:a16="http://schemas.microsoft.com/office/drawing/2014/main" xmlns="" id="{00000000-0008-0000-0B00-00009C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181" name="Shape 22">
          <a:extLst>
            <a:ext uri="{FF2B5EF4-FFF2-40B4-BE49-F238E27FC236}">
              <a16:creationId xmlns:a16="http://schemas.microsoft.com/office/drawing/2014/main" xmlns="" id="{00000000-0008-0000-0B00-00009D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182" name="Shape 23">
          <a:extLst>
            <a:ext uri="{FF2B5EF4-FFF2-40B4-BE49-F238E27FC236}">
              <a16:creationId xmlns:a16="http://schemas.microsoft.com/office/drawing/2014/main" xmlns="" id="{00000000-0008-0000-0B00-00009E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183" name="Shape 24">
          <a:extLst>
            <a:ext uri="{FF2B5EF4-FFF2-40B4-BE49-F238E27FC236}">
              <a16:creationId xmlns:a16="http://schemas.microsoft.com/office/drawing/2014/main" xmlns="" id="{00000000-0008-0000-0B00-00009F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184" name="Shape 25">
          <a:extLst>
            <a:ext uri="{FF2B5EF4-FFF2-40B4-BE49-F238E27FC236}">
              <a16:creationId xmlns:a16="http://schemas.microsoft.com/office/drawing/2014/main" xmlns="" id="{00000000-0008-0000-0B00-0000A0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185" name="Shape 26">
          <a:extLst>
            <a:ext uri="{FF2B5EF4-FFF2-40B4-BE49-F238E27FC236}">
              <a16:creationId xmlns:a16="http://schemas.microsoft.com/office/drawing/2014/main" xmlns="" id="{00000000-0008-0000-0B00-0000A1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186" name="Shape 27">
          <a:extLst>
            <a:ext uri="{FF2B5EF4-FFF2-40B4-BE49-F238E27FC236}">
              <a16:creationId xmlns:a16="http://schemas.microsoft.com/office/drawing/2014/main" xmlns="" id="{00000000-0008-0000-0B00-0000A2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187" name="Shape 28">
          <a:extLst>
            <a:ext uri="{FF2B5EF4-FFF2-40B4-BE49-F238E27FC236}">
              <a16:creationId xmlns:a16="http://schemas.microsoft.com/office/drawing/2014/main" xmlns="" id="{00000000-0008-0000-0B00-0000A3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188" name="Shape 29">
          <a:extLst>
            <a:ext uri="{FF2B5EF4-FFF2-40B4-BE49-F238E27FC236}">
              <a16:creationId xmlns:a16="http://schemas.microsoft.com/office/drawing/2014/main" xmlns="" id="{00000000-0008-0000-0B00-0000A4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189" name="Shape 30">
          <a:extLst>
            <a:ext uri="{FF2B5EF4-FFF2-40B4-BE49-F238E27FC236}">
              <a16:creationId xmlns:a16="http://schemas.microsoft.com/office/drawing/2014/main" xmlns="" id="{00000000-0008-0000-0B00-0000A5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190" name="Shape 31">
          <a:extLst>
            <a:ext uri="{FF2B5EF4-FFF2-40B4-BE49-F238E27FC236}">
              <a16:creationId xmlns:a16="http://schemas.microsoft.com/office/drawing/2014/main" xmlns="" id="{00000000-0008-0000-0B00-0000A6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191" name="Shape 32">
          <a:extLst>
            <a:ext uri="{FF2B5EF4-FFF2-40B4-BE49-F238E27FC236}">
              <a16:creationId xmlns:a16="http://schemas.microsoft.com/office/drawing/2014/main" xmlns="" id="{00000000-0008-0000-0B00-0000A7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1192" name="Shape 18">
          <a:extLst>
            <a:ext uri="{FF2B5EF4-FFF2-40B4-BE49-F238E27FC236}">
              <a16:creationId xmlns:a16="http://schemas.microsoft.com/office/drawing/2014/main" xmlns="" id="{00000000-0008-0000-0B00-0000A804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1081492</xdr:colOff>
      <xdr:row>2148</xdr:row>
      <xdr:rowOff>1587</xdr:rowOff>
    </xdr:to>
    <xdr:sp macro="" textlink="">
      <xdr:nvSpPr>
        <xdr:cNvPr id="1193" name="Shape 2">
          <a:extLst>
            <a:ext uri="{FF2B5EF4-FFF2-40B4-BE49-F238E27FC236}">
              <a16:creationId xmlns:a16="http://schemas.microsoft.com/office/drawing/2014/main" xmlns="" id="{00000000-0008-0000-0B00-0000A9040000}"/>
            </a:ext>
          </a:extLst>
        </xdr:cNvPr>
        <xdr:cNvSpPr/>
      </xdr:nvSpPr>
      <xdr:spPr>
        <a:xfrm>
          <a:off x="0" y="675171687"/>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1081492</xdr:colOff>
      <xdr:row>2195</xdr:row>
      <xdr:rowOff>0</xdr:rowOff>
    </xdr:to>
    <xdr:sp macro="" textlink="">
      <xdr:nvSpPr>
        <xdr:cNvPr id="1194" name="Shape 3">
          <a:extLst>
            <a:ext uri="{FF2B5EF4-FFF2-40B4-BE49-F238E27FC236}">
              <a16:creationId xmlns:a16="http://schemas.microsoft.com/office/drawing/2014/main" xmlns="" id="{00000000-0008-0000-0B00-0000AA040000}"/>
            </a:ext>
          </a:extLst>
        </xdr:cNvPr>
        <xdr:cNvSpPr/>
      </xdr:nvSpPr>
      <xdr:spPr>
        <a:xfrm>
          <a:off x="0" y="689943375"/>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1081492</xdr:colOff>
      <xdr:row>2240</xdr:row>
      <xdr:rowOff>0</xdr:rowOff>
    </xdr:to>
    <xdr:sp macro="" textlink="">
      <xdr:nvSpPr>
        <xdr:cNvPr id="1195" name="Shape 4">
          <a:extLst>
            <a:ext uri="{FF2B5EF4-FFF2-40B4-BE49-F238E27FC236}">
              <a16:creationId xmlns:a16="http://schemas.microsoft.com/office/drawing/2014/main" xmlns="" id="{00000000-0008-0000-0B00-0000AB040000}"/>
            </a:ext>
          </a:extLst>
        </xdr:cNvPr>
        <xdr:cNvSpPr/>
      </xdr:nvSpPr>
      <xdr:spPr>
        <a:xfrm>
          <a:off x="0" y="704088000"/>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1196" name="Shape 28">
          <a:extLst>
            <a:ext uri="{FF2B5EF4-FFF2-40B4-BE49-F238E27FC236}">
              <a16:creationId xmlns:a16="http://schemas.microsoft.com/office/drawing/2014/main" xmlns="" id="{00000000-0008-0000-0B00-0000AC04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1197" name="Shape 29">
          <a:extLst>
            <a:ext uri="{FF2B5EF4-FFF2-40B4-BE49-F238E27FC236}">
              <a16:creationId xmlns:a16="http://schemas.microsoft.com/office/drawing/2014/main" xmlns="" id="{00000000-0008-0000-0B00-0000AD04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1198" name="Shape 30">
          <a:extLst>
            <a:ext uri="{FF2B5EF4-FFF2-40B4-BE49-F238E27FC236}">
              <a16:creationId xmlns:a16="http://schemas.microsoft.com/office/drawing/2014/main" xmlns="" id="{00000000-0008-0000-0B00-0000AE04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1199" name="Shape 31">
          <a:extLst>
            <a:ext uri="{FF2B5EF4-FFF2-40B4-BE49-F238E27FC236}">
              <a16:creationId xmlns:a16="http://schemas.microsoft.com/office/drawing/2014/main" xmlns="" id="{00000000-0008-0000-0B00-0000AF04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1200" name="Shape 32">
          <a:extLst>
            <a:ext uri="{FF2B5EF4-FFF2-40B4-BE49-F238E27FC236}">
              <a16:creationId xmlns:a16="http://schemas.microsoft.com/office/drawing/2014/main" xmlns="" id="{00000000-0008-0000-0B00-0000B004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201" name="Shape 20">
          <a:extLst>
            <a:ext uri="{FF2B5EF4-FFF2-40B4-BE49-F238E27FC236}">
              <a16:creationId xmlns:a16="http://schemas.microsoft.com/office/drawing/2014/main" xmlns="" id="{00000000-0008-0000-0B00-0000B1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202" name="Shape 21">
          <a:extLst>
            <a:ext uri="{FF2B5EF4-FFF2-40B4-BE49-F238E27FC236}">
              <a16:creationId xmlns:a16="http://schemas.microsoft.com/office/drawing/2014/main" xmlns="" id="{00000000-0008-0000-0B00-0000B2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203" name="Shape 22">
          <a:extLst>
            <a:ext uri="{FF2B5EF4-FFF2-40B4-BE49-F238E27FC236}">
              <a16:creationId xmlns:a16="http://schemas.microsoft.com/office/drawing/2014/main" xmlns="" id="{00000000-0008-0000-0B00-0000B3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204" name="Shape 23">
          <a:extLst>
            <a:ext uri="{FF2B5EF4-FFF2-40B4-BE49-F238E27FC236}">
              <a16:creationId xmlns:a16="http://schemas.microsoft.com/office/drawing/2014/main" xmlns="" id="{00000000-0008-0000-0B00-0000B4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205" name="Shape 24">
          <a:extLst>
            <a:ext uri="{FF2B5EF4-FFF2-40B4-BE49-F238E27FC236}">
              <a16:creationId xmlns:a16="http://schemas.microsoft.com/office/drawing/2014/main" xmlns="" id="{00000000-0008-0000-0B00-0000B5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206" name="Shape 25">
          <a:extLst>
            <a:ext uri="{FF2B5EF4-FFF2-40B4-BE49-F238E27FC236}">
              <a16:creationId xmlns:a16="http://schemas.microsoft.com/office/drawing/2014/main" xmlns="" id="{00000000-0008-0000-0B00-0000B6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207" name="Shape 26">
          <a:extLst>
            <a:ext uri="{FF2B5EF4-FFF2-40B4-BE49-F238E27FC236}">
              <a16:creationId xmlns:a16="http://schemas.microsoft.com/office/drawing/2014/main" xmlns="" id="{00000000-0008-0000-0B00-0000B7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208" name="Shape 27">
          <a:extLst>
            <a:ext uri="{FF2B5EF4-FFF2-40B4-BE49-F238E27FC236}">
              <a16:creationId xmlns:a16="http://schemas.microsoft.com/office/drawing/2014/main" xmlns="" id="{00000000-0008-0000-0B00-0000B8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209" name="Shape 28">
          <a:extLst>
            <a:ext uri="{FF2B5EF4-FFF2-40B4-BE49-F238E27FC236}">
              <a16:creationId xmlns:a16="http://schemas.microsoft.com/office/drawing/2014/main" xmlns="" id="{00000000-0008-0000-0B00-0000B9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210" name="Shape 29">
          <a:extLst>
            <a:ext uri="{FF2B5EF4-FFF2-40B4-BE49-F238E27FC236}">
              <a16:creationId xmlns:a16="http://schemas.microsoft.com/office/drawing/2014/main" xmlns="" id="{00000000-0008-0000-0B00-0000BA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211" name="Shape 30">
          <a:extLst>
            <a:ext uri="{FF2B5EF4-FFF2-40B4-BE49-F238E27FC236}">
              <a16:creationId xmlns:a16="http://schemas.microsoft.com/office/drawing/2014/main" xmlns="" id="{00000000-0008-0000-0B00-0000BB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212" name="Shape 31">
          <a:extLst>
            <a:ext uri="{FF2B5EF4-FFF2-40B4-BE49-F238E27FC236}">
              <a16:creationId xmlns:a16="http://schemas.microsoft.com/office/drawing/2014/main" xmlns="" id="{00000000-0008-0000-0B00-0000BC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213" name="Shape 32">
          <a:extLst>
            <a:ext uri="{FF2B5EF4-FFF2-40B4-BE49-F238E27FC236}">
              <a16:creationId xmlns:a16="http://schemas.microsoft.com/office/drawing/2014/main" xmlns="" id="{00000000-0008-0000-0B00-0000BD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1214" name="Shape 18">
          <a:extLst>
            <a:ext uri="{FF2B5EF4-FFF2-40B4-BE49-F238E27FC236}">
              <a16:creationId xmlns:a16="http://schemas.microsoft.com/office/drawing/2014/main" xmlns="" id="{00000000-0008-0000-0B00-0000BE04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1215" name="Shape 19">
          <a:extLst>
            <a:ext uri="{FF2B5EF4-FFF2-40B4-BE49-F238E27FC236}">
              <a16:creationId xmlns:a16="http://schemas.microsoft.com/office/drawing/2014/main" xmlns="" id="{00000000-0008-0000-0B00-0000BF04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216" name="Shape 20">
          <a:extLst>
            <a:ext uri="{FF2B5EF4-FFF2-40B4-BE49-F238E27FC236}">
              <a16:creationId xmlns:a16="http://schemas.microsoft.com/office/drawing/2014/main" xmlns="" id="{00000000-0008-0000-0B00-0000C0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217" name="Shape 21">
          <a:extLst>
            <a:ext uri="{FF2B5EF4-FFF2-40B4-BE49-F238E27FC236}">
              <a16:creationId xmlns:a16="http://schemas.microsoft.com/office/drawing/2014/main" xmlns="" id="{00000000-0008-0000-0B00-0000C1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218" name="Shape 22">
          <a:extLst>
            <a:ext uri="{FF2B5EF4-FFF2-40B4-BE49-F238E27FC236}">
              <a16:creationId xmlns:a16="http://schemas.microsoft.com/office/drawing/2014/main" xmlns="" id="{00000000-0008-0000-0B00-0000C2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219" name="Shape 23">
          <a:extLst>
            <a:ext uri="{FF2B5EF4-FFF2-40B4-BE49-F238E27FC236}">
              <a16:creationId xmlns:a16="http://schemas.microsoft.com/office/drawing/2014/main" xmlns="" id="{00000000-0008-0000-0B00-0000C3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220" name="Shape 24">
          <a:extLst>
            <a:ext uri="{FF2B5EF4-FFF2-40B4-BE49-F238E27FC236}">
              <a16:creationId xmlns:a16="http://schemas.microsoft.com/office/drawing/2014/main" xmlns="" id="{00000000-0008-0000-0B00-0000C4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221" name="Shape 25">
          <a:extLst>
            <a:ext uri="{FF2B5EF4-FFF2-40B4-BE49-F238E27FC236}">
              <a16:creationId xmlns:a16="http://schemas.microsoft.com/office/drawing/2014/main" xmlns="" id="{00000000-0008-0000-0B00-0000C5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222" name="Shape 26">
          <a:extLst>
            <a:ext uri="{FF2B5EF4-FFF2-40B4-BE49-F238E27FC236}">
              <a16:creationId xmlns:a16="http://schemas.microsoft.com/office/drawing/2014/main" xmlns="" id="{00000000-0008-0000-0B00-0000C6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223" name="Shape 27">
          <a:extLst>
            <a:ext uri="{FF2B5EF4-FFF2-40B4-BE49-F238E27FC236}">
              <a16:creationId xmlns:a16="http://schemas.microsoft.com/office/drawing/2014/main" xmlns="" id="{00000000-0008-0000-0B00-0000C7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224" name="Shape 28">
          <a:extLst>
            <a:ext uri="{FF2B5EF4-FFF2-40B4-BE49-F238E27FC236}">
              <a16:creationId xmlns:a16="http://schemas.microsoft.com/office/drawing/2014/main" xmlns="" id="{00000000-0008-0000-0B00-0000C8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225" name="Shape 29">
          <a:extLst>
            <a:ext uri="{FF2B5EF4-FFF2-40B4-BE49-F238E27FC236}">
              <a16:creationId xmlns:a16="http://schemas.microsoft.com/office/drawing/2014/main" xmlns="" id="{00000000-0008-0000-0B00-0000C9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226" name="Shape 30">
          <a:extLst>
            <a:ext uri="{FF2B5EF4-FFF2-40B4-BE49-F238E27FC236}">
              <a16:creationId xmlns:a16="http://schemas.microsoft.com/office/drawing/2014/main" xmlns="" id="{00000000-0008-0000-0B00-0000CA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227" name="Shape 31">
          <a:extLst>
            <a:ext uri="{FF2B5EF4-FFF2-40B4-BE49-F238E27FC236}">
              <a16:creationId xmlns:a16="http://schemas.microsoft.com/office/drawing/2014/main" xmlns="" id="{00000000-0008-0000-0B00-0000CB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228" name="Shape 32">
          <a:extLst>
            <a:ext uri="{FF2B5EF4-FFF2-40B4-BE49-F238E27FC236}">
              <a16:creationId xmlns:a16="http://schemas.microsoft.com/office/drawing/2014/main" xmlns="" id="{00000000-0008-0000-0B00-0000CC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1229" name="Shape 18">
          <a:extLst>
            <a:ext uri="{FF2B5EF4-FFF2-40B4-BE49-F238E27FC236}">
              <a16:creationId xmlns:a16="http://schemas.microsoft.com/office/drawing/2014/main" xmlns="" id="{00000000-0008-0000-0B00-0000CD04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1081492</xdr:colOff>
      <xdr:row>2148</xdr:row>
      <xdr:rowOff>1587</xdr:rowOff>
    </xdr:to>
    <xdr:sp macro="" textlink="">
      <xdr:nvSpPr>
        <xdr:cNvPr id="1230" name="Shape 2">
          <a:extLst>
            <a:ext uri="{FF2B5EF4-FFF2-40B4-BE49-F238E27FC236}">
              <a16:creationId xmlns:a16="http://schemas.microsoft.com/office/drawing/2014/main" xmlns="" id="{00000000-0008-0000-0B00-0000CE040000}"/>
            </a:ext>
          </a:extLst>
        </xdr:cNvPr>
        <xdr:cNvSpPr/>
      </xdr:nvSpPr>
      <xdr:spPr>
        <a:xfrm>
          <a:off x="0" y="675171687"/>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1081492</xdr:colOff>
      <xdr:row>2195</xdr:row>
      <xdr:rowOff>0</xdr:rowOff>
    </xdr:to>
    <xdr:sp macro="" textlink="">
      <xdr:nvSpPr>
        <xdr:cNvPr id="1231" name="Shape 3">
          <a:extLst>
            <a:ext uri="{FF2B5EF4-FFF2-40B4-BE49-F238E27FC236}">
              <a16:creationId xmlns:a16="http://schemas.microsoft.com/office/drawing/2014/main" xmlns="" id="{00000000-0008-0000-0B00-0000CF040000}"/>
            </a:ext>
          </a:extLst>
        </xdr:cNvPr>
        <xdr:cNvSpPr/>
      </xdr:nvSpPr>
      <xdr:spPr>
        <a:xfrm>
          <a:off x="0" y="689943375"/>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1081492</xdr:colOff>
      <xdr:row>2240</xdr:row>
      <xdr:rowOff>0</xdr:rowOff>
    </xdr:to>
    <xdr:sp macro="" textlink="">
      <xdr:nvSpPr>
        <xdr:cNvPr id="1232" name="Shape 4">
          <a:extLst>
            <a:ext uri="{FF2B5EF4-FFF2-40B4-BE49-F238E27FC236}">
              <a16:creationId xmlns:a16="http://schemas.microsoft.com/office/drawing/2014/main" xmlns="" id="{00000000-0008-0000-0B00-0000D0040000}"/>
            </a:ext>
          </a:extLst>
        </xdr:cNvPr>
        <xdr:cNvSpPr/>
      </xdr:nvSpPr>
      <xdr:spPr>
        <a:xfrm>
          <a:off x="0" y="704088000"/>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oneCellAnchor>
    <xdr:from>
      <xdr:col>0</xdr:col>
      <xdr:colOff>0</xdr:colOff>
      <xdr:row>1213</xdr:row>
      <xdr:rowOff>0</xdr:rowOff>
    </xdr:from>
    <xdr:ext cx="6642100" cy="0"/>
    <xdr:sp macro="" textlink="">
      <xdr:nvSpPr>
        <xdr:cNvPr id="1233" name="Shape 28">
          <a:extLst>
            <a:ext uri="{FF2B5EF4-FFF2-40B4-BE49-F238E27FC236}">
              <a16:creationId xmlns:a16="http://schemas.microsoft.com/office/drawing/2014/main" xmlns="" id="{00000000-0008-0000-0B00-0000D1040000}"/>
            </a:ext>
          </a:extLst>
        </xdr:cNvPr>
        <xdr:cNvSpPr/>
      </xdr:nvSpPr>
      <xdr:spPr>
        <a:xfrm>
          <a:off x="0" y="381276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1270</xdr:row>
      <xdr:rowOff>0</xdr:rowOff>
    </xdr:from>
    <xdr:ext cx="6642100" cy="0"/>
    <xdr:sp macro="" textlink="">
      <xdr:nvSpPr>
        <xdr:cNvPr id="1234" name="Shape 29">
          <a:extLst>
            <a:ext uri="{FF2B5EF4-FFF2-40B4-BE49-F238E27FC236}">
              <a16:creationId xmlns:a16="http://schemas.microsoft.com/office/drawing/2014/main" xmlns="" id="{00000000-0008-0000-0B00-0000D2040000}"/>
            </a:ext>
          </a:extLst>
        </xdr:cNvPr>
        <xdr:cNvSpPr/>
      </xdr:nvSpPr>
      <xdr:spPr>
        <a:xfrm>
          <a:off x="0" y="399192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1314</xdr:row>
      <xdr:rowOff>0</xdr:rowOff>
    </xdr:from>
    <xdr:ext cx="6642100" cy="0"/>
    <xdr:sp macro="" textlink="">
      <xdr:nvSpPr>
        <xdr:cNvPr id="1235" name="Shape 30">
          <a:extLst>
            <a:ext uri="{FF2B5EF4-FFF2-40B4-BE49-F238E27FC236}">
              <a16:creationId xmlns:a16="http://schemas.microsoft.com/office/drawing/2014/main" xmlns="" id="{00000000-0008-0000-0B00-0000D3040000}"/>
            </a:ext>
          </a:extLst>
        </xdr:cNvPr>
        <xdr:cNvSpPr/>
      </xdr:nvSpPr>
      <xdr:spPr>
        <a:xfrm>
          <a:off x="0" y="413023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1358</xdr:row>
      <xdr:rowOff>0</xdr:rowOff>
    </xdr:from>
    <xdr:ext cx="6642100" cy="0"/>
    <xdr:sp macro="" textlink="">
      <xdr:nvSpPr>
        <xdr:cNvPr id="1236" name="Shape 31">
          <a:extLst>
            <a:ext uri="{FF2B5EF4-FFF2-40B4-BE49-F238E27FC236}">
              <a16:creationId xmlns:a16="http://schemas.microsoft.com/office/drawing/2014/main" xmlns="" id="{00000000-0008-0000-0B00-0000D4040000}"/>
            </a:ext>
          </a:extLst>
        </xdr:cNvPr>
        <xdr:cNvSpPr/>
      </xdr:nvSpPr>
      <xdr:spPr>
        <a:xfrm>
          <a:off x="0" y="426853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1407</xdr:row>
      <xdr:rowOff>0</xdr:rowOff>
    </xdr:from>
    <xdr:ext cx="6642100" cy="0"/>
    <xdr:sp macro="" textlink="">
      <xdr:nvSpPr>
        <xdr:cNvPr id="1237" name="Shape 32">
          <a:extLst>
            <a:ext uri="{FF2B5EF4-FFF2-40B4-BE49-F238E27FC236}">
              <a16:creationId xmlns:a16="http://schemas.microsoft.com/office/drawing/2014/main" xmlns="" id="{00000000-0008-0000-0B00-0000D5040000}"/>
            </a:ext>
          </a:extLst>
        </xdr:cNvPr>
        <xdr:cNvSpPr/>
      </xdr:nvSpPr>
      <xdr:spPr>
        <a:xfrm>
          <a:off x="0" y="442255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238" name="Shape 20">
          <a:extLst>
            <a:ext uri="{FF2B5EF4-FFF2-40B4-BE49-F238E27FC236}">
              <a16:creationId xmlns:a16="http://schemas.microsoft.com/office/drawing/2014/main" xmlns="" id="{00000000-0008-0000-0B00-0000D6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239" name="Shape 21">
          <a:extLst>
            <a:ext uri="{FF2B5EF4-FFF2-40B4-BE49-F238E27FC236}">
              <a16:creationId xmlns:a16="http://schemas.microsoft.com/office/drawing/2014/main" xmlns="" id="{00000000-0008-0000-0B00-0000D7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240" name="Shape 22">
          <a:extLst>
            <a:ext uri="{FF2B5EF4-FFF2-40B4-BE49-F238E27FC236}">
              <a16:creationId xmlns:a16="http://schemas.microsoft.com/office/drawing/2014/main" xmlns="" id="{00000000-0008-0000-0B00-0000D8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241" name="Shape 23">
          <a:extLst>
            <a:ext uri="{FF2B5EF4-FFF2-40B4-BE49-F238E27FC236}">
              <a16:creationId xmlns:a16="http://schemas.microsoft.com/office/drawing/2014/main" xmlns="" id="{00000000-0008-0000-0B00-0000D9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242" name="Shape 24">
          <a:extLst>
            <a:ext uri="{FF2B5EF4-FFF2-40B4-BE49-F238E27FC236}">
              <a16:creationId xmlns:a16="http://schemas.microsoft.com/office/drawing/2014/main" xmlns="" id="{00000000-0008-0000-0B00-0000DA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243" name="Shape 25">
          <a:extLst>
            <a:ext uri="{FF2B5EF4-FFF2-40B4-BE49-F238E27FC236}">
              <a16:creationId xmlns:a16="http://schemas.microsoft.com/office/drawing/2014/main" xmlns="" id="{00000000-0008-0000-0B00-0000DB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244" name="Shape 26">
          <a:extLst>
            <a:ext uri="{FF2B5EF4-FFF2-40B4-BE49-F238E27FC236}">
              <a16:creationId xmlns:a16="http://schemas.microsoft.com/office/drawing/2014/main" xmlns="" id="{00000000-0008-0000-0B00-0000DC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245" name="Shape 27">
          <a:extLst>
            <a:ext uri="{FF2B5EF4-FFF2-40B4-BE49-F238E27FC236}">
              <a16:creationId xmlns:a16="http://schemas.microsoft.com/office/drawing/2014/main" xmlns="" id="{00000000-0008-0000-0B00-0000DD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246" name="Shape 28">
          <a:extLst>
            <a:ext uri="{FF2B5EF4-FFF2-40B4-BE49-F238E27FC236}">
              <a16:creationId xmlns:a16="http://schemas.microsoft.com/office/drawing/2014/main" xmlns="" id="{00000000-0008-0000-0B00-0000DE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247" name="Shape 29">
          <a:extLst>
            <a:ext uri="{FF2B5EF4-FFF2-40B4-BE49-F238E27FC236}">
              <a16:creationId xmlns:a16="http://schemas.microsoft.com/office/drawing/2014/main" xmlns="" id="{00000000-0008-0000-0B00-0000DF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248" name="Shape 30">
          <a:extLst>
            <a:ext uri="{FF2B5EF4-FFF2-40B4-BE49-F238E27FC236}">
              <a16:creationId xmlns:a16="http://schemas.microsoft.com/office/drawing/2014/main" xmlns="" id="{00000000-0008-0000-0B00-0000E0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249" name="Shape 31">
          <a:extLst>
            <a:ext uri="{FF2B5EF4-FFF2-40B4-BE49-F238E27FC236}">
              <a16:creationId xmlns:a16="http://schemas.microsoft.com/office/drawing/2014/main" xmlns="" id="{00000000-0008-0000-0B00-0000E1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250" name="Shape 32">
          <a:extLst>
            <a:ext uri="{FF2B5EF4-FFF2-40B4-BE49-F238E27FC236}">
              <a16:creationId xmlns:a16="http://schemas.microsoft.com/office/drawing/2014/main" xmlns="" id="{00000000-0008-0000-0B00-0000E2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782</xdr:row>
      <xdr:rowOff>0</xdr:rowOff>
    </xdr:from>
    <xdr:ext cx="6642100" cy="0"/>
    <xdr:sp macro="" textlink="">
      <xdr:nvSpPr>
        <xdr:cNvPr id="1251" name="Shape 18">
          <a:extLst>
            <a:ext uri="{FF2B5EF4-FFF2-40B4-BE49-F238E27FC236}">
              <a16:creationId xmlns:a16="http://schemas.microsoft.com/office/drawing/2014/main" xmlns="" id="{00000000-0008-0000-0B00-0000E3040000}"/>
            </a:ext>
          </a:extLst>
        </xdr:cNvPr>
        <xdr:cNvSpPr/>
      </xdr:nvSpPr>
      <xdr:spPr>
        <a:xfrm>
          <a:off x="0" y="245802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832</xdr:row>
      <xdr:rowOff>0</xdr:rowOff>
    </xdr:from>
    <xdr:ext cx="6642100" cy="0"/>
    <xdr:sp macro="" textlink="">
      <xdr:nvSpPr>
        <xdr:cNvPr id="1252" name="Shape 19">
          <a:extLst>
            <a:ext uri="{FF2B5EF4-FFF2-40B4-BE49-F238E27FC236}">
              <a16:creationId xmlns:a16="http://schemas.microsoft.com/office/drawing/2014/main" xmlns="" id="{00000000-0008-0000-0B00-0000E4040000}"/>
            </a:ext>
          </a:extLst>
        </xdr:cNvPr>
        <xdr:cNvSpPr/>
      </xdr:nvSpPr>
      <xdr:spPr>
        <a:xfrm>
          <a:off x="0" y="261518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892</xdr:row>
      <xdr:rowOff>0</xdr:rowOff>
    </xdr:from>
    <xdr:ext cx="6642100" cy="0"/>
    <xdr:sp macro="" textlink="">
      <xdr:nvSpPr>
        <xdr:cNvPr id="1253" name="Shape 20">
          <a:extLst>
            <a:ext uri="{FF2B5EF4-FFF2-40B4-BE49-F238E27FC236}">
              <a16:creationId xmlns:a16="http://schemas.microsoft.com/office/drawing/2014/main" xmlns="" id="{00000000-0008-0000-0B00-0000E5040000}"/>
            </a:ext>
          </a:extLst>
        </xdr:cNvPr>
        <xdr:cNvSpPr/>
      </xdr:nvSpPr>
      <xdr:spPr>
        <a:xfrm>
          <a:off x="0" y="2803779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926</xdr:row>
      <xdr:rowOff>0</xdr:rowOff>
    </xdr:from>
    <xdr:ext cx="6642100" cy="0"/>
    <xdr:sp macro="" textlink="">
      <xdr:nvSpPr>
        <xdr:cNvPr id="1254" name="Shape 21">
          <a:extLst>
            <a:ext uri="{FF2B5EF4-FFF2-40B4-BE49-F238E27FC236}">
              <a16:creationId xmlns:a16="http://schemas.microsoft.com/office/drawing/2014/main" xmlns="" id="{00000000-0008-0000-0B00-0000E6040000}"/>
            </a:ext>
          </a:extLst>
        </xdr:cNvPr>
        <xdr:cNvSpPr/>
      </xdr:nvSpPr>
      <xdr:spPr>
        <a:xfrm>
          <a:off x="0" y="2910649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969</xdr:row>
      <xdr:rowOff>0</xdr:rowOff>
    </xdr:from>
    <xdr:ext cx="6642100" cy="0"/>
    <xdr:sp macro="" textlink="">
      <xdr:nvSpPr>
        <xdr:cNvPr id="1255" name="Shape 22">
          <a:extLst>
            <a:ext uri="{FF2B5EF4-FFF2-40B4-BE49-F238E27FC236}">
              <a16:creationId xmlns:a16="http://schemas.microsoft.com/office/drawing/2014/main" xmlns="" id="{00000000-0008-0000-0B00-0000E7040000}"/>
            </a:ext>
          </a:extLst>
        </xdr:cNvPr>
        <xdr:cNvSpPr/>
      </xdr:nvSpPr>
      <xdr:spPr>
        <a:xfrm>
          <a:off x="0" y="304580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1008</xdr:row>
      <xdr:rowOff>0</xdr:rowOff>
    </xdr:from>
    <xdr:ext cx="6642100" cy="0"/>
    <xdr:sp macro="" textlink="">
      <xdr:nvSpPr>
        <xdr:cNvPr id="1256" name="Shape 23">
          <a:extLst>
            <a:ext uri="{FF2B5EF4-FFF2-40B4-BE49-F238E27FC236}">
              <a16:creationId xmlns:a16="http://schemas.microsoft.com/office/drawing/2014/main" xmlns="" id="{00000000-0008-0000-0B00-0000E8040000}"/>
            </a:ext>
          </a:extLst>
        </xdr:cNvPr>
        <xdr:cNvSpPr/>
      </xdr:nvSpPr>
      <xdr:spPr>
        <a:xfrm>
          <a:off x="0" y="316839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1051</xdr:row>
      <xdr:rowOff>0</xdr:rowOff>
    </xdr:from>
    <xdr:ext cx="6642100" cy="0"/>
    <xdr:sp macro="" textlink="">
      <xdr:nvSpPr>
        <xdr:cNvPr id="1257" name="Shape 24">
          <a:extLst>
            <a:ext uri="{FF2B5EF4-FFF2-40B4-BE49-F238E27FC236}">
              <a16:creationId xmlns:a16="http://schemas.microsoft.com/office/drawing/2014/main" xmlns="" id="{00000000-0008-0000-0B00-0000E9040000}"/>
            </a:ext>
          </a:extLst>
        </xdr:cNvPr>
        <xdr:cNvSpPr/>
      </xdr:nvSpPr>
      <xdr:spPr>
        <a:xfrm>
          <a:off x="0" y="330355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1102</xdr:row>
      <xdr:rowOff>0</xdr:rowOff>
    </xdr:from>
    <xdr:ext cx="6642100" cy="0"/>
    <xdr:sp macro="" textlink="">
      <xdr:nvSpPr>
        <xdr:cNvPr id="1258" name="Shape 25">
          <a:extLst>
            <a:ext uri="{FF2B5EF4-FFF2-40B4-BE49-F238E27FC236}">
              <a16:creationId xmlns:a16="http://schemas.microsoft.com/office/drawing/2014/main" xmlns="" id="{00000000-0008-0000-0B00-0000EA040000}"/>
            </a:ext>
          </a:extLst>
        </xdr:cNvPr>
        <xdr:cNvSpPr/>
      </xdr:nvSpPr>
      <xdr:spPr>
        <a:xfrm>
          <a:off x="0" y="3463861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1135</xdr:row>
      <xdr:rowOff>0</xdr:rowOff>
    </xdr:from>
    <xdr:ext cx="6642100" cy="0"/>
    <xdr:sp macro="" textlink="">
      <xdr:nvSpPr>
        <xdr:cNvPr id="1259" name="Shape 26">
          <a:extLst>
            <a:ext uri="{FF2B5EF4-FFF2-40B4-BE49-F238E27FC236}">
              <a16:creationId xmlns:a16="http://schemas.microsoft.com/office/drawing/2014/main" xmlns="" id="{00000000-0008-0000-0B00-0000EB040000}"/>
            </a:ext>
          </a:extLst>
        </xdr:cNvPr>
        <xdr:cNvSpPr/>
      </xdr:nvSpPr>
      <xdr:spPr>
        <a:xfrm>
          <a:off x="0" y="356758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1168</xdr:row>
      <xdr:rowOff>0</xdr:rowOff>
    </xdr:from>
    <xdr:ext cx="6642100" cy="0"/>
    <xdr:sp macro="" textlink="">
      <xdr:nvSpPr>
        <xdr:cNvPr id="1260" name="Shape 27">
          <a:extLst>
            <a:ext uri="{FF2B5EF4-FFF2-40B4-BE49-F238E27FC236}">
              <a16:creationId xmlns:a16="http://schemas.microsoft.com/office/drawing/2014/main" xmlns="" id="{00000000-0008-0000-0B00-0000EC040000}"/>
            </a:ext>
          </a:extLst>
        </xdr:cNvPr>
        <xdr:cNvSpPr/>
      </xdr:nvSpPr>
      <xdr:spPr>
        <a:xfrm>
          <a:off x="0" y="367131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1205</xdr:row>
      <xdr:rowOff>0</xdr:rowOff>
    </xdr:from>
    <xdr:ext cx="6642100" cy="0"/>
    <xdr:sp macro="" textlink="">
      <xdr:nvSpPr>
        <xdr:cNvPr id="1261" name="Shape 28">
          <a:extLst>
            <a:ext uri="{FF2B5EF4-FFF2-40B4-BE49-F238E27FC236}">
              <a16:creationId xmlns:a16="http://schemas.microsoft.com/office/drawing/2014/main" xmlns="" id="{00000000-0008-0000-0B00-0000ED040000}"/>
            </a:ext>
          </a:extLst>
        </xdr:cNvPr>
        <xdr:cNvSpPr/>
      </xdr:nvSpPr>
      <xdr:spPr>
        <a:xfrm>
          <a:off x="0" y="378761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1261</xdr:row>
      <xdr:rowOff>0</xdr:rowOff>
    </xdr:from>
    <xdr:ext cx="6642100" cy="0"/>
    <xdr:sp macro="" textlink="">
      <xdr:nvSpPr>
        <xdr:cNvPr id="1262" name="Shape 29">
          <a:extLst>
            <a:ext uri="{FF2B5EF4-FFF2-40B4-BE49-F238E27FC236}">
              <a16:creationId xmlns:a16="http://schemas.microsoft.com/office/drawing/2014/main" xmlns="" id="{00000000-0008-0000-0B00-0000EE040000}"/>
            </a:ext>
          </a:extLst>
        </xdr:cNvPr>
        <xdr:cNvSpPr/>
      </xdr:nvSpPr>
      <xdr:spPr>
        <a:xfrm>
          <a:off x="0" y="396363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1305</xdr:row>
      <xdr:rowOff>0</xdr:rowOff>
    </xdr:from>
    <xdr:ext cx="6642100" cy="0"/>
    <xdr:sp macro="" textlink="">
      <xdr:nvSpPr>
        <xdr:cNvPr id="1263" name="Shape 30">
          <a:extLst>
            <a:ext uri="{FF2B5EF4-FFF2-40B4-BE49-F238E27FC236}">
              <a16:creationId xmlns:a16="http://schemas.microsoft.com/office/drawing/2014/main" xmlns="" id="{00000000-0008-0000-0B00-0000EF040000}"/>
            </a:ext>
          </a:extLst>
        </xdr:cNvPr>
        <xdr:cNvSpPr/>
      </xdr:nvSpPr>
      <xdr:spPr>
        <a:xfrm>
          <a:off x="0" y="4101941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1349</xdr:row>
      <xdr:rowOff>0</xdr:rowOff>
    </xdr:from>
    <xdr:ext cx="6642100" cy="0"/>
    <xdr:sp macro="" textlink="">
      <xdr:nvSpPr>
        <xdr:cNvPr id="1264" name="Shape 31">
          <a:extLst>
            <a:ext uri="{FF2B5EF4-FFF2-40B4-BE49-F238E27FC236}">
              <a16:creationId xmlns:a16="http://schemas.microsoft.com/office/drawing/2014/main" xmlns="" id="{00000000-0008-0000-0B00-0000F004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1398</xdr:row>
      <xdr:rowOff>0</xdr:rowOff>
    </xdr:from>
    <xdr:ext cx="6642100" cy="0"/>
    <xdr:sp macro="" textlink="">
      <xdr:nvSpPr>
        <xdr:cNvPr id="1265" name="Shape 32">
          <a:extLst>
            <a:ext uri="{FF2B5EF4-FFF2-40B4-BE49-F238E27FC236}">
              <a16:creationId xmlns:a16="http://schemas.microsoft.com/office/drawing/2014/main" xmlns="" id="{00000000-0008-0000-0B00-0000F1040000}"/>
            </a:ext>
          </a:extLst>
        </xdr:cNvPr>
        <xdr:cNvSpPr/>
      </xdr:nvSpPr>
      <xdr:spPr>
        <a:xfrm>
          <a:off x="0" y="439426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800</xdr:row>
      <xdr:rowOff>0</xdr:rowOff>
    </xdr:from>
    <xdr:ext cx="6642100" cy="0"/>
    <xdr:sp macro="" textlink="">
      <xdr:nvSpPr>
        <xdr:cNvPr id="1266" name="Shape 18">
          <a:extLst>
            <a:ext uri="{FF2B5EF4-FFF2-40B4-BE49-F238E27FC236}">
              <a16:creationId xmlns:a16="http://schemas.microsoft.com/office/drawing/2014/main" xmlns="" id="{00000000-0008-0000-0B00-0000F2040000}"/>
            </a:ext>
          </a:extLst>
        </xdr:cNvPr>
        <xdr:cNvSpPr/>
      </xdr:nvSpPr>
      <xdr:spPr>
        <a:xfrm>
          <a:off x="0" y="2514600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twoCellAnchor editAs="oneCell">
    <xdr:from>
      <xdr:col>0</xdr:col>
      <xdr:colOff>0</xdr:colOff>
      <xdr:row>2148</xdr:row>
      <xdr:rowOff>1587</xdr:rowOff>
    </xdr:from>
    <xdr:to>
      <xdr:col>3</xdr:col>
      <xdr:colOff>1081492</xdr:colOff>
      <xdr:row>2148</xdr:row>
      <xdr:rowOff>1587</xdr:rowOff>
    </xdr:to>
    <xdr:sp macro="" textlink="">
      <xdr:nvSpPr>
        <xdr:cNvPr id="1267" name="Shape 2">
          <a:extLst>
            <a:ext uri="{FF2B5EF4-FFF2-40B4-BE49-F238E27FC236}">
              <a16:creationId xmlns:a16="http://schemas.microsoft.com/office/drawing/2014/main" xmlns="" id="{00000000-0008-0000-0B00-0000F3040000}"/>
            </a:ext>
          </a:extLst>
        </xdr:cNvPr>
        <xdr:cNvSpPr/>
      </xdr:nvSpPr>
      <xdr:spPr>
        <a:xfrm>
          <a:off x="0" y="675171687"/>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2195</xdr:row>
      <xdr:rowOff>0</xdr:rowOff>
    </xdr:from>
    <xdr:to>
      <xdr:col>3</xdr:col>
      <xdr:colOff>1081492</xdr:colOff>
      <xdr:row>2195</xdr:row>
      <xdr:rowOff>0</xdr:rowOff>
    </xdr:to>
    <xdr:sp macro="" textlink="">
      <xdr:nvSpPr>
        <xdr:cNvPr id="1268" name="Shape 3">
          <a:extLst>
            <a:ext uri="{FF2B5EF4-FFF2-40B4-BE49-F238E27FC236}">
              <a16:creationId xmlns:a16="http://schemas.microsoft.com/office/drawing/2014/main" xmlns="" id="{00000000-0008-0000-0B00-0000F4040000}"/>
            </a:ext>
          </a:extLst>
        </xdr:cNvPr>
        <xdr:cNvSpPr/>
      </xdr:nvSpPr>
      <xdr:spPr>
        <a:xfrm>
          <a:off x="0" y="689943375"/>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twoCellAnchor editAs="oneCell">
    <xdr:from>
      <xdr:col>0</xdr:col>
      <xdr:colOff>0</xdr:colOff>
      <xdr:row>2240</xdr:row>
      <xdr:rowOff>0</xdr:rowOff>
    </xdr:from>
    <xdr:to>
      <xdr:col>3</xdr:col>
      <xdr:colOff>1081492</xdr:colOff>
      <xdr:row>2240</xdr:row>
      <xdr:rowOff>0</xdr:rowOff>
    </xdr:to>
    <xdr:sp macro="" textlink="">
      <xdr:nvSpPr>
        <xdr:cNvPr id="1269" name="Shape 4">
          <a:extLst>
            <a:ext uri="{FF2B5EF4-FFF2-40B4-BE49-F238E27FC236}">
              <a16:creationId xmlns:a16="http://schemas.microsoft.com/office/drawing/2014/main" xmlns="" id="{00000000-0008-0000-0B00-0000F5040000}"/>
            </a:ext>
          </a:extLst>
        </xdr:cNvPr>
        <xdr:cNvSpPr/>
      </xdr:nvSpPr>
      <xdr:spPr>
        <a:xfrm>
          <a:off x="0" y="704088000"/>
          <a:ext cx="10202113" cy="0"/>
        </a:xfrm>
        <a:custGeom>
          <a:avLst/>
          <a:gdLst/>
          <a:ahLst/>
          <a:cxnLst/>
          <a:rect l="0" t="0" r="0" b="0"/>
          <a:pathLst>
            <a:path w="9779000">
              <a:moveTo>
                <a:pt x="9779000" y="0"/>
              </a:moveTo>
              <a:lnTo>
                <a:pt x="0" y="0"/>
              </a:lnTo>
            </a:path>
          </a:pathLst>
        </a:custGeom>
        <a:ln w="3175">
          <a:solidFill>
            <a:srgbClr val="000000"/>
          </a:solid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6\projetos\2003\P199%20-%20Restauracao%20-%20MT-407%20-%20SEET\MT-358\Impressao%20definitiva\Or&#231;amento%20SICRO%20II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tiago\or&#231;amemto\OR&#199;AMENTOS\ORC%20004404%20-%20BR%20381%20LOTE%2001\ORC%20004404%20LOTE%201%20BR-381\Trabalho\ORC%204404%20CURVA%20ABC%20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01-%20VIX\341%20-%20PM%20Viana\11%20-%20Pra&#231;a%20Km%20Vermelho\03%20-%20MURO%202%20-%20Rua%20D.%20Pedro%20II\02-%20Or&#231;amento\01-%20Planilha%20Or&#231;ament&#225;ria\Or&#231;amento%20Rua%20Dom%20Ped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01-%20VIX\341%20-%20PM%20Viana\11%20-%20Pra&#231;a%20Km%20Vermelho\01%20-%203%20PRA&#199;AS\02-%20Or&#231;amento\01-%20Planilha%20Or&#231;ament&#225;ria\Composi&#231;&#227;o%20Sanit&#225;ri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01-%20VIX\351%20-%20PM%20Vit&#243;ria\03%20-%20Projeto\14%20-%20Santo%20Ant&#244;nio%20(Regional%20(II)\00%20-%20Or&#231;amento\Composi&#231;&#245;es%20REV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RESUMO GERAL"/>
      <sheetName val="TERRAPLENAGEM"/>
      <sheetName val="Transporte"/>
      <sheetName val="DRENAGEM I"/>
      <sheetName val="DRENAGEM"/>
      <sheetName val="DRENAGEM II"/>
      <sheetName val="DRENAGEM (2)"/>
      <sheetName val="DRENAGEM (3)"/>
      <sheetName val="PAVIMENTAÇÃO"/>
      <sheetName val="PAVIMENTAÇÃO (2)"/>
      <sheetName val="PAVIMENTAÇÃO (3)"/>
      <sheetName val="SINALIZAÇÃO"/>
      <sheetName val="MEIO AMBIENTE"/>
      <sheetName val="Plan2"/>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URVA ABC"/>
      <sheetName val="CURVA ABC (2)"/>
      <sheetName val="Transporte"/>
      <sheetName val="DRENAGEM"/>
      <sheetName val="DRENAGEM (2)"/>
      <sheetName val="DRENAGEM (3)"/>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Memorial de Cálculo"/>
      <sheetName val="Cronograma"/>
      <sheetName val="BDI"/>
      <sheetName val="ADM-01"/>
      <sheetName val="DRE-01"/>
      <sheetName val="DRE-02"/>
      <sheetName val="GTC-02"/>
      <sheetName val="GTC-03"/>
      <sheetName val="GTC-04"/>
      <sheetName val="DMT"/>
      <sheetName val="LARGURA DE ESCAVAÇÃO"/>
      <sheetName val="COMP"/>
      <sheetName val="SINAPI"/>
      <sheetName val="IOPES"/>
      <sheetName val="DER"/>
      <sheetName val="CESAN"/>
      <sheetName val="REAJUSTE"/>
    </sheetNames>
    <sheetDataSet>
      <sheetData sheetId="0">
        <row r="1">
          <cell r="D1" t="str">
            <v>CONSULTORIA:</v>
          </cell>
        </row>
      </sheetData>
      <sheetData sheetId="1"/>
      <sheetData sheetId="2"/>
      <sheetData sheetId="3"/>
      <sheetData sheetId="4">
        <row r="35">
          <cell r="C35">
            <v>0.2712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01"/>
      <sheetName val="Memorial de Cálculo"/>
      <sheetName val="BDI"/>
      <sheetName val="LARGURA DE ESCAVAÇÃO"/>
      <sheetName val="DMT"/>
      <sheetName val="COMP"/>
      <sheetName val="SINAPI"/>
      <sheetName val="IOPES"/>
      <sheetName val="DER"/>
      <sheetName val="CESAN"/>
      <sheetName val="REAJUSTE"/>
    </sheetNames>
    <sheetDataSet>
      <sheetData sheetId="0">
        <row r="4">
          <cell r="H4" t="str">
            <v>SAN-01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erência"/>
      <sheetName val="RESUMO"/>
      <sheetName val="100390.RI"/>
      <sheetName val="100390.RII"/>
      <sheetName val="100390.RIV"/>
      <sheetName val="100390.RVI"/>
      <sheetName val="100390.RVII"/>
      <sheetName val="100390.RVIII"/>
      <sheetName val="42578"/>
      <sheetName val="41047"/>
      <sheetName val="42497"/>
      <sheetName val="41076"/>
      <sheetName val="40878"/>
      <sheetName val="40877"/>
      <sheetName val="42482"/>
      <sheetName val="42483"/>
      <sheetName val="4011480"/>
      <sheetName val="43333"/>
      <sheetName val="43334"/>
      <sheetName val="43334A"/>
      <sheetName val="42507"/>
      <sheetName val="42505"/>
      <sheetName val="42496"/>
      <sheetName val="4011492"/>
      <sheetName val="4011529"/>
      <sheetName val="PAV-01"/>
      <sheetName val="COMP-02"/>
      <sheetName val="42870"/>
      <sheetName val="42961"/>
      <sheetName val="42960"/>
      <sheetName val="41237"/>
      <sheetName val="COMP-09"/>
      <sheetName val="5914314"/>
      <sheetName val="5914344"/>
      <sheetName val="5914613"/>
      <sheetName val="42202"/>
      <sheetName val="42203"/>
      <sheetName val="42206"/>
      <sheetName val="40936"/>
      <sheetName val="DK-02"/>
      <sheetName val="EQU-36"/>
      <sheetName val="43059"/>
      <sheetName val="MODELO COMPOSIÇÃO"/>
      <sheetName val="REAJUSTE"/>
      <sheetName val="DMT"/>
      <sheetName val="DER-ES"/>
      <sheetName val="IOPES"/>
      <sheetName val="SEMOHAB"/>
      <sheetName val="DN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485"/>
  <sheetViews>
    <sheetView showGridLines="0" tabSelected="1" view="pageBreakPreview" zoomScale="85" zoomScaleNormal="100" zoomScaleSheetLayoutView="85" workbookViewId="0">
      <selection activeCell="B4" sqref="B4:E4"/>
    </sheetView>
  </sheetViews>
  <sheetFormatPr defaultColWidth="10.7109375" defaultRowHeight="15" customHeight="1" x14ac:dyDescent="0.2"/>
  <cols>
    <col min="1" max="1" width="10.7109375" style="1" customWidth="1"/>
    <col min="2" max="2" width="48.28515625" style="1" customWidth="1"/>
    <col min="3" max="3" width="10.7109375" style="1" customWidth="1"/>
    <col min="4" max="4" width="24.28515625" style="1" customWidth="1"/>
    <col min="5" max="5" width="11.7109375" style="29" bestFit="1" customWidth="1"/>
    <col min="6" max="6" width="13.28515625" style="29" bestFit="1" customWidth="1"/>
    <col min="7" max="7" width="10.7109375" style="29"/>
    <col min="8" max="8" width="11.7109375" style="29" bestFit="1" customWidth="1"/>
    <col min="9" max="16384" width="10.7109375" style="29"/>
  </cols>
  <sheetData>
    <row r="1" spans="1:6" ht="15" customHeight="1" x14ac:dyDescent="0.2">
      <c r="A1" s="131" t="s">
        <v>29</v>
      </c>
      <c r="B1" s="498"/>
      <c r="C1" s="499"/>
      <c r="D1" s="500"/>
    </row>
    <row r="2" spans="1:6" ht="15" customHeight="1" x14ac:dyDescent="0.2">
      <c r="A2" s="53" t="s">
        <v>2925</v>
      </c>
      <c r="B2" s="60"/>
      <c r="C2" s="39"/>
      <c r="D2" s="49"/>
    </row>
    <row r="3" spans="1:6" ht="15" customHeight="1" x14ac:dyDescent="0.2">
      <c r="A3" s="53" t="s">
        <v>18202</v>
      </c>
      <c r="B3" s="60"/>
      <c r="C3" s="38"/>
      <c r="D3" s="50"/>
    </row>
    <row r="4" spans="1:6" ht="15" customHeight="1" x14ac:dyDescent="0.2">
      <c r="A4" s="53" t="s">
        <v>18208</v>
      </c>
      <c r="B4" s="60"/>
      <c r="C4" s="38"/>
      <c r="D4" s="51"/>
    </row>
    <row r="5" spans="1:6" s="17" customFormat="1" ht="15" customHeight="1" x14ac:dyDescent="0.2">
      <c r="A5" s="61" t="s">
        <v>19499</v>
      </c>
      <c r="B5" s="62"/>
      <c r="C5" s="40"/>
      <c r="D5" s="2"/>
    </row>
    <row r="6" spans="1:6" ht="18.75" customHeight="1" x14ac:dyDescent="0.2">
      <c r="A6" s="359" t="s">
        <v>1</v>
      </c>
      <c r="B6" s="359" t="s">
        <v>19</v>
      </c>
      <c r="C6" s="359" t="s">
        <v>52</v>
      </c>
      <c r="D6" s="360" t="s">
        <v>36</v>
      </c>
    </row>
    <row r="7" spans="1:6" ht="18.75" customHeight="1" x14ac:dyDescent="0.2">
      <c r="A7" s="354" t="str">
        <f>'Planilha Orçamentária'!A8</f>
        <v>01</v>
      </c>
      <c r="B7" s="355" t="str">
        <f>VLOOKUP(A7,'Planilha Orçamentária'!A8:D542,4,FALSE)</f>
        <v>SERVIÇOS PRELIMINARES</v>
      </c>
      <c r="C7" s="356">
        <f t="shared" ref="C7:C12" si="0">D7/$C$48</f>
        <v>3.9777507227709279E-2</v>
      </c>
      <c r="D7" s="357">
        <f>VLOOKUP("SUB-TOTAL - "&amp;A7,'Planilha Orçamentária'!D8:H542,5,FALSE)</f>
        <v>135859.85</v>
      </c>
      <c r="E7" s="132"/>
    </row>
    <row r="8" spans="1:6" ht="18.75" customHeight="1" x14ac:dyDescent="0.2">
      <c r="A8" s="354" t="str">
        <f>'Planilha Orçamentária'!A21</f>
        <v>02</v>
      </c>
      <c r="B8" s="355" t="str">
        <f>VLOOKUP(A8,'Planilha Orçamentária'!A9:D543,4,FALSE)</f>
        <v>TRÊS PRAÇAS</v>
      </c>
      <c r="C8" s="356">
        <f t="shared" si="0"/>
        <v>0.27668810469577937</v>
      </c>
      <c r="D8" s="357">
        <f>VLOOKUP("SUB-TOTAL - "&amp;A8,'Planilha Orçamentária'!D9:H543,5,FALSE)</f>
        <v>945026.64999999991</v>
      </c>
      <c r="E8" s="132">
        <f>SUM(D9:D16)</f>
        <v>945026.65</v>
      </c>
      <c r="F8" s="29" t="b">
        <f>D8=E8</f>
        <v>1</v>
      </c>
    </row>
    <row r="9" spans="1:6" ht="18.75" customHeight="1" x14ac:dyDescent="0.2">
      <c r="A9" s="350" t="str">
        <f>'Planilha Orçamentária'!A22</f>
        <v>02.01</v>
      </c>
      <c r="B9" s="351" t="str">
        <f>VLOOKUP(A9,'Planilha Orçamentária'!A8:D546,4,FALSE)</f>
        <v>DEMOLIÇÕES / PREPARAÇÃO DO TERRENO</v>
      </c>
      <c r="C9" s="352">
        <f t="shared" si="0"/>
        <v>9.9830878945803662E-3</v>
      </c>
      <c r="D9" s="353">
        <f>VLOOKUP("SUB-TOTAL - "&amp;A9,'Planilha Orçamentária'!D22:H546,5,FALSE)</f>
        <v>34097.18</v>
      </c>
      <c r="E9" s="132"/>
    </row>
    <row r="10" spans="1:6" ht="18.75" customHeight="1" x14ac:dyDescent="0.2">
      <c r="A10" s="350" t="str">
        <f>'Planilha Orçamentária'!A31</f>
        <v>02.02</v>
      </c>
      <c r="B10" s="351" t="str">
        <f>VLOOKUP(A10,'Planilha Orçamentária'!A9:D547,4,FALSE)</f>
        <v>PAVIMENTAÇÃO</v>
      </c>
      <c r="C10" s="352">
        <f t="shared" si="0"/>
        <v>3.3478989946029242E-2</v>
      </c>
      <c r="D10" s="353">
        <f>VLOOKUP("SUB-TOTAL - "&amp;A10,'Planilha Orçamentária'!D23:H547,5,FALSE)</f>
        <v>114347.3</v>
      </c>
      <c r="E10" s="132"/>
    </row>
    <row r="11" spans="1:6" ht="18.75" customHeight="1" x14ac:dyDescent="0.2">
      <c r="A11" s="350" t="str">
        <f>'Planilha Orçamentária'!A39</f>
        <v>02.03</v>
      </c>
      <c r="B11" s="351" t="str">
        <f>VLOOKUP(A11,'Planilha Orçamentária'!A10:D548,4,FALSE)</f>
        <v>MOBILIÁRIO</v>
      </c>
      <c r="C11" s="352">
        <f t="shared" si="0"/>
        <v>1.0463747455448849E-2</v>
      </c>
      <c r="D11" s="353">
        <f>VLOOKUP("SUB-TOTAL - "&amp;A11,'Planilha Orçamentária'!D24:H548,5,FALSE)</f>
        <v>35738.870000000003</v>
      </c>
      <c r="E11" s="134"/>
    </row>
    <row r="12" spans="1:6" ht="18.75" customHeight="1" x14ac:dyDescent="0.2">
      <c r="A12" s="350" t="str">
        <f>'Planilha Orçamentária'!A46</f>
        <v>02.04</v>
      </c>
      <c r="B12" s="351" t="str">
        <f>VLOOKUP(A12,'Planilha Orçamentária'!A10:D549,4,FALSE)</f>
        <v>PAISAGISMO</v>
      </c>
      <c r="C12" s="352">
        <f t="shared" si="0"/>
        <v>2.3751408258819765E-3</v>
      </c>
      <c r="D12" s="353">
        <f>VLOOKUP("SUB-TOTAL - "&amp;A12,'Planilha Orçamentária'!D25:H549,5,FALSE)</f>
        <v>8112.28</v>
      </c>
      <c r="E12" s="134"/>
    </row>
    <row r="13" spans="1:6" ht="18.75" customHeight="1" x14ac:dyDescent="0.2">
      <c r="A13" s="350" t="str">
        <f>'Planilha Orçamentária'!A54</f>
        <v>02.05</v>
      </c>
      <c r="B13" s="351" t="str">
        <f>VLOOKUP(A13,'Planilha Orçamentária'!A10:D550,4,FALSE)</f>
        <v>PISTA DE SKATE</v>
      </c>
      <c r="C13" s="352">
        <f t="shared" ref="C13" si="1">D13/$C$48</f>
        <v>6.8027722558180098E-2</v>
      </c>
      <c r="D13" s="353">
        <f>VLOOKUP("SUB-TOTAL - "&amp;A13,'Planilha Orçamentária'!D26:H550,5,FALSE)</f>
        <v>232348.30000000002</v>
      </c>
      <c r="E13" s="133"/>
    </row>
    <row r="14" spans="1:6" ht="18.75" customHeight="1" x14ac:dyDescent="0.2">
      <c r="A14" s="350" t="str">
        <f>'Planilha Orçamentária'!A102</f>
        <v>02.06</v>
      </c>
      <c r="B14" s="351" t="str">
        <f>VLOOKUP(A14,'Planilha Orçamentária'!A11:D551,4,FALSE)</f>
        <v>ACADEMIA FUNCIONAL</v>
      </c>
      <c r="C14" s="352">
        <f t="shared" ref="C14:C47" si="2">D14/$C$48</f>
        <v>2.0661053243970846E-2</v>
      </c>
      <c r="D14" s="353">
        <f>VLOOKUP("SUB-TOTAL - "&amp;A14,'Planilha Orçamentária'!D28:H551,5,FALSE)</f>
        <v>70567.710000000006</v>
      </c>
      <c r="E14" s="132"/>
    </row>
    <row r="15" spans="1:6" ht="18.75" customHeight="1" x14ac:dyDescent="0.2">
      <c r="A15" s="350" t="str">
        <f>'Planilha Orçamentária'!A109</f>
        <v>02.07</v>
      </c>
      <c r="B15" s="351" t="str">
        <f>VLOOKUP(A15,'Planilha Orçamentária'!A12:D552,4,FALSE)</f>
        <v>INSTALAÇÕES ELÉTRICAS</v>
      </c>
      <c r="C15" s="352">
        <f t="shared" si="2"/>
        <v>2.6540281290820592E-2</v>
      </c>
      <c r="D15" s="353">
        <f>VLOOKUP("SUB-TOTAL - "&amp;A15,'Planilha Orçamentária'!D29:H552,5,FALSE)</f>
        <v>90648.180000000008</v>
      </c>
      <c r="E15" s="134"/>
    </row>
    <row r="16" spans="1:6" ht="18.75" customHeight="1" x14ac:dyDescent="0.2">
      <c r="A16" s="350" t="str">
        <f>'Planilha Orçamentária'!A151</f>
        <v>02.08</v>
      </c>
      <c r="B16" s="351" t="str">
        <f>VLOOKUP(A16,'Planilha Orçamentária'!A13:D553,4,FALSE)</f>
        <v>SERVIÇOS COMPLEMENTARES</v>
      </c>
      <c r="C16" s="352">
        <f t="shared" si="2"/>
        <v>0.10515808148086744</v>
      </c>
      <c r="D16" s="353">
        <f>VLOOKUP("SUB-TOTAL - "&amp;A16,'Planilha Orçamentária'!D30:H553,5,FALSE)</f>
        <v>359166.82999999996</v>
      </c>
      <c r="E16" s="134"/>
    </row>
    <row r="17" spans="1:6" ht="18.75" customHeight="1" x14ac:dyDescent="0.2">
      <c r="A17" s="354" t="str">
        <f>'Planilha Orçamentária'!A159</f>
        <v>03</v>
      </c>
      <c r="B17" s="355" t="str">
        <f>VLOOKUP(A17,'Planilha Orçamentária'!A16:D552,4,FALSE)</f>
        <v>CURVA DAS PALMEIRAS</v>
      </c>
      <c r="C17" s="356">
        <f t="shared" si="2"/>
        <v>2.3937258370261318E-2</v>
      </c>
      <c r="D17" s="357">
        <f>VLOOKUP("SUB-TOTAL - "&amp;A17,'Planilha Orçamentária'!D16:H552,5,FALSE)</f>
        <v>81757.569999999992</v>
      </c>
      <c r="E17" s="132">
        <f>SUM(D18:D21)</f>
        <v>81757.570000000007</v>
      </c>
      <c r="F17" s="29" t="b">
        <f>D17=E17</f>
        <v>1</v>
      </c>
    </row>
    <row r="18" spans="1:6" ht="18.75" customHeight="1" x14ac:dyDescent="0.2">
      <c r="A18" s="350" t="str">
        <f>'Planilha Orçamentária'!A160</f>
        <v>03.01</v>
      </c>
      <c r="B18" s="351" t="str">
        <f>VLOOKUP(A18,'Planilha Orçamentária'!A15:D555,4,FALSE)</f>
        <v>DEMOLIÇÕES / PREPARAÇÃO DO TERRENO</v>
      </c>
      <c r="C18" s="352">
        <f t="shared" si="2"/>
        <v>9.7748076477550678E-4</v>
      </c>
      <c r="D18" s="353">
        <f>VLOOKUP("SUB-TOTAL - "&amp;A18,'Planilha Orçamentária'!D32:H555,5,FALSE)</f>
        <v>3338.58</v>
      </c>
      <c r="E18" s="132"/>
    </row>
    <row r="19" spans="1:6" ht="18.75" customHeight="1" x14ac:dyDescent="0.2">
      <c r="A19" s="350" t="str">
        <f>'Planilha Orçamentária'!A168</f>
        <v>03.02</v>
      </c>
      <c r="B19" s="351" t="str">
        <f>VLOOKUP(A19,'Planilha Orçamentária'!A16:D556,4,FALSE)</f>
        <v>PAVIMENTAÇÃO</v>
      </c>
      <c r="C19" s="352">
        <f t="shared" si="2"/>
        <v>6.1206250227346295E-3</v>
      </c>
      <c r="D19" s="353">
        <f>VLOOKUP("SUB-TOTAL - "&amp;A19,'Planilha Orçamentária'!D32:H559,5,FALSE)</f>
        <v>20904.96</v>
      </c>
      <c r="E19" s="132"/>
    </row>
    <row r="20" spans="1:6" ht="18.75" customHeight="1" x14ac:dyDescent="0.2">
      <c r="A20" s="350" t="str">
        <f>'Planilha Orçamentária'!A173</f>
        <v>03.03</v>
      </c>
      <c r="B20" s="351" t="str">
        <f>VLOOKUP(A20,'Planilha Orçamentária'!A23:D561,4,FALSE)</f>
        <v>INSTALAÇÕES ELÉTRICAS</v>
      </c>
      <c r="C20" s="352">
        <f t="shared" si="2"/>
        <v>6.559867445482973E-3</v>
      </c>
      <c r="D20" s="353">
        <f>VLOOKUP("SUB-TOTAL - "&amp;A20,'Planilha Orçamentária'!D44:H571,5,FALSE)</f>
        <v>22405.190000000006</v>
      </c>
      <c r="E20" s="134"/>
    </row>
    <row r="21" spans="1:6" ht="18.75" customHeight="1" x14ac:dyDescent="0.2">
      <c r="A21" s="350" t="str">
        <f>'Planilha Orçamentária'!A209</f>
        <v>03.04</v>
      </c>
      <c r="B21" s="351" t="str">
        <f>VLOOKUP(A21,'Planilha Orçamentária'!A24:D562,4,FALSE)</f>
        <v>SERVIÇOS COMPLEMENTARES</v>
      </c>
      <c r="C21" s="352">
        <f t="shared" si="2"/>
        <v>1.0279285137268213E-2</v>
      </c>
      <c r="D21" s="353">
        <f>VLOOKUP("SUB-TOTAL - "&amp;A21,'Planilha Orçamentária'!D45:H572,5,FALSE)</f>
        <v>35108.840000000004</v>
      </c>
      <c r="E21" s="134"/>
    </row>
    <row r="22" spans="1:6" ht="18.75" customHeight="1" x14ac:dyDescent="0.2">
      <c r="A22" s="354" t="str">
        <f>'Planilha Orçamentária'!A215</f>
        <v>04</v>
      </c>
      <c r="B22" s="355" t="str">
        <f>VLOOKUP(A22,'Planilha Orçamentária'!A9:D543,4,FALSE)</f>
        <v>PRAÇA SIBIPIRUNA</v>
      </c>
      <c r="C22" s="356">
        <f t="shared" si="2"/>
        <v>0.23700990373774064</v>
      </c>
      <c r="D22" s="357">
        <f>VLOOKUP("SUB-TOTAL - "&amp;A22,'Planilha Orçamentária'!D9:H543,5,FALSE)</f>
        <v>809505.98</v>
      </c>
      <c r="E22" s="132">
        <f>SUM(D23:D29)</f>
        <v>809505.98</v>
      </c>
      <c r="F22" s="29" t="b">
        <f>D22=E22</f>
        <v>1</v>
      </c>
    </row>
    <row r="23" spans="1:6" ht="18.75" customHeight="1" x14ac:dyDescent="0.2">
      <c r="A23" s="350" t="str">
        <f>'Planilha Orçamentária'!A216</f>
        <v>04.01</v>
      </c>
      <c r="B23" s="351" t="str">
        <f>VLOOKUP(A23,'Planilha Orçamentária'!A8:D546,4,FALSE)</f>
        <v>DEMOLIÇÕES / PREPARAÇÃO DO TERRENO</v>
      </c>
      <c r="C23" s="352">
        <f t="shared" si="2"/>
        <v>3.4644267831779028E-3</v>
      </c>
      <c r="D23" s="353">
        <f>VLOOKUP("SUB-TOTAL - "&amp;A23,'Planilha Orçamentária'!D22:H546,5,FALSE)</f>
        <v>11832.73</v>
      </c>
      <c r="E23" s="132"/>
    </row>
    <row r="24" spans="1:6" ht="18.75" customHeight="1" x14ac:dyDescent="0.2">
      <c r="A24" s="350" t="str">
        <f>'Planilha Orçamentária'!A225</f>
        <v>04.02</v>
      </c>
      <c r="B24" s="351" t="str">
        <f>VLOOKUP(A24,'Planilha Orçamentária'!A9:D547,4,FALSE)</f>
        <v>PAVIMENTAÇÃO</v>
      </c>
      <c r="C24" s="352">
        <f t="shared" si="2"/>
        <v>2.9797083661963163E-2</v>
      </c>
      <c r="D24" s="353">
        <f>VLOOKUP("SUB-TOTAL - "&amp;A24,'Planilha Orçamentária'!D23:H547,5,FALSE)</f>
        <v>101771.76999999999</v>
      </c>
      <c r="E24" s="132"/>
    </row>
    <row r="25" spans="1:6" ht="18.75" customHeight="1" x14ac:dyDescent="0.2">
      <c r="A25" s="350" t="str">
        <f>'Planilha Orçamentária'!A233</f>
        <v>04.03</v>
      </c>
      <c r="B25" s="351" t="str">
        <f>VLOOKUP(A25,'Planilha Orçamentária'!A10:D548,4,FALSE)</f>
        <v>MOBILIÁRIO</v>
      </c>
      <c r="C25" s="352">
        <f t="shared" si="2"/>
        <v>5.9463047211274524E-3</v>
      </c>
      <c r="D25" s="353">
        <f>VLOOKUP("SUB-TOTAL - "&amp;A25,'Planilha Orçamentária'!D24:H548,5,FALSE)</f>
        <v>20309.57</v>
      </c>
      <c r="E25" s="134"/>
    </row>
    <row r="26" spans="1:6" ht="18.75" customHeight="1" x14ac:dyDescent="0.2">
      <c r="A26" s="350" t="str">
        <f>'Planilha Orçamentária'!A240</f>
        <v>04.04</v>
      </c>
      <c r="B26" s="351" t="str">
        <f>VLOOKUP(A26,'Planilha Orçamentária'!A10:D549,4,FALSE)</f>
        <v>PAISAGISMO</v>
      </c>
      <c r="C26" s="352">
        <f t="shared" si="2"/>
        <v>2.257828377826141E-3</v>
      </c>
      <c r="D26" s="353">
        <f>VLOOKUP("SUB-TOTAL - "&amp;A26,'Planilha Orçamentária'!D25:H549,5,FALSE)</f>
        <v>7711.5999999999995</v>
      </c>
      <c r="E26" s="134"/>
    </row>
    <row r="27" spans="1:6" ht="18.75" customHeight="1" x14ac:dyDescent="0.2">
      <c r="A27" s="350" t="str">
        <f>'Planilha Orçamentária'!A245</f>
        <v>04.05</v>
      </c>
      <c r="B27" s="351" t="str">
        <f>VLOOKUP(A27,'Planilha Orçamentária'!A10:D550,4,FALSE)</f>
        <v>CAMPO SOCIETY</v>
      </c>
      <c r="C27" s="352">
        <f t="shared" si="2"/>
        <v>6.3427064929213531E-2</v>
      </c>
      <c r="D27" s="353">
        <f>VLOOKUP("SUB-TOTAL - "&amp;A27,'Planilha Orçamentária'!D26:H550,5,FALSE)</f>
        <v>216634.78000000003</v>
      </c>
      <c r="E27" s="133"/>
    </row>
    <row r="28" spans="1:6" ht="18.75" customHeight="1" x14ac:dyDescent="0.2">
      <c r="A28" s="350" t="str">
        <f>'Planilha Orçamentária'!A266</f>
        <v>04.06</v>
      </c>
      <c r="B28" s="351" t="str">
        <f>VLOOKUP(A28,'Planilha Orçamentária'!A12:D552,4,FALSE)</f>
        <v>INSTALAÇÕES ELÉTRICAS</v>
      </c>
      <c r="C28" s="352">
        <f t="shared" si="2"/>
        <v>2.9922509137710988E-2</v>
      </c>
      <c r="D28" s="353">
        <f>VLOOKUP("SUB-TOTAL - "&amp;A28,'Planilha Orçamentária'!D28:H551,5,FALSE)</f>
        <v>102200.15999999999</v>
      </c>
      <c r="E28" s="134"/>
    </row>
    <row r="29" spans="1:6" ht="18.75" customHeight="1" x14ac:dyDescent="0.2">
      <c r="A29" s="350" t="str">
        <f>'Planilha Orçamentária'!A307</f>
        <v>04.07</v>
      </c>
      <c r="B29" s="351" t="str">
        <f>VLOOKUP(A29,'Planilha Orçamentária'!A13:D553,4,FALSE)</f>
        <v>SERVIÇOS COMPLEMENTARES</v>
      </c>
      <c r="C29" s="352">
        <f t="shared" si="2"/>
        <v>0.10219468612672146</v>
      </c>
      <c r="D29" s="353">
        <f>VLOOKUP("SUB-TOTAL - "&amp;A29,'Planilha Orçamentária'!D29:H552,5,FALSE)</f>
        <v>349045.37</v>
      </c>
      <c r="E29" s="134"/>
    </row>
    <row r="30" spans="1:6" ht="18.75" customHeight="1" x14ac:dyDescent="0.2">
      <c r="A30" s="354" t="str">
        <f>'Planilha Orçamentária'!A315</f>
        <v>05</v>
      </c>
      <c r="B30" s="355" t="str">
        <f>VLOOKUP(A30,'Planilha Orçamentária'!A16:D552,4,FALSE)</f>
        <v>PRAÇA DOS YPÊS BRANCOS</v>
      </c>
      <c r="C30" s="356">
        <f t="shared" si="2"/>
        <v>0.28104331322676596</v>
      </c>
      <c r="D30" s="357">
        <f>VLOOKUP("SUB-TOTAL - "&amp;A30,'Planilha Orçamentária'!D16:H552,5,FALSE)</f>
        <v>959901.84000000008</v>
      </c>
      <c r="E30" s="132">
        <f>SUM(D31:D37)</f>
        <v>959901.84</v>
      </c>
      <c r="F30" s="29" t="b">
        <f>D30=E30</f>
        <v>1</v>
      </c>
    </row>
    <row r="31" spans="1:6" ht="18.75" customHeight="1" x14ac:dyDescent="0.2">
      <c r="A31" s="350" t="str">
        <f>'Planilha Orçamentária'!A316</f>
        <v>05.01</v>
      </c>
      <c r="B31" s="351" t="str">
        <f>VLOOKUP(A31,'Planilha Orçamentária'!A15:D555,4,FALSE)</f>
        <v>DEMOLIÇÕES / PREPARAÇÃO DO TERRENO</v>
      </c>
      <c r="C31" s="352">
        <f t="shared" si="2"/>
        <v>5.3902095202430309E-3</v>
      </c>
      <c r="D31" s="353">
        <f>VLOOKUP("SUB-TOTAL - "&amp;A31,'Planilha Orçamentária'!D32:H555,5,FALSE)</f>
        <v>18410.23</v>
      </c>
      <c r="E31" s="132"/>
    </row>
    <row r="32" spans="1:6" ht="18.75" customHeight="1" x14ac:dyDescent="0.2">
      <c r="A32" s="350" t="str">
        <f>'Planilha Orçamentária'!A325</f>
        <v>05.02</v>
      </c>
      <c r="B32" s="351" t="str">
        <f>VLOOKUP(A32,'Planilha Orçamentária'!A16:D556,4,FALSE)</f>
        <v>PAVIMENTAÇÃO</v>
      </c>
      <c r="C32" s="352">
        <f t="shared" si="2"/>
        <v>5.8419007998818738E-2</v>
      </c>
      <c r="D32" s="353">
        <f>VLOOKUP("SUB-TOTAL - "&amp;A32,'Planilha Orçamentária'!D33:H556,5,FALSE)</f>
        <v>199529.78999999998</v>
      </c>
      <c r="E32" s="132"/>
    </row>
    <row r="33" spans="1:6" ht="18.75" customHeight="1" x14ac:dyDescent="0.2">
      <c r="A33" s="350" t="str">
        <f>'Planilha Orçamentária'!A333</f>
        <v>05.03</v>
      </c>
      <c r="B33" s="351" t="str">
        <f>VLOOKUP(A33,'Planilha Orçamentária'!A19:D557,4,FALSE)</f>
        <v>MOBILIÁRIO</v>
      </c>
      <c r="C33" s="352">
        <f t="shared" si="2"/>
        <v>1.1368111424644381E-2</v>
      </c>
      <c r="D33" s="353">
        <f>VLOOKUP("SUB-TOTAL - "&amp;A33,'Planilha Orçamentária'!D34:H557,5,FALSE)</f>
        <v>38827.719999999994</v>
      </c>
      <c r="E33" s="134"/>
    </row>
    <row r="34" spans="1:6" ht="18.75" customHeight="1" x14ac:dyDescent="0.2">
      <c r="A34" s="350" t="str">
        <f>'Planilha Orçamentária'!A339</f>
        <v>05.04</v>
      </c>
      <c r="B34" s="351" t="str">
        <f>VLOOKUP(A34,'Planilha Orçamentária'!A20:D558,4,FALSE)</f>
        <v>PAISAGISMO</v>
      </c>
      <c r="C34" s="352">
        <f t="shared" si="2"/>
        <v>2.5740432207774834E-3</v>
      </c>
      <c r="D34" s="353">
        <f>VLOOKUP("SUB-TOTAL - "&amp;A34,'Planilha Orçamentária'!D35:H558,5,FALSE)</f>
        <v>8791.630000000001</v>
      </c>
      <c r="E34" s="134"/>
    </row>
    <row r="35" spans="1:6" ht="18.75" customHeight="1" x14ac:dyDescent="0.2">
      <c r="A35" s="350" t="str">
        <f>'Planilha Orçamentária'!A346</f>
        <v>05.05</v>
      </c>
      <c r="B35" s="351" t="str">
        <f>VLOOKUP(A35,'Planilha Orçamentária'!A21:D559,4,FALSE)</f>
        <v>PLAYGROUND (x2)</v>
      </c>
      <c r="C35" s="352">
        <f t="shared" si="2"/>
        <v>2.0813037100878565E-2</v>
      </c>
      <c r="D35" s="353">
        <f>VLOOKUP("SUB-TOTAL - "&amp;A35,'Planilha Orçamentária'!D36:H559,5,FALSE)</f>
        <v>71086.810000000012</v>
      </c>
      <c r="E35" s="133"/>
    </row>
    <row r="36" spans="1:6" ht="18.75" customHeight="1" x14ac:dyDescent="0.2">
      <c r="A36" s="350" t="str">
        <f>'Planilha Orçamentária'!A361</f>
        <v>05.06</v>
      </c>
      <c r="B36" s="351" t="str">
        <f>VLOOKUP(A36,'Planilha Orçamentária'!A22:D560,4,FALSE)</f>
        <v>INSTALAÇÕES ELÉTRICAS</v>
      </c>
      <c r="C36" s="352">
        <f t="shared" si="2"/>
        <v>2.8028464119946181E-2</v>
      </c>
      <c r="D36" s="353">
        <f>VLOOKUP("SUB-TOTAL - "&amp;A36,'Planilha Orçamentária'!D37:H560,5,FALSE)</f>
        <v>95731.059999999983</v>
      </c>
      <c r="E36" s="132"/>
    </row>
    <row r="37" spans="1:6" ht="18.75" customHeight="1" x14ac:dyDescent="0.2">
      <c r="A37" s="350" t="str">
        <f>'Planilha Orçamentária'!A401</f>
        <v>05.07</v>
      </c>
      <c r="B37" s="351" t="str">
        <f>VLOOKUP(A37,'Planilha Orçamentária'!A23:D561,4,FALSE)</f>
        <v>SERVIÇOS COMPLEMENTARES</v>
      </c>
      <c r="C37" s="352">
        <f t="shared" si="2"/>
        <v>0.15445043984145754</v>
      </c>
      <c r="D37" s="353">
        <f>VLOOKUP("SUB-TOTAL - "&amp;A37,'Planilha Orçamentária'!D38:H561,5,FALSE)</f>
        <v>527524.6</v>
      </c>
      <c r="E37" s="132"/>
    </row>
    <row r="38" spans="1:6" ht="18.75" customHeight="1" x14ac:dyDescent="0.2">
      <c r="A38" s="354" t="str">
        <f>'Planilha Orçamentária'!A407</f>
        <v>06</v>
      </c>
      <c r="B38" s="355" t="str">
        <f>VLOOKUP(A38,'Planilha Orçamentária'!A28:D561,4,FALSE)</f>
        <v>PRAÇA DOS YPÊS</v>
      </c>
      <c r="C38" s="356">
        <f t="shared" si="2"/>
        <v>9.2344580447143026E-2</v>
      </c>
      <c r="D38" s="357">
        <f>VLOOKUP("SUB-TOTAL - "&amp;A38,'Planilha Orçamentária'!D28:H561,5,FALSE)</f>
        <v>315402.39000000007</v>
      </c>
      <c r="E38" s="132">
        <f>SUM(D39:D45)</f>
        <v>218975.35999999996</v>
      </c>
      <c r="F38" s="29" t="b">
        <f>D38=E38</f>
        <v>0</v>
      </c>
    </row>
    <row r="39" spans="1:6" ht="18.75" customHeight="1" x14ac:dyDescent="0.2">
      <c r="A39" s="350" t="str">
        <f>'Planilha Orçamentária'!A408</f>
        <v>06.01</v>
      </c>
      <c r="B39" s="351" t="str">
        <f>VLOOKUP(A39,'Planilha Orçamentária'!A26:D564,4,FALSE)</f>
        <v>DEMOLIÇÕES / PREPARAÇÃO DO TERRENO</v>
      </c>
      <c r="C39" s="352">
        <f t="shared" si="2"/>
        <v>1.4372063133748674E-3</v>
      </c>
      <c r="D39" s="353">
        <f>VLOOKUP("SUB-TOTAL - "&amp;A39,'Planilha Orçamentária'!D42:H564,5,FALSE)</f>
        <v>4908.7700000000004</v>
      </c>
      <c r="E39" s="132"/>
    </row>
    <row r="40" spans="1:6" ht="18.75" customHeight="1" x14ac:dyDescent="0.2">
      <c r="A40" s="350" t="str">
        <f>'Planilha Orçamentária'!A417</f>
        <v>06.02</v>
      </c>
      <c r="B40" s="351" t="str">
        <f>VLOOKUP(A40,'Planilha Orçamentária'!A28:D565,4,FALSE)</f>
        <v>PAVIMENTAÇÃO</v>
      </c>
      <c r="C40" s="352">
        <f t="shared" si="2"/>
        <v>8.631368474944499E-3</v>
      </c>
      <c r="D40" s="353">
        <f>VLOOKUP("SUB-TOTAL - "&amp;A40,'Planilha Orçamentária'!D42:H568,5,FALSE)</f>
        <v>29480.39</v>
      </c>
      <c r="E40" s="132"/>
    </row>
    <row r="41" spans="1:6" ht="18.75" customHeight="1" x14ac:dyDescent="0.2">
      <c r="A41" s="350" t="str">
        <f>'Planilha Orçamentária'!A423</f>
        <v>06.03</v>
      </c>
      <c r="B41" s="351" t="str">
        <f>VLOOKUP(A41,'Planilha Orçamentária'!A29:D566,4,FALSE)</f>
        <v>MOBILIÁRIO</v>
      </c>
      <c r="C41" s="352">
        <f t="shared" si="2"/>
        <v>1.2180081739969046E-4</v>
      </c>
      <c r="D41" s="353">
        <f>VLOOKUP("SUB-TOTAL - "&amp;A41,'Planilha Orçamentária'!D48:H570,5,FALSE)</f>
        <v>416.01</v>
      </c>
      <c r="E41" s="134"/>
    </row>
    <row r="42" spans="1:6" ht="18.75" customHeight="1" x14ac:dyDescent="0.2">
      <c r="A42" s="350" t="str">
        <f>'Planilha Orçamentária'!A428</f>
        <v>06.04</v>
      </c>
      <c r="B42" s="351" t="str">
        <f>VLOOKUP(A42,'Planilha Orçamentária'!A30:D567,4,FALSE)</f>
        <v>PAISAGISMO</v>
      </c>
      <c r="C42" s="352">
        <f t="shared" si="2"/>
        <v>8.7767383551087266E-4</v>
      </c>
      <c r="D42" s="353">
        <f>VLOOKUP("SUB-TOTAL - "&amp;A42,'Planilha Orçamentária'!D48:H572,5,FALSE)</f>
        <v>2997.69</v>
      </c>
      <c r="E42" s="134"/>
    </row>
    <row r="43" spans="1:6" ht="18.75" customHeight="1" x14ac:dyDescent="0.2">
      <c r="A43" s="350" t="str">
        <f>'Planilha Orçamentária'!A434</f>
        <v>06.05</v>
      </c>
      <c r="B43" s="351" t="str">
        <f>VLOOKUP(A43,'Planilha Orçamentária'!A32:D569,4,FALSE)</f>
        <v>INSTALAÇÕES ELÉTRICAS</v>
      </c>
      <c r="C43" s="352">
        <f t="shared" si="2"/>
        <v>1.3282159403503267E-2</v>
      </c>
      <c r="D43" s="353">
        <f>VLOOKUP("SUB-TOTAL - "&amp;A43,'Planilha Orçamentária'!D51:H576,5,FALSE)</f>
        <v>45365.14</v>
      </c>
      <c r="E43" s="132"/>
    </row>
    <row r="44" spans="1:6" ht="18.75" customHeight="1" x14ac:dyDescent="0.2">
      <c r="A44" s="350" t="str">
        <f>'Planilha Orçamentária'!A472</f>
        <v>06.06</v>
      </c>
      <c r="B44" s="351" t="str">
        <f>VLOOKUP(A44,'Planilha Orçamentária'!A32:D570,4,FALSE)</f>
        <v>PISTA DE SKATE</v>
      </c>
      <c r="C44" s="352">
        <f t="shared" si="2"/>
        <v>3.7401283103290286E-2</v>
      </c>
      <c r="D44" s="353">
        <f>VLOOKUP("SUB-TOTAL - "&amp;A44,'Planilha Orçamentária'!D53:H580,5,FALSE)</f>
        <v>127743.86999999997</v>
      </c>
      <c r="E44" s="134"/>
    </row>
    <row r="45" spans="1:6" ht="18.75" customHeight="1" x14ac:dyDescent="0.2">
      <c r="A45" s="350" t="str">
        <f>'Planilha Orçamentária'!A512</f>
        <v>06.07</v>
      </c>
      <c r="B45" s="351" t="str">
        <f>VLOOKUP(A45,'Planilha Orçamentária'!A33:D571,4,FALSE)</f>
        <v>SERVIÇOS COMPLEMENTARES</v>
      </c>
      <c r="C45" s="352">
        <f t="shared" si="2"/>
        <v>2.360855924362948E-3</v>
      </c>
      <c r="D45" s="353">
        <f>VLOOKUP("SUB-TOTAL - "&amp;A45,'Planilha Orçamentária'!D102:H581,5,FALSE)</f>
        <v>8063.49</v>
      </c>
      <c r="E45" s="134"/>
    </row>
    <row r="46" spans="1:6" ht="25.5" x14ac:dyDescent="0.2">
      <c r="A46" s="350" t="str">
        <f>'Planilha Orçamentária'!A517</f>
        <v>06.08</v>
      </c>
      <c r="B46" s="351" t="str">
        <f>VLOOKUP(A46,'Planilha Orçamentária'!A34:D572,4,FALSE)</f>
        <v>LIGAÇÃO DAS INSTALAÇÕES SANITÁRIAS NA REDE DE ESGOTO EXISTENTE</v>
      </c>
      <c r="C46" s="352">
        <f t="shared" ref="C46" si="3">D46/$C$48</f>
        <v>2.8232232574756554E-2</v>
      </c>
      <c r="D46" s="353">
        <f>VLOOKUP("SUB-TOTAL - "&amp;A46,'Planilha Orçamentária'!D103:H582,5,FALSE)</f>
        <v>96427.03</v>
      </c>
      <c r="E46" s="134"/>
    </row>
    <row r="47" spans="1:6" ht="18.75" customHeight="1" x14ac:dyDescent="0.2">
      <c r="A47" s="354" t="str">
        <f>'Planilha Orçamentária'!A539</f>
        <v>07</v>
      </c>
      <c r="B47" s="355" t="str">
        <f>VLOOKUP(A47,'Planilha Orçamentária'!A19:D550,4,FALSE)</f>
        <v>ADMINISTRAÇÃO LOCAL</v>
      </c>
      <c r="C47" s="356">
        <f t="shared" si="2"/>
        <v>4.9199332294600329E-2</v>
      </c>
      <c r="D47" s="357">
        <f>VLOOKUP("SUB-TOTAL - "&amp;A47,'Planilha Orçamentária'!D29:H554,5,FALSE)</f>
        <v>168040.04</v>
      </c>
      <c r="E47" s="132"/>
    </row>
    <row r="48" spans="1:6" ht="18.75" customHeight="1" x14ac:dyDescent="0.2">
      <c r="A48" s="634" t="s">
        <v>765</v>
      </c>
      <c r="B48" s="358" t="s">
        <v>2954</v>
      </c>
      <c r="C48" s="635">
        <f>D7+D8+D17+D22+D30+D38+D47</f>
        <v>3415494.3200000003</v>
      </c>
      <c r="D48" s="635"/>
      <c r="E48" s="133"/>
    </row>
    <row r="49" spans="1:4" ht="18.75" customHeight="1" x14ac:dyDescent="0.2">
      <c r="A49" s="634"/>
      <c r="B49" s="358" t="s">
        <v>2955</v>
      </c>
      <c r="C49" s="633">
        <f>'Planilha Orçamentária'!F25+'Planilha Orçamentária'!F162+'Planilha Orçamentária'!F219+'Planilha Orçamentária'!F319+'Planilha Orçamentária'!F411</f>
        <v>9926.27</v>
      </c>
      <c r="D49" s="633"/>
    </row>
    <row r="50" spans="1:4" ht="18.75" customHeight="1" x14ac:dyDescent="0.2">
      <c r="A50" s="634"/>
      <c r="B50" s="358" t="s">
        <v>2956</v>
      </c>
      <c r="C50" s="633">
        <f>+C48/C49</f>
        <v>344.08638088627453</v>
      </c>
      <c r="D50" s="633"/>
    </row>
    <row r="52" spans="1:4" ht="15" customHeight="1" x14ac:dyDescent="0.2">
      <c r="D52" s="217">
        <f>'Planilha Orçamentária'!H543</f>
        <v>3415494.32</v>
      </c>
    </row>
    <row r="53" spans="1:4" ht="15" customHeight="1" x14ac:dyDescent="0.2">
      <c r="D53" s="217" t="b">
        <f>D52=C48</f>
        <v>1</v>
      </c>
    </row>
    <row r="98" spans="4:4" ht="15" customHeight="1" x14ac:dyDescent="0.2">
      <c r="D98" s="1" t="str">
        <f>"SUB-TOTAL - "&amp;LEFT(A79,2)</f>
        <v xml:space="preserve">SUB-TOTAL - </v>
      </c>
    </row>
    <row r="109" spans="4:4" ht="15" customHeight="1" x14ac:dyDescent="0.2">
      <c r="D109" s="1" t="str">
        <f>"SUB-TOTAL - "&amp;LEFT(A107,2)</f>
        <v xml:space="preserve">SUB-TOTAL - </v>
      </c>
    </row>
    <row r="132" spans="4:4" ht="15" customHeight="1" x14ac:dyDescent="0.2">
      <c r="D132" s="1" t="str">
        <f>"SUB-TOTAL - "&amp;LEFT(A124,2)</f>
        <v xml:space="preserve">SUB-TOTAL - </v>
      </c>
    </row>
    <row r="145" spans="4:4" ht="15" customHeight="1" x14ac:dyDescent="0.2">
      <c r="D145" s="1" t="str">
        <f>"SUB-TOTAL - "&amp;LEFT(A144,2)</f>
        <v xml:space="preserve">SUB-TOTAL - </v>
      </c>
    </row>
    <row r="164" spans="4:4" ht="15" customHeight="1" x14ac:dyDescent="0.2">
      <c r="D164" s="1" t="str">
        <f>"SUB-TOTAL - "&amp;LEFT(A163,2)</f>
        <v xml:space="preserve">SUB-TOTAL - </v>
      </c>
    </row>
    <row r="291" spans="4:4" ht="15" customHeight="1" x14ac:dyDescent="0.2">
      <c r="D291" s="1" t="str">
        <f>"SUB-TOTAL - "&amp;LEFT(A290,2)</f>
        <v xml:space="preserve">SUB-TOTAL - </v>
      </c>
    </row>
    <row r="378" spans="4:4" ht="15" customHeight="1" x14ac:dyDescent="0.2">
      <c r="D378" s="1" t="str">
        <f>"SUB-TOTAL - "&amp;LEFT(A377,2)</f>
        <v xml:space="preserve">SUB-TOTAL - </v>
      </c>
    </row>
    <row r="485" spans="4:4" ht="15" customHeight="1" x14ac:dyDescent="0.2">
      <c r="D485" s="1" t="str">
        <f>"SUB-TOTAL - "&amp;LEFT(A484,2)</f>
        <v xml:space="preserve">SUB-TOTAL - </v>
      </c>
    </row>
  </sheetData>
  <mergeCells count="4">
    <mergeCell ref="C50:D50"/>
    <mergeCell ref="A48:A50"/>
    <mergeCell ref="C48:D48"/>
    <mergeCell ref="C49:D49"/>
  </mergeCells>
  <printOptions horizontalCentered="1" gridLines="1"/>
  <pageMargins left="0.59055118110236227" right="0.59055118110236227" top="0.78740157480314965" bottom="0.39370078740157483" header="0" footer="0"/>
  <pageSetup paperSize="9" scale="80" fitToWidth="0" fitToHeight="0" orientation="portrait" horizontalDpi="300" verticalDpi="300" r:id="rId1"/>
  <headerFooter alignWithMargins="0">
    <oddHeader>&amp;R&amp;"Arial,Negrito"PREFEITURA MUNICIPAL DE VIANA&amp;"Arial,Normal"
Folha nº ______Processo nº12382/2018</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11800"/>
  <sheetViews>
    <sheetView zoomScale="85" zoomScaleNormal="85" zoomScaleSheetLayoutView="85" workbookViewId="0">
      <selection sqref="A1:XFD1048576"/>
    </sheetView>
  </sheetViews>
  <sheetFormatPr defaultColWidth="10.7109375" defaultRowHeight="12.75" x14ac:dyDescent="0.2"/>
  <cols>
    <col min="1" max="1" width="12.7109375" style="506" customWidth="1"/>
    <col min="2" max="2" width="100.7109375" style="82" customWidth="1"/>
    <col min="3" max="3" width="12.7109375" style="77" customWidth="1"/>
    <col min="4" max="4" width="12.7109375" style="16" customWidth="1"/>
    <col min="5" max="5" width="20.7109375" style="77" customWidth="1"/>
    <col min="6" max="256" width="10.7109375" style="77"/>
    <col min="257" max="257" width="12.7109375" style="77" customWidth="1"/>
    <col min="258" max="258" width="100.7109375" style="77" customWidth="1"/>
    <col min="259" max="260" width="12.7109375" style="77" customWidth="1"/>
    <col min="261" max="261" width="20.7109375" style="77" customWidth="1"/>
    <col min="262" max="512" width="10.7109375" style="77"/>
    <col min="513" max="513" width="12.7109375" style="77" customWidth="1"/>
    <col min="514" max="514" width="100.7109375" style="77" customWidth="1"/>
    <col min="515" max="516" width="12.7109375" style="77" customWidth="1"/>
    <col min="517" max="517" width="20.7109375" style="77" customWidth="1"/>
    <col min="518" max="768" width="10.7109375" style="77"/>
    <col min="769" max="769" width="12.7109375" style="77" customWidth="1"/>
    <col min="770" max="770" width="100.7109375" style="77" customWidth="1"/>
    <col min="771" max="772" width="12.7109375" style="77" customWidth="1"/>
    <col min="773" max="773" width="20.7109375" style="77" customWidth="1"/>
    <col min="774" max="1024" width="10.7109375" style="77"/>
    <col min="1025" max="1025" width="12.7109375" style="77" customWidth="1"/>
    <col min="1026" max="1026" width="100.7109375" style="77" customWidth="1"/>
    <col min="1027" max="1028" width="12.7109375" style="77" customWidth="1"/>
    <col min="1029" max="1029" width="20.7109375" style="77" customWidth="1"/>
    <col min="1030" max="1280" width="10.7109375" style="77"/>
    <col min="1281" max="1281" width="12.7109375" style="77" customWidth="1"/>
    <col min="1282" max="1282" width="100.7109375" style="77" customWidth="1"/>
    <col min="1283" max="1284" width="12.7109375" style="77" customWidth="1"/>
    <col min="1285" max="1285" width="20.7109375" style="77" customWidth="1"/>
    <col min="1286" max="1536" width="10.7109375" style="77"/>
    <col min="1537" max="1537" width="12.7109375" style="77" customWidth="1"/>
    <col min="1538" max="1538" width="100.7109375" style="77" customWidth="1"/>
    <col min="1539" max="1540" width="12.7109375" style="77" customWidth="1"/>
    <col min="1541" max="1541" width="20.7109375" style="77" customWidth="1"/>
    <col min="1542" max="1792" width="10.7109375" style="77"/>
    <col min="1793" max="1793" width="12.7109375" style="77" customWidth="1"/>
    <col min="1794" max="1794" width="100.7109375" style="77" customWidth="1"/>
    <col min="1795" max="1796" width="12.7109375" style="77" customWidth="1"/>
    <col min="1797" max="1797" width="20.7109375" style="77" customWidth="1"/>
    <col min="1798" max="2048" width="10.7109375" style="77"/>
    <col min="2049" max="2049" width="12.7109375" style="77" customWidth="1"/>
    <col min="2050" max="2050" width="100.7109375" style="77" customWidth="1"/>
    <col min="2051" max="2052" width="12.7109375" style="77" customWidth="1"/>
    <col min="2053" max="2053" width="20.7109375" style="77" customWidth="1"/>
    <col min="2054" max="2304" width="10.7109375" style="77"/>
    <col min="2305" max="2305" width="12.7109375" style="77" customWidth="1"/>
    <col min="2306" max="2306" width="100.7109375" style="77" customWidth="1"/>
    <col min="2307" max="2308" width="12.7109375" style="77" customWidth="1"/>
    <col min="2309" max="2309" width="20.7109375" style="77" customWidth="1"/>
    <col min="2310" max="2560" width="10.7109375" style="77"/>
    <col min="2561" max="2561" width="12.7109375" style="77" customWidth="1"/>
    <col min="2562" max="2562" width="100.7109375" style="77" customWidth="1"/>
    <col min="2563" max="2564" width="12.7109375" style="77" customWidth="1"/>
    <col min="2565" max="2565" width="20.7109375" style="77" customWidth="1"/>
    <col min="2566" max="2816" width="10.7109375" style="77"/>
    <col min="2817" max="2817" width="12.7109375" style="77" customWidth="1"/>
    <col min="2818" max="2818" width="100.7109375" style="77" customWidth="1"/>
    <col min="2819" max="2820" width="12.7109375" style="77" customWidth="1"/>
    <col min="2821" max="2821" width="20.7109375" style="77" customWidth="1"/>
    <col min="2822" max="3072" width="10.7109375" style="77"/>
    <col min="3073" max="3073" width="12.7109375" style="77" customWidth="1"/>
    <col min="3074" max="3074" width="100.7109375" style="77" customWidth="1"/>
    <col min="3075" max="3076" width="12.7109375" style="77" customWidth="1"/>
    <col min="3077" max="3077" width="20.7109375" style="77" customWidth="1"/>
    <col min="3078" max="3328" width="10.7109375" style="77"/>
    <col min="3329" max="3329" width="12.7109375" style="77" customWidth="1"/>
    <col min="3330" max="3330" width="100.7109375" style="77" customWidth="1"/>
    <col min="3331" max="3332" width="12.7109375" style="77" customWidth="1"/>
    <col min="3333" max="3333" width="20.7109375" style="77" customWidth="1"/>
    <col min="3334" max="3584" width="10.7109375" style="77"/>
    <col min="3585" max="3585" width="12.7109375" style="77" customWidth="1"/>
    <col min="3586" max="3586" width="100.7109375" style="77" customWidth="1"/>
    <col min="3587" max="3588" width="12.7109375" style="77" customWidth="1"/>
    <col min="3589" max="3589" width="20.7109375" style="77" customWidth="1"/>
    <col min="3590" max="3840" width="10.7109375" style="77"/>
    <col min="3841" max="3841" width="12.7109375" style="77" customWidth="1"/>
    <col min="3842" max="3842" width="100.7109375" style="77" customWidth="1"/>
    <col min="3843" max="3844" width="12.7109375" style="77" customWidth="1"/>
    <col min="3845" max="3845" width="20.7109375" style="77" customWidth="1"/>
    <col min="3846" max="4096" width="10.7109375" style="77"/>
    <col min="4097" max="4097" width="12.7109375" style="77" customWidth="1"/>
    <col min="4098" max="4098" width="100.7109375" style="77" customWidth="1"/>
    <col min="4099" max="4100" width="12.7109375" style="77" customWidth="1"/>
    <col min="4101" max="4101" width="20.7109375" style="77" customWidth="1"/>
    <col min="4102" max="4352" width="10.7109375" style="77"/>
    <col min="4353" max="4353" width="12.7109375" style="77" customWidth="1"/>
    <col min="4354" max="4354" width="100.7109375" style="77" customWidth="1"/>
    <col min="4355" max="4356" width="12.7109375" style="77" customWidth="1"/>
    <col min="4357" max="4357" width="20.7109375" style="77" customWidth="1"/>
    <col min="4358" max="4608" width="10.7109375" style="77"/>
    <col min="4609" max="4609" width="12.7109375" style="77" customWidth="1"/>
    <col min="4610" max="4610" width="100.7109375" style="77" customWidth="1"/>
    <col min="4611" max="4612" width="12.7109375" style="77" customWidth="1"/>
    <col min="4613" max="4613" width="20.7109375" style="77" customWidth="1"/>
    <col min="4614" max="4864" width="10.7109375" style="77"/>
    <col min="4865" max="4865" width="12.7109375" style="77" customWidth="1"/>
    <col min="4866" max="4866" width="100.7109375" style="77" customWidth="1"/>
    <col min="4867" max="4868" width="12.7109375" style="77" customWidth="1"/>
    <col min="4869" max="4869" width="20.7109375" style="77" customWidth="1"/>
    <col min="4870" max="5120" width="10.7109375" style="77"/>
    <col min="5121" max="5121" width="12.7109375" style="77" customWidth="1"/>
    <col min="5122" max="5122" width="100.7109375" style="77" customWidth="1"/>
    <col min="5123" max="5124" width="12.7109375" style="77" customWidth="1"/>
    <col min="5125" max="5125" width="20.7109375" style="77" customWidth="1"/>
    <col min="5126" max="5376" width="10.7109375" style="77"/>
    <col min="5377" max="5377" width="12.7109375" style="77" customWidth="1"/>
    <col min="5378" max="5378" width="100.7109375" style="77" customWidth="1"/>
    <col min="5379" max="5380" width="12.7109375" style="77" customWidth="1"/>
    <col min="5381" max="5381" width="20.7109375" style="77" customWidth="1"/>
    <col min="5382" max="5632" width="10.7109375" style="77"/>
    <col min="5633" max="5633" width="12.7109375" style="77" customWidth="1"/>
    <col min="5634" max="5634" width="100.7109375" style="77" customWidth="1"/>
    <col min="5635" max="5636" width="12.7109375" style="77" customWidth="1"/>
    <col min="5637" max="5637" width="20.7109375" style="77" customWidth="1"/>
    <col min="5638" max="5888" width="10.7109375" style="77"/>
    <col min="5889" max="5889" width="12.7109375" style="77" customWidth="1"/>
    <col min="5890" max="5890" width="100.7109375" style="77" customWidth="1"/>
    <col min="5891" max="5892" width="12.7109375" style="77" customWidth="1"/>
    <col min="5893" max="5893" width="20.7109375" style="77" customWidth="1"/>
    <col min="5894" max="6144" width="10.7109375" style="77"/>
    <col min="6145" max="6145" width="12.7109375" style="77" customWidth="1"/>
    <col min="6146" max="6146" width="100.7109375" style="77" customWidth="1"/>
    <col min="6147" max="6148" width="12.7109375" style="77" customWidth="1"/>
    <col min="6149" max="6149" width="20.7109375" style="77" customWidth="1"/>
    <col min="6150" max="6400" width="10.7109375" style="77"/>
    <col min="6401" max="6401" width="12.7109375" style="77" customWidth="1"/>
    <col min="6402" max="6402" width="100.7109375" style="77" customWidth="1"/>
    <col min="6403" max="6404" width="12.7109375" style="77" customWidth="1"/>
    <col min="6405" max="6405" width="20.7109375" style="77" customWidth="1"/>
    <col min="6406" max="6656" width="10.7109375" style="77"/>
    <col min="6657" max="6657" width="12.7109375" style="77" customWidth="1"/>
    <col min="6658" max="6658" width="100.7109375" style="77" customWidth="1"/>
    <col min="6659" max="6660" width="12.7109375" style="77" customWidth="1"/>
    <col min="6661" max="6661" width="20.7109375" style="77" customWidth="1"/>
    <col min="6662" max="6912" width="10.7109375" style="77"/>
    <col min="6913" max="6913" width="12.7109375" style="77" customWidth="1"/>
    <col min="6914" max="6914" width="100.7109375" style="77" customWidth="1"/>
    <col min="6915" max="6916" width="12.7109375" style="77" customWidth="1"/>
    <col min="6917" max="6917" width="20.7109375" style="77" customWidth="1"/>
    <col min="6918" max="7168" width="10.7109375" style="77"/>
    <col min="7169" max="7169" width="12.7109375" style="77" customWidth="1"/>
    <col min="7170" max="7170" width="100.7109375" style="77" customWidth="1"/>
    <col min="7171" max="7172" width="12.7109375" style="77" customWidth="1"/>
    <col min="7173" max="7173" width="20.7109375" style="77" customWidth="1"/>
    <col min="7174" max="7424" width="10.7109375" style="77"/>
    <col min="7425" max="7425" width="12.7109375" style="77" customWidth="1"/>
    <col min="7426" max="7426" width="100.7109375" style="77" customWidth="1"/>
    <col min="7427" max="7428" width="12.7109375" style="77" customWidth="1"/>
    <col min="7429" max="7429" width="20.7109375" style="77" customWidth="1"/>
    <col min="7430" max="7680" width="10.7109375" style="77"/>
    <col min="7681" max="7681" width="12.7109375" style="77" customWidth="1"/>
    <col min="7682" max="7682" width="100.7109375" style="77" customWidth="1"/>
    <col min="7683" max="7684" width="12.7109375" style="77" customWidth="1"/>
    <col min="7685" max="7685" width="20.7109375" style="77" customWidth="1"/>
    <col min="7686" max="7936" width="10.7109375" style="77"/>
    <col min="7937" max="7937" width="12.7109375" style="77" customWidth="1"/>
    <col min="7938" max="7938" width="100.7109375" style="77" customWidth="1"/>
    <col min="7939" max="7940" width="12.7109375" style="77" customWidth="1"/>
    <col min="7941" max="7941" width="20.7109375" style="77" customWidth="1"/>
    <col min="7942" max="8192" width="10.7109375" style="77"/>
    <col min="8193" max="8193" width="12.7109375" style="77" customWidth="1"/>
    <col min="8194" max="8194" width="100.7109375" style="77" customWidth="1"/>
    <col min="8195" max="8196" width="12.7109375" style="77" customWidth="1"/>
    <col min="8197" max="8197" width="20.7109375" style="77" customWidth="1"/>
    <col min="8198" max="8448" width="10.7109375" style="77"/>
    <col min="8449" max="8449" width="12.7109375" style="77" customWidth="1"/>
    <col min="8450" max="8450" width="100.7109375" style="77" customWidth="1"/>
    <col min="8451" max="8452" width="12.7109375" style="77" customWidth="1"/>
    <col min="8453" max="8453" width="20.7109375" style="77" customWidth="1"/>
    <col min="8454" max="8704" width="10.7109375" style="77"/>
    <col min="8705" max="8705" width="12.7109375" style="77" customWidth="1"/>
    <col min="8706" max="8706" width="100.7109375" style="77" customWidth="1"/>
    <col min="8707" max="8708" width="12.7109375" style="77" customWidth="1"/>
    <col min="8709" max="8709" width="20.7109375" style="77" customWidth="1"/>
    <col min="8710" max="8960" width="10.7109375" style="77"/>
    <col min="8961" max="8961" width="12.7109375" style="77" customWidth="1"/>
    <col min="8962" max="8962" width="100.7109375" style="77" customWidth="1"/>
    <col min="8963" max="8964" width="12.7109375" style="77" customWidth="1"/>
    <col min="8965" max="8965" width="20.7109375" style="77" customWidth="1"/>
    <col min="8966" max="9216" width="10.7109375" style="77"/>
    <col min="9217" max="9217" width="12.7109375" style="77" customWidth="1"/>
    <col min="9218" max="9218" width="100.7109375" style="77" customWidth="1"/>
    <col min="9219" max="9220" width="12.7109375" style="77" customWidth="1"/>
    <col min="9221" max="9221" width="20.7109375" style="77" customWidth="1"/>
    <col min="9222" max="9472" width="10.7109375" style="77"/>
    <col min="9473" max="9473" width="12.7109375" style="77" customWidth="1"/>
    <col min="9474" max="9474" width="100.7109375" style="77" customWidth="1"/>
    <col min="9475" max="9476" width="12.7109375" style="77" customWidth="1"/>
    <col min="9477" max="9477" width="20.7109375" style="77" customWidth="1"/>
    <col min="9478" max="9728" width="10.7109375" style="77"/>
    <col min="9729" max="9729" width="12.7109375" style="77" customWidth="1"/>
    <col min="9730" max="9730" width="100.7109375" style="77" customWidth="1"/>
    <col min="9731" max="9732" width="12.7109375" style="77" customWidth="1"/>
    <col min="9733" max="9733" width="20.7109375" style="77" customWidth="1"/>
    <col min="9734" max="9984" width="10.7109375" style="77"/>
    <col min="9985" max="9985" width="12.7109375" style="77" customWidth="1"/>
    <col min="9986" max="9986" width="100.7109375" style="77" customWidth="1"/>
    <col min="9987" max="9988" width="12.7109375" style="77" customWidth="1"/>
    <col min="9989" max="9989" width="20.7109375" style="77" customWidth="1"/>
    <col min="9990" max="10240" width="10.7109375" style="77"/>
    <col min="10241" max="10241" width="12.7109375" style="77" customWidth="1"/>
    <col min="10242" max="10242" width="100.7109375" style="77" customWidth="1"/>
    <col min="10243" max="10244" width="12.7109375" style="77" customWidth="1"/>
    <col min="10245" max="10245" width="20.7109375" style="77" customWidth="1"/>
    <col min="10246" max="10496" width="10.7109375" style="77"/>
    <col min="10497" max="10497" width="12.7109375" style="77" customWidth="1"/>
    <col min="10498" max="10498" width="100.7109375" style="77" customWidth="1"/>
    <col min="10499" max="10500" width="12.7109375" style="77" customWidth="1"/>
    <col min="10501" max="10501" width="20.7109375" style="77" customWidth="1"/>
    <col min="10502" max="10752" width="10.7109375" style="77"/>
    <col min="10753" max="10753" width="12.7109375" style="77" customWidth="1"/>
    <col min="10754" max="10754" width="100.7109375" style="77" customWidth="1"/>
    <col min="10755" max="10756" width="12.7109375" style="77" customWidth="1"/>
    <col min="10757" max="10757" width="20.7109375" style="77" customWidth="1"/>
    <col min="10758" max="11008" width="10.7109375" style="77"/>
    <col min="11009" max="11009" width="12.7109375" style="77" customWidth="1"/>
    <col min="11010" max="11010" width="100.7109375" style="77" customWidth="1"/>
    <col min="11011" max="11012" width="12.7109375" style="77" customWidth="1"/>
    <col min="11013" max="11013" width="20.7109375" style="77" customWidth="1"/>
    <col min="11014" max="11264" width="10.7109375" style="77"/>
    <col min="11265" max="11265" width="12.7109375" style="77" customWidth="1"/>
    <col min="11266" max="11266" width="100.7109375" style="77" customWidth="1"/>
    <col min="11267" max="11268" width="12.7109375" style="77" customWidth="1"/>
    <col min="11269" max="11269" width="20.7109375" style="77" customWidth="1"/>
    <col min="11270" max="11520" width="10.7109375" style="77"/>
    <col min="11521" max="11521" width="12.7109375" style="77" customWidth="1"/>
    <col min="11522" max="11522" width="100.7109375" style="77" customWidth="1"/>
    <col min="11523" max="11524" width="12.7109375" style="77" customWidth="1"/>
    <col min="11525" max="11525" width="20.7109375" style="77" customWidth="1"/>
    <col min="11526" max="11776" width="10.7109375" style="77"/>
    <col min="11777" max="11777" width="12.7109375" style="77" customWidth="1"/>
    <col min="11778" max="11778" width="100.7109375" style="77" customWidth="1"/>
    <col min="11779" max="11780" width="12.7109375" style="77" customWidth="1"/>
    <col min="11781" max="11781" width="20.7109375" style="77" customWidth="1"/>
    <col min="11782" max="12032" width="10.7109375" style="77"/>
    <col min="12033" max="12033" width="12.7109375" style="77" customWidth="1"/>
    <col min="12034" max="12034" width="100.7109375" style="77" customWidth="1"/>
    <col min="12035" max="12036" width="12.7109375" style="77" customWidth="1"/>
    <col min="12037" max="12037" width="20.7109375" style="77" customWidth="1"/>
    <col min="12038" max="12288" width="10.7109375" style="77"/>
    <col min="12289" max="12289" width="12.7109375" style="77" customWidth="1"/>
    <col min="12290" max="12290" width="100.7109375" style="77" customWidth="1"/>
    <col min="12291" max="12292" width="12.7109375" style="77" customWidth="1"/>
    <col min="12293" max="12293" width="20.7109375" style="77" customWidth="1"/>
    <col min="12294" max="12544" width="10.7109375" style="77"/>
    <col min="12545" max="12545" width="12.7109375" style="77" customWidth="1"/>
    <col min="12546" max="12546" width="100.7109375" style="77" customWidth="1"/>
    <col min="12547" max="12548" width="12.7109375" style="77" customWidth="1"/>
    <col min="12549" max="12549" width="20.7109375" style="77" customWidth="1"/>
    <col min="12550" max="12800" width="10.7109375" style="77"/>
    <col min="12801" max="12801" width="12.7109375" style="77" customWidth="1"/>
    <col min="12802" max="12802" width="100.7109375" style="77" customWidth="1"/>
    <col min="12803" max="12804" width="12.7109375" style="77" customWidth="1"/>
    <col min="12805" max="12805" width="20.7109375" style="77" customWidth="1"/>
    <col min="12806" max="13056" width="10.7109375" style="77"/>
    <col min="13057" max="13057" width="12.7109375" style="77" customWidth="1"/>
    <col min="13058" max="13058" width="100.7109375" style="77" customWidth="1"/>
    <col min="13059" max="13060" width="12.7109375" style="77" customWidth="1"/>
    <col min="13061" max="13061" width="20.7109375" style="77" customWidth="1"/>
    <col min="13062" max="13312" width="10.7109375" style="77"/>
    <col min="13313" max="13313" width="12.7109375" style="77" customWidth="1"/>
    <col min="13314" max="13314" width="100.7109375" style="77" customWidth="1"/>
    <col min="13315" max="13316" width="12.7109375" style="77" customWidth="1"/>
    <col min="13317" max="13317" width="20.7109375" style="77" customWidth="1"/>
    <col min="13318" max="13568" width="10.7109375" style="77"/>
    <col min="13569" max="13569" width="12.7109375" style="77" customWidth="1"/>
    <col min="13570" max="13570" width="100.7109375" style="77" customWidth="1"/>
    <col min="13571" max="13572" width="12.7109375" style="77" customWidth="1"/>
    <col min="13573" max="13573" width="20.7109375" style="77" customWidth="1"/>
    <col min="13574" max="13824" width="10.7109375" style="77"/>
    <col min="13825" max="13825" width="12.7109375" style="77" customWidth="1"/>
    <col min="13826" max="13826" width="100.7109375" style="77" customWidth="1"/>
    <col min="13827" max="13828" width="12.7109375" style="77" customWidth="1"/>
    <col min="13829" max="13829" width="20.7109375" style="77" customWidth="1"/>
    <col min="13830" max="14080" width="10.7109375" style="77"/>
    <col min="14081" max="14081" width="12.7109375" style="77" customWidth="1"/>
    <col min="14082" max="14082" width="100.7109375" style="77" customWidth="1"/>
    <col min="14083" max="14084" width="12.7109375" style="77" customWidth="1"/>
    <col min="14085" max="14085" width="20.7109375" style="77" customWidth="1"/>
    <col min="14086" max="14336" width="10.7109375" style="77"/>
    <col min="14337" max="14337" width="12.7109375" style="77" customWidth="1"/>
    <col min="14338" max="14338" width="100.7109375" style="77" customWidth="1"/>
    <col min="14339" max="14340" width="12.7109375" style="77" customWidth="1"/>
    <col min="14341" max="14341" width="20.7109375" style="77" customWidth="1"/>
    <col min="14342" max="14592" width="10.7109375" style="77"/>
    <col min="14593" max="14593" width="12.7109375" style="77" customWidth="1"/>
    <col min="14594" max="14594" width="100.7109375" style="77" customWidth="1"/>
    <col min="14595" max="14596" width="12.7109375" style="77" customWidth="1"/>
    <col min="14597" max="14597" width="20.7109375" style="77" customWidth="1"/>
    <col min="14598" max="14848" width="10.7109375" style="77"/>
    <col min="14849" max="14849" width="12.7109375" style="77" customWidth="1"/>
    <col min="14850" max="14850" width="100.7109375" style="77" customWidth="1"/>
    <col min="14851" max="14852" width="12.7109375" style="77" customWidth="1"/>
    <col min="14853" max="14853" width="20.7109375" style="77" customWidth="1"/>
    <col min="14854" max="15104" width="10.7109375" style="77"/>
    <col min="15105" max="15105" width="12.7109375" style="77" customWidth="1"/>
    <col min="15106" max="15106" width="100.7109375" style="77" customWidth="1"/>
    <col min="15107" max="15108" width="12.7109375" style="77" customWidth="1"/>
    <col min="15109" max="15109" width="20.7109375" style="77" customWidth="1"/>
    <col min="15110" max="15360" width="10.7109375" style="77"/>
    <col min="15361" max="15361" width="12.7109375" style="77" customWidth="1"/>
    <col min="15362" max="15362" width="100.7109375" style="77" customWidth="1"/>
    <col min="15363" max="15364" width="12.7109375" style="77" customWidth="1"/>
    <col min="15365" max="15365" width="20.7109375" style="77" customWidth="1"/>
    <col min="15366" max="15616" width="10.7109375" style="77"/>
    <col min="15617" max="15617" width="12.7109375" style="77" customWidth="1"/>
    <col min="15618" max="15618" width="100.7109375" style="77" customWidth="1"/>
    <col min="15619" max="15620" width="12.7109375" style="77" customWidth="1"/>
    <col min="15621" max="15621" width="20.7109375" style="77" customWidth="1"/>
    <col min="15622" max="15872" width="10.7109375" style="77"/>
    <col min="15873" max="15873" width="12.7109375" style="77" customWidth="1"/>
    <col min="15874" max="15874" width="100.7109375" style="77" customWidth="1"/>
    <col min="15875" max="15876" width="12.7109375" style="77" customWidth="1"/>
    <col min="15877" max="15877" width="20.7109375" style="77" customWidth="1"/>
    <col min="15878" max="16128" width="10.7109375" style="77"/>
    <col min="16129" max="16129" width="12.7109375" style="77" customWidth="1"/>
    <col min="16130" max="16130" width="100.7109375" style="77" customWidth="1"/>
    <col min="16131" max="16132" width="12.7109375" style="77" customWidth="1"/>
    <col min="16133" max="16133" width="20.7109375" style="77" customWidth="1"/>
    <col min="16134" max="16384" width="10.7109375" style="77"/>
  </cols>
  <sheetData>
    <row r="1" spans="1:5" ht="24.95" customHeight="1" x14ac:dyDescent="0.2">
      <c r="A1" s="501" t="s">
        <v>18250</v>
      </c>
      <c r="B1" s="81"/>
      <c r="C1" s="45"/>
      <c r="D1" s="80" t="s">
        <v>18251</v>
      </c>
    </row>
    <row r="2" spans="1:5" ht="24.95" customHeight="1" x14ac:dyDescent="0.2">
      <c r="A2" s="502">
        <v>0</v>
      </c>
      <c r="B2" s="81"/>
      <c r="C2" s="45"/>
      <c r="D2" s="14"/>
    </row>
    <row r="3" spans="1:5" ht="24.95" customHeight="1" x14ac:dyDescent="0.2">
      <c r="A3" s="503" t="s">
        <v>74</v>
      </c>
      <c r="B3" s="361" t="s">
        <v>3182</v>
      </c>
      <c r="C3" s="288" t="s">
        <v>3183</v>
      </c>
      <c r="D3" s="362" t="s">
        <v>2887</v>
      </c>
      <c r="E3" s="96" t="s">
        <v>2890</v>
      </c>
    </row>
    <row r="4" spans="1:5" ht="24.95" customHeight="1" x14ac:dyDescent="0.2">
      <c r="A4" s="504">
        <v>97141</v>
      </c>
      <c r="B4" s="233" t="s">
        <v>3883</v>
      </c>
      <c r="C4" s="234" t="s">
        <v>779</v>
      </c>
      <c r="D4" s="235">
        <v>6.07</v>
      </c>
    </row>
    <row r="5" spans="1:5" ht="24.95" customHeight="1" x14ac:dyDescent="0.2">
      <c r="A5" s="504">
        <v>97142</v>
      </c>
      <c r="B5" s="233" t="s">
        <v>3884</v>
      </c>
      <c r="C5" s="234" t="s">
        <v>779</v>
      </c>
      <c r="D5" s="235">
        <v>6.77</v>
      </c>
    </row>
    <row r="6" spans="1:5" ht="24.95" customHeight="1" x14ac:dyDescent="0.2">
      <c r="A6" s="504">
        <v>97143</v>
      </c>
      <c r="B6" s="233" t="s">
        <v>3885</v>
      </c>
      <c r="C6" s="234" t="s">
        <v>779</v>
      </c>
      <c r="D6" s="235">
        <v>8.56</v>
      </c>
    </row>
    <row r="7" spans="1:5" ht="24.95" customHeight="1" x14ac:dyDescent="0.2">
      <c r="A7" s="504">
        <v>97144</v>
      </c>
      <c r="B7" s="233" t="s">
        <v>3886</v>
      </c>
      <c r="C7" s="234" t="s">
        <v>779</v>
      </c>
      <c r="D7" s="235">
        <v>10.33</v>
      </c>
    </row>
    <row r="8" spans="1:5" ht="24.95" customHeight="1" x14ac:dyDescent="0.2">
      <c r="A8" s="504">
        <v>97145</v>
      </c>
      <c r="B8" s="233" t="s">
        <v>3887</v>
      </c>
      <c r="C8" s="234" t="s">
        <v>779</v>
      </c>
      <c r="D8" s="235">
        <v>12.12</v>
      </c>
    </row>
    <row r="9" spans="1:5" ht="24.95" customHeight="1" x14ac:dyDescent="0.2">
      <c r="A9" s="504">
        <v>97146</v>
      </c>
      <c r="B9" s="233" t="s">
        <v>3888</v>
      </c>
      <c r="C9" s="234" t="s">
        <v>779</v>
      </c>
      <c r="D9" s="235">
        <v>13.9</v>
      </c>
    </row>
    <row r="10" spans="1:5" ht="24.95" customHeight="1" x14ac:dyDescent="0.2">
      <c r="A10" s="504">
        <v>97147</v>
      </c>
      <c r="B10" s="233" t="s">
        <v>3889</v>
      </c>
      <c r="C10" s="234" t="s">
        <v>779</v>
      </c>
      <c r="D10" s="235">
        <v>15.71</v>
      </c>
    </row>
    <row r="11" spans="1:5" ht="24.95" customHeight="1" x14ac:dyDescent="0.2">
      <c r="A11" s="504">
        <v>97148</v>
      </c>
      <c r="B11" s="233" t="s">
        <v>3890</v>
      </c>
      <c r="C11" s="234" t="s">
        <v>779</v>
      </c>
      <c r="D11" s="235">
        <v>17.47</v>
      </c>
    </row>
    <row r="12" spans="1:5" ht="24.95" customHeight="1" x14ac:dyDescent="0.2">
      <c r="A12" s="504">
        <v>97149</v>
      </c>
      <c r="B12" s="233" t="s">
        <v>3891</v>
      </c>
      <c r="C12" s="234" t="s">
        <v>779</v>
      </c>
      <c r="D12" s="235">
        <v>19.29</v>
      </c>
    </row>
    <row r="13" spans="1:5" ht="24.95" customHeight="1" x14ac:dyDescent="0.2">
      <c r="A13" s="504">
        <v>97150</v>
      </c>
      <c r="B13" s="233" t="s">
        <v>3892</v>
      </c>
      <c r="C13" s="234" t="s">
        <v>779</v>
      </c>
      <c r="D13" s="235">
        <v>23.76</v>
      </c>
    </row>
    <row r="14" spans="1:5" ht="24.95" customHeight="1" x14ac:dyDescent="0.2">
      <c r="A14" s="504">
        <v>97151</v>
      </c>
      <c r="B14" s="233" t="s">
        <v>3893</v>
      </c>
      <c r="C14" s="234" t="s">
        <v>779</v>
      </c>
      <c r="D14" s="235">
        <v>27.75</v>
      </c>
    </row>
    <row r="15" spans="1:5" ht="24.95" customHeight="1" x14ac:dyDescent="0.2">
      <c r="A15" s="504">
        <v>97152</v>
      </c>
      <c r="B15" s="233" t="s">
        <v>3894</v>
      </c>
      <c r="C15" s="234" t="s">
        <v>779</v>
      </c>
      <c r="D15" s="235">
        <v>31.57</v>
      </c>
    </row>
    <row r="16" spans="1:5" ht="24.95" customHeight="1" x14ac:dyDescent="0.2">
      <c r="A16" s="504">
        <v>97153</v>
      </c>
      <c r="B16" s="233" t="s">
        <v>3895</v>
      </c>
      <c r="C16" s="234" t="s">
        <v>779</v>
      </c>
      <c r="D16" s="235">
        <v>35.49</v>
      </c>
    </row>
    <row r="17" spans="1:4" ht="24.95" customHeight="1" x14ac:dyDescent="0.2">
      <c r="A17" s="504">
        <v>97154</v>
      </c>
      <c r="B17" s="233" t="s">
        <v>3896</v>
      </c>
      <c r="C17" s="234" t="s">
        <v>779</v>
      </c>
      <c r="D17" s="235">
        <v>39.450000000000003</v>
      </c>
    </row>
    <row r="18" spans="1:4" ht="24.95" customHeight="1" x14ac:dyDescent="0.2">
      <c r="A18" s="504">
        <v>97155</v>
      </c>
      <c r="B18" s="233" t="s">
        <v>3897</v>
      </c>
      <c r="C18" s="234" t="s">
        <v>779</v>
      </c>
      <c r="D18" s="235">
        <v>43.38</v>
      </c>
    </row>
    <row r="19" spans="1:4" ht="24.95" customHeight="1" x14ac:dyDescent="0.2">
      <c r="A19" s="504">
        <v>97156</v>
      </c>
      <c r="B19" s="233" t="s">
        <v>3898</v>
      </c>
      <c r="C19" s="234" t="s">
        <v>779</v>
      </c>
      <c r="D19" s="235">
        <v>51.55</v>
      </c>
    </row>
    <row r="20" spans="1:4" ht="24.95" customHeight="1" x14ac:dyDescent="0.2">
      <c r="A20" s="504">
        <v>97157</v>
      </c>
      <c r="B20" s="233" t="s">
        <v>3899</v>
      </c>
      <c r="C20" s="234" t="s">
        <v>779</v>
      </c>
      <c r="D20" s="235">
        <v>3.69</v>
      </c>
    </row>
    <row r="21" spans="1:4" ht="24.95" customHeight="1" x14ac:dyDescent="0.2">
      <c r="A21" s="504">
        <v>97158</v>
      </c>
      <c r="B21" s="233" t="s">
        <v>3900</v>
      </c>
      <c r="C21" s="234" t="s">
        <v>779</v>
      </c>
      <c r="D21" s="235">
        <v>4.1100000000000003</v>
      </c>
    </row>
    <row r="22" spans="1:4" ht="24.95" customHeight="1" x14ac:dyDescent="0.2">
      <c r="A22" s="504">
        <v>97159</v>
      </c>
      <c r="B22" s="233" t="s">
        <v>3901</v>
      </c>
      <c r="C22" s="234" t="s">
        <v>779</v>
      </c>
      <c r="D22" s="235">
        <v>5.21</v>
      </c>
    </row>
    <row r="23" spans="1:4" ht="24.95" customHeight="1" x14ac:dyDescent="0.2">
      <c r="A23" s="504">
        <v>97160</v>
      </c>
      <c r="B23" s="233" t="s">
        <v>3902</v>
      </c>
      <c r="C23" s="234" t="s">
        <v>779</v>
      </c>
      <c r="D23" s="235">
        <v>6.29</v>
      </c>
    </row>
    <row r="24" spans="1:4" ht="24.95" customHeight="1" x14ac:dyDescent="0.2">
      <c r="A24" s="504">
        <v>97161</v>
      </c>
      <c r="B24" s="233" t="s">
        <v>3903</v>
      </c>
      <c r="C24" s="234" t="s">
        <v>779</v>
      </c>
      <c r="D24" s="235">
        <v>7.4</v>
      </c>
    </row>
    <row r="25" spans="1:4" ht="24.95" customHeight="1" x14ac:dyDescent="0.2">
      <c r="A25" s="504">
        <v>97162</v>
      </c>
      <c r="B25" s="233" t="s">
        <v>3904</v>
      </c>
      <c r="C25" s="234" t="s">
        <v>779</v>
      </c>
      <c r="D25" s="235">
        <v>8.49</v>
      </c>
    </row>
    <row r="26" spans="1:4" ht="24.95" customHeight="1" x14ac:dyDescent="0.2">
      <c r="A26" s="504">
        <v>97163</v>
      </c>
      <c r="B26" s="233" t="s">
        <v>3905</v>
      </c>
      <c r="C26" s="234" t="s">
        <v>779</v>
      </c>
      <c r="D26" s="235">
        <v>9.6</v>
      </c>
    </row>
    <row r="27" spans="1:4" ht="24.95" customHeight="1" x14ac:dyDescent="0.2">
      <c r="A27" s="504">
        <v>97164</v>
      </c>
      <c r="B27" s="233" t="s">
        <v>3906</v>
      </c>
      <c r="C27" s="234" t="s">
        <v>779</v>
      </c>
      <c r="D27" s="235">
        <v>10.68</v>
      </c>
    </row>
    <row r="28" spans="1:4" ht="24.95" customHeight="1" x14ac:dyDescent="0.2">
      <c r="A28" s="504">
        <v>97165</v>
      </c>
      <c r="B28" s="233" t="s">
        <v>3907</v>
      </c>
      <c r="C28" s="234" t="s">
        <v>779</v>
      </c>
      <c r="D28" s="235">
        <v>11.79</v>
      </c>
    </row>
    <row r="29" spans="1:4" ht="24.95" customHeight="1" x14ac:dyDescent="0.2">
      <c r="A29" s="504">
        <v>97166</v>
      </c>
      <c r="B29" s="233" t="s">
        <v>3908</v>
      </c>
      <c r="C29" s="234" t="s">
        <v>779</v>
      </c>
      <c r="D29" s="235">
        <v>14.53</v>
      </c>
    </row>
    <row r="30" spans="1:4" ht="24.95" customHeight="1" x14ac:dyDescent="0.2">
      <c r="A30" s="504">
        <v>97167</v>
      </c>
      <c r="B30" s="233" t="s">
        <v>3909</v>
      </c>
      <c r="C30" s="234" t="s">
        <v>779</v>
      </c>
      <c r="D30" s="235">
        <v>16.989999999999998</v>
      </c>
    </row>
    <row r="31" spans="1:4" ht="24.95" customHeight="1" x14ac:dyDescent="0.2">
      <c r="A31" s="504">
        <v>97168</v>
      </c>
      <c r="B31" s="233" t="s">
        <v>3910</v>
      </c>
      <c r="C31" s="234" t="s">
        <v>779</v>
      </c>
      <c r="D31" s="235">
        <v>19.28</v>
      </c>
    </row>
    <row r="32" spans="1:4" ht="24.95" customHeight="1" x14ac:dyDescent="0.2">
      <c r="A32" s="504">
        <v>97169</v>
      </c>
      <c r="B32" s="233" t="s">
        <v>3911</v>
      </c>
      <c r="C32" s="234" t="s">
        <v>779</v>
      </c>
      <c r="D32" s="235">
        <v>21.66</v>
      </c>
    </row>
    <row r="33" spans="1:4" ht="24.95" customHeight="1" x14ac:dyDescent="0.2">
      <c r="A33" s="504">
        <v>97170</v>
      </c>
      <c r="B33" s="233" t="s">
        <v>3912</v>
      </c>
      <c r="C33" s="234" t="s">
        <v>779</v>
      </c>
      <c r="D33" s="235">
        <v>24.09</v>
      </c>
    </row>
    <row r="34" spans="1:4" ht="24.95" customHeight="1" x14ac:dyDescent="0.2">
      <c r="A34" s="504">
        <v>97171</v>
      </c>
      <c r="B34" s="233" t="s">
        <v>3913</v>
      </c>
      <c r="C34" s="234" t="s">
        <v>779</v>
      </c>
      <c r="D34" s="235">
        <v>26.51</v>
      </c>
    </row>
    <row r="35" spans="1:4" ht="24.95" customHeight="1" x14ac:dyDescent="0.2">
      <c r="A35" s="504">
        <v>97172</v>
      </c>
      <c r="B35" s="233" t="s">
        <v>3914</v>
      </c>
      <c r="C35" s="234" t="s">
        <v>779</v>
      </c>
      <c r="D35" s="235">
        <v>31.64</v>
      </c>
    </row>
    <row r="36" spans="1:4" ht="24.95" customHeight="1" x14ac:dyDescent="0.2">
      <c r="A36" s="504">
        <v>97173</v>
      </c>
      <c r="B36" s="233" t="s">
        <v>3915</v>
      </c>
      <c r="C36" s="234" t="s">
        <v>779</v>
      </c>
      <c r="D36" s="235">
        <v>24.94</v>
      </c>
    </row>
    <row r="37" spans="1:4" ht="24.95" customHeight="1" x14ac:dyDescent="0.2">
      <c r="A37" s="504">
        <v>97174</v>
      </c>
      <c r="B37" s="233" t="s">
        <v>3916</v>
      </c>
      <c r="C37" s="234" t="s">
        <v>779</v>
      </c>
      <c r="D37" s="235">
        <v>28.8</v>
      </c>
    </row>
    <row r="38" spans="1:4" ht="24.95" customHeight="1" x14ac:dyDescent="0.2">
      <c r="A38" s="504">
        <v>97175</v>
      </c>
      <c r="B38" s="233" t="s">
        <v>3917</v>
      </c>
      <c r="C38" s="234" t="s">
        <v>779</v>
      </c>
      <c r="D38" s="235">
        <v>32.69</v>
      </c>
    </row>
    <row r="39" spans="1:4" ht="24.95" customHeight="1" x14ac:dyDescent="0.2">
      <c r="A39" s="504">
        <v>97176</v>
      </c>
      <c r="B39" s="233" t="s">
        <v>3918</v>
      </c>
      <c r="C39" s="234" t="s">
        <v>779</v>
      </c>
      <c r="D39" s="235">
        <v>36.58</v>
      </c>
    </row>
    <row r="40" spans="1:4" ht="24.95" customHeight="1" x14ac:dyDescent="0.2">
      <c r="A40" s="504">
        <v>97177</v>
      </c>
      <c r="B40" s="233" t="s">
        <v>3919</v>
      </c>
      <c r="C40" s="234" t="s">
        <v>779</v>
      </c>
      <c r="D40" s="235">
        <v>44.35</v>
      </c>
    </row>
    <row r="41" spans="1:4" ht="24.95" customHeight="1" x14ac:dyDescent="0.2">
      <c r="A41" s="504">
        <v>97178</v>
      </c>
      <c r="B41" s="233" t="s">
        <v>3920</v>
      </c>
      <c r="C41" s="234" t="s">
        <v>779</v>
      </c>
      <c r="D41" s="235">
        <v>52.12</v>
      </c>
    </row>
    <row r="42" spans="1:4" ht="24.95" customHeight="1" x14ac:dyDescent="0.2">
      <c r="A42" s="504">
        <v>97179</v>
      </c>
      <c r="B42" s="233" t="s">
        <v>3921</v>
      </c>
      <c r="C42" s="234" t="s">
        <v>779</v>
      </c>
      <c r="D42" s="235">
        <v>59.9</v>
      </c>
    </row>
    <row r="43" spans="1:4" ht="24.95" customHeight="1" x14ac:dyDescent="0.2">
      <c r="A43" s="504">
        <v>97180</v>
      </c>
      <c r="B43" s="233" t="s">
        <v>3922</v>
      </c>
      <c r="C43" s="234" t="s">
        <v>779</v>
      </c>
      <c r="D43" s="235">
        <v>67.680000000000007</v>
      </c>
    </row>
    <row r="44" spans="1:4" ht="24.95" customHeight="1" x14ac:dyDescent="0.2">
      <c r="A44" s="504">
        <v>97181</v>
      </c>
      <c r="B44" s="233" t="s">
        <v>3923</v>
      </c>
      <c r="C44" s="234" t="s">
        <v>779</v>
      </c>
      <c r="D44" s="235">
        <v>78.319999999999993</v>
      </c>
    </row>
    <row r="45" spans="1:4" ht="24.95" customHeight="1" x14ac:dyDescent="0.2">
      <c r="A45" s="504">
        <v>97182</v>
      </c>
      <c r="B45" s="233" t="s">
        <v>3924</v>
      </c>
      <c r="C45" s="234" t="s">
        <v>779</v>
      </c>
      <c r="D45" s="235">
        <v>86.38</v>
      </c>
    </row>
    <row r="46" spans="1:4" ht="24.95" customHeight="1" x14ac:dyDescent="0.2">
      <c r="A46" s="504">
        <v>97183</v>
      </c>
      <c r="B46" s="233" t="s">
        <v>3925</v>
      </c>
      <c r="C46" s="234" t="s">
        <v>779</v>
      </c>
      <c r="D46" s="235">
        <v>20.149999999999999</v>
      </c>
    </row>
    <row r="47" spans="1:4" ht="24.95" customHeight="1" x14ac:dyDescent="0.2">
      <c r="A47" s="504">
        <v>97184</v>
      </c>
      <c r="B47" s="233" t="s">
        <v>3926</v>
      </c>
      <c r="C47" s="234" t="s">
        <v>779</v>
      </c>
      <c r="D47" s="235">
        <v>23.32</v>
      </c>
    </row>
    <row r="48" spans="1:4" ht="24.95" customHeight="1" x14ac:dyDescent="0.2">
      <c r="A48" s="504">
        <v>97185</v>
      </c>
      <c r="B48" s="233" t="s">
        <v>3927</v>
      </c>
      <c r="C48" s="234" t="s">
        <v>779</v>
      </c>
      <c r="D48" s="235">
        <v>26.53</v>
      </c>
    </row>
    <row r="49" spans="1:4" ht="24.95" customHeight="1" x14ac:dyDescent="0.2">
      <c r="A49" s="504">
        <v>97186</v>
      </c>
      <c r="B49" s="233" t="s">
        <v>3928</v>
      </c>
      <c r="C49" s="234" t="s">
        <v>779</v>
      </c>
      <c r="D49" s="235">
        <v>29.73</v>
      </c>
    </row>
    <row r="50" spans="1:4" ht="24.95" customHeight="1" x14ac:dyDescent="0.2">
      <c r="A50" s="504">
        <v>97187</v>
      </c>
      <c r="B50" s="233" t="s">
        <v>18252</v>
      </c>
      <c r="C50" s="234" t="s">
        <v>779</v>
      </c>
      <c r="D50" s="235">
        <v>36.11</v>
      </c>
    </row>
    <row r="51" spans="1:4" ht="24.95" customHeight="1" x14ac:dyDescent="0.2">
      <c r="A51" s="504">
        <v>97188</v>
      </c>
      <c r="B51" s="233" t="s">
        <v>3929</v>
      </c>
      <c r="C51" s="234" t="s">
        <v>779</v>
      </c>
      <c r="D51" s="235">
        <v>42.5</v>
      </c>
    </row>
    <row r="52" spans="1:4" ht="24.95" customHeight="1" x14ac:dyDescent="0.2">
      <c r="A52" s="504">
        <v>97189</v>
      </c>
      <c r="B52" s="233" t="s">
        <v>3930</v>
      </c>
      <c r="C52" s="234" t="s">
        <v>779</v>
      </c>
      <c r="D52" s="235">
        <v>48.9</v>
      </c>
    </row>
    <row r="53" spans="1:4" ht="24.95" customHeight="1" x14ac:dyDescent="0.2">
      <c r="A53" s="504">
        <v>97190</v>
      </c>
      <c r="B53" s="233" t="s">
        <v>3931</v>
      </c>
      <c r="C53" s="234" t="s">
        <v>779</v>
      </c>
      <c r="D53" s="235">
        <v>55.29</v>
      </c>
    </row>
    <row r="54" spans="1:4" ht="24.95" customHeight="1" x14ac:dyDescent="0.2">
      <c r="A54" s="504">
        <v>97191</v>
      </c>
      <c r="B54" s="233" t="s">
        <v>3932</v>
      </c>
      <c r="C54" s="234" t="s">
        <v>779</v>
      </c>
      <c r="D54" s="235">
        <v>63.88</v>
      </c>
    </row>
    <row r="55" spans="1:4" ht="24.95" customHeight="1" x14ac:dyDescent="0.2">
      <c r="A55" s="504">
        <v>97192</v>
      </c>
      <c r="B55" s="233" t="s">
        <v>3933</v>
      </c>
      <c r="C55" s="234" t="s">
        <v>779</v>
      </c>
      <c r="D55" s="235">
        <v>70.510000000000005</v>
      </c>
    </row>
    <row r="56" spans="1:4" ht="24.95" customHeight="1" x14ac:dyDescent="0.2">
      <c r="A56" s="504">
        <v>90694</v>
      </c>
      <c r="B56" s="233" t="s">
        <v>3934</v>
      </c>
      <c r="C56" s="234" t="s">
        <v>779</v>
      </c>
      <c r="D56" s="235">
        <v>21.55</v>
      </c>
    </row>
    <row r="57" spans="1:4" ht="24.95" customHeight="1" x14ac:dyDescent="0.2">
      <c r="A57" s="504">
        <v>90695</v>
      </c>
      <c r="B57" s="233" t="s">
        <v>3935</v>
      </c>
      <c r="C57" s="234" t="s">
        <v>779</v>
      </c>
      <c r="D57" s="235">
        <v>44.26</v>
      </c>
    </row>
    <row r="58" spans="1:4" ht="24.95" customHeight="1" x14ac:dyDescent="0.2">
      <c r="A58" s="504">
        <v>90696</v>
      </c>
      <c r="B58" s="233" t="s">
        <v>3936</v>
      </c>
      <c r="C58" s="234" t="s">
        <v>779</v>
      </c>
      <c r="D58" s="235">
        <v>68</v>
      </c>
    </row>
    <row r="59" spans="1:4" ht="24.95" customHeight="1" x14ac:dyDescent="0.2">
      <c r="A59" s="504">
        <v>90697</v>
      </c>
      <c r="B59" s="233" t="s">
        <v>3937</v>
      </c>
      <c r="C59" s="234" t="s">
        <v>779</v>
      </c>
      <c r="D59" s="235">
        <v>113.49</v>
      </c>
    </row>
    <row r="60" spans="1:4" ht="24.95" customHeight="1" x14ac:dyDescent="0.2">
      <c r="A60" s="504">
        <v>90698</v>
      </c>
      <c r="B60" s="233" t="s">
        <v>3938</v>
      </c>
      <c r="C60" s="234" t="s">
        <v>779</v>
      </c>
      <c r="D60" s="235">
        <v>182.03</v>
      </c>
    </row>
    <row r="61" spans="1:4" ht="24.95" customHeight="1" x14ac:dyDescent="0.2">
      <c r="A61" s="504">
        <v>90699</v>
      </c>
      <c r="B61" s="233" t="s">
        <v>3939</v>
      </c>
      <c r="C61" s="234" t="s">
        <v>779</v>
      </c>
      <c r="D61" s="235">
        <v>225.2</v>
      </c>
    </row>
    <row r="62" spans="1:4" ht="24.95" customHeight="1" x14ac:dyDescent="0.2">
      <c r="A62" s="504">
        <v>90700</v>
      </c>
      <c r="B62" s="233" t="s">
        <v>3940</v>
      </c>
      <c r="C62" s="234" t="s">
        <v>779</v>
      </c>
      <c r="D62" s="235">
        <v>297.54000000000002</v>
      </c>
    </row>
    <row r="63" spans="1:4" ht="24.95" customHeight="1" x14ac:dyDescent="0.2">
      <c r="A63" s="504">
        <v>90701</v>
      </c>
      <c r="B63" s="233" t="s">
        <v>3941</v>
      </c>
      <c r="C63" s="234" t="s">
        <v>779</v>
      </c>
      <c r="D63" s="235">
        <v>37.700000000000003</v>
      </c>
    </row>
    <row r="64" spans="1:4" ht="24.95" customHeight="1" x14ac:dyDescent="0.2">
      <c r="A64" s="504">
        <v>90702</v>
      </c>
      <c r="B64" s="233" t="s">
        <v>3942</v>
      </c>
      <c r="C64" s="234" t="s">
        <v>779</v>
      </c>
      <c r="D64" s="235">
        <v>56.54</v>
      </c>
    </row>
    <row r="65" spans="1:4" ht="24.95" customHeight="1" x14ac:dyDescent="0.2">
      <c r="A65" s="504">
        <v>90703</v>
      </c>
      <c r="B65" s="233" t="s">
        <v>3943</v>
      </c>
      <c r="C65" s="234" t="s">
        <v>779</v>
      </c>
      <c r="D65" s="235">
        <v>92.66</v>
      </c>
    </row>
    <row r="66" spans="1:4" ht="24.95" customHeight="1" x14ac:dyDescent="0.2">
      <c r="A66" s="504">
        <v>90704</v>
      </c>
      <c r="B66" s="233" t="s">
        <v>3944</v>
      </c>
      <c r="C66" s="234" t="s">
        <v>779</v>
      </c>
      <c r="D66" s="235">
        <v>144.41</v>
      </c>
    </row>
    <row r="67" spans="1:4" ht="24.95" customHeight="1" x14ac:dyDescent="0.2">
      <c r="A67" s="504">
        <v>90705</v>
      </c>
      <c r="B67" s="233" t="s">
        <v>3945</v>
      </c>
      <c r="C67" s="234" t="s">
        <v>779</v>
      </c>
      <c r="D67" s="235">
        <v>211.2</v>
      </c>
    </row>
    <row r="68" spans="1:4" ht="24.95" customHeight="1" x14ac:dyDescent="0.2">
      <c r="A68" s="504">
        <v>90706</v>
      </c>
      <c r="B68" s="233" t="s">
        <v>3946</v>
      </c>
      <c r="C68" s="234" t="s">
        <v>779</v>
      </c>
      <c r="D68" s="235">
        <v>257.14999999999998</v>
      </c>
    </row>
    <row r="69" spans="1:4" ht="24.95" customHeight="1" x14ac:dyDescent="0.2">
      <c r="A69" s="504">
        <v>90708</v>
      </c>
      <c r="B69" s="233" t="s">
        <v>3947</v>
      </c>
      <c r="C69" s="234" t="s">
        <v>779</v>
      </c>
      <c r="D69" s="235">
        <v>410.79</v>
      </c>
    </row>
    <row r="70" spans="1:4" ht="24.95" customHeight="1" x14ac:dyDescent="0.2">
      <c r="A70" s="504">
        <v>90709</v>
      </c>
      <c r="B70" s="233" t="s">
        <v>3948</v>
      </c>
      <c r="C70" s="234" t="s">
        <v>779</v>
      </c>
      <c r="D70" s="235">
        <v>23.24</v>
      </c>
    </row>
    <row r="71" spans="1:4" ht="24.95" customHeight="1" x14ac:dyDescent="0.2">
      <c r="A71" s="504">
        <v>90710</v>
      </c>
      <c r="B71" s="233" t="s">
        <v>3949</v>
      </c>
      <c r="C71" s="234" t="s">
        <v>779</v>
      </c>
      <c r="D71" s="235">
        <v>45.95</v>
      </c>
    </row>
    <row r="72" spans="1:4" ht="24.95" customHeight="1" x14ac:dyDescent="0.2">
      <c r="A72" s="504">
        <v>90711</v>
      </c>
      <c r="B72" s="233" t="s">
        <v>3950</v>
      </c>
      <c r="C72" s="234" t="s">
        <v>779</v>
      </c>
      <c r="D72" s="235">
        <v>69.680000000000007</v>
      </c>
    </row>
    <row r="73" spans="1:4" ht="24.95" customHeight="1" x14ac:dyDescent="0.2">
      <c r="A73" s="504">
        <v>90712</v>
      </c>
      <c r="B73" s="233" t="s">
        <v>3951</v>
      </c>
      <c r="C73" s="234" t="s">
        <v>779</v>
      </c>
      <c r="D73" s="235">
        <v>115.19</v>
      </c>
    </row>
    <row r="74" spans="1:4" ht="24.95" customHeight="1" x14ac:dyDescent="0.2">
      <c r="A74" s="504">
        <v>90713</v>
      </c>
      <c r="B74" s="233" t="s">
        <v>3952</v>
      </c>
      <c r="C74" s="234" t="s">
        <v>779</v>
      </c>
      <c r="D74" s="235">
        <v>183.72</v>
      </c>
    </row>
    <row r="75" spans="1:4" ht="24.95" customHeight="1" x14ac:dyDescent="0.2">
      <c r="A75" s="504">
        <v>90714</v>
      </c>
      <c r="B75" s="233" t="s">
        <v>3953</v>
      </c>
      <c r="C75" s="234" t="s">
        <v>779</v>
      </c>
      <c r="D75" s="235">
        <v>226.89</v>
      </c>
    </row>
    <row r="76" spans="1:4" ht="24.95" customHeight="1" x14ac:dyDescent="0.2">
      <c r="A76" s="504">
        <v>90715</v>
      </c>
      <c r="B76" s="233" t="s">
        <v>3954</v>
      </c>
      <c r="C76" s="234" t="s">
        <v>779</v>
      </c>
      <c r="D76" s="235">
        <v>301.05</v>
      </c>
    </row>
    <row r="77" spans="1:4" ht="24.95" customHeight="1" x14ac:dyDescent="0.2">
      <c r="A77" s="504">
        <v>90716</v>
      </c>
      <c r="B77" s="233" t="s">
        <v>3955</v>
      </c>
      <c r="C77" s="234" t="s">
        <v>779</v>
      </c>
      <c r="D77" s="235">
        <v>39.39</v>
      </c>
    </row>
    <row r="78" spans="1:4" ht="24.95" customHeight="1" x14ac:dyDescent="0.2">
      <c r="A78" s="504">
        <v>90717</v>
      </c>
      <c r="B78" s="233" t="s">
        <v>3956</v>
      </c>
      <c r="C78" s="234" t="s">
        <v>779</v>
      </c>
      <c r="D78" s="235">
        <v>58.22</v>
      </c>
    </row>
    <row r="79" spans="1:4" ht="24.95" customHeight="1" x14ac:dyDescent="0.2">
      <c r="A79" s="504">
        <v>90718</v>
      </c>
      <c r="B79" s="233" t="s">
        <v>3957</v>
      </c>
      <c r="C79" s="234" t="s">
        <v>779</v>
      </c>
      <c r="D79" s="235">
        <v>94.35</v>
      </c>
    </row>
    <row r="80" spans="1:4" ht="24.95" customHeight="1" x14ac:dyDescent="0.2">
      <c r="A80" s="504">
        <v>90719</v>
      </c>
      <c r="B80" s="233" t="s">
        <v>3958</v>
      </c>
      <c r="C80" s="234" t="s">
        <v>779</v>
      </c>
      <c r="D80" s="235">
        <v>146.09</v>
      </c>
    </row>
    <row r="81" spans="1:4" ht="24.95" customHeight="1" x14ac:dyDescent="0.2">
      <c r="A81" s="504">
        <v>90720</v>
      </c>
      <c r="B81" s="233" t="s">
        <v>3959</v>
      </c>
      <c r="C81" s="234" t="s">
        <v>779</v>
      </c>
      <c r="D81" s="235">
        <v>212.9</v>
      </c>
    </row>
    <row r="82" spans="1:4" ht="24.95" customHeight="1" x14ac:dyDescent="0.2">
      <c r="A82" s="504">
        <v>90721</v>
      </c>
      <c r="B82" s="233" t="s">
        <v>3960</v>
      </c>
      <c r="C82" s="234" t="s">
        <v>779</v>
      </c>
      <c r="D82" s="235">
        <v>260.68</v>
      </c>
    </row>
    <row r="83" spans="1:4" ht="24.95" customHeight="1" x14ac:dyDescent="0.2">
      <c r="A83" s="504">
        <v>90723</v>
      </c>
      <c r="B83" s="233" t="s">
        <v>3961</v>
      </c>
      <c r="C83" s="234" t="s">
        <v>779</v>
      </c>
      <c r="D83" s="235">
        <v>413.02</v>
      </c>
    </row>
    <row r="84" spans="1:4" ht="24.95" customHeight="1" x14ac:dyDescent="0.2">
      <c r="A84" s="504">
        <v>90724</v>
      </c>
      <c r="B84" s="233" t="s">
        <v>3962</v>
      </c>
      <c r="C84" s="234" t="s">
        <v>775</v>
      </c>
      <c r="D84" s="235">
        <v>19.329999999999998</v>
      </c>
    </row>
    <row r="85" spans="1:4" ht="24.95" customHeight="1" x14ac:dyDescent="0.2">
      <c r="A85" s="504">
        <v>90725</v>
      </c>
      <c r="B85" s="233" t="s">
        <v>3963</v>
      </c>
      <c r="C85" s="234" t="s">
        <v>775</v>
      </c>
      <c r="D85" s="235">
        <v>23.83</v>
      </c>
    </row>
    <row r="86" spans="1:4" ht="24.95" customHeight="1" x14ac:dyDescent="0.2">
      <c r="A86" s="504">
        <v>90726</v>
      </c>
      <c r="B86" s="233" t="s">
        <v>3964</v>
      </c>
      <c r="C86" s="234" t="s">
        <v>775</v>
      </c>
      <c r="D86" s="235">
        <v>28.31</v>
      </c>
    </row>
    <row r="87" spans="1:4" ht="24.95" customHeight="1" x14ac:dyDescent="0.2">
      <c r="A87" s="504">
        <v>90727</v>
      </c>
      <c r="B87" s="233" t="s">
        <v>3965</v>
      </c>
      <c r="C87" s="234" t="s">
        <v>775</v>
      </c>
      <c r="D87" s="235">
        <v>32.81</v>
      </c>
    </row>
    <row r="88" spans="1:4" ht="24.95" customHeight="1" x14ac:dyDescent="0.2">
      <c r="A88" s="504">
        <v>90728</v>
      </c>
      <c r="B88" s="233" t="s">
        <v>3966</v>
      </c>
      <c r="C88" s="234" t="s">
        <v>775</v>
      </c>
      <c r="D88" s="235">
        <v>37.299999999999997</v>
      </c>
    </row>
    <row r="89" spans="1:4" ht="24.95" customHeight="1" x14ac:dyDescent="0.2">
      <c r="A89" s="504">
        <v>90729</v>
      </c>
      <c r="B89" s="233" t="s">
        <v>3967</v>
      </c>
      <c r="C89" s="234" t="s">
        <v>775</v>
      </c>
      <c r="D89" s="235">
        <v>41.79</v>
      </c>
    </row>
    <row r="90" spans="1:4" ht="24.95" customHeight="1" x14ac:dyDescent="0.2">
      <c r="A90" s="504">
        <v>90730</v>
      </c>
      <c r="B90" s="233" t="s">
        <v>3968</v>
      </c>
      <c r="C90" s="234" t="s">
        <v>775</v>
      </c>
      <c r="D90" s="235">
        <v>46.32</v>
      </c>
    </row>
    <row r="91" spans="1:4" ht="24.95" customHeight="1" x14ac:dyDescent="0.2">
      <c r="A91" s="504">
        <v>90731</v>
      </c>
      <c r="B91" s="233" t="s">
        <v>3969</v>
      </c>
      <c r="C91" s="234" t="s">
        <v>775</v>
      </c>
      <c r="D91" s="235">
        <v>50.81</v>
      </c>
    </row>
    <row r="92" spans="1:4" ht="24.95" customHeight="1" x14ac:dyDescent="0.2">
      <c r="A92" s="504">
        <v>90732</v>
      </c>
      <c r="B92" s="233" t="s">
        <v>3970</v>
      </c>
      <c r="C92" s="234" t="s">
        <v>775</v>
      </c>
      <c r="D92" s="235">
        <v>64.28</v>
      </c>
    </row>
    <row r="93" spans="1:4" ht="24.95" customHeight="1" x14ac:dyDescent="0.2">
      <c r="A93" s="504">
        <v>90733</v>
      </c>
      <c r="B93" s="233" t="s">
        <v>3971</v>
      </c>
      <c r="C93" s="234" t="s">
        <v>779</v>
      </c>
      <c r="D93" s="235">
        <v>2.13</v>
      </c>
    </row>
    <row r="94" spans="1:4" ht="24.95" customHeight="1" x14ac:dyDescent="0.2">
      <c r="A94" s="504">
        <v>90734</v>
      </c>
      <c r="B94" s="233" t="s">
        <v>3972</v>
      </c>
      <c r="C94" s="234" t="s">
        <v>779</v>
      </c>
      <c r="D94" s="235">
        <v>2.6</v>
      </c>
    </row>
    <row r="95" spans="1:4" ht="24.95" customHeight="1" x14ac:dyDescent="0.2">
      <c r="A95" s="504">
        <v>90735</v>
      </c>
      <c r="B95" s="233" t="s">
        <v>3973</v>
      </c>
      <c r="C95" s="234" t="s">
        <v>779</v>
      </c>
      <c r="D95" s="235">
        <v>3.08</v>
      </c>
    </row>
    <row r="96" spans="1:4" ht="25.5" customHeight="1" x14ac:dyDescent="0.2">
      <c r="A96" s="504">
        <v>90736</v>
      </c>
      <c r="B96" s="233" t="s">
        <v>3974</v>
      </c>
      <c r="C96" s="234" t="s">
        <v>779</v>
      </c>
      <c r="D96" s="235">
        <v>3.55</v>
      </c>
    </row>
    <row r="97" spans="1:4" ht="24.95" customHeight="1" x14ac:dyDescent="0.2">
      <c r="A97" s="504">
        <v>90737</v>
      </c>
      <c r="B97" s="233" t="s">
        <v>3975</v>
      </c>
      <c r="C97" s="234" t="s">
        <v>779</v>
      </c>
      <c r="D97" s="235">
        <v>4.03</v>
      </c>
    </row>
    <row r="98" spans="1:4" ht="24.95" customHeight="1" x14ac:dyDescent="0.2">
      <c r="A98" s="504">
        <v>90738</v>
      </c>
      <c r="B98" s="233" t="s">
        <v>3976</v>
      </c>
      <c r="C98" s="234" t="s">
        <v>779</v>
      </c>
      <c r="D98" s="235">
        <v>4.51</v>
      </c>
    </row>
    <row r="99" spans="1:4" ht="24.95" customHeight="1" x14ac:dyDescent="0.2">
      <c r="A99" s="504">
        <v>90739</v>
      </c>
      <c r="B99" s="233" t="s">
        <v>3977</v>
      </c>
      <c r="C99" s="234" t="s">
        <v>779</v>
      </c>
      <c r="D99" s="235">
        <v>10.4</v>
      </c>
    </row>
    <row r="100" spans="1:4" ht="24.95" customHeight="1" x14ac:dyDescent="0.2">
      <c r="A100" s="504">
        <v>90740</v>
      </c>
      <c r="B100" s="233" t="s">
        <v>3978</v>
      </c>
      <c r="C100" s="234" t="s">
        <v>779</v>
      </c>
      <c r="D100" s="235">
        <v>4.75</v>
      </c>
    </row>
    <row r="101" spans="1:4" ht="24.95" customHeight="1" x14ac:dyDescent="0.2">
      <c r="A101" s="504">
        <v>90741</v>
      </c>
      <c r="B101" s="233" t="s">
        <v>3979</v>
      </c>
      <c r="C101" s="234" t="s">
        <v>779</v>
      </c>
      <c r="D101" s="235">
        <v>5.23</v>
      </c>
    </row>
    <row r="102" spans="1:4" ht="24.95" customHeight="1" x14ac:dyDescent="0.2">
      <c r="A102" s="504">
        <v>90742</v>
      </c>
      <c r="B102" s="233" t="s">
        <v>3980</v>
      </c>
      <c r="C102" s="234" t="s">
        <v>779</v>
      </c>
      <c r="D102" s="235">
        <v>5.7</v>
      </c>
    </row>
    <row r="103" spans="1:4" ht="24.95" customHeight="1" x14ac:dyDescent="0.2">
      <c r="A103" s="504">
        <v>90743</v>
      </c>
      <c r="B103" s="233" t="s">
        <v>3981</v>
      </c>
      <c r="C103" s="234" t="s">
        <v>779</v>
      </c>
      <c r="D103" s="235">
        <v>6.18</v>
      </c>
    </row>
    <row r="104" spans="1:4" ht="24.95" customHeight="1" x14ac:dyDescent="0.2">
      <c r="A104" s="504">
        <v>90744</v>
      </c>
      <c r="B104" s="233" t="s">
        <v>3982</v>
      </c>
      <c r="C104" s="234" t="s">
        <v>779</v>
      </c>
      <c r="D104" s="235">
        <v>6.65</v>
      </c>
    </row>
    <row r="105" spans="1:4" ht="24.95" customHeight="1" x14ac:dyDescent="0.2">
      <c r="A105" s="504">
        <v>90745</v>
      </c>
      <c r="B105" s="233" t="s">
        <v>3983</v>
      </c>
      <c r="C105" s="234" t="s">
        <v>779</v>
      </c>
      <c r="D105" s="235">
        <v>14.86</v>
      </c>
    </row>
    <row r="106" spans="1:4" ht="24.95" customHeight="1" x14ac:dyDescent="0.2">
      <c r="A106" s="504">
        <v>90746</v>
      </c>
      <c r="B106" s="233" t="s">
        <v>3984</v>
      </c>
      <c r="C106" s="234" t="s">
        <v>779</v>
      </c>
      <c r="D106" s="235">
        <v>2.89</v>
      </c>
    </row>
    <row r="107" spans="1:4" ht="24.95" customHeight="1" x14ac:dyDescent="0.2">
      <c r="A107" s="504">
        <v>90747</v>
      </c>
      <c r="B107" s="233" t="s">
        <v>3985</v>
      </c>
      <c r="C107" s="234" t="s">
        <v>779</v>
      </c>
      <c r="D107" s="235">
        <v>11.65</v>
      </c>
    </row>
    <row r="108" spans="1:4" ht="24.95" customHeight="1" x14ac:dyDescent="0.2">
      <c r="A108" s="504">
        <v>90748</v>
      </c>
      <c r="B108" s="233" t="s">
        <v>3986</v>
      </c>
      <c r="C108" s="234" t="s">
        <v>779</v>
      </c>
      <c r="D108" s="235">
        <v>3.82</v>
      </c>
    </row>
    <row r="109" spans="1:4" ht="24.75" customHeight="1" x14ac:dyDescent="0.2">
      <c r="A109" s="504">
        <v>90749</v>
      </c>
      <c r="B109" s="233" t="s">
        <v>3987</v>
      </c>
      <c r="C109" s="234" t="s">
        <v>779</v>
      </c>
      <c r="D109" s="235">
        <v>4.29</v>
      </c>
    </row>
    <row r="110" spans="1:4" ht="24.95" customHeight="1" x14ac:dyDescent="0.2">
      <c r="A110" s="504">
        <v>90750</v>
      </c>
      <c r="B110" s="233" t="s">
        <v>3988</v>
      </c>
      <c r="C110" s="234" t="s">
        <v>779</v>
      </c>
      <c r="D110" s="235">
        <v>4.76</v>
      </c>
    </row>
    <row r="111" spans="1:4" ht="24.95" customHeight="1" x14ac:dyDescent="0.2">
      <c r="A111" s="504">
        <v>90751</v>
      </c>
      <c r="B111" s="233" t="s">
        <v>3989</v>
      </c>
      <c r="C111" s="234" t="s">
        <v>779</v>
      </c>
      <c r="D111" s="235">
        <v>5.25</v>
      </c>
    </row>
    <row r="112" spans="1:4" ht="24.95" customHeight="1" x14ac:dyDescent="0.2">
      <c r="A112" s="504">
        <v>90752</v>
      </c>
      <c r="B112" s="233" t="s">
        <v>3990</v>
      </c>
      <c r="C112" s="234" t="s">
        <v>779</v>
      </c>
      <c r="D112" s="235">
        <v>5.72</v>
      </c>
    </row>
    <row r="113" spans="1:4" ht="24.95" customHeight="1" x14ac:dyDescent="0.2">
      <c r="A113" s="504">
        <v>90753</v>
      </c>
      <c r="B113" s="233" t="s">
        <v>3991</v>
      </c>
      <c r="C113" s="234" t="s">
        <v>779</v>
      </c>
      <c r="D113" s="235">
        <v>6.2</v>
      </c>
    </row>
    <row r="114" spans="1:4" ht="24.95" customHeight="1" x14ac:dyDescent="0.2">
      <c r="A114" s="504">
        <v>90754</v>
      </c>
      <c r="B114" s="233" t="s">
        <v>3992</v>
      </c>
      <c r="C114" s="234" t="s">
        <v>779</v>
      </c>
      <c r="D114" s="235">
        <v>13.91</v>
      </c>
    </row>
    <row r="115" spans="1:4" ht="24.95" customHeight="1" x14ac:dyDescent="0.2">
      <c r="A115" s="504">
        <v>90755</v>
      </c>
      <c r="B115" s="233" t="s">
        <v>3993</v>
      </c>
      <c r="C115" s="234" t="s">
        <v>779</v>
      </c>
      <c r="D115" s="235">
        <v>6.44</v>
      </c>
    </row>
    <row r="116" spans="1:4" ht="24.95" customHeight="1" x14ac:dyDescent="0.2">
      <c r="A116" s="504">
        <v>90756</v>
      </c>
      <c r="B116" s="233" t="s">
        <v>3994</v>
      </c>
      <c r="C116" s="234" t="s">
        <v>779</v>
      </c>
      <c r="D116" s="235">
        <v>6.91</v>
      </c>
    </row>
    <row r="117" spans="1:4" ht="24.95" customHeight="1" x14ac:dyDescent="0.2">
      <c r="A117" s="504">
        <v>90757</v>
      </c>
      <c r="B117" s="233" t="s">
        <v>3995</v>
      </c>
      <c r="C117" s="234" t="s">
        <v>779</v>
      </c>
      <c r="D117" s="235">
        <v>7.39</v>
      </c>
    </row>
    <row r="118" spans="1:4" ht="24.95" customHeight="1" x14ac:dyDescent="0.2">
      <c r="A118" s="504">
        <v>90758</v>
      </c>
      <c r="B118" s="233" t="s">
        <v>3996</v>
      </c>
      <c r="C118" s="234" t="s">
        <v>779</v>
      </c>
      <c r="D118" s="235">
        <v>7.86</v>
      </c>
    </row>
    <row r="119" spans="1:4" ht="24.95" customHeight="1" x14ac:dyDescent="0.2">
      <c r="A119" s="504">
        <v>90759</v>
      </c>
      <c r="B119" s="233" t="s">
        <v>3997</v>
      </c>
      <c r="C119" s="234" t="s">
        <v>779</v>
      </c>
      <c r="D119" s="235">
        <v>8.35</v>
      </c>
    </row>
    <row r="120" spans="1:4" ht="24.95" customHeight="1" x14ac:dyDescent="0.2">
      <c r="A120" s="504">
        <v>90760</v>
      </c>
      <c r="B120" s="233" t="s">
        <v>3998</v>
      </c>
      <c r="C120" s="234" t="s">
        <v>779</v>
      </c>
      <c r="D120" s="235">
        <v>18.39</v>
      </c>
    </row>
    <row r="121" spans="1:4" ht="24.95" customHeight="1" x14ac:dyDescent="0.2">
      <c r="A121" s="504">
        <v>90761</v>
      </c>
      <c r="B121" s="233" t="s">
        <v>3999</v>
      </c>
      <c r="C121" s="234" t="s">
        <v>779</v>
      </c>
      <c r="D121" s="235">
        <v>3.54</v>
      </c>
    </row>
    <row r="122" spans="1:4" ht="24.95" customHeight="1" x14ac:dyDescent="0.2">
      <c r="A122" s="504">
        <v>90762</v>
      </c>
      <c r="B122" s="233" t="s">
        <v>4000</v>
      </c>
      <c r="C122" s="234" t="s">
        <v>779</v>
      </c>
      <c r="D122" s="235">
        <v>13.88</v>
      </c>
    </row>
    <row r="123" spans="1:4" ht="24.95" customHeight="1" x14ac:dyDescent="0.2">
      <c r="A123" s="504">
        <v>94869</v>
      </c>
      <c r="B123" s="233" t="s">
        <v>4001</v>
      </c>
      <c r="C123" s="234" t="s">
        <v>779</v>
      </c>
      <c r="D123" s="235">
        <v>70.45</v>
      </c>
    </row>
    <row r="124" spans="1:4" ht="24.95" customHeight="1" x14ac:dyDescent="0.2">
      <c r="A124" s="504">
        <v>94870</v>
      </c>
      <c r="B124" s="233" t="s">
        <v>4002</v>
      </c>
      <c r="C124" s="234" t="s">
        <v>779</v>
      </c>
      <c r="D124" s="235">
        <v>0.71</v>
      </c>
    </row>
    <row r="125" spans="1:4" ht="24.95" customHeight="1" x14ac:dyDescent="0.2">
      <c r="A125" s="504">
        <v>94871</v>
      </c>
      <c r="B125" s="233" t="s">
        <v>4003</v>
      </c>
      <c r="C125" s="234" t="s">
        <v>779</v>
      </c>
      <c r="D125" s="235">
        <v>104.21</v>
      </c>
    </row>
    <row r="126" spans="1:4" ht="24.95" customHeight="1" x14ac:dyDescent="0.2">
      <c r="A126" s="504">
        <v>94872</v>
      </c>
      <c r="B126" s="233" t="s">
        <v>4004</v>
      </c>
      <c r="C126" s="234" t="s">
        <v>779</v>
      </c>
      <c r="D126" s="235">
        <v>1.24</v>
      </c>
    </row>
    <row r="127" spans="1:4" ht="24.95" customHeight="1" x14ac:dyDescent="0.2">
      <c r="A127" s="504">
        <v>94875</v>
      </c>
      <c r="B127" s="233" t="s">
        <v>4005</v>
      </c>
      <c r="C127" s="234" t="s">
        <v>779</v>
      </c>
      <c r="D127" s="235">
        <v>609.64</v>
      </c>
    </row>
    <row r="128" spans="1:4" ht="24.95" customHeight="1" x14ac:dyDescent="0.2">
      <c r="A128" s="504">
        <v>94876</v>
      </c>
      <c r="B128" s="233" t="s">
        <v>4006</v>
      </c>
      <c r="C128" s="234" t="s">
        <v>779</v>
      </c>
      <c r="D128" s="235">
        <v>17.63</v>
      </c>
    </row>
    <row r="129" spans="1:4" ht="24.95" customHeight="1" x14ac:dyDescent="0.2">
      <c r="A129" s="504">
        <v>94878</v>
      </c>
      <c r="B129" s="233" t="s">
        <v>4007</v>
      </c>
      <c r="C129" s="234" t="s">
        <v>779</v>
      </c>
      <c r="D129" s="235">
        <v>20.7</v>
      </c>
    </row>
    <row r="130" spans="1:4" ht="24.95" customHeight="1" x14ac:dyDescent="0.2">
      <c r="A130" s="504">
        <v>94879</v>
      </c>
      <c r="B130" s="233" t="s">
        <v>4008</v>
      </c>
      <c r="C130" s="234" t="s">
        <v>779</v>
      </c>
      <c r="D130" s="235">
        <v>923.35</v>
      </c>
    </row>
    <row r="131" spans="1:4" ht="24.95" customHeight="1" x14ac:dyDescent="0.2">
      <c r="A131" s="504">
        <v>94880</v>
      </c>
      <c r="B131" s="233" t="s">
        <v>4009</v>
      </c>
      <c r="C131" s="234" t="s">
        <v>779</v>
      </c>
      <c r="D131" s="235">
        <v>25.35</v>
      </c>
    </row>
    <row r="132" spans="1:4" ht="24.95" customHeight="1" x14ac:dyDescent="0.2">
      <c r="A132" s="504">
        <v>94881</v>
      </c>
      <c r="B132" s="233" t="s">
        <v>4010</v>
      </c>
      <c r="C132" s="234" t="s">
        <v>779</v>
      </c>
      <c r="D132" s="235">
        <v>1314.47</v>
      </c>
    </row>
    <row r="133" spans="1:4" ht="24.95" customHeight="1" x14ac:dyDescent="0.2">
      <c r="A133" s="504">
        <v>94882</v>
      </c>
      <c r="B133" s="233" t="s">
        <v>4011</v>
      </c>
      <c r="C133" s="234" t="s">
        <v>779</v>
      </c>
      <c r="D133" s="235">
        <v>30.07</v>
      </c>
    </row>
    <row r="134" spans="1:4" ht="24.95" customHeight="1" x14ac:dyDescent="0.2">
      <c r="A134" s="504">
        <v>94884</v>
      </c>
      <c r="B134" s="233" t="s">
        <v>4012</v>
      </c>
      <c r="C134" s="234" t="s">
        <v>779</v>
      </c>
      <c r="D134" s="235">
        <v>39.64</v>
      </c>
    </row>
    <row r="135" spans="1:4" ht="24.95" customHeight="1" x14ac:dyDescent="0.2">
      <c r="A135" s="504">
        <v>94885</v>
      </c>
      <c r="B135" s="233" t="s">
        <v>4013</v>
      </c>
      <c r="C135" s="234" t="s">
        <v>779</v>
      </c>
      <c r="D135" s="235">
        <v>70.650000000000006</v>
      </c>
    </row>
    <row r="136" spans="1:4" ht="24.95" customHeight="1" x14ac:dyDescent="0.2">
      <c r="A136" s="504">
        <v>94886</v>
      </c>
      <c r="B136" s="233" t="s">
        <v>4014</v>
      </c>
      <c r="C136" s="234" t="s">
        <v>779</v>
      </c>
      <c r="D136" s="235">
        <v>0.91</v>
      </c>
    </row>
    <row r="137" spans="1:4" ht="24.95" customHeight="1" x14ac:dyDescent="0.2">
      <c r="A137" s="504">
        <v>94887</v>
      </c>
      <c r="B137" s="233" t="s">
        <v>4015</v>
      </c>
      <c r="C137" s="234" t="s">
        <v>779</v>
      </c>
      <c r="D137" s="235">
        <v>104.54</v>
      </c>
    </row>
    <row r="138" spans="1:4" ht="24.95" customHeight="1" x14ac:dyDescent="0.2">
      <c r="A138" s="504">
        <v>94888</v>
      </c>
      <c r="B138" s="233" t="s">
        <v>4016</v>
      </c>
      <c r="C138" s="234" t="s">
        <v>779</v>
      </c>
      <c r="D138" s="235">
        <v>1.57</v>
      </c>
    </row>
    <row r="139" spans="1:4" ht="24.95" customHeight="1" x14ac:dyDescent="0.2">
      <c r="A139" s="504">
        <v>94891</v>
      </c>
      <c r="B139" s="233" t="s">
        <v>4017</v>
      </c>
      <c r="C139" s="234" t="s">
        <v>779</v>
      </c>
      <c r="D139" s="235">
        <v>612.49</v>
      </c>
    </row>
    <row r="140" spans="1:4" ht="24.95" customHeight="1" x14ac:dyDescent="0.2">
      <c r="A140" s="504">
        <v>94892</v>
      </c>
      <c r="B140" s="233" t="s">
        <v>4018</v>
      </c>
      <c r="C140" s="234" t="s">
        <v>779</v>
      </c>
      <c r="D140" s="235">
        <v>20.48</v>
      </c>
    </row>
    <row r="141" spans="1:4" ht="24.95" customHeight="1" x14ac:dyDescent="0.2">
      <c r="A141" s="504">
        <v>94894</v>
      </c>
      <c r="B141" s="233" t="s">
        <v>4019</v>
      </c>
      <c r="C141" s="234" t="s">
        <v>779</v>
      </c>
      <c r="D141" s="235">
        <v>23.79</v>
      </c>
    </row>
    <row r="142" spans="1:4" ht="24.95" customHeight="1" x14ac:dyDescent="0.2">
      <c r="A142" s="504">
        <v>94895</v>
      </c>
      <c r="B142" s="233" t="s">
        <v>4020</v>
      </c>
      <c r="C142" s="234" t="s">
        <v>779</v>
      </c>
      <c r="D142" s="235">
        <v>926.75</v>
      </c>
    </row>
    <row r="143" spans="1:4" ht="24.95" customHeight="1" x14ac:dyDescent="0.2">
      <c r="A143" s="504">
        <v>94896</v>
      </c>
      <c r="B143" s="233" t="s">
        <v>4021</v>
      </c>
      <c r="C143" s="234" t="s">
        <v>779</v>
      </c>
      <c r="D143" s="235">
        <v>28.75</v>
      </c>
    </row>
    <row r="144" spans="1:4" ht="24.95" customHeight="1" x14ac:dyDescent="0.2">
      <c r="A144" s="504">
        <v>94897</v>
      </c>
      <c r="B144" s="233" t="s">
        <v>4022</v>
      </c>
      <c r="C144" s="234" t="s">
        <v>779</v>
      </c>
      <c r="D144" s="235">
        <v>1318.11</v>
      </c>
    </row>
    <row r="145" spans="1:4" ht="24.95" customHeight="1" x14ac:dyDescent="0.2">
      <c r="A145" s="504">
        <v>94898</v>
      </c>
      <c r="B145" s="233" t="s">
        <v>4023</v>
      </c>
      <c r="C145" s="234" t="s">
        <v>779</v>
      </c>
      <c r="D145" s="235">
        <v>33.71</v>
      </c>
    </row>
    <row r="146" spans="1:4" ht="24.95" customHeight="1" x14ac:dyDescent="0.2">
      <c r="A146" s="504">
        <v>94900</v>
      </c>
      <c r="B146" s="233" t="s">
        <v>4024</v>
      </c>
      <c r="C146" s="234" t="s">
        <v>779</v>
      </c>
      <c r="D146" s="235">
        <v>43.63</v>
      </c>
    </row>
    <row r="147" spans="1:4" ht="24.95" customHeight="1" x14ac:dyDescent="0.2">
      <c r="A147" s="504">
        <v>97121</v>
      </c>
      <c r="B147" s="233" t="s">
        <v>4025</v>
      </c>
      <c r="C147" s="234" t="s">
        <v>779</v>
      </c>
      <c r="D147" s="235">
        <v>1.58</v>
      </c>
    </row>
    <row r="148" spans="1:4" ht="24.95" customHeight="1" x14ac:dyDescent="0.2">
      <c r="A148" s="504">
        <v>97122</v>
      </c>
      <c r="B148" s="233" t="s">
        <v>4026</v>
      </c>
      <c r="C148" s="234" t="s">
        <v>779</v>
      </c>
      <c r="D148" s="235">
        <v>2.2000000000000002</v>
      </c>
    </row>
    <row r="149" spans="1:4" ht="24.95" customHeight="1" x14ac:dyDescent="0.2">
      <c r="A149" s="504">
        <v>97123</v>
      </c>
      <c r="B149" s="233" t="s">
        <v>4027</v>
      </c>
      <c r="C149" s="234" t="s">
        <v>779</v>
      </c>
      <c r="D149" s="235">
        <v>2.79</v>
      </c>
    </row>
    <row r="150" spans="1:4" ht="24.95" customHeight="1" x14ac:dyDescent="0.2">
      <c r="A150" s="504">
        <v>97124</v>
      </c>
      <c r="B150" s="233" t="s">
        <v>4028</v>
      </c>
      <c r="C150" s="234" t="s">
        <v>779</v>
      </c>
      <c r="D150" s="235">
        <v>0.68</v>
      </c>
    </row>
    <row r="151" spans="1:4" ht="24.95" customHeight="1" x14ac:dyDescent="0.2">
      <c r="A151" s="504">
        <v>97125</v>
      </c>
      <c r="B151" s="233" t="s">
        <v>4029</v>
      </c>
      <c r="C151" s="234" t="s">
        <v>779</v>
      </c>
      <c r="D151" s="235">
        <v>0.98</v>
      </c>
    </row>
    <row r="152" spans="1:4" ht="24.95" customHeight="1" x14ac:dyDescent="0.2">
      <c r="A152" s="504">
        <v>97126</v>
      </c>
      <c r="B152" s="233" t="s">
        <v>4030</v>
      </c>
      <c r="C152" s="234" t="s">
        <v>779</v>
      </c>
      <c r="D152" s="235">
        <v>1.25</v>
      </c>
    </row>
    <row r="153" spans="1:4" ht="24.95" customHeight="1" x14ac:dyDescent="0.2">
      <c r="A153" s="504">
        <v>92833</v>
      </c>
      <c r="B153" s="233" t="s">
        <v>4031</v>
      </c>
      <c r="C153" s="234" t="s">
        <v>779</v>
      </c>
      <c r="D153" s="235">
        <v>100.74</v>
      </c>
    </row>
    <row r="154" spans="1:4" ht="24.95" customHeight="1" x14ac:dyDescent="0.2">
      <c r="A154" s="504">
        <v>92834</v>
      </c>
      <c r="B154" s="233" t="s">
        <v>4032</v>
      </c>
      <c r="C154" s="234" t="s">
        <v>779</v>
      </c>
      <c r="D154" s="235">
        <v>6.24</v>
      </c>
    </row>
    <row r="155" spans="1:4" ht="24.95" customHeight="1" x14ac:dyDescent="0.2">
      <c r="A155" s="504">
        <v>92835</v>
      </c>
      <c r="B155" s="233" t="s">
        <v>4033</v>
      </c>
      <c r="C155" s="234" t="s">
        <v>779</v>
      </c>
      <c r="D155" s="235">
        <v>132.12</v>
      </c>
    </row>
    <row r="156" spans="1:4" ht="24.95" customHeight="1" x14ac:dyDescent="0.2">
      <c r="A156" s="504">
        <v>92836</v>
      </c>
      <c r="B156" s="233" t="s">
        <v>4034</v>
      </c>
      <c r="C156" s="234" t="s">
        <v>779</v>
      </c>
      <c r="D156" s="235">
        <v>7.96</v>
      </c>
    </row>
    <row r="157" spans="1:4" ht="24.95" customHeight="1" x14ac:dyDescent="0.2">
      <c r="A157" s="504">
        <v>92837</v>
      </c>
      <c r="B157" s="233" t="s">
        <v>4035</v>
      </c>
      <c r="C157" s="234" t="s">
        <v>779</v>
      </c>
      <c r="D157" s="235">
        <v>166.46</v>
      </c>
    </row>
    <row r="158" spans="1:4" ht="24.95" customHeight="1" x14ac:dyDescent="0.2">
      <c r="A158" s="504">
        <v>92838</v>
      </c>
      <c r="B158" s="233" t="s">
        <v>4036</v>
      </c>
      <c r="C158" s="234" t="s">
        <v>779</v>
      </c>
      <c r="D158" s="235">
        <v>9.56</v>
      </c>
    </row>
    <row r="159" spans="1:4" ht="24.95" customHeight="1" x14ac:dyDescent="0.2">
      <c r="A159" s="504">
        <v>92839</v>
      </c>
      <c r="B159" s="233" t="s">
        <v>4037</v>
      </c>
      <c r="C159" s="234" t="s">
        <v>779</v>
      </c>
      <c r="D159" s="235">
        <v>217.83</v>
      </c>
    </row>
    <row r="160" spans="1:4" ht="24.95" customHeight="1" x14ac:dyDescent="0.2">
      <c r="A160" s="504">
        <v>92840</v>
      </c>
      <c r="B160" s="233" t="s">
        <v>4038</v>
      </c>
      <c r="C160" s="234" t="s">
        <v>779</v>
      </c>
      <c r="D160" s="235">
        <v>11.33</v>
      </c>
    </row>
    <row r="161" spans="1:4" ht="24.95" customHeight="1" x14ac:dyDescent="0.2">
      <c r="A161" s="504">
        <v>92841</v>
      </c>
      <c r="B161" s="233" t="s">
        <v>4039</v>
      </c>
      <c r="C161" s="234" t="s">
        <v>779</v>
      </c>
      <c r="D161" s="235">
        <v>246.32</v>
      </c>
    </row>
    <row r="162" spans="1:4" ht="24.95" customHeight="1" x14ac:dyDescent="0.2">
      <c r="A162" s="504">
        <v>92842</v>
      </c>
      <c r="B162" s="233" t="s">
        <v>4040</v>
      </c>
      <c r="C162" s="234" t="s">
        <v>779</v>
      </c>
      <c r="D162" s="235">
        <v>12.93</v>
      </c>
    </row>
    <row r="163" spans="1:4" ht="24.95" customHeight="1" x14ac:dyDescent="0.2">
      <c r="A163" s="504">
        <v>92844</v>
      </c>
      <c r="B163" s="233" t="s">
        <v>4041</v>
      </c>
      <c r="C163" s="234" t="s">
        <v>779</v>
      </c>
      <c r="D163" s="235">
        <v>14.7</v>
      </c>
    </row>
    <row r="164" spans="1:4" ht="24.95" customHeight="1" x14ac:dyDescent="0.2">
      <c r="A164" s="504">
        <v>92846</v>
      </c>
      <c r="B164" s="233" t="s">
        <v>4042</v>
      </c>
      <c r="C164" s="234" t="s">
        <v>779</v>
      </c>
      <c r="D164" s="235">
        <v>16.309999999999999</v>
      </c>
    </row>
    <row r="165" spans="1:4" ht="24.95" customHeight="1" x14ac:dyDescent="0.2">
      <c r="A165" s="504">
        <v>92847</v>
      </c>
      <c r="B165" s="233" t="s">
        <v>4043</v>
      </c>
      <c r="C165" s="234" t="s">
        <v>779</v>
      </c>
      <c r="D165" s="235">
        <v>427.19</v>
      </c>
    </row>
    <row r="166" spans="1:4" ht="24.95" customHeight="1" x14ac:dyDescent="0.2">
      <c r="A166" s="504">
        <v>92848</v>
      </c>
      <c r="B166" s="233" t="s">
        <v>4044</v>
      </c>
      <c r="C166" s="234" t="s">
        <v>779</v>
      </c>
      <c r="D166" s="235">
        <v>18.09</v>
      </c>
    </row>
    <row r="167" spans="1:4" ht="24.95" customHeight="1" x14ac:dyDescent="0.2">
      <c r="A167" s="504">
        <v>92849</v>
      </c>
      <c r="B167" s="233" t="s">
        <v>4045</v>
      </c>
      <c r="C167" s="234" t="s">
        <v>779</v>
      </c>
      <c r="D167" s="235">
        <v>106.18</v>
      </c>
    </row>
    <row r="168" spans="1:4" ht="24.95" customHeight="1" x14ac:dyDescent="0.2">
      <c r="A168" s="504">
        <v>92850</v>
      </c>
      <c r="B168" s="233" t="s">
        <v>4046</v>
      </c>
      <c r="C168" s="234" t="s">
        <v>779</v>
      </c>
      <c r="D168" s="235">
        <v>11.8</v>
      </c>
    </row>
    <row r="169" spans="1:4" ht="24.95" customHeight="1" x14ac:dyDescent="0.2">
      <c r="A169" s="504">
        <v>92851</v>
      </c>
      <c r="B169" s="233" t="s">
        <v>4047</v>
      </c>
      <c r="C169" s="234" t="s">
        <v>779</v>
      </c>
      <c r="D169" s="235">
        <v>138.91999999999999</v>
      </c>
    </row>
    <row r="170" spans="1:4" ht="24.95" customHeight="1" x14ac:dyDescent="0.2">
      <c r="A170" s="504">
        <v>92852</v>
      </c>
      <c r="B170" s="233" t="s">
        <v>4048</v>
      </c>
      <c r="C170" s="234" t="s">
        <v>779</v>
      </c>
      <c r="D170" s="235">
        <v>14.9</v>
      </c>
    </row>
    <row r="171" spans="1:4" ht="24.95" customHeight="1" x14ac:dyDescent="0.2">
      <c r="A171" s="504">
        <v>92853</v>
      </c>
      <c r="B171" s="233" t="s">
        <v>4049</v>
      </c>
      <c r="C171" s="234" t="s">
        <v>779</v>
      </c>
      <c r="D171" s="235">
        <v>174.87</v>
      </c>
    </row>
    <row r="172" spans="1:4" ht="24.95" customHeight="1" x14ac:dyDescent="0.2">
      <c r="A172" s="504">
        <v>92854</v>
      </c>
      <c r="B172" s="233" t="s">
        <v>4050</v>
      </c>
      <c r="C172" s="234" t="s">
        <v>779</v>
      </c>
      <c r="D172" s="235">
        <v>18.149999999999999</v>
      </c>
    </row>
    <row r="173" spans="1:4" ht="24.95" customHeight="1" x14ac:dyDescent="0.2">
      <c r="A173" s="504">
        <v>92855</v>
      </c>
      <c r="B173" s="233" t="s">
        <v>4051</v>
      </c>
      <c r="C173" s="234" t="s">
        <v>779</v>
      </c>
      <c r="D173" s="235">
        <v>227.69</v>
      </c>
    </row>
    <row r="174" spans="1:4" ht="24.95" customHeight="1" x14ac:dyDescent="0.2">
      <c r="A174" s="504">
        <v>92856</v>
      </c>
      <c r="B174" s="233" t="s">
        <v>4052</v>
      </c>
      <c r="C174" s="234" t="s">
        <v>779</v>
      </c>
      <c r="D174" s="235">
        <v>21.39</v>
      </c>
    </row>
    <row r="175" spans="1:4" ht="24.95" customHeight="1" x14ac:dyDescent="0.2">
      <c r="A175" s="504">
        <v>92857</v>
      </c>
      <c r="B175" s="233" t="s">
        <v>4053</v>
      </c>
      <c r="C175" s="234" t="s">
        <v>779</v>
      </c>
      <c r="D175" s="235">
        <v>257.64</v>
      </c>
    </row>
    <row r="176" spans="1:4" ht="24.95" customHeight="1" x14ac:dyDescent="0.2">
      <c r="A176" s="504">
        <v>92858</v>
      </c>
      <c r="B176" s="233" t="s">
        <v>4054</v>
      </c>
      <c r="C176" s="234" t="s">
        <v>779</v>
      </c>
      <c r="D176" s="235">
        <v>24.49</v>
      </c>
    </row>
    <row r="177" spans="1:4" ht="24.95" customHeight="1" x14ac:dyDescent="0.2">
      <c r="A177" s="504">
        <v>92860</v>
      </c>
      <c r="B177" s="233" t="s">
        <v>4055</v>
      </c>
      <c r="C177" s="234" t="s">
        <v>779</v>
      </c>
      <c r="D177" s="235">
        <v>27.8</v>
      </c>
    </row>
    <row r="178" spans="1:4" ht="24.95" customHeight="1" x14ac:dyDescent="0.2">
      <c r="A178" s="504">
        <v>92862</v>
      </c>
      <c r="B178" s="233" t="s">
        <v>4056</v>
      </c>
      <c r="C178" s="234" t="s">
        <v>779</v>
      </c>
      <c r="D178" s="235">
        <v>31.02</v>
      </c>
    </row>
    <row r="179" spans="1:4" ht="24.95" customHeight="1" x14ac:dyDescent="0.2">
      <c r="A179" s="504">
        <v>92863</v>
      </c>
      <c r="B179" s="233" t="s">
        <v>4057</v>
      </c>
      <c r="C179" s="234" t="s">
        <v>779</v>
      </c>
      <c r="D179" s="235">
        <v>443.04</v>
      </c>
    </row>
    <row r="180" spans="1:4" ht="24.95" customHeight="1" x14ac:dyDescent="0.2">
      <c r="A180" s="504">
        <v>92864</v>
      </c>
      <c r="B180" s="233" t="s">
        <v>4058</v>
      </c>
      <c r="C180" s="234" t="s">
        <v>779</v>
      </c>
      <c r="D180" s="235">
        <v>34.270000000000003</v>
      </c>
    </row>
    <row r="181" spans="1:4" ht="24.95" customHeight="1" x14ac:dyDescent="0.2">
      <c r="A181" s="504">
        <v>92210</v>
      </c>
      <c r="B181" s="233" t="s">
        <v>4059</v>
      </c>
      <c r="C181" s="234" t="s">
        <v>779</v>
      </c>
      <c r="D181" s="235">
        <v>87.13</v>
      </c>
    </row>
    <row r="182" spans="1:4" ht="24.95" customHeight="1" x14ac:dyDescent="0.2">
      <c r="A182" s="504">
        <v>92211</v>
      </c>
      <c r="B182" s="233" t="s">
        <v>4060</v>
      </c>
      <c r="C182" s="234" t="s">
        <v>779</v>
      </c>
      <c r="D182" s="235">
        <v>111.31</v>
      </c>
    </row>
    <row r="183" spans="1:4" ht="24.95" customHeight="1" x14ac:dyDescent="0.2">
      <c r="A183" s="504">
        <v>92212</v>
      </c>
      <c r="B183" s="233" t="s">
        <v>4061</v>
      </c>
      <c r="C183" s="234" t="s">
        <v>779</v>
      </c>
      <c r="D183" s="235">
        <v>141.34</v>
      </c>
    </row>
    <row r="184" spans="1:4" ht="24.95" customHeight="1" x14ac:dyDescent="0.2">
      <c r="A184" s="504">
        <v>92213</v>
      </c>
      <c r="B184" s="233" t="s">
        <v>4062</v>
      </c>
      <c r="C184" s="234" t="s">
        <v>779</v>
      </c>
      <c r="D184" s="235">
        <v>185.55</v>
      </c>
    </row>
    <row r="185" spans="1:4" ht="24.95" customHeight="1" x14ac:dyDescent="0.2">
      <c r="A185" s="504">
        <v>92214</v>
      </c>
      <c r="B185" s="233" t="s">
        <v>4063</v>
      </c>
      <c r="C185" s="234" t="s">
        <v>779</v>
      </c>
      <c r="D185" s="235">
        <v>211.57</v>
      </c>
    </row>
    <row r="186" spans="1:4" ht="24.95" customHeight="1" x14ac:dyDescent="0.2">
      <c r="A186" s="504">
        <v>92215</v>
      </c>
      <c r="B186" s="233" t="s">
        <v>4064</v>
      </c>
      <c r="C186" s="234" t="s">
        <v>779</v>
      </c>
      <c r="D186" s="235">
        <v>254.51</v>
      </c>
    </row>
    <row r="187" spans="1:4" ht="24.95" customHeight="1" x14ac:dyDescent="0.2">
      <c r="A187" s="504">
        <v>92216</v>
      </c>
      <c r="B187" s="233" t="s">
        <v>4065</v>
      </c>
      <c r="C187" s="234" t="s">
        <v>779</v>
      </c>
      <c r="D187" s="235">
        <v>284.81</v>
      </c>
    </row>
    <row r="188" spans="1:4" ht="24.95" customHeight="1" x14ac:dyDescent="0.2">
      <c r="A188" s="504">
        <v>92219</v>
      </c>
      <c r="B188" s="233" t="s">
        <v>4066</v>
      </c>
      <c r="C188" s="234" t="s">
        <v>779</v>
      </c>
      <c r="D188" s="235">
        <v>94.08</v>
      </c>
    </row>
    <row r="189" spans="1:4" ht="24.95" customHeight="1" x14ac:dyDescent="0.2">
      <c r="A189" s="504">
        <v>92220</v>
      </c>
      <c r="B189" s="233" t="s">
        <v>4067</v>
      </c>
      <c r="C189" s="234" t="s">
        <v>779</v>
      </c>
      <c r="D189" s="235">
        <v>119.88</v>
      </c>
    </row>
    <row r="190" spans="1:4" ht="24.95" customHeight="1" x14ac:dyDescent="0.2">
      <c r="A190" s="504">
        <v>92221</v>
      </c>
      <c r="B190" s="233" t="s">
        <v>4068</v>
      </c>
      <c r="C190" s="234" t="s">
        <v>779</v>
      </c>
      <c r="D190" s="235">
        <v>151.41</v>
      </c>
    </row>
    <row r="191" spans="1:4" ht="24.95" customHeight="1" x14ac:dyDescent="0.2">
      <c r="A191" s="504">
        <v>92222</v>
      </c>
      <c r="B191" s="233" t="s">
        <v>4069</v>
      </c>
      <c r="C191" s="234" t="s">
        <v>779</v>
      </c>
      <c r="D191" s="235">
        <v>197.26</v>
      </c>
    </row>
    <row r="192" spans="1:4" ht="24.95" customHeight="1" x14ac:dyDescent="0.2">
      <c r="A192" s="504">
        <v>92223</v>
      </c>
      <c r="B192" s="233" t="s">
        <v>4070</v>
      </c>
      <c r="C192" s="234" t="s">
        <v>779</v>
      </c>
      <c r="D192" s="235">
        <v>224.66</v>
      </c>
    </row>
    <row r="193" spans="1:4" ht="24.95" customHeight="1" x14ac:dyDescent="0.2">
      <c r="A193" s="504">
        <v>92224</v>
      </c>
      <c r="B193" s="233" t="s">
        <v>4071</v>
      </c>
      <c r="C193" s="234" t="s">
        <v>779</v>
      </c>
      <c r="D193" s="235">
        <v>269.06</v>
      </c>
    </row>
    <row r="194" spans="1:4" ht="24.95" customHeight="1" x14ac:dyDescent="0.2">
      <c r="A194" s="504">
        <v>92226</v>
      </c>
      <c r="B194" s="233" t="s">
        <v>4072</v>
      </c>
      <c r="C194" s="234" t="s">
        <v>779</v>
      </c>
      <c r="D194" s="235">
        <v>301.06</v>
      </c>
    </row>
    <row r="195" spans="1:4" ht="24.95" customHeight="1" x14ac:dyDescent="0.2">
      <c r="A195" s="504">
        <v>92808</v>
      </c>
      <c r="B195" s="233" t="s">
        <v>4073</v>
      </c>
      <c r="C195" s="234" t="s">
        <v>779</v>
      </c>
      <c r="D195" s="235">
        <v>28.01</v>
      </c>
    </row>
    <row r="196" spans="1:4" ht="24.95" customHeight="1" x14ac:dyDescent="0.2">
      <c r="A196" s="504">
        <v>92809</v>
      </c>
      <c r="B196" s="233" t="s">
        <v>4074</v>
      </c>
      <c r="C196" s="234" t="s">
        <v>779</v>
      </c>
      <c r="D196" s="235">
        <v>35.840000000000003</v>
      </c>
    </row>
    <row r="197" spans="1:4" ht="24.95" customHeight="1" x14ac:dyDescent="0.2">
      <c r="A197" s="504">
        <v>92810</v>
      </c>
      <c r="B197" s="233" t="s">
        <v>4075</v>
      </c>
      <c r="C197" s="234" t="s">
        <v>779</v>
      </c>
      <c r="D197" s="235">
        <v>43.58</v>
      </c>
    </row>
    <row r="198" spans="1:4" ht="24.95" customHeight="1" x14ac:dyDescent="0.2">
      <c r="A198" s="504">
        <v>92811</v>
      </c>
      <c r="B198" s="233" t="s">
        <v>4076</v>
      </c>
      <c r="C198" s="234" t="s">
        <v>779</v>
      </c>
      <c r="D198" s="235">
        <v>51.73</v>
      </c>
    </row>
    <row r="199" spans="1:4" ht="24.95" customHeight="1" x14ac:dyDescent="0.2">
      <c r="A199" s="504">
        <v>92812</v>
      </c>
      <c r="B199" s="233" t="s">
        <v>4077</v>
      </c>
      <c r="C199" s="234" t="s">
        <v>779</v>
      </c>
      <c r="D199" s="235">
        <v>59.78</v>
      </c>
    </row>
    <row r="200" spans="1:4" ht="24.95" customHeight="1" x14ac:dyDescent="0.2">
      <c r="A200" s="504">
        <v>92813</v>
      </c>
      <c r="B200" s="233" t="s">
        <v>4078</v>
      </c>
      <c r="C200" s="234" t="s">
        <v>779</v>
      </c>
      <c r="D200" s="235">
        <v>68.94</v>
      </c>
    </row>
    <row r="201" spans="1:4" ht="24.95" customHeight="1" x14ac:dyDescent="0.2">
      <c r="A201" s="504">
        <v>92814</v>
      </c>
      <c r="B201" s="233" t="s">
        <v>4079</v>
      </c>
      <c r="C201" s="234" t="s">
        <v>779</v>
      </c>
      <c r="D201" s="235">
        <v>78.430000000000007</v>
      </c>
    </row>
    <row r="202" spans="1:4" ht="24.95" customHeight="1" x14ac:dyDescent="0.2">
      <c r="A202" s="504">
        <v>92815</v>
      </c>
      <c r="B202" s="233" t="s">
        <v>4080</v>
      </c>
      <c r="C202" s="234" t="s">
        <v>779</v>
      </c>
      <c r="D202" s="235">
        <v>89.03</v>
      </c>
    </row>
    <row r="203" spans="1:4" ht="24.95" customHeight="1" x14ac:dyDescent="0.2">
      <c r="A203" s="504">
        <v>92816</v>
      </c>
      <c r="B203" s="233" t="s">
        <v>4081</v>
      </c>
      <c r="C203" s="234" t="s">
        <v>779</v>
      </c>
      <c r="D203" s="235">
        <v>388.87</v>
      </c>
    </row>
    <row r="204" spans="1:4" ht="24.95" customHeight="1" x14ac:dyDescent="0.2">
      <c r="A204" s="504">
        <v>92817</v>
      </c>
      <c r="B204" s="233" t="s">
        <v>4082</v>
      </c>
      <c r="C204" s="234" t="s">
        <v>779</v>
      </c>
      <c r="D204" s="235">
        <v>111.41</v>
      </c>
    </row>
    <row r="205" spans="1:4" ht="24.95" customHeight="1" x14ac:dyDescent="0.2">
      <c r="A205" s="504">
        <v>92818</v>
      </c>
      <c r="B205" s="233" t="s">
        <v>4083</v>
      </c>
      <c r="C205" s="234" t="s">
        <v>779</v>
      </c>
      <c r="D205" s="235">
        <v>562.65</v>
      </c>
    </row>
    <row r="206" spans="1:4" ht="24.95" customHeight="1" x14ac:dyDescent="0.2">
      <c r="A206" s="504">
        <v>92819</v>
      </c>
      <c r="B206" s="233" t="s">
        <v>4084</v>
      </c>
      <c r="C206" s="234" t="s">
        <v>779</v>
      </c>
      <c r="D206" s="235">
        <v>149.96</v>
      </c>
    </row>
    <row r="207" spans="1:4" ht="24.95" customHeight="1" x14ac:dyDescent="0.2">
      <c r="A207" s="504">
        <v>92820</v>
      </c>
      <c r="B207" s="233" t="s">
        <v>4085</v>
      </c>
      <c r="C207" s="234" t="s">
        <v>779</v>
      </c>
      <c r="D207" s="235">
        <v>33.43</v>
      </c>
    </row>
    <row r="208" spans="1:4" ht="24.95" customHeight="1" x14ac:dyDescent="0.2">
      <c r="A208" s="504">
        <v>92821</v>
      </c>
      <c r="B208" s="233" t="s">
        <v>4086</v>
      </c>
      <c r="C208" s="234" t="s">
        <v>779</v>
      </c>
      <c r="D208" s="235">
        <v>42.79</v>
      </c>
    </row>
    <row r="209" spans="1:4" ht="24.95" customHeight="1" x14ac:dyDescent="0.2">
      <c r="A209" s="504">
        <v>92822</v>
      </c>
      <c r="B209" s="233" t="s">
        <v>4087</v>
      </c>
      <c r="C209" s="234" t="s">
        <v>779</v>
      </c>
      <c r="D209" s="235">
        <v>52.15</v>
      </c>
    </row>
    <row r="210" spans="1:4" ht="24.95" customHeight="1" x14ac:dyDescent="0.2">
      <c r="A210" s="504">
        <v>92824</v>
      </c>
      <c r="B210" s="233" t="s">
        <v>4088</v>
      </c>
      <c r="C210" s="234" t="s">
        <v>779</v>
      </c>
      <c r="D210" s="235">
        <v>61.8</v>
      </c>
    </row>
    <row r="211" spans="1:4" ht="24.95" customHeight="1" x14ac:dyDescent="0.2">
      <c r="A211" s="504">
        <v>92825</v>
      </c>
      <c r="B211" s="233" t="s">
        <v>4089</v>
      </c>
      <c r="C211" s="234" t="s">
        <v>779</v>
      </c>
      <c r="D211" s="235">
        <v>71.489999999999995</v>
      </c>
    </row>
    <row r="212" spans="1:4" ht="24.95" customHeight="1" x14ac:dyDescent="0.2">
      <c r="A212" s="504">
        <v>92826</v>
      </c>
      <c r="B212" s="233" t="s">
        <v>4090</v>
      </c>
      <c r="C212" s="234" t="s">
        <v>779</v>
      </c>
      <c r="D212" s="235">
        <v>82.03</v>
      </c>
    </row>
    <row r="213" spans="1:4" ht="24.95" customHeight="1" x14ac:dyDescent="0.2">
      <c r="A213" s="504">
        <v>92827</v>
      </c>
      <c r="B213" s="233" t="s">
        <v>4091</v>
      </c>
      <c r="C213" s="234" t="s">
        <v>779</v>
      </c>
      <c r="D213" s="235">
        <v>92.98</v>
      </c>
    </row>
    <row r="214" spans="1:4" ht="24.95" customHeight="1" x14ac:dyDescent="0.2">
      <c r="A214" s="504">
        <v>92828</v>
      </c>
      <c r="B214" s="233" t="s">
        <v>4092</v>
      </c>
      <c r="C214" s="234" t="s">
        <v>779</v>
      </c>
      <c r="D214" s="235">
        <v>105.28</v>
      </c>
    </row>
    <row r="215" spans="1:4" ht="24.95" customHeight="1" x14ac:dyDescent="0.2">
      <c r="A215" s="504">
        <v>92829</v>
      </c>
      <c r="B215" s="233" t="s">
        <v>4093</v>
      </c>
      <c r="C215" s="234" t="s">
        <v>779</v>
      </c>
      <c r="D215" s="235">
        <v>408.09</v>
      </c>
    </row>
    <row r="216" spans="1:4" ht="24.95" customHeight="1" x14ac:dyDescent="0.2">
      <c r="A216" s="504">
        <v>92830</v>
      </c>
      <c r="B216" s="233" t="s">
        <v>4094</v>
      </c>
      <c r="C216" s="234" t="s">
        <v>779</v>
      </c>
      <c r="D216" s="235">
        <v>130.63</v>
      </c>
    </row>
    <row r="217" spans="1:4" ht="24.95" customHeight="1" x14ac:dyDescent="0.2">
      <c r="A217" s="504">
        <v>92831</v>
      </c>
      <c r="B217" s="233" t="s">
        <v>4095</v>
      </c>
      <c r="C217" s="234" t="s">
        <v>779</v>
      </c>
      <c r="D217" s="235">
        <v>586.33000000000004</v>
      </c>
    </row>
    <row r="218" spans="1:4" ht="24.95" customHeight="1" x14ac:dyDescent="0.2">
      <c r="A218" s="504">
        <v>92832</v>
      </c>
      <c r="B218" s="233" t="s">
        <v>4096</v>
      </c>
      <c r="C218" s="234" t="s">
        <v>779</v>
      </c>
      <c r="D218" s="235">
        <v>173.64</v>
      </c>
    </row>
    <row r="219" spans="1:4" ht="24.95" customHeight="1" x14ac:dyDescent="0.2">
      <c r="A219" s="504">
        <v>95565</v>
      </c>
      <c r="B219" s="233" t="s">
        <v>4097</v>
      </c>
      <c r="C219" s="234" t="s">
        <v>779</v>
      </c>
      <c r="D219" s="235">
        <v>75.989999999999995</v>
      </c>
    </row>
    <row r="220" spans="1:4" ht="24.95" customHeight="1" x14ac:dyDescent="0.2">
      <c r="A220" s="504">
        <v>95566</v>
      </c>
      <c r="B220" s="233" t="s">
        <v>4098</v>
      </c>
      <c r="C220" s="234" t="s">
        <v>779</v>
      </c>
      <c r="D220" s="235">
        <v>81.290000000000006</v>
      </c>
    </row>
    <row r="221" spans="1:4" ht="24.95" customHeight="1" x14ac:dyDescent="0.2">
      <c r="A221" s="504">
        <v>95567</v>
      </c>
      <c r="B221" s="233" t="s">
        <v>4099</v>
      </c>
      <c r="C221" s="234" t="s">
        <v>779</v>
      </c>
      <c r="D221" s="235">
        <v>57.76</v>
      </c>
    </row>
    <row r="222" spans="1:4" ht="24.95" customHeight="1" x14ac:dyDescent="0.2">
      <c r="A222" s="504">
        <v>95568</v>
      </c>
      <c r="B222" s="233" t="s">
        <v>4100</v>
      </c>
      <c r="C222" s="234" t="s">
        <v>779</v>
      </c>
      <c r="D222" s="235">
        <v>75.19</v>
      </c>
    </row>
    <row r="223" spans="1:4" ht="24.95" customHeight="1" x14ac:dyDescent="0.2">
      <c r="A223" s="504">
        <v>95569</v>
      </c>
      <c r="B223" s="233" t="s">
        <v>4101</v>
      </c>
      <c r="C223" s="234" t="s">
        <v>779</v>
      </c>
      <c r="D223" s="235">
        <v>100.76</v>
      </c>
    </row>
    <row r="224" spans="1:4" ht="24.95" customHeight="1" x14ac:dyDescent="0.2">
      <c r="A224" s="504">
        <v>95570</v>
      </c>
      <c r="B224" s="233" t="s">
        <v>4102</v>
      </c>
      <c r="C224" s="234" t="s">
        <v>779</v>
      </c>
      <c r="D224" s="235">
        <v>63.06</v>
      </c>
    </row>
    <row r="225" spans="1:4" ht="24.95" customHeight="1" x14ac:dyDescent="0.2">
      <c r="A225" s="504">
        <v>95571</v>
      </c>
      <c r="B225" s="233" t="s">
        <v>4103</v>
      </c>
      <c r="C225" s="234" t="s">
        <v>779</v>
      </c>
      <c r="D225" s="235">
        <v>81.99</v>
      </c>
    </row>
    <row r="226" spans="1:4" ht="24.95" customHeight="1" x14ac:dyDescent="0.2">
      <c r="A226" s="504">
        <v>95572</v>
      </c>
      <c r="B226" s="233" t="s">
        <v>4104</v>
      </c>
      <c r="C226" s="234" t="s">
        <v>779</v>
      </c>
      <c r="D226" s="235">
        <v>109.17</v>
      </c>
    </row>
    <row r="227" spans="1:4" ht="24.95" customHeight="1" x14ac:dyDescent="0.2">
      <c r="A227" s="504">
        <v>73606</v>
      </c>
      <c r="B227" s="233" t="s">
        <v>4105</v>
      </c>
      <c r="C227" s="234" t="s">
        <v>775</v>
      </c>
      <c r="D227" s="235">
        <v>107.94</v>
      </c>
    </row>
    <row r="228" spans="1:4" ht="24.95" customHeight="1" x14ac:dyDescent="0.2">
      <c r="A228" s="504">
        <v>73607</v>
      </c>
      <c r="B228" s="233" t="s">
        <v>4106</v>
      </c>
      <c r="C228" s="234" t="s">
        <v>775</v>
      </c>
      <c r="D228" s="235">
        <v>71.959999999999994</v>
      </c>
    </row>
    <row r="229" spans="1:4" x14ac:dyDescent="0.2">
      <c r="A229" s="504">
        <v>83623</v>
      </c>
      <c r="B229" s="233" t="s">
        <v>4107</v>
      </c>
      <c r="C229" s="234" t="s">
        <v>779</v>
      </c>
      <c r="D229" s="235">
        <v>245.92</v>
      </c>
    </row>
    <row r="230" spans="1:4" x14ac:dyDescent="0.2">
      <c r="A230" s="504">
        <v>83624</v>
      </c>
      <c r="B230" s="233" t="s">
        <v>4108</v>
      </c>
      <c r="C230" s="234" t="s">
        <v>779</v>
      </c>
      <c r="D230" s="235">
        <v>173.07</v>
      </c>
    </row>
    <row r="231" spans="1:4" x14ac:dyDescent="0.2">
      <c r="A231" s="504">
        <v>83626</v>
      </c>
      <c r="B231" s="233" t="s">
        <v>4109</v>
      </c>
      <c r="C231" s="234" t="s">
        <v>779</v>
      </c>
      <c r="D231" s="235">
        <v>136.65</v>
      </c>
    </row>
    <row r="232" spans="1:4" ht="38.25" x14ac:dyDescent="0.2">
      <c r="A232" s="504">
        <v>83627</v>
      </c>
      <c r="B232" s="233" t="s">
        <v>4110</v>
      </c>
      <c r="C232" s="234" t="s">
        <v>775</v>
      </c>
      <c r="D232" s="235">
        <v>464.36</v>
      </c>
    </row>
    <row r="233" spans="1:4" ht="24.95" customHeight="1" x14ac:dyDescent="0.2">
      <c r="A233" s="504">
        <v>83724</v>
      </c>
      <c r="B233" s="233" t="s">
        <v>4111</v>
      </c>
      <c r="C233" s="234" t="s">
        <v>822</v>
      </c>
      <c r="D233" s="235">
        <v>1.41</v>
      </c>
    </row>
    <row r="234" spans="1:4" ht="24.95" customHeight="1" x14ac:dyDescent="0.2">
      <c r="A234" s="504">
        <v>83725</v>
      </c>
      <c r="B234" s="233" t="s">
        <v>4112</v>
      </c>
      <c r="C234" s="234" t="s">
        <v>822</v>
      </c>
      <c r="D234" s="235">
        <v>0.9</v>
      </c>
    </row>
    <row r="235" spans="1:4" ht="24.95" customHeight="1" x14ac:dyDescent="0.2">
      <c r="A235" s="504">
        <v>83726</v>
      </c>
      <c r="B235" s="233" t="s">
        <v>4113</v>
      </c>
      <c r="C235" s="234" t="s">
        <v>822</v>
      </c>
      <c r="D235" s="235">
        <v>0.66</v>
      </c>
    </row>
    <row r="236" spans="1:4" ht="24.95" customHeight="1" x14ac:dyDescent="0.2">
      <c r="A236" s="504">
        <v>97127</v>
      </c>
      <c r="B236" s="233" t="s">
        <v>4114</v>
      </c>
      <c r="C236" s="234" t="s">
        <v>779</v>
      </c>
      <c r="D236" s="235">
        <v>3.99</v>
      </c>
    </row>
    <row r="237" spans="1:4" ht="24.95" customHeight="1" x14ac:dyDescent="0.2">
      <c r="A237" s="504">
        <v>97128</v>
      </c>
      <c r="B237" s="233" t="s">
        <v>4115</v>
      </c>
      <c r="C237" s="234" t="s">
        <v>779</v>
      </c>
      <c r="D237" s="235">
        <v>7.59</v>
      </c>
    </row>
    <row r="238" spans="1:4" ht="24.95" customHeight="1" x14ac:dyDescent="0.2">
      <c r="A238" s="504">
        <v>97129</v>
      </c>
      <c r="B238" s="233" t="s">
        <v>4116</v>
      </c>
      <c r="C238" s="234" t="s">
        <v>779</v>
      </c>
      <c r="D238" s="235">
        <v>9.33</v>
      </c>
    </row>
    <row r="239" spans="1:4" ht="24.95" customHeight="1" x14ac:dyDescent="0.2">
      <c r="A239" s="504">
        <v>97130</v>
      </c>
      <c r="B239" s="233" t="s">
        <v>4117</v>
      </c>
      <c r="C239" s="234" t="s">
        <v>779</v>
      </c>
      <c r="D239" s="235">
        <v>11.08</v>
      </c>
    </row>
    <row r="240" spans="1:4" ht="24.95" customHeight="1" x14ac:dyDescent="0.2">
      <c r="A240" s="504">
        <v>97131</v>
      </c>
      <c r="B240" s="233" t="s">
        <v>4118</v>
      </c>
      <c r="C240" s="234" t="s">
        <v>779</v>
      </c>
      <c r="D240" s="235">
        <v>12.82</v>
      </c>
    </row>
    <row r="241" spans="1:4" ht="24.95" customHeight="1" x14ac:dyDescent="0.2">
      <c r="A241" s="504">
        <v>97132</v>
      </c>
      <c r="B241" s="233" t="s">
        <v>4119</v>
      </c>
      <c r="C241" s="234" t="s">
        <v>779</v>
      </c>
      <c r="D241" s="235">
        <v>14.56</v>
      </c>
    </row>
    <row r="242" spans="1:4" ht="24.95" customHeight="1" x14ac:dyDescent="0.2">
      <c r="A242" s="504">
        <v>97133</v>
      </c>
      <c r="B242" s="233" t="s">
        <v>4120</v>
      </c>
      <c r="C242" s="234" t="s">
        <v>779</v>
      </c>
      <c r="D242" s="235">
        <v>18.05</v>
      </c>
    </row>
    <row r="243" spans="1:4" ht="24.95" customHeight="1" x14ac:dyDescent="0.2">
      <c r="A243" s="504">
        <v>97134</v>
      </c>
      <c r="B243" s="233" t="s">
        <v>4121</v>
      </c>
      <c r="C243" s="234" t="s">
        <v>779</v>
      </c>
      <c r="D243" s="235">
        <v>1.79</v>
      </c>
    </row>
    <row r="244" spans="1:4" ht="24.95" customHeight="1" x14ac:dyDescent="0.2">
      <c r="A244" s="504">
        <v>97135</v>
      </c>
      <c r="B244" s="233" t="s">
        <v>4122</v>
      </c>
      <c r="C244" s="234" t="s">
        <v>779</v>
      </c>
      <c r="D244" s="235">
        <v>3.78</v>
      </c>
    </row>
    <row r="245" spans="1:4" ht="24.95" customHeight="1" x14ac:dyDescent="0.2">
      <c r="A245" s="504">
        <v>97136</v>
      </c>
      <c r="B245" s="233" t="s">
        <v>4123</v>
      </c>
      <c r="C245" s="234" t="s">
        <v>779</v>
      </c>
      <c r="D245" s="235">
        <v>4.6500000000000004</v>
      </c>
    </row>
    <row r="246" spans="1:4" ht="24.95" customHeight="1" x14ac:dyDescent="0.2">
      <c r="A246" s="504">
        <v>97137</v>
      </c>
      <c r="B246" s="233" t="s">
        <v>4124</v>
      </c>
      <c r="C246" s="234" t="s">
        <v>779</v>
      </c>
      <c r="D246" s="235">
        <v>5.53</v>
      </c>
    </row>
    <row r="247" spans="1:4" ht="24.95" customHeight="1" x14ac:dyDescent="0.2">
      <c r="A247" s="504">
        <v>97138</v>
      </c>
      <c r="B247" s="233" t="s">
        <v>4125</v>
      </c>
      <c r="C247" s="234" t="s">
        <v>779</v>
      </c>
      <c r="D247" s="235">
        <v>6.4</v>
      </c>
    </row>
    <row r="248" spans="1:4" ht="24.95" customHeight="1" x14ac:dyDescent="0.2">
      <c r="A248" s="504">
        <v>97139</v>
      </c>
      <c r="B248" s="233" t="s">
        <v>4126</v>
      </c>
      <c r="C248" s="234" t="s">
        <v>779</v>
      </c>
      <c r="D248" s="235">
        <v>7.28</v>
      </c>
    </row>
    <row r="249" spans="1:4" ht="24.95" customHeight="1" x14ac:dyDescent="0.2">
      <c r="A249" s="504">
        <v>97140</v>
      </c>
      <c r="B249" s="233" t="s">
        <v>4127</v>
      </c>
      <c r="C249" s="234" t="s">
        <v>779</v>
      </c>
      <c r="D249" s="235">
        <v>9.0299999999999994</v>
      </c>
    </row>
    <row r="250" spans="1:4" ht="24.95" customHeight="1" x14ac:dyDescent="0.2">
      <c r="A250" s="504">
        <v>83520</v>
      </c>
      <c r="B250" s="233" t="s">
        <v>4128</v>
      </c>
      <c r="C250" s="234" t="s">
        <v>775</v>
      </c>
      <c r="D250" s="235">
        <v>109.09</v>
      </c>
    </row>
    <row r="251" spans="1:4" ht="24.95" customHeight="1" x14ac:dyDescent="0.2">
      <c r="A251" s="504">
        <v>83531</v>
      </c>
      <c r="B251" s="233" t="s">
        <v>4129</v>
      </c>
      <c r="C251" s="234" t="s">
        <v>775</v>
      </c>
      <c r="D251" s="235">
        <v>284.42</v>
      </c>
    </row>
    <row r="252" spans="1:4" ht="24.95" customHeight="1" x14ac:dyDescent="0.2">
      <c r="A252" s="504">
        <v>83535</v>
      </c>
      <c r="B252" s="233" t="s">
        <v>4130</v>
      </c>
      <c r="C252" s="234" t="s">
        <v>775</v>
      </c>
      <c r="D252" s="235">
        <v>235.64</v>
      </c>
    </row>
    <row r="253" spans="1:4" ht="24.95" customHeight="1" x14ac:dyDescent="0.2">
      <c r="A253" s="504" t="s">
        <v>4131</v>
      </c>
      <c r="B253" s="233" t="s">
        <v>4132</v>
      </c>
      <c r="C253" s="234" t="s">
        <v>775</v>
      </c>
      <c r="D253" s="235">
        <v>48.32</v>
      </c>
    </row>
    <row r="254" spans="1:4" ht="24.95" customHeight="1" x14ac:dyDescent="0.2">
      <c r="A254" s="504" t="s">
        <v>4133</v>
      </c>
      <c r="B254" s="233" t="s">
        <v>4134</v>
      </c>
      <c r="C254" s="234" t="s">
        <v>775</v>
      </c>
      <c r="D254" s="235">
        <v>75.540000000000006</v>
      </c>
    </row>
    <row r="255" spans="1:4" ht="24.95" customHeight="1" x14ac:dyDescent="0.2">
      <c r="A255" s="504" t="s">
        <v>4135</v>
      </c>
      <c r="B255" s="233" t="s">
        <v>4136</v>
      </c>
      <c r="C255" s="234" t="s">
        <v>775</v>
      </c>
      <c r="D255" s="235">
        <v>94.44</v>
      </c>
    </row>
    <row r="256" spans="1:4" ht="24.95" customHeight="1" x14ac:dyDescent="0.2">
      <c r="A256" s="504" t="s">
        <v>4137</v>
      </c>
      <c r="B256" s="233" t="s">
        <v>4138</v>
      </c>
      <c r="C256" s="234" t="s">
        <v>775</v>
      </c>
      <c r="D256" s="235">
        <v>426.58</v>
      </c>
    </row>
    <row r="257" spans="1:4" ht="24.95" customHeight="1" x14ac:dyDescent="0.2">
      <c r="A257" s="504" t="s">
        <v>4139</v>
      </c>
      <c r="B257" s="233" t="s">
        <v>4140</v>
      </c>
      <c r="C257" s="234" t="s">
        <v>775</v>
      </c>
      <c r="D257" s="235">
        <v>497.68</v>
      </c>
    </row>
    <row r="258" spans="1:4" ht="24.95" customHeight="1" x14ac:dyDescent="0.2">
      <c r="A258" s="504" t="s">
        <v>4141</v>
      </c>
      <c r="B258" s="233" t="s">
        <v>4142</v>
      </c>
      <c r="C258" s="234" t="s">
        <v>775</v>
      </c>
      <c r="D258" s="235">
        <v>604.33000000000004</v>
      </c>
    </row>
    <row r="259" spans="1:4" ht="24.95" customHeight="1" x14ac:dyDescent="0.2">
      <c r="A259" s="504" t="s">
        <v>4143</v>
      </c>
      <c r="B259" s="233" t="s">
        <v>4144</v>
      </c>
      <c r="C259" s="234" t="s">
        <v>775</v>
      </c>
      <c r="D259" s="235">
        <v>675.43</v>
      </c>
    </row>
    <row r="260" spans="1:4" ht="24.95" customHeight="1" x14ac:dyDescent="0.2">
      <c r="A260" s="504" t="s">
        <v>4145</v>
      </c>
      <c r="B260" s="233" t="s">
        <v>4146</v>
      </c>
      <c r="C260" s="234" t="s">
        <v>775</v>
      </c>
      <c r="D260" s="235">
        <v>711</v>
      </c>
    </row>
    <row r="261" spans="1:4" ht="24.95" customHeight="1" x14ac:dyDescent="0.2">
      <c r="A261" s="504" t="s">
        <v>4147</v>
      </c>
      <c r="B261" s="233" t="s">
        <v>4148</v>
      </c>
      <c r="C261" s="234" t="s">
        <v>775</v>
      </c>
      <c r="D261" s="235">
        <v>782.08</v>
      </c>
    </row>
    <row r="262" spans="1:4" ht="24.95" customHeight="1" x14ac:dyDescent="0.2">
      <c r="A262" s="504" t="s">
        <v>4149</v>
      </c>
      <c r="B262" s="233" t="s">
        <v>4150</v>
      </c>
      <c r="C262" s="234" t="s">
        <v>775</v>
      </c>
      <c r="D262" s="235">
        <v>817.64</v>
      </c>
    </row>
    <row r="263" spans="1:4" ht="24.95" customHeight="1" x14ac:dyDescent="0.2">
      <c r="A263" s="504" t="s">
        <v>4151</v>
      </c>
      <c r="B263" s="233" t="s">
        <v>4152</v>
      </c>
      <c r="C263" s="234" t="s">
        <v>775</v>
      </c>
      <c r="D263" s="235">
        <v>888.75</v>
      </c>
    </row>
    <row r="264" spans="1:4" ht="24.95" customHeight="1" x14ac:dyDescent="0.2">
      <c r="A264" s="504" t="s">
        <v>4153</v>
      </c>
      <c r="B264" s="233" t="s">
        <v>4154</v>
      </c>
      <c r="C264" s="234" t="s">
        <v>775</v>
      </c>
      <c r="D264" s="235">
        <v>959.83</v>
      </c>
    </row>
    <row r="265" spans="1:4" ht="24.95" customHeight="1" x14ac:dyDescent="0.2">
      <c r="A265" s="504" t="s">
        <v>4155</v>
      </c>
      <c r="B265" s="233" t="s">
        <v>4156</v>
      </c>
      <c r="C265" s="234" t="s">
        <v>775</v>
      </c>
      <c r="D265" s="235">
        <v>1071.44</v>
      </c>
    </row>
    <row r="266" spans="1:4" ht="24.95" customHeight="1" x14ac:dyDescent="0.2">
      <c r="A266" s="504" t="s">
        <v>4157</v>
      </c>
      <c r="B266" s="233" t="s">
        <v>4158</v>
      </c>
      <c r="C266" s="234" t="s">
        <v>775</v>
      </c>
      <c r="D266" s="235">
        <v>1071.44</v>
      </c>
    </row>
    <row r="267" spans="1:4" ht="24.95" customHeight="1" x14ac:dyDescent="0.2">
      <c r="A267" s="504" t="s">
        <v>4159</v>
      </c>
      <c r="B267" s="233" t="s">
        <v>4160</v>
      </c>
      <c r="C267" s="234" t="s">
        <v>775</v>
      </c>
      <c r="D267" s="235">
        <v>1083.5899999999999</v>
      </c>
    </row>
    <row r="268" spans="1:4" ht="24.95" customHeight="1" x14ac:dyDescent="0.2">
      <c r="A268" s="504" t="s">
        <v>4161</v>
      </c>
      <c r="B268" s="233" t="s">
        <v>4162</v>
      </c>
      <c r="C268" s="234" t="s">
        <v>775</v>
      </c>
      <c r="D268" s="235">
        <v>1224.49</v>
      </c>
    </row>
    <row r="269" spans="1:4" ht="24.95" customHeight="1" x14ac:dyDescent="0.2">
      <c r="A269" s="504" t="s">
        <v>4163</v>
      </c>
      <c r="B269" s="233" t="s">
        <v>4164</v>
      </c>
      <c r="C269" s="234" t="s">
        <v>775</v>
      </c>
      <c r="D269" s="235">
        <v>23.59</v>
      </c>
    </row>
    <row r="270" spans="1:4" ht="24.95" customHeight="1" x14ac:dyDescent="0.2">
      <c r="A270" s="504" t="s">
        <v>4165</v>
      </c>
      <c r="B270" s="233" t="s">
        <v>4166</v>
      </c>
      <c r="C270" s="234" t="s">
        <v>775</v>
      </c>
      <c r="D270" s="235">
        <v>28.32</v>
      </c>
    </row>
    <row r="271" spans="1:4" ht="24.95" customHeight="1" x14ac:dyDescent="0.2">
      <c r="A271" s="504" t="s">
        <v>4167</v>
      </c>
      <c r="B271" s="233" t="s">
        <v>4168</v>
      </c>
      <c r="C271" s="234" t="s">
        <v>775</v>
      </c>
      <c r="D271" s="235">
        <v>32.090000000000003</v>
      </c>
    </row>
    <row r="272" spans="1:4" ht="24.95" customHeight="1" x14ac:dyDescent="0.2">
      <c r="A272" s="504" t="s">
        <v>4169</v>
      </c>
      <c r="B272" s="233" t="s">
        <v>4170</v>
      </c>
      <c r="C272" s="234" t="s">
        <v>775</v>
      </c>
      <c r="D272" s="235">
        <v>156.41</v>
      </c>
    </row>
    <row r="273" spans="1:4" ht="24.95" customHeight="1" x14ac:dyDescent="0.2">
      <c r="A273" s="504" t="s">
        <v>4171</v>
      </c>
      <c r="B273" s="233" t="s">
        <v>4172</v>
      </c>
      <c r="C273" s="234" t="s">
        <v>775</v>
      </c>
      <c r="D273" s="235">
        <v>202.62</v>
      </c>
    </row>
    <row r="274" spans="1:4" ht="24.95" customHeight="1" x14ac:dyDescent="0.2">
      <c r="A274" s="504" t="s">
        <v>4173</v>
      </c>
      <c r="B274" s="233" t="s">
        <v>4174</v>
      </c>
      <c r="C274" s="234" t="s">
        <v>775</v>
      </c>
      <c r="D274" s="235">
        <v>238.17</v>
      </c>
    </row>
    <row r="275" spans="1:4" ht="24.95" customHeight="1" x14ac:dyDescent="0.2">
      <c r="A275" s="504" t="s">
        <v>4175</v>
      </c>
      <c r="B275" s="233" t="s">
        <v>4176</v>
      </c>
      <c r="C275" s="234" t="s">
        <v>775</v>
      </c>
      <c r="D275" s="235">
        <v>259.5</v>
      </c>
    </row>
    <row r="276" spans="1:4" ht="24.95" customHeight="1" x14ac:dyDescent="0.2">
      <c r="A276" s="504" t="s">
        <v>4177</v>
      </c>
      <c r="B276" s="233" t="s">
        <v>4178</v>
      </c>
      <c r="C276" s="234" t="s">
        <v>775</v>
      </c>
      <c r="D276" s="235">
        <v>284.39</v>
      </c>
    </row>
    <row r="277" spans="1:4" ht="24.95" customHeight="1" x14ac:dyDescent="0.2">
      <c r="A277" s="504" t="s">
        <v>4179</v>
      </c>
      <c r="B277" s="233" t="s">
        <v>4180</v>
      </c>
      <c r="C277" s="234" t="s">
        <v>775</v>
      </c>
      <c r="D277" s="235">
        <v>312.83</v>
      </c>
    </row>
    <row r="278" spans="1:4" ht="24.95" customHeight="1" x14ac:dyDescent="0.2">
      <c r="A278" s="504" t="s">
        <v>4181</v>
      </c>
      <c r="B278" s="233" t="s">
        <v>4182</v>
      </c>
      <c r="C278" s="234" t="s">
        <v>775</v>
      </c>
      <c r="D278" s="235">
        <v>337.71</v>
      </c>
    </row>
    <row r="279" spans="1:4" ht="24.95" customHeight="1" x14ac:dyDescent="0.2">
      <c r="A279" s="504" t="s">
        <v>4183</v>
      </c>
      <c r="B279" s="233" t="s">
        <v>4184</v>
      </c>
      <c r="C279" s="234" t="s">
        <v>775</v>
      </c>
      <c r="D279" s="235">
        <v>355.5</v>
      </c>
    </row>
    <row r="280" spans="1:4" ht="24.95" customHeight="1" x14ac:dyDescent="0.2">
      <c r="A280" s="504" t="s">
        <v>4185</v>
      </c>
      <c r="B280" s="233" t="s">
        <v>4186</v>
      </c>
      <c r="C280" s="234" t="s">
        <v>775</v>
      </c>
      <c r="D280" s="235">
        <v>405.25</v>
      </c>
    </row>
    <row r="281" spans="1:4" ht="24.95" customHeight="1" x14ac:dyDescent="0.2">
      <c r="A281" s="504">
        <v>92235</v>
      </c>
      <c r="B281" s="233" t="s">
        <v>4187</v>
      </c>
      <c r="C281" s="234" t="s">
        <v>742</v>
      </c>
      <c r="D281" s="235">
        <v>60.59</v>
      </c>
    </row>
    <row r="282" spans="1:4" ht="24.95" customHeight="1" x14ac:dyDescent="0.2">
      <c r="A282" s="504">
        <v>93206</v>
      </c>
      <c r="B282" s="233" t="s">
        <v>4188</v>
      </c>
      <c r="C282" s="234" t="s">
        <v>742</v>
      </c>
      <c r="D282" s="235">
        <v>729.04</v>
      </c>
    </row>
    <row r="283" spans="1:4" ht="24.95" customHeight="1" x14ac:dyDescent="0.2">
      <c r="A283" s="504">
        <v>93207</v>
      </c>
      <c r="B283" s="233" t="s">
        <v>4189</v>
      </c>
      <c r="C283" s="234" t="s">
        <v>742</v>
      </c>
      <c r="D283" s="235">
        <v>688.62</v>
      </c>
    </row>
    <row r="284" spans="1:4" ht="24.95" customHeight="1" x14ac:dyDescent="0.2">
      <c r="A284" s="504">
        <v>93208</v>
      </c>
      <c r="B284" s="233" t="s">
        <v>4190</v>
      </c>
      <c r="C284" s="234" t="s">
        <v>742</v>
      </c>
      <c r="D284" s="235">
        <v>539.86</v>
      </c>
    </row>
    <row r="285" spans="1:4" ht="24.95" customHeight="1" x14ac:dyDescent="0.2">
      <c r="A285" s="504">
        <v>93209</v>
      </c>
      <c r="B285" s="233" t="s">
        <v>4191</v>
      </c>
      <c r="C285" s="234" t="s">
        <v>742</v>
      </c>
      <c r="D285" s="235">
        <v>587.66</v>
      </c>
    </row>
    <row r="286" spans="1:4" ht="24.95" customHeight="1" x14ac:dyDescent="0.2">
      <c r="A286" s="504">
        <v>93210</v>
      </c>
      <c r="B286" s="233" t="s">
        <v>4192</v>
      </c>
      <c r="C286" s="234" t="s">
        <v>742</v>
      </c>
      <c r="D286" s="235">
        <v>363.97</v>
      </c>
    </row>
    <row r="287" spans="1:4" ht="24.95" customHeight="1" x14ac:dyDescent="0.2">
      <c r="A287" s="504">
        <v>93211</v>
      </c>
      <c r="B287" s="233" t="s">
        <v>4193</v>
      </c>
      <c r="C287" s="234" t="s">
        <v>742</v>
      </c>
      <c r="D287" s="235">
        <v>360.76</v>
      </c>
    </row>
    <row r="288" spans="1:4" ht="24.95" customHeight="1" x14ac:dyDescent="0.2">
      <c r="A288" s="504">
        <v>93212</v>
      </c>
      <c r="B288" s="233" t="s">
        <v>4194</v>
      </c>
      <c r="C288" s="234" t="s">
        <v>742</v>
      </c>
      <c r="D288" s="235">
        <v>618.79</v>
      </c>
    </row>
    <row r="289" spans="1:4" ht="24.95" customHeight="1" x14ac:dyDescent="0.2">
      <c r="A289" s="504">
        <v>93213</v>
      </c>
      <c r="B289" s="233" t="s">
        <v>4195</v>
      </c>
      <c r="C289" s="234" t="s">
        <v>742</v>
      </c>
      <c r="D289" s="235">
        <v>637.76</v>
      </c>
    </row>
    <row r="290" spans="1:4" ht="24.95" customHeight="1" x14ac:dyDescent="0.2">
      <c r="A290" s="504">
        <v>93214</v>
      </c>
      <c r="B290" s="233" t="s">
        <v>4196</v>
      </c>
      <c r="C290" s="234" t="s">
        <v>775</v>
      </c>
      <c r="D290" s="235">
        <v>4259.42</v>
      </c>
    </row>
    <row r="291" spans="1:4" ht="24.95" customHeight="1" x14ac:dyDescent="0.2">
      <c r="A291" s="504">
        <v>93243</v>
      </c>
      <c r="B291" s="233" t="s">
        <v>4197</v>
      </c>
      <c r="C291" s="234" t="s">
        <v>775</v>
      </c>
      <c r="D291" s="235">
        <v>6381.1</v>
      </c>
    </row>
    <row r="292" spans="1:4" ht="24.95" customHeight="1" x14ac:dyDescent="0.2">
      <c r="A292" s="504">
        <v>93582</v>
      </c>
      <c r="B292" s="233" t="s">
        <v>4198</v>
      </c>
      <c r="C292" s="234" t="s">
        <v>742</v>
      </c>
      <c r="D292" s="235">
        <v>177.73</v>
      </c>
    </row>
    <row r="293" spans="1:4" ht="24.95" customHeight="1" x14ac:dyDescent="0.2">
      <c r="A293" s="504">
        <v>93583</v>
      </c>
      <c r="B293" s="233" t="s">
        <v>4199</v>
      </c>
      <c r="C293" s="234" t="s">
        <v>742</v>
      </c>
      <c r="D293" s="235">
        <v>294.24</v>
      </c>
    </row>
    <row r="294" spans="1:4" ht="24.95" customHeight="1" x14ac:dyDescent="0.2">
      <c r="A294" s="504">
        <v>93584</v>
      </c>
      <c r="B294" s="233" t="s">
        <v>4200</v>
      </c>
      <c r="C294" s="234" t="s">
        <v>742</v>
      </c>
      <c r="D294" s="235">
        <v>537.13</v>
      </c>
    </row>
    <row r="295" spans="1:4" ht="24.95" customHeight="1" x14ac:dyDescent="0.2">
      <c r="A295" s="504">
        <v>93585</v>
      </c>
      <c r="B295" s="233" t="s">
        <v>4201</v>
      </c>
      <c r="C295" s="234" t="s">
        <v>742</v>
      </c>
      <c r="D295" s="235">
        <v>749.36</v>
      </c>
    </row>
    <row r="296" spans="1:4" ht="24.95" customHeight="1" x14ac:dyDescent="0.2">
      <c r="A296" s="504">
        <v>98441</v>
      </c>
      <c r="B296" s="233" t="s">
        <v>18253</v>
      </c>
      <c r="C296" s="234" t="s">
        <v>742</v>
      </c>
      <c r="D296" s="235">
        <v>89.42</v>
      </c>
    </row>
    <row r="297" spans="1:4" ht="24.95" customHeight="1" x14ac:dyDescent="0.2">
      <c r="A297" s="504">
        <v>98442</v>
      </c>
      <c r="B297" s="233" t="s">
        <v>18254</v>
      </c>
      <c r="C297" s="234" t="s">
        <v>742</v>
      </c>
      <c r="D297" s="235">
        <v>91.77</v>
      </c>
    </row>
    <row r="298" spans="1:4" ht="24.95" customHeight="1" x14ac:dyDescent="0.2">
      <c r="A298" s="504">
        <v>98443</v>
      </c>
      <c r="B298" s="233" t="s">
        <v>18255</v>
      </c>
      <c r="C298" s="234" t="s">
        <v>742</v>
      </c>
      <c r="D298" s="235">
        <v>77.33</v>
      </c>
    </row>
    <row r="299" spans="1:4" ht="24.95" customHeight="1" x14ac:dyDescent="0.2">
      <c r="A299" s="504">
        <v>98444</v>
      </c>
      <c r="B299" s="233" t="s">
        <v>18256</v>
      </c>
      <c r="C299" s="234" t="s">
        <v>742</v>
      </c>
      <c r="D299" s="235">
        <v>79</v>
      </c>
    </row>
    <row r="300" spans="1:4" ht="24.95" customHeight="1" x14ac:dyDescent="0.2">
      <c r="A300" s="504">
        <v>98445</v>
      </c>
      <c r="B300" s="233" t="s">
        <v>18257</v>
      </c>
      <c r="C300" s="234" t="s">
        <v>742</v>
      </c>
      <c r="D300" s="235">
        <v>107.93</v>
      </c>
    </row>
    <row r="301" spans="1:4" ht="24.95" customHeight="1" x14ac:dyDescent="0.2">
      <c r="A301" s="504">
        <v>98446</v>
      </c>
      <c r="B301" s="233" t="s">
        <v>18258</v>
      </c>
      <c r="C301" s="234" t="s">
        <v>742</v>
      </c>
      <c r="D301" s="235">
        <v>139.77000000000001</v>
      </c>
    </row>
    <row r="302" spans="1:4" ht="24.95" customHeight="1" x14ac:dyDescent="0.2">
      <c r="A302" s="504">
        <v>98447</v>
      </c>
      <c r="B302" s="233" t="s">
        <v>18259</v>
      </c>
      <c r="C302" s="234" t="s">
        <v>742</v>
      </c>
      <c r="D302" s="235">
        <v>91.19</v>
      </c>
    </row>
    <row r="303" spans="1:4" ht="24.95" customHeight="1" x14ac:dyDescent="0.2">
      <c r="A303" s="504">
        <v>98448</v>
      </c>
      <c r="B303" s="233" t="s">
        <v>18260</v>
      </c>
      <c r="C303" s="234" t="s">
        <v>742</v>
      </c>
      <c r="D303" s="235">
        <v>115.73</v>
      </c>
    </row>
    <row r="304" spans="1:4" ht="24.95" customHeight="1" x14ac:dyDescent="0.2">
      <c r="A304" s="504">
        <v>98449</v>
      </c>
      <c r="B304" s="233" t="s">
        <v>18261</v>
      </c>
      <c r="C304" s="234" t="s">
        <v>742</v>
      </c>
      <c r="D304" s="235">
        <v>111.27</v>
      </c>
    </row>
    <row r="305" spans="1:4" ht="24.95" customHeight="1" x14ac:dyDescent="0.2">
      <c r="A305" s="504">
        <v>98450</v>
      </c>
      <c r="B305" s="233" t="s">
        <v>18262</v>
      </c>
      <c r="C305" s="234" t="s">
        <v>742</v>
      </c>
      <c r="D305" s="235">
        <v>114.7</v>
      </c>
    </row>
    <row r="306" spans="1:4" ht="24.95" customHeight="1" x14ac:dyDescent="0.2">
      <c r="A306" s="504">
        <v>98451</v>
      </c>
      <c r="B306" s="233" t="s">
        <v>18263</v>
      </c>
      <c r="C306" s="234" t="s">
        <v>742</v>
      </c>
      <c r="D306" s="235">
        <v>97.15</v>
      </c>
    </row>
    <row r="307" spans="1:4" ht="24.95" customHeight="1" x14ac:dyDescent="0.2">
      <c r="A307" s="504">
        <v>98452</v>
      </c>
      <c r="B307" s="233" t="s">
        <v>18264</v>
      </c>
      <c r="C307" s="234" t="s">
        <v>742</v>
      </c>
      <c r="D307" s="235">
        <v>99.22</v>
      </c>
    </row>
    <row r="308" spans="1:4" ht="24.95" customHeight="1" x14ac:dyDescent="0.2">
      <c r="A308" s="504">
        <v>98453</v>
      </c>
      <c r="B308" s="233" t="s">
        <v>18265</v>
      </c>
      <c r="C308" s="234" t="s">
        <v>742</v>
      </c>
      <c r="D308" s="235">
        <v>133.84</v>
      </c>
    </row>
    <row r="309" spans="1:4" ht="24.95" customHeight="1" x14ac:dyDescent="0.2">
      <c r="A309" s="504">
        <v>98454</v>
      </c>
      <c r="B309" s="233" t="s">
        <v>18266</v>
      </c>
      <c r="C309" s="234" t="s">
        <v>742</v>
      </c>
      <c r="D309" s="235">
        <v>175.52</v>
      </c>
    </row>
    <row r="310" spans="1:4" ht="24.95" customHeight="1" x14ac:dyDescent="0.2">
      <c r="A310" s="504">
        <v>98455</v>
      </c>
      <c r="B310" s="233" t="s">
        <v>18267</v>
      </c>
      <c r="C310" s="234" t="s">
        <v>742</v>
      </c>
      <c r="D310" s="235">
        <v>115.07</v>
      </c>
    </row>
    <row r="311" spans="1:4" ht="24.95" customHeight="1" x14ac:dyDescent="0.2">
      <c r="A311" s="504">
        <v>98456</v>
      </c>
      <c r="B311" s="233" t="s">
        <v>18268</v>
      </c>
      <c r="C311" s="234" t="s">
        <v>742</v>
      </c>
      <c r="D311" s="235">
        <v>148.78</v>
      </c>
    </row>
    <row r="312" spans="1:4" ht="24.95" customHeight="1" x14ac:dyDescent="0.2">
      <c r="A312" s="504">
        <v>98458</v>
      </c>
      <c r="B312" s="233" t="s">
        <v>18269</v>
      </c>
      <c r="C312" s="234" t="s">
        <v>742</v>
      </c>
      <c r="D312" s="235">
        <v>85.4</v>
      </c>
    </row>
    <row r="313" spans="1:4" ht="24.95" customHeight="1" x14ac:dyDescent="0.2">
      <c r="A313" s="504">
        <v>98459</v>
      </c>
      <c r="B313" s="233" t="s">
        <v>18270</v>
      </c>
      <c r="C313" s="234" t="s">
        <v>742</v>
      </c>
      <c r="D313" s="235">
        <v>81.599999999999994</v>
      </c>
    </row>
    <row r="314" spans="1:4" ht="24.95" customHeight="1" x14ac:dyDescent="0.2">
      <c r="A314" s="504">
        <v>98460</v>
      </c>
      <c r="B314" s="233" t="s">
        <v>18271</v>
      </c>
      <c r="C314" s="234" t="s">
        <v>742</v>
      </c>
      <c r="D314" s="235">
        <v>82.58</v>
      </c>
    </row>
    <row r="315" spans="1:4" ht="24.95" customHeight="1" x14ac:dyDescent="0.2">
      <c r="A315" s="504">
        <v>98461</v>
      </c>
      <c r="B315" s="233" t="s">
        <v>18272</v>
      </c>
      <c r="C315" s="234" t="s">
        <v>775</v>
      </c>
      <c r="D315" s="235">
        <v>3721.33</v>
      </c>
    </row>
    <row r="316" spans="1:4" ht="24.95" customHeight="1" x14ac:dyDescent="0.2">
      <c r="A316" s="504">
        <v>98462</v>
      </c>
      <c r="B316" s="233" t="s">
        <v>18273</v>
      </c>
      <c r="C316" s="234" t="s">
        <v>775</v>
      </c>
      <c r="D316" s="235">
        <v>5472.53</v>
      </c>
    </row>
    <row r="317" spans="1:4" ht="24.95" customHeight="1" x14ac:dyDescent="0.2">
      <c r="A317" s="504" t="s">
        <v>4202</v>
      </c>
      <c r="B317" s="233" t="s">
        <v>4203</v>
      </c>
      <c r="C317" s="234" t="s">
        <v>742</v>
      </c>
      <c r="D317" s="235">
        <v>273.14999999999998</v>
      </c>
    </row>
    <row r="318" spans="1:4" ht="24.95" customHeight="1" x14ac:dyDescent="0.2">
      <c r="A318" s="504" t="s">
        <v>4204</v>
      </c>
      <c r="B318" s="233" t="s">
        <v>4205</v>
      </c>
      <c r="C318" s="234" t="s">
        <v>813</v>
      </c>
      <c r="D318" s="235">
        <v>394.53</v>
      </c>
    </row>
    <row r="319" spans="1:4" ht="24.95" customHeight="1" x14ac:dyDescent="0.2">
      <c r="A319" s="504">
        <v>5631</v>
      </c>
      <c r="B319" s="233" t="s">
        <v>4206</v>
      </c>
      <c r="C319" s="234" t="s">
        <v>4207</v>
      </c>
      <c r="D319" s="235">
        <v>133.32</v>
      </c>
    </row>
    <row r="320" spans="1:4" ht="24.95" customHeight="1" x14ac:dyDescent="0.2">
      <c r="A320" s="504">
        <v>5678</v>
      </c>
      <c r="B320" s="233" t="s">
        <v>4208</v>
      </c>
      <c r="C320" s="234" t="s">
        <v>4207</v>
      </c>
      <c r="D320" s="235">
        <v>95.18</v>
      </c>
    </row>
    <row r="321" spans="1:4" ht="24.95" customHeight="1" x14ac:dyDescent="0.2">
      <c r="A321" s="504">
        <v>5680</v>
      </c>
      <c r="B321" s="233" t="s">
        <v>4209</v>
      </c>
      <c r="C321" s="234" t="s">
        <v>4207</v>
      </c>
      <c r="D321" s="235">
        <v>88.55</v>
      </c>
    </row>
    <row r="322" spans="1:4" ht="24.95" customHeight="1" x14ac:dyDescent="0.2">
      <c r="A322" s="504">
        <v>5684</v>
      </c>
      <c r="B322" s="233" t="s">
        <v>4210</v>
      </c>
      <c r="C322" s="234" t="s">
        <v>4207</v>
      </c>
      <c r="D322" s="235">
        <v>87.86</v>
      </c>
    </row>
    <row r="323" spans="1:4" ht="24.95" customHeight="1" x14ac:dyDescent="0.2">
      <c r="A323" s="504">
        <v>5689</v>
      </c>
      <c r="B323" s="233" t="s">
        <v>4211</v>
      </c>
      <c r="C323" s="234" t="s">
        <v>4207</v>
      </c>
      <c r="D323" s="235">
        <v>2.96</v>
      </c>
    </row>
    <row r="324" spans="1:4" ht="24.95" customHeight="1" x14ac:dyDescent="0.2">
      <c r="A324" s="504">
        <v>5795</v>
      </c>
      <c r="B324" s="233" t="s">
        <v>4212</v>
      </c>
      <c r="C324" s="234" t="s">
        <v>4207</v>
      </c>
      <c r="D324" s="235">
        <v>15.38</v>
      </c>
    </row>
    <row r="325" spans="1:4" ht="24.95" customHeight="1" x14ac:dyDescent="0.2">
      <c r="A325" s="504">
        <v>5811</v>
      </c>
      <c r="B325" s="233" t="s">
        <v>4213</v>
      </c>
      <c r="C325" s="234" t="s">
        <v>4207</v>
      </c>
      <c r="D325" s="235">
        <v>150.30000000000001</v>
      </c>
    </row>
    <row r="326" spans="1:4" ht="24.95" customHeight="1" x14ac:dyDescent="0.2">
      <c r="A326" s="504">
        <v>5823</v>
      </c>
      <c r="B326" s="233" t="s">
        <v>4214</v>
      </c>
      <c r="C326" s="234" t="s">
        <v>4207</v>
      </c>
      <c r="D326" s="235">
        <v>162.35</v>
      </c>
    </row>
    <row r="327" spans="1:4" ht="24.95" customHeight="1" x14ac:dyDescent="0.2">
      <c r="A327" s="504">
        <v>5824</v>
      </c>
      <c r="B327" s="233" t="s">
        <v>4215</v>
      </c>
      <c r="C327" s="234" t="s">
        <v>4207</v>
      </c>
      <c r="D327" s="235">
        <v>121.51</v>
      </c>
    </row>
    <row r="328" spans="1:4" ht="24.95" customHeight="1" x14ac:dyDescent="0.2">
      <c r="A328" s="504">
        <v>5835</v>
      </c>
      <c r="B328" s="233" t="s">
        <v>4216</v>
      </c>
      <c r="C328" s="234" t="s">
        <v>4207</v>
      </c>
      <c r="D328" s="235">
        <v>211.17</v>
      </c>
    </row>
    <row r="329" spans="1:4" ht="24.95" customHeight="1" x14ac:dyDescent="0.2">
      <c r="A329" s="504">
        <v>5839</v>
      </c>
      <c r="B329" s="233" t="s">
        <v>4217</v>
      </c>
      <c r="C329" s="234" t="s">
        <v>4207</v>
      </c>
      <c r="D329" s="235">
        <v>4.3600000000000003</v>
      </c>
    </row>
    <row r="330" spans="1:4" ht="24.95" customHeight="1" x14ac:dyDescent="0.2">
      <c r="A330" s="504">
        <v>5843</v>
      </c>
      <c r="B330" s="233" t="s">
        <v>4218</v>
      </c>
      <c r="C330" s="234" t="s">
        <v>4207</v>
      </c>
      <c r="D330" s="235">
        <v>97.36</v>
      </c>
    </row>
    <row r="331" spans="1:4" ht="24.95" customHeight="1" x14ac:dyDescent="0.2">
      <c r="A331" s="504">
        <v>5847</v>
      </c>
      <c r="B331" s="233" t="s">
        <v>4219</v>
      </c>
      <c r="C331" s="234" t="s">
        <v>4207</v>
      </c>
      <c r="D331" s="235">
        <v>165.85</v>
      </c>
    </row>
    <row r="332" spans="1:4" ht="24.95" customHeight="1" x14ac:dyDescent="0.2">
      <c r="A332" s="504">
        <v>5851</v>
      </c>
      <c r="B332" s="233" t="s">
        <v>4220</v>
      </c>
      <c r="C332" s="234" t="s">
        <v>4207</v>
      </c>
      <c r="D332" s="235">
        <v>157.43</v>
      </c>
    </row>
    <row r="333" spans="1:4" ht="24.95" customHeight="1" x14ac:dyDescent="0.2">
      <c r="A333" s="504">
        <v>5855</v>
      </c>
      <c r="B333" s="233" t="s">
        <v>4221</v>
      </c>
      <c r="C333" s="234" t="s">
        <v>4207</v>
      </c>
      <c r="D333" s="235">
        <v>397.82</v>
      </c>
    </row>
    <row r="334" spans="1:4" ht="24.95" customHeight="1" x14ac:dyDescent="0.2">
      <c r="A334" s="504">
        <v>5863</v>
      </c>
      <c r="B334" s="233" t="s">
        <v>4222</v>
      </c>
      <c r="C334" s="234" t="s">
        <v>4207</v>
      </c>
      <c r="D334" s="235">
        <v>10.62</v>
      </c>
    </row>
    <row r="335" spans="1:4" ht="24.95" customHeight="1" x14ac:dyDescent="0.2">
      <c r="A335" s="504">
        <v>5867</v>
      </c>
      <c r="B335" s="233" t="s">
        <v>4223</v>
      </c>
      <c r="C335" s="234" t="s">
        <v>4207</v>
      </c>
      <c r="D335" s="235">
        <v>86.21</v>
      </c>
    </row>
    <row r="336" spans="1:4" ht="24.95" customHeight="1" x14ac:dyDescent="0.2">
      <c r="A336" s="504">
        <v>5875</v>
      </c>
      <c r="B336" s="233" t="s">
        <v>4224</v>
      </c>
      <c r="C336" s="234" t="s">
        <v>4207</v>
      </c>
      <c r="D336" s="235">
        <v>87.89</v>
      </c>
    </row>
    <row r="337" spans="1:4" ht="24.95" customHeight="1" x14ac:dyDescent="0.2">
      <c r="A337" s="504">
        <v>5879</v>
      </c>
      <c r="B337" s="233" t="s">
        <v>4225</v>
      </c>
      <c r="C337" s="234" t="s">
        <v>4207</v>
      </c>
      <c r="D337" s="235">
        <v>72.92</v>
      </c>
    </row>
    <row r="338" spans="1:4" ht="24.95" customHeight="1" x14ac:dyDescent="0.2">
      <c r="A338" s="504">
        <v>5882</v>
      </c>
      <c r="B338" s="233" t="s">
        <v>4226</v>
      </c>
      <c r="C338" s="234" t="s">
        <v>4207</v>
      </c>
      <c r="D338" s="235">
        <v>72.02</v>
      </c>
    </row>
    <row r="339" spans="1:4" ht="24.95" customHeight="1" x14ac:dyDescent="0.2">
      <c r="A339" s="504">
        <v>5890</v>
      </c>
      <c r="B339" s="233" t="s">
        <v>4227</v>
      </c>
      <c r="C339" s="234" t="s">
        <v>4207</v>
      </c>
      <c r="D339" s="235">
        <v>122.36</v>
      </c>
    </row>
    <row r="340" spans="1:4" ht="24.95" customHeight="1" x14ac:dyDescent="0.2">
      <c r="A340" s="504">
        <v>5894</v>
      </c>
      <c r="B340" s="233" t="s">
        <v>4228</v>
      </c>
      <c r="C340" s="234" t="s">
        <v>4207</v>
      </c>
      <c r="D340" s="235">
        <v>120.39</v>
      </c>
    </row>
    <row r="341" spans="1:4" ht="24.95" customHeight="1" x14ac:dyDescent="0.2">
      <c r="A341" s="504">
        <v>5901</v>
      </c>
      <c r="B341" s="233" t="s">
        <v>4229</v>
      </c>
      <c r="C341" s="234" t="s">
        <v>4207</v>
      </c>
      <c r="D341" s="235">
        <v>152.33000000000001</v>
      </c>
    </row>
    <row r="342" spans="1:4" ht="24.95" customHeight="1" x14ac:dyDescent="0.2">
      <c r="A342" s="504">
        <v>5909</v>
      </c>
      <c r="B342" s="233" t="s">
        <v>4230</v>
      </c>
      <c r="C342" s="234" t="s">
        <v>4207</v>
      </c>
      <c r="D342" s="235">
        <v>20.68</v>
      </c>
    </row>
    <row r="343" spans="1:4" ht="24.95" customHeight="1" x14ac:dyDescent="0.2">
      <c r="A343" s="504">
        <v>5921</v>
      </c>
      <c r="B343" s="233" t="s">
        <v>4231</v>
      </c>
      <c r="C343" s="234" t="s">
        <v>4207</v>
      </c>
      <c r="D343" s="235">
        <v>2.31</v>
      </c>
    </row>
    <row r="344" spans="1:4" ht="24.95" customHeight="1" x14ac:dyDescent="0.2">
      <c r="A344" s="504">
        <v>5928</v>
      </c>
      <c r="B344" s="233" t="s">
        <v>4232</v>
      </c>
      <c r="C344" s="234" t="s">
        <v>4207</v>
      </c>
      <c r="D344" s="235">
        <v>130.57</v>
      </c>
    </row>
    <row r="345" spans="1:4" ht="24.95" customHeight="1" x14ac:dyDescent="0.2">
      <c r="A345" s="504">
        <v>5932</v>
      </c>
      <c r="B345" s="233" t="s">
        <v>4233</v>
      </c>
      <c r="C345" s="234" t="s">
        <v>4207</v>
      </c>
      <c r="D345" s="235">
        <v>147.15</v>
      </c>
    </row>
    <row r="346" spans="1:4" ht="24.95" customHeight="1" x14ac:dyDescent="0.2">
      <c r="A346" s="504">
        <v>5940</v>
      </c>
      <c r="B346" s="233" t="s">
        <v>4234</v>
      </c>
      <c r="C346" s="234" t="s">
        <v>4207</v>
      </c>
      <c r="D346" s="235">
        <v>124.06</v>
      </c>
    </row>
    <row r="347" spans="1:4" ht="24.95" customHeight="1" x14ac:dyDescent="0.2">
      <c r="A347" s="504">
        <v>5944</v>
      </c>
      <c r="B347" s="233" t="s">
        <v>4235</v>
      </c>
      <c r="C347" s="234" t="s">
        <v>4207</v>
      </c>
      <c r="D347" s="235">
        <v>172.6</v>
      </c>
    </row>
    <row r="348" spans="1:4" ht="24.95" customHeight="1" x14ac:dyDescent="0.2">
      <c r="A348" s="504">
        <v>5953</v>
      </c>
      <c r="B348" s="233" t="s">
        <v>4236</v>
      </c>
      <c r="C348" s="234" t="s">
        <v>4207</v>
      </c>
      <c r="D348" s="235">
        <v>32.200000000000003</v>
      </c>
    </row>
    <row r="349" spans="1:4" ht="24.95" customHeight="1" x14ac:dyDescent="0.2">
      <c r="A349" s="504">
        <v>6259</v>
      </c>
      <c r="B349" s="233" t="s">
        <v>4237</v>
      </c>
      <c r="C349" s="234" t="s">
        <v>4207</v>
      </c>
      <c r="D349" s="235">
        <v>127.01</v>
      </c>
    </row>
    <row r="350" spans="1:4" ht="24.95" customHeight="1" x14ac:dyDescent="0.2">
      <c r="A350" s="504">
        <v>6879</v>
      </c>
      <c r="B350" s="233" t="s">
        <v>4238</v>
      </c>
      <c r="C350" s="234" t="s">
        <v>4207</v>
      </c>
      <c r="D350" s="235">
        <v>121.36</v>
      </c>
    </row>
    <row r="351" spans="1:4" ht="24.95" customHeight="1" x14ac:dyDescent="0.2">
      <c r="A351" s="504">
        <v>7030</v>
      </c>
      <c r="B351" s="233" t="s">
        <v>4239</v>
      </c>
      <c r="C351" s="234" t="s">
        <v>4207</v>
      </c>
      <c r="D351" s="235">
        <v>148.44</v>
      </c>
    </row>
    <row r="352" spans="1:4" ht="24.95" customHeight="1" x14ac:dyDescent="0.2">
      <c r="A352" s="504">
        <v>7042</v>
      </c>
      <c r="B352" s="233" t="s">
        <v>4240</v>
      </c>
      <c r="C352" s="234" t="s">
        <v>4207</v>
      </c>
      <c r="D352" s="235">
        <v>4.7300000000000004</v>
      </c>
    </row>
    <row r="353" spans="1:4" ht="24.95" customHeight="1" x14ac:dyDescent="0.2">
      <c r="A353" s="504">
        <v>7049</v>
      </c>
      <c r="B353" s="233" t="s">
        <v>4241</v>
      </c>
      <c r="C353" s="234" t="s">
        <v>4207</v>
      </c>
      <c r="D353" s="235">
        <v>121.31</v>
      </c>
    </row>
    <row r="354" spans="1:4" ht="24.95" customHeight="1" x14ac:dyDescent="0.2">
      <c r="A354" s="504">
        <v>67826</v>
      </c>
      <c r="B354" s="233" t="s">
        <v>4242</v>
      </c>
      <c r="C354" s="234" t="s">
        <v>4207</v>
      </c>
      <c r="D354" s="235">
        <v>129.22</v>
      </c>
    </row>
    <row r="355" spans="1:4" ht="24.95" customHeight="1" x14ac:dyDescent="0.2">
      <c r="A355" s="504">
        <v>73417</v>
      </c>
      <c r="B355" s="233" t="s">
        <v>4243</v>
      </c>
      <c r="C355" s="234" t="s">
        <v>4207</v>
      </c>
      <c r="D355" s="235">
        <v>98.39</v>
      </c>
    </row>
    <row r="356" spans="1:4" ht="24.95" customHeight="1" x14ac:dyDescent="0.2">
      <c r="A356" s="504">
        <v>73436</v>
      </c>
      <c r="B356" s="233" t="s">
        <v>4244</v>
      </c>
      <c r="C356" s="234" t="s">
        <v>4207</v>
      </c>
      <c r="D356" s="235">
        <v>124.09</v>
      </c>
    </row>
    <row r="357" spans="1:4" ht="24.95" customHeight="1" x14ac:dyDescent="0.2">
      <c r="A357" s="504">
        <v>73467</v>
      </c>
      <c r="B357" s="233" t="s">
        <v>4245</v>
      </c>
      <c r="C357" s="234" t="s">
        <v>4207</v>
      </c>
      <c r="D357" s="235">
        <v>123.82</v>
      </c>
    </row>
    <row r="358" spans="1:4" ht="24.95" customHeight="1" x14ac:dyDescent="0.2">
      <c r="A358" s="504">
        <v>73536</v>
      </c>
      <c r="B358" s="233" t="s">
        <v>4246</v>
      </c>
      <c r="C358" s="234" t="s">
        <v>4207</v>
      </c>
      <c r="D358" s="235">
        <v>3.97</v>
      </c>
    </row>
    <row r="359" spans="1:4" ht="24.95" customHeight="1" x14ac:dyDescent="0.2">
      <c r="A359" s="504">
        <v>83362</v>
      </c>
      <c r="B359" s="233" t="s">
        <v>4247</v>
      </c>
      <c r="C359" s="234" t="s">
        <v>4207</v>
      </c>
      <c r="D359" s="235">
        <v>157.12</v>
      </c>
    </row>
    <row r="360" spans="1:4" ht="24.95" customHeight="1" x14ac:dyDescent="0.2">
      <c r="A360" s="504">
        <v>83765</v>
      </c>
      <c r="B360" s="233" t="s">
        <v>4248</v>
      </c>
      <c r="C360" s="234" t="s">
        <v>4207</v>
      </c>
      <c r="D360" s="235">
        <v>61.72</v>
      </c>
    </row>
    <row r="361" spans="1:4" ht="24.95" customHeight="1" x14ac:dyDescent="0.2">
      <c r="A361" s="504">
        <v>87445</v>
      </c>
      <c r="B361" s="233" t="s">
        <v>4249</v>
      </c>
      <c r="C361" s="234" t="s">
        <v>4207</v>
      </c>
      <c r="D361" s="235">
        <v>2.71</v>
      </c>
    </row>
    <row r="362" spans="1:4" ht="24.95" customHeight="1" x14ac:dyDescent="0.2">
      <c r="A362" s="504">
        <v>88386</v>
      </c>
      <c r="B362" s="233" t="s">
        <v>4250</v>
      </c>
      <c r="C362" s="234" t="s">
        <v>4207</v>
      </c>
      <c r="D362" s="235">
        <v>2.77</v>
      </c>
    </row>
    <row r="363" spans="1:4" ht="24.95" customHeight="1" x14ac:dyDescent="0.2">
      <c r="A363" s="504">
        <v>88393</v>
      </c>
      <c r="B363" s="233" t="s">
        <v>4251</v>
      </c>
      <c r="C363" s="234" t="s">
        <v>4207</v>
      </c>
      <c r="D363" s="235">
        <v>3.79</v>
      </c>
    </row>
    <row r="364" spans="1:4" ht="24.95" customHeight="1" x14ac:dyDescent="0.2">
      <c r="A364" s="504">
        <v>88399</v>
      </c>
      <c r="B364" s="233" t="s">
        <v>4252</v>
      </c>
      <c r="C364" s="234" t="s">
        <v>4207</v>
      </c>
      <c r="D364" s="235">
        <v>2.0699999999999998</v>
      </c>
    </row>
    <row r="365" spans="1:4" ht="24.95" customHeight="1" x14ac:dyDescent="0.2">
      <c r="A365" s="504">
        <v>88418</v>
      </c>
      <c r="B365" s="233" t="s">
        <v>4253</v>
      </c>
      <c r="C365" s="234" t="s">
        <v>4207</v>
      </c>
      <c r="D365" s="235">
        <v>9.2899999999999991</v>
      </c>
    </row>
    <row r="366" spans="1:4" ht="24.95" customHeight="1" x14ac:dyDescent="0.2">
      <c r="A366" s="504">
        <v>88433</v>
      </c>
      <c r="B366" s="233" t="s">
        <v>4254</v>
      </c>
      <c r="C366" s="234" t="s">
        <v>4207</v>
      </c>
      <c r="D366" s="235">
        <v>11.53</v>
      </c>
    </row>
    <row r="367" spans="1:4" ht="24.95" customHeight="1" x14ac:dyDescent="0.2">
      <c r="A367" s="504">
        <v>88830</v>
      </c>
      <c r="B367" s="233" t="s">
        <v>4255</v>
      </c>
      <c r="C367" s="234" t="s">
        <v>4207</v>
      </c>
      <c r="D367" s="235">
        <v>1.02</v>
      </c>
    </row>
    <row r="368" spans="1:4" ht="24.95" customHeight="1" x14ac:dyDescent="0.2">
      <c r="A368" s="504">
        <v>88843</v>
      </c>
      <c r="B368" s="233" t="s">
        <v>4256</v>
      </c>
      <c r="C368" s="234" t="s">
        <v>4207</v>
      </c>
      <c r="D368" s="235">
        <v>133.43</v>
      </c>
    </row>
    <row r="369" spans="1:4" ht="24.95" customHeight="1" x14ac:dyDescent="0.2">
      <c r="A369" s="504">
        <v>88907</v>
      </c>
      <c r="B369" s="233" t="s">
        <v>4257</v>
      </c>
      <c r="C369" s="234" t="s">
        <v>4207</v>
      </c>
      <c r="D369" s="235">
        <v>159.61000000000001</v>
      </c>
    </row>
    <row r="370" spans="1:4" ht="24.95" customHeight="1" x14ac:dyDescent="0.2">
      <c r="A370" s="504">
        <v>89021</v>
      </c>
      <c r="B370" s="233" t="s">
        <v>4258</v>
      </c>
      <c r="C370" s="234" t="s">
        <v>4207</v>
      </c>
      <c r="D370" s="235">
        <v>1.38</v>
      </c>
    </row>
    <row r="371" spans="1:4" ht="24.95" customHeight="1" x14ac:dyDescent="0.2">
      <c r="A371" s="504">
        <v>89028</v>
      </c>
      <c r="B371" s="233" t="s">
        <v>4259</v>
      </c>
      <c r="C371" s="234" t="s">
        <v>4207</v>
      </c>
      <c r="D371" s="235">
        <v>137.38999999999999</v>
      </c>
    </row>
    <row r="372" spans="1:4" ht="24.95" customHeight="1" x14ac:dyDescent="0.2">
      <c r="A372" s="504">
        <v>89032</v>
      </c>
      <c r="B372" s="233" t="s">
        <v>4260</v>
      </c>
      <c r="C372" s="234" t="s">
        <v>4207</v>
      </c>
      <c r="D372" s="235">
        <v>119.99</v>
      </c>
    </row>
    <row r="373" spans="1:4" ht="24.95" customHeight="1" x14ac:dyDescent="0.2">
      <c r="A373" s="504">
        <v>89035</v>
      </c>
      <c r="B373" s="233" t="s">
        <v>4261</v>
      </c>
      <c r="C373" s="234" t="s">
        <v>4207</v>
      </c>
      <c r="D373" s="235">
        <v>75.81</v>
      </c>
    </row>
    <row r="374" spans="1:4" ht="24.95" customHeight="1" x14ac:dyDescent="0.2">
      <c r="A374" s="504">
        <v>89225</v>
      </c>
      <c r="B374" s="233" t="s">
        <v>4262</v>
      </c>
      <c r="C374" s="234" t="s">
        <v>4207</v>
      </c>
      <c r="D374" s="235">
        <v>2.86</v>
      </c>
    </row>
    <row r="375" spans="1:4" ht="24.95" customHeight="1" x14ac:dyDescent="0.2">
      <c r="A375" s="504">
        <v>89234</v>
      </c>
      <c r="B375" s="233" t="s">
        <v>4263</v>
      </c>
      <c r="C375" s="234" t="s">
        <v>4207</v>
      </c>
      <c r="D375" s="235">
        <v>322.10000000000002</v>
      </c>
    </row>
    <row r="376" spans="1:4" ht="24.95" customHeight="1" x14ac:dyDescent="0.2">
      <c r="A376" s="504">
        <v>89242</v>
      </c>
      <c r="B376" s="233" t="s">
        <v>4264</v>
      </c>
      <c r="C376" s="234" t="s">
        <v>4207</v>
      </c>
      <c r="D376" s="235">
        <v>751.56</v>
      </c>
    </row>
    <row r="377" spans="1:4" ht="24.95" customHeight="1" x14ac:dyDescent="0.2">
      <c r="A377" s="504">
        <v>89250</v>
      </c>
      <c r="B377" s="233" t="s">
        <v>4265</v>
      </c>
      <c r="C377" s="234" t="s">
        <v>4207</v>
      </c>
      <c r="D377" s="235">
        <v>631.27</v>
      </c>
    </row>
    <row r="378" spans="1:4" ht="24.95" customHeight="1" x14ac:dyDescent="0.2">
      <c r="A378" s="504">
        <v>89257</v>
      </c>
      <c r="B378" s="233" t="s">
        <v>4266</v>
      </c>
      <c r="C378" s="234" t="s">
        <v>4207</v>
      </c>
      <c r="D378" s="235">
        <v>183.14</v>
      </c>
    </row>
    <row r="379" spans="1:4" ht="24.95" customHeight="1" x14ac:dyDescent="0.2">
      <c r="A379" s="504">
        <v>89272</v>
      </c>
      <c r="B379" s="233" t="s">
        <v>4267</v>
      </c>
      <c r="C379" s="234" t="s">
        <v>4207</v>
      </c>
      <c r="D379" s="235">
        <v>160.74</v>
      </c>
    </row>
    <row r="380" spans="1:4" ht="24.95" customHeight="1" x14ac:dyDescent="0.2">
      <c r="A380" s="504">
        <v>89278</v>
      </c>
      <c r="B380" s="233" t="s">
        <v>4268</v>
      </c>
      <c r="C380" s="234" t="s">
        <v>4207</v>
      </c>
      <c r="D380" s="235">
        <v>6.33</v>
      </c>
    </row>
    <row r="381" spans="1:4" ht="24.95" customHeight="1" x14ac:dyDescent="0.2">
      <c r="A381" s="504">
        <v>89843</v>
      </c>
      <c r="B381" s="233" t="s">
        <v>4269</v>
      </c>
      <c r="C381" s="234" t="s">
        <v>4207</v>
      </c>
      <c r="D381" s="235">
        <v>146.47</v>
      </c>
    </row>
    <row r="382" spans="1:4" ht="24.95" customHeight="1" x14ac:dyDescent="0.2">
      <c r="A382" s="504">
        <v>89876</v>
      </c>
      <c r="B382" s="233" t="s">
        <v>4270</v>
      </c>
      <c r="C382" s="234" t="s">
        <v>4207</v>
      </c>
      <c r="D382" s="235">
        <v>195.32</v>
      </c>
    </row>
    <row r="383" spans="1:4" ht="24.95" customHeight="1" x14ac:dyDescent="0.2">
      <c r="A383" s="504">
        <v>89883</v>
      </c>
      <c r="B383" s="233" t="s">
        <v>4271</v>
      </c>
      <c r="C383" s="234" t="s">
        <v>4207</v>
      </c>
      <c r="D383" s="235">
        <v>216.71</v>
      </c>
    </row>
    <row r="384" spans="1:4" ht="24.95" customHeight="1" x14ac:dyDescent="0.2">
      <c r="A384" s="504">
        <v>90586</v>
      </c>
      <c r="B384" s="233" t="s">
        <v>4272</v>
      </c>
      <c r="C384" s="234" t="s">
        <v>4207</v>
      </c>
      <c r="D384" s="235">
        <v>1.1399999999999999</v>
      </c>
    </row>
    <row r="385" spans="1:4" ht="24.95" customHeight="1" x14ac:dyDescent="0.2">
      <c r="A385" s="504">
        <v>90625</v>
      </c>
      <c r="B385" s="233" t="s">
        <v>4273</v>
      </c>
      <c r="C385" s="234" t="s">
        <v>4207</v>
      </c>
      <c r="D385" s="235">
        <v>5.17</v>
      </c>
    </row>
    <row r="386" spans="1:4" ht="24.95" customHeight="1" x14ac:dyDescent="0.2">
      <c r="A386" s="504">
        <v>90631</v>
      </c>
      <c r="B386" s="233" t="s">
        <v>4274</v>
      </c>
      <c r="C386" s="234" t="s">
        <v>4207</v>
      </c>
      <c r="D386" s="235">
        <v>91.13</v>
      </c>
    </row>
    <row r="387" spans="1:4" ht="24.95" customHeight="1" x14ac:dyDescent="0.2">
      <c r="A387" s="504">
        <v>90637</v>
      </c>
      <c r="B387" s="233" t="s">
        <v>4275</v>
      </c>
      <c r="C387" s="234" t="s">
        <v>4207</v>
      </c>
      <c r="D387" s="235">
        <v>8.4700000000000006</v>
      </c>
    </row>
    <row r="388" spans="1:4" ht="24.95" customHeight="1" x14ac:dyDescent="0.2">
      <c r="A388" s="504">
        <v>90643</v>
      </c>
      <c r="B388" s="233" t="s">
        <v>4276</v>
      </c>
      <c r="C388" s="234" t="s">
        <v>4207</v>
      </c>
      <c r="D388" s="235">
        <v>12.68</v>
      </c>
    </row>
    <row r="389" spans="1:4" ht="24.95" customHeight="1" x14ac:dyDescent="0.2">
      <c r="A389" s="504">
        <v>90650</v>
      </c>
      <c r="B389" s="233" t="s">
        <v>4277</v>
      </c>
      <c r="C389" s="234" t="s">
        <v>4207</v>
      </c>
      <c r="D389" s="235">
        <v>6.21</v>
      </c>
    </row>
    <row r="390" spans="1:4" ht="24.95" customHeight="1" x14ac:dyDescent="0.2">
      <c r="A390" s="504">
        <v>90656</v>
      </c>
      <c r="B390" s="233" t="s">
        <v>4278</v>
      </c>
      <c r="C390" s="234" t="s">
        <v>4207</v>
      </c>
      <c r="D390" s="235">
        <v>8.3800000000000008</v>
      </c>
    </row>
    <row r="391" spans="1:4" ht="24.95" customHeight="1" x14ac:dyDescent="0.2">
      <c r="A391" s="504">
        <v>90662</v>
      </c>
      <c r="B391" s="233" t="s">
        <v>4279</v>
      </c>
      <c r="C391" s="234" t="s">
        <v>4207</v>
      </c>
      <c r="D391" s="235">
        <v>8.75</v>
      </c>
    </row>
    <row r="392" spans="1:4" ht="24.95" customHeight="1" x14ac:dyDescent="0.2">
      <c r="A392" s="504">
        <v>90668</v>
      </c>
      <c r="B392" s="233" t="s">
        <v>4280</v>
      </c>
      <c r="C392" s="234" t="s">
        <v>4207</v>
      </c>
      <c r="D392" s="235">
        <v>15.87</v>
      </c>
    </row>
    <row r="393" spans="1:4" ht="24.95" customHeight="1" x14ac:dyDescent="0.2">
      <c r="A393" s="504">
        <v>90674</v>
      </c>
      <c r="B393" s="233" t="s">
        <v>4281</v>
      </c>
      <c r="C393" s="234" t="s">
        <v>4207</v>
      </c>
      <c r="D393" s="235">
        <v>429.02</v>
      </c>
    </row>
    <row r="394" spans="1:4" ht="24.95" customHeight="1" x14ac:dyDescent="0.2">
      <c r="A394" s="504">
        <v>90680</v>
      </c>
      <c r="B394" s="233" t="s">
        <v>4282</v>
      </c>
      <c r="C394" s="234" t="s">
        <v>4207</v>
      </c>
      <c r="D394" s="235">
        <v>228.7</v>
      </c>
    </row>
    <row r="395" spans="1:4" ht="24.95" customHeight="1" x14ac:dyDescent="0.2">
      <c r="A395" s="504">
        <v>90686</v>
      </c>
      <c r="B395" s="233" t="s">
        <v>4283</v>
      </c>
      <c r="C395" s="234" t="s">
        <v>4207</v>
      </c>
      <c r="D395" s="235">
        <v>112.19</v>
      </c>
    </row>
    <row r="396" spans="1:4" ht="24.95" customHeight="1" x14ac:dyDescent="0.2">
      <c r="A396" s="504">
        <v>90692</v>
      </c>
      <c r="B396" s="233" t="s">
        <v>4284</v>
      </c>
      <c r="C396" s="234" t="s">
        <v>4207</v>
      </c>
      <c r="D396" s="235">
        <v>66.739999999999995</v>
      </c>
    </row>
    <row r="397" spans="1:4" ht="24.95" customHeight="1" x14ac:dyDescent="0.2">
      <c r="A397" s="504">
        <v>90964</v>
      </c>
      <c r="B397" s="233" t="s">
        <v>4285</v>
      </c>
      <c r="C397" s="234" t="s">
        <v>4207</v>
      </c>
      <c r="D397" s="235">
        <v>15.13</v>
      </c>
    </row>
    <row r="398" spans="1:4" ht="24.95" customHeight="1" x14ac:dyDescent="0.2">
      <c r="A398" s="504">
        <v>90972</v>
      </c>
      <c r="B398" s="233" t="s">
        <v>4286</v>
      </c>
      <c r="C398" s="234" t="s">
        <v>4207</v>
      </c>
      <c r="D398" s="235">
        <v>41.65</v>
      </c>
    </row>
    <row r="399" spans="1:4" ht="24.95" customHeight="1" x14ac:dyDescent="0.2">
      <c r="A399" s="504">
        <v>90979</v>
      </c>
      <c r="B399" s="233" t="s">
        <v>4287</v>
      </c>
      <c r="C399" s="234" t="s">
        <v>4207</v>
      </c>
      <c r="D399" s="235">
        <v>107.67</v>
      </c>
    </row>
    <row r="400" spans="1:4" ht="24.95" customHeight="1" x14ac:dyDescent="0.2">
      <c r="A400" s="504">
        <v>90991</v>
      </c>
      <c r="B400" s="233" t="s">
        <v>4288</v>
      </c>
      <c r="C400" s="234" t="s">
        <v>4207</v>
      </c>
      <c r="D400" s="235">
        <v>130.01</v>
      </c>
    </row>
    <row r="401" spans="1:4" ht="24.95" customHeight="1" x14ac:dyDescent="0.2">
      <c r="A401" s="504">
        <v>90999</v>
      </c>
      <c r="B401" s="233" t="s">
        <v>4289</v>
      </c>
      <c r="C401" s="234" t="s">
        <v>4207</v>
      </c>
      <c r="D401" s="235">
        <v>55.45</v>
      </c>
    </row>
    <row r="402" spans="1:4" ht="24.95" customHeight="1" x14ac:dyDescent="0.2">
      <c r="A402" s="504">
        <v>91031</v>
      </c>
      <c r="B402" s="233" t="s">
        <v>4290</v>
      </c>
      <c r="C402" s="234" t="s">
        <v>4207</v>
      </c>
      <c r="D402" s="235">
        <v>148.63999999999999</v>
      </c>
    </row>
    <row r="403" spans="1:4" ht="24.95" customHeight="1" x14ac:dyDescent="0.2">
      <c r="A403" s="504">
        <v>91277</v>
      </c>
      <c r="B403" s="233" t="s">
        <v>4291</v>
      </c>
      <c r="C403" s="234" t="s">
        <v>4207</v>
      </c>
      <c r="D403" s="235">
        <v>4.7</v>
      </c>
    </row>
    <row r="404" spans="1:4" ht="24.95" customHeight="1" x14ac:dyDescent="0.2">
      <c r="A404" s="504">
        <v>91283</v>
      </c>
      <c r="B404" s="233" t="s">
        <v>4292</v>
      </c>
      <c r="C404" s="234" t="s">
        <v>4207</v>
      </c>
      <c r="D404" s="235">
        <v>10.01</v>
      </c>
    </row>
    <row r="405" spans="1:4" ht="24.95" customHeight="1" x14ac:dyDescent="0.2">
      <c r="A405" s="504">
        <v>91386</v>
      </c>
      <c r="B405" s="233" t="s">
        <v>4293</v>
      </c>
      <c r="C405" s="234" t="s">
        <v>4207</v>
      </c>
      <c r="D405" s="235">
        <v>154.34</v>
      </c>
    </row>
    <row r="406" spans="1:4" ht="24.95" customHeight="1" x14ac:dyDescent="0.2">
      <c r="A406" s="504">
        <v>91533</v>
      </c>
      <c r="B406" s="233" t="s">
        <v>4294</v>
      </c>
      <c r="C406" s="234" t="s">
        <v>4207</v>
      </c>
      <c r="D406" s="235">
        <v>25.86</v>
      </c>
    </row>
    <row r="407" spans="1:4" ht="24.95" customHeight="1" x14ac:dyDescent="0.2">
      <c r="A407" s="504">
        <v>91634</v>
      </c>
      <c r="B407" s="233" t="s">
        <v>4295</v>
      </c>
      <c r="C407" s="234" t="s">
        <v>4207</v>
      </c>
      <c r="D407" s="235">
        <v>115.77</v>
      </c>
    </row>
    <row r="408" spans="1:4" ht="24.95" customHeight="1" x14ac:dyDescent="0.2">
      <c r="A408" s="504">
        <v>91645</v>
      </c>
      <c r="B408" s="233" t="s">
        <v>4296</v>
      </c>
      <c r="C408" s="234" t="s">
        <v>4207</v>
      </c>
      <c r="D408" s="235">
        <v>241.95</v>
      </c>
    </row>
    <row r="409" spans="1:4" ht="24.95" customHeight="1" x14ac:dyDescent="0.2">
      <c r="A409" s="504">
        <v>91692</v>
      </c>
      <c r="B409" s="233" t="s">
        <v>4297</v>
      </c>
      <c r="C409" s="234" t="s">
        <v>4207</v>
      </c>
      <c r="D409" s="235">
        <v>23.35</v>
      </c>
    </row>
    <row r="410" spans="1:4" ht="24.95" customHeight="1" x14ac:dyDescent="0.2">
      <c r="A410" s="504">
        <v>92043</v>
      </c>
      <c r="B410" s="233" t="s">
        <v>4298</v>
      </c>
      <c r="C410" s="234" t="s">
        <v>4207</v>
      </c>
      <c r="D410" s="235">
        <v>7.76</v>
      </c>
    </row>
    <row r="411" spans="1:4" ht="24.95" customHeight="1" x14ac:dyDescent="0.2">
      <c r="A411" s="504">
        <v>92106</v>
      </c>
      <c r="B411" s="233" t="s">
        <v>4299</v>
      </c>
      <c r="C411" s="234" t="s">
        <v>4207</v>
      </c>
      <c r="D411" s="235">
        <v>155.66999999999999</v>
      </c>
    </row>
    <row r="412" spans="1:4" ht="24.95" customHeight="1" x14ac:dyDescent="0.2">
      <c r="A412" s="504">
        <v>92112</v>
      </c>
      <c r="B412" s="233" t="s">
        <v>4300</v>
      </c>
      <c r="C412" s="234" t="s">
        <v>4207</v>
      </c>
      <c r="D412" s="235">
        <v>1.69</v>
      </c>
    </row>
    <row r="413" spans="1:4" ht="24.95" customHeight="1" x14ac:dyDescent="0.2">
      <c r="A413" s="504">
        <v>92118</v>
      </c>
      <c r="B413" s="233" t="s">
        <v>4301</v>
      </c>
      <c r="C413" s="234" t="s">
        <v>4207</v>
      </c>
      <c r="D413" s="235">
        <v>0.14000000000000001</v>
      </c>
    </row>
    <row r="414" spans="1:4" ht="24.95" customHeight="1" x14ac:dyDescent="0.2">
      <c r="A414" s="504">
        <v>92138</v>
      </c>
      <c r="B414" s="233" t="s">
        <v>4302</v>
      </c>
      <c r="C414" s="234" t="s">
        <v>4207</v>
      </c>
      <c r="D414" s="235">
        <v>114.9</v>
      </c>
    </row>
    <row r="415" spans="1:4" ht="24.95" customHeight="1" x14ac:dyDescent="0.2">
      <c r="A415" s="504">
        <v>92145</v>
      </c>
      <c r="B415" s="233" t="s">
        <v>4303</v>
      </c>
      <c r="C415" s="234" t="s">
        <v>4207</v>
      </c>
      <c r="D415" s="235">
        <v>90.09</v>
      </c>
    </row>
    <row r="416" spans="1:4" ht="24.95" customHeight="1" x14ac:dyDescent="0.2">
      <c r="A416" s="504">
        <v>92242</v>
      </c>
      <c r="B416" s="233" t="s">
        <v>4304</v>
      </c>
      <c r="C416" s="234" t="s">
        <v>4207</v>
      </c>
      <c r="D416" s="235">
        <v>212.19</v>
      </c>
    </row>
    <row r="417" spans="1:4" ht="24.95" customHeight="1" x14ac:dyDescent="0.2">
      <c r="A417" s="504">
        <v>92716</v>
      </c>
      <c r="B417" s="233" t="s">
        <v>4305</v>
      </c>
      <c r="C417" s="234" t="s">
        <v>4207</v>
      </c>
      <c r="D417" s="235">
        <v>15.36</v>
      </c>
    </row>
    <row r="418" spans="1:4" ht="24.95" customHeight="1" x14ac:dyDescent="0.2">
      <c r="A418" s="504">
        <v>92960</v>
      </c>
      <c r="B418" s="233" t="s">
        <v>4306</v>
      </c>
      <c r="C418" s="234" t="s">
        <v>4207</v>
      </c>
      <c r="D418" s="235">
        <v>14.55</v>
      </c>
    </row>
    <row r="419" spans="1:4" ht="24.95" customHeight="1" x14ac:dyDescent="0.2">
      <c r="A419" s="504">
        <v>92966</v>
      </c>
      <c r="B419" s="233" t="s">
        <v>4307</v>
      </c>
      <c r="C419" s="234" t="s">
        <v>4207</v>
      </c>
      <c r="D419" s="235">
        <v>15.46</v>
      </c>
    </row>
    <row r="420" spans="1:4" ht="24.95" customHeight="1" x14ac:dyDescent="0.2">
      <c r="A420" s="504">
        <v>93224</v>
      </c>
      <c r="B420" s="233" t="s">
        <v>4308</v>
      </c>
      <c r="C420" s="234" t="s">
        <v>4207</v>
      </c>
      <c r="D420" s="235">
        <v>625.74</v>
      </c>
    </row>
    <row r="421" spans="1:4" ht="24.95" customHeight="1" x14ac:dyDescent="0.2">
      <c r="A421" s="504">
        <v>93233</v>
      </c>
      <c r="B421" s="233" t="s">
        <v>4309</v>
      </c>
      <c r="C421" s="234" t="s">
        <v>4207</v>
      </c>
      <c r="D421" s="235">
        <v>4.1399999999999997</v>
      </c>
    </row>
    <row r="422" spans="1:4" ht="24.95" customHeight="1" x14ac:dyDescent="0.2">
      <c r="A422" s="504">
        <v>93272</v>
      </c>
      <c r="B422" s="233" t="s">
        <v>4310</v>
      </c>
      <c r="C422" s="234" t="s">
        <v>4207</v>
      </c>
      <c r="D422" s="235">
        <v>86.87</v>
      </c>
    </row>
    <row r="423" spans="1:4" ht="24.95" customHeight="1" x14ac:dyDescent="0.2">
      <c r="A423" s="504">
        <v>93281</v>
      </c>
      <c r="B423" s="233" t="s">
        <v>4311</v>
      </c>
      <c r="C423" s="234" t="s">
        <v>4207</v>
      </c>
      <c r="D423" s="235">
        <v>19.66</v>
      </c>
    </row>
    <row r="424" spans="1:4" ht="24.95" customHeight="1" x14ac:dyDescent="0.2">
      <c r="A424" s="504">
        <v>93287</v>
      </c>
      <c r="B424" s="233" t="s">
        <v>4312</v>
      </c>
      <c r="C424" s="234" t="s">
        <v>4207</v>
      </c>
      <c r="D424" s="235">
        <v>282.51</v>
      </c>
    </row>
    <row r="425" spans="1:4" ht="24.95" customHeight="1" x14ac:dyDescent="0.2">
      <c r="A425" s="504">
        <v>93402</v>
      </c>
      <c r="B425" s="233" t="s">
        <v>4313</v>
      </c>
      <c r="C425" s="234" t="s">
        <v>4207</v>
      </c>
      <c r="D425" s="235">
        <v>128.37</v>
      </c>
    </row>
    <row r="426" spans="1:4" ht="24.95" customHeight="1" x14ac:dyDescent="0.2">
      <c r="A426" s="504">
        <v>93408</v>
      </c>
      <c r="B426" s="233" t="s">
        <v>4314</v>
      </c>
      <c r="C426" s="234" t="s">
        <v>4207</v>
      </c>
      <c r="D426" s="235">
        <v>61.31</v>
      </c>
    </row>
    <row r="427" spans="1:4" ht="24.95" customHeight="1" x14ac:dyDescent="0.2">
      <c r="A427" s="504">
        <v>93415</v>
      </c>
      <c r="B427" s="233" t="s">
        <v>4315</v>
      </c>
      <c r="C427" s="234" t="s">
        <v>4207</v>
      </c>
      <c r="D427" s="235">
        <v>8.86</v>
      </c>
    </row>
    <row r="428" spans="1:4" ht="24.95" customHeight="1" x14ac:dyDescent="0.2">
      <c r="A428" s="504">
        <v>93421</v>
      </c>
      <c r="B428" s="233" t="s">
        <v>4316</v>
      </c>
      <c r="C428" s="234" t="s">
        <v>4207</v>
      </c>
      <c r="D428" s="235">
        <v>39.21</v>
      </c>
    </row>
    <row r="429" spans="1:4" ht="24.95" customHeight="1" x14ac:dyDescent="0.2">
      <c r="A429" s="504">
        <v>93427</v>
      </c>
      <c r="B429" s="233" t="s">
        <v>4317</v>
      </c>
      <c r="C429" s="234" t="s">
        <v>4207</v>
      </c>
      <c r="D429" s="235">
        <v>89.44</v>
      </c>
    </row>
    <row r="430" spans="1:4" ht="24.95" customHeight="1" x14ac:dyDescent="0.2">
      <c r="A430" s="504">
        <v>93433</v>
      </c>
      <c r="B430" s="233" t="s">
        <v>4318</v>
      </c>
      <c r="C430" s="234" t="s">
        <v>4207</v>
      </c>
      <c r="D430" s="235">
        <v>1838.01</v>
      </c>
    </row>
    <row r="431" spans="1:4" ht="24.95" customHeight="1" x14ac:dyDescent="0.2">
      <c r="A431" s="504">
        <v>93439</v>
      </c>
      <c r="B431" s="233" t="s">
        <v>4319</v>
      </c>
      <c r="C431" s="234" t="s">
        <v>4207</v>
      </c>
      <c r="D431" s="235">
        <v>100.48</v>
      </c>
    </row>
    <row r="432" spans="1:4" ht="24.95" customHeight="1" x14ac:dyDescent="0.2">
      <c r="A432" s="504">
        <v>95121</v>
      </c>
      <c r="B432" s="233" t="s">
        <v>4320</v>
      </c>
      <c r="C432" s="234" t="s">
        <v>4207</v>
      </c>
      <c r="D432" s="235">
        <v>192.26</v>
      </c>
    </row>
    <row r="433" spans="1:4" ht="24.95" customHeight="1" x14ac:dyDescent="0.2">
      <c r="A433" s="504">
        <v>95127</v>
      </c>
      <c r="B433" s="233" t="s">
        <v>4321</v>
      </c>
      <c r="C433" s="234" t="s">
        <v>4207</v>
      </c>
      <c r="D433" s="235">
        <v>123.37</v>
      </c>
    </row>
    <row r="434" spans="1:4" ht="24.95" customHeight="1" x14ac:dyDescent="0.2">
      <c r="A434" s="504">
        <v>95133</v>
      </c>
      <c r="B434" s="233" t="s">
        <v>4322</v>
      </c>
      <c r="C434" s="234" t="s">
        <v>4207</v>
      </c>
      <c r="D434" s="235">
        <v>98.1</v>
      </c>
    </row>
    <row r="435" spans="1:4" ht="24.95" customHeight="1" x14ac:dyDescent="0.2">
      <c r="A435" s="504">
        <v>95139</v>
      </c>
      <c r="B435" s="233" t="s">
        <v>4323</v>
      </c>
      <c r="C435" s="234" t="s">
        <v>4207</v>
      </c>
      <c r="D435" s="235">
        <v>0.04</v>
      </c>
    </row>
    <row r="436" spans="1:4" ht="24.95" customHeight="1" x14ac:dyDescent="0.2">
      <c r="A436" s="504">
        <v>95212</v>
      </c>
      <c r="B436" s="233" t="s">
        <v>4324</v>
      </c>
      <c r="C436" s="234" t="s">
        <v>4207</v>
      </c>
      <c r="D436" s="235">
        <v>93.59</v>
      </c>
    </row>
    <row r="437" spans="1:4" ht="24.95" customHeight="1" x14ac:dyDescent="0.2">
      <c r="A437" s="504">
        <v>95218</v>
      </c>
      <c r="B437" s="233" t="s">
        <v>4325</v>
      </c>
      <c r="C437" s="234" t="s">
        <v>4207</v>
      </c>
      <c r="D437" s="235">
        <v>20.11</v>
      </c>
    </row>
    <row r="438" spans="1:4" ht="24.95" customHeight="1" x14ac:dyDescent="0.2">
      <c r="A438" s="504">
        <v>95258</v>
      </c>
      <c r="B438" s="233" t="s">
        <v>4326</v>
      </c>
      <c r="C438" s="234" t="s">
        <v>4207</v>
      </c>
      <c r="D438" s="235">
        <v>15.08</v>
      </c>
    </row>
    <row r="439" spans="1:4" ht="24.95" customHeight="1" x14ac:dyDescent="0.2">
      <c r="A439" s="504">
        <v>95264</v>
      </c>
      <c r="B439" s="233" t="s">
        <v>4327</v>
      </c>
      <c r="C439" s="234" t="s">
        <v>4207</v>
      </c>
      <c r="D439" s="235">
        <v>3.69</v>
      </c>
    </row>
    <row r="440" spans="1:4" ht="24.95" customHeight="1" x14ac:dyDescent="0.2">
      <c r="A440" s="504">
        <v>95270</v>
      </c>
      <c r="B440" s="233" t="s">
        <v>4328</v>
      </c>
      <c r="C440" s="234" t="s">
        <v>4207</v>
      </c>
      <c r="D440" s="235">
        <v>4.55</v>
      </c>
    </row>
    <row r="441" spans="1:4" ht="24.95" customHeight="1" x14ac:dyDescent="0.2">
      <c r="A441" s="504">
        <v>95276</v>
      </c>
      <c r="B441" s="233" t="s">
        <v>4329</v>
      </c>
      <c r="C441" s="234" t="s">
        <v>4207</v>
      </c>
      <c r="D441" s="235">
        <v>2.09</v>
      </c>
    </row>
    <row r="442" spans="1:4" ht="24.95" customHeight="1" x14ac:dyDescent="0.2">
      <c r="A442" s="504">
        <v>95282</v>
      </c>
      <c r="B442" s="233" t="s">
        <v>4330</v>
      </c>
      <c r="C442" s="234" t="s">
        <v>4207</v>
      </c>
      <c r="D442" s="235">
        <v>4.53</v>
      </c>
    </row>
    <row r="443" spans="1:4" ht="24.95" customHeight="1" x14ac:dyDescent="0.2">
      <c r="A443" s="504">
        <v>95620</v>
      </c>
      <c r="B443" s="233" t="s">
        <v>4331</v>
      </c>
      <c r="C443" s="234" t="s">
        <v>4207</v>
      </c>
      <c r="D443" s="235">
        <v>14.64</v>
      </c>
    </row>
    <row r="444" spans="1:4" ht="24.95" customHeight="1" x14ac:dyDescent="0.2">
      <c r="A444" s="504">
        <v>95631</v>
      </c>
      <c r="B444" s="233" t="s">
        <v>4332</v>
      </c>
      <c r="C444" s="234" t="s">
        <v>4207</v>
      </c>
      <c r="D444" s="235">
        <v>125.18</v>
      </c>
    </row>
    <row r="445" spans="1:4" ht="24.95" customHeight="1" x14ac:dyDescent="0.2">
      <c r="A445" s="504">
        <v>95702</v>
      </c>
      <c r="B445" s="233" t="s">
        <v>4333</v>
      </c>
      <c r="C445" s="234" t="s">
        <v>4207</v>
      </c>
      <c r="D445" s="235">
        <v>31.19</v>
      </c>
    </row>
    <row r="446" spans="1:4" ht="24.95" customHeight="1" x14ac:dyDescent="0.2">
      <c r="A446" s="504">
        <v>95708</v>
      </c>
      <c r="B446" s="233" t="s">
        <v>4334</v>
      </c>
      <c r="C446" s="234" t="s">
        <v>4207</v>
      </c>
      <c r="D446" s="235">
        <v>99.83</v>
      </c>
    </row>
    <row r="447" spans="1:4" ht="24.95" customHeight="1" x14ac:dyDescent="0.2">
      <c r="A447" s="504">
        <v>95714</v>
      </c>
      <c r="B447" s="233" t="s">
        <v>4335</v>
      </c>
      <c r="C447" s="234" t="s">
        <v>4207</v>
      </c>
      <c r="D447" s="235">
        <v>163.32</v>
      </c>
    </row>
    <row r="448" spans="1:4" ht="24.95" customHeight="1" x14ac:dyDescent="0.2">
      <c r="A448" s="504">
        <v>95720</v>
      </c>
      <c r="B448" s="233" t="s">
        <v>4336</v>
      </c>
      <c r="C448" s="234" t="s">
        <v>4207</v>
      </c>
      <c r="D448" s="235">
        <v>160.62</v>
      </c>
    </row>
    <row r="449" spans="1:4" ht="24.95" customHeight="1" x14ac:dyDescent="0.2">
      <c r="A449" s="504">
        <v>95872</v>
      </c>
      <c r="B449" s="233" t="s">
        <v>4337</v>
      </c>
      <c r="C449" s="234" t="s">
        <v>4207</v>
      </c>
      <c r="D449" s="235">
        <v>151.74</v>
      </c>
    </row>
    <row r="450" spans="1:4" ht="24.95" customHeight="1" x14ac:dyDescent="0.2">
      <c r="A450" s="504">
        <v>96013</v>
      </c>
      <c r="B450" s="233" t="s">
        <v>4338</v>
      </c>
      <c r="C450" s="234" t="s">
        <v>4207</v>
      </c>
      <c r="D450" s="235">
        <v>101.26</v>
      </c>
    </row>
    <row r="451" spans="1:4" ht="24.95" customHeight="1" x14ac:dyDescent="0.2">
      <c r="A451" s="504">
        <v>96020</v>
      </c>
      <c r="B451" s="233" t="s">
        <v>4339</v>
      </c>
      <c r="C451" s="234" t="s">
        <v>4207</v>
      </c>
      <c r="D451" s="235">
        <v>101.04</v>
      </c>
    </row>
    <row r="452" spans="1:4" ht="24.95" customHeight="1" x14ac:dyDescent="0.2">
      <c r="A452" s="504">
        <v>96028</v>
      </c>
      <c r="B452" s="233" t="s">
        <v>4340</v>
      </c>
      <c r="C452" s="234" t="s">
        <v>4207</v>
      </c>
      <c r="D452" s="235">
        <v>79.489999999999995</v>
      </c>
    </row>
    <row r="453" spans="1:4" ht="24.95" customHeight="1" x14ac:dyDescent="0.2">
      <c r="A453" s="504">
        <v>96035</v>
      </c>
      <c r="B453" s="233" t="s">
        <v>4341</v>
      </c>
      <c r="C453" s="234" t="s">
        <v>4207</v>
      </c>
      <c r="D453" s="235">
        <v>161.33000000000001</v>
      </c>
    </row>
    <row r="454" spans="1:4" ht="24.95" customHeight="1" x14ac:dyDescent="0.2">
      <c r="A454" s="504">
        <v>96157</v>
      </c>
      <c r="B454" s="233" t="s">
        <v>4342</v>
      </c>
      <c r="C454" s="234" t="s">
        <v>4207</v>
      </c>
      <c r="D454" s="235">
        <v>79.709999999999994</v>
      </c>
    </row>
    <row r="455" spans="1:4" ht="24.95" customHeight="1" x14ac:dyDescent="0.2">
      <c r="A455" s="504">
        <v>96158</v>
      </c>
      <c r="B455" s="233" t="s">
        <v>4343</v>
      </c>
      <c r="C455" s="234" t="s">
        <v>4207</v>
      </c>
      <c r="D455" s="235">
        <v>72.83</v>
      </c>
    </row>
    <row r="456" spans="1:4" ht="24.95" customHeight="1" x14ac:dyDescent="0.2">
      <c r="A456" s="504">
        <v>96245</v>
      </c>
      <c r="B456" s="233" t="s">
        <v>4344</v>
      </c>
      <c r="C456" s="234" t="s">
        <v>4207</v>
      </c>
      <c r="D456" s="235">
        <v>63.56</v>
      </c>
    </row>
    <row r="457" spans="1:4" ht="24.95" customHeight="1" x14ac:dyDescent="0.2">
      <c r="A457" s="504">
        <v>96303</v>
      </c>
      <c r="B457" s="233" t="s">
        <v>4345</v>
      </c>
      <c r="C457" s="234" t="s">
        <v>4207</v>
      </c>
      <c r="D457" s="235">
        <v>164.4</v>
      </c>
    </row>
    <row r="458" spans="1:4" ht="24.95" customHeight="1" x14ac:dyDescent="0.2">
      <c r="A458" s="504">
        <v>96309</v>
      </c>
      <c r="B458" s="233" t="s">
        <v>4346</v>
      </c>
      <c r="C458" s="234" t="s">
        <v>4207</v>
      </c>
      <c r="D458" s="235">
        <v>0.86</v>
      </c>
    </row>
    <row r="459" spans="1:4" ht="24.95" customHeight="1" x14ac:dyDescent="0.2">
      <c r="A459" s="504">
        <v>96463</v>
      </c>
      <c r="B459" s="233" t="s">
        <v>4347</v>
      </c>
      <c r="C459" s="234" t="s">
        <v>4207</v>
      </c>
      <c r="D459" s="235">
        <v>124.29</v>
      </c>
    </row>
    <row r="460" spans="1:4" ht="24.95" customHeight="1" x14ac:dyDescent="0.2">
      <c r="A460" s="504">
        <v>98764</v>
      </c>
      <c r="B460" s="233" t="s">
        <v>18274</v>
      </c>
      <c r="C460" s="234" t="s">
        <v>4207</v>
      </c>
      <c r="D460" s="235">
        <v>2.48</v>
      </c>
    </row>
    <row r="461" spans="1:4" ht="24.95" customHeight="1" x14ac:dyDescent="0.2">
      <c r="A461" s="504">
        <v>5632</v>
      </c>
      <c r="B461" s="233" t="s">
        <v>4348</v>
      </c>
      <c r="C461" s="234" t="s">
        <v>4349</v>
      </c>
      <c r="D461" s="235">
        <v>53.62</v>
      </c>
    </row>
    <row r="462" spans="1:4" ht="24.95" customHeight="1" x14ac:dyDescent="0.2">
      <c r="A462" s="504">
        <v>5679</v>
      </c>
      <c r="B462" s="233" t="s">
        <v>4350</v>
      </c>
      <c r="C462" s="234" t="s">
        <v>4349</v>
      </c>
      <c r="D462" s="235">
        <v>38.71</v>
      </c>
    </row>
    <row r="463" spans="1:4" ht="24.95" customHeight="1" x14ac:dyDescent="0.2">
      <c r="A463" s="504">
        <v>5681</v>
      </c>
      <c r="B463" s="233" t="s">
        <v>4351</v>
      </c>
      <c r="C463" s="234" t="s">
        <v>4349</v>
      </c>
      <c r="D463" s="235">
        <v>36.93</v>
      </c>
    </row>
    <row r="464" spans="1:4" ht="24.95" customHeight="1" x14ac:dyDescent="0.2">
      <c r="A464" s="504">
        <v>5685</v>
      </c>
      <c r="B464" s="233" t="s">
        <v>4352</v>
      </c>
      <c r="C464" s="234" t="s">
        <v>4349</v>
      </c>
      <c r="D464" s="235">
        <v>35.11</v>
      </c>
    </row>
    <row r="465" spans="1:4" ht="24.95" customHeight="1" x14ac:dyDescent="0.2">
      <c r="A465" s="504">
        <v>5690</v>
      </c>
      <c r="B465" s="233" t="s">
        <v>4353</v>
      </c>
      <c r="C465" s="234" t="s">
        <v>4349</v>
      </c>
      <c r="D465" s="235">
        <v>1.91</v>
      </c>
    </row>
    <row r="466" spans="1:4" ht="24.95" customHeight="1" x14ac:dyDescent="0.2">
      <c r="A466" s="504">
        <v>5806</v>
      </c>
      <c r="B466" s="233" t="s">
        <v>4354</v>
      </c>
      <c r="C466" s="234" t="s">
        <v>4349</v>
      </c>
      <c r="D466" s="235">
        <v>0.18</v>
      </c>
    </row>
    <row r="467" spans="1:4" ht="24.95" customHeight="1" x14ac:dyDescent="0.2">
      <c r="A467" s="504">
        <v>5826</v>
      </c>
      <c r="B467" s="233" t="s">
        <v>4355</v>
      </c>
      <c r="C467" s="234" t="s">
        <v>4349</v>
      </c>
      <c r="D467" s="235">
        <v>27.7</v>
      </c>
    </row>
    <row r="468" spans="1:4" ht="24.95" customHeight="1" x14ac:dyDescent="0.2">
      <c r="A468" s="504">
        <v>5829</v>
      </c>
      <c r="B468" s="233" t="s">
        <v>4356</v>
      </c>
      <c r="C468" s="234" t="s">
        <v>4349</v>
      </c>
      <c r="D468" s="235">
        <v>115.22</v>
      </c>
    </row>
    <row r="469" spans="1:4" ht="24.95" customHeight="1" x14ac:dyDescent="0.2">
      <c r="A469" s="504">
        <v>5837</v>
      </c>
      <c r="B469" s="233" t="s">
        <v>4357</v>
      </c>
      <c r="C469" s="234" t="s">
        <v>4349</v>
      </c>
      <c r="D469" s="235">
        <v>86.94</v>
      </c>
    </row>
    <row r="470" spans="1:4" ht="24.95" customHeight="1" x14ac:dyDescent="0.2">
      <c r="A470" s="504">
        <v>5841</v>
      </c>
      <c r="B470" s="233" t="s">
        <v>4358</v>
      </c>
      <c r="C470" s="234" t="s">
        <v>4349</v>
      </c>
      <c r="D470" s="235">
        <v>2.1800000000000002</v>
      </c>
    </row>
    <row r="471" spans="1:4" ht="24.95" customHeight="1" x14ac:dyDescent="0.2">
      <c r="A471" s="504">
        <v>5845</v>
      </c>
      <c r="B471" s="233" t="s">
        <v>4359</v>
      </c>
      <c r="C471" s="234" t="s">
        <v>4349</v>
      </c>
      <c r="D471" s="235">
        <v>34.86</v>
      </c>
    </row>
    <row r="472" spans="1:4" ht="24.95" customHeight="1" x14ac:dyDescent="0.2">
      <c r="A472" s="504">
        <v>5849</v>
      </c>
      <c r="B472" s="233" t="s">
        <v>4360</v>
      </c>
      <c r="C472" s="234" t="s">
        <v>4349</v>
      </c>
      <c r="D472" s="235">
        <v>53.67</v>
      </c>
    </row>
    <row r="473" spans="1:4" ht="24.95" customHeight="1" x14ac:dyDescent="0.2">
      <c r="A473" s="504">
        <v>5853</v>
      </c>
      <c r="B473" s="233" t="s">
        <v>4361</v>
      </c>
      <c r="C473" s="234" t="s">
        <v>4349</v>
      </c>
      <c r="D473" s="235">
        <v>53.85</v>
      </c>
    </row>
    <row r="474" spans="1:4" ht="24.95" customHeight="1" x14ac:dyDescent="0.2">
      <c r="A474" s="504">
        <v>5857</v>
      </c>
      <c r="B474" s="233" t="s">
        <v>4362</v>
      </c>
      <c r="C474" s="234" t="s">
        <v>4349</v>
      </c>
      <c r="D474" s="235">
        <v>122.05</v>
      </c>
    </row>
    <row r="475" spans="1:4" ht="24.95" customHeight="1" x14ac:dyDescent="0.2">
      <c r="A475" s="504">
        <v>5865</v>
      </c>
      <c r="B475" s="233" t="s">
        <v>4363</v>
      </c>
      <c r="C475" s="234" t="s">
        <v>4349</v>
      </c>
      <c r="D475" s="235">
        <v>5.33</v>
      </c>
    </row>
    <row r="476" spans="1:4" ht="24.95" customHeight="1" x14ac:dyDescent="0.2">
      <c r="A476" s="504">
        <v>5869</v>
      </c>
      <c r="B476" s="233" t="s">
        <v>4364</v>
      </c>
      <c r="C476" s="234" t="s">
        <v>4349</v>
      </c>
      <c r="D476" s="235">
        <v>39.130000000000003</v>
      </c>
    </row>
    <row r="477" spans="1:4" ht="24.95" customHeight="1" x14ac:dyDescent="0.2">
      <c r="A477" s="504">
        <v>5877</v>
      </c>
      <c r="B477" s="233" t="s">
        <v>4365</v>
      </c>
      <c r="C477" s="234" t="s">
        <v>4349</v>
      </c>
      <c r="D477" s="235">
        <v>38.14</v>
      </c>
    </row>
    <row r="478" spans="1:4" ht="24.95" customHeight="1" x14ac:dyDescent="0.2">
      <c r="A478" s="504">
        <v>5881</v>
      </c>
      <c r="B478" s="233" t="s">
        <v>4366</v>
      </c>
      <c r="C478" s="234" t="s">
        <v>4349</v>
      </c>
      <c r="D478" s="235">
        <v>41.58</v>
      </c>
    </row>
    <row r="479" spans="1:4" ht="24.95" customHeight="1" x14ac:dyDescent="0.2">
      <c r="A479" s="504">
        <v>5884</v>
      </c>
      <c r="B479" s="233" t="s">
        <v>4367</v>
      </c>
      <c r="C479" s="234" t="s">
        <v>4349</v>
      </c>
      <c r="D479" s="235">
        <v>32.43</v>
      </c>
    </row>
    <row r="480" spans="1:4" ht="24.95" customHeight="1" x14ac:dyDescent="0.2">
      <c r="A480" s="504">
        <v>5892</v>
      </c>
      <c r="B480" s="233" t="s">
        <v>4368</v>
      </c>
      <c r="C480" s="234" t="s">
        <v>4349</v>
      </c>
      <c r="D480" s="235">
        <v>28.85</v>
      </c>
    </row>
    <row r="481" spans="1:4" ht="24.95" customHeight="1" x14ac:dyDescent="0.2">
      <c r="A481" s="504">
        <v>5896</v>
      </c>
      <c r="B481" s="233" t="s">
        <v>4369</v>
      </c>
      <c r="C481" s="234" t="s">
        <v>4349</v>
      </c>
      <c r="D481" s="235">
        <v>27.21</v>
      </c>
    </row>
    <row r="482" spans="1:4" ht="24.95" customHeight="1" x14ac:dyDescent="0.2">
      <c r="A482" s="504">
        <v>5903</v>
      </c>
      <c r="B482" s="233" t="s">
        <v>4370</v>
      </c>
      <c r="C482" s="234" t="s">
        <v>4349</v>
      </c>
      <c r="D482" s="235">
        <v>33.44</v>
      </c>
    </row>
    <row r="483" spans="1:4" ht="24.95" customHeight="1" x14ac:dyDescent="0.2">
      <c r="A483" s="504">
        <v>5911</v>
      </c>
      <c r="B483" s="233" t="s">
        <v>4371</v>
      </c>
      <c r="C483" s="234" t="s">
        <v>4349</v>
      </c>
      <c r="D483" s="235">
        <v>16.63</v>
      </c>
    </row>
    <row r="484" spans="1:4" ht="24.95" customHeight="1" x14ac:dyDescent="0.2">
      <c r="A484" s="504">
        <v>5923</v>
      </c>
      <c r="B484" s="233" t="s">
        <v>4372</v>
      </c>
      <c r="C484" s="234" t="s">
        <v>4349</v>
      </c>
      <c r="D484" s="235">
        <v>1.49</v>
      </c>
    </row>
    <row r="485" spans="1:4" ht="24.95" customHeight="1" x14ac:dyDescent="0.2">
      <c r="A485" s="504">
        <v>5930</v>
      </c>
      <c r="B485" s="233" t="s">
        <v>4373</v>
      </c>
      <c r="C485" s="234" t="s">
        <v>4349</v>
      </c>
      <c r="D485" s="235">
        <v>33.15</v>
      </c>
    </row>
    <row r="486" spans="1:4" ht="24.95" customHeight="1" x14ac:dyDescent="0.2">
      <c r="A486" s="504">
        <v>5934</v>
      </c>
      <c r="B486" s="233" t="s">
        <v>4374</v>
      </c>
      <c r="C486" s="234" t="s">
        <v>4349</v>
      </c>
      <c r="D486" s="235">
        <v>55.62</v>
      </c>
    </row>
    <row r="487" spans="1:4" ht="24.95" customHeight="1" x14ac:dyDescent="0.2">
      <c r="A487" s="504">
        <v>5942</v>
      </c>
      <c r="B487" s="233" t="s">
        <v>4375</v>
      </c>
      <c r="C487" s="234" t="s">
        <v>4349</v>
      </c>
      <c r="D487" s="235">
        <v>44.23</v>
      </c>
    </row>
    <row r="488" spans="1:4" ht="24.95" customHeight="1" x14ac:dyDescent="0.2">
      <c r="A488" s="504">
        <v>5946</v>
      </c>
      <c r="B488" s="233" t="s">
        <v>4376</v>
      </c>
      <c r="C488" s="234" t="s">
        <v>4349</v>
      </c>
      <c r="D488" s="235">
        <v>53.34</v>
      </c>
    </row>
    <row r="489" spans="1:4" ht="24.95" customHeight="1" x14ac:dyDescent="0.2">
      <c r="A489" s="504">
        <v>5952</v>
      </c>
      <c r="B489" s="233" t="s">
        <v>4377</v>
      </c>
      <c r="C489" s="234" t="s">
        <v>4349</v>
      </c>
      <c r="D489" s="235">
        <v>14.02</v>
      </c>
    </row>
    <row r="490" spans="1:4" ht="24.95" customHeight="1" x14ac:dyDescent="0.2">
      <c r="A490" s="504">
        <v>5954</v>
      </c>
      <c r="B490" s="233" t="s">
        <v>4378</v>
      </c>
      <c r="C490" s="234" t="s">
        <v>4349</v>
      </c>
      <c r="D490" s="235">
        <v>2.42</v>
      </c>
    </row>
    <row r="491" spans="1:4" ht="24.95" customHeight="1" x14ac:dyDescent="0.2">
      <c r="A491" s="504">
        <v>5961</v>
      </c>
      <c r="B491" s="233" t="s">
        <v>4379</v>
      </c>
      <c r="C491" s="234" t="s">
        <v>4349</v>
      </c>
      <c r="D491" s="235">
        <v>31.74</v>
      </c>
    </row>
    <row r="492" spans="1:4" ht="24.95" customHeight="1" x14ac:dyDescent="0.2">
      <c r="A492" s="504">
        <v>6260</v>
      </c>
      <c r="B492" s="233" t="s">
        <v>4380</v>
      </c>
      <c r="C492" s="234" t="s">
        <v>4349</v>
      </c>
      <c r="D492" s="235">
        <v>30.12</v>
      </c>
    </row>
    <row r="493" spans="1:4" ht="24.95" customHeight="1" x14ac:dyDescent="0.2">
      <c r="A493" s="504">
        <v>6880</v>
      </c>
      <c r="B493" s="233" t="s">
        <v>4381</v>
      </c>
      <c r="C493" s="234" t="s">
        <v>4349</v>
      </c>
      <c r="D493" s="235">
        <v>45.06</v>
      </c>
    </row>
    <row r="494" spans="1:4" ht="24.95" customHeight="1" x14ac:dyDescent="0.2">
      <c r="A494" s="504">
        <v>7031</v>
      </c>
      <c r="B494" s="233" t="s">
        <v>4382</v>
      </c>
      <c r="C494" s="234" t="s">
        <v>4349</v>
      </c>
      <c r="D494" s="235">
        <v>3.36</v>
      </c>
    </row>
    <row r="495" spans="1:4" ht="24.95" customHeight="1" x14ac:dyDescent="0.2">
      <c r="A495" s="504">
        <v>7043</v>
      </c>
      <c r="B495" s="233" t="s">
        <v>4383</v>
      </c>
      <c r="C495" s="234" t="s">
        <v>4349</v>
      </c>
      <c r="D495" s="235">
        <v>0.23</v>
      </c>
    </row>
    <row r="496" spans="1:4" ht="24.95" customHeight="1" x14ac:dyDescent="0.2">
      <c r="A496" s="504">
        <v>7050</v>
      </c>
      <c r="B496" s="233" t="s">
        <v>4384</v>
      </c>
      <c r="C496" s="234" t="s">
        <v>4349</v>
      </c>
      <c r="D496" s="235">
        <v>41.94</v>
      </c>
    </row>
    <row r="497" spans="1:4" ht="24.95" customHeight="1" x14ac:dyDescent="0.2">
      <c r="A497" s="504">
        <v>67827</v>
      </c>
      <c r="B497" s="233" t="s">
        <v>4385</v>
      </c>
      <c r="C497" s="234" t="s">
        <v>4349</v>
      </c>
      <c r="D497" s="235">
        <v>31.08</v>
      </c>
    </row>
    <row r="498" spans="1:4" ht="24.95" customHeight="1" x14ac:dyDescent="0.2">
      <c r="A498" s="504">
        <v>73395</v>
      </c>
      <c r="B498" s="233" t="s">
        <v>4386</v>
      </c>
      <c r="C498" s="234" t="s">
        <v>4349</v>
      </c>
      <c r="D498" s="235">
        <v>4.18</v>
      </c>
    </row>
    <row r="499" spans="1:4" ht="24.95" customHeight="1" x14ac:dyDescent="0.2">
      <c r="A499" s="504">
        <v>83766</v>
      </c>
      <c r="B499" s="233" t="s">
        <v>4387</v>
      </c>
      <c r="C499" s="234" t="s">
        <v>4349</v>
      </c>
      <c r="D499" s="235">
        <v>27.33</v>
      </c>
    </row>
    <row r="500" spans="1:4" ht="24.95" customHeight="1" x14ac:dyDescent="0.2">
      <c r="A500" s="504">
        <v>84013</v>
      </c>
      <c r="B500" s="233" t="s">
        <v>4388</v>
      </c>
      <c r="C500" s="234" t="s">
        <v>4349</v>
      </c>
      <c r="D500" s="235">
        <v>52.19</v>
      </c>
    </row>
    <row r="501" spans="1:4" ht="24.95" customHeight="1" x14ac:dyDescent="0.2">
      <c r="A501" s="504">
        <v>87446</v>
      </c>
      <c r="B501" s="233" t="s">
        <v>4389</v>
      </c>
      <c r="C501" s="234" t="s">
        <v>4349</v>
      </c>
      <c r="D501" s="235">
        <v>0.28999999999999998</v>
      </c>
    </row>
    <row r="502" spans="1:4" ht="24.95" customHeight="1" x14ac:dyDescent="0.2">
      <c r="A502" s="504">
        <v>88392</v>
      </c>
      <c r="B502" s="233" t="s">
        <v>4390</v>
      </c>
      <c r="C502" s="234" t="s">
        <v>4349</v>
      </c>
      <c r="D502" s="235">
        <v>0.57999999999999996</v>
      </c>
    </row>
    <row r="503" spans="1:4" ht="24.95" customHeight="1" x14ac:dyDescent="0.2">
      <c r="A503" s="504">
        <v>88398</v>
      </c>
      <c r="B503" s="233" t="s">
        <v>4391</v>
      </c>
      <c r="C503" s="234" t="s">
        <v>4349</v>
      </c>
      <c r="D503" s="235">
        <v>0.69</v>
      </c>
    </row>
    <row r="504" spans="1:4" ht="24.95" customHeight="1" x14ac:dyDescent="0.2">
      <c r="A504" s="504">
        <v>88404</v>
      </c>
      <c r="B504" s="233" t="s">
        <v>4392</v>
      </c>
      <c r="C504" s="234" t="s">
        <v>4349</v>
      </c>
      <c r="D504" s="235">
        <v>0.55000000000000004</v>
      </c>
    </row>
    <row r="505" spans="1:4" ht="24.95" customHeight="1" x14ac:dyDescent="0.2">
      <c r="A505" s="504">
        <v>88430</v>
      </c>
      <c r="B505" s="233" t="s">
        <v>4393</v>
      </c>
      <c r="C505" s="234" t="s">
        <v>4349</v>
      </c>
      <c r="D505" s="235">
        <v>3.63</v>
      </c>
    </row>
    <row r="506" spans="1:4" ht="24.95" customHeight="1" x14ac:dyDescent="0.2">
      <c r="A506" s="504">
        <v>88438</v>
      </c>
      <c r="B506" s="233" t="s">
        <v>4394</v>
      </c>
      <c r="C506" s="234" t="s">
        <v>4349</v>
      </c>
      <c r="D506" s="235">
        <v>4.8099999999999996</v>
      </c>
    </row>
    <row r="507" spans="1:4" ht="24.95" customHeight="1" x14ac:dyDescent="0.2">
      <c r="A507" s="504">
        <v>88831</v>
      </c>
      <c r="B507" s="233" t="s">
        <v>4395</v>
      </c>
      <c r="C507" s="234" t="s">
        <v>4349</v>
      </c>
      <c r="D507" s="235">
        <v>0.22</v>
      </c>
    </row>
    <row r="508" spans="1:4" ht="24.95" customHeight="1" x14ac:dyDescent="0.2">
      <c r="A508" s="504">
        <v>88844</v>
      </c>
      <c r="B508" s="233" t="s">
        <v>4396</v>
      </c>
      <c r="C508" s="234" t="s">
        <v>4349</v>
      </c>
      <c r="D508" s="235">
        <v>48.07</v>
      </c>
    </row>
    <row r="509" spans="1:4" ht="24.95" customHeight="1" x14ac:dyDescent="0.2">
      <c r="A509" s="504">
        <v>88908</v>
      </c>
      <c r="B509" s="233" t="s">
        <v>4397</v>
      </c>
      <c r="C509" s="234" t="s">
        <v>4349</v>
      </c>
      <c r="D509" s="235">
        <v>57.1</v>
      </c>
    </row>
    <row r="510" spans="1:4" ht="24.95" customHeight="1" x14ac:dyDescent="0.2">
      <c r="A510" s="504">
        <v>89022</v>
      </c>
      <c r="B510" s="233" t="s">
        <v>4398</v>
      </c>
      <c r="C510" s="234" t="s">
        <v>4349</v>
      </c>
      <c r="D510" s="235">
        <v>0.22</v>
      </c>
    </row>
    <row r="511" spans="1:4" ht="24.95" customHeight="1" x14ac:dyDescent="0.2">
      <c r="A511" s="504">
        <v>89027</v>
      </c>
      <c r="B511" s="233" t="s">
        <v>4399</v>
      </c>
      <c r="C511" s="234" t="s">
        <v>4349</v>
      </c>
      <c r="D511" s="235">
        <v>2.73</v>
      </c>
    </row>
    <row r="512" spans="1:4" ht="24.95" customHeight="1" x14ac:dyDescent="0.2">
      <c r="A512" s="504">
        <v>89031</v>
      </c>
      <c r="B512" s="233" t="s">
        <v>4400</v>
      </c>
      <c r="C512" s="234" t="s">
        <v>4349</v>
      </c>
      <c r="D512" s="235">
        <v>47</v>
      </c>
    </row>
    <row r="513" spans="1:4" ht="24.95" customHeight="1" x14ac:dyDescent="0.2">
      <c r="A513" s="504">
        <v>89036</v>
      </c>
      <c r="B513" s="233" t="s">
        <v>4401</v>
      </c>
      <c r="C513" s="234" t="s">
        <v>4349</v>
      </c>
      <c r="D513" s="235">
        <v>31.92</v>
      </c>
    </row>
    <row r="514" spans="1:4" ht="24.95" customHeight="1" x14ac:dyDescent="0.2">
      <c r="A514" s="504">
        <v>89218</v>
      </c>
      <c r="B514" s="233" t="s">
        <v>4402</v>
      </c>
      <c r="C514" s="234" t="s">
        <v>4349</v>
      </c>
      <c r="D514" s="235">
        <v>63.17</v>
      </c>
    </row>
    <row r="515" spans="1:4" ht="24.95" customHeight="1" x14ac:dyDescent="0.2">
      <c r="A515" s="504">
        <v>89226</v>
      </c>
      <c r="B515" s="233" t="s">
        <v>4403</v>
      </c>
      <c r="C515" s="234" t="s">
        <v>4349</v>
      </c>
      <c r="D515" s="235">
        <v>0.9</v>
      </c>
    </row>
    <row r="516" spans="1:4" ht="24.95" customHeight="1" x14ac:dyDescent="0.2">
      <c r="A516" s="504">
        <v>89235</v>
      </c>
      <c r="B516" s="233" t="s">
        <v>4404</v>
      </c>
      <c r="C516" s="234" t="s">
        <v>4349</v>
      </c>
      <c r="D516" s="235">
        <v>109.77</v>
      </c>
    </row>
    <row r="517" spans="1:4" ht="24.95" customHeight="1" x14ac:dyDescent="0.2">
      <c r="A517" s="504">
        <v>89243</v>
      </c>
      <c r="B517" s="233" t="s">
        <v>4405</v>
      </c>
      <c r="C517" s="234" t="s">
        <v>4349</v>
      </c>
      <c r="D517" s="235">
        <v>227.3</v>
      </c>
    </row>
    <row r="518" spans="1:4" ht="24.95" customHeight="1" x14ac:dyDescent="0.2">
      <c r="A518" s="504">
        <v>89251</v>
      </c>
      <c r="B518" s="233" t="s">
        <v>4406</v>
      </c>
      <c r="C518" s="234" t="s">
        <v>4349</v>
      </c>
      <c r="D518" s="235">
        <v>200.36</v>
      </c>
    </row>
    <row r="519" spans="1:4" ht="24.95" customHeight="1" x14ac:dyDescent="0.2">
      <c r="A519" s="504">
        <v>89258</v>
      </c>
      <c r="B519" s="233" t="s">
        <v>4407</v>
      </c>
      <c r="C519" s="234" t="s">
        <v>4349</v>
      </c>
      <c r="D519" s="235">
        <v>75.180000000000007</v>
      </c>
    </row>
    <row r="520" spans="1:4" ht="24.95" customHeight="1" x14ac:dyDescent="0.2">
      <c r="A520" s="504">
        <v>89273</v>
      </c>
      <c r="B520" s="233" t="s">
        <v>4408</v>
      </c>
      <c r="C520" s="234" t="s">
        <v>4349</v>
      </c>
      <c r="D520" s="235">
        <v>65.239999999999995</v>
      </c>
    </row>
    <row r="521" spans="1:4" ht="24.95" customHeight="1" x14ac:dyDescent="0.2">
      <c r="A521" s="504">
        <v>89279</v>
      </c>
      <c r="B521" s="233" t="s">
        <v>4409</v>
      </c>
      <c r="C521" s="234" t="s">
        <v>4349</v>
      </c>
      <c r="D521" s="235">
        <v>1.1000000000000001</v>
      </c>
    </row>
    <row r="522" spans="1:4" ht="24.95" customHeight="1" x14ac:dyDescent="0.2">
      <c r="A522" s="504">
        <v>89877</v>
      </c>
      <c r="B522" s="233" t="s">
        <v>4410</v>
      </c>
      <c r="C522" s="234" t="s">
        <v>4349</v>
      </c>
      <c r="D522" s="235">
        <v>40.659999999999997</v>
      </c>
    </row>
    <row r="523" spans="1:4" ht="24.95" customHeight="1" x14ac:dyDescent="0.2">
      <c r="A523" s="504">
        <v>89884</v>
      </c>
      <c r="B523" s="233" t="s">
        <v>4411</v>
      </c>
      <c r="C523" s="234" t="s">
        <v>4349</v>
      </c>
      <c r="D523" s="235">
        <v>41.64</v>
      </c>
    </row>
    <row r="524" spans="1:4" ht="24.95" customHeight="1" x14ac:dyDescent="0.2">
      <c r="A524" s="504">
        <v>90587</v>
      </c>
      <c r="B524" s="233" t="s">
        <v>4412</v>
      </c>
      <c r="C524" s="234" t="s">
        <v>4349</v>
      </c>
      <c r="D524" s="235">
        <v>0.31</v>
      </c>
    </row>
    <row r="525" spans="1:4" ht="24.95" customHeight="1" x14ac:dyDescent="0.2">
      <c r="A525" s="504">
        <v>90626</v>
      </c>
      <c r="B525" s="233" t="s">
        <v>4413</v>
      </c>
      <c r="C525" s="234" t="s">
        <v>4349</v>
      </c>
      <c r="D525" s="235">
        <v>1.77</v>
      </c>
    </row>
    <row r="526" spans="1:4" ht="24.95" customHeight="1" x14ac:dyDescent="0.2">
      <c r="A526" s="504">
        <v>90632</v>
      </c>
      <c r="B526" s="233" t="s">
        <v>4414</v>
      </c>
      <c r="C526" s="234" t="s">
        <v>4349</v>
      </c>
      <c r="D526" s="235">
        <v>53.29</v>
      </c>
    </row>
    <row r="527" spans="1:4" ht="24.95" customHeight="1" x14ac:dyDescent="0.2">
      <c r="A527" s="504">
        <v>90638</v>
      </c>
      <c r="B527" s="233" t="s">
        <v>4415</v>
      </c>
      <c r="C527" s="234" t="s">
        <v>4349</v>
      </c>
      <c r="D527" s="235">
        <v>2.79</v>
      </c>
    </row>
    <row r="528" spans="1:4" ht="24.95" customHeight="1" x14ac:dyDescent="0.2">
      <c r="A528" s="504">
        <v>90644</v>
      </c>
      <c r="B528" s="233" t="s">
        <v>4416</v>
      </c>
      <c r="C528" s="234" t="s">
        <v>4349</v>
      </c>
      <c r="D528" s="235">
        <v>4.17</v>
      </c>
    </row>
    <row r="529" spans="1:4" ht="24.95" customHeight="1" x14ac:dyDescent="0.2">
      <c r="A529" s="504">
        <v>90651</v>
      </c>
      <c r="B529" s="233" t="s">
        <v>4417</v>
      </c>
      <c r="C529" s="234" t="s">
        <v>4349</v>
      </c>
      <c r="D529" s="235">
        <v>0.67</v>
      </c>
    </row>
    <row r="530" spans="1:4" ht="24.95" customHeight="1" x14ac:dyDescent="0.2">
      <c r="A530" s="504">
        <v>90657</v>
      </c>
      <c r="B530" s="233" t="s">
        <v>4418</v>
      </c>
      <c r="C530" s="234" t="s">
        <v>4349</v>
      </c>
      <c r="D530" s="235">
        <v>2.71</v>
      </c>
    </row>
    <row r="531" spans="1:4" ht="24.95" customHeight="1" x14ac:dyDescent="0.2">
      <c r="A531" s="504">
        <v>90663</v>
      </c>
      <c r="B531" s="233" t="s">
        <v>4419</v>
      </c>
      <c r="C531" s="234" t="s">
        <v>4349</v>
      </c>
      <c r="D531" s="235">
        <v>2.9</v>
      </c>
    </row>
    <row r="532" spans="1:4" ht="24.95" customHeight="1" x14ac:dyDescent="0.2">
      <c r="A532" s="504">
        <v>90669</v>
      </c>
      <c r="B532" s="233" t="s">
        <v>4420</v>
      </c>
      <c r="C532" s="234" t="s">
        <v>4349</v>
      </c>
      <c r="D532" s="235">
        <v>3.79</v>
      </c>
    </row>
    <row r="533" spans="1:4" ht="24.95" customHeight="1" x14ac:dyDescent="0.2">
      <c r="A533" s="504">
        <v>90675</v>
      </c>
      <c r="B533" s="233" t="s">
        <v>4421</v>
      </c>
      <c r="C533" s="234" t="s">
        <v>4349</v>
      </c>
      <c r="D533" s="235">
        <v>166.95</v>
      </c>
    </row>
    <row r="534" spans="1:4" ht="24.95" customHeight="1" x14ac:dyDescent="0.2">
      <c r="A534" s="504">
        <v>90681</v>
      </c>
      <c r="B534" s="233" t="s">
        <v>4422</v>
      </c>
      <c r="C534" s="234" t="s">
        <v>4349</v>
      </c>
      <c r="D534" s="235">
        <v>96.85</v>
      </c>
    </row>
    <row r="535" spans="1:4" ht="24.95" customHeight="1" x14ac:dyDescent="0.2">
      <c r="A535" s="504">
        <v>90687</v>
      </c>
      <c r="B535" s="233" t="s">
        <v>4423</v>
      </c>
      <c r="C535" s="234" t="s">
        <v>4349</v>
      </c>
      <c r="D535" s="235">
        <v>49.24</v>
      </c>
    </row>
    <row r="536" spans="1:4" ht="24.95" customHeight="1" x14ac:dyDescent="0.2">
      <c r="A536" s="504">
        <v>90693</v>
      </c>
      <c r="B536" s="233" t="s">
        <v>4424</v>
      </c>
      <c r="C536" s="234" t="s">
        <v>4349</v>
      </c>
      <c r="D536" s="235">
        <v>33.049999999999997</v>
      </c>
    </row>
    <row r="537" spans="1:4" ht="24.95" customHeight="1" x14ac:dyDescent="0.2">
      <c r="A537" s="504">
        <v>90965</v>
      </c>
      <c r="B537" s="233" t="s">
        <v>4425</v>
      </c>
      <c r="C537" s="234" t="s">
        <v>4349</v>
      </c>
      <c r="D537" s="235">
        <v>3.23</v>
      </c>
    </row>
    <row r="538" spans="1:4" ht="24.95" customHeight="1" x14ac:dyDescent="0.2">
      <c r="A538" s="504">
        <v>90973</v>
      </c>
      <c r="B538" s="233" t="s">
        <v>4426</v>
      </c>
      <c r="C538" s="234" t="s">
        <v>4349</v>
      </c>
      <c r="D538" s="235">
        <v>3.24</v>
      </c>
    </row>
    <row r="539" spans="1:4" ht="24.95" customHeight="1" x14ac:dyDescent="0.2">
      <c r="A539" s="504">
        <v>90982</v>
      </c>
      <c r="B539" s="233" t="s">
        <v>4427</v>
      </c>
      <c r="C539" s="234" t="s">
        <v>4349</v>
      </c>
      <c r="D539" s="235">
        <v>8.25</v>
      </c>
    </row>
    <row r="540" spans="1:4" ht="24.95" customHeight="1" x14ac:dyDescent="0.2">
      <c r="A540" s="504">
        <v>91001</v>
      </c>
      <c r="B540" s="233" t="s">
        <v>4428</v>
      </c>
      <c r="C540" s="234" t="s">
        <v>4349</v>
      </c>
      <c r="D540" s="235">
        <v>3.85</v>
      </c>
    </row>
    <row r="541" spans="1:4" ht="24.95" customHeight="1" x14ac:dyDescent="0.2">
      <c r="A541" s="504">
        <v>91032</v>
      </c>
      <c r="B541" s="233" t="s">
        <v>4429</v>
      </c>
      <c r="C541" s="234" t="s">
        <v>4349</v>
      </c>
      <c r="D541" s="235">
        <v>31.62</v>
      </c>
    </row>
    <row r="542" spans="1:4" ht="24.95" customHeight="1" x14ac:dyDescent="0.2">
      <c r="A542" s="504">
        <v>91278</v>
      </c>
      <c r="B542" s="233" t="s">
        <v>4430</v>
      </c>
      <c r="C542" s="234" t="s">
        <v>4349</v>
      </c>
      <c r="D542" s="235">
        <v>0.54</v>
      </c>
    </row>
    <row r="543" spans="1:4" ht="24.95" customHeight="1" x14ac:dyDescent="0.2">
      <c r="A543" s="504">
        <v>91285</v>
      </c>
      <c r="B543" s="233" t="s">
        <v>4431</v>
      </c>
      <c r="C543" s="234" t="s">
        <v>4349</v>
      </c>
      <c r="D543" s="235">
        <v>0.66</v>
      </c>
    </row>
    <row r="544" spans="1:4" ht="24.95" customHeight="1" x14ac:dyDescent="0.2">
      <c r="A544" s="504">
        <v>91387</v>
      </c>
      <c r="B544" s="233" t="s">
        <v>4432</v>
      </c>
      <c r="C544" s="234" t="s">
        <v>4349</v>
      </c>
      <c r="D544" s="235">
        <v>33.479999999999997</v>
      </c>
    </row>
    <row r="545" spans="1:4" ht="24.95" customHeight="1" x14ac:dyDescent="0.2">
      <c r="A545" s="504">
        <v>91395</v>
      </c>
      <c r="B545" s="233" t="s">
        <v>4433</v>
      </c>
      <c r="C545" s="234" t="s">
        <v>4349</v>
      </c>
      <c r="D545" s="235">
        <v>29.48</v>
      </c>
    </row>
    <row r="546" spans="1:4" ht="24.95" customHeight="1" x14ac:dyDescent="0.2">
      <c r="A546" s="504">
        <v>91486</v>
      </c>
      <c r="B546" s="233" t="s">
        <v>4434</v>
      </c>
      <c r="C546" s="234" t="s">
        <v>4349</v>
      </c>
      <c r="D546" s="235">
        <v>34.85</v>
      </c>
    </row>
    <row r="547" spans="1:4" ht="24.95" customHeight="1" x14ac:dyDescent="0.2">
      <c r="A547" s="504">
        <v>91534</v>
      </c>
      <c r="B547" s="233" t="s">
        <v>4435</v>
      </c>
      <c r="C547" s="234" t="s">
        <v>4349</v>
      </c>
      <c r="D547" s="235">
        <v>22.43</v>
      </c>
    </row>
    <row r="548" spans="1:4" ht="24.95" customHeight="1" x14ac:dyDescent="0.2">
      <c r="A548" s="504">
        <v>91635</v>
      </c>
      <c r="B548" s="233" t="s">
        <v>4436</v>
      </c>
      <c r="C548" s="234" t="s">
        <v>4349</v>
      </c>
      <c r="D548" s="235">
        <v>32.18</v>
      </c>
    </row>
    <row r="549" spans="1:4" ht="24.95" customHeight="1" x14ac:dyDescent="0.2">
      <c r="A549" s="504">
        <v>91646</v>
      </c>
      <c r="B549" s="233" t="s">
        <v>4437</v>
      </c>
      <c r="C549" s="234" t="s">
        <v>4349</v>
      </c>
      <c r="D549" s="235">
        <v>50.92</v>
      </c>
    </row>
    <row r="550" spans="1:4" ht="24.95" customHeight="1" x14ac:dyDescent="0.2">
      <c r="A550" s="504">
        <v>91693</v>
      </c>
      <c r="B550" s="233" t="s">
        <v>4438</v>
      </c>
      <c r="C550" s="234" t="s">
        <v>4349</v>
      </c>
      <c r="D550" s="235">
        <v>21.7</v>
      </c>
    </row>
    <row r="551" spans="1:4" ht="24.95" customHeight="1" x14ac:dyDescent="0.2">
      <c r="A551" s="504">
        <v>92044</v>
      </c>
      <c r="B551" s="233" t="s">
        <v>4439</v>
      </c>
      <c r="C551" s="234" t="s">
        <v>4349</v>
      </c>
      <c r="D551" s="235">
        <v>4.58</v>
      </c>
    </row>
    <row r="552" spans="1:4" ht="24.95" customHeight="1" x14ac:dyDescent="0.2">
      <c r="A552" s="504">
        <v>92107</v>
      </c>
      <c r="B552" s="233" t="s">
        <v>4440</v>
      </c>
      <c r="C552" s="234" t="s">
        <v>4349</v>
      </c>
      <c r="D552" s="235">
        <v>34.909999999999997</v>
      </c>
    </row>
    <row r="553" spans="1:4" ht="24.95" customHeight="1" x14ac:dyDescent="0.2">
      <c r="A553" s="504">
        <v>92113</v>
      </c>
      <c r="B553" s="233" t="s">
        <v>4441</v>
      </c>
      <c r="C553" s="234" t="s">
        <v>4349</v>
      </c>
      <c r="D553" s="235">
        <v>0.65</v>
      </c>
    </row>
    <row r="554" spans="1:4" ht="24.95" customHeight="1" x14ac:dyDescent="0.2">
      <c r="A554" s="504">
        <v>92119</v>
      </c>
      <c r="B554" s="233" t="s">
        <v>4442</v>
      </c>
      <c r="C554" s="234" t="s">
        <v>4349</v>
      </c>
      <c r="D554" s="235">
        <v>7.0000000000000007E-2</v>
      </c>
    </row>
    <row r="555" spans="1:4" ht="24.95" customHeight="1" x14ac:dyDescent="0.2">
      <c r="A555" s="504">
        <v>92139</v>
      </c>
      <c r="B555" s="233" t="s">
        <v>4443</v>
      </c>
      <c r="C555" s="234" t="s">
        <v>4349</v>
      </c>
      <c r="D555" s="235">
        <v>27.7</v>
      </c>
    </row>
    <row r="556" spans="1:4" ht="24.95" customHeight="1" x14ac:dyDescent="0.2">
      <c r="A556" s="504">
        <v>92146</v>
      </c>
      <c r="B556" s="233" t="s">
        <v>4444</v>
      </c>
      <c r="C556" s="234" t="s">
        <v>4349</v>
      </c>
      <c r="D556" s="235">
        <v>20.9</v>
      </c>
    </row>
    <row r="557" spans="1:4" ht="24.95" customHeight="1" x14ac:dyDescent="0.2">
      <c r="A557" s="504">
        <v>92243</v>
      </c>
      <c r="B557" s="233" t="s">
        <v>4445</v>
      </c>
      <c r="C557" s="234" t="s">
        <v>4349</v>
      </c>
      <c r="D557" s="235">
        <v>43.53</v>
      </c>
    </row>
    <row r="558" spans="1:4" ht="24.95" customHeight="1" x14ac:dyDescent="0.2">
      <c r="A558" s="504">
        <v>92717</v>
      </c>
      <c r="B558" s="233" t="s">
        <v>4446</v>
      </c>
      <c r="C558" s="234" t="s">
        <v>4349</v>
      </c>
      <c r="D558" s="235">
        <v>0.22</v>
      </c>
    </row>
    <row r="559" spans="1:4" ht="24.95" customHeight="1" x14ac:dyDescent="0.2">
      <c r="A559" s="504">
        <v>92961</v>
      </c>
      <c r="B559" s="233" t="s">
        <v>4447</v>
      </c>
      <c r="C559" s="234" t="s">
        <v>4349</v>
      </c>
      <c r="D559" s="235">
        <v>4.4800000000000004</v>
      </c>
    </row>
    <row r="560" spans="1:4" ht="24.95" customHeight="1" x14ac:dyDescent="0.2">
      <c r="A560" s="504">
        <v>92967</v>
      </c>
      <c r="B560" s="233" t="s">
        <v>4448</v>
      </c>
      <c r="C560" s="234" t="s">
        <v>4349</v>
      </c>
      <c r="D560" s="235">
        <v>14.06</v>
      </c>
    </row>
    <row r="561" spans="1:4" ht="24.95" customHeight="1" x14ac:dyDescent="0.2">
      <c r="A561" s="504">
        <v>93225</v>
      </c>
      <c r="B561" s="233" t="s">
        <v>4449</v>
      </c>
      <c r="C561" s="234" t="s">
        <v>4349</v>
      </c>
      <c r="D561" s="235">
        <v>247.61</v>
      </c>
    </row>
    <row r="562" spans="1:4" ht="24.95" customHeight="1" x14ac:dyDescent="0.2">
      <c r="A562" s="504">
        <v>93234</v>
      </c>
      <c r="B562" s="233" t="s">
        <v>4450</v>
      </c>
      <c r="C562" s="234" t="s">
        <v>4349</v>
      </c>
      <c r="D562" s="235">
        <v>0.27</v>
      </c>
    </row>
    <row r="563" spans="1:4" ht="24.95" customHeight="1" x14ac:dyDescent="0.2">
      <c r="A563" s="504">
        <v>93244</v>
      </c>
      <c r="B563" s="233" t="s">
        <v>4451</v>
      </c>
      <c r="C563" s="234" t="s">
        <v>4349</v>
      </c>
      <c r="D563" s="235">
        <v>35.799999999999997</v>
      </c>
    </row>
    <row r="564" spans="1:4" ht="24.95" customHeight="1" x14ac:dyDescent="0.2">
      <c r="A564" s="504">
        <v>93274</v>
      </c>
      <c r="B564" s="233" t="s">
        <v>4452</v>
      </c>
      <c r="C564" s="234" t="s">
        <v>4349</v>
      </c>
      <c r="D564" s="235">
        <v>58.31</v>
      </c>
    </row>
    <row r="565" spans="1:4" ht="24.95" customHeight="1" x14ac:dyDescent="0.2">
      <c r="A565" s="504">
        <v>93282</v>
      </c>
      <c r="B565" s="233" t="s">
        <v>4453</v>
      </c>
      <c r="C565" s="234" t="s">
        <v>4349</v>
      </c>
      <c r="D565" s="235">
        <v>19.079999999999998</v>
      </c>
    </row>
    <row r="566" spans="1:4" ht="24.95" customHeight="1" x14ac:dyDescent="0.2">
      <c r="A566" s="504">
        <v>93288</v>
      </c>
      <c r="B566" s="233" t="s">
        <v>4454</v>
      </c>
      <c r="C566" s="234" t="s">
        <v>4349</v>
      </c>
      <c r="D566" s="235">
        <v>96.26</v>
      </c>
    </row>
    <row r="567" spans="1:4" ht="24.95" customHeight="1" x14ac:dyDescent="0.2">
      <c r="A567" s="504">
        <v>93403</v>
      </c>
      <c r="B567" s="233" t="s">
        <v>4455</v>
      </c>
      <c r="C567" s="234" t="s">
        <v>4349</v>
      </c>
      <c r="D567" s="235">
        <v>32.18</v>
      </c>
    </row>
    <row r="568" spans="1:4" ht="24.95" customHeight="1" x14ac:dyDescent="0.2">
      <c r="A568" s="504">
        <v>93409</v>
      </c>
      <c r="B568" s="233" t="s">
        <v>4456</v>
      </c>
      <c r="C568" s="234" t="s">
        <v>4349</v>
      </c>
      <c r="D568" s="235">
        <v>29.41</v>
      </c>
    </row>
    <row r="569" spans="1:4" ht="24.95" customHeight="1" x14ac:dyDescent="0.2">
      <c r="A569" s="504">
        <v>93416</v>
      </c>
      <c r="B569" s="233" t="s">
        <v>4457</v>
      </c>
      <c r="C569" s="234" t="s">
        <v>4349</v>
      </c>
      <c r="D569" s="235">
        <v>0.2</v>
      </c>
    </row>
    <row r="570" spans="1:4" ht="24.95" customHeight="1" x14ac:dyDescent="0.2">
      <c r="A570" s="504">
        <v>93422</v>
      </c>
      <c r="B570" s="233" t="s">
        <v>4458</v>
      </c>
      <c r="C570" s="234" t="s">
        <v>4349</v>
      </c>
      <c r="D570" s="235">
        <v>2.63</v>
      </c>
    </row>
    <row r="571" spans="1:4" ht="24.95" customHeight="1" x14ac:dyDescent="0.2">
      <c r="A571" s="504">
        <v>93428</v>
      </c>
      <c r="B571" s="233" t="s">
        <v>4459</v>
      </c>
      <c r="C571" s="234" t="s">
        <v>4349</v>
      </c>
      <c r="D571" s="235">
        <v>3.72</v>
      </c>
    </row>
    <row r="572" spans="1:4" ht="24.95" customHeight="1" x14ac:dyDescent="0.2">
      <c r="A572" s="504">
        <v>93434</v>
      </c>
      <c r="B572" s="233" t="s">
        <v>4460</v>
      </c>
      <c r="C572" s="234" t="s">
        <v>4349</v>
      </c>
      <c r="D572" s="235">
        <v>160.09</v>
      </c>
    </row>
    <row r="573" spans="1:4" ht="24.95" customHeight="1" x14ac:dyDescent="0.2">
      <c r="A573" s="504">
        <v>93440</v>
      </c>
      <c r="B573" s="233" t="s">
        <v>4461</v>
      </c>
      <c r="C573" s="234" t="s">
        <v>4349</v>
      </c>
      <c r="D573" s="235">
        <v>78.510000000000005</v>
      </c>
    </row>
    <row r="574" spans="1:4" ht="24.95" customHeight="1" x14ac:dyDescent="0.2">
      <c r="A574" s="504">
        <v>95122</v>
      </c>
      <c r="B574" s="233" t="s">
        <v>4462</v>
      </c>
      <c r="C574" s="234" t="s">
        <v>4349</v>
      </c>
      <c r="D574" s="235">
        <v>118.23</v>
      </c>
    </row>
    <row r="575" spans="1:4" ht="24.95" customHeight="1" x14ac:dyDescent="0.2">
      <c r="A575" s="504">
        <v>95128</v>
      </c>
      <c r="B575" s="233" t="s">
        <v>4463</v>
      </c>
      <c r="C575" s="234" t="s">
        <v>4349</v>
      </c>
      <c r="D575" s="235">
        <v>35.340000000000003</v>
      </c>
    </row>
    <row r="576" spans="1:4" ht="24.95" customHeight="1" x14ac:dyDescent="0.2">
      <c r="A576" s="504">
        <v>95140</v>
      </c>
      <c r="B576" s="233" t="s">
        <v>4464</v>
      </c>
      <c r="C576" s="234" t="s">
        <v>4349</v>
      </c>
      <c r="D576" s="235">
        <v>0.03</v>
      </c>
    </row>
    <row r="577" spans="1:4" ht="24.95" customHeight="1" x14ac:dyDescent="0.2">
      <c r="A577" s="504">
        <v>95213</v>
      </c>
      <c r="B577" s="233" t="s">
        <v>4465</v>
      </c>
      <c r="C577" s="234" t="s">
        <v>4349</v>
      </c>
      <c r="D577" s="235">
        <v>61.86</v>
      </c>
    </row>
    <row r="578" spans="1:4" ht="24.95" customHeight="1" x14ac:dyDescent="0.2">
      <c r="A578" s="504">
        <v>95219</v>
      </c>
      <c r="B578" s="233" t="s">
        <v>4466</v>
      </c>
      <c r="C578" s="234" t="s">
        <v>4349</v>
      </c>
      <c r="D578" s="235">
        <v>19.5</v>
      </c>
    </row>
    <row r="579" spans="1:4" ht="24.95" customHeight="1" x14ac:dyDescent="0.2">
      <c r="A579" s="504">
        <v>95259</v>
      </c>
      <c r="B579" s="233" t="s">
        <v>4467</v>
      </c>
      <c r="C579" s="234" t="s">
        <v>4349</v>
      </c>
      <c r="D579" s="235">
        <v>13.87</v>
      </c>
    </row>
    <row r="580" spans="1:4" ht="24.95" customHeight="1" x14ac:dyDescent="0.2">
      <c r="A580" s="504">
        <v>95265</v>
      </c>
      <c r="B580" s="233" t="s">
        <v>4468</v>
      </c>
      <c r="C580" s="234" t="s">
        <v>4349</v>
      </c>
      <c r="D580" s="235">
        <v>0.72</v>
      </c>
    </row>
    <row r="581" spans="1:4" ht="24.95" customHeight="1" x14ac:dyDescent="0.2">
      <c r="A581" s="504">
        <v>95271</v>
      </c>
      <c r="B581" s="233" t="s">
        <v>4469</v>
      </c>
      <c r="C581" s="234" t="s">
        <v>4349</v>
      </c>
      <c r="D581" s="235">
        <v>0.49</v>
      </c>
    </row>
    <row r="582" spans="1:4" ht="24.95" customHeight="1" x14ac:dyDescent="0.2">
      <c r="A582" s="504">
        <v>95277</v>
      </c>
      <c r="B582" s="233" t="s">
        <v>4470</v>
      </c>
      <c r="C582" s="234" t="s">
        <v>4349</v>
      </c>
      <c r="D582" s="235">
        <v>0.49</v>
      </c>
    </row>
    <row r="583" spans="1:4" ht="24.95" customHeight="1" x14ac:dyDescent="0.2">
      <c r="A583" s="504">
        <v>95283</v>
      </c>
      <c r="B583" s="233" t="s">
        <v>4471</v>
      </c>
      <c r="C583" s="234" t="s">
        <v>4349</v>
      </c>
      <c r="D583" s="235">
        <v>0.53</v>
      </c>
    </row>
    <row r="584" spans="1:4" ht="24.95" customHeight="1" x14ac:dyDescent="0.2">
      <c r="A584" s="504">
        <v>95621</v>
      </c>
      <c r="B584" s="233" t="s">
        <v>4472</v>
      </c>
      <c r="C584" s="234" t="s">
        <v>4349</v>
      </c>
      <c r="D584" s="235">
        <v>13.65</v>
      </c>
    </row>
    <row r="585" spans="1:4" ht="24.95" customHeight="1" x14ac:dyDescent="0.2">
      <c r="A585" s="504">
        <v>95632</v>
      </c>
      <c r="B585" s="233" t="s">
        <v>4473</v>
      </c>
      <c r="C585" s="234" t="s">
        <v>4349</v>
      </c>
      <c r="D585" s="235">
        <v>43.88</v>
      </c>
    </row>
    <row r="586" spans="1:4" ht="24.95" customHeight="1" x14ac:dyDescent="0.2">
      <c r="A586" s="504">
        <v>95703</v>
      </c>
      <c r="B586" s="233" t="s">
        <v>4474</v>
      </c>
      <c r="C586" s="234" t="s">
        <v>4349</v>
      </c>
      <c r="D586" s="235">
        <v>25.57</v>
      </c>
    </row>
    <row r="587" spans="1:4" ht="24.95" customHeight="1" x14ac:dyDescent="0.2">
      <c r="A587" s="504">
        <v>95709</v>
      </c>
      <c r="B587" s="233" t="s">
        <v>4475</v>
      </c>
      <c r="C587" s="234" t="s">
        <v>4349</v>
      </c>
      <c r="D587" s="235">
        <v>51.97</v>
      </c>
    </row>
    <row r="588" spans="1:4" ht="24.95" customHeight="1" x14ac:dyDescent="0.2">
      <c r="A588" s="504">
        <v>95715</v>
      </c>
      <c r="B588" s="233" t="s">
        <v>4476</v>
      </c>
      <c r="C588" s="234" t="s">
        <v>4349</v>
      </c>
      <c r="D588" s="235">
        <v>58.96</v>
      </c>
    </row>
    <row r="589" spans="1:4" ht="24.95" customHeight="1" x14ac:dyDescent="0.2">
      <c r="A589" s="504">
        <v>95721</v>
      </c>
      <c r="B589" s="233" t="s">
        <v>4477</v>
      </c>
      <c r="C589" s="234" t="s">
        <v>4349</v>
      </c>
      <c r="D589" s="235">
        <v>57.61</v>
      </c>
    </row>
    <row r="590" spans="1:4" ht="24.95" customHeight="1" x14ac:dyDescent="0.2">
      <c r="A590" s="504">
        <v>95873</v>
      </c>
      <c r="B590" s="233" t="s">
        <v>4478</v>
      </c>
      <c r="C590" s="234" t="s">
        <v>4349</v>
      </c>
      <c r="D590" s="235">
        <v>5.96</v>
      </c>
    </row>
    <row r="591" spans="1:4" ht="24.95" customHeight="1" x14ac:dyDescent="0.2">
      <c r="A591" s="504">
        <v>96014</v>
      </c>
      <c r="B591" s="233" t="s">
        <v>4479</v>
      </c>
      <c r="C591" s="234" t="s">
        <v>4349</v>
      </c>
      <c r="D591" s="235">
        <v>36.950000000000003</v>
      </c>
    </row>
    <row r="592" spans="1:4" ht="24.95" customHeight="1" x14ac:dyDescent="0.2">
      <c r="A592" s="504">
        <v>96021</v>
      </c>
      <c r="B592" s="233" t="s">
        <v>4480</v>
      </c>
      <c r="C592" s="234" t="s">
        <v>4349</v>
      </c>
      <c r="D592" s="235">
        <v>36.83</v>
      </c>
    </row>
    <row r="593" spans="1:4" ht="24.95" customHeight="1" x14ac:dyDescent="0.2">
      <c r="A593" s="504">
        <v>96029</v>
      </c>
      <c r="B593" s="233" t="s">
        <v>4481</v>
      </c>
      <c r="C593" s="234" t="s">
        <v>4349</v>
      </c>
      <c r="D593" s="235">
        <v>33.89</v>
      </c>
    </row>
    <row r="594" spans="1:4" ht="24.95" customHeight="1" x14ac:dyDescent="0.2">
      <c r="A594" s="504">
        <v>96036</v>
      </c>
      <c r="B594" s="233" t="s">
        <v>4482</v>
      </c>
      <c r="C594" s="234" t="s">
        <v>4349</v>
      </c>
      <c r="D594" s="235">
        <v>36.49</v>
      </c>
    </row>
    <row r="595" spans="1:4" ht="24.95" customHeight="1" x14ac:dyDescent="0.2">
      <c r="A595" s="504">
        <v>96155</v>
      </c>
      <c r="B595" s="233" t="s">
        <v>4483</v>
      </c>
      <c r="C595" s="234" t="s">
        <v>4349</v>
      </c>
      <c r="D595" s="235">
        <v>34.01</v>
      </c>
    </row>
    <row r="596" spans="1:4" ht="24.95" customHeight="1" x14ac:dyDescent="0.2">
      <c r="A596" s="504">
        <v>96156</v>
      </c>
      <c r="B596" s="233" t="s">
        <v>4484</v>
      </c>
      <c r="C596" s="234" t="s">
        <v>4349</v>
      </c>
      <c r="D596" s="235">
        <v>36.020000000000003</v>
      </c>
    </row>
    <row r="597" spans="1:4" ht="24.95" customHeight="1" x14ac:dyDescent="0.2">
      <c r="A597" s="504">
        <v>96159</v>
      </c>
      <c r="B597" s="233" t="s">
        <v>4485</v>
      </c>
      <c r="C597" s="234" t="s">
        <v>4349</v>
      </c>
      <c r="D597" s="235">
        <v>46.26</v>
      </c>
    </row>
    <row r="598" spans="1:4" ht="24.95" customHeight="1" x14ac:dyDescent="0.2">
      <c r="A598" s="504">
        <v>96246</v>
      </c>
      <c r="B598" s="233" t="s">
        <v>4486</v>
      </c>
      <c r="C598" s="234" t="s">
        <v>4349</v>
      </c>
      <c r="D598" s="235">
        <v>36.54</v>
      </c>
    </row>
    <row r="599" spans="1:4" ht="24.95" customHeight="1" x14ac:dyDescent="0.2">
      <c r="A599" s="504">
        <v>96302</v>
      </c>
      <c r="B599" s="233" t="s">
        <v>4487</v>
      </c>
      <c r="C599" s="234" t="s">
        <v>4349</v>
      </c>
      <c r="D599" s="235">
        <v>69</v>
      </c>
    </row>
    <row r="600" spans="1:4" ht="24.95" customHeight="1" x14ac:dyDescent="0.2">
      <c r="A600" s="504">
        <v>96308</v>
      </c>
      <c r="B600" s="233" t="s">
        <v>4488</v>
      </c>
      <c r="C600" s="234" t="s">
        <v>4349</v>
      </c>
      <c r="D600" s="235">
        <v>0.11</v>
      </c>
    </row>
    <row r="601" spans="1:4" ht="24.95" customHeight="1" x14ac:dyDescent="0.2">
      <c r="A601" s="504">
        <v>96464</v>
      </c>
      <c r="B601" s="233" t="s">
        <v>4489</v>
      </c>
      <c r="C601" s="234" t="s">
        <v>4349</v>
      </c>
      <c r="D601" s="235">
        <v>46.76</v>
      </c>
    </row>
    <row r="602" spans="1:4" ht="24.95" customHeight="1" x14ac:dyDescent="0.2">
      <c r="A602" s="504">
        <v>98765</v>
      </c>
      <c r="B602" s="233" t="s">
        <v>18275</v>
      </c>
      <c r="C602" s="234" t="s">
        <v>4349</v>
      </c>
      <c r="D602" s="235">
        <v>7.0000000000000007E-2</v>
      </c>
    </row>
    <row r="603" spans="1:4" ht="24.95" customHeight="1" x14ac:dyDescent="0.2">
      <c r="A603" s="504">
        <v>5089</v>
      </c>
      <c r="B603" s="233" t="s">
        <v>4490</v>
      </c>
      <c r="C603" s="234" t="s">
        <v>948</v>
      </c>
      <c r="D603" s="235">
        <v>18.23</v>
      </c>
    </row>
    <row r="604" spans="1:4" ht="24.95" customHeight="1" x14ac:dyDescent="0.2">
      <c r="A604" s="504">
        <v>5627</v>
      </c>
      <c r="B604" s="233" t="s">
        <v>4491</v>
      </c>
      <c r="C604" s="234" t="s">
        <v>948</v>
      </c>
      <c r="D604" s="235">
        <v>24.64</v>
      </c>
    </row>
    <row r="605" spans="1:4" ht="24.95" customHeight="1" x14ac:dyDescent="0.2">
      <c r="A605" s="504">
        <v>5628</v>
      </c>
      <c r="B605" s="233" t="s">
        <v>4492</v>
      </c>
      <c r="C605" s="234" t="s">
        <v>948</v>
      </c>
      <c r="D605" s="235">
        <v>6.33</v>
      </c>
    </row>
    <row r="606" spans="1:4" ht="24.95" customHeight="1" x14ac:dyDescent="0.2">
      <c r="A606" s="504">
        <v>5629</v>
      </c>
      <c r="B606" s="233" t="s">
        <v>4493</v>
      </c>
      <c r="C606" s="234" t="s">
        <v>948</v>
      </c>
      <c r="D606" s="235">
        <v>30.8</v>
      </c>
    </row>
    <row r="607" spans="1:4" ht="24.95" customHeight="1" x14ac:dyDescent="0.2">
      <c r="A607" s="504">
        <v>5630</v>
      </c>
      <c r="B607" s="233" t="s">
        <v>4494</v>
      </c>
      <c r="C607" s="234" t="s">
        <v>948</v>
      </c>
      <c r="D607" s="235">
        <v>48.9</v>
      </c>
    </row>
    <row r="608" spans="1:4" ht="24.95" customHeight="1" x14ac:dyDescent="0.2">
      <c r="A608" s="504">
        <v>5658</v>
      </c>
      <c r="B608" s="233" t="s">
        <v>4495</v>
      </c>
      <c r="C608" s="234" t="s">
        <v>948</v>
      </c>
      <c r="D608" s="235">
        <v>1.05</v>
      </c>
    </row>
    <row r="609" spans="1:4" ht="24.95" customHeight="1" x14ac:dyDescent="0.2">
      <c r="A609" s="504">
        <v>5664</v>
      </c>
      <c r="B609" s="233" t="s">
        <v>4496</v>
      </c>
      <c r="C609" s="234" t="s">
        <v>948</v>
      </c>
      <c r="D609" s="235">
        <v>15.97</v>
      </c>
    </row>
    <row r="610" spans="1:4" ht="24.95" customHeight="1" x14ac:dyDescent="0.2">
      <c r="A610" s="504">
        <v>5667</v>
      </c>
      <c r="B610" s="233" t="s">
        <v>4497</v>
      </c>
      <c r="C610" s="234" t="s">
        <v>948</v>
      </c>
      <c r="D610" s="235">
        <v>14.2</v>
      </c>
    </row>
    <row r="611" spans="1:4" ht="24.95" customHeight="1" x14ac:dyDescent="0.2">
      <c r="A611" s="504">
        <v>5668</v>
      </c>
      <c r="B611" s="233" t="s">
        <v>4498</v>
      </c>
      <c r="C611" s="234" t="s">
        <v>948</v>
      </c>
      <c r="D611" s="235">
        <v>37.42</v>
      </c>
    </row>
    <row r="612" spans="1:4" ht="24.95" customHeight="1" x14ac:dyDescent="0.2">
      <c r="A612" s="504">
        <v>5674</v>
      </c>
      <c r="B612" s="233" t="s">
        <v>4499</v>
      </c>
      <c r="C612" s="234" t="s">
        <v>948</v>
      </c>
      <c r="D612" s="235">
        <v>17.53</v>
      </c>
    </row>
    <row r="613" spans="1:4" ht="24.95" customHeight="1" x14ac:dyDescent="0.2">
      <c r="A613" s="504">
        <v>5692</v>
      </c>
      <c r="B613" s="233" t="s">
        <v>4500</v>
      </c>
      <c r="C613" s="234" t="s">
        <v>948</v>
      </c>
      <c r="D613" s="235">
        <v>0.17</v>
      </c>
    </row>
    <row r="614" spans="1:4" ht="24.95" customHeight="1" x14ac:dyDescent="0.2">
      <c r="A614" s="504">
        <v>5693</v>
      </c>
      <c r="B614" s="233" t="s">
        <v>4501</v>
      </c>
      <c r="C614" s="234" t="s">
        <v>948</v>
      </c>
      <c r="D614" s="235">
        <v>3.62</v>
      </c>
    </row>
    <row r="615" spans="1:4" ht="24.95" customHeight="1" x14ac:dyDescent="0.2">
      <c r="A615" s="504">
        <v>5695</v>
      </c>
      <c r="B615" s="233" t="s">
        <v>4502</v>
      </c>
      <c r="C615" s="234" t="s">
        <v>948</v>
      </c>
      <c r="D615" s="235">
        <v>18.62</v>
      </c>
    </row>
    <row r="616" spans="1:4" ht="24.95" customHeight="1" x14ac:dyDescent="0.2">
      <c r="A616" s="504">
        <v>5703</v>
      </c>
      <c r="B616" s="233" t="s">
        <v>4503</v>
      </c>
      <c r="C616" s="234" t="s">
        <v>948</v>
      </c>
      <c r="D616" s="235">
        <v>12.13</v>
      </c>
    </row>
    <row r="617" spans="1:4" ht="24.95" customHeight="1" x14ac:dyDescent="0.2">
      <c r="A617" s="504">
        <v>5705</v>
      </c>
      <c r="B617" s="233" t="s">
        <v>4504</v>
      </c>
      <c r="C617" s="234" t="s">
        <v>948</v>
      </c>
      <c r="D617" s="235">
        <v>11.68</v>
      </c>
    </row>
    <row r="618" spans="1:4" ht="24.95" customHeight="1" x14ac:dyDescent="0.2">
      <c r="A618" s="504">
        <v>5707</v>
      </c>
      <c r="B618" s="233" t="s">
        <v>4505</v>
      </c>
      <c r="C618" s="234" t="s">
        <v>948</v>
      </c>
      <c r="D618" s="235">
        <v>41.52</v>
      </c>
    </row>
    <row r="619" spans="1:4" ht="24.95" customHeight="1" x14ac:dyDescent="0.2">
      <c r="A619" s="504">
        <v>5710</v>
      </c>
      <c r="B619" s="233" t="s">
        <v>4506</v>
      </c>
      <c r="C619" s="234" t="s">
        <v>948</v>
      </c>
      <c r="D619" s="235">
        <v>77.989999999999995</v>
      </c>
    </row>
    <row r="620" spans="1:4" ht="24.95" customHeight="1" x14ac:dyDescent="0.2">
      <c r="A620" s="504">
        <v>5711</v>
      </c>
      <c r="B620" s="233" t="s">
        <v>4507</v>
      </c>
      <c r="C620" s="234" t="s">
        <v>948</v>
      </c>
      <c r="D620" s="235">
        <v>46.24</v>
      </c>
    </row>
    <row r="621" spans="1:4" ht="24.95" customHeight="1" x14ac:dyDescent="0.2">
      <c r="A621" s="504">
        <v>5714</v>
      </c>
      <c r="B621" s="233" t="s">
        <v>4508</v>
      </c>
      <c r="C621" s="234" t="s">
        <v>948</v>
      </c>
      <c r="D621" s="235">
        <v>6.96</v>
      </c>
    </row>
    <row r="622" spans="1:4" ht="24.95" customHeight="1" x14ac:dyDescent="0.2">
      <c r="A622" s="504">
        <v>5715</v>
      </c>
      <c r="B622" s="233" t="s">
        <v>4509</v>
      </c>
      <c r="C622" s="234" t="s">
        <v>948</v>
      </c>
      <c r="D622" s="235">
        <v>36.93</v>
      </c>
    </row>
    <row r="623" spans="1:4" ht="24.95" customHeight="1" x14ac:dyDescent="0.2">
      <c r="A623" s="504">
        <v>5718</v>
      </c>
      <c r="B623" s="233" t="s">
        <v>4510</v>
      </c>
      <c r="C623" s="234" t="s">
        <v>948</v>
      </c>
      <c r="D623" s="235">
        <v>74.88</v>
      </c>
    </row>
    <row r="624" spans="1:4" ht="24.95" customHeight="1" x14ac:dyDescent="0.2">
      <c r="A624" s="504">
        <v>5721</v>
      </c>
      <c r="B624" s="233" t="s">
        <v>4511</v>
      </c>
      <c r="C624" s="234" t="s">
        <v>948</v>
      </c>
      <c r="D624" s="235">
        <v>66.05</v>
      </c>
    </row>
    <row r="625" spans="1:4" ht="24.95" customHeight="1" x14ac:dyDescent="0.2">
      <c r="A625" s="504">
        <v>5722</v>
      </c>
      <c r="B625" s="233" t="s">
        <v>4512</v>
      </c>
      <c r="C625" s="234" t="s">
        <v>948</v>
      </c>
      <c r="D625" s="235">
        <v>152.84</v>
      </c>
    </row>
    <row r="626" spans="1:4" ht="24.95" customHeight="1" x14ac:dyDescent="0.2">
      <c r="A626" s="504">
        <v>5724</v>
      </c>
      <c r="B626" s="233" t="s">
        <v>4513</v>
      </c>
      <c r="C626" s="234" t="s">
        <v>948</v>
      </c>
      <c r="D626" s="235">
        <v>28.94</v>
      </c>
    </row>
    <row r="627" spans="1:4" ht="24.95" customHeight="1" x14ac:dyDescent="0.2">
      <c r="A627" s="504">
        <v>5727</v>
      </c>
      <c r="B627" s="233" t="s">
        <v>4514</v>
      </c>
      <c r="C627" s="234" t="s">
        <v>948</v>
      </c>
      <c r="D627" s="235">
        <v>5.29</v>
      </c>
    </row>
    <row r="628" spans="1:4" ht="24.95" customHeight="1" x14ac:dyDescent="0.2">
      <c r="A628" s="504">
        <v>5729</v>
      </c>
      <c r="B628" s="233" t="s">
        <v>4515</v>
      </c>
      <c r="C628" s="234" t="s">
        <v>948</v>
      </c>
      <c r="D628" s="235">
        <v>21.53</v>
      </c>
    </row>
    <row r="629" spans="1:4" ht="24.95" customHeight="1" x14ac:dyDescent="0.2">
      <c r="A629" s="504">
        <v>5730</v>
      </c>
      <c r="B629" s="233" t="s">
        <v>4516</v>
      </c>
      <c r="C629" s="234" t="s">
        <v>948</v>
      </c>
      <c r="D629" s="235">
        <v>25.55</v>
      </c>
    </row>
    <row r="630" spans="1:4" ht="24.95" customHeight="1" x14ac:dyDescent="0.2">
      <c r="A630" s="504">
        <v>5735</v>
      </c>
      <c r="B630" s="233" t="s">
        <v>4517</v>
      </c>
      <c r="C630" s="234" t="s">
        <v>948</v>
      </c>
      <c r="D630" s="235">
        <v>15.41</v>
      </c>
    </row>
    <row r="631" spans="1:4" ht="24.95" customHeight="1" x14ac:dyDescent="0.2">
      <c r="A631" s="504">
        <v>5736</v>
      </c>
      <c r="B631" s="233" t="s">
        <v>4518</v>
      </c>
      <c r="C631" s="234" t="s">
        <v>948</v>
      </c>
      <c r="D631" s="235">
        <v>34.340000000000003</v>
      </c>
    </row>
    <row r="632" spans="1:4" ht="24.95" customHeight="1" x14ac:dyDescent="0.2">
      <c r="A632" s="504">
        <v>5738</v>
      </c>
      <c r="B632" s="233" t="s">
        <v>4519</v>
      </c>
      <c r="C632" s="234" t="s">
        <v>948</v>
      </c>
      <c r="D632" s="235">
        <v>19.14</v>
      </c>
    </row>
    <row r="633" spans="1:4" ht="24.95" customHeight="1" x14ac:dyDescent="0.2">
      <c r="A633" s="504">
        <v>5739</v>
      </c>
      <c r="B633" s="233" t="s">
        <v>4520</v>
      </c>
      <c r="C633" s="234" t="s">
        <v>948</v>
      </c>
      <c r="D633" s="235">
        <v>23.96</v>
      </c>
    </row>
    <row r="634" spans="1:4" ht="24.95" customHeight="1" x14ac:dyDescent="0.2">
      <c r="A634" s="504">
        <v>5741</v>
      </c>
      <c r="B634" s="233" t="s">
        <v>4521</v>
      </c>
      <c r="C634" s="234" t="s">
        <v>948</v>
      </c>
      <c r="D634" s="235">
        <v>25.26</v>
      </c>
    </row>
    <row r="635" spans="1:4" ht="24.95" customHeight="1" x14ac:dyDescent="0.2">
      <c r="A635" s="504">
        <v>5742</v>
      </c>
      <c r="B635" s="233" t="s">
        <v>4522</v>
      </c>
      <c r="C635" s="234" t="s">
        <v>948</v>
      </c>
      <c r="D635" s="235">
        <v>14.33</v>
      </c>
    </row>
    <row r="636" spans="1:4" ht="24.95" customHeight="1" x14ac:dyDescent="0.2">
      <c r="A636" s="504">
        <v>5747</v>
      </c>
      <c r="B636" s="233" t="s">
        <v>4523</v>
      </c>
      <c r="C636" s="234" t="s">
        <v>948</v>
      </c>
      <c r="D636" s="235">
        <v>82.13</v>
      </c>
    </row>
    <row r="637" spans="1:4" ht="24.95" customHeight="1" x14ac:dyDescent="0.2">
      <c r="A637" s="504">
        <v>5751</v>
      </c>
      <c r="B637" s="233" t="s">
        <v>4524</v>
      </c>
      <c r="C637" s="234" t="s">
        <v>948</v>
      </c>
      <c r="D637" s="235">
        <v>13.12</v>
      </c>
    </row>
    <row r="638" spans="1:4" ht="24.95" customHeight="1" x14ac:dyDescent="0.2">
      <c r="A638" s="504">
        <v>5754</v>
      </c>
      <c r="B638" s="233" t="s">
        <v>4525</v>
      </c>
      <c r="C638" s="234" t="s">
        <v>948</v>
      </c>
      <c r="D638" s="235">
        <v>11.05</v>
      </c>
    </row>
    <row r="639" spans="1:4" ht="24.95" customHeight="1" x14ac:dyDescent="0.2">
      <c r="A639" s="504">
        <v>5763</v>
      </c>
      <c r="B639" s="233" t="s">
        <v>4526</v>
      </c>
      <c r="C639" s="234" t="s">
        <v>948</v>
      </c>
      <c r="D639" s="235">
        <v>18.95</v>
      </c>
    </row>
    <row r="640" spans="1:4" ht="24.95" customHeight="1" x14ac:dyDescent="0.2">
      <c r="A640" s="504">
        <v>5765</v>
      </c>
      <c r="B640" s="233" t="s">
        <v>4527</v>
      </c>
      <c r="C640" s="234" t="s">
        <v>948</v>
      </c>
      <c r="D640" s="235">
        <v>1.78</v>
      </c>
    </row>
    <row r="641" spans="1:4" ht="24.95" customHeight="1" x14ac:dyDescent="0.2">
      <c r="A641" s="504">
        <v>5766</v>
      </c>
      <c r="B641" s="233" t="s">
        <v>4528</v>
      </c>
      <c r="C641" s="234" t="s">
        <v>948</v>
      </c>
      <c r="D641" s="235">
        <v>2.27</v>
      </c>
    </row>
    <row r="642" spans="1:4" ht="24.95" customHeight="1" x14ac:dyDescent="0.2">
      <c r="A642" s="504">
        <v>5779</v>
      </c>
      <c r="B642" s="233" t="s">
        <v>4529</v>
      </c>
      <c r="C642" s="234" t="s">
        <v>948</v>
      </c>
      <c r="D642" s="235">
        <v>36.46</v>
      </c>
    </row>
    <row r="643" spans="1:4" ht="24.95" customHeight="1" x14ac:dyDescent="0.2">
      <c r="A643" s="504">
        <v>5787</v>
      </c>
      <c r="B643" s="233" t="s">
        <v>4530</v>
      </c>
      <c r="C643" s="234" t="s">
        <v>948</v>
      </c>
      <c r="D643" s="235">
        <v>86.75</v>
      </c>
    </row>
    <row r="644" spans="1:4" ht="24.95" customHeight="1" x14ac:dyDescent="0.2">
      <c r="A644" s="504">
        <v>5797</v>
      </c>
      <c r="B644" s="233" t="s">
        <v>4531</v>
      </c>
      <c r="C644" s="234" t="s">
        <v>948</v>
      </c>
      <c r="D644" s="235">
        <v>2.4</v>
      </c>
    </row>
    <row r="645" spans="1:4" ht="24.95" customHeight="1" x14ac:dyDescent="0.2">
      <c r="A645" s="504">
        <v>5800</v>
      </c>
      <c r="B645" s="233" t="s">
        <v>4532</v>
      </c>
      <c r="C645" s="234" t="s">
        <v>948</v>
      </c>
      <c r="D645" s="235">
        <v>0.19</v>
      </c>
    </row>
    <row r="646" spans="1:4" ht="24.95" customHeight="1" x14ac:dyDescent="0.2">
      <c r="A646" s="504">
        <v>7032</v>
      </c>
      <c r="B646" s="233" t="s">
        <v>4533</v>
      </c>
      <c r="C646" s="234" t="s">
        <v>948</v>
      </c>
      <c r="D646" s="235">
        <v>2.4</v>
      </c>
    </row>
    <row r="647" spans="1:4" ht="24.95" customHeight="1" x14ac:dyDescent="0.2">
      <c r="A647" s="504">
        <v>7033</v>
      </c>
      <c r="B647" s="233" t="s">
        <v>4534</v>
      </c>
      <c r="C647" s="234" t="s">
        <v>948</v>
      </c>
      <c r="D647" s="235">
        <v>0.96</v>
      </c>
    </row>
    <row r="648" spans="1:4" ht="24.95" customHeight="1" x14ac:dyDescent="0.2">
      <c r="A648" s="504">
        <v>7034</v>
      </c>
      <c r="B648" s="233" t="s">
        <v>4535</v>
      </c>
      <c r="C648" s="234" t="s">
        <v>948</v>
      </c>
      <c r="D648" s="235">
        <v>4.5</v>
      </c>
    </row>
    <row r="649" spans="1:4" ht="24.95" customHeight="1" x14ac:dyDescent="0.2">
      <c r="A649" s="504">
        <v>7035</v>
      </c>
      <c r="B649" s="233" t="s">
        <v>4536</v>
      </c>
      <c r="C649" s="234" t="s">
        <v>948</v>
      </c>
      <c r="D649" s="235">
        <v>140.58000000000001</v>
      </c>
    </row>
    <row r="650" spans="1:4" ht="24.95" customHeight="1" x14ac:dyDescent="0.2">
      <c r="A650" s="504">
        <v>7038</v>
      </c>
      <c r="B650" s="233" t="s">
        <v>4537</v>
      </c>
      <c r="C650" s="234" t="s">
        <v>948</v>
      </c>
      <c r="D650" s="235">
        <v>21.89</v>
      </c>
    </row>
    <row r="651" spans="1:4" ht="24.95" customHeight="1" x14ac:dyDescent="0.2">
      <c r="A651" s="504">
        <v>7039</v>
      </c>
      <c r="B651" s="233" t="s">
        <v>4538</v>
      </c>
      <c r="C651" s="234" t="s">
        <v>948</v>
      </c>
      <c r="D651" s="235">
        <v>5.75</v>
      </c>
    </row>
    <row r="652" spans="1:4" ht="24.95" customHeight="1" x14ac:dyDescent="0.2">
      <c r="A652" s="504">
        <v>7040</v>
      </c>
      <c r="B652" s="233" t="s">
        <v>4539</v>
      </c>
      <c r="C652" s="234" t="s">
        <v>948</v>
      </c>
      <c r="D652" s="235">
        <v>27.4</v>
      </c>
    </row>
    <row r="653" spans="1:4" ht="24.95" customHeight="1" x14ac:dyDescent="0.2">
      <c r="A653" s="504">
        <v>7044</v>
      </c>
      <c r="B653" s="233" t="s">
        <v>4540</v>
      </c>
      <c r="C653" s="234" t="s">
        <v>948</v>
      </c>
      <c r="D653" s="235">
        <v>0.19</v>
      </c>
    </row>
    <row r="654" spans="1:4" ht="24.95" customHeight="1" x14ac:dyDescent="0.2">
      <c r="A654" s="504">
        <v>7045</v>
      </c>
      <c r="B654" s="233" t="s">
        <v>4541</v>
      </c>
      <c r="C654" s="234" t="s">
        <v>948</v>
      </c>
      <c r="D654" s="235">
        <v>0.04</v>
      </c>
    </row>
    <row r="655" spans="1:4" ht="24.95" customHeight="1" x14ac:dyDescent="0.2">
      <c r="A655" s="504">
        <v>7046</v>
      </c>
      <c r="B655" s="233" t="s">
        <v>4542</v>
      </c>
      <c r="C655" s="234" t="s">
        <v>948</v>
      </c>
      <c r="D655" s="235">
        <v>0.21</v>
      </c>
    </row>
    <row r="656" spans="1:4" ht="24.95" customHeight="1" x14ac:dyDescent="0.2">
      <c r="A656" s="504">
        <v>7047</v>
      </c>
      <c r="B656" s="233" t="s">
        <v>4543</v>
      </c>
      <c r="C656" s="234" t="s">
        <v>948</v>
      </c>
      <c r="D656" s="235">
        <v>4.29</v>
      </c>
    </row>
    <row r="657" spans="1:4" ht="24.95" customHeight="1" x14ac:dyDescent="0.2">
      <c r="A657" s="504">
        <v>7051</v>
      </c>
      <c r="B657" s="233" t="s">
        <v>4544</v>
      </c>
      <c r="C657" s="234" t="s">
        <v>948</v>
      </c>
      <c r="D657" s="235">
        <v>19.420000000000002</v>
      </c>
    </row>
    <row r="658" spans="1:4" ht="24.95" customHeight="1" x14ac:dyDescent="0.2">
      <c r="A658" s="504">
        <v>7052</v>
      </c>
      <c r="B658" s="233" t="s">
        <v>4545</v>
      </c>
      <c r="C658" s="234" t="s">
        <v>948</v>
      </c>
      <c r="D658" s="235">
        <v>5.0999999999999996</v>
      </c>
    </row>
    <row r="659" spans="1:4" ht="24.95" customHeight="1" x14ac:dyDescent="0.2">
      <c r="A659" s="504">
        <v>7053</v>
      </c>
      <c r="B659" s="233" t="s">
        <v>4546</v>
      </c>
      <c r="C659" s="234" t="s">
        <v>948</v>
      </c>
      <c r="D659" s="235">
        <v>24.3</v>
      </c>
    </row>
    <row r="660" spans="1:4" ht="24.95" customHeight="1" x14ac:dyDescent="0.2">
      <c r="A660" s="504">
        <v>7054</v>
      </c>
      <c r="B660" s="233" t="s">
        <v>4547</v>
      </c>
      <c r="C660" s="234" t="s">
        <v>948</v>
      </c>
      <c r="D660" s="235">
        <v>55.07</v>
      </c>
    </row>
    <row r="661" spans="1:4" ht="24.95" customHeight="1" x14ac:dyDescent="0.2">
      <c r="A661" s="504">
        <v>7058</v>
      </c>
      <c r="B661" s="233" t="s">
        <v>4548</v>
      </c>
      <c r="C661" s="234" t="s">
        <v>948</v>
      </c>
      <c r="D661" s="235">
        <v>9.4600000000000009</v>
      </c>
    </row>
    <row r="662" spans="1:4" ht="24.95" customHeight="1" x14ac:dyDescent="0.2">
      <c r="A662" s="504">
        <v>7059</v>
      </c>
      <c r="B662" s="233" t="s">
        <v>4549</v>
      </c>
      <c r="C662" s="234" t="s">
        <v>948</v>
      </c>
      <c r="D662" s="235">
        <v>3.31</v>
      </c>
    </row>
    <row r="663" spans="1:4" ht="24.95" customHeight="1" x14ac:dyDescent="0.2">
      <c r="A663" s="504">
        <v>7060</v>
      </c>
      <c r="B663" s="233" t="s">
        <v>4550</v>
      </c>
      <c r="C663" s="234" t="s">
        <v>948</v>
      </c>
      <c r="D663" s="235">
        <v>17.75</v>
      </c>
    </row>
    <row r="664" spans="1:4" ht="24.95" customHeight="1" x14ac:dyDescent="0.2">
      <c r="A664" s="504">
        <v>7061</v>
      </c>
      <c r="B664" s="233" t="s">
        <v>4551</v>
      </c>
      <c r="C664" s="234" t="s">
        <v>948</v>
      </c>
      <c r="D664" s="235">
        <v>80.39</v>
      </c>
    </row>
    <row r="665" spans="1:4" ht="24.95" customHeight="1" x14ac:dyDescent="0.2">
      <c r="A665" s="504">
        <v>7063</v>
      </c>
      <c r="B665" s="233" t="s">
        <v>4552</v>
      </c>
      <c r="C665" s="234" t="s">
        <v>948</v>
      </c>
      <c r="D665" s="235">
        <v>8.69</v>
      </c>
    </row>
    <row r="666" spans="1:4" ht="24.95" customHeight="1" x14ac:dyDescent="0.2">
      <c r="A666" s="504">
        <v>7064</v>
      </c>
      <c r="B666" s="233" t="s">
        <v>4553</v>
      </c>
      <c r="C666" s="234" t="s">
        <v>948</v>
      </c>
      <c r="D666" s="235">
        <v>2.2799999999999998</v>
      </c>
    </row>
    <row r="667" spans="1:4" ht="24.95" customHeight="1" x14ac:dyDescent="0.2">
      <c r="A667" s="504">
        <v>7065</v>
      </c>
      <c r="B667" s="233" t="s">
        <v>4554</v>
      </c>
      <c r="C667" s="234" t="s">
        <v>948</v>
      </c>
      <c r="D667" s="235">
        <v>9.5</v>
      </c>
    </row>
    <row r="668" spans="1:4" ht="24.95" customHeight="1" x14ac:dyDescent="0.2">
      <c r="A668" s="504">
        <v>7066</v>
      </c>
      <c r="B668" s="233" t="s">
        <v>4555</v>
      </c>
      <c r="C668" s="234" t="s">
        <v>948</v>
      </c>
      <c r="D668" s="235">
        <v>53</v>
      </c>
    </row>
    <row r="669" spans="1:4" ht="24.95" customHeight="1" x14ac:dyDescent="0.2">
      <c r="A669" s="504">
        <v>53786</v>
      </c>
      <c r="B669" s="233" t="s">
        <v>4556</v>
      </c>
      <c r="C669" s="234" t="s">
        <v>948</v>
      </c>
      <c r="D669" s="235">
        <v>40.5</v>
      </c>
    </row>
    <row r="670" spans="1:4" ht="24.95" customHeight="1" x14ac:dyDescent="0.2">
      <c r="A670" s="504">
        <v>53788</v>
      </c>
      <c r="B670" s="233" t="s">
        <v>4557</v>
      </c>
      <c r="C670" s="234" t="s">
        <v>948</v>
      </c>
      <c r="D670" s="235">
        <v>35.22</v>
      </c>
    </row>
    <row r="671" spans="1:4" ht="24.95" customHeight="1" x14ac:dyDescent="0.2">
      <c r="A671" s="504">
        <v>53792</v>
      </c>
      <c r="B671" s="233" t="s">
        <v>4558</v>
      </c>
      <c r="C671" s="234" t="s">
        <v>948</v>
      </c>
      <c r="D671" s="235">
        <v>99.94</v>
      </c>
    </row>
    <row r="672" spans="1:4" ht="24.95" customHeight="1" x14ac:dyDescent="0.2">
      <c r="A672" s="504">
        <v>53794</v>
      </c>
      <c r="B672" s="233" t="s">
        <v>4559</v>
      </c>
      <c r="C672" s="234" t="s">
        <v>948</v>
      </c>
      <c r="D672" s="235">
        <v>35</v>
      </c>
    </row>
    <row r="673" spans="1:4" ht="24.95" customHeight="1" x14ac:dyDescent="0.2">
      <c r="A673" s="504">
        <v>53797</v>
      </c>
      <c r="B673" s="233" t="s">
        <v>4560</v>
      </c>
      <c r="C673" s="234" t="s">
        <v>948</v>
      </c>
      <c r="D673" s="235">
        <v>82.13</v>
      </c>
    </row>
    <row r="674" spans="1:4" ht="24.95" customHeight="1" x14ac:dyDescent="0.2">
      <c r="A674" s="504">
        <v>53804</v>
      </c>
      <c r="B674" s="233" t="s">
        <v>4561</v>
      </c>
      <c r="C674" s="234" t="s">
        <v>948</v>
      </c>
      <c r="D674" s="235">
        <v>2.1800000000000002</v>
      </c>
    </row>
    <row r="675" spans="1:4" ht="24.95" customHeight="1" x14ac:dyDescent="0.2">
      <c r="A675" s="504">
        <v>53806</v>
      </c>
      <c r="B675" s="233" t="s">
        <v>4562</v>
      </c>
      <c r="C675" s="234" t="s">
        <v>948</v>
      </c>
      <c r="D675" s="235">
        <v>37.299999999999997</v>
      </c>
    </row>
    <row r="676" spans="1:4" ht="24.95" customHeight="1" x14ac:dyDescent="0.2">
      <c r="A676" s="504">
        <v>53810</v>
      </c>
      <c r="B676" s="233" t="s">
        <v>4563</v>
      </c>
      <c r="C676" s="234" t="s">
        <v>948</v>
      </c>
      <c r="D676" s="235">
        <v>37.53</v>
      </c>
    </row>
    <row r="677" spans="1:4" ht="24.95" customHeight="1" x14ac:dyDescent="0.2">
      <c r="A677" s="504">
        <v>53814</v>
      </c>
      <c r="B677" s="233" t="s">
        <v>4564</v>
      </c>
      <c r="C677" s="234" t="s">
        <v>948</v>
      </c>
      <c r="D677" s="235">
        <v>122.93</v>
      </c>
    </row>
    <row r="678" spans="1:4" ht="24.95" customHeight="1" x14ac:dyDescent="0.2">
      <c r="A678" s="504">
        <v>53817</v>
      </c>
      <c r="B678" s="233" t="s">
        <v>4565</v>
      </c>
      <c r="C678" s="234" t="s">
        <v>948</v>
      </c>
      <c r="D678" s="235">
        <v>44.05</v>
      </c>
    </row>
    <row r="679" spans="1:4" ht="24.95" customHeight="1" x14ac:dyDescent="0.2">
      <c r="A679" s="504">
        <v>53818</v>
      </c>
      <c r="B679" s="233" t="s">
        <v>4566</v>
      </c>
      <c r="C679" s="234" t="s">
        <v>948</v>
      </c>
      <c r="D679" s="235">
        <v>4.22</v>
      </c>
    </row>
    <row r="680" spans="1:4" ht="24.95" customHeight="1" x14ac:dyDescent="0.2">
      <c r="A680" s="504">
        <v>53827</v>
      </c>
      <c r="B680" s="233" t="s">
        <v>4567</v>
      </c>
      <c r="C680" s="234" t="s">
        <v>948</v>
      </c>
      <c r="D680" s="235">
        <v>80.39</v>
      </c>
    </row>
    <row r="681" spans="1:4" ht="24.95" customHeight="1" x14ac:dyDescent="0.2">
      <c r="A681" s="504">
        <v>53829</v>
      </c>
      <c r="B681" s="233" t="s">
        <v>4568</v>
      </c>
      <c r="C681" s="234" t="s">
        <v>948</v>
      </c>
      <c r="D681" s="235">
        <v>82.13</v>
      </c>
    </row>
    <row r="682" spans="1:4" ht="24.95" customHeight="1" x14ac:dyDescent="0.2">
      <c r="A682" s="504">
        <v>53831</v>
      </c>
      <c r="B682" s="233" t="s">
        <v>4569</v>
      </c>
      <c r="C682" s="234" t="s">
        <v>948</v>
      </c>
      <c r="D682" s="235">
        <v>99.94</v>
      </c>
    </row>
    <row r="683" spans="1:4" ht="24.95" customHeight="1" x14ac:dyDescent="0.2">
      <c r="A683" s="504">
        <v>53840</v>
      </c>
      <c r="B683" s="233" t="s">
        <v>4570</v>
      </c>
      <c r="C683" s="234" t="s">
        <v>948</v>
      </c>
      <c r="D683" s="235">
        <v>1.18</v>
      </c>
    </row>
    <row r="684" spans="1:4" ht="24.95" customHeight="1" x14ac:dyDescent="0.2">
      <c r="A684" s="504">
        <v>53841</v>
      </c>
      <c r="B684" s="233" t="s">
        <v>4571</v>
      </c>
      <c r="C684" s="234" t="s">
        <v>948</v>
      </c>
      <c r="D684" s="235">
        <v>0.82</v>
      </c>
    </row>
    <row r="685" spans="1:4" ht="24.95" customHeight="1" x14ac:dyDescent="0.2">
      <c r="A685" s="504">
        <v>53849</v>
      </c>
      <c r="B685" s="233" t="s">
        <v>4572</v>
      </c>
      <c r="C685" s="234" t="s">
        <v>948</v>
      </c>
      <c r="D685" s="235">
        <v>55.07</v>
      </c>
    </row>
    <row r="686" spans="1:4" ht="24.95" customHeight="1" x14ac:dyDescent="0.2">
      <c r="A686" s="504">
        <v>53857</v>
      </c>
      <c r="B686" s="233" t="s">
        <v>4573</v>
      </c>
      <c r="C686" s="234" t="s">
        <v>948</v>
      </c>
      <c r="D686" s="235">
        <v>23.45</v>
      </c>
    </row>
    <row r="687" spans="1:4" ht="24.95" customHeight="1" x14ac:dyDescent="0.2">
      <c r="A687" s="504">
        <v>53858</v>
      </c>
      <c r="B687" s="233" t="s">
        <v>4574</v>
      </c>
      <c r="C687" s="234" t="s">
        <v>948</v>
      </c>
      <c r="D687" s="235">
        <v>56.38</v>
      </c>
    </row>
    <row r="688" spans="1:4" ht="24.95" customHeight="1" x14ac:dyDescent="0.2">
      <c r="A688" s="504">
        <v>53861</v>
      </c>
      <c r="B688" s="233" t="s">
        <v>4575</v>
      </c>
      <c r="C688" s="234" t="s">
        <v>948</v>
      </c>
      <c r="D688" s="235">
        <v>32.51</v>
      </c>
    </row>
    <row r="689" spans="1:4" ht="24.95" customHeight="1" x14ac:dyDescent="0.2">
      <c r="A689" s="504">
        <v>53863</v>
      </c>
      <c r="B689" s="233" t="s">
        <v>4576</v>
      </c>
      <c r="C689" s="234" t="s">
        <v>948</v>
      </c>
      <c r="D689" s="235">
        <v>1.36</v>
      </c>
    </row>
    <row r="690" spans="1:4" ht="24.95" customHeight="1" x14ac:dyDescent="0.2">
      <c r="A690" s="504">
        <v>53865</v>
      </c>
      <c r="B690" s="233" t="s">
        <v>4577</v>
      </c>
      <c r="C690" s="234" t="s">
        <v>948</v>
      </c>
      <c r="D690" s="235">
        <v>27.38</v>
      </c>
    </row>
    <row r="691" spans="1:4" ht="24.95" customHeight="1" x14ac:dyDescent="0.2">
      <c r="A691" s="504">
        <v>53866</v>
      </c>
      <c r="B691" s="233" t="s">
        <v>4578</v>
      </c>
      <c r="C691" s="234" t="s">
        <v>948</v>
      </c>
      <c r="D691" s="235">
        <v>0.97</v>
      </c>
    </row>
    <row r="692" spans="1:4" ht="24.95" customHeight="1" x14ac:dyDescent="0.2">
      <c r="A692" s="504">
        <v>53882</v>
      </c>
      <c r="B692" s="233" t="s">
        <v>4579</v>
      </c>
      <c r="C692" s="234" t="s">
        <v>948</v>
      </c>
      <c r="D692" s="235">
        <v>14.76</v>
      </c>
    </row>
    <row r="693" spans="1:4" ht="24.95" customHeight="1" x14ac:dyDescent="0.2">
      <c r="A693" s="504">
        <v>55263</v>
      </c>
      <c r="B693" s="233" t="s">
        <v>4580</v>
      </c>
      <c r="C693" s="234" t="s">
        <v>948</v>
      </c>
      <c r="D693" s="235">
        <v>48.9</v>
      </c>
    </row>
    <row r="694" spans="1:4" ht="24.95" customHeight="1" x14ac:dyDescent="0.2">
      <c r="A694" s="504">
        <v>73303</v>
      </c>
      <c r="B694" s="233" t="s">
        <v>4581</v>
      </c>
      <c r="C694" s="234" t="s">
        <v>948</v>
      </c>
      <c r="D694" s="235">
        <v>3.12</v>
      </c>
    </row>
    <row r="695" spans="1:4" ht="24.95" customHeight="1" x14ac:dyDescent="0.2">
      <c r="A695" s="504">
        <v>73307</v>
      </c>
      <c r="B695" s="233" t="s">
        <v>4582</v>
      </c>
      <c r="C695" s="234" t="s">
        <v>948</v>
      </c>
      <c r="D695" s="235">
        <v>2.78</v>
      </c>
    </row>
    <row r="696" spans="1:4" ht="24.95" customHeight="1" x14ac:dyDescent="0.2">
      <c r="A696" s="504">
        <v>73309</v>
      </c>
      <c r="B696" s="233" t="s">
        <v>4583</v>
      </c>
      <c r="C696" s="234" t="s">
        <v>948</v>
      </c>
      <c r="D696" s="235">
        <v>14.56</v>
      </c>
    </row>
    <row r="697" spans="1:4" ht="24.95" customHeight="1" x14ac:dyDescent="0.2">
      <c r="A697" s="504">
        <v>73311</v>
      </c>
      <c r="B697" s="233" t="s">
        <v>4584</v>
      </c>
      <c r="C697" s="234" t="s">
        <v>948</v>
      </c>
      <c r="D697" s="235">
        <v>92.49</v>
      </c>
    </row>
    <row r="698" spans="1:4" ht="24.95" customHeight="1" x14ac:dyDescent="0.2">
      <c r="A698" s="504">
        <v>73313</v>
      </c>
      <c r="B698" s="233" t="s">
        <v>4585</v>
      </c>
      <c r="C698" s="234" t="s">
        <v>948</v>
      </c>
      <c r="D698" s="235">
        <v>3.82</v>
      </c>
    </row>
    <row r="699" spans="1:4" ht="24.95" customHeight="1" x14ac:dyDescent="0.2">
      <c r="A699" s="504">
        <v>73315</v>
      </c>
      <c r="B699" s="233" t="s">
        <v>4586</v>
      </c>
      <c r="C699" s="234" t="s">
        <v>948</v>
      </c>
      <c r="D699" s="235">
        <v>35.22</v>
      </c>
    </row>
    <row r="700" spans="1:4" ht="24.95" customHeight="1" x14ac:dyDescent="0.2">
      <c r="A700" s="504">
        <v>73335</v>
      </c>
      <c r="B700" s="233" t="s">
        <v>4587</v>
      </c>
      <c r="C700" s="234" t="s">
        <v>948</v>
      </c>
      <c r="D700" s="235">
        <v>13.95</v>
      </c>
    </row>
    <row r="701" spans="1:4" ht="24.95" customHeight="1" x14ac:dyDescent="0.2">
      <c r="A701" s="504">
        <v>73340</v>
      </c>
      <c r="B701" s="233" t="s">
        <v>4588</v>
      </c>
      <c r="C701" s="234" t="s">
        <v>948</v>
      </c>
      <c r="D701" s="235">
        <v>80.39</v>
      </c>
    </row>
    <row r="702" spans="1:4" ht="24.95" customHeight="1" x14ac:dyDescent="0.2">
      <c r="A702" s="504">
        <v>83361</v>
      </c>
      <c r="B702" s="233" t="s">
        <v>4589</v>
      </c>
      <c r="C702" s="234" t="s">
        <v>948</v>
      </c>
      <c r="D702" s="235">
        <v>9.08</v>
      </c>
    </row>
    <row r="703" spans="1:4" ht="24.95" customHeight="1" x14ac:dyDescent="0.2">
      <c r="A703" s="504">
        <v>83761</v>
      </c>
      <c r="B703" s="233" t="s">
        <v>4590</v>
      </c>
      <c r="C703" s="234" t="s">
        <v>948</v>
      </c>
      <c r="D703" s="235">
        <v>6.65</v>
      </c>
    </row>
    <row r="704" spans="1:4" ht="24.95" customHeight="1" x14ac:dyDescent="0.2">
      <c r="A704" s="504">
        <v>83762</v>
      </c>
      <c r="B704" s="233" t="s">
        <v>4591</v>
      </c>
      <c r="C704" s="234" t="s">
        <v>948</v>
      </c>
      <c r="D704" s="235">
        <v>8.32</v>
      </c>
    </row>
    <row r="705" spans="1:4" ht="24.95" customHeight="1" x14ac:dyDescent="0.2">
      <c r="A705" s="504">
        <v>83763</v>
      </c>
      <c r="B705" s="233" t="s">
        <v>4592</v>
      </c>
      <c r="C705" s="234" t="s">
        <v>948</v>
      </c>
      <c r="D705" s="235">
        <v>26.07</v>
      </c>
    </row>
    <row r="706" spans="1:4" ht="24.95" customHeight="1" x14ac:dyDescent="0.2">
      <c r="A706" s="504">
        <v>83764</v>
      </c>
      <c r="B706" s="233" t="s">
        <v>4593</v>
      </c>
      <c r="C706" s="234" t="s">
        <v>948</v>
      </c>
      <c r="D706" s="235">
        <v>1.49</v>
      </c>
    </row>
    <row r="707" spans="1:4" ht="24.95" customHeight="1" x14ac:dyDescent="0.2">
      <c r="A707" s="504">
        <v>87026</v>
      </c>
      <c r="B707" s="233" t="s">
        <v>4594</v>
      </c>
      <c r="C707" s="234" t="s">
        <v>948</v>
      </c>
      <c r="D707" s="235">
        <v>0.31</v>
      </c>
    </row>
    <row r="708" spans="1:4" ht="24.95" customHeight="1" x14ac:dyDescent="0.2">
      <c r="A708" s="504">
        <v>87441</v>
      </c>
      <c r="B708" s="233" t="s">
        <v>4595</v>
      </c>
      <c r="C708" s="234" t="s">
        <v>948</v>
      </c>
      <c r="D708" s="235">
        <v>0.24</v>
      </c>
    </row>
    <row r="709" spans="1:4" ht="24.95" customHeight="1" x14ac:dyDescent="0.2">
      <c r="A709" s="504">
        <v>87442</v>
      </c>
      <c r="B709" s="233" t="s">
        <v>4596</v>
      </c>
      <c r="C709" s="234" t="s">
        <v>948</v>
      </c>
      <c r="D709" s="235">
        <v>0.05</v>
      </c>
    </row>
    <row r="710" spans="1:4" ht="24.95" customHeight="1" x14ac:dyDescent="0.2">
      <c r="A710" s="504">
        <v>87443</v>
      </c>
      <c r="B710" s="233" t="s">
        <v>4597</v>
      </c>
      <c r="C710" s="234" t="s">
        <v>948</v>
      </c>
      <c r="D710" s="235">
        <v>0.23</v>
      </c>
    </row>
    <row r="711" spans="1:4" ht="24.95" customHeight="1" x14ac:dyDescent="0.2">
      <c r="A711" s="504">
        <v>87444</v>
      </c>
      <c r="B711" s="233" t="s">
        <v>4598</v>
      </c>
      <c r="C711" s="234" t="s">
        <v>948</v>
      </c>
      <c r="D711" s="235">
        <v>2.19</v>
      </c>
    </row>
    <row r="712" spans="1:4" ht="24.95" customHeight="1" x14ac:dyDescent="0.2">
      <c r="A712" s="504">
        <v>88387</v>
      </c>
      <c r="B712" s="233" t="s">
        <v>4599</v>
      </c>
      <c r="C712" s="234" t="s">
        <v>948</v>
      </c>
      <c r="D712" s="235">
        <v>0.48</v>
      </c>
    </row>
    <row r="713" spans="1:4" ht="24.95" customHeight="1" x14ac:dyDescent="0.2">
      <c r="A713" s="504">
        <v>88389</v>
      </c>
      <c r="B713" s="233" t="s">
        <v>4600</v>
      </c>
      <c r="C713" s="234" t="s">
        <v>948</v>
      </c>
      <c r="D713" s="235">
        <v>0.1</v>
      </c>
    </row>
    <row r="714" spans="1:4" ht="24.95" customHeight="1" x14ac:dyDescent="0.2">
      <c r="A714" s="504">
        <v>88390</v>
      </c>
      <c r="B714" s="233" t="s">
        <v>4601</v>
      </c>
      <c r="C714" s="234" t="s">
        <v>948</v>
      </c>
      <c r="D714" s="235">
        <v>0.6</v>
      </c>
    </row>
    <row r="715" spans="1:4" ht="24.95" customHeight="1" x14ac:dyDescent="0.2">
      <c r="A715" s="504">
        <v>88391</v>
      </c>
      <c r="B715" s="233" t="s">
        <v>4602</v>
      </c>
      <c r="C715" s="234" t="s">
        <v>948</v>
      </c>
      <c r="D715" s="235">
        <v>1.59</v>
      </c>
    </row>
    <row r="716" spans="1:4" ht="24.95" customHeight="1" x14ac:dyDescent="0.2">
      <c r="A716" s="504">
        <v>88394</v>
      </c>
      <c r="B716" s="233" t="s">
        <v>4603</v>
      </c>
      <c r="C716" s="234" t="s">
        <v>948</v>
      </c>
      <c r="D716" s="235">
        <v>0.56999999999999995</v>
      </c>
    </row>
    <row r="717" spans="1:4" ht="24.95" customHeight="1" x14ac:dyDescent="0.2">
      <c r="A717" s="504">
        <v>88395</v>
      </c>
      <c r="B717" s="233" t="s">
        <v>4604</v>
      </c>
      <c r="C717" s="234" t="s">
        <v>948</v>
      </c>
      <c r="D717" s="235">
        <v>0.12</v>
      </c>
    </row>
    <row r="718" spans="1:4" ht="24.95" customHeight="1" x14ac:dyDescent="0.2">
      <c r="A718" s="504">
        <v>88396</v>
      </c>
      <c r="B718" s="233" t="s">
        <v>4605</v>
      </c>
      <c r="C718" s="234" t="s">
        <v>948</v>
      </c>
      <c r="D718" s="235">
        <v>0.71</v>
      </c>
    </row>
    <row r="719" spans="1:4" ht="24.95" customHeight="1" x14ac:dyDescent="0.2">
      <c r="A719" s="504">
        <v>88397</v>
      </c>
      <c r="B719" s="233" t="s">
        <v>4606</v>
      </c>
      <c r="C719" s="234" t="s">
        <v>948</v>
      </c>
      <c r="D719" s="235">
        <v>2.39</v>
      </c>
    </row>
    <row r="720" spans="1:4" ht="24.95" customHeight="1" x14ac:dyDescent="0.2">
      <c r="A720" s="504">
        <v>88400</v>
      </c>
      <c r="B720" s="233" t="s">
        <v>4607</v>
      </c>
      <c r="C720" s="234" t="s">
        <v>948</v>
      </c>
      <c r="D720" s="235">
        <v>0.45</v>
      </c>
    </row>
    <row r="721" spans="1:4" ht="24.95" customHeight="1" x14ac:dyDescent="0.2">
      <c r="A721" s="504">
        <v>88401</v>
      </c>
      <c r="B721" s="233" t="s">
        <v>4608</v>
      </c>
      <c r="C721" s="234" t="s">
        <v>948</v>
      </c>
      <c r="D721" s="235">
        <v>0.1</v>
      </c>
    </row>
    <row r="722" spans="1:4" ht="24.95" customHeight="1" x14ac:dyDescent="0.2">
      <c r="A722" s="504">
        <v>88402</v>
      </c>
      <c r="B722" s="233" t="s">
        <v>4609</v>
      </c>
      <c r="C722" s="234" t="s">
        <v>948</v>
      </c>
      <c r="D722" s="235">
        <v>0.56999999999999995</v>
      </c>
    </row>
    <row r="723" spans="1:4" ht="24.95" customHeight="1" x14ac:dyDescent="0.2">
      <c r="A723" s="504">
        <v>88403</v>
      </c>
      <c r="B723" s="233" t="s">
        <v>4610</v>
      </c>
      <c r="C723" s="234" t="s">
        <v>948</v>
      </c>
      <c r="D723" s="235">
        <v>0.95</v>
      </c>
    </row>
    <row r="724" spans="1:4" ht="24.95" customHeight="1" x14ac:dyDescent="0.2">
      <c r="A724" s="504">
        <v>88419</v>
      </c>
      <c r="B724" s="233" t="s">
        <v>4611</v>
      </c>
      <c r="C724" s="234" t="s">
        <v>948</v>
      </c>
      <c r="D724" s="235">
        <v>2.97</v>
      </c>
    </row>
    <row r="725" spans="1:4" ht="24.95" customHeight="1" x14ac:dyDescent="0.2">
      <c r="A725" s="504">
        <v>88422</v>
      </c>
      <c r="B725" s="233" t="s">
        <v>4612</v>
      </c>
      <c r="C725" s="234" t="s">
        <v>948</v>
      </c>
      <c r="D725" s="235">
        <v>0.66</v>
      </c>
    </row>
    <row r="726" spans="1:4" ht="24.95" customHeight="1" x14ac:dyDescent="0.2">
      <c r="A726" s="504">
        <v>88425</v>
      </c>
      <c r="B726" s="233" t="s">
        <v>4613</v>
      </c>
      <c r="C726" s="234" t="s">
        <v>948</v>
      </c>
      <c r="D726" s="235">
        <v>3.24</v>
      </c>
    </row>
    <row r="727" spans="1:4" ht="24.95" customHeight="1" x14ac:dyDescent="0.2">
      <c r="A727" s="504">
        <v>88427</v>
      </c>
      <c r="B727" s="233" t="s">
        <v>4614</v>
      </c>
      <c r="C727" s="234" t="s">
        <v>948</v>
      </c>
      <c r="D727" s="235">
        <v>2.42</v>
      </c>
    </row>
    <row r="728" spans="1:4" ht="24.95" customHeight="1" x14ac:dyDescent="0.2">
      <c r="A728" s="504">
        <v>88434</v>
      </c>
      <c r="B728" s="233" t="s">
        <v>4615</v>
      </c>
      <c r="C728" s="234" t="s">
        <v>948</v>
      </c>
      <c r="D728" s="235">
        <v>3.93</v>
      </c>
    </row>
    <row r="729" spans="1:4" ht="24.95" customHeight="1" x14ac:dyDescent="0.2">
      <c r="A729" s="504">
        <v>88435</v>
      </c>
      <c r="B729" s="233" t="s">
        <v>4616</v>
      </c>
      <c r="C729" s="234" t="s">
        <v>948</v>
      </c>
      <c r="D729" s="235">
        <v>0.88</v>
      </c>
    </row>
    <row r="730" spans="1:4" ht="24.95" customHeight="1" x14ac:dyDescent="0.2">
      <c r="A730" s="504">
        <v>88436</v>
      </c>
      <c r="B730" s="233" t="s">
        <v>4617</v>
      </c>
      <c r="C730" s="234" t="s">
        <v>948</v>
      </c>
      <c r="D730" s="235">
        <v>4.3</v>
      </c>
    </row>
    <row r="731" spans="1:4" ht="24.95" customHeight="1" x14ac:dyDescent="0.2">
      <c r="A731" s="504">
        <v>88437</v>
      </c>
      <c r="B731" s="233" t="s">
        <v>4618</v>
      </c>
      <c r="C731" s="234" t="s">
        <v>948</v>
      </c>
      <c r="D731" s="235">
        <v>2.42</v>
      </c>
    </row>
    <row r="732" spans="1:4" ht="24.95" customHeight="1" x14ac:dyDescent="0.2">
      <c r="A732" s="504">
        <v>88569</v>
      </c>
      <c r="B732" s="233" t="s">
        <v>4619</v>
      </c>
      <c r="C732" s="234" t="s">
        <v>948</v>
      </c>
      <c r="D732" s="235">
        <v>2.2799999999999998</v>
      </c>
    </row>
    <row r="733" spans="1:4" ht="24.95" customHeight="1" x14ac:dyDescent="0.2">
      <c r="A733" s="504">
        <v>88570</v>
      </c>
      <c r="B733" s="233" t="s">
        <v>4620</v>
      </c>
      <c r="C733" s="234" t="s">
        <v>948</v>
      </c>
      <c r="D733" s="235">
        <v>0.77</v>
      </c>
    </row>
    <row r="734" spans="1:4" ht="24.95" customHeight="1" x14ac:dyDescent="0.2">
      <c r="A734" s="504">
        <v>88826</v>
      </c>
      <c r="B734" s="233" t="s">
        <v>4621</v>
      </c>
      <c r="C734" s="234" t="s">
        <v>948</v>
      </c>
      <c r="D734" s="235">
        <v>0.18</v>
      </c>
    </row>
    <row r="735" spans="1:4" ht="24.95" customHeight="1" x14ac:dyDescent="0.2">
      <c r="A735" s="504">
        <v>88827</v>
      </c>
      <c r="B735" s="233" t="s">
        <v>4622</v>
      </c>
      <c r="C735" s="234" t="s">
        <v>948</v>
      </c>
      <c r="D735" s="235">
        <v>0.04</v>
      </c>
    </row>
    <row r="736" spans="1:4" ht="24.95" customHeight="1" x14ac:dyDescent="0.2">
      <c r="A736" s="504">
        <v>88828</v>
      </c>
      <c r="B736" s="233" t="s">
        <v>4623</v>
      </c>
      <c r="C736" s="234" t="s">
        <v>948</v>
      </c>
      <c r="D736" s="235">
        <v>0.17</v>
      </c>
    </row>
    <row r="737" spans="1:4" ht="24.95" customHeight="1" x14ac:dyDescent="0.2">
      <c r="A737" s="504">
        <v>88829</v>
      </c>
      <c r="B737" s="233" t="s">
        <v>4624</v>
      </c>
      <c r="C737" s="234" t="s">
        <v>948</v>
      </c>
      <c r="D737" s="235">
        <v>0.63</v>
      </c>
    </row>
    <row r="738" spans="1:4" ht="24.95" customHeight="1" x14ac:dyDescent="0.2">
      <c r="A738" s="504">
        <v>88832</v>
      </c>
      <c r="B738" s="233" t="s">
        <v>4625</v>
      </c>
      <c r="C738" s="234" t="s">
        <v>948</v>
      </c>
      <c r="D738" s="235">
        <v>23.5</v>
      </c>
    </row>
    <row r="739" spans="1:4" ht="24.95" customHeight="1" x14ac:dyDescent="0.2">
      <c r="A739" s="504">
        <v>88834</v>
      </c>
      <c r="B739" s="233" t="s">
        <v>4626</v>
      </c>
      <c r="C739" s="234" t="s">
        <v>948</v>
      </c>
      <c r="D739" s="235">
        <v>6.04</v>
      </c>
    </row>
    <row r="740" spans="1:4" ht="24.95" customHeight="1" x14ac:dyDescent="0.2">
      <c r="A740" s="504">
        <v>88835</v>
      </c>
      <c r="B740" s="233" t="s">
        <v>4627</v>
      </c>
      <c r="C740" s="234" t="s">
        <v>948</v>
      </c>
      <c r="D740" s="235">
        <v>29.38</v>
      </c>
    </row>
    <row r="741" spans="1:4" ht="24.95" customHeight="1" x14ac:dyDescent="0.2">
      <c r="A741" s="504">
        <v>88836</v>
      </c>
      <c r="B741" s="233" t="s">
        <v>4628</v>
      </c>
      <c r="C741" s="234" t="s">
        <v>948</v>
      </c>
      <c r="D741" s="235">
        <v>48.44</v>
      </c>
    </row>
    <row r="742" spans="1:4" ht="24.95" customHeight="1" x14ac:dyDescent="0.2">
      <c r="A742" s="504">
        <v>88839</v>
      </c>
      <c r="B742" s="233" t="s">
        <v>4629</v>
      </c>
      <c r="C742" s="234" t="s">
        <v>948</v>
      </c>
      <c r="D742" s="235">
        <v>16.940000000000001</v>
      </c>
    </row>
    <row r="743" spans="1:4" ht="24.95" customHeight="1" x14ac:dyDescent="0.2">
      <c r="A743" s="504">
        <v>88840</v>
      </c>
      <c r="B743" s="233" t="s">
        <v>4630</v>
      </c>
      <c r="C743" s="234" t="s">
        <v>948</v>
      </c>
      <c r="D743" s="235">
        <v>7.24</v>
      </c>
    </row>
    <row r="744" spans="1:4" ht="24.95" customHeight="1" x14ac:dyDescent="0.2">
      <c r="A744" s="504">
        <v>88841</v>
      </c>
      <c r="B744" s="233" t="s">
        <v>4631</v>
      </c>
      <c r="C744" s="234" t="s">
        <v>948</v>
      </c>
      <c r="D744" s="235">
        <v>30.29</v>
      </c>
    </row>
    <row r="745" spans="1:4" ht="24.95" customHeight="1" x14ac:dyDescent="0.2">
      <c r="A745" s="504">
        <v>88842</v>
      </c>
      <c r="B745" s="233" t="s">
        <v>4632</v>
      </c>
      <c r="C745" s="234" t="s">
        <v>948</v>
      </c>
      <c r="D745" s="235">
        <v>55.07</v>
      </c>
    </row>
    <row r="746" spans="1:4" ht="24.95" customHeight="1" x14ac:dyDescent="0.2">
      <c r="A746" s="504">
        <v>88847</v>
      </c>
      <c r="B746" s="233" t="s">
        <v>4633</v>
      </c>
      <c r="C746" s="234" t="s">
        <v>948</v>
      </c>
      <c r="D746" s="235">
        <v>13.47</v>
      </c>
    </row>
    <row r="747" spans="1:4" ht="24.95" customHeight="1" x14ac:dyDescent="0.2">
      <c r="A747" s="504">
        <v>88848</v>
      </c>
      <c r="B747" s="233" t="s">
        <v>4634</v>
      </c>
      <c r="C747" s="234" t="s">
        <v>948</v>
      </c>
      <c r="D747" s="235">
        <v>5.38</v>
      </c>
    </row>
    <row r="748" spans="1:4" ht="24.95" customHeight="1" x14ac:dyDescent="0.2">
      <c r="A748" s="504">
        <v>88853</v>
      </c>
      <c r="B748" s="233" t="s">
        <v>4635</v>
      </c>
      <c r="C748" s="234" t="s">
        <v>948</v>
      </c>
      <c r="D748" s="235">
        <v>0.15</v>
      </c>
    </row>
    <row r="749" spans="1:4" ht="24.95" customHeight="1" x14ac:dyDescent="0.2">
      <c r="A749" s="504">
        <v>88854</v>
      </c>
      <c r="B749" s="233" t="s">
        <v>4636</v>
      </c>
      <c r="C749" s="234" t="s">
        <v>948</v>
      </c>
      <c r="D749" s="235">
        <v>0.03</v>
      </c>
    </row>
    <row r="750" spans="1:4" ht="24.95" customHeight="1" x14ac:dyDescent="0.2">
      <c r="A750" s="504">
        <v>88855</v>
      </c>
      <c r="B750" s="233" t="s">
        <v>4637</v>
      </c>
      <c r="C750" s="234" t="s">
        <v>948</v>
      </c>
      <c r="D750" s="235">
        <v>1.51</v>
      </c>
    </row>
    <row r="751" spans="1:4" ht="24.95" customHeight="1" x14ac:dyDescent="0.2">
      <c r="A751" s="504">
        <v>88856</v>
      </c>
      <c r="B751" s="233" t="s">
        <v>4638</v>
      </c>
      <c r="C751" s="234" t="s">
        <v>948</v>
      </c>
      <c r="D751" s="235">
        <v>0.4</v>
      </c>
    </row>
    <row r="752" spans="1:4" ht="24.95" customHeight="1" x14ac:dyDescent="0.2">
      <c r="A752" s="504">
        <v>88857</v>
      </c>
      <c r="B752" s="233" t="s">
        <v>4639</v>
      </c>
      <c r="C752" s="234" t="s">
        <v>948</v>
      </c>
      <c r="D752" s="235">
        <v>12.78</v>
      </c>
    </row>
    <row r="753" spans="1:4" ht="24.95" customHeight="1" x14ac:dyDescent="0.2">
      <c r="A753" s="504">
        <v>88858</v>
      </c>
      <c r="B753" s="233" t="s">
        <v>4640</v>
      </c>
      <c r="C753" s="234" t="s">
        <v>948</v>
      </c>
      <c r="D753" s="235">
        <v>3.28</v>
      </c>
    </row>
    <row r="754" spans="1:4" ht="24.95" customHeight="1" x14ac:dyDescent="0.2">
      <c r="A754" s="504">
        <v>88859</v>
      </c>
      <c r="B754" s="233" t="s">
        <v>4641</v>
      </c>
      <c r="C754" s="234" t="s">
        <v>948</v>
      </c>
      <c r="D754" s="235">
        <v>11.36</v>
      </c>
    </row>
    <row r="755" spans="1:4" ht="24.95" customHeight="1" x14ac:dyDescent="0.2">
      <c r="A755" s="504">
        <v>88860</v>
      </c>
      <c r="B755" s="233" t="s">
        <v>4642</v>
      </c>
      <c r="C755" s="234" t="s">
        <v>948</v>
      </c>
      <c r="D755" s="235">
        <v>2.92</v>
      </c>
    </row>
    <row r="756" spans="1:4" ht="24.95" customHeight="1" x14ac:dyDescent="0.2">
      <c r="A756" s="504">
        <v>88900</v>
      </c>
      <c r="B756" s="233" t="s">
        <v>4643</v>
      </c>
      <c r="C756" s="234" t="s">
        <v>948</v>
      </c>
      <c r="D756" s="235">
        <v>27.41</v>
      </c>
    </row>
    <row r="757" spans="1:4" ht="24.95" customHeight="1" x14ac:dyDescent="0.2">
      <c r="A757" s="504">
        <v>88902</v>
      </c>
      <c r="B757" s="233" t="s">
        <v>4644</v>
      </c>
      <c r="C757" s="234" t="s">
        <v>948</v>
      </c>
      <c r="D757" s="235">
        <v>7.04</v>
      </c>
    </row>
    <row r="758" spans="1:4" ht="24.95" customHeight="1" x14ac:dyDescent="0.2">
      <c r="A758" s="504">
        <v>88903</v>
      </c>
      <c r="B758" s="233" t="s">
        <v>4645</v>
      </c>
      <c r="C758" s="234" t="s">
        <v>948</v>
      </c>
      <c r="D758" s="235">
        <v>34.26</v>
      </c>
    </row>
    <row r="759" spans="1:4" ht="24.95" customHeight="1" x14ac:dyDescent="0.2">
      <c r="A759" s="504">
        <v>88904</v>
      </c>
      <c r="B759" s="233" t="s">
        <v>4646</v>
      </c>
      <c r="C759" s="234" t="s">
        <v>948</v>
      </c>
      <c r="D759" s="235">
        <v>68.25</v>
      </c>
    </row>
    <row r="760" spans="1:4" ht="24.95" customHeight="1" x14ac:dyDescent="0.2">
      <c r="A760" s="504">
        <v>89009</v>
      </c>
      <c r="B760" s="233" t="s">
        <v>4647</v>
      </c>
      <c r="C760" s="234" t="s">
        <v>948</v>
      </c>
      <c r="D760" s="235">
        <v>20.99</v>
      </c>
    </row>
    <row r="761" spans="1:4" ht="24.95" customHeight="1" x14ac:dyDescent="0.2">
      <c r="A761" s="504">
        <v>89010</v>
      </c>
      <c r="B761" s="233" t="s">
        <v>4648</v>
      </c>
      <c r="C761" s="234" t="s">
        <v>948</v>
      </c>
      <c r="D761" s="235">
        <v>8.9700000000000006</v>
      </c>
    </row>
    <row r="762" spans="1:4" ht="24.95" customHeight="1" x14ac:dyDescent="0.2">
      <c r="A762" s="504">
        <v>89011</v>
      </c>
      <c r="B762" s="233" t="s">
        <v>4649</v>
      </c>
      <c r="C762" s="234" t="s">
        <v>948</v>
      </c>
      <c r="D762" s="235">
        <v>12.32</v>
      </c>
    </row>
    <row r="763" spans="1:4" ht="24.95" customHeight="1" x14ac:dyDescent="0.2">
      <c r="A763" s="504">
        <v>89012</v>
      </c>
      <c r="B763" s="233" t="s">
        <v>4650</v>
      </c>
      <c r="C763" s="234" t="s">
        <v>948</v>
      </c>
      <c r="D763" s="235">
        <v>3.17</v>
      </c>
    </row>
    <row r="764" spans="1:4" ht="24.95" customHeight="1" x14ac:dyDescent="0.2">
      <c r="A764" s="504">
        <v>89013</v>
      </c>
      <c r="B764" s="233" t="s">
        <v>4651</v>
      </c>
      <c r="C764" s="234" t="s">
        <v>948</v>
      </c>
      <c r="D764" s="235">
        <v>68.760000000000005</v>
      </c>
    </row>
    <row r="765" spans="1:4" ht="24.95" customHeight="1" x14ac:dyDescent="0.2">
      <c r="A765" s="504">
        <v>89014</v>
      </c>
      <c r="B765" s="233" t="s">
        <v>4652</v>
      </c>
      <c r="C765" s="234" t="s">
        <v>948</v>
      </c>
      <c r="D765" s="235">
        <v>29.4</v>
      </c>
    </row>
    <row r="766" spans="1:4" ht="24.95" customHeight="1" x14ac:dyDescent="0.2">
      <c r="A766" s="504">
        <v>89015</v>
      </c>
      <c r="B766" s="233" t="s">
        <v>4653</v>
      </c>
      <c r="C766" s="234" t="s">
        <v>948</v>
      </c>
      <c r="D766" s="235">
        <v>1.74</v>
      </c>
    </row>
    <row r="767" spans="1:4" ht="24.95" customHeight="1" x14ac:dyDescent="0.2">
      <c r="A767" s="504">
        <v>89016</v>
      </c>
      <c r="B767" s="233" t="s">
        <v>4654</v>
      </c>
      <c r="C767" s="234" t="s">
        <v>948</v>
      </c>
      <c r="D767" s="235">
        <v>0.44</v>
      </c>
    </row>
    <row r="768" spans="1:4" ht="24.95" customHeight="1" x14ac:dyDescent="0.2">
      <c r="A768" s="504">
        <v>89017</v>
      </c>
      <c r="B768" s="233" t="s">
        <v>4655</v>
      </c>
      <c r="C768" s="234" t="s">
        <v>948</v>
      </c>
      <c r="D768" s="235">
        <v>20.86</v>
      </c>
    </row>
    <row r="769" spans="1:4" ht="24.95" customHeight="1" x14ac:dyDescent="0.2">
      <c r="A769" s="504">
        <v>89018</v>
      </c>
      <c r="B769" s="233" t="s">
        <v>4656</v>
      </c>
      <c r="C769" s="234" t="s">
        <v>948</v>
      </c>
      <c r="D769" s="235">
        <v>8.92</v>
      </c>
    </row>
    <row r="770" spans="1:4" ht="24.95" customHeight="1" x14ac:dyDescent="0.2">
      <c r="A770" s="504">
        <v>89019</v>
      </c>
      <c r="B770" s="233" t="s">
        <v>4657</v>
      </c>
      <c r="C770" s="234" t="s">
        <v>948</v>
      </c>
      <c r="D770" s="235">
        <v>0.18</v>
      </c>
    </row>
    <row r="771" spans="1:4" ht="24.95" customHeight="1" x14ac:dyDescent="0.2">
      <c r="A771" s="504">
        <v>89020</v>
      </c>
      <c r="B771" s="233" t="s">
        <v>4658</v>
      </c>
      <c r="C771" s="234" t="s">
        <v>948</v>
      </c>
      <c r="D771" s="235">
        <v>0.04</v>
      </c>
    </row>
    <row r="772" spans="1:4" ht="24.95" customHeight="1" x14ac:dyDescent="0.2">
      <c r="A772" s="504">
        <v>89023</v>
      </c>
      <c r="B772" s="233" t="s">
        <v>4659</v>
      </c>
      <c r="C772" s="234" t="s">
        <v>948</v>
      </c>
      <c r="D772" s="235">
        <v>1.95</v>
      </c>
    </row>
    <row r="773" spans="1:4" ht="24.95" customHeight="1" x14ac:dyDescent="0.2">
      <c r="A773" s="504">
        <v>89024</v>
      </c>
      <c r="B773" s="233" t="s">
        <v>4660</v>
      </c>
      <c r="C773" s="234" t="s">
        <v>948</v>
      </c>
      <c r="D773" s="235">
        <v>0.78</v>
      </c>
    </row>
    <row r="774" spans="1:4" ht="24.95" customHeight="1" x14ac:dyDescent="0.2">
      <c r="A774" s="504">
        <v>89025</v>
      </c>
      <c r="B774" s="233" t="s">
        <v>4661</v>
      </c>
      <c r="C774" s="234" t="s">
        <v>948</v>
      </c>
      <c r="D774" s="235">
        <v>3.66</v>
      </c>
    </row>
    <row r="775" spans="1:4" ht="24.95" customHeight="1" x14ac:dyDescent="0.2">
      <c r="A775" s="504">
        <v>89026</v>
      </c>
      <c r="B775" s="233" t="s">
        <v>4662</v>
      </c>
      <c r="C775" s="234" t="s">
        <v>948</v>
      </c>
      <c r="D775" s="235">
        <v>131</v>
      </c>
    </row>
    <row r="776" spans="1:4" ht="24.95" customHeight="1" x14ac:dyDescent="0.2">
      <c r="A776" s="504">
        <v>89029</v>
      </c>
      <c r="B776" s="233" t="s">
        <v>4663</v>
      </c>
      <c r="C776" s="234" t="s">
        <v>948</v>
      </c>
      <c r="D776" s="235">
        <v>16.190000000000001</v>
      </c>
    </row>
    <row r="777" spans="1:4" ht="24.95" customHeight="1" x14ac:dyDescent="0.2">
      <c r="A777" s="504">
        <v>89030</v>
      </c>
      <c r="B777" s="233" t="s">
        <v>4664</v>
      </c>
      <c r="C777" s="234" t="s">
        <v>948</v>
      </c>
      <c r="D777" s="235">
        <v>6.92</v>
      </c>
    </row>
    <row r="778" spans="1:4" ht="24.95" customHeight="1" x14ac:dyDescent="0.2">
      <c r="A778" s="504">
        <v>89033</v>
      </c>
      <c r="B778" s="233" t="s">
        <v>4665</v>
      </c>
      <c r="C778" s="234" t="s">
        <v>948</v>
      </c>
      <c r="D778" s="235">
        <v>6.36</v>
      </c>
    </row>
    <row r="779" spans="1:4" ht="24.95" customHeight="1" x14ac:dyDescent="0.2">
      <c r="A779" s="504">
        <v>89034</v>
      </c>
      <c r="B779" s="233" t="s">
        <v>4666</v>
      </c>
      <c r="C779" s="234" t="s">
        <v>948</v>
      </c>
      <c r="D779" s="235">
        <v>1.67</v>
      </c>
    </row>
    <row r="780" spans="1:4" ht="24.95" customHeight="1" x14ac:dyDescent="0.2">
      <c r="A780" s="504">
        <v>89128</v>
      </c>
      <c r="B780" s="233" t="s">
        <v>4667</v>
      </c>
      <c r="C780" s="234" t="s">
        <v>948</v>
      </c>
      <c r="D780" s="235">
        <v>18.760000000000002</v>
      </c>
    </row>
    <row r="781" spans="1:4" ht="24.95" customHeight="1" x14ac:dyDescent="0.2">
      <c r="A781" s="504">
        <v>89129</v>
      </c>
      <c r="B781" s="233" t="s">
        <v>4668</v>
      </c>
      <c r="C781" s="234" t="s">
        <v>948</v>
      </c>
      <c r="D781" s="235">
        <v>4.82</v>
      </c>
    </row>
    <row r="782" spans="1:4" ht="24.95" customHeight="1" x14ac:dyDescent="0.2">
      <c r="A782" s="504">
        <v>89130</v>
      </c>
      <c r="B782" s="233" t="s">
        <v>4669</v>
      </c>
      <c r="C782" s="234" t="s">
        <v>948</v>
      </c>
      <c r="D782" s="235">
        <v>26.01</v>
      </c>
    </row>
    <row r="783" spans="1:4" ht="24.95" customHeight="1" x14ac:dyDescent="0.2">
      <c r="A783" s="504">
        <v>89131</v>
      </c>
      <c r="B783" s="233" t="s">
        <v>4670</v>
      </c>
      <c r="C783" s="234" t="s">
        <v>948</v>
      </c>
      <c r="D783" s="235">
        <v>6.68</v>
      </c>
    </row>
    <row r="784" spans="1:4" ht="24.95" customHeight="1" x14ac:dyDescent="0.2">
      <c r="A784" s="504">
        <v>89210</v>
      </c>
      <c r="B784" s="233" t="s">
        <v>4671</v>
      </c>
      <c r="C784" s="234" t="s">
        <v>948</v>
      </c>
      <c r="D784" s="235">
        <v>14.01</v>
      </c>
    </row>
    <row r="785" spans="1:4" ht="24.95" customHeight="1" x14ac:dyDescent="0.2">
      <c r="A785" s="504">
        <v>89211</v>
      </c>
      <c r="B785" s="233" t="s">
        <v>4672</v>
      </c>
      <c r="C785" s="234" t="s">
        <v>948</v>
      </c>
      <c r="D785" s="235">
        <v>3.68</v>
      </c>
    </row>
    <row r="786" spans="1:4" ht="24.95" customHeight="1" x14ac:dyDescent="0.2">
      <c r="A786" s="504">
        <v>89212</v>
      </c>
      <c r="B786" s="233" t="s">
        <v>4673</v>
      </c>
      <c r="C786" s="234" t="s">
        <v>948</v>
      </c>
      <c r="D786" s="235">
        <v>13.66</v>
      </c>
    </row>
    <row r="787" spans="1:4" ht="24.95" customHeight="1" x14ac:dyDescent="0.2">
      <c r="A787" s="504">
        <v>89213</v>
      </c>
      <c r="B787" s="233" t="s">
        <v>4674</v>
      </c>
      <c r="C787" s="234" t="s">
        <v>948</v>
      </c>
      <c r="D787" s="235">
        <v>4.09</v>
      </c>
    </row>
    <row r="788" spans="1:4" ht="24.95" customHeight="1" x14ac:dyDescent="0.2">
      <c r="A788" s="504">
        <v>89214</v>
      </c>
      <c r="B788" s="233" t="s">
        <v>4675</v>
      </c>
      <c r="C788" s="234" t="s">
        <v>948</v>
      </c>
      <c r="D788" s="235">
        <v>12.82</v>
      </c>
    </row>
    <row r="789" spans="1:4" ht="24.95" customHeight="1" x14ac:dyDescent="0.2">
      <c r="A789" s="504">
        <v>89215</v>
      </c>
      <c r="B789" s="233" t="s">
        <v>4676</v>
      </c>
      <c r="C789" s="234" t="s">
        <v>948</v>
      </c>
      <c r="D789" s="235">
        <v>70.48</v>
      </c>
    </row>
    <row r="790" spans="1:4" ht="24.95" customHeight="1" x14ac:dyDescent="0.2">
      <c r="A790" s="504">
        <v>89221</v>
      </c>
      <c r="B790" s="233" t="s">
        <v>4677</v>
      </c>
      <c r="C790" s="234" t="s">
        <v>948</v>
      </c>
      <c r="D790" s="235">
        <v>0.74</v>
      </c>
    </row>
    <row r="791" spans="1:4" ht="24.95" customHeight="1" x14ac:dyDescent="0.2">
      <c r="A791" s="504">
        <v>89222</v>
      </c>
      <c r="B791" s="233" t="s">
        <v>4678</v>
      </c>
      <c r="C791" s="234" t="s">
        <v>948</v>
      </c>
      <c r="D791" s="235">
        <v>0.16</v>
      </c>
    </row>
    <row r="792" spans="1:4" ht="24.95" customHeight="1" x14ac:dyDescent="0.2">
      <c r="A792" s="504">
        <v>89223</v>
      </c>
      <c r="B792" s="233" t="s">
        <v>4679</v>
      </c>
      <c r="C792" s="234" t="s">
        <v>948</v>
      </c>
      <c r="D792" s="235">
        <v>0.69</v>
      </c>
    </row>
    <row r="793" spans="1:4" ht="24.95" customHeight="1" x14ac:dyDescent="0.2">
      <c r="A793" s="504">
        <v>89224</v>
      </c>
      <c r="B793" s="233" t="s">
        <v>4680</v>
      </c>
      <c r="C793" s="234" t="s">
        <v>948</v>
      </c>
      <c r="D793" s="235">
        <v>1.27</v>
      </c>
    </row>
    <row r="794" spans="1:4" ht="24.95" customHeight="1" x14ac:dyDescent="0.2">
      <c r="A794" s="504">
        <v>89228</v>
      </c>
      <c r="B794" s="233" t="s">
        <v>4681</v>
      </c>
      <c r="C794" s="234" t="s">
        <v>948</v>
      </c>
      <c r="D794" s="235">
        <v>22.68</v>
      </c>
    </row>
    <row r="795" spans="1:4" ht="24.95" customHeight="1" x14ac:dyDescent="0.2">
      <c r="A795" s="504">
        <v>89229</v>
      </c>
      <c r="B795" s="233" t="s">
        <v>4682</v>
      </c>
      <c r="C795" s="234" t="s">
        <v>948</v>
      </c>
      <c r="D795" s="235">
        <v>7.76</v>
      </c>
    </row>
    <row r="796" spans="1:4" ht="24.95" customHeight="1" x14ac:dyDescent="0.2">
      <c r="A796" s="504">
        <v>89230</v>
      </c>
      <c r="B796" s="233" t="s">
        <v>4683</v>
      </c>
      <c r="C796" s="234" t="s">
        <v>948</v>
      </c>
      <c r="D796" s="235">
        <v>67.680000000000007</v>
      </c>
    </row>
    <row r="797" spans="1:4" ht="24.95" customHeight="1" x14ac:dyDescent="0.2">
      <c r="A797" s="504">
        <v>89231</v>
      </c>
      <c r="B797" s="233" t="s">
        <v>4684</v>
      </c>
      <c r="C797" s="234" t="s">
        <v>948</v>
      </c>
      <c r="D797" s="235">
        <v>20.28</v>
      </c>
    </row>
    <row r="798" spans="1:4" ht="24.95" customHeight="1" x14ac:dyDescent="0.2">
      <c r="A798" s="504">
        <v>89232</v>
      </c>
      <c r="B798" s="233" t="s">
        <v>4685</v>
      </c>
      <c r="C798" s="234" t="s">
        <v>948</v>
      </c>
      <c r="D798" s="235">
        <v>120.72</v>
      </c>
    </row>
    <row r="799" spans="1:4" ht="24.95" customHeight="1" x14ac:dyDescent="0.2">
      <c r="A799" s="504">
        <v>89233</v>
      </c>
      <c r="B799" s="233" t="s">
        <v>4686</v>
      </c>
      <c r="C799" s="234" t="s">
        <v>948</v>
      </c>
      <c r="D799" s="235">
        <v>91.61</v>
      </c>
    </row>
    <row r="800" spans="1:4" ht="24.95" customHeight="1" x14ac:dyDescent="0.2">
      <c r="A800" s="504">
        <v>89236</v>
      </c>
      <c r="B800" s="233" t="s">
        <v>4687</v>
      </c>
      <c r="C800" s="234" t="s">
        <v>948</v>
      </c>
      <c r="D800" s="235">
        <v>158.1</v>
      </c>
    </row>
    <row r="801" spans="1:4" ht="24.95" customHeight="1" x14ac:dyDescent="0.2">
      <c r="A801" s="504">
        <v>89237</v>
      </c>
      <c r="B801" s="233" t="s">
        <v>4688</v>
      </c>
      <c r="C801" s="234" t="s">
        <v>948</v>
      </c>
      <c r="D801" s="235">
        <v>47.39</v>
      </c>
    </row>
    <row r="802" spans="1:4" ht="24.95" customHeight="1" x14ac:dyDescent="0.2">
      <c r="A802" s="504">
        <v>89238</v>
      </c>
      <c r="B802" s="233" t="s">
        <v>4689</v>
      </c>
      <c r="C802" s="234" t="s">
        <v>948</v>
      </c>
      <c r="D802" s="235">
        <v>282</v>
      </c>
    </row>
    <row r="803" spans="1:4" ht="24.95" customHeight="1" x14ac:dyDescent="0.2">
      <c r="A803" s="504">
        <v>89239</v>
      </c>
      <c r="B803" s="233" t="s">
        <v>4690</v>
      </c>
      <c r="C803" s="234" t="s">
        <v>948</v>
      </c>
      <c r="D803" s="235">
        <v>242.26</v>
      </c>
    </row>
    <row r="804" spans="1:4" ht="24.95" customHeight="1" x14ac:dyDescent="0.2">
      <c r="A804" s="504">
        <v>89240</v>
      </c>
      <c r="B804" s="233" t="s">
        <v>4691</v>
      </c>
      <c r="C804" s="234" t="s">
        <v>948</v>
      </c>
      <c r="D804" s="235">
        <v>48.52</v>
      </c>
    </row>
    <row r="805" spans="1:4" ht="24.95" customHeight="1" x14ac:dyDescent="0.2">
      <c r="A805" s="504">
        <v>89241</v>
      </c>
      <c r="B805" s="233" t="s">
        <v>4692</v>
      </c>
      <c r="C805" s="234" t="s">
        <v>948</v>
      </c>
      <c r="D805" s="235">
        <v>16.61</v>
      </c>
    </row>
    <row r="806" spans="1:4" ht="24.95" customHeight="1" x14ac:dyDescent="0.2">
      <c r="A806" s="504">
        <v>89246</v>
      </c>
      <c r="B806" s="233" t="s">
        <v>4693</v>
      </c>
      <c r="C806" s="234" t="s">
        <v>948</v>
      </c>
      <c r="D806" s="235">
        <v>137.37</v>
      </c>
    </row>
    <row r="807" spans="1:4" ht="24.95" customHeight="1" x14ac:dyDescent="0.2">
      <c r="A807" s="504">
        <v>89247</v>
      </c>
      <c r="B807" s="233" t="s">
        <v>4694</v>
      </c>
      <c r="C807" s="234" t="s">
        <v>948</v>
      </c>
      <c r="D807" s="235">
        <v>41.18</v>
      </c>
    </row>
    <row r="808" spans="1:4" ht="24.95" customHeight="1" x14ac:dyDescent="0.2">
      <c r="A808" s="504">
        <v>89248</v>
      </c>
      <c r="B808" s="233" t="s">
        <v>4695</v>
      </c>
      <c r="C808" s="234" t="s">
        <v>948</v>
      </c>
      <c r="D808" s="235">
        <v>245.04</v>
      </c>
    </row>
    <row r="809" spans="1:4" ht="24.95" customHeight="1" x14ac:dyDescent="0.2">
      <c r="A809" s="504">
        <v>89249</v>
      </c>
      <c r="B809" s="233" t="s">
        <v>4696</v>
      </c>
      <c r="C809" s="234" t="s">
        <v>948</v>
      </c>
      <c r="D809" s="235">
        <v>185.87</v>
      </c>
    </row>
    <row r="810" spans="1:4" ht="24.95" customHeight="1" x14ac:dyDescent="0.2">
      <c r="A810" s="504">
        <v>89253</v>
      </c>
      <c r="B810" s="233" t="s">
        <v>4697</v>
      </c>
      <c r="C810" s="234" t="s">
        <v>948</v>
      </c>
      <c r="D810" s="235">
        <v>39.76</v>
      </c>
    </row>
    <row r="811" spans="1:4" ht="24.95" customHeight="1" x14ac:dyDescent="0.2">
      <c r="A811" s="504">
        <v>89254</v>
      </c>
      <c r="B811" s="233" t="s">
        <v>4698</v>
      </c>
      <c r="C811" s="234" t="s">
        <v>948</v>
      </c>
      <c r="D811" s="235">
        <v>13.61</v>
      </c>
    </row>
    <row r="812" spans="1:4" ht="24.95" customHeight="1" x14ac:dyDescent="0.2">
      <c r="A812" s="504">
        <v>89255</v>
      </c>
      <c r="B812" s="233" t="s">
        <v>4699</v>
      </c>
      <c r="C812" s="234" t="s">
        <v>948</v>
      </c>
      <c r="D812" s="235">
        <v>63.91</v>
      </c>
    </row>
    <row r="813" spans="1:4" ht="24.95" customHeight="1" x14ac:dyDescent="0.2">
      <c r="A813" s="504">
        <v>89256</v>
      </c>
      <c r="B813" s="233" t="s">
        <v>4700</v>
      </c>
      <c r="C813" s="234" t="s">
        <v>948</v>
      </c>
      <c r="D813" s="235">
        <v>44.05</v>
      </c>
    </row>
    <row r="814" spans="1:4" ht="24.95" customHeight="1" x14ac:dyDescent="0.2">
      <c r="A814" s="504">
        <v>89259</v>
      </c>
      <c r="B814" s="233" t="s">
        <v>4701</v>
      </c>
      <c r="C814" s="234" t="s">
        <v>948</v>
      </c>
      <c r="D814" s="235">
        <v>8.15</v>
      </c>
    </row>
    <row r="815" spans="1:4" ht="24.95" customHeight="1" x14ac:dyDescent="0.2">
      <c r="A815" s="504">
        <v>89260</v>
      </c>
      <c r="B815" s="233" t="s">
        <v>4702</v>
      </c>
      <c r="C815" s="234" t="s">
        <v>948</v>
      </c>
      <c r="D815" s="235">
        <v>3.25</v>
      </c>
    </row>
    <row r="816" spans="1:4" ht="24.95" customHeight="1" x14ac:dyDescent="0.2">
      <c r="A816" s="504">
        <v>89262</v>
      </c>
      <c r="B816" s="233" t="s">
        <v>4703</v>
      </c>
      <c r="C816" s="234" t="s">
        <v>948</v>
      </c>
      <c r="D816" s="235">
        <v>15.29</v>
      </c>
    </row>
    <row r="817" spans="1:4" ht="24.95" customHeight="1" x14ac:dyDescent="0.2">
      <c r="A817" s="504">
        <v>89264</v>
      </c>
      <c r="B817" s="233" t="s">
        <v>4704</v>
      </c>
      <c r="C817" s="234" t="s">
        <v>948</v>
      </c>
      <c r="D817" s="235">
        <v>6.23</v>
      </c>
    </row>
    <row r="818" spans="1:4" ht="24.95" customHeight="1" x14ac:dyDescent="0.2">
      <c r="A818" s="504">
        <v>89265</v>
      </c>
      <c r="B818" s="233" t="s">
        <v>4705</v>
      </c>
      <c r="C818" s="234" t="s">
        <v>948</v>
      </c>
      <c r="D818" s="235">
        <v>2.48</v>
      </c>
    </row>
    <row r="819" spans="1:4" ht="24.95" customHeight="1" x14ac:dyDescent="0.2">
      <c r="A819" s="504">
        <v>89266</v>
      </c>
      <c r="B819" s="233" t="s">
        <v>4706</v>
      </c>
      <c r="C819" s="234" t="s">
        <v>948</v>
      </c>
      <c r="D819" s="235">
        <v>0.5</v>
      </c>
    </row>
    <row r="820" spans="1:4" ht="24.95" customHeight="1" x14ac:dyDescent="0.2">
      <c r="A820" s="504">
        <v>89267</v>
      </c>
      <c r="B820" s="233" t="s">
        <v>4707</v>
      </c>
      <c r="C820" s="234" t="s">
        <v>948</v>
      </c>
      <c r="D820" s="235">
        <v>23.78</v>
      </c>
    </row>
    <row r="821" spans="1:4" ht="24.95" customHeight="1" x14ac:dyDescent="0.2">
      <c r="A821" s="504">
        <v>89268</v>
      </c>
      <c r="B821" s="233" t="s">
        <v>4708</v>
      </c>
      <c r="C821" s="234" t="s">
        <v>948</v>
      </c>
      <c r="D821" s="235">
        <v>8.14</v>
      </c>
    </row>
    <row r="822" spans="1:4" ht="24.95" customHeight="1" x14ac:dyDescent="0.2">
      <c r="A822" s="504">
        <v>89269</v>
      </c>
      <c r="B822" s="233" t="s">
        <v>4709</v>
      </c>
      <c r="C822" s="234" t="s">
        <v>948</v>
      </c>
      <c r="D822" s="235">
        <v>1.66</v>
      </c>
    </row>
    <row r="823" spans="1:4" ht="24.95" customHeight="1" x14ac:dyDescent="0.2">
      <c r="A823" s="504">
        <v>89270</v>
      </c>
      <c r="B823" s="233" t="s">
        <v>4710</v>
      </c>
      <c r="C823" s="234" t="s">
        <v>948</v>
      </c>
      <c r="D823" s="235">
        <v>38.24</v>
      </c>
    </row>
    <row r="824" spans="1:4" ht="24.95" customHeight="1" x14ac:dyDescent="0.2">
      <c r="A824" s="504">
        <v>89271</v>
      </c>
      <c r="B824" s="233" t="s">
        <v>4711</v>
      </c>
      <c r="C824" s="234" t="s">
        <v>948</v>
      </c>
      <c r="D824" s="235">
        <v>57.26</v>
      </c>
    </row>
    <row r="825" spans="1:4" ht="24.95" customHeight="1" x14ac:dyDescent="0.2">
      <c r="A825" s="504">
        <v>89274</v>
      </c>
      <c r="B825" s="233" t="s">
        <v>4712</v>
      </c>
      <c r="C825" s="234" t="s">
        <v>948</v>
      </c>
      <c r="D825" s="235">
        <v>0.9</v>
      </c>
    </row>
    <row r="826" spans="1:4" ht="24.95" customHeight="1" x14ac:dyDescent="0.2">
      <c r="A826" s="504">
        <v>89275</v>
      </c>
      <c r="B826" s="233" t="s">
        <v>4713</v>
      </c>
      <c r="C826" s="234" t="s">
        <v>948</v>
      </c>
      <c r="D826" s="235">
        <v>0.2</v>
      </c>
    </row>
    <row r="827" spans="1:4" ht="24.95" customHeight="1" x14ac:dyDescent="0.2">
      <c r="A827" s="504">
        <v>89276</v>
      </c>
      <c r="B827" s="233" t="s">
        <v>4714</v>
      </c>
      <c r="C827" s="234" t="s">
        <v>948</v>
      </c>
      <c r="D827" s="235">
        <v>0.84</v>
      </c>
    </row>
    <row r="828" spans="1:4" ht="24.95" customHeight="1" x14ac:dyDescent="0.2">
      <c r="A828" s="504">
        <v>89277</v>
      </c>
      <c r="B828" s="233" t="s">
        <v>4715</v>
      </c>
      <c r="C828" s="234" t="s">
        <v>948</v>
      </c>
      <c r="D828" s="235">
        <v>4.3899999999999997</v>
      </c>
    </row>
    <row r="829" spans="1:4" ht="24.95" customHeight="1" x14ac:dyDescent="0.2">
      <c r="A829" s="504">
        <v>89280</v>
      </c>
      <c r="B829" s="233" t="s">
        <v>4716</v>
      </c>
      <c r="C829" s="234" t="s">
        <v>948</v>
      </c>
      <c r="D829" s="235">
        <v>17.2</v>
      </c>
    </row>
    <row r="830" spans="1:4" ht="24.95" customHeight="1" x14ac:dyDescent="0.2">
      <c r="A830" s="504">
        <v>89281</v>
      </c>
      <c r="B830" s="233" t="s">
        <v>4717</v>
      </c>
      <c r="C830" s="234" t="s">
        <v>948</v>
      </c>
      <c r="D830" s="235">
        <v>4.51</v>
      </c>
    </row>
    <row r="831" spans="1:4" ht="24.95" customHeight="1" x14ac:dyDescent="0.2">
      <c r="A831" s="504">
        <v>89870</v>
      </c>
      <c r="B831" s="233" t="s">
        <v>4718</v>
      </c>
      <c r="C831" s="234" t="s">
        <v>948</v>
      </c>
      <c r="D831" s="235">
        <v>16.2</v>
      </c>
    </row>
    <row r="832" spans="1:4" ht="24.95" customHeight="1" x14ac:dyDescent="0.2">
      <c r="A832" s="504">
        <v>89871</v>
      </c>
      <c r="B832" s="233" t="s">
        <v>4719</v>
      </c>
      <c r="C832" s="234" t="s">
        <v>948</v>
      </c>
      <c r="D832" s="235">
        <v>5.66</v>
      </c>
    </row>
    <row r="833" spans="1:4" ht="24.95" customHeight="1" x14ac:dyDescent="0.2">
      <c r="A833" s="504">
        <v>89872</v>
      </c>
      <c r="B833" s="233" t="s">
        <v>4720</v>
      </c>
      <c r="C833" s="234" t="s">
        <v>948</v>
      </c>
      <c r="D833" s="235">
        <v>1.17</v>
      </c>
    </row>
    <row r="834" spans="1:4" ht="24.95" customHeight="1" x14ac:dyDescent="0.2">
      <c r="A834" s="504">
        <v>89873</v>
      </c>
      <c r="B834" s="233" t="s">
        <v>4721</v>
      </c>
      <c r="C834" s="234" t="s">
        <v>948</v>
      </c>
      <c r="D834" s="235">
        <v>30.39</v>
      </c>
    </row>
    <row r="835" spans="1:4" ht="24.95" customHeight="1" x14ac:dyDescent="0.2">
      <c r="A835" s="504">
        <v>89874</v>
      </c>
      <c r="B835" s="233" t="s">
        <v>4722</v>
      </c>
      <c r="C835" s="234" t="s">
        <v>948</v>
      </c>
      <c r="D835" s="235">
        <v>124.27</v>
      </c>
    </row>
    <row r="836" spans="1:4" ht="24.95" customHeight="1" x14ac:dyDescent="0.2">
      <c r="A836" s="504">
        <v>89878</v>
      </c>
      <c r="B836" s="233" t="s">
        <v>4723</v>
      </c>
      <c r="C836" s="234" t="s">
        <v>948</v>
      </c>
      <c r="D836" s="235">
        <v>16.89</v>
      </c>
    </row>
    <row r="837" spans="1:4" ht="24.95" customHeight="1" x14ac:dyDescent="0.2">
      <c r="A837" s="504">
        <v>89879</v>
      </c>
      <c r="B837" s="233" t="s">
        <v>4724</v>
      </c>
      <c r="C837" s="234" t="s">
        <v>948</v>
      </c>
      <c r="D837" s="235">
        <v>5.9</v>
      </c>
    </row>
    <row r="838" spans="1:4" ht="24.95" customHeight="1" x14ac:dyDescent="0.2">
      <c r="A838" s="504">
        <v>89880</v>
      </c>
      <c r="B838" s="233" t="s">
        <v>4725</v>
      </c>
      <c r="C838" s="234" t="s">
        <v>948</v>
      </c>
      <c r="D838" s="235">
        <v>1.22</v>
      </c>
    </row>
    <row r="839" spans="1:4" ht="24.95" customHeight="1" x14ac:dyDescent="0.2">
      <c r="A839" s="504">
        <v>89881</v>
      </c>
      <c r="B839" s="233" t="s">
        <v>4726</v>
      </c>
      <c r="C839" s="234" t="s">
        <v>948</v>
      </c>
      <c r="D839" s="235">
        <v>31.67</v>
      </c>
    </row>
    <row r="840" spans="1:4" ht="24.95" customHeight="1" x14ac:dyDescent="0.2">
      <c r="A840" s="504">
        <v>89882</v>
      </c>
      <c r="B840" s="233" t="s">
        <v>4727</v>
      </c>
      <c r="C840" s="234" t="s">
        <v>948</v>
      </c>
      <c r="D840" s="235">
        <v>143.4</v>
      </c>
    </row>
    <row r="841" spans="1:4" ht="24.95" customHeight="1" x14ac:dyDescent="0.2">
      <c r="A841" s="504">
        <v>90582</v>
      </c>
      <c r="B841" s="233" t="s">
        <v>4728</v>
      </c>
      <c r="C841" s="234" t="s">
        <v>948</v>
      </c>
      <c r="D841" s="235">
        <v>0.26</v>
      </c>
    </row>
    <row r="842" spans="1:4" ht="24.95" customHeight="1" x14ac:dyDescent="0.2">
      <c r="A842" s="504">
        <v>90583</v>
      </c>
      <c r="B842" s="233" t="s">
        <v>4729</v>
      </c>
      <c r="C842" s="234" t="s">
        <v>948</v>
      </c>
      <c r="D842" s="235">
        <v>0.05</v>
      </c>
    </row>
    <row r="843" spans="1:4" ht="24.95" customHeight="1" x14ac:dyDescent="0.2">
      <c r="A843" s="504">
        <v>90584</v>
      </c>
      <c r="B843" s="233" t="s">
        <v>4730</v>
      </c>
      <c r="C843" s="234" t="s">
        <v>948</v>
      </c>
      <c r="D843" s="235">
        <v>0.2</v>
      </c>
    </row>
    <row r="844" spans="1:4" ht="24.95" customHeight="1" x14ac:dyDescent="0.2">
      <c r="A844" s="504">
        <v>90585</v>
      </c>
      <c r="B844" s="233" t="s">
        <v>4731</v>
      </c>
      <c r="C844" s="234" t="s">
        <v>948</v>
      </c>
      <c r="D844" s="235">
        <v>0.63</v>
      </c>
    </row>
    <row r="845" spans="1:4" ht="24.95" customHeight="1" x14ac:dyDescent="0.2">
      <c r="A845" s="504">
        <v>90621</v>
      </c>
      <c r="B845" s="233" t="s">
        <v>4732</v>
      </c>
      <c r="C845" s="234" t="s">
        <v>948</v>
      </c>
      <c r="D845" s="235">
        <v>1.45</v>
      </c>
    </row>
    <row r="846" spans="1:4" ht="24.95" customHeight="1" x14ac:dyDescent="0.2">
      <c r="A846" s="504">
        <v>90622</v>
      </c>
      <c r="B846" s="233" t="s">
        <v>4733</v>
      </c>
      <c r="C846" s="234" t="s">
        <v>948</v>
      </c>
      <c r="D846" s="235">
        <v>0.32</v>
      </c>
    </row>
    <row r="847" spans="1:4" ht="24.95" customHeight="1" x14ac:dyDescent="0.2">
      <c r="A847" s="504">
        <v>90623</v>
      </c>
      <c r="B847" s="233" t="s">
        <v>4734</v>
      </c>
      <c r="C847" s="234" t="s">
        <v>948</v>
      </c>
      <c r="D847" s="235">
        <v>1.81</v>
      </c>
    </row>
    <row r="848" spans="1:4" ht="24.95" customHeight="1" x14ac:dyDescent="0.2">
      <c r="A848" s="504">
        <v>90624</v>
      </c>
      <c r="B848" s="233" t="s">
        <v>4735</v>
      </c>
      <c r="C848" s="234" t="s">
        <v>948</v>
      </c>
      <c r="D848" s="235">
        <v>1.59</v>
      </c>
    </row>
    <row r="849" spans="1:4" ht="24.95" customHeight="1" x14ac:dyDescent="0.2">
      <c r="A849" s="504">
        <v>90627</v>
      </c>
      <c r="B849" s="233" t="s">
        <v>4736</v>
      </c>
      <c r="C849" s="234" t="s">
        <v>948</v>
      </c>
      <c r="D849" s="235">
        <v>25.08</v>
      </c>
    </row>
    <row r="850" spans="1:4" ht="24.95" customHeight="1" x14ac:dyDescent="0.2">
      <c r="A850" s="504">
        <v>90628</v>
      </c>
      <c r="B850" s="233" t="s">
        <v>4737</v>
      </c>
      <c r="C850" s="234" t="s">
        <v>948</v>
      </c>
      <c r="D850" s="235">
        <v>6.58</v>
      </c>
    </row>
    <row r="851" spans="1:4" ht="24.95" customHeight="1" x14ac:dyDescent="0.2">
      <c r="A851" s="504">
        <v>90629</v>
      </c>
      <c r="B851" s="233" t="s">
        <v>4738</v>
      </c>
      <c r="C851" s="234" t="s">
        <v>948</v>
      </c>
      <c r="D851" s="235">
        <v>31.38</v>
      </c>
    </row>
    <row r="852" spans="1:4" ht="24.95" customHeight="1" x14ac:dyDescent="0.2">
      <c r="A852" s="504">
        <v>90630</v>
      </c>
      <c r="B852" s="233" t="s">
        <v>4739</v>
      </c>
      <c r="C852" s="234" t="s">
        <v>948</v>
      </c>
      <c r="D852" s="235">
        <v>6.46</v>
      </c>
    </row>
    <row r="853" spans="1:4" ht="24.95" customHeight="1" x14ac:dyDescent="0.2">
      <c r="A853" s="504">
        <v>90633</v>
      </c>
      <c r="B853" s="233" t="s">
        <v>4740</v>
      </c>
      <c r="C853" s="234" t="s">
        <v>948</v>
      </c>
      <c r="D853" s="235">
        <v>2.2799999999999998</v>
      </c>
    </row>
    <row r="854" spans="1:4" ht="24.95" customHeight="1" x14ac:dyDescent="0.2">
      <c r="A854" s="504">
        <v>90634</v>
      </c>
      <c r="B854" s="233" t="s">
        <v>4741</v>
      </c>
      <c r="C854" s="234" t="s">
        <v>948</v>
      </c>
      <c r="D854" s="235">
        <v>0.51</v>
      </c>
    </row>
    <row r="855" spans="1:4" ht="24.95" customHeight="1" x14ac:dyDescent="0.2">
      <c r="A855" s="504">
        <v>90635</v>
      </c>
      <c r="B855" s="233" t="s">
        <v>4742</v>
      </c>
      <c r="C855" s="234" t="s">
        <v>948</v>
      </c>
      <c r="D855" s="235">
        <v>2.4900000000000002</v>
      </c>
    </row>
    <row r="856" spans="1:4" ht="24.95" customHeight="1" x14ac:dyDescent="0.2">
      <c r="A856" s="504">
        <v>90636</v>
      </c>
      <c r="B856" s="233" t="s">
        <v>4743</v>
      </c>
      <c r="C856" s="234" t="s">
        <v>948</v>
      </c>
      <c r="D856" s="235">
        <v>3.19</v>
      </c>
    </row>
    <row r="857" spans="1:4" ht="24.95" customHeight="1" x14ac:dyDescent="0.2">
      <c r="A857" s="504">
        <v>90639</v>
      </c>
      <c r="B857" s="233" t="s">
        <v>4744</v>
      </c>
      <c r="C857" s="234" t="s">
        <v>948</v>
      </c>
      <c r="D857" s="235">
        <v>3.41</v>
      </c>
    </row>
    <row r="858" spans="1:4" ht="24.95" customHeight="1" x14ac:dyDescent="0.2">
      <c r="A858" s="504">
        <v>90640</v>
      </c>
      <c r="B858" s="233" t="s">
        <v>4745</v>
      </c>
      <c r="C858" s="234" t="s">
        <v>948</v>
      </c>
      <c r="D858" s="235">
        <v>0.76</v>
      </c>
    </row>
    <row r="859" spans="1:4" ht="24.95" customHeight="1" x14ac:dyDescent="0.2">
      <c r="A859" s="504">
        <v>90641</v>
      </c>
      <c r="B859" s="233" t="s">
        <v>4746</v>
      </c>
      <c r="C859" s="234" t="s">
        <v>948</v>
      </c>
      <c r="D859" s="235">
        <v>3.73</v>
      </c>
    </row>
    <row r="860" spans="1:4" ht="24.95" customHeight="1" x14ac:dyDescent="0.2">
      <c r="A860" s="504">
        <v>90642</v>
      </c>
      <c r="B860" s="233" t="s">
        <v>4747</v>
      </c>
      <c r="C860" s="234" t="s">
        <v>948</v>
      </c>
      <c r="D860" s="235">
        <v>4.78</v>
      </c>
    </row>
    <row r="861" spans="1:4" ht="24.95" customHeight="1" x14ac:dyDescent="0.2">
      <c r="A861" s="504">
        <v>90646</v>
      </c>
      <c r="B861" s="233" t="s">
        <v>4748</v>
      </c>
      <c r="C861" s="234" t="s">
        <v>948</v>
      </c>
      <c r="D861" s="235">
        <v>0.55000000000000004</v>
      </c>
    </row>
    <row r="862" spans="1:4" ht="24.95" customHeight="1" x14ac:dyDescent="0.2">
      <c r="A862" s="504">
        <v>90647</v>
      </c>
      <c r="B862" s="233" t="s">
        <v>4749</v>
      </c>
      <c r="C862" s="234" t="s">
        <v>948</v>
      </c>
      <c r="D862" s="235">
        <v>0.12</v>
      </c>
    </row>
    <row r="863" spans="1:4" ht="24.95" customHeight="1" x14ac:dyDescent="0.2">
      <c r="A863" s="504">
        <v>90648</v>
      </c>
      <c r="B863" s="233" t="s">
        <v>4750</v>
      </c>
      <c r="C863" s="234" t="s">
        <v>948</v>
      </c>
      <c r="D863" s="235">
        <v>0.6</v>
      </c>
    </row>
    <row r="864" spans="1:4" ht="24.95" customHeight="1" x14ac:dyDescent="0.2">
      <c r="A864" s="504">
        <v>90649</v>
      </c>
      <c r="B864" s="233" t="s">
        <v>4751</v>
      </c>
      <c r="C864" s="234" t="s">
        <v>948</v>
      </c>
      <c r="D864" s="235">
        <v>4.9400000000000004</v>
      </c>
    </row>
    <row r="865" spans="1:4" ht="24.95" customHeight="1" x14ac:dyDescent="0.2">
      <c r="A865" s="504">
        <v>90652</v>
      </c>
      <c r="B865" s="233" t="s">
        <v>4752</v>
      </c>
      <c r="C865" s="234" t="s">
        <v>948</v>
      </c>
      <c r="D865" s="235">
        <v>2.2200000000000002</v>
      </c>
    </row>
    <row r="866" spans="1:4" ht="24.95" customHeight="1" x14ac:dyDescent="0.2">
      <c r="A866" s="504">
        <v>90653</v>
      </c>
      <c r="B866" s="233" t="s">
        <v>4753</v>
      </c>
      <c r="C866" s="234" t="s">
        <v>948</v>
      </c>
      <c r="D866" s="235">
        <v>0.49</v>
      </c>
    </row>
    <row r="867" spans="1:4" ht="24.95" customHeight="1" x14ac:dyDescent="0.2">
      <c r="A867" s="504">
        <v>90654</v>
      </c>
      <c r="B867" s="233" t="s">
        <v>4754</v>
      </c>
      <c r="C867" s="234" t="s">
        <v>948</v>
      </c>
      <c r="D867" s="235">
        <v>2.42</v>
      </c>
    </row>
    <row r="868" spans="1:4" ht="24.95" customHeight="1" x14ac:dyDescent="0.2">
      <c r="A868" s="504">
        <v>90655</v>
      </c>
      <c r="B868" s="233" t="s">
        <v>4755</v>
      </c>
      <c r="C868" s="234" t="s">
        <v>948</v>
      </c>
      <c r="D868" s="235">
        <v>3.25</v>
      </c>
    </row>
    <row r="869" spans="1:4" ht="24.95" customHeight="1" x14ac:dyDescent="0.2">
      <c r="A869" s="504">
        <v>90658</v>
      </c>
      <c r="B869" s="233" t="s">
        <v>4756</v>
      </c>
      <c r="C869" s="234" t="s">
        <v>948</v>
      </c>
      <c r="D869" s="235">
        <v>2.37</v>
      </c>
    </row>
    <row r="870" spans="1:4" ht="24.95" customHeight="1" x14ac:dyDescent="0.2">
      <c r="A870" s="504">
        <v>90659</v>
      </c>
      <c r="B870" s="233" t="s">
        <v>4757</v>
      </c>
      <c r="C870" s="234" t="s">
        <v>948</v>
      </c>
      <c r="D870" s="235">
        <v>0.53</v>
      </c>
    </row>
    <row r="871" spans="1:4" ht="24.95" customHeight="1" x14ac:dyDescent="0.2">
      <c r="A871" s="504">
        <v>90660</v>
      </c>
      <c r="B871" s="233" t="s">
        <v>4758</v>
      </c>
      <c r="C871" s="234" t="s">
        <v>948</v>
      </c>
      <c r="D871" s="235">
        <v>2.6</v>
      </c>
    </row>
    <row r="872" spans="1:4" ht="24.95" customHeight="1" x14ac:dyDescent="0.2">
      <c r="A872" s="504">
        <v>90661</v>
      </c>
      <c r="B872" s="233" t="s">
        <v>4759</v>
      </c>
      <c r="C872" s="234" t="s">
        <v>948</v>
      </c>
      <c r="D872" s="235">
        <v>3.25</v>
      </c>
    </row>
    <row r="873" spans="1:4" ht="24.95" customHeight="1" x14ac:dyDescent="0.2">
      <c r="A873" s="504">
        <v>90664</v>
      </c>
      <c r="B873" s="233" t="s">
        <v>4760</v>
      </c>
      <c r="C873" s="234" t="s">
        <v>948</v>
      </c>
      <c r="D873" s="235">
        <v>3.1</v>
      </c>
    </row>
    <row r="874" spans="1:4" ht="24.95" customHeight="1" x14ac:dyDescent="0.2">
      <c r="A874" s="504">
        <v>90665</v>
      </c>
      <c r="B874" s="233" t="s">
        <v>4761</v>
      </c>
      <c r="C874" s="234" t="s">
        <v>948</v>
      </c>
      <c r="D874" s="235">
        <v>0.69</v>
      </c>
    </row>
    <row r="875" spans="1:4" ht="24.95" customHeight="1" x14ac:dyDescent="0.2">
      <c r="A875" s="504">
        <v>90666</v>
      </c>
      <c r="B875" s="233" t="s">
        <v>4762</v>
      </c>
      <c r="C875" s="234" t="s">
        <v>948</v>
      </c>
      <c r="D875" s="235">
        <v>3.39</v>
      </c>
    </row>
    <row r="876" spans="1:4" ht="24.95" customHeight="1" x14ac:dyDescent="0.2">
      <c r="A876" s="504">
        <v>90667</v>
      </c>
      <c r="B876" s="233" t="s">
        <v>4763</v>
      </c>
      <c r="C876" s="234" t="s">
        <v>948</v>
      </c>
      <c r="D876" s="235">
        <v>8.69</v>
      </c>
    </row>
    <row r="877" spans="1:4" ht="24.95" customHeight="1" x14ac:dyDescent="0.2">
      <c r="A877" s="504">
        <v>90670</v>
      </c>
      <c r="B877" s="233" t="s">
        <v>4764</v>
      </c>
      <c r="C877" s="234" t="s">
        <v>948</v>
      </c>
      <c r="D877" s="235">
        <v>115.09</v>
      </c>
    </row>
    <row r="878" spans="1:4" ht="24.95" customHeight="1" x14ac:dyDescent="0.2">
      <c r="A878" s="504">
        <v>90671</v>
      </c>
      <c r="B878" s="233" t="s">
        <v>4765</v>
      </c>
      <c r="C878" s="234" t="s">
        <v>948</v>
      </c>
      <c r="D878" s="235">
        <v>30.23</v>
      </c>
    </row>
    <row r="879" spans="1:4" ht="24.95" customHeight="1" x14ac:dyDescent="0.2">
      <c r="A879" s="504">
        <v>90672</v>
      </c>
      <c r="B879" s="233" t="s">
        <v>4766</v>
      </c>
      <c r="C879" s="234" t="s">
        <v>948</v>
      </c>
      <c r="D879" s="235">
        <v>144.03</v>
      </c>
    </row>
    <row r="880" spans="1:4" ht="24.95" customHeight="1" x14ac:dyDescent="0.2">
      <c r="A880" s="504">
        <v>90673</v>
      </c>
      <c r="B880" s="233" t="s">
        <v>4767</v>
      </c>
      <c r="C880" s="234" t="s">
        <v>948</v>
      </c>
      <c r="D880" s="235">
        <v>118.04</v>
      </c>
    </row>
    <row r="881" spans="1:4" ht="24.95" customHeight="1" x14ac:dyDescent="0.2">
      <c r="A881" s="504">
        <v>90676</v>
      </c>
      <c r="B881" s="233" t="s">
        <v>4768</v>
      </c>
      <c r="C881" s="234" t="s">
        <v>948</v>
      </c>
      <c r="D881" s="235">
        <v>57.13</v>
      </c>
    </row>
    <row r="882" spans="1:4" ht="24.95" customHeight="1" x14ac:dyDescent="0.2">
      <c r="A882" s="504">
        <v>90677</v>
      </c>
      <c r="B882" s="233" t="s">
        <v>4769</v>
      </c>
      <c r="C882" s="234" t="s">
        <v>948</v>
      </c>
      <c r="D882" s="235">
        <v>14.99</v>
      </c>
    </row>
    <row r="883" spans="1:4" ht="24.95" customHeight="1" x14ac:dyDescent="0.2">
      <c r="A883" s="504">
        <v>90678</v>
      </c>
      <c r="B883" s="233" t="s">
        <v>4770</v>
      </c>
      <c r="C883" s="234" t="s">
        <v>948</v>
      </c>
      <c r="D883" s="235">
        <v>71.5</v>
      </c>
    </row>
    <row r="884" spans="1:4" ht="24.95" customHeight="1" x14ac:dyDescent="0.2">
      <c r="A884" s="504">
        <v>90679</v>
      </c>
      <c r="B884" s="233" t="s">
        <v>4771</v>
      </c>
      <c r="C884" s="234" t="s">
        <v>948</v>
      </c>
      <c r="D884" s="235">
        <v>60.35</v>
      </c>
    </row>
    <row r="885" spans="1:4" ht="24.95" customHeight="1" x14ac:dyDescent="0.2">
      <c r="A885" s="504">
        <v>90682</v>
      </c>
      <c r="B885" s="233" t="s">
        <v>4772</v>
      </c>
      <c r="C885" s="234" t="s">
        <v>948</v>
      </c>
      <c r="D885" s="235">
        <v>23.34</v>
      </c>
    </row>
    <row r="886" spans="1:4" ht="24.95" customHeight="1" x14ac:dyDescent="0.2">
      <c r="A886" s="504">
        <v>90683</v>
      </c>
      <c r="B886" s="233" t="s">
        <v>4773</v>
      </c>
      <c r="C886" s="234" t="s">
        <v>948</v>
      </c>
      <c r="D886" s="235">
        <v>5.25</v>
      </c>
    </row>
    <row r="887" spans="1:4" ht="24.95" customHeight="1" x14ac:dyDescent="0.2">
      <c r="A887" s="504">
        <v>90684</v>
      </c>
      <c r="B887" s="233" t="s">
        <v>4774</v>
      </c>
      <c r="C887" s="234" t="s">
        <v>948</v>
      </c>
      <c r="D887" s="235">
        <v>25.53</v>
      </c>
    </row>
    <row r="888" spans="1:4" ht="24.95" customHeight="1" x14ac:dyDescent="0.2">
      <c r="A888" s="504">
        <v>90685</v>
      </c>
      <c r="B888" s="233" t="s">
        <v>4775</v>
      </c>
      <c r="C888" s="234" t="s">
        <v>948</v>
      </c>
      <c r="D888" s="235">
        <v>37.42</v>
      </c>
    </row>
    <row r="889" spans="1:4" ht="24.95" customHeight="1" x14ac:dyDescent="0.2">
      <c r="A889" s="504">
        <v>90688</v>
      </c>
      <c r="B889" s="233" t="s">
        <v>4776</v>
      </c>
      <c r="C889" s="234" t="s">
        <v>948</v>
      </c>
      <c r="D889" s="235">
        <v>10.4</v>
      </c>
    </row>
    <row r="890" spans="1:4" ht="24.95" customHeight="1" x14ac:dyDescent="0.2">
      <c r="A890" s="504">
        <v>90689</v>
      </c>
      <c r="B890" s="233" t="s">
        <v>4777</v>
      </c>
      <c r="C890" s="234" t="s">
        <v>948</v>
      </c>
      <c r="D890" s="235">
        <v>2</v>
      </c>
    </row>
    <row r="891" spans="1:4" ht="24.95" customHeight="1" x14ac:dyDescent="0.2">
      <c r="A891" s="504">
        <v>90690</v>
      </c>
      <c r="B891" s="233" t="s">
        <v>4778</v>
      </c>
      <c r="C891" s="234" t="s">
        <v>948</v>
      </c>
      <c r="D891" s="235">
        <v>13</v>
      </c>
    </row>
    <row r="892" spans="1:4" ht="24.95" customHeight="1" x14ac:dyDescent="0.2">
      <c r="A892" s="504">
        <v>90691</v>
      </c>
      <c r="B892" s="233" t="s">
        <v>4779</v>
      </c>
      <c r="C892" s="234" t="s">
        <v>948</v>
      </c>
      <c r="D892" s="235">
        <v>20.69</v>
      </c>
    </row>
    <row r="893" spans="1:4" ht="24.95" customHeight="1" x14ac:dyDescent="0.2">
      <c r="A893" s="504">
        <v>90957</v>
      </c>
      <c r="B893" s="233" t="s">
        <v>4780</v>
      </c>
      <c r="C893" s="234" t="s">
        <v>948</v>
      </c>
      <c r="D893" s="235">
        <v>1.92</v>
      </c>
    </row>
    <row r="894" spans="1:4" ht="24.95" customHeight="1" x14ac:dyDescent="0.2">
      <c r="A894" s="504">
        <v>90958</v>
      </c>
      <c r="B894" s="233" t="s">
        <v>4781</v>
      </c>
      <c r="C894" s="234" t="s">
        <v>948</v>
      </c>
      <c r="D894" s="235">
        <v>0.5</v>
      </c>
    </row>
    <row r="895" spans="1:4" ht="24.95" customHeight="1" x14ac:dyDescent="0.2">
      <c r="A895" s="504">
        <v>90960</v>
      </c>
      <c r="B895" s="233" t="s">
        <v>4782</v>
      </c>
      <c r="C895" s="234" t="s">
        <v>948</v>
      </c>
      <c r="D895" s="235">
        <v>2.56</v>
      </c>
    </row>
    <row r="896" spans="1:4" ht="24.95" customHeight="1" x14ac:dyDescent="0.2">
      <c r="A896" s="504">
        <v>90961</v>
      </c>
      <c r="B896" s="233" t="s">
        <v>4783</v>
      </c>
      <c r="C896" s="234" t="s">
        <v>948</v>
      </c>
      <c r="D896" s="235">
        <v>0.67</v>
      </c>
    </row>
    <row r="897" spans="1:4" ht="24.95" customHeight="1" x14ac:dyDescent="0.2">
      <c r="A897" s="504">
        <v>90962</v>
      </c>
      <c r="B897" s="233" t="s">
        <v>4784</v>
      </c>
      <c r="C897" s="234" t="s">
        <v>948</v>
      </c>
      <c r="D897" s="235">
        <v>3.21</v>
      </c>
    </row>
    <row r="898" spans="1:4" ht="24.95" customHeight="1" x14ac:dyDescent="0.2">
      <c r="A898" s="504">
        <v>90963</v>
      </c>
      <c r="B898" s="233" t="s">
        <v>4785</v>
      </c>
      <c r="C898" s="234" t="s">
        <v>948</v>
      </c>
      <c r="D898" s="235">
        <v>8.69</v>
      </c>
    </row>
    <row r="899" spans="1:4" ht="24.95" customHeight="1" x14ac:dyDescent="0.2">
      <c r="A899" s="504">
        <v>90968</v>
      </c>
      <c r="B899" s="233" t="s">
        <v>4786</v>
      </c>
      <c r="C899" s="234" t="s">
        <v>948</v>
      </c>
      <c r="D899" s="235">
        <v>2.57</v>
      </c>
    </row>
    <row r="900" spans="1:4" ht="24.95" customHeight="1" x14ac:dyDescent="0.2">
      <c r="A900" s="504">
        <v>90969</v>
      </c>
      <c r="B900" s="233" t="s">
        <v>4787</v>
      </c>
      <c r="C900" s="234" t="s">
        <v>948</v>
      </c>
      <c r="D900" s="235">
        <v>0.67</v>
      </c>
    </row>
    <row r="901" spans="1:4" ht="24.95" customHeight="1" x14ac:dyDescent="0.2">
      <c r="A901" s="504">
        <v>90970</v>
      </c>
      <c r="B901" s="233" t="s">
        <v>4788</v>
      </c>
      <c r="C901" s="234" t="s">
        <v>948</v>
      </c>
      <c r="D901" s="235">
        <v>3.22</v>
      </c>
    </row>
    <row r="902" spans="1:4" ht="24.95" customHeight="1" x14ac:dyDescent="0.2">
      <c r="A902" s="504">
        <v>90971</v>
      </c>
      <c r="B902" s="233" t="s">
        <v>4789</v>
      </c>
      <c r="C902" s="234" t="s">
        <v>948</v>
      </c>
      <c r="D902" s="235">
        <v>35.19</v>
      </c>
    </row>
    <row r="903" spans="1:4" ht="24.95" customHeight="1" x14ac:dyDescent="0.2">
      <c r="A903" s="504">
        <v>90975</v>
      </c>
      <c r="B903" s="233" t="s">
        <v>4790</v>
      </c>
      <c r="C903" s="234" t="s">
        <v>948</v>
      </c>
      <c r="D903" s="235">
        <v>6.54</v>
      </c>
    </row>
    <row r="904" spans="1:4" ht="24.95" customHeight="1" x14ac:dyDescent="0.2">
      <c r="A904" s="504">
        <v>90976</v>
      </c>
      <c r="B904" s="233" t="s">
        <v>4791</v>
      </c>
      <c r="C904" s="234" t="s">
        <v>948</v>
      </c>
      <c r="D904" s="235">
        <v>1.71</v>
      </c>
    </row>
    <row r="905" spans="1:4" ht="24.95" customHeight="1" x14ac:dyDescent="0.2">
      <c r="A905" s="504">
        <v>90977</v>
      </c>
      <c r="B905" s="233" t="s">
        <v>4792</v>
      </c>
      <c r="C905" s="234" t="s">
        <v>948</v>
      </c>
      <c r="D905" s="235">
        <v>8.18</v>
      </c>
    </row>
    <row r="906" spans="1:4" ht="24.95" customHeight="1" x14ac:dyDescent="0.2">
      <c r="A906" s="504">
        <v>90978</v>
      </c>
      <c r="B906" s="233" t="s">
        <v>4793</v>
      </c>
      <c r="C906" s="234" t="s">
        <v>948</v>
      </c>
      <c r="D906" s="235">
        <v>91.24</v>
      </c>
    </row>
    <row r="907" spans="1:4" ht="24.95" customHeight="1" x14ac:dyDescent="0.2">
      <c r="A907" s="504">
        <v>90992</v>
      </c>
      <c r="B907" s="233" t="s">
        <v>4794</v>
      </c>
      <c r="C907" s="234" t="s">
        <v>948</v>
      </c>
      <c r="D907" s="235">
        <v>3.05</v>
      </c>
    </row>
    <row r="908" spans="1:4" ht="24.95" customHeight="1" x14ac:dyDescent="0.2">
      <c r="A908" s="504">
        <v>90993</v>
      </c>
      <c r="B908" s="233" t="s">
        <v>4795</v>
      </c>
      <c r="C908" s="234" t="s">
        <v>948</v>
      </c>
      <c r="D908" s="235">
        <v>0.8</v>
      </c>
    </row>
    <row r="909" spans="1:4" ht="24.95" customHeight="1" x14ac:dyDescent="0.2">
      <c r="A909" s="504">
        <v>90994</v>
      </c>
      <c r="B909" s="233" t="s">
        <v>4796</v>
      </c>
      <c r="C909" s="234" t="s">
        <v>948</v>
      </c>
      <c r="D909" s="235">
        <v>3.82</v>
      </c>
    </row>
    <row r="910" spans="1:4" ht="24.95" customHeight="1" x14ac:dyDescent="0.2">
      <c r="A910" s="504">
        <v>90995</v>
      </c>
      <c r="B910" s="233" t="s">
        <v>4797</v>
      </c>
      <c r="C910" s="234" t="s">
        <v>948</v>
      </c>
      <c r="D910" s="235">
        <v>47.78</v>
      </c>
    </row>
    <row r="911" spans="1:4" ht="24.95" customHeight="1" x14ac:dyDescent="0.2">
      <c r="A911" s="504">
        <v>91021</v>
      </c>
      <c r="B911" s="233" t="s">
        <v>4798</v>
      </c>
      <c r="C911" s="234" t="s">
        <v>948</v>
      </c>
      <c r="D911" s="235">
        <v>3.1</v>
      </c>
    </row>
    <row r="912" spans="1:4" ht="24.95" customHeight="1" x14ac:dyDescent="0.2">
      <c r="A912" s="504">
        <v>91026</v>
      </c>
      <c r="B912" s="233" t="s">
        <v>4799</v>
      </c>
      <c r="C912" s="234" t="s">
        <v>948</v>
      </c>
      <c r="D912" s="235">
        <v>8.8800000000000008</v>
      </c>
    </row>
    <row r="913" spans="1:4" ht="24.95" customHeight="1" x14ac:dyDescent="0.2">
      <c r="A913" s="504">
        <v>91027</v>
      </c>
      <c r="B913" s="233" t="s">
        <v>4800</v>
      </c>
      <c r="C913" s="234" t="s">
        <v>948</v>
      </c>
      <c r="D913" s="235">
        <v>3.54</v>
      </c>
    </row>
    <row r="914" spans="1:4" ht="24.95" customHeight="1" x14ac:dyDescent="0.2">
      <c r="A914" s="504">
        <v>91028</v>
      </c>
      <c r="B914" s="233" t="s">
        <v>4801</v>
      </c>
      <c r="C914" s="234" t="s">
        <v>948</v>
      </c>
      <c r="D914" s="235">
        <v>0.71</v>
      </c>
    </row>
    <row r="915" spans="1:4" ht="24.95" customHeight="1" x14ac:dyDescent="0.2">
      <c r="A915" s="504">
        <v>91029</v>
      </c>
      <c r="B915" s="233" t="s">
        <v>4802</v>
      </c>
      <c r="C915" s="234" t="s">
        <v>948</v>
      </c>
      <c r="D915" s="235">
        <v>16.66</v>
      </c>
    </row>
    <row r="916" spans="1:4" ht="24.95" customHeight="1" x14ac:dyDescent="0.2">
      <c r="A916" s="504">
        <v>91030</v>
      </c>
      <c r="B916" s="233" t="s">
        <v>4803</v>
      </c>
      <c r="C916" s="234" t="s">
        <v>948</v>
      </c>
      <c r="D916" s="235">
        <v>100.36</v>
      </c>
    </row>
    <row r="917" spans="1:4" ht="24.95" customHeight="1" x14ac:dyDescent="0.2">
      <c r="A917" s="504">
        <v>91273</v>
      </c>
      <c r="B917" s="233" t="s">
        <v>4804</v>
      </c>
      <c r="C917" s="234" t="s">
        <v>948</v>
      </c>
      <c r="D917" s="235">
        <v>0.43</v>
      </c>
    </row>
    <row r="918" spans="1:4" ht="24.95" customHeight="1" x14ac:dyDescent="0.2">
      <c r="A918" s="504">
        <v>91274</v>
      </c>
      <c r="B918" s="233" t="s">
        <v>4805</v>
      </c>
      <c r="C918" s="234" t="s">
        <v>948</v>
      </c>
      <c r="D918" s="235">
        <v>0.11</v>
      </c>
    </row>
    <row r="919" spans="1:4" ht="24.95" customHeight="1" x14ac:dyDescent="0.2">
      <c r="A919" s="504">
        <v>91275</v>
      </c>
      <c r="B919" s="233" t="s">
        <v>4806</v>
      </c>
      <c r="C919" s="234" t="s">
        <v>948</v>
      </c>
      <c r="D919" s="235">
        <v>0.54</v>
      </c>
    </row>
    <row r="920" spans="1:4" ht="24.95" customHeight="1" x14ac:dyDescent="0.2">
      <c r="A920" s="504">
        <v>91276</v>
      </c>
      <c r="B920" s="233" t="s">
        <v>4807</v>
      </c>
      <c r="C920" s="234" t="s">
        <v>948</v>
      </c>
      <c r="D920" s="235">
        <v>3.62</v>
      </c>
    </row>
    <row r="921" spans="1:4" ht="24.95" customHeight="1" x14ac:dyDescent="0.2">
      <c r="A921" s="504">
        <v>91279</v>
      </c>
      <c r="B921" s="233" t="s">
        <v>4808</v>
      </c>
      <c r="C921" s="234" t="s">
        <v>948</v>
      </c>
      <c r="D921" s="235">
        <v>0.55000000000000004</v>
      </c>
    </row>
    <row r="922" spans="1:4" ht="24.95" customHeight="1" x14ac:dyDescent="0.2">
      <c r="A922" s="504">
        <v>91280</v>
      </c>
      <c r="B922" s="233" t="s">
        <v>4809</v>
      </c>
      <c r="C922" s="234" t="s">
        <v>948</v>
      </c>
      <c r="D922" s="235">
        <v>0.11</v>
      </c>
    </row>
    <row r="923" spans="1:4" ht="24.95" customHeight="1" x14ac:dyDescent="0.2">
      <c r="A923" s="504">
        <v>91281</v>
      </c>
      <c r="B923" s="233" t="s">
        <v>4810</v>
      </c>
      <c r="C923" s="234" t="s">
        <v>948</v>
      </c>
      <c r="D923" s="235">
        <v>0.68</v>
      </c>
    </row>
    <row r="924" spans="1:4" ht="24.95" customHeight="1" x14ac:dyDescent="0.2">
      <c r="A924" s="504">
        <v>91282</v>
      </c>
      <c r="B924" s="233" t="s">
        <v>4811</v>
      </c>
      <c r="C924" s="234" t="s">
        <v>948</v>
      </c>
      <c r="D924" s="235">
        <v>8.67</v>
      </c>
    </row>
    <row r="925" spans="1:4" ht="24.95" customHeight="1" x14ac:dyDescent="0.2">
      <c r="A925" s="504">
        <v>91354</v>
      </c>
      <c r="B925" s="233" t="s">
        <v>4812</v>
      </c>
      <c r="C925" s="234" t="s">
        <v>948</v>
      </c>
      <c r="D925" s="235">
        <v>7</v>
      </c>
    </row>
    <row r="926" spans="1:4" ht="24.95" customHeight="1" x14ac:dyDescent="0.2">
      <c r="A926" s="504">
        <v>91355</v>
      </c>
      <c r="B926" s="233" t="s">
        <v>4813</v>
      </c>
      <c r="C926" s="234" t="s">
        <v>948</v>
      </c>
      <c r="D926" s="235">
        <v>2.79</v>
      </c>
    </row>
    <row r="927" spans="1:4" ht="24.95" customHeight="1" x14ac:dyDescent="0.2">
      <c r="A927" s="504">
        <v>91356</v>
      </c>
      <c r="B927" s="233" t="s">
        <v>4814</v>
      </c>
      <c r="C927" s="234" t="s">
        <v>948</v>
      </c>
      <c r="D927" s="235">
        <v>0.56999999999999995</v>
      </c>
    </row>
    <row r="928" spans="1:4" ht="24.95" customHeight="1" x14ac:dyDescent="0.2">
      <c r="A928" s="504">
        <v>91359</v>
      </c>
      <c r="B928" s="233" t="s">
        <v>4815</v>
      </c>
      <c r="C928" s="234" t="s">
        <v>948</v>
      </c>
      <c r="D928" s="235">
        <v>7.87</v>
      </c>
    </row>
    <row r="929" spans="1:4" ht="24.95" customHeight="1" x14ac:dyDescent="0.2">
      <c r="A929" s="504">
        <v>91360</v>
      </c>
      <c r="B929" s="233" t="s">
        <v>4816</v>
      </c>
      <c r="C929" s="234" t="s">
        <v>948</v>
      </c>
      <c r="D929" s="235">
        <v>3.13</v>
      </c>
    </row>
    <row r="930" spans="1:4" ht="24.95" customHeight="1" x14ac:dyDescent="0.2">
      <c r="A930" s="504">
        <v>91361</v>
      </c>
      <c r="B930" s="233" t="s">
        <v>4817</v>
      </c>
      <c r="C930" s="234" t="s">
        <v>948</v>
      </c>
      <c r="D930" s="235">
        <v>0.63</v>
      </c>
    </row>
    <row r="931" spans="1:4" ht="24.95" customHeight="1" x14ac:dyDescent="0.2">
      <c r="A931" s="504">
        <v>91367</v>
      </c>
      <c r="B931" s="233" t="s">
        <v>4818</v>
      </c>
      <c r="C931" s="234" t="s">
        <v>948</v>
      </c>
      <c r="D931" s="235">
        <v>9.93</v>
      </c>
    </row>
    <row r="932" spans="1:4" ht="24.95" customHeight="1" x14ac:dyDescent="0.2">
      <c r="A932" s="504">
        <v>91368</v>
      </c>
      <c r="B932" s="233" t="s">
        <v>4819</v>
      </c>
      <c r="C932" s="234" t="s">
        <v>948</v>
      </c>
      <c r="D932" s="235">
        <v>3.47</v>
      </c>
    </row>
    <row r="933" spans="1:4" ht="24.95" customHeight="1" x14ac:dyDescent="0.2">
      <c r="A933" s="504">
        <v>91369</v>
      </c>
      <c r="B933" s="233" t="s">
        <v>4820</v>
      </c>
      <c r="C933" s="234" t="s">
        <v>948</v>
      </c>
      <c r="D933" s="235">
        <v>0.71</v>
      </c>
    </row>
    <row r="934" spans="1:4" ht="24.95" customHeight="1" x14ac:dyDescent="0.2">
      <c r="A934" s="504">
        <v>91375</v>
      </c>
      <c r="B934" s="233" t="s">
        <v>4821</v>
      </c>
      <c r="C934" s="234" t="s">
        <v>948</v>
      </c>
      <c r="D934" s="235">
        <v>5.89</v>
      </c>
    </row>
    <row r="935" spans="1:4" ht="24.95" customHeight="1" x14ac:dyDescent="0.2">
      <c r="A935" s="504">
        <v>91376</v>
      </c>
      <c r="B935" s="233" t="s">
        <v>4822</v>
      </c>
      <c r="C935" s="234" t="s">
        <v>948</v>
      </c>
      <c r="D935" s="235">
        <v>2.35</v>
      </c>
    </row>
    <row r="936" spans="1:4" ht="24.95" customHeight="1" x14ac:dyDescent="0.2">
      <c r="A936" s="504">
        <v>91377</v>
      </c>
      <c r="B936" s="233" t="s">
        <v>4823</v>
      </c>
      <c r="C936" s="234" t="s">
        <v>948</v>
      </c>
      <c r="D936" s="235">
        <v>0.48</v>
      </c>
    </row>
    <row r="937" spans="1:4" ht="24.95" customHeight="1" x14ac:dyDescent="0.2">
      <c r="A937" s="504">
        <v>91380</v>
      </c>
      <c r="B937" s="233" t="s">
        <v>4824</v>
      </c>
      <c r="C937" s="234" t="s">
        <v>948</v>
      </c>
      <c r="D937" s="235">
        <v>11.15</v>
      </c>
    </row>
    <row r="938" spans="1:4" ht="24.95" customHeight="1" x14ac:dyDescent="0.2">
      <c r="A938" s="504">
        <v>91381</v>
      </c>
      <c r="B938" s="233" t="s">
        <v>4825</v>
      </c>
      <c r="C938" s="234" t="s">
        <v>948</v>
      </c>
      <c r="D938" s="235">
        <v>3.9</v>
      </c>
    </row>
    <row r="939" spans="1:4" ht="24.95" customHeight="1" x14ac:dyDescent="0.2">
      <c r="A939" s="504">
        <v>91382</v>
      </c>
      <c r="B939" s="233" t="s">
        <v>4826</v>
      </c>
      <c r="C939" s="234" t="s">
        <v>948</v>
      </c>
      <c r="D939" s="235">
        <v>0.8</v>
      </c>
    </row>
    <row r="940" spans="1:4" ht="24.95" customHeight="1" x14ac:dyDescent="0.2">
      <c r="A940" s="504">
        <v>91383</v>
      </c>
      <c r="B940" s="233" t="s">
        <v>4827</v>
      </c>
      <c r="C940" s="234" t="s">
        <v>948</v>
      </c>
      <c r="D940" s="235">
        <v>20.92</v>
      </c>
    </row>
    <row r="941" spans="1:4" ht="24.95" customHeight="1" x14ac:dyDescent="0.2">
      <c r="A941" s="504">
        <v>91384</v>
      </c>
      <c r="B941" s="233" t="s">
        <v>4828</v>
      </c>
      <c r="C941" s="234" t="s">
        <v>948</v>
      </c>
      <c r="D941" s="235">
        <v>99.94</v>
      </c>
    </row>
    <row r="942" spans="1:4" ht="24.95" customHeight="1" x14ac:dyDescent="0.2">
      <c r="A942" s="504">
        <v>91390</v>
      </c>
      <c r="B942" s="233" t="s">
        <v>4829</v>
      </c>
      <c r="C942" s="234" t="s">
        <v>948</v>
      </c>
      <c r="D942" s="235">
        <v>7.43</v>
      </c>
    </row>
    <row r="943" spans="1:4" ht="24.95" customHeight="1" x14ac:dyDescent="0.2">
      <c r="A943" s="504">
        <v>91391</v>
      </c>
      <c r="B943" s="233" t="s">
        <v>4830</v>
      </c>
      <c r="C943" s="234" t="s">
        <v>948</v>
      </c>
      <c r="D943" s="235">
        <v>2.96</v>
      </c>
    </row>
    <row r="944" spans="1:4" ht="24.95" customHeight="1" x14ac:dyDescent="0.2">
      <c r="A944" s="504">
        <v>91392</v>
      </c>
      <c r="B944" s="233" t="s">
        <v>4831</v>
      </c>
      <c r="C944" s="234" t="s">
        <v>948</v>
      </c>
      <c r="D944" s="235">
        <v>0.6</v>
      </c>
    </row>
    <row r="945" spans="1:4" ht="24.95" customHeight="1" x14ac:dyDescent="0.2">
      <c r="A945" s="504">
        <v>91396</v>
      </c>
      <c r="B945" s="233" t="s">
        <v>4832</v>
      </c>
      <c r="C945" s="234" t="s">
        <v>948</v>
      </c>
      <c r="D945" s="235">
        <v>10.1</v>
      </c>
    </row>
    <row r="946" spans="1:4" ht="24.95" customHeight="1" x14ac:dyDescent="0.2">
      <c r="A946" s="504">
        <v>91397</v>
      </c>
      <c r="B946" s="233" t="s">
        <v>4833</v>
      </c>
      <c r="C946" s="234" t="s">
        <v>948</v>
      </c>
      <c r="D946" s="235">
        <v>4.03</v>
      </c>
    </row>
    <row r="947" spans="1:4" ht="24.95" customHeight="1" x14ac:dyDescent="0.2">
      <c r="A947" s="504">
        <v>91398</v>
      </c>
      <c r="B947" s="233" t="s">
        <v>4834</v>
      </c>
      <c r="C947" s="234" t="s">
        <v>948</v>
      </c>
      <c r="D947" s="235">
        <v>0.82</v>
      </c>
    </row>
    <row r="948" spans="1:4" ht="24.95" customHeight="1" x14ac:dyDescent="0.2">
      <c r="A948" s="504">
        <v>91402</v>
      </c>
      <c r="B948" s="233" t="s">
        <v>4835</v>
      </c>
      <c r="C948" s="234" t="s">
        <v>948</v>
      </c>
      <c r="D948" s="235">
        <v>0.68</v>
      </c>
    </row>
    <row r="949" spans="1:4" ht="24.95" customHeight="1" x14ac:dyDescent="0.2">
      <c r="A949" s="504">
        <v>91466</v>
      </c>
      <c r="B949" s="233" t="s">
        <v>4836</v>
      </c>
      <c r="C949" s="234" t="s">
        <v>948</v>
      </c>
      <c r="D949" s="235">
        <v>0.66</v>
      </c>
    </row>
    <row r="950" spans="1:4" ht="24.95" customHeight="1" x14ac:dyDescent="0.2">
      <c r="A950" s="504">
        <v>91467</v>
      </c>
      <c r="B950" s="233" t="s">
        <v>4837</v>
      </c>
      <c r="C950" s="234" t="s">
        <v>948</v>
      </c>
      <c r="D950" s="235">
        <v>82.13</v>
      </c>
    </row>
    <row r="951" spans="1:4" ht="24.95" customHeight="1" x14ac:dyDescent="0.2">
      <c r="A951" s="504">
        <v>91468</v>
      </c>
      <c r="B951" s="233" t="s">
        <v>4838</v>
      </c>
      <c r="C951" s="234" t="s">
        <v>948</v>
      </c>
      <c r="D951" s="235">
        <v>11.63</v>
      </c>
    </row>
    <row r="952" spans="1:4" ht="24.95" customHeight="1" x14ac:dyDescent="0.2">
      <c r="A952" s="504">
        <v>91469</v>
      </c>
      <c r="B952" s="233" t="s">
        <v>4839</v>
      </c>
      <c r="C952" s="234" t="s">
        <v>948</v>
      </c>
      <c r="D952" s="235">
        <v>3.94</v>
      </c>
    </row>
    <row r="953" spans="1:4" ht="24.95" customHeight="1" x14ac:dyDescent="0.2">
      <c r="A953" s="504">
        <v>91484</v>
      </c>
      <c r="B953" s="233" t="s">
        <v>4840</v>
      </c>
      <c r="C953" s="234" t="s">
        <v>948</v>
      </c>
      <c r="D953" s="235">
        <v>0.79</v>
      </c>
    </row>
    <row r="954" spans="1:4" ht="24.95" customHeight="1" x14ac:dyDescent="0.2">
      <c r="A954" s="504">
        <v>91485</v>
      </c>
      <c r="B954" s="233" t="s">
        <v>4841</v>
      </c>
      <c r="C954" s="234" t="s">
        <v>948</v>
      </c>
      <c r="D954" s="235">
        <v>113.19</v>
      </c>
    </row>
    <row r="955" spans="1:4" ht="24.95" customHeight="1" x14ac:dyDescent="0.2">
      <c r="A955" s="504">
        <v>91529</v>
      </c>
      <c r="B955" s="233" t="s">
        <v>4842</v>
      </c>
      <c r="C955" s="234" t="s">
        <v>948</v>
      </c>
      <c r="D955" s="235">
        <v>0.64</v>
      </c>
    </row>
    <row r="956" spans="1:4" ht="24.95" customHeight="1" x14ac:dyDescent="0.2">
      <c r="A956" s="504">
        <v>91530</v>
      </c>
      <c r="B956" s="233" t="s">
        <v>4843</v>
      </c>
      <c r="C956" s="234" t="s">
        <v>948</v>
      </c>
      <c r="D956" s="235">
        <v>0.16</v>
      </c>
    </row>
    <row r="957" spans="1:4" ht="24.95" customHeight="1" x14ac:dyDescent="0.2">
      <c r="A957" s="504">
        <v>91531</v>
      </c>
      <c r="B957" s="233" t="s">
        <v>4844</v>
      </c>
      <c r="C957" s="234" t="s">
        <v>948</v>
      </c>
      <c r="D957" s="235">
        <v>0.8</v>
      </c>
    </row>
    <row r="958" spans="1:4" ht="24.95" customHeight="1" x14ac:dyDescent="0.2">
      <c r="A958" s="504">
        <v>91532</v>
      </c>
      <c r="B958" s="233" t="s">
        <v>4845</v>
      </c>
      <c r="C958" s="234" t="s">
        <v>948</v>
      </c>
      <c r="D958" s="235">
        <v>2.63</v>
      </c>
    </row>
    <row r="959" spans="1:4" ht="24.95" customHeight="1" x14ac:dyDescent="0.2">
      <c r="A959" s="504">
        <v>91629</v>
      </c>
      <c r="B959" s="233" t="s">
        <v>4846</v>
      </c>
      <c r="C959" s="234" t="s">
        <v>948</v>
      </c>
      <c r="D959" s="235">
        <v>7.49</v>
      </c>
    </row>
    <row r="960" spans="1:4" ht="24.95" customHeight="1" x14ac:dyDescent="0.2">
      <c r="A960" s="504">
        <v>91630</v>
      </c>
      <c r="B960" s="233" t="s">
        <v>4847</v>
      </c>
      <c r="C960" s="234" t="s">
        <v>948</v>
      </c>
      <c r="D960" s="235">
        <v>2.99</v>
      </c>
    </row>
    <row r="961" spans="1:4" ht="24.95" customHeight="1" x14ac:dyDescent="0.2">
      <c r="A961" s="504">
        <v>91631</v>
      </c>
      <c r="B961" s="233" t="s">
        <v>4848</v>
      </c>
      <c r="C961" s="234" t="s">
        <v>948</v>
      </c>
      <c r="D961" s="235">
        <v>0.61</v>
      </c>
    </row>
    <row r="962" spans="1:4" ht="24.95" customHeight="1" x14ac:dyDescent="0.2">
      <c r="A962" s="504">
        <v>91632</v>
      </c>
      <c r="B962" s="233" t="s">
        <v>4849</v>
      </c>
      <c r="C962" s="234" t="s">
        <v>948</v>
      </c>
      <c r="D962" s="235">
        <v>14.06</v>
      </c>
    </row>
    <row r="963" spans="1:4" ht="24.95" customHeight="1" x14ac:dyDescent="0.2">
      <c r="A963" s="504">
        <v>91633</v>
      </c>
      <c r="B963" s="233" t="s">
        <v>4850</v>
      </c>
      <c r="C963" s="234" t="s">
        <v>948</v>
      </c>
      <c r="D963" s="235">
        <v>69.53</v>
      </c>
    </row>
    <row r="964" spans="1:4" ht="24.95" customHeight="1" x14ac:dyDescent="0.2">
      <c r="A964" s="504">
        <v>91640</v>
      </c>
      <c r="B964" s="233" t="s">
        <v>4851</v>
      </c>
      <c r="C964" s="234" t="s">
        <v>948</v>
      </c>
      <c r="D964" s="235">
        <v>18.46</v>
      </c>
    </row>
    <row r="965" spans="1:4" ht="24.95" customHeight="1" x14ac:dyDescent="0.2">
      <c r="A965" s="504">
        <v>91641</v>
      </c>
      <c r="B965" s="233" t="s">
        <v>4852</v>
      </c>
      <c r="C965" s="234" t="s">
        <v>948</v>
      </c>
      <c r="D965" s="235">
        <v>7.37</v>
      </c>
    </row>
    <row r="966" spans="1:4" ht="24.95" customHeight="1" x14ac:dyDescent="0.2">
      <c r="A966" s="504">
        <v>91642</v>
      </c>
      <c r="B966" s="233" t="s">
        <v>4853</v>
      </c>
      <c r="C966" s="234" t="s">
        <v>948</v>
      </c>
      <c r="D966" s="235">
        <v>1.5</v>
      </c>
    </row>
    <row r="967" spans="1:4" ht="24.95" customHeight="1" x14ac:dyDescent="0.2">
      <c r="A967" s="504">
        <v>91643</v>
      </c>
      <c r="B967" s="233" t="s">
        <v>4854</v>
      </c>
      <c r="C967" s="234" t="s">
        <v>948</v>
      </c>
      <c r="D967" s="235">
        <v>34.61</v>
      </c>
    </row>
    <row r="968" spans="1:4" ht="24.95" customHeight="1" x14ac:dyDescent="0.2">
      <c r="A968" s="504">
        <v>91644</v>
      </c>
      <c r="B968" s="233" t="s">
        <v>4855</v>
      </c>
      <c r="C968" s="234" t="s">
        <v>948</v>
      </c>
      <c r="D968" s="235">
        <v>156.41999999999999</v>
      </c>
    </row>
    <row r="969" spans="1:4" ht="24.95" customHeight="1" x14ac:dyDescent="0.2">
      <c r="A969" s="504">
        <v>91688</v>
      </c>
      <c r="B969" s="233" t="s">
        <v>4856</v>
      </c>
      <c r="C969" s="234" t="s">
        <v>948</v>
      </c>
      <c r="D969" s="235">
        <v>0.06</v>
      </c>
    </row>
    <row r="970" spans="1:4" ht="24.95" customHeight="1" x14ac:dyDescent="0.2">
      <c r="A970" s="504">
        <v>91689</v>
      </c>
      <c r="B970" s="233" t="s">
        <v>4857</v>
      </c>
      <c r="C970" s="234" t="s">
        <v>948</v>
      </c>
      <c r="D970" s="235">
        <v>0.01</v>
      </c>
    </row>
    <row r="971" spans="1:4" ht="24.95" customHeight="1" x14ac:dyDescent="0.2">
      <c r="A971" s="504">
        <v>91690</v>
      </c>
      <c r="B971" s="233" t="s">
        <v>4858</v>
      </c>
      <c r="C971" s="234" t="s">
        <v>948</v>
      </c>
      <c r="D971" s="235">
        <v>0.04</v>
      </c>
    </row>
    <row r="972" spans="1:4" ht="24.95" customHeight="1" x14ac:dyDescent="0.2">
      <c r="A972" s="504">
        <v>91691</v>
      </c>
      <c r="B972" s="233" t="s">
        <v>4859</v>
      </c>
      <c r="C972" s="234" t="s">
        <v>948</v>
      </c>
      <c r="D972" s="235">
        <v>1.61</v>
      </c>
    </row>
    <row r="973" spans="1:4" ht="24.95" customHeight="1" x14ac:dyDescent="0.2">
      <c r="A973" s="504">
        <v>92040</v>
      </c>
      <c r="B973" s="233" t="s">
        <v>4860</v>
      </c>
      <c r="C973" s="234" t="s">
        <v>948</v>
      </c>
      <c r="D973" s="235">
        <v>3.82</v>
      </c>
    </row>
    <row r="974" spans="1:4" ht="24.95" customHeight="1" x14ac:dyDescent="0.2">
      <c r="A974" s="504">
        <v>92041</v>
      </c>
      <c r="B974" s="233" t="s">
        <v>4861</v>
      </c>
      <c r="C974" s="234" t="s">
        <v>948</v>
      </c>
      <c r="D974" s="235">
        <v>0.76</v>
      </c>
    </row>
    <row r="975" spans="1:4" ht="24.95" customHeight="1" x14ac:dyDescent="0.2">
      <c r="A975" s="504">
        <v>92042</v>
      </c>
      <c r="B975" s="233" t="s">
        <v>4862</v>
      </c>
      <c r="C975" s="234" t="s">
        <v>948</v>
      </c>
      <c r="D975" s="235">
        <v>3.18</v>
      </c>
    </row>
    <row r="976" spans="1:4" ht="24.95" customHeight="1" x14ac:dyDescent="0.2">
      <c r="A976" s="504">
        <v>92101</v>
      </c>
      <c r="B976" s="233" t="s">
        <v>4863</v>
      </c>
      <c r="C976" s="234" t="s">
        <v>948</v>
      </c>
      <c r="D976" s="235">
        <v>11.1</v>
      </c>
    </row>
    <row r="977" spans="1:4" ht="24.95" customHeight="1" x14ac:dyDescent="0.2">
      <c r="A977" s="504">
        <v>92102</v>
      </c>
      <c r="B977" s="233" t="s">
        <v>4864</v>
      </c>
      <c r="C977" s="234" t="s">
        <v>948</v>
      </c>
      <c r="D977" s="235">
        <v>4.42</v>
      </c>
    </row>
    <row r="978" spans="1:4" ht="24.95" customHeight="1" x14ac:dyDescent="0.2">
      <c r="A978" s="504">
        <v>92103</v>
      </c>
      <c r="B978" s="233" t="s">
        <v>4865</v>
      </c>
      <c r="C978" s="234" t="s">
        <v>948</v>
      </c>
      <c r="D978" s="235">
        <v>0.9</v>
      </c>
    </row>
    <row r="979" spans="1:4" ht="24.95" customHeight="1" x14ac:dyDescent="0.2">
      <c r="A979" s="504">
        <v>92104</v>
      </c>
      <c r="B979" s="233" t="s">
        <v>4866</v>
      </c>
      <c r="C979" s="234" t="s">
        <v>948</v>
      </c>
      <c r="D979" s="235">
        <v>20.82</v>
      </c>
    </row>
    <row r="980" spans="1:4" ht="24.95" customHeight="1" x14ac:dyDescent="0.2">
      <c r="A980" s="504">
        <v>92105</v>
      </c>
      <c r="B980" s="233" t="s">
        <v>4867</v>
      </c>
      <c r="C980" s="234" t="s">
        <v>948</v>
      </c>
      <c r="D980" s="235">
        <v>99.94</v>
      </c>
    </row>
    <row r="981" spans="1:4" ht="24.95" customHeight="1" x14ac:dyDescent="0.2">
      <c r="A981" s="504">
        <v>92108</v>
      </c>
      <c r="B981" s="233" t="s">
        <v>4868</v>
      </c>
      <c r="C981" s="234" t="s">
        <v>948</v>
      </c>
      <c r="D981" s="235">
        <v>0.53</v>
      </c>
    </row>
    <row r="982" spans="1:4" ht="24.95" customHeight="1" x14ac:dyDescent="0.2">
      <c r="A982" s="504">
        <v>92109</v>
      </c>
      <c r="B982" s="233" t="s">
        <v>4869</v>
      </c>
      <c r="C982" s="234" t="s">
        <v>948</v>
      </c>
      <c r="D982" s="235">
        <v>0.12</v>
      </c>
    </row>
    <row r="983" spans="1:4" ht="24.95" customHeight="1" x14ac:dyDescent="0.2">
      <c r="A983" s="504">
        <v>92110</v>
      </c>
      <c r="B983" s="233" t="s">
        <v>4870</v>
      </c>
      <c r="C983" s="234" t="s">
        <v>948</v>
      </c>
      <c r="D983" s="235">
        <v>0.41</v>
      </c>
    </row>
    <row r="984" spans="1:4" ht="24.95" customHeight="1" x14ac:dyDescent="0.2">
      <c r="A984" s="504">
        <v>92111</v>
      </c>
      <c r="B984" s="233" t="s">
        <v>4871</v>
      </c>
      <c r="C984" s="234" t="s">
        <v>948</v>
      </c>
      <c r="D984" s="235">
        <v>0.63</v>
      </c>
    </row>
    <row r="985" spans="1:4" ht="24.95" customHeight="1" x14ac:dyDescent="0.2">
      <c r="A985" s="504">
        <v>92114</v>
      </c>
      <c r="B985" s="233" t="s">
        <v>4872</v>
      </c>
      <c r="C985" s="234" t="s">
        <v>948</v>
      </c>
      <c r="D985" s="235">
        <v>0.06</v>
      </c>
    </row>
    <row r="986" spans="1:4" ht="24.95" customHeight="1" x14ac:dyDescent="0.2">
      <c r="A986" s="504">
        <v>92115</v>
      </c>
      <c r="B986" s="233" t="s">
        <v>4873</v>
      </c>
      <c r="C986" s="234" t="s">
        <v>948</v>
      </c>
      <c r="D986" s="235">
        <v>0.01</v>
      </c>
    </row>
    <row r="987" spans="1:4" ht="24.95" customHeight="1" x14ac:dyDescent="0.2">
      <c r="A987" s="504">
        <v>92116</v>
      </c>
      <c r="B987" s="233" t="s">
        <v>4874</v>
      </c>
      <c r="C987" s="234" t="s">
        <v>948</v>
      </c>
      <c r="D987" s="235">
        <v>7.0000000000000007E-2</v>
      </c>
    </row>
    <row r="988" spans="1:4" ht="24.95" customHeight="1" x14ac:dyDescent="0.2">
      <c r="A988" s="504">
        <v>92133</v>
      </c>
      <c r="B988" s="233" t="s">
        <v>4875</v>
      </c>
      <c r="C988" s="234" t="s">
        <v>948</v>
      </c>
      <c r="D988" s="235">
        <v>7.18</v>
      </c>
    </row>
    <row r="989" spans="1:4" ht="24.95" customHeight="1" x14ac:dyDescent="0.2">
      <c r="A989" s="504">
        <v>92134</v>
      </c>
      <c r="B989" s="233" t="s">
        <v>4876</v>
      </c>
      <c r="C989" s="234" t="s">
        <v>948</v>
      </c>
      <c r="D989" s="235">
        <v>2.15</v>
      </c>
    </row>
    <row r="990" spans="1:4" ht="24.95" customHeight="1" x14ac:dyDescent="0.2">
      <c r="A990" s="504">
        <v>92135</v>
      </c>
      <c r="B990" s="233" t="s">
        <v>4877</v>
      </c>
      <c r="C990" s="234" t="s">
        <v>948</v>
      </c>
      <c r="D990" s="235">
        <v>0.44</v>
      </c>
    </row>
    <row r="991" spans="1:4" ht="24.95" customHeight="1" x14ac:dyDescent="0.2">
      <c r="A991" s="504">
        <v>92136</v>
      </c>
      <c r="B991" s="233" t="s">
        <v>4878</v>
      </c>
      <c r="C991" s="234" t="s">
        <v>948</v>
      </c>
      <c r="D991" s="235">
        <v>8.98</v>
      </c>
    </row>
    <row r="992" spans="1:4" ht="24.95" customHeight="1" x14ac:dyDescent="0.2">
      <c r="A992" s="504">
        <v>92137</v>
      </c>
      <c r="B992" s="233" t="s">
        <v>4879</v>
      </c>
      <c r="C992" s="234" t="s">
        <v>948</v>
      </c>
      <c r="D992" s="235">
        <v>78.22</v>
      </c>
    </row>
    <row r="993" spans="1:4" ht="24.95" customHeight="1" x14ac:dyDescent="0.2">
      <c r="A993" s="504">
        <v>92140</v>
      </c>
      <c r="B993" s="233" t="s">
        <v>4880</v>
      </c>
      <c r="C993" s="234" t="s">
        <v>948</v>
      </c>
      <c r="D993" s="235">
        <v>2.19</v>
      </c>
    </row>
    <row r="994" spans="1:4" ht="24.95" customHeight="1" x14ac:dyDescent="0.2">
      <c r="A994" s="504">
        <v>92141</v>
      </c>
      <c r="B994" s="233" t="s">
        <v>4881</v>
      </c>
      <c r="C994" s="234" t="s">
        <v>948</v>
      </c>
      <c r="D994" s="235">
        <v>0.65</v>
      </c>
    </row>
    <row r="995" spans="1:4" ht="24.95" customHeight="1" x14ac:dyDescent="0.2">
      <c r="A995" s="504">
        <v>92142</v>
      </c>
      <c r="B995" s="233" t="s">
        <v>4882</v>
      </c>
      <c r="C995" s="234" t="s">
        <v>948</v>
      </c>
      <c r="D995" s="235">
        <v>0.13</v>
      </c>
    </row>
    <row r="996" spans="1:4" ht="24.95" customHeight="1" x14ac:dyDescent="0.2">
      <c r="A996" s="504">
        <v>92143</v>
      </c>
      <c r="B996" s="233" t="s">
        <v>4883</v>
      </c>
      <c r="C996" s="234" t="s">
        <v>948</v>
      </c>
      <c r="D996" s="235">
        <v>2.73</v>
      </c>
    </row>
    <row r="997" spans="1:4" ht="24.95" customHeight="1" x14ac:dyDescent="0.2">
      <c r="A997" s="504">
        <v>92144</v>
      </c>
      <c r="B997" s="233" t="s">
        <v>4884</v>
      </c>
      <c r="C997" s="234" t="s">
        <v>948</v>
      </c>
      <c r="D997" s="235">
        <v>66.459999999999994</v>
      </c>
    </row>
    <row r="998" spans="1:4" ht="24.95" customHeight="1" x14ac:dyDescent="0.2">
      <c r="A998" s="504">
        <v>92237</v>
      </c>
      <c r="B998" s="233" t="s">
        <v>4885</v>
      </c>
      <c r="C998" s="234" t="s">
        <v>948</v>
      </c>
      <c r="D998" s="235">
        <v>13.47</v>
      </c>
    </row>
    <row r="999" spans="1:4" ht="24.95" customHeight="1" x14ac:dyDescent="0.2">
      <c r="A999" s="504">
        <v>92238</v>
      </c>
      <c r="B999" s="233" t="s">
        <v>4886</v>
      </c>
      <c r="C999" s="234" t="s">
        <v>948</v>
      </c>
      <c r="D999" s="235">
        <v>5.38</v>
      </c>
    </row>
    <row r="1000" spans="1:4" ht="24.95" customHeight="1" x14ac:dyDescent="0.2">
      <c r="A1000" s="504">
        <v>92239</v>
      </c>
      <c r="B1000" s="233" t="s">
        <v>4887</v>
      </c>
      <c r="C1000" s="234" t="s">
        <v>948</v>
      </c>
      <c r="D1000" s="235">
        <v>1.0900000000000001</v>
      </c>
    </row>
    <row r="1001" spans="1:4" ht="24.95" customHeight="1" x14ac:dyDescent="0.2">
      <c r="A1001" s="504">
        <v>92240</v>
      </c>
      <c r="B1001" s="233" t="s">
        <v>4888</v>
      </c>
      <c r="C1001" s="234" t="s">
        <v>948</v>
      </c>
      <c r="D1001" s="235">
        <v>25.26</v>
      </c>
    </row>
    <row r="1002" spans="1:4" ht="24.95" customHeight="1" x14ac:dyDescent="0.2">
      <c r="A1002" s="504">
        <v>92241</v>
      </c>
      <c r="B1002" s="233" t="s">
        <v>4889</v>
      </c>
      <c r="C1002" s="234" t="s">
        <v>948</v>
      </c>
      <c r="D1002" s="235">
        <v>143.4</v>
      </c>
    </row>
    <row r="1003" spans="1:4" ht="24.95" customHeight="1" x14ac:dyDescent="0.2">
      <c r="A1003" s="504">
        <v>92712</v>
      </c>
      <c r="B1003" s="233" t="s">
        <v>4890</v>
      </c>
      <c r="C1003" s="234" t="s">
        <v>948</v>
      </c>
      <c r="D1003" s="235">
        <v>0.18</v>
      </c>
    </row>
    <row r="1004" spans="1:4" ht="24.95" customHeight="1" x14ac:dyDescent="0.2">
      <c r="A1004" s="504">
        <v>92713</v>
      </c>
      <c r="B1004" s="233" t="s">
        <v>4891</v>
      </c>
      <c r="C1004" s="234" t="s">
        <v>948</v>
      </c>
      <c r="D1004" s="235">
        <v>0.04</v>
      </c>
    </row>
    <row r="1005" spans="1:4" ht="24.95" customHeight="1" x14ac:dyDescent="0.2">
      <c r="A1005" s="504">
        <v>92714</v>
      </c>
      <c r="B1005" s="233" t="s">
        <v>4892</v>
      </c>
      <c r="C1005" s="234" t="s">
        <v>948</v>
      </c>
      <c r="D1005" s="235">
        <v>0.22</v>
      </c>
    </row>
    <row r="1006" spans="1:4" ht="24.95" customHeight="1" x14ac:dyDescent="0.2">
      <c r="A1006" s="504">
        <v>92715</v>
      </c>
      <c r="B1006" s="233" t="s">
        <v>4893</v>
      </c>
      <c r="C1006" s="234" t="s">
        <v>948</v>
      </c>
      <c r="D1006" s="235">
        <v>14.92</v>
      </c>
    </row>
    <row r="1007" spans="1:4" ht="24.95" customHeight="1" x14ac:dyDescent="0.2">
      <c r="A1007" s="504">
        <v>92956</v>
      </c>
      <c r="B1007" s="233" t="s">
        <v>4894</v>
      </c>
      <c r="C1007" s="234" t="s">
        <v>948</v>
      </c>
      <c r="D1007" s="235">
        <v>3.66</v>
      </c>
    </row>
    <row r="1008" spans="1:4" ht="24.95" customHeight="1" x14ac:dyDescent="0.2">
      <c r="A1008" s="504">
        <v>92957</v>
      </c>
      <c r="B1008" s="233" t="s">
        <v>4895</v>
      </c>
      <c r="C1008" s="234" t="s">
        <v>948</v>
      </c>
      <c r="D1008" s="235">
        <v>0.82</v>
      </c>
    </row>
    <row r="1009" spans="1:4" ht="24.95" customHeight="1" x14ac:dyDescent="0.2">
      <c r="A1009" s="504">
        <v>92958</v>
      </c>
      <c r="B1009" s="233" t="s">
        <v>4896</v>
      </c>
      <c r="C1009" s="234" t="s">
        <v>948</v>
      </c>
      <c r="D1009" s="235">
        <v>4.01</v>
      </c>
    </row>
    <row r="1010" spans="1:4" ht="24.95" customHeight="1" x14ac:dyDescent="0.2">
      <c r="A1010" s="504">
        <v>92959</v>
      </c>
      <c r="B1010" s="233" t="s">
        <v>4897</v>
      </c>
      <c r="C1010" s="234" t="s">
        <v>948</v>
      </c>
      <c r="D1010" s="235">
        <v>6.06</v>
      </c>
    </row>
    <row r="1011" spans="1:4" ht="24.95" customHeight="1" x14ac:dyDescent="0.2">
      <c r="A1011" s="504">
        <v>92963</v>
      </c>
      <c r="B1011" s="233" t="s">
        <v>4898</v>
      </c>
      <c r="C1011" s="234" t="s">
        <v>948</v>
      </c>
      <c r="D1011" s="235">
        <v>1.1200000000000001</v>
      </c>
    </row>
    <row r="1012" spans="1:4" ht="24.95" customHeight="1" x14ac:dyDescent="0.2">
      <c r="A1012" s="504">
        <v>92964</v>
      </c>
      <c r="B1012" s="233" t="s">
        <v>4899</v>
      </c>
      <c r="C1012" s="234" t="s">
        <v>948</v>
      </c>
      <c r="D1012" s="235">
        <v>0.25</v>
      </c>
    </row>
    <row r="1013" spans="1:4" ht="24.95" customHeight="1" x14ac:dyDescent="0.2">
      <c r="A1013" s="504">
        <v>92965</v>
      </c>
      <c r="B1013" s="233" t="s">
        <v>4900</v>
      </c>
      <c r="C1013" s="234" t="s">
        <v>948</v>
      </c>
      <c r="D1013" s="235">
        <v>1.4</v>
      </c>
    </row>
    <row r="1014" spans="1:4" ht="24.95" customHeight="1" x14ac:dyDescent="0.2">
      <c r="A1014" s="504">
        <v>93220</v>
      </c>
      <c r="B1014" s="233" t="s">
        <v>4901</v>
      </c>
      <c r="C1014" s="234" t="s">
        <v>948</v>
      </c>
      <c r="D1014" s="235">
        <v>178.97</v>
      </c>
    </row>
    <row r="1015" spans="1:4" ht="24.95" customHeight="1" x14ac:dyDescent="0.2">
      <c r="A1015" s="504">
        <v>93221</v>
      </c>
      <c r="B1015" s="233" t="s">
        <v>4902</v>
      </c>
      <c r="C1015" s="234" t="s">
        <v>948</v>
      </c>
      <c r="D1015" s="235">
        <v>47.01</v>
      </c>
    </row>
    <row r="1016" spans="1:4" ht="24.95" customHeight="1" x14ac:dyDescent="0.2">
      <c r="A1016" s="504">
        <v>93222</v>
      </c>
      <c r="B1016" s="233" t="s">
        <v>4903</v>
      </c>
      <c r="C1016" s="234" t="s">
        <v>948</v>
      </c>
      <c r="D1016" s="235">
        <v>223.97</v>
      </c>
    </row>
    <row r="1017" spans="1:4" ht="24.95" customHeight="1" x14ac:dyDescent="0.2">
      <c r="A1017" s="504">
        <v>93223</v>
      </c>
      <c r="B1017" s="233" t="s">
        <v>4904</v>
      </c>
      <c r="C1017" s="234" t="s">
        <v>948</v>
      </c>
      <c r="D1017" s="235">
        <v>154.16</v>
      </c>
    </row>
    <row r="1018" spans="1:4" ht="24.95" customHeight="1" x14ac:dyDescent="0.2">
      <c r="A1018" s="504">
        <v>93229</v>
      </c>
      <c r="B1018" s="233" t="s">
        <v>4905</v>
      </c>
      <c r="C1018" s="234" t="s">
        <v>948</v>
      </c>
      <c r="D1018" s="235">
        <v>0.22</v>
      </c>
    </row>
    <row r="1019" spans="1:4" ht="24.95" customHeight="1" x14ac:dyDescent="0.2">
      <c r="A1019" s="504">
        <v>93230</v>
      </c>
      <c r="B1019" s="233" t="s">
        <v>4906</v>
      </c>
      <c r="C1019" s="234" t="s">
        <v>948</v>
      </c>
      <c r="D1019" s="235">
        <v>0.05</v>
      </c>
    </row>
    <row r="1020" spans="1:4" ht="24.95" customHeight="1" x14ac:dyDescent="0.2">
      <c r="A1020" s="504">
        <v>93231</v>
      </c>
      <c r="B1020" s="233" t="s">
        <v>4907</v>
      </c>
      <c r="C1020" s="234" t="s">
        <v>948</v>
      </c>
      <c r="D1020" s="235">
        <v>0.21</v>
      </c>
    </row>
    <row r="1021" spans="1:4" ht="24.95" customHeight="1" x14ac:dyDescent="0.2">
      <c r="A1021" s="504">
        <v>93232</v>
      </c>
      <c r="B1021" s="233" t="s">
        <v>4908</v>
      </c>
      <c r="C1021" s="234" t="s">
        <v>948</v>
      </c>
      <c r="D1021" s="235">
        <v>3.66</v>
      </c>
    </row>
    <row r="1022" spans="1:4" ht="24.95" customHeight="1" x14ac:dyDescent="0.2">
      <c r="A1022" s="504">
        <v>93235</v>
      </c>
      <c r="B1022" s="233" t="s">
        <v>4909</v>
      </c>
      <c r="C1022" s="234" t="s">
        <v>948</v>
      </c>
      <c r="D1022" s="235">
        <v>1.06</v>
      </c>
    </row>
    <row r="1023" spans="1:4" ht="24.95" customHeight="1" x14ac:dyDescent="0.2">
      <c r="A1023" s="504">
        <v>93238</v>
      </c>
      <c r="B1023" s="233" t="s">
        <v>4910</v>
      </c>
      <c r="C1023" s="234" t="s">
        <v>948</v>
      </c>
      <c r="D1023" s="235">
        <v>1.1100000000000001</v>
      </c>
    </row>
    <row r="1024" spans="1:4" ht="24.95" customHeight="1" x14ac:dyDescent="0.2">
      <c r="A1024" s="504">
        <v>93239</v>
      </c>
      <c r="B1024" s="233" t="s">
        <v>4911</v>
      </c>
      <c r="C1024" s="234" t="s">
        <v>948</v>
      </c>
      <c r="D1024" s="235">
        <v>5.0199999999999996</v>
      </c>
    </row>
    <row r="1025" spans="1:4" ht="24.95" customHeight="1" x14ac:dyDescent="0.2">
      <c r="A1025" s="504">
        <v>93240</v>
      </c>
      <c r="B1025" s="233" t="s">
        <v>4912</v>
      </c>
      <c r="C1025" s="234" t="s">
        <v>948</v>
      </c>
      <c r="D1025" s="235">
        <v>7.38</v>
      </c>
    </row>
    <row r="1026" spans="1:4" ht="24.95" customHeight="1" x14ac:dyDescent="0.2">
      <c r="A1026" s="504">
        <v>93267</v>
      </c>
      <c r="B1026" s="233" t="s">
        <v>4913</v>
      </c>
      <c r="C1026" s="234" t="s">
        <v>948</v>
      </c>
      <c r="D1026" s="235">
        <v>21.76</v>
      </c>
    </row>
    <row r="1027" spans="1:4" ht="24.95" customHeight="1" x14ac:dyDescent="0.2">
      <c r="A1027" s="504">
        <v>93269</v>
      </c>
      <c r="B1027" s="233" t="s">
        <v>4914</v>
      </c>
      <c r="C1027" s="234" t="s">
        <v>948</v>
      </c>
      <c r="D1027" s="235">
        <v>4.8899999999999997</v>
      </c>
    </row>
    <row r="1028" spans="1:4" ht="24.95" customHeight="1" x14ac:dyDescent="0.2">
      <c r="A1028" s="504">
        <v>93270</v>
      </c>
      <c r="B1028" s="233" t="s">
        <v>4915</v>
      </c>
      <c r="C1028" s="234" t="s">
        <v>948</v>
      </c>
      <c r="D1028" s="235">
        <v>23.8</v>
      </c>
    </row>
    <row r="1029" spans="1:4" ht="24.95" customHeight="1" x14ac:dyDescent="0.2">
      <c r="A1029" s="504">
        <v>93271</v>
      </c>
      <c r="B1029" s="233" t="s">
        <v>4916</v>
      </c>
      <c r="C1029" s="234" t="s">
        <v>948</v>
      </c>
      <c r="D1029" s="235">
        <v>4.76</v>
      </c>
    </row>
    <row r="1030" spans="1:4" ht="24.95" customHeight="1" x14ac:dyDescent="0.2">
      <c r="A1030" s="504">
        <v>93277</v>
      </c>
      <c r="B1030" s="233" t="s">
        <v>4917</v>
      </c>
      <c r="C1030" s="234" t="s">
        <v>948</v>
      </c>
      <c r="D1030" s="235">
        <v>0.2</v>
      </c>
    </row>
    <row r="1031" spans="1:4" ht="24.95" customHeight="1" x14ac:dyDescent="0.2">
      <c r="A1031" s="504">
        <v>93278</v>
      </c>
      <c r="B1031" s="233" t="s">
        <v>4918</v>
      </c>
      <c r="C1031" s="234" t="s">
        <v>948</v>
      </c>
      <c r="D1031" s="235">
        <v>0.04</v>
      </c>
    </row>
    <row r="1032" spans="1:4" ht="24.95" customHeight="1" x14ac:dyDescent="0.2">
      <c r="A1032" s="504">
        <v>93279</v>
      </c>
      <c r="B1032" s="233" t="s">
        <v>4919</v>
      </c>
      <c r="C1032" s="234" t="s">
        <v>948</v>
      </c>
      <c r="D1032" s="235">
        <v>0.19</v>
      </c>
    </row>
    <row r="1033" spans="1:4" ht="24.95" customHeight="1" x14ac:dyDescent="0.2">
      <c r="A1033" s="504">
        <v>93280</v>
      </c>
      <c r="B1033" s="233" t="s">
        <v>4920</v>
      </c>
      <c r="C1033" s="234" t="s">
        <v>948</v>
      </c>
      <c r="D1033" s="235">
        <v>0.39</v>
      </c>
    </row>
    <row r="1034" spans="1:4" ht="24.95" customHeight="1" x14ac:dyDescent="0.2">
      <c r="A1034" s="504">
        <v>93283</v>
      </c>
      <c r="B1034" s="233" t="s">
        <v>4921</v>
      </c>
      <c r="C1034" s="234" t="s">
        <v>948</v>
      </c>
      <c r="D1034" s="235">
        <v>45.74</v>
      </c>
    </row>
    <row r="1035" spans="1:4" ht="24.95" customHeight="1" x14ac:dyDescent="0.2">
      <c r="A1035" s="504">
        <v>93284</v>
      </c>
      <c r="B1035" s="233" t="s">
        <v>4922</v>
      </c>
      <c r="C1035" s="234" t="s">
        <v>948</v>
      </c>
      <c r="D1035" s="235">
        <v>15.66</v>
      </c>
    </row>
    <row r="1036" spans="1:4" ht="24.95" customHeight="1" x14ac:dyDescent="0.2">
      <c r="A1036" s="504">
        <v>93285</v>
      </c>
      <c r="B1036" s="233" t="s">
        <v>4923</v>
      </c>
      <c r="C1036" s="234" t="s">
        <v>948</v>
      </c>
      <c r="D1036" s="235">
        <v>73.540000000000006</v>
      </c>
    </row>
    <row r="1037" spans="1:4" ht="24.95" customHeight="1" x14ac:dyDescent="0.2">
      <c r="A1037" s="504">
        <v>93286</v>
      </c>
      <c r="B1037" s="233" t="s">
        <v>4924</v>
      </c>
      <c r="C1037" s="234" t="s">
        <v>948</v>
      </c>
      <c r="D1037" s="235">
        <v>112.71</v>
      </c>
    </row>
    <row r="1038" spans="1:4" ht="24.95" customHeight="1" x14ac:dyDescent="0.2">
      <c r="A1038" s="504">
        <v>93296</v>
      </c>
      <c r="B1038" s="233" t="s">
        <v>4925</v>
      </c>
      <c r="C1038" s="234" t="s">
        <v>948</v>
      </c>
      <c r="D1038" s="235">
        <v>3.2</v>
      </c>
    </row>
    <row r="1039" spans="1:4" ht="24.95" customHeight="1" x14ac:dyDescent="0.2">
      <c r="A1039" s="504">
        <v>93397</v>
      </c>
      <c r="B1039" s="233" t="s">
        <v>4926</v>
      </c>
      <c r="C1039" s="234" t="s">
        <v>948</v>
      </c>
      <c r="D1039" s="235">
        <v>7.49</v>
      </c>
    </row>
    <row r="1040" spans="1:4" ht="24.95" customHeight="1" x14ac:dyDescent="0.2">
      <c r="A1040" s="504">
        <v>93398</v>
      </c>
      <c r="B1040" s="233" t="s">
        <v>4927</v>
      </c>
      <c r="C1040" s="234" t="s">
        <v>948</v>
      </c>
      <c r="D1040" s="235">
        <v>2.99</v>
      </c>
    </row>
    <row r="1041" spans="1:4" ht="24.95" customHeight="1" x14ac:dyDescent="0.2">
      <c r="A1041" s="504">
        <v>93399</v>
      </c>
      <c r="B1041" s="233" t="s">
        <v>4928</v>
      </c>
      <c r="C1041" s="234" t="s">
        <v>948</v>
      </c>
      <c r="D1041" s="235">
        <v>0.61</v>
      </c>
    </row>
    <row r="1042" spans="1:4" ht="24.95" customHeight="1" x14ac:dyDescent="0.2">
      <c r="A1042" s="504">
        <v>93400</v>
      </c>
      <c r="B1042" s="233" t="s">
        <v>4929</v>
      </c>
      <c r="C1042" s="234" t="s">
        <v>948</v>
      </c>
      <c r="D1042" s="235">
        <v>14.06</v>
      </c>
    </row>
    <row r="1043" spans="1:4" ht="24.95" customHeight="1" x14ac:dyDescent="0.2">
      <c r="A1043" s="504">
        <v>93401</v>
      </c>
      <c r="B1043" s="233" t="s">
        <v>4930</v>
      </c>
      <c r="C1043" s="234" t="s">
        <v>948</v>
      </c>
      <c r="D1043" s="235">
        <v>82.13</v>
      </c>
    </row>
    <row r="1044" spans="1:4" ht="24.95" customHeight="1" x14ac:dyDescent="0.2">
      <c r="A1044" s="504">
        <v>93404</v>
      </c>
      <c r="B1044" s="233" t="s">
        <v>4931</v>
      </c>
      <c r="C1044" s="234" t="s">
        <v>948</v>
      </c>
      <c r="D1044" s="235">
        <v>3.61</v>
      </c>
    </row>
    <row r="1045" spans="1:4" ht="24.95" customHeight="1" x14ac:dyDescent="0.2">
      <c r="A1045" s="504">
        <v>93405</v>
      </c>
      <c r="B1045" s="233" t="s">
        <v>4932</v>
      </c>
      <c r="C1045" s="234" t="s">
        <v>948</v>
      </c>
      <c r="D1045" s="235">
        <v>0.71</v>
      </c>
    </row>
    <row r="1046" spans="1:4" ht="24.95" customHeight="1" x14ac:dyDescent="0.2">
      <c r="A1046" s="504">
        <v>93406</v>
      </c>
      <c r="B1046" s="233" t="s">
        <v>4933</v>
      </c>
      <c r="C1046" s="234" t="s">
        <v>948</v>
      </c>
      <c r="D1046" s="235">
        <v>4.5199999999999996</v>
      </c>
    </row>
    <row r="1047" spans="1:4" ht="24.95" customHeight="1" x14ac:dyDescent="0.2">
      <c r="A1047" s="504">
        <v>93407</v>
      </c>
      <c r="B1047" s="233" t="s">
        <v>4934</v>
      </c>
      <c r="C1047" s="234" t="s">
        <v>948</v>
      </c>
      <c r="D1047" s="235">
        <v>27.38</v>
      </c>
    </row>
    <row r="1048" spans="1:4" ht="24.95" customHeight="1" x14ac:dyDescent="0.2">
      <c r="A1048" s="504">
        <v>93411</v>
      </c>
      <c r="B1048" s="233" t="s">
        <v>4935</v>
      </c>
      <c r="C1048" s="234" t="s">
        <v>948</v>
      </c>
      <c r="D1048" s="235">
        <v>0.15</v>
      </c>
    </row>
    <row r="1049" spans="1:4" ht="24.95" customHeight="1" x14ac:dyDescent="0.2">
      <c r="A1049" s="504">
        <v>93412</v>
      </c>
      <c r="B1049" s="233" t="s">
        <v>4936</v>
      </c>
      <c r="C1049" s="234" t="s">
        <v>948</v>
      </c>
      <c r="D1049" s="235">
        <v>0.05</v>
      </c>
    </row>
    <row r="1050" spans="1:4" ht="24.95" customHeight="1" x14ac:dyDescent="0.2">
      <c r="A1050" s="504">
        <v>93413</v>
      </c>
      <c r="B1050" s="233" t="s">
        <v>4937</v>
      </c>
      <c r="C1050" s="234" t="s">
        <v>948</v>
      </c>
      <c r="D1050" s="235">
        <v>0.13</v>
      </c>
    </row>
    <row r="1051" spans="1:4" ht="24.95" customHeight="1" x14ac:dyDescent="0.2">
      <c r="A1051" s="504">
        <v>93414</v>
      </c>
      <c r="B1051" s="233" t="s">
        <v>4938</v>
      </c>
      <c r="C1051" s="234" t="s">
        <v>948</v>
      </c>
      <c r="D1051" s="235">
        <v>8.5299999999999994</v>
      </c>
    </row>
    <row r="1052" spans="1:4" ht="24.95" customHeight="1" x14ac:dyDescent="0.2">
      <c r="A1052" s="504">
        <v>93417</v>
      </c>
      <c r="B1052" s="233" t="s">
        <v>4939</v>
      </c>
      <c r="C1052" s="234" t="s">
        <v>948</v>
      </c>
      <c r="D1052" s="235">
        <v>1.96</v>
      </c>
    </row>
    <row r="1053" spans="1:4" ht="24.95" customHeight="1" x14ac:dyDescent="0.2">
      <c r="A1053" s="504">
        <v>93418</v>
      </c>
      <c r="B1053" s="233" t="s">
        <v>4940</v>
      </c>
      <c r="C1053" s="234" t="s">
        <v>948</v>
      </c>
      <c r="D1053" s="235">
        <v>0.67</v>
      </c>
    </row>
    <row r="1054" spans="1:4" ht="24.95" customHeight="1" x14ac:dyDescent="0.2">
      <c r="A1054" s="504">
        <v>93419</v>
      </c>
      <c r="B1054" s="233" t="s">
        <v>4941</v>
      </c>
      <c r="C1054" s="234" t="s">
        <v>948</v>
      </c>
      <c r="D1054" s="235">
        <v>1.75</v>
      </c>
    </row>
    <row r="1055" spans="1:4" ht="24.95" customHeight="1" x14ac:dyDescent="0.2">
      <c r="A1055" s="504">
        <v>93420</v>
      </c>
      <c r="B1055" s="233" t="s">
        <v>4942</v>
      </c>
      <c r="C1055" s="234" t="s">
        <v>948</v>
      </c>
      <c r="D1055" s="235">
        <v>34.83</v>
      </c>
    </row>
    <row r="1056" spans="1:4" ht="24.95" customHeight="1" x14ac:dyDescent="0.2">
      <c r="A1056" s="504">
        <v>93423</v>
      </c>
      <c r="B1056" s="233" t="s">
        <v>4943</v>
      </c>
      <c r="C1056" s="234" t="s">
        <v>948</v>
      </c>
      <c r="D1056" s="235">
        <v>2.77</v>
      </c>
    </row>
    <row r="1057" spans="1:4" ht="24.95" customHeight="1" x14ac:dyDescent="0.2">
      <c r="A1057" s="504">
        <v>93424</v>
      </c>
      <c r="B1057" s="233" t="s">
        <v>4944</v>
      </c>
      <c r="C1057" s="234" t="s">
        <v>948</v>
      </c>
      <c r="D1057" s="235">
        <v>0.95</v>
      </c>
    </row>
    <row r="1058" spans="1:4" ht="24.95" customHeight="1" x14ac:dyDescent="0.2">
      <c r="A1058" s="504">
        <v>93425</v>
      </c>
      <c r="B1058" s="233" t="s">
        <v>4945</v>
      </c>
      <c r="C1058" s="234" t="s">
        <v>948</v>
      </c>
      <c r="D1058" s="235">
        <v>2.48</v>
      </c>
    </row>
    <row r="1059" spans="1:4" ht="24.95" customHeight="1" x14ac:dyDescent="0.2">
      <c r="A1059" s="504">
        <v>93426</v>
      </c>
      <c r="B1059" s="233" t="s">
        <v>4946</v>
      </c>
      <c r="C1059" s="234" t="s">
        <v>948</v>
      </c>
      <c r="D1059" s="235">
        <v>83.24</v>
      </c>
    </row>
    <row r="1060" spans="1:4" ht="24.95" customHeight="1" x14ac:dyDescent="0.2">
      <c r="A1060" s="504">
        <v>93429</v>
      </c>
      <c r="B1060" s="233" t="s">
        <v>4947</v>
      </c>
      <c r="C1060" s="234" t="s">
        <v>948</v>
      </c>
      <c r="D1060" s="235">
        <v>64.400000000000006</v>
      </c>
    </row>
    <row r="1061" spans="1:4" ht="24.95" customHeight="1" x14ac:dyDescent="0.2">
      <c r="A1061" s="504">
        <v>93430</v>
      </c>
      <c r="B1061" s="233" t="s">
        <v>4948</v>
      </c>
      <c r="C1061" s="234" t="s">
        <v>948</v>
      </c>
      <c r="D1061" s="235">
        <v>22.05</v>
      </c>
    </row>
    <row r="1062" spans="1:4" ht="24.95" customHeight="1" x14ac:dyDescent="0.2">
      <c r="A1062" s="504">
        <v>93431</v>
      </c>
      <c r="B1062" s="233" t="s">
        <v>4949</v>
      </c>
      <c r="C1062" s="234" t="s">
        <v>948</v>
      </c>
      <c r="D1062" s="235">
        <v>103.52</v>
      </c>
    </row>
    <row r="1063" spans="1:4" ht="24.95" customHeight="1" x14ac:dyDescent="0.2">
      <c r="A1063" s="504">
        <v>93432</v>
      </c>
      <c r="B1063" s="233" t="s">
        <v>4950</v>
      </c>
      <c r="C1063" s="234" t="s">
        <v>948</v>
      </c>
      <c r="D1063" s="235">
        <v>1574.4</v>
      </c>
    </row>
    <row r="1064" spans="1:4" ht="24.95" customHeight="1" x14ac:dyDescent="0.2">
      <c r="A1064" s="504">
        <v>93435</v>
      </c>
      <c r="B1064" s="233" t="s">
        <v>4951</v>
      </c>
      <c r="C1064" s="234" t="s">
        <v>948</v>
      </c>
      <c r="D1064" s="235">
        <v>3.48</v>
      </c>
    </row>
    <row r="1065" spans="1:4" ht="24.95" customHeight="1" x14ac:dyDescent="0.2">
      <c r="A1065" s="504">
        <v>93436</v>
      </c>
      <c r="B1065" s="233" t="s">
        <v>4952</v>
      </c>
      <c r="C1065" s="234" t="s">
        <v>948</v>
      </c>
      <c r="D1065" s="235">
        <v>1.39</v>
      </c>
    </row>
    <row r="1066" spans="1:4" ht="24.95" customHeight="1" x14ac:dyDescent="0.2">
      <c r="A1066" s="504">
        <v>93437</v>
      </c>
      <c r="B1066" s="233" t="s">
        <v>4953</v>
      </c>
      <c r="C1066" s="234" t="s">
        <v>948</v>
      </c>
      <c r="D1066" s="235">
        <v>6.53</v>
      </c>
    </row>
    <row r="1067" spans="1:4" ht="24.95" customHeight="1" x14ac:dyDescent="0.2">
      <c r="A1067" s="504">
        <v>93438</v>
      </c>
      <c r="B1067" s="233" t="s">
        <v>4954</v>
      </c>
      <c r="C1067" s="234" t="s">
        <v>948</v>
      </c>
      <c r="D1067" s="235">
        <v>15.44</v>
      </c>
    </row>
    <row r="1068" spans="1:4" ht="24.95" customHeight="1" x14ac:dyDescent="0.2">
      <c r="A1068" s="504">
        <v>95114</v>
      </c>
      <c r="B1068" s="233" t="s">
        <v>4955</v>
      </c>
      <c r="C1068" s="234" t="s">
        <v>948</v>
      </c>
      <c r="D1068" s="235">
        <v>1.0900000000000001</v>
      </c>
    </row>
    <row r="1069" spans="1:4" ht="24.95" customHeight="1" x14ac:dyDescent="0.2">
      <c r="A1069" s="504">
        <v>95115</v>
      </c>
      <c r="B1069" s="233" t="s">
        <v>4956</v>
      </c>
      <c r="C1069" s="234" t="s">
        <v>948</v>
      </c>
      <c r="D1069" s="235">
        <v>0.24</v>
      </c>
    </row>
    <row r="1070" spans="1:4" ht="24.95" customHeight="1" x14ac:dyDescent="0.2">
      <c r="A1070" s="504">
        <v>95116</v>
      </c>
      <c r="B1070" s="233" t="s">
        <v>4957</v>
      </c>
      <c r="C1070" s="234" t="s">
        <v>948</v>
      </c>
      <c r="D1070" s="235">
        <v>31.99</v>
      </c>
    </row>
    <row r="1071" spans="1:4" ht="24.95" customHeight="1" x14ac:dyDescent="0.2">
      <c r="A1071" s="504">
        <v>95117</v>
      </c>
      <c r="B1071" s="233" t="s">
        <v>4958</v>
      </c>
      <c r="C1071" s="234" t="s">
        <v>948</v>
      </c>
      <c r="D1071" s="235">
        <v>9.59</v>
      </c>
    </row>
    <row r="1072" spans="1:4" ht="24.95" customHeight="1" x14ac:dyDescent="0.2">
      <c r="A1072" s="504">
        <v>95118</v>
      </c>
      <c r="B1072" s="233" t="s">
        <v>4959</v>
      </c>
      <c r="C1072" s="234" t="s">
        <v>948</v>
      </c>
      <c r="D1072" s="235">
        <v>33.22</v>
      </c>
    </row>
    <row r="1073" spans="1:4" ht="24.95" customHeight="1" x14ac:dyDescent="0.2">
      <c r="A1073" s="504">
        <v>95119</v>
      </c>
      <c r="B1073" s="233" t="s">
        <v>4960</v>
      </c>
      <c r="C1073" s="234" t="s">
        <v>948</v>
      </c>
      <c r="D1073" s="235">
        <v>11.37</v>
      </c>
    </row>
    <row r="1074" spans="1:4" ht="24.95" customHeight="1" x14ac:dyDescent="0.2">
      <c r="A1074" s="504">
        <v>95120</v>
      </c>
      <c r="B1074" s="233" t="s">
        <v>4961</v>
      </c>
      <c r="C1074" s="234" t="s">
        <v>948</v>
      </c>
      <c r="D1074" s="235">
        <v>32.51</v>
      </c>
    </row>
    <row r="1075" spans="1:4" ht="24.95" customHeight="1" x14ac:dyDescent="0.2">
      <c r="A1075" s="504">
        <v>95123</v>
      </c>
      <c r="B1075" s="233" t="s">
        <v>4962</v>
      </c>
      <c r="C1075" s="234" t="s">
        <v>948</v>
      </c>
      <c r="D1075" s="235">
        <v>10.55</v>
      </c>
    </row>
    <row r="1076" spans="1:4" ht="24.95" customHeight="1" x14ac:dyDescent="0.2">
      <c r="A1076" s="504">
        <v>95124</v>
      </c>
      <c r="B1076" s="233" t="s">
        <v>4963</v>
      </c>
      <c r="C1076" s="234" t="s">
        <v>948</v>
      </c>
      <c r="D1076" s="235">
        <v>3.16</v>
      </c>
    </row>
    <row r="1077" spans="1:4" ht="24.95" customHeight="1" x14ac:dyDescent="0.2">
      <c r="A1077" s="504">
        <v>95125</v>
      </c>
      <c r="B1077" s="233" t="s">
        <v>4964</v>
      </c>
      <c r="C1077" s="234" t="s">
        <v>948</v>
      </c>
      <c r="D1077" s="235">
        <v>11.55</v>
      </c>
    </row>
    <row r="1078" spans="1:4" ht="24.95" customHeight="1" x14ac:dyDescent="0.2">
      <c r="A1078" s="504">
        <v>95126</v>
      </c>
      <c r="B1078" s="233" t="s">
        <v>4965</v>
      </c>
      <c r="C1078" s="234" t="s">
        <v>948</v>
      </c>
      <c r="D1078" s="235">
        <v>76.48</v>
      </c>
    </row>
    <row r="1079" spans="1:4" ht="24.95" customHeight="1" x14ac:dyDescent="0.2">
      <c r="A1079" s="504">
        <v>95129</v>
      </c>
      <c r="B1079" s="233" t="s">
        <v>4966</v>
      </c>
      <c r="C1079" s="234" t="s">
        <v>948</v>
      </c>
      <c r="D1079" s="235">
        <v>18.73</v>
      </c>
    </row>
    <row r="1080" spans="1:4" ht="24.95" customHeight="1" x14ac:dyDescent="0.2">
      <c r="A1080" s="504">
        <v>95130</v>
      </c>
      <c r="B1080" s="233" t="s">
        <v>4967</v>
      </c>
      <c r="C1080" s="234" t="s">
        <v>948</v>
      </c>
      <c r="D1080" s="235">
        <v>6.55</v>
      </c>
    </row>
    <row r="1081" spans="1:4" ht="24.95" customHeight="1" x14ac:dyDescent="0.2">
      <c r="A1081" s="504">
        <v>95131</v>
      </c>
      <c r="B1081" s="233" t="s">
        <v>4968</v>
      </c>
      <c r="C1081" s="234" t="s">
        <v>948</v>
      </c>
      <c r="D1081" s="235">
        <v>35.119999999999997</v>
      </c>
    </row>
    <row r="1082" spans="1:4" ht="24.95" customHeight="1" x14ac:dyDescent="0.2">
      <c r="A1082" s="504">
        <v>95132</v>
      </c>
      <c r="B1082" s="233" t="s">
        <v>4969</v>
      </c>
      <c r="C1082" s="234" t="s">
        <v>948</v>
      </c>
      <c r="D1082" s="235">
        <v>16.72</v>
      </c>
    </row>
    <row r="1083" spans="1:4" ht="24.95" customHeight="1" x14ac:dyDescent="0.2">
      <c r="A1083" s="504">
        <v>95136</v>
      </c>
      <c r="B1083" s="233" t="s">
        <v>4970</v>
      </c>
      <c r="C1083" s="234" t="s">
        <v>948</v>
      </c>
      <c r="D1083" s="235">
        <v>0.02</v>
      </c>
    </row>
    <row r="1084" spans="1:4" ht="24.95" customHeight="1" x14ac:dyDescent="0.2">
      <c r="A1084" s="504">
        <v>95137</v>
      </c>
      <c r="B1084" s="233" t="s">
        <v>4971</v>
      </c>
      <c r="C1084" s="234" t="s">
        <v>948</v>
      </c>
      <c r="D1084" s="235">
        <v>0.01</v>
      </c>
    </row>
    <row r="1085" spans="1:4" ht="24.95" customHeight="1" x14ac:dyDescent="0.2">
      <c r="A1085" s="504">
        <v>95138</v>
      </c>
      <c r="B1085" s="233" t="s">
        <v>4972</v>
      </c>
      <c r="C1085" s="234" t="s">
        <v>948</v>
      </c>
      <c r="D1085" s="235">
        <v>0.01</v>
      </c>
    </row>
    <row r="1086" spans="1:4" ht="24.95" customHeight="1" x14ac:dyDescent="0.2">
      <c r="A1086" s="504">
        <v>95208</v>
      </c>
      <c r="B1086" s="233" t="s">
        <v>4973</v>
      </c>
      <c r="C1086" s="234" t="s">
        <v>948</v>
      </c>
      <c r="D1086" s="235">
        <v>24.66</v>
      </c>
    </row>
    <row r="1087" spans="1:4" ht="24.95" customHeight="1" x14ac:dyDescent="0.2">
      <c r="A1087" s="504">
        <v>95209</v>
      </c>
      <c r="B1087" s="233" t="s">
        <v>4974</v>
      </c>
      <c r="C1087" s="234" t="s">
        <v>948</v>
      </c>
      <c r="D1087" s="235">
        <v>5.54</v>
      </c>
    </row>
    <row r="1088" spans="1:4" ht="24.95" customHeight="1" x14ac:dyDescent="0.2">
      <c r="A1088" s="504">
        <v>95210</v>
      </c>
      <c r="B1088" s="233" t="s">
        <v>4975</v>
      </c>
      <c r="C1088" s="234" t="s">
        <v>948</v>
      </c>
      <c r="D1088" s="235">
        <v>26.97</v>
      </c>
    </row>
    <row r="1089" spans="1:4" ht="24.95" customHeight="1" x14ac:dyDescent="0.2">
      <c r="A1089" s="504">
        <v>95211</v>
      </c>
      <c r="B1089" s="233" t="s">
        <v>4976</v>
      </c>
      <c r="C1089" s="234" t="s">
        <v>948</v>
      </c>
      <c r="D1089" s="235">
        <v>4.76</v>
      </c>
    </row>
    <row r="1090" spans="1:4" ht="24.95" customHeight="1" x14ac:dyDescent="0.2">
      <c r="A1090" s="504">
        <v>95214</v>
      </c>
      <c r="B1090" s="233" t="s">
        <v>4977</v>
      </c>
      <c r="C1090" s="234" t="s">
        <v>948</v>
      </c>
      <c r="D1090" s="235">
        <v>0.42</v>
      </c>
    </row>
    <row r="1091" spans="1:4" ht="24.95" customHeight="1" x14ac:dyDescent="0.2">
      <c r="A1091" s="504">
        <v>95215</v>
      </c>
      <c r="B1091" s="233" t="s">
        <v>4978</v>
      </c>
      <c r="C1091" s="234" t="s">
        <v>948</v>
      </c>
      <c r="D1091" s="235">
        <v>0.08</v>
      </c>
    </row>
    <row r="1092" spans="1:4" ht="24.95" customHeight="1" x14ac:dyDescent="0.2">
      <c r="A1092" s="504">
        <v>95216</v>
      </c>
      <c r="B1092" s="233" t="s">
        <v>4979</v>
      </c>
      <c r="C1092" s="234" t="s">
        <v>948</v>
      </c>
      <c r="D1092" s="235">
        <v>0.28999999999999998</v>
      </c>
    </row>
    <row r="1093" spans="1:4" ht="24.95" customHeight="1" x14ac:dyDescent="0.2">
      <c r="A1093" s="504">
        <v>95217</v>
      </c>
      <c r="B1093" s="233" t="s">
        <v>4980</v>
      </c>
      <c r="C1093" s="234" t="s">
        <v>948</v>
      </c>
      <c r="D1093" s="235">
        <v>0.32</v>
      </c>
    </row>
    <row r="1094" spans="1:4" ht="24.95" customHeight="1" x14ac:dyDescent="0.2">
      <c r="A1094" s="504">
        <v>95255</v>
      </c>
      <c r="B1094" s="233" t="s">
        <v>4981</v>
      </c>
      <c r="C1094" s="234" t="s">
        <v>948</v>
      </c>
      <c r="D1094" s="235">
        <v>0.97</v>
      </c>
    </row>
    <row r="1095" spans="1:4" ht="24.95" customHeight="1" x14ac:dyDescent="0.2">
      <c r="A1095" s="504">
        <v>95256</v>
      </c>
      <c r="B1095" s="233" t="s">
        <v>4982</v>
      </c>
      <c r="C1095" s="234" t="s">
        <v>948</v>
      </c>
      <c r="D1095" s="235">
        <v>0.21</v>
      </c>
    </row>
    <row r="1096" spans="1:4" ht="24.95" customHeight="1" x14ac:dyDescent="0.2">
      <c r="A1096" s="504">
        <v>95257</v>
      </c>
      <c r="B1096" s="233" t="s">
        <v>4983</v>
      </c>
      <c r="C1096" s="234" t="s">
        <v>948</v>
      </c>
      <c r="D1096" s="235">
        <v>1.21</v>
      </c>
    </row>
    <row r="1097" spans="1:4" ht="24.95" customHeight="1" x14ac:dyDescent="0.2">
      <c r="A1097" s="504">
        <v>95260</v>
      </c>
      <c r="B1097" s="233" t="s">
        <v>4984</v>
      </c>
      <c r="C1097" s="234" t="s">
        <v>948</v>
      </c>
      <c r="D1097" s="235">
        <v>0.51</v>
      </c>
    </row>
    <row r="1098" spans="1:4" ht="24.95" customHeight="1" x14ac:dyDescent="0.2">
      <c r="A1098" s="504">
        <v>95261</v>
      </c>
      <c r="B1098" s="233" t="s">
        <v>4985</v>
      </c>
      <c r="C1098" s="234" t="s">
        <v>948</v>
      </c>
      <c r="D1098" s="235">
        <v>0.21</v>
      </c>
    </row>
    <row r="1099" spans="1:4" ht="24.95" customHeight="1" x14ac:dyDescent="0.2">
      <c r="A1099" s="504">
        <v>95262</v>
      </c>
      <c r="B1099" s="233" t="s">
        <v>4986</v>
      </c>
      <c r="C1099" s="234" t="s">
        <v>948</v>
      </c>
      <c r="D1099" s="235">
        <v>1.01</v>
      </c>
    </row>
    <row r="1100" spans="1:4" ht="24.95" customHeight="1" x14ac:dyDescent="0.2">
      <c r="A1100" s="504">
        <v>95263</v>
      </c>
      <c r="B1100" s="233" t="s">
        <v>4987</v>
      </c>
      <c r="C1100" s="234" t="s">
        <v>948</v>
      </c>
      <c r="D1100" s="235">
        <v>1.96</v>
      </c>
    </row>
    <row r="1101" spans="1:4" ht="24.95" customHeight="1" x14ac:dyDescent="0.2">
      <c r="A1101" s="504">
        <v>95266</v>
      </c>
      <c r="B1101" s="233" t="s">
        <v>4988</v>
      </c>
      <c r="C1101" s="234" t="s">
        <v>948</v>
      </c>
      <c r="D1101" s="235">
        <v>0.41</v>
      </c>
    </row>
    <row r="1102" spans="1:4" ht="24.95" customHeight="1" x14ac:dyDescent="0.2">
      <c r="A1102" s="504">
        <v>95267</v>
      </c>
      <c r="B1102" s="233" t="s">
        <v>4989</v>
      </c>
      <c r="C1102" s="234" t="s">
        <v>948</v>
      </c>
      <c r="D1102" s="235">
        <v>0.08</v>
      </c>
    </row>
    <row r="1103" spans="1:4" ht="24.95" customHeight="1" x14ac:dyDescent="0.2">
      <c r="A1103" s="504">
        <v>95268</v>
      </c>
      <c r="B1103" s="233" t="s">
        <v>4990</v>
      </c>
      <c r="C1103" s="234" t="s">
        <v>948</v>
      </c>
      <c r="D1103" s="235">
        <v>0.4</v>
      </c>
    </row>
    <row r="1104" spans="1:4" ht="24.95" customHeight="1" x14ac:dyDescent="0.2">
      <c r="A1104" s="504">
        <v>95269</v>
      </c>
      <c r="B1104" s="233" t="s">
        <v>4991</v>
      </c>
      <c r="C1104" s="234" t="s">
        <v>948</v>
      </c>
      <c r="D1104" s="235">
        <v>3.66</v>
      </c>
    </row>
    <row r="1105" spans="1:4" ht="24.95" customHeight="1" x14ac:dyDescent="0.2">
      <c r="A1105" s="504">
        <v>95272</v>
      </c>
      <c r="B1105" s="233" t="s">
        <v>4992</v>
      </c>
      <c r="C1105" s="234" t="s">
        <v>948</v>
      </c>
      <c r="D1105" s="235">
        <v>0.4</v>
      </c>
    </row>
    <row r="1106" spans="1:4" ht="24.95" customHeight="1" x14ac:dyDescent="0.2">
      <c r="A1106" s="504">
        <v>95273</v>
      </c>
      <c r="B1106" s="233" t="s">
        <v>4993</v>
      </c>
      <c r="C1106" s="234" t="s">
        <v>948</v>
      </c>
      <c r="D1106" s="235">
        <v>0.09</v>
      </c>
    </row>
    <row r="1107" spans="1:4" ht="24.95" customHeight="1" x14ac:dyDescent="0.2">
      <c r="A1107" s="504">
        <v>95274</v>
      </c>
      <c r="B1107" s="233" t="s">
        <v>4994</v>
      </c>
      <c r="C1107" s="234" t="s">
        <v>948</v>
      </c>
      <c r="D1107" s="235">
        <v>0.31</v>
      </c>
    </row>
    <row r="1108" spans="1:4" ht="24.95" customHeight="1" x14ac:dyDescent="0.2">
      <c r="A1108" s="504">
        <v>95275</v>
      </c>
      <c r="B1108" s="233" t="s">
        <v>4995</v>
      </c>
      <c r="C1108" s="234" t="s">
        <v>948</v>
      </c>
      <c r="D1108" s="235">
        <v>1.29</v>
      </c>
    </row>
    <row r="1109" spans="1:4" ht="24.95" customHeight="1" x14ac:dyDescent="0.2">
      <c r="A1109" s="504">
        <v>95278</v>
      </c>
      <c r="B1109" s="233" t="s">
        <v>4996</v>
      </c>
      <c r="C1109" s="234" t="s">
        <v>948</v>
      </c>
      <c r="D1109" s="235">
        <v>0.44</v>
      </c>
    </row>
    <row r="1110" spans="1:4" ht="24.95" customHeight="1" x14ac:dyDescent="0.2">
      <c r="A1110" s="504">
        <v>95279</v>
      </c>
      <c r="B1110" s="233" t="s">
        <v>4997</v>
      </c>
      <c r="C1110" s="234" t="s">
        <v>948</v>
      </c>
      <c r="D1110" s="235">
        <v>0.09</v>
      </c>
    </row>
    <row r="1111" spans="1:4" ht="24.95" customHeight="1" x14ac:dyDescent="0.2">
      <c r="A1111" s="504">
        <v>95280</v>
      </c>
      <c r="B1111" s="233" t="s">
        <v>4998</v>
      </c>
      <c r="C1111" s="234" t="s">
        <v>948</v>
      </c>
      <c r="D1111" s="235">
        <v>0.34</v>
      </c>
    </row>
    <row r="1112" spans="1:4" ht="24.95" customHeight="1" x14ac:dyDescent="0.2">
      <c r="A1112" s="504">
        <v>95281</v>
      </c>
      <c r="B1112" s="233" t="s">
        <v>4999</v>
      </c>
      <c r="C1112" s="234" t="s">
        <v>948</v>
      </c>
      <c r="D1112" s="235">
        <v>3.66</v>
      </c>
    </row>
    <row r="1113" spans="1:4" ht="24.95" customHeight="1" x14ac:dyDescent="0.2">
      <c r="A1113" s="504">
        <v>95617</v>
      </c>
      <c r="B1113" s="233" t="s">
        <v>5000</v>
      </c>
      <c r="C1113" s="234" t="s">
        <v>948</v>
      </c>
      <c r="D1113" s="235">
        <v>0.79</v>
      </c>
    </row>
    <row r="1114" spans="1:4" ht="24.95" customHeight="1" x14ac:dyDescent="0.2">
      <c r="A1114" s="504">
        <v>95618</v>
      </c>
      <c r="B1114" s="233" t="s">
        <v>5001</v>
      </c>
      <c r="C1114" s="234" t="s">
        <v>948</v>
      </c>
      <c r="D1114" s="235">
        <v>0.17</v>
      </c>
    </row>
    <row r="1115" spans="1:4" ht="24.95" customHeight="1" x14ac:dyDescent="0.2">
      <c r="A1115" s="504">
        <v>95619</v>
      </c>
      <c r="B1115" s="233" t="s">
        <v>5002</v>
      </c>
      <c r="C1115" s="234" t="s">
        <v>948</v>
      </c>
      <c r="D1115" s="235">
        <v>0.99</v>
      </c>
    </row>
    <row r="1116" spans="1:4" ht="24.95" customHeight="1" x14ac:dyDescent="0.2">
      <c r="A1116" s="504">
        <v>95627</v>
      </c>
      <c r="B1116" s="233" t="s">
        <v>5003</v>
      </c>
      <c r="C1116" s="234" t="s">
        <v>948</v>
      </c>
      <c r="D1116" s="235">
        <v>20.96</v>
      </c>
    </row>
    <row r="1117" spans="1:4" ht="24.95" customHeight="1" x14ac:dyDescent="0.2">
      <c r="A1117" s="504">
        <v>95628</v>
      </c>
      <c r="B1117" s="233" t="s">
        <v>5004</v>
      </c>
      <c r="C1117" s="234" t="s">
        <v>948</v>
      </c>
      <c r="D1117" s="235">
        <v>5.5</v>
      </c>
    </row>
    <row r="1118" spans="1:4" ht="24.95" customHeight="1" x14ac:dyDescent="0.2">
      <c r="A1118" s="504">
        <v>95629</v>
      </c>
      <c r="B1118" s="233" t="s">
        <v>5005</v>
      </c>
      <c r="C1118" s="234" t="s">
        <v>948</v>
      </c>
      <c r="D1118" s="235">
        <v>26.23</v>
      </c>
    </row>
    <row r="1119" spans="1:4" ht="24.95" customHeight="1" x14ac:dyDescent="0.2">
      <c r="A1119" s="504">
        <v>95630</v>
      </c>
      <c r="B1119" s="233" t="s">
        <v>5006</v>
      </c>
      <c r="C1119" s="234" t="s">
        <v>948</v>
      </c>
      <c r="D1119" s="235">
        <v>55.07</v>
      </c>
    </row>
    <row r="1120" spans="1:4" ht="24.95" customHeight="1" x14ac:dyDescent="0.2">
      <c r="A1120" s="504">
        <v>95698</v>
      </c>
      <c r="B1120" s="233" t="s">
        <v>5007</v>
      </c>
      <c r="C1120" s="234" t="s">
        <v>948</v>
      </c>
      <c r="D1120" s="235">
        <v>3.22</v>
      </c>
    </row>
    <row r="1121" spans="1:4" ht="24.95" customHeight="1" x14ac:dyDescent="0.2">
      <c r="A1121" s="504">
        <v>95699</v>
      </c>
      <c r="B1121" s="233" t="s">
        <v>5008</v>
      </c>
      <c r="C1121" s="234" t="s">
        <v>948</v>
      </c>
      <c r="D1121" s="235">
        <v>0.72</v>
      </c>
    </row>
    <row r="1122" spans="1:4" ht="24.95" customHeight="1" x14ac:dyDescent="0.2">
      <c r="A1122" s="504">
        <v>95700</v>
      </c>
      <c r="B1122" s="233" t="s">
        <v>5009</v>
      </c>
      <c r="C1122" s="234" t="s">
        <v>948</v>
      </c>
      <c r="D1122" s="235">
        <v>4.03</v>
      </c>
    </row>
    <row r="1123" spans="1:4" ht="24.95" customHeight="1" x14ac:dyDescent="0.2">
      <c r="A1123" s="504">
        <v>95701</v>
      </c>
      <c r="B1123" s="233" t="s">
        <v>5010</v>
      </c>
      <c r="C1123" s="234" t="s">
        <v>948</v>
      </c>
      <c r="D1123" s="235">
        <v>1.59</v>
      </c>
    </row>
    <row r="1124" spans="1:4" ht="24.95" customHeight="1" x14ac:dyDescent="0.2">
      <c r="A1124" s="504">
        <v>95704</v>
      </c>
      <c r="B1124" s="233" t="s">
        <v>5011</v>
      </c>
      <c r="C1124" s="234" t="s">
        <v>948</v>
      </c>
      <c r="D1124" s="235">
        <v>24.03</v>
      </c>
    </row>
    <row r="1125" spans="1:4" ht="24.95" customHeight="1" x14ac:dyDescent="0.2">
      <c r="A1125" s="504">
        <v>95705</v>
      </c>
      <c r="B1125" s="233" t="s">
        <v>5012</v>
      </c>
      <c r="C1125" s="234" t="s">
        <v>948</v>
      </c>
      <c r="D1125" s="235">
        <v>6.31</v>
      </c>
    </row>
    <row r="1126" spans="1:4" ht="24.95" customHeight="1" x14ac:dyDescent="0.2">
      <c r="A1126" s="504">
        <v>95706</v>
      </c>
      <c r="B1126" s="233" t="s">
        <v>5013</v>
      </c>
      <c r="C1126" s="234" t="s">
        <v>948</v>
      </c>
      <c r="D1126" s="235">
        <v>30.08</v>
      </c>
    </row>
    <row r="1127" spans="1:4" ht="24.95" customHeight="1" x14ac:dyDescent="0.2">
      <c r="A1127" s="504">
        <v>95707</v>
      </c>
      <c r="B1127" s="233" t="s">
        <v>5014</v>
      </c>
      <c r="C1127" s="234" t="s">
        <v>948</v>
      </c>
      <c r="D1127" s="235">
        <v>17.78</v>
      </c>
    </row>
    <row r="1128" spans="1:4" ht="24.95" customHeight="1" x14ac:dyDescent="0.2">
      <c r="A1128" s="504">
        <v>95710</v>
      </c>
      <c r="B1128" s="233" t="s">
        <v>5015</v>
      </c>
      <c r="C1128" s="234" t="s">
        <v>948</v>
      </c>
      <c r="D1128" s="235">
        <v>28.89</v>
      </c>
    </row>
    <row r="1129" spans="1:4" ht="24.95" customHeight="1" x14ac:dyDescent="0.2">
      <c r="A1129" s="504">
        <v>95711</v>
      </c>
      <c r="B1129" s="233" t="s">
        <v>5016</v>
      </c>
      <c r="C1129" s="234" t="s">
        <v>948</v>
      </c>
      <c r="D1129" s="235">
        <v>7.42</v>
      </c>
    </row>
    <row r="1130" spans="1:4" ht="24.95" customHeight="1" x14ac:dyDescent="0.2">
      <c r="A1130" s="504">
        <v>95712</v>
      </c>
      <c r="B1130" s="233" t="s">
        <v>5017</v>
      </c>
      <c r="C1130" s="234" t="s">
        <v>948</v>
      </c>
      <c r="D1130" s="235">
        <v>36.11</v>
      </c>
    </row>
    <row r="1131" spans="1:4" ht="24.95" customHeight="1" x14ac:dyDescent="0.2">
      <c r="A1131" s="504">
        <v>95713</v>
      </c>
      <c r="B1131" s="233" t="s">
        <v>5018</v>
      </c>
      <c r="C1131" s="234" t="s">
        <v>948</v>
      </c>
      <c r="D1131" s="235">
        <v>68.25</v>
      </c>
    </row>
    <row r="1132" spans="1:4" ht="24.95" customHeight="1" x14ac:dyDescent="0.2">
      <c r="A1132" s="504">
        <v>95716</v>
      </c>
      <c r="B1132" s="233" t="s">
        <v>5019</v>
      </c>
      <c r="C1132" s="234" t="s">
        <v>948</v>
      </c>
      <c r="D1132" s="235">
        <v>27.81</v>
      </c>
    </row>
    <row r="1133" spans="1:4" ht="24.95" customHeight="1" x14ac:dyDescent="0.2">
      <c r="A1133" s="504">
        <v>95717</v>
      </c>
      <c r="B1133" s="233" t="s">
        <v>5020</v>
      </c>
      <c r="C1133" s="234" t="s">
        <v>948</v>
      </c>
      <c r="D1133" s="235">
        <v>7.15</v>
      </c>
    </row>
    <row r="1134" spans="1:4" ht="24.95" customHeight="1" x14ac:dyDescent="0.2">
      <c r="A1134" s="504">
        <v>95718</v>
      </c>
      <c r="B1134" s="233" t="s">
        <v>5021</v>
      </c>
      <c r="C1134" s="234" t="s">
        <v>948</v>
      </c>
      <c r="D1134" s="235">
        <v>34.76</v>
      </c>
    </row>
    <row r="1135" spans="1:4" ht="24.95" customHeight="1" x14ac:dyDescent="0.2">
      <c r="A1135" s="504">
        <v>95719</v>
      </c>
      <c r="B1135" s="233" t="s">
        <v>5022</v>
      </c>
      <c r="C1135" s="234" t="s">
        <v>948</v>
      </c>
      <c r="D1135" s="235">
        <v>68.25</v>
      </c>
    </row>
    <row r="1136" spans="1:4" ht="24.95" customHeight="1" x14ac:dyDescent="0.2">
      <c r="A1136" s="504">
        <v>95869</v>
      </c>
      <c r="B1136" s="233" t="s">
        <v>5023</v>
      </c>
      <c r="C1136" s="234" t="s">
        <v>948</v>
      </c>
      <c r="D1136" s="235">
        <v>1.52</v>
      </c>
    </row>
    <row r="1137" spans="1:4" ht="24.95" customHeight="1" x14ac:dyDescent="0.2">
      <c r="A1137" s="504">
        <v>95870</v>
      </c>
      <c r="B1137" s="233" t="s">
        <v>5024</v>
      </c>
      <c r="C1137" s="234" t="s">
        <v>948</v>
      </c>
      <c r="D1137" s="235">
        <v>3.96</v>
      </c>
    </row>
    <row r="1138" spans="1:4" ht="24.95" customHeight="1" x14ac:dyDescent="0.2">
      <c r="A1138" s="504">
        <v>95871</v>
      </c>
      <c r="B1138" s="233" t="s">
        <v>5025</v>
      </c>
      <c r="C1138" s="234" t="s">
        <v>948</v>
      </c>
      <c r="D1138" s="235">
        <v>141.82</v>
      </c>
    </row>
    <row r="1139" spans="1:4" ht="24.95" customHeight="1" x14ac:dyDescent="0.2">
      <c r="A1139" s="504">
        <v>95874</v>
      </c>
      <c r="B1139" s="233" t="s">
        <v>5026</v>
      </c>
      <c r="C1139" s="234" t="s">
        <v>948</v>
      </c>
      <c r="D1139" s="235">
        <v>4.4400000000000004</v>
      </c>
    </row>
    <row r="1140" spans="1:4" ht="24.95" customHeight="1" x14ac:dyDescent="0.2">
      <c r="A1140" s="504">
        <v>96008</v>
      </c>
      <c r="B1140" s="233" t="s">
        <v>5027</v>
      </c>
      <c r="C1140" s="234" t="s">
        <v>948</v>
      </c>
      <c r="D1140" s="235">
        <v>10.35</v>
      </c>
    </row>
    <row r="1141" spans="1:4" ht="24.95" customHeight="1" x14ac:dyDescent="0.2">
      <c r="A1141" s="504">
        <v>96009</v>
      </c>
      <c r="B1141" s="233" t="s">
        <v>5028</v>
      </c>
      <c r="C1141" s="234" t="s">
        <v>948</v>
      </c>
      <c r="D1141" s="235">
        <v>2.71</v>
      </c>
    </row>
    <row r="1142" spans="1:4" ht="24.95" customHeight="1" x14ac:dyDescent="0.2">
      <c r="A1142" s="504">
        <v>96011</v>
      </c>
      <c r="B1142" s="233" t="s">
        <v>5029</v>
      </c>
      <c r="C1142" s="234" t="s">
        <v>948</v>
      </c>
      <c r="D1142" s="235">
        <v>11.31</v>
      </c>
    </row>
    <row r="1143" spans="1:4" ht="24.95" customHeight="1" x14ac:dyDescent="0.2">
      <c r="A1143" s="504">
        <v>96012</v>
      </c>
      <c r="B1143" s="233" t="s">
        <v>5030</v>
      </c>
      <c r="C1143" s="234" t="s">
        <v>948</v>
      </c>
      <c r="D1143" s="235">
        <v>53</v>
      </c>
    </row>
    <row r="1144" spans="1:4" ht="24.95" customHeight="1" x14ac:dyDescent="0.2">
      <c r="A1144" s="504">
        <v>96015</v>
      </c>
      <c r="B1144" s="233" t="s">
        <v>5031</v>
      </c>
      <c r="C1144" s="234" t="s">
        <v>948</v>
      </c>
      <c r="D1144" s="235">
        <v>10.25</v>
      </c>
    </row>
    <row r="1145" spans="1:4" ht="24.95" customHeight="1" x14ac:dyDescent="0.2">
      <c r="A1145" s="504">
        <v>96016</v>
      </c>
      <c r="B1145" s="233" t="s">
        <v>5032</v>
      </c>
      <c r="C1145" s="234" t="s">
        <v>948</v>
      </c>
      <c r="D1145" s="235">
        <v>2.69</v>
      </c>
    </row>
    <row r="1146" spans="1:4" ht="24.95" customHeight="1" x14ac:dyDescent="0.2">
      <c r="A1146" s="504">
        <v>96018</v>
      </c>
      <c r="B1146" s="233" t="s">
        <v>5033</v>
      </c>
      <c r="C1146" s="234" t="s">
        <v>948</v>
      </c>
      <c r="D1146" s="235">
        <v>11.21</v>
      </c>
    </row>
    <row r="1147" spans="1:4" ht="24.95" customHeight="1" x14ac:dyDescent="0.2">
      <c r="A1147" s="504">
        <v>96019</v>
      </c>
      <c r="B1147" s="233" t="s">
        <v>5034</v>
      </c>
      <c r="C1147" s="234" t="s">
        <v>948</v>
      </c>
      <c r="D1147" s="235">
        <v>53</v>
      </c>
    </row>
    <row r="1148" spans="1:4" ht="24.95" customHeight="1" x14ac:dyDescent="0.2">
      <c r="A1148" s="504">
        <v>96023</v>
      </c>
      <c r="B1148" s="233" t="s">
        <v>5035</v>
      </c>
      <c r="C1148" s="234" t="s">
        <v>948</v>
      </c>
      <c r="D1148" s="235">
        <v>7.92</v>
      </c>
    </row>
    <row r="1149" spans="1:4" ht="24.95" customHeight="1" x14ac:dyDescent="0.2">
      <c r="A1149" s="504">
        <v>96024</v>
      </c>
      <c r="B1149" s="233" t="s">
        <v>5036</v>
      </c>
      <c r="C1149" s="234" t="s">
        <v>948</v>
      </c>
      <c r="D1149" s="235">
        <v>2.08</v>
      </c>
    </row>
    <row r="1150" spans="1:4" ht="24.95" customHeight="1" x14ac:dyDescent="0.2">
      <c r="A1150" s="504">
        <v>96026</v>
      </c>
      <c r="B1150" s="233" t="s">
        <v>5037</v>
      </c>
      <c r="C1150" s="234" t="s">
        <v>948</v>
      </c>
      <c r="D1150" s="235">
        <v>8.67</v>
      </c>
    </row>
    <row r="1151" spans="1:4" ht="24.95" customHeight="1" x14ac:dyDescent="0.2">
      <c r="A1151" s="504">
        <v>96027</v>
      </c>
      <c r="B1151" s="233" t="s">
        <v>5038</v>
      </c>
      <c r="C1151" s="234" t="s">
        <v>948</v>
      </c>
      <c r="D1151" s="235">
        <v>36.93</v>
      </c>
    </row>
    <row r="1152" spans="1:4" ht="24.95" customHeight="1" x14ac:dyDescent="0.2">
      <c r="A1152" s="504">
        <v>96030</v>
      </c>
      <c r="B1152" s="233" t="s">
        <v>5039</v>
      </c>
      <c r="C1152" s="234" t="s">
        <v>948</v>
      </c>
      <c r="D1152" s="235">
        <v>13.27</v>
      </c>
    </row>
    <row r="1153" spans="1:4" ht="24.95" customHeight="1" x14ac:dyDescent="0.2">
      <c r="A1153" s="504">
        <v>96031</v>
      </c>
      <c r="B1153" s="233" t="s">
        <v>5040</v>
      </c>
      <c r="C1153" s="234" t="s">
        <v>948</v>
      </c>
      <c r="D1153" s="235">
        <v>4.6399999999999997</v>
      </c>
    </row>
    <row r="1154" spans="1:4" ht="24.95" customHeight="1" x14ac:dyDescent="0.2">
      <c r="A1154" s="504">
        <v>96032</v>
      </c>
      <c r="B1154" s="233" t="s">
        <v>5041</v>
      </c>
      <c r="C1154" s="234" t="s">
        <v>948</v>
      </c>
      <c r="D1154" s="235">
        <v>0.95</v>
      </c>
    </row>
    <row r="1155" spans="1:4" ht="24.95" customHeight="1" x14ac:dyDescent="0.2">
      <c r="A1155" s="504">
        <v>96033</v>
      </c>
      <c r="B1155" s="233" t="s">
        <v>5042</v>
      </c>
      <c r="C1155" s="234" t="s">
        <v>948</v>
      </c>
      <c r="D1155" s="235">
        <v>24.9</v>
      </c>
    </row>
    <row r="1156" spans="1:4" ht="24.95" customHeight="1" x14ac:dyDescent="0.2">
      <c r="A1156" s="504">
        <v>96034</v>
      </c>
      <c r="B1156" s="233" t="s">
        <v>5043</v>
      </c>
      <c r="C1156" s="234" t="s">
        <v>948</v>
      </c>
      <c r="D1156" s="235">
        <v>99.94</v>
      </c>
    </row>
    <row r="1157" spans="1:4" ht="24.95" customHeight="1" x14ac:dyDescent="0.2">
      <c r="A1157" s="504">
        <v>96053</v>
      </c>
      <c r="B1157" s="233" t="s">
        <v>5044</v>
      </c>
      <c r="C1157" s="234" t="s">
        <v>948</v>
      </c>
      <c r="D1157" s="235">
        <v>8.02</v>
      </c>
    </row>
    <row r="1158" spans="1:4" ht="24.95" customHeight="1" x14ac:dyDescent="0.2">
      <c r="A1158" s="504">
        <v>96054</v>
      </c>
      <c r="B1158" s="233" t="s">
        <v>5045</v>
      </c>
      <c r="C1158" s="234" t="s">
        <v>948</v>
      </c>
      <c r="D1158" s="235">
        <v>12.89</v>
      </c>
    </row>
    <row r="1159" spans="1:4" ht="24.95" customHeight="1" x14ac:dyDescent="0.2">
      <c r="A1159" s="504">
        <v>96055</v>
      </c>
      <c r="B1159" s="233" t="s">
        <v>5046</v>
      </c>
      <c r="C1159" s="234" t="s">
        <v>948</v>
      </c>
      <c r="D1159" s="235">
        <v>2.1</v>
      </c>
    </row>
    <row r="1160" spans="1:4" ht="24.95" customHeight="1" x14ac:dyDescent="0.2">
      <c r="A1160" s="504">
        <v>96056</v>
      </c>
      <c r="B1160" s="233" t="s">
        <v>5047</v>
      </c>
      <c r="C1160" s="234" t="s">
        <v>948</v>
      </c>
      <c r="D1160" s="235">
        <v>8.77</v>
      </c>
    </row>
    <row r="1161" spans="1:4" ht="24.95" customHeight="1" x14ac:dyDescent="0.2">
      <c r="A1161" s="504">
        <v>96057</v>
      </c>
      <c r="B1161" s="233" t="s">
        <v>5048</v>
      </c>
      <c r="C1161" s="234" t="s">
        <v>948</v>
      </c>
      <c r="D1161" s="235">
        <v>36.93</v>
      </c>
    </row>
    <row r="1162" spans="1:4" ht="24.95" customHeight="1" x14ac:dyDescent="0.2">
      <c r="A1162" s="504">
        <v>96060</v>
      </c>
      <c r="B1162" s="233" t="s">
        <v>5049</v>
      </c>
      <c r="C1162" s="234" t="s">
        <v>948</v>
      </c>
      <c r="D1162" s="235">
        <v>2.48</v>
      </c>
    </row>
    <row r="1163" spans="1:4" ht="24.95" customHeight="1" x14ac:dyDescent="0.2">
      <c r="A1163" s="504">
        <v>96061</v>
      </c>
      <c r="B1163" s="233" t="s">
        <v>5050</v>
      </c>
      <c r="C1163" s="234" t="s">
        <v>948</v>
      </c>
      <c r="D1163" s="235">
        <v>16.12</v>
      </c>
    </row>
    <row r="1164" spans="1:4" ht="24.95" customHeight="1" x14ac:dyDescent="0.2">
      <c r="A1164" s="504">
        <v>96062</v>
      </c>
      <c r="B1164" s="233" t="s">
        <v>5051</v>
      </c>
      <c r="C1164" s="234" t="s">
        <v>948</v>
      </c>
      <c r="D1164" s="235">
        <v>20.69</v>
      </c>
    </row>
    <row r="1165" spans="1:4" ht="24.95" customHeight="1" x14ac:dyDescent="0.2">
      <c r="A1165" s="504">
        <v>96241</v>
      </c>
      <c r="B1165" s="233" t="s">
        <v>5052</v>
      </c>
      <c r="C1165" s="234" t="s">
        <v>948</v>
      </c>
      <c r="D1165" s="235">
        <v>11.05</v>
      </c>
    </row>
    <row r="1166" spans="1:4" ht="24.95" customHeight="1" x14ac:dyDescent="0.2">
      <c r="A1166" s="504">
        <v>96242</v>
      </c>
      <c r="B1166" s="233" t="s">
        <v>5053</v>
      </c>
      <c r="C1166" s="234" t="s">
        <v>948</v>
      </c>
      <c r="D1166" s="235">
        <v>2.84</v>
      </c>
    </row>
    <row r="1167" spans="1:4" ht="24.95" customHeight="1" x14ac:dyDescent="0.2">
      <c r="A1167" s="504">
        <v>96243</v>
      </c>
      <c r="B1167" s="233" t="s">
        <v>5054</v>
      </c>
      <c r="C1167" s="234" t="s">
        <v>948</v>
      </c>
      <c r="D1167" s="235">
        <v>13.81</v>
      </c>
    </row>
    <row r="1168" spans="1:4" ht="24.95" customHeight="1" x14ac:dyDescent="0.2">
      <c r="A1168" s="504">
        <v>96244</v>
      </c>
      <c r="B1168" s="233" t="s">
        <v>5055</v>
      </c>
      <c r="C1168" s="234" t="s">
        <v>948</v>
      </c>
      <c r="D1168" s="235">
        <v>13.21</v>
      </c>
    </row>
    <row r="1169" spans="1:4" ht="24.95" customHeight="1" x14ac:dyDescent="0.2">
      <c r="A1169" s="504">
        <v>96298</v>
      </c>
      <c r="B1169" s="233" t="s">
        <v>5056</v>
      </c>
      <c r="C1169" s="234" t="s">
        <v>948</v>
      </c>
      <c r="D1169" s="235">
        <v>37.520000000000003</v>
      </c>
    </row>
    <row r="1170" spans="1:4" ht="24.95" customHeight="1" x14ac:dyDescent="0.2">
      <c r="A1170" s="504">
        <v>96299</v>
      </c>
      <c r="B1170" s="233" t="s">
        <v>5057</v>
      </c>
      <c r="C1170" s="234" t="s">
        <v>948</v>
      </c>
      <c r="D1170" s="235">
        <v>9.85</v>
      </c>
    </row>
    <row r="1171" spans="1:4" ht="24.95" customHeight="1" x14ac:dyDescent="0.2">
      <c r="A1171" s="504">
        <v>96300</v>
      </c>
      <c r="B1171" s="233" t="s">
        <v>5058</v>
      </c>
      <c r="C1171" s="234" t="s">
        <v>948</v>
      </c>
      <c r="D1171" s="235">
        <v>46.96</v>
      </c>
    </row>
    <row r="1172" spans="1:4" ht="24.95" customHeight="1" x14ac:dyDescent="0.2">
      <c r="A1172" s="504">
        <v>96301</v>
      </c>
      <c r="B1172" s="233" t="s">
        <v>5059</v>
      </c>
      <c r="C1172" s="234" t="s">
        <v>948</v>
      </c>
      <c r="D1172" s="235">
        <v>48.44</v>
      </c>
    </row>
    <row r="1173" spans="1:4" ht="24.95" customHeight="1" x14ac:dyDescent="0.2">
      <c r="A1173" s="504">
        <v>96304</v>
      </c>
      <c r="B1173" s="233" t="s">
        <v>5060</v>
      </c>
      <c r="C1173" s="234" t="s">
        <v>948</v>
      </c>
      <c r="D1173" s="235">
        <v>0.09</v>
      </c>
    </row>
    <row r="1174" spans="1:4" ht="24.95" customHeight="1" x14ac:dyDescent="0.2">
      <c r="A1174" s="504">
        <v>96305</v>
      </c>
      <c r="B1174" s="233" t="s">
        <v>5061</v>
      </c>
      <c r="C1174" s="234" t="s">
        <v>948</v>
      </c>
      <c r="D1174" s="235">
        <v>0.02</v>
      </c>
    </row>
    <row r="1175" spans="1:4" ht="24.95" customHeight="1" x14ac:dyDescent="0.2">
      <c r="A1175" s="504">
        <v>96306</v>
      </c>
      <c r="B1175" s="233" t="s">
        <v>5062</v>
      </c>
      <c r="C1175" s="234" t="s">
        <v>948</v>
      </c>
      <c r="D1175" s="235">
        <v>0.11</v>
      </c>
    </row>
    <row r="1176" spans="1:4" ht="24.95" customHeight="1" x14ac:dyDescent="0.2">
      <c r="A1176" s="504">
        <v>96307</v>
      </c>
      <c r="B1176" s="233" t="s">
        <v>5063</v>
      </c>
      <c r="C1176" s="234" t="s">
        <v>948</v>
      </c>
      <c r="D1176" s="235">
        <v>0.64</v>
      </c>
    </row>
    <row r="1177" spans="1:4" ht="24.95" customHeight="1" x14ac:dyDescent="0.2">
      <c r="A1177" s="504">
        <v>96457</v>
      </c>
      <c r="B1177" s="233" t="s">
        <v>5064</v>
      </c>
      <c r="C1177" s="234" t="s">
        <v>948</v>
      </c>
      <c r="D1177" s="235">
        <v>48.44</v>
      </c>
    </row>
    <row r="1178" spans="1:4" ht="24.95" customHeight="1" x14ac:dyDescent="0.2">
      <c r="A1178" s="504">
        <v>96458</v>
      </c>
      <c r="B1178" s="233" t="s">
        <v>5065</v>
      </c>
      <c r="C1178" s="234" t="s">
        <v>948</v>
      </c>
      <c r="D1178" s="235">
        <v>29.09</v>
      </c>
    </row>
    <row r="1179" spans="1:4" ht="24.95" customHeight="1" x14ac:dyDescent="0.2">
      <c r="A1179" s="504">
        <v>96459</v>
      </c>
      <c r="B1179" s="233" t="s">
        <v>5066</v>
      </c>
      <c r="C1179" s="234" t="s">
        <v>948</v>
      </c>
      <c r="D1179" s="235">
        <v>6.1</v>
      </c>
    </row>
    <row r="1180" spans="1:4" ht="24.95" customHeight="1" x14ac:dyDescent="0.2">
      <c r="A1180" s="504">
        <v>96460</v>
      </c>
      <c r="B1180" s="233" t="s">
        <v>5067</v>
      </c>
      <c r="C1180" s="234" t="s">
        <v>948</v>
      </c>
      <c r="D1180" s="235">
        <v>23.24</v>
      </c>
    </row>
    <row r="1181" spans="1:4" ht="24.95" customHeight="1" x14ac:dyDescent="0.2">
      <c r="A1181" s="504">
        <v>98760</v>
      </c>
      <c r="B1181" s="233" t="s">
        <v>18276</v>
      </c>
      <c r="C1181" s="234" t="s">
        <v>948</v>
      </c>
      <c r="D1181" s="235">
        <v>0.06</v>
      </c>
    </row>
    <row r="1182" spans="1:4" ht="24.95" customHeight="1" x14ac:dyDescent="0.2">
      <c r="A1182" s="504">
        <v>98761</v>
      </c>
      <c r="B1182" s="233" t="s">
        <v>18277</v>
      </c>
      <c r="C1182" s="234" t="s">
        <v>948</v>
      </c>
      <c r="D1182" s="235">
        <v>0.01</v>
      </c>
    </row>
    <row r="1183" spans="1:4" ht="24.95" customHeight="1" x14ac:dyDescent="0.2">
      <c r="A1183" s="504">
        <v>98762</v>
      </c>
      <c r="B1183" s="233" t="s">
        <v>18278</v>
      </c>
      <c r="C1183" s="234" t="s">
        <v>948</v>
      </c>
      <c r="D1183" s="235">
        <v>7.0000000000000007E-2</v>
      </c>
    </row>
    <row r="1184" spans="1:4" ht="24.95" customHeight="1" x14ac:dyDescent="0.2">
      <c r="A1184" s="504">
        <v>98763</v>
      </c>
      <c r="B1184" s="233" t="s">
        <v>18279</v>
      </c>
      <c r="C1184" s="234" t="s">
        <v>948</v>
      </c>
      <c r="D1184" s="235">
        <v>2.34</v>
      </c>
    </row>
    <row r="1185" spans="1:4" ht="24.95" customHeight="1" x14ac:dyDescent="0.2">
      <c r="A1185" s="504">
        <v>55960</v>
      </c>
      <c r="B1185" s="233" t="s">
        <v>5068</v>
      </c>
      <c r="C1185" s="234" t="s">
        <v>742</v>
      </c>
      <c r="D1185" s="235">
        <v>3.96</v>
      </c>
    </row>
    <row r="1186" spans="1:4" ht="24.95" customHeight="1" x14ac:dyDescent="0.2">
      <c r="A1186" s="504">
        <v>72085</v>
      </c>
      <c r="B1186" s="233" t="s">
        <v>5069</v>
      </c>
      <c r="C1186" s="234" t="s">
        <v>779</v>
      </c>
      <c r="D1186" s="235">
        <v>1.73</v>
      </c>
    </row>
    <row r="1187" spans="1:4" ht="24.95" customHeight="1" x14ac:dyDescent="0.2">
      <c r="A1187" s="504">
        <v>72086</v>
      </c>
      <c r="B1187" s="233" t="s">
        <v>5070</v>
      </c>
      <c r="C1187" s="234" t="s">
        <v>779</v>
      </c>
      <c r="D1187" s="235">
        <v>5.32</v>
      </c>
    </row>
    <row r="1188" spans="1:4" ht="24.95" customHeight="1" x14ac:dyDescent="0.2">
      <c r="A1188" s="504">
        <v>92259</v>
      </c>
      <c r="B1188" s="233" t="s">
        <v>5071</v>
      </c>
      <c r="C1188" s="234" t="s">
        <v>775</v>
      </c>
      <c r="D1188" s="235">
        <v>329.19</v>
      </c>
    </row>
    <row r="1189" spans="1:4" ht="24.95" customHeight="1" x14ac:dyDescent="0.2">
      <c r="A1189" s="504">
        <v>92260</v>
      </c>
      <c r="B1189" s="233" t="s">
        <v>5072</v>
      </c>
      <c r="C1189" s="234" t="s">
        <v>775</v>
      </c>
      <c r="D1189" s="235">
        <v>374.49</v>
      </c>
    </row>
    <row r="1190" spans="1:4" ht="24.95" customHeight="1" x14ac:dyDescent="0.2">
      <c r="A1190" s="504">
        <v>92261</v>
      </c>
      <c r="B1190" s="233" t="s">
        <v>5073</v>
      </c>
      <c r="C1190" s="234" t="s">
        <v>775</v>
      </c>
      <c r="D1190" s="235">
        <v>418.39</v>
      </c>
    </row>
    <row r="1191" spans="1:4" ht="24.95" customHeight="1" x14ac:dyDescent="0.2">
      <c r="A1191" s="504">
        <v>92262</v>
      </c>
      <c r="B1191" s="233" t="s">
        <v>5074</v>
      </c>
      <c r="C1191" s="234" t="s">
        <v>775</v>
      </c>
      <c r="D1191" s="235">
        <v>489.08</v>
      </c>
    </row>
    <row r="1192" spans="1:4" ht="24.95" customHeight="1" x14ac:dyDescent="0.2">
      <c r="A1192" s="504">
        <v>92539</v>
      </c>
      <c r="B1192" s="233" t="s">
        <v>5075</v>
      </c>
      <c r="C1192" s="234" t="s">
        <v>742</v>
      </c>
      <c r="D1192" s="235">
        <v>56.07</v>
      </c>
    </row>
    <row r="1193" spans="1:4" ht="24.95" customHeight="1" x14ac:dyDescent="0.2">
      <c r="A1193" s="504">
        <v>92540</v>
      </c>
      <c r="B1193" s="233" t="s">
        <v>5076</v>
      </c>
      <c r="C1193" s="234" t="s">
        <v>742</v>
      </c>
      <c r="D1193" s="235">
        <v>62.84</v>
      </c>
    </row>
    <row r="1194" spans="1:4" ht="24.95" customHeight="1" x14ac:dyDescent="0.2">
      <c r="A1194" s="504">
        <v>92541</v>
      </c>
      <c r="B1194" s="233" t="s">
        <v>5077</v>
      </c>
      <c r="C1194" s="234" t="s">
        <v>742</v>
      </c>
      <c r="D1194" s="235">
        <v>61.39</v>
      </c>
    </row>
    <row r="1195" spans="1:4" ht="24.95" customHeight="1" x14ac:dyDescent="0.2">
      <c r="A1195" s="504">
        <v>92542</v>
      </c>
      <c r="B1195" s="233" t="s">
        <v>5078</v>
      </c>
      <c r="C1195" s="234" t="s">
        <v>742</v>
      </c>
      <c r="D1195" s="235">
        <v>74.42</v>
      </c>
    </row>
    <row r="1196" spans="1:4" ht="24.95" customHeight="1" x14ac:dyDescent="0.2">
      <c r="A1196" s="504">
        <v>92543</v>
      </c>
      <c r="B1196" s="233" t="s">
        <v>5079</v>
      </c>
      <c r="C1196" s="234" t="s">
        <v>742</v>
      </c>
      <c r="D1196" s="235">
        <v>16.45</v>
      </c>
    </row>
    <row r="1197" spans="1:4" ht="24.95" customHeight="1" x14ac:dyDescent="0.2">
      <c r="A1197" s="504">
        <v>92544</v>
      </c>
      <c r="B1197" s="233" t="s">
        <v>5080</v>
      </c>
      <c r="C1197" s="234" t="s">
        <v>742</v>
      </c>
      <c r="D1197" s="235">
        <v>13.99</v>
      </c>
    </row>
    <row r="1198" spans="1:4" ht="24.95" customHeight="1" x14ac:dyDescent="0.2">
      <c r="A1198" s="504">
        <v>92545</v>
      </c>
      <c r="B1198" s="233" t="s">
        <v>5081</v>
      </c>
      <c r="C1198" s="234" t="s">
        <v>775</v>
      </c>
      <c r="D1198" s="235">
        <v>709.72</v>
      </c>
    </row>
    <row r="1199" spans="1:4" ht="24.95" customHeight="1" x14ac:dyDescent="0.2">
      <c r="A1199" s="504">
        <v>92546</v>
      </c>
      <c r="B1199" s="233" t="s">
        <v>5082</v>
      </c>
      <c r="C1199" s="234" t="s">
        <v>775</v>
      </c>
      <c r="D1199" s="235">
        <v>870.46</v>
      </c>
    </row>
    <row r="1200" spans="1:4" ht="24.95" customHeight="1" x14ac:dyDescent="0.2">
      <c r="A1200" s="504">
        <v>92547</v>
      </c>
      <c r="B1200" s="233" t="s">
        <v>5083</v>
      </c>
      <c r="C1200" s="234" t="s">
        <v>775</v>
      </c>
      <c r="D1200" s="235">
        <v>920.14</v>
      </c>
    </row>
    <row r="1201" spans="1:4" ht="24.95" customHeight="1" x14ac:dyDescent="0.2">
      <c r="A1201" s="504">
        <v>92548</v>
      </c>
      <c r="B1201" s="233" t="s">
        <v>5084</v>
      </c>
      <c r="C1201" s="234" t="s">
        <v>775</v>
      </c>
      <c r="D1201" s="235">
        <v>1022.13</v>
      </c>
    </row>
    <row r="1202" spans="1:4" ht="24.95" customHeight="1" x14ac:dyDescent="0.2">
      <c r="A1202" s="504">
        <v>92549</v>
      </c>
      <c r="B1202" s="233" t="s">
        <v>5085</v>
      </c>
      <c r="C1202" s="234" t="s">
        <v>775</v>
      </c>
      <c r="D1202" s="235">
        <v>1286.76</v>
      </c>
    </row>
    <row r="1203" spans="1:4" ht="24.95" customHeight="1" x14ac:dyDescent="0.2">
      <c r="A1203" s="504">
        <v>92550</v>
      </c>
      <c r="B1203" s="233" t="s">
        <v>5086</v>
      </c>
      <c r="C1203" s="234" t="s">
        <v>775</v>
      </c>
      <c r="D1203" s="235">
        <v>1519.85</v>
      </c>
    </row>
    <row r="1204" spans="1:4" ht="24.95" customHeight="1" x14ac:dyDescent="0.2">
      <c r="A1204" s="504">
        <v>92551</v>
      </c>
      <c r="B1204" s="233" t="s">
        <v>5087</v>
      </c>
      <c r="C1204" s="234" t="s">
        <v>775</v>
      </c>
      <c r="D1204" s="235">
        <v>1585.86</v>
      </c>
    </row>
    <row r="1205" spans="1:4" ht="24.95" customHeight="1" x14ac:dyDescent="0.2">
      <c r="A1205" s="504">
        <v>92552</v>
      </c>
      <c r="B1205" s="233" t="s">
        <v>5088</v>
      </c>
      <c r="C1205" s="234" t="s">
        <v>775</v>
      </c>
      <c r="D1205" s="235">
        <v>1732.61</v>
      </c>
    </row>
    <row r="1206" spans="1:4" ht="24.95" customHeight="1" x14ac:dyDescent="0.2">
      <c r="A1206" s="504">
        <v>92553</v>
      </c>
      <c r="B1206" s="233" t="s">
        <v>5089</v>
      </c>
      <c r="C1206" s="234" t="s">
        <v>775</v>
      </c>
      <c r="D1206" s="235">
        <v>2005.08</v>
      </c>
    </row>
    <row r="1207" spans="1:4" ht="24.95" customHeight="1" x14ac:dyDescent="0.2">
      <c r="A1207" s="504">
        <v>92554</v>
      </c>
      <c r="B1207" s="233" t="s">
        <v>5090</v>
      </c>
      <c r="C1207" s="234" t="s">
        <v>775</v>
      </c>
      <c r="D1207" s="235">
        <v>2080.1999999999998</v>
      </c>
    </row>
    <row r="1208" spans="1:4" ht="24.95" customHeight="1" x14ac:dyDescent="0.2">
      <c r="A1208" s="504">
        <v>92555</v>
      </c>
      <c r="B1208" s="233" t="s">
        <v>5091</v>
      </c>
      <c r="C1208" s="234" t="s">
        <v>775</v>
      </c>
      <c r="D1208" s="235">
        <v>699.69</v>
      </c>
    </row>
    <row r="1209" spans="1:4" ht="24.95" customHeight="1" x14ac:dyDescent="0.2">
      <c r="A1209" s="504">
        <v>92556</v>
      </c>
      <c r="B1209" s="233" t="s">
        <v>5092</v>
      </c>
      <c r="C1209" s="234" t="s">
        <v>775</v>
      </c>
      <c r="D1209" s="235">
        <v>853.89</v>
      </c>
    </row>
    <row r="1210" spans="1:4" ht="24.95" customHeight="1" x14ac:dyDescent="0.2">
      <c r="A1210" s="504">
        <v>92557</v>
      </c>
      <c r="B1210" s="233" t="s">
        <v>5093</v>
      </c>
      <c r="C1210" s="234" t="s">
        <v>775</v>
      </c>
      <c r="D1210" s="235">
        <v>903.57</v>
      </c>
    </row>
    <row r="1211" spans="1:4" ht="24.95" customHeight="1" x14ac:dyDescent="0.2">
      <c r="A1211" s="504">
        <v>92558</v>
      </c>
      <c r="B1211" s="233" t="s">
        <v>5094</v>
      </c>
      <c r="C1211" s="234" t="s">
        <v>775</v>
      </c>
      <c r="D1211" s="235">
        <v>1015.12</v>
      </c>
    </row>
    <row r="1212" spans="1:4" ht="24.95" customHeight="1" x14ac:dyDescent="0.2">
      <c r="A1212" s="504">
        <v>92559</v>
      </c>
      <c r="B1212" s="233" t="s">
        <v>5095</v>
      </c>
      <c r="C1212" s="234" t="s">
        <v>775</v>
      </c>
      <c r="D1212" s="235">
        <v>1269.1099999999999</v>
      </c>
    </row>
    <row r="1213" spans="1:4" ht="24.95" customHeight="1" x14ac:dyDescent="0.2">
      <c r="A1213" s="504">
        <v>92560</v>
      </c>
      <c r="B1213" s="233" t="s">
        <v>5096</v>
      </c>
      <c r="C1213" s="234" t="s">
        <v>775</v>
      </c>
      <c r="D1213" s="235">
        <v>1492.93</v>
      </c>
    </row>
    <row r="1214" spans="1:4" ht="24.95" customHeight="1" x14ac:dyDescent="0.2">
      <c r="A1214" s="504">
        <v>92561</v>
      </c>
      <c r="B1214" s="233" t="s">
        <v>5097</v>
      </c>
      <c r="C1214" s="234" t="s">
        <v>775</v>
      </c>
      <c r="D1214" s="235">
        <v>1560.15</v>
      </c>
    </row>
    <row r="1215" spans="1:4" ht="24.95" customHeight="1" x14ac:dyDescent="0.2">
      <c r="A1215" s="504">
        <v>92562</v>
      </c>
      <c r="B1215" s="233" t="s">
        <v>5098</v>
      </c>
      <c r="C1215" s="234" t="s">
        <v>775</v>
      </c>
      <c r="D1215" s="235">
        <v>1690.33</v>
      </c>
    </row>
    <row r="1216" spans="1:4" ht="24.95" customHeight="1" x14ac:dyDescent="0.2">
      <c r="A1216" s="504">
        <v>92563</v>
      </c>
      <c r="B1216" s="233" t="s">
        <v>5099</v>
      </c>
      <c r="C1216" s="234" t="s">
        <v>775</v>
      </c>
      <c r="D1216" s="235">
        <v>1953.66</v>
      </c>
    </row>
    <row r="1217" spans="1:4" ht="24.95" customHeight="1" x14ac:dyDescent="0.2">
      <c r="A1217" s="504">
        <v>92564</v>
      </c>
      <c r="B1217" s="233" t="s">
        <v>5100</v>
      </c>
      <c r="C1217" s="234" t="s">
        <v>775</v>
      </c>
      <c r="D1217" s="235">
        <v>2017.67</v>
      </c>
    </row>
    <row r="1218" spans="1:4" ht="24.95" customHeight="1" x14ac:dyDescent="0.2">
      <c r="A1218" s="504">
        <v>92565</v>
      </c>
      <c r="B1218" s="233" t="s">
        <v>5101</v>
      </c>
      <c r="C1218" s="234" t="s">
        <v>742</v>
      </c>
      <c r="D1218" s="235">
        <v>27.46</v>
      </c>
    </row>
    <row r="1219" spans="1:4" ht="24.95" customHeight="1" x14ac:dyDescent="0.2">
      <c r="A1219" s="504">
        <v>92566</v>
      </c>
      <c r="B1219" s="233" t="s">
        <v>5102</v>
      </c>
      <c r="C1219" s="234" t="s">
        <v>742</v>
      </c>
      <c r="D1219" s="235">
        <v>17.18</v>
      </c>
    </row>
    <row r="1220" spans="1:4" ht="24.95" customHeight="1" x14ac:dyDescent="0.2">
      <c r="A1220" s="504">
        <v>92567</v>
      </c>
      <c r="B1220" s="233" t="s">
        <v>5103</v>
      </c>
      <c r="C1220" s="234" t="s">
        <v>742</v>
      </c>
      <c r="D1220" s="235">
        <v>24.71</v>
      </c>
    </row>
    <row r="1221" spans="1:4" ht="24.95" customHeight="1" x14ac:dyDescent="0.2">
      <c r="A1221" s="504">
        <v>72089</v>
      </c>
      <c r="B1221" s="233" t="s">
        <v>5104</v>
      </c>
      <c r="C1221" s="234" t="s">
        <v>742</v>
      </c>
      <c r="D1221" s="235">
        <v>9.98</v>
      </c>
    </row>
    <row r="1222" spans="1:4" ht="24.95" customHeight="1" x14ac:dyDescent="0.2">
      <c r="A1222" s="504">
        <v>72091</v>
      </c>
      <c r="B1222" s="233" t="s">
        <v>5105</v>
      </c>
      <c r="C1222" s="234" t="s">
        <v>742</v>
      </c>
      <c r="D1222" s="235">
        <v>33.31</v>
      </c>
    </row>
    <row r="1223" spans="1:4" ht="24.95" customHeight="1" x14ac:dyDescent="0.2">
      <c r="A1223" s="504">
        <v>94189</v>
      </c>
      <c r="B1223" s="233" t="s">
        <v>5106</v>
      </c>
      <c r="C1223" s="234" t="s">
        <v>742</v>
      </c>
      <c r="D1223" s="235">
        <v>27.73</v>
      </c>
    </row>
    <row r="1224" spans="1:4" ht="24.95" customHeight="1" x14ac:dyDescent="0.2">
      <c r="A1224" s="504">
        <v>94192</v>
      </c>
      <c r="B1224" s="233" t="s">
        <v>5107</v>
      </c>
      <c r="C1224" s="234" t="s">
        <v>742</v>
      </c>
      <c r="D1224" s="235">
        <v>29.4</v>
      </c>
    </row>
    <row r="1225" spans="1:4" ht="24.95" customHeight="1" x14ac:dyDescent="0.2">
      <c r="A1225" s="504">
        <v>94195</v>
      </c>
      <c r="B1225" s="233" t="s">
        <v>5108</v>
      </c>
      <c r="C1225" s="234" t="s">
        <v>742</v>
      </c>
      <c r="D1225" s="235">
        <v>21.2</v>
      </c>
    </row>
    <row r="1226" spans="1:4" ht="24.95" customHeight="1" x14ac:dyDescent="0.2">
      <c r="A1226" s="504">
        <v>94198</v>
      </c>
      <c r="B1226" s="233" t="s">
        <v>5109</v>
      </c>
      <c r="C1226" s="234" t="s">
        <v>742</v>
      </c>
      <c r="D1226" s="235">
        <v>23.41</v>
      </c>
    </row>
    <row r="1227" spans="1:4" ht="24.95" customHeight="1" x14ac:dyDescent="0.2">
      <c r="A1227" s="504">
        <v>94201</v>
      </c>
      <c r="B1227" s="233" t="s">
        <v>5110</v>
      </c>
      <c r="C1227" s="234" t="s">
        <v>742</v>
      </c>
      <c r="D1227" s="235">
        <v>32.26</v>
      </c>
    </row>
    <row r="1228" spans="1:4" ht="24.95" customHeight="1" x14ac:dyDescent="0.2">
      <c r="A1228" s="504">
        <v>94204</v>
      </c>
      <c r="B1228" s="233" t="s">
        <v>5111</v>
      </c>
      <c r="C1228" s="234" t="s">
        <v>742</v>
      </c>
      <c r="D1228" s="235">
        <v>36.01</v>
      </c>
    </row>
    <row r="1229" spans="1:4" ht="24.95" customHeight="1" x14ac:dyDescent="0.2">
      <c r="A1229" s="504">
        <v>94224</v>
      </c>
      <c r="B1229" s="233" t="s">
        <v>5112</v>
      </c>
      <c r="C1229" s="234" t="s">
        <v>779</v>
      </c>
      <c r="D1229" s="235">
        <v>16.29</v>
      </c>
    </row>
    <row r="1230" spans="1:4" ht="24.95" customHeight="1" x14ac:dyDescent="0.2">
      <c r="A1230" s="504">
        <v>94225</v>
      </c>
      <c r="B1230" s="233" t="s">
        <v>5113</v>
      </c>
      <c r="C1230" s="234" t="s">
        <v>742</v>
      </c>
      <c r="D1230" s="235">
        <v>12.49</v>
      </c>
    </row>
    <row r="1231" spans="1:4" ht="24.95" customHeight="1" x14ac:dyDescent="0.2">
      <c r="A1231" s="504">
        <v>94226</v>
      </c>
      <c r="B1231" s="233" t="s">
        <v>5114</v>
      </c>
      <c r="C1231" s="234" t="s">
        <v>742</v>
      </c>
      <c r="D1231" s="235">
        <v>11.65</v>
      </c>
    </row>
    <row r="1232" spans="1:4" ht="24.95" customHeight="1" x14ac:dyDescent="0.2">
      <c r="A1232" s="504">
        <v>94232</v>
      </c>
      <c r="B1232" s="233" t="s">
        <v>5115</v>
      </c>
      <c r="C1232" s="234" t="s">
        <v>775</v>
      </c>
      <c r="D1232" s="235">
        <v>1.82</v>
      </c>
    </row>
    <row r="1233" spans="1:4" ht="24.95" customHeight="1" x14ac:dyDescent="0.2">
      <c r="A1233" s="504">
        <v>94440</v>
      </c>
      <c r="B1233" s="233" t="s">
        <v>5116</v>
      </c>
      <c r="C1233" s="234" t="s">
        <v>742</v>
      </c>
      <c r="D1233" s="235">
        <v>29.72</v>
      </c>
    </row>
    <row r="1234" spans="1:4" ht="24.95" customHeight="1" x14ac:dyDescent="0.2">
      <c r="A1234" s="504">
        <v>94441</v>
      </c>
      <c r="B1234" s="233" t="s">
        <v>5117</v>
      </c>
      <c r="C1234" s="234" t="s">
        <v>742</v>
      </c>
      <c r="D1234" s="235">
        <v>31.93</v>
      </c>
    </row>
    <row r="1235" spans="1:4" ht="24.95" customHeight="1" x14ac:dyDescent="0.2">
      <c r="A1235" s="504">
        <v>94442</v>
      </c>
      <c r="B1235" s="233" t="s">
        <v>5118</v>
      </c>
      <c r="C1235" s="234" t="s">
        <v>742</v>
      </c>
      <c r="D1235" s="235">
        <v>22.62</v>
      </c>
    </row>
    <row r="1236" spans="1:4" ht="24.95" customHeight="1" x14ac:dyDescent="0.2">
      <c r="A1236" s="504">
        <v>94443</v>
      </c>
      <c r="B1236" s="233" t="s">
        <v>5119</v>
      </c>
      <c r="C1236" s="234" t="s">
        <v>742</v>
      </c>
      <c r="D1236" s="235">
        <v>24.83</v>
      </c>
    </row>
    <row r="1237" spans="1:4" ht="24.95" customHeight="1" x14ac:dyDescent="0.2">
      <c r="A1237" s="504">
        <v>94445</v>
      </c>
      <c r="B1237" s="233" t="s">
        <v>5120</v>
      </c>
      <c r="C1237" s="234" t="s">
        <v>742</v>
      </c>
      <c r="D1237" s="235">
        <v>30.06</v>
      </c>
    </row>
    <row r="1238" spans="1:4" ht="24.95" customHeight="1" x14ac:dyDescent="0.2">
      <c r="A1238" s="504">
        <v>94446</v>
      </c>
      <c r="B1238" s="233" t="s">
        <v>5121</v>
      </c>
      <c r="C1238" s="234" t="s">
        <v>742</v>
      </c>
      <c r="D1238" s="235">
        <v>33.81</v>
      </c>
    </row>
    <row r="1239" spans="1:4" ht="24.95" customHeight="1" x14ac:dyDescent="0.2">
      <c r="A1239" s="504">
        <v>94447</v>
      </c>
      <c r="B1239" s="233" t="s">
        <v>5122</v>
      </c>
      <c r="C1239" s="234" t="s">
        <v>742</v>
      </c>
      <c r="D1239" s="235">
        <v>31.16</v>
      </c>
    </row>
    <row r="1240" spans="1:4" ht="24.95" customHeight="1" x14ac:dyDescent="0.2">
      <c r="A1240" s="504">
        <v>94448</v>
      </c>
      <c r="B1240" s="233" t="s">
        <v>5123</v>
      </c>
      <c r="C1240" s="234" t="s">
        <v>742</v>
      </c>
      <c r="D1240" s="235">
        <v>34.909999999999997</v>
      </c>
    </row>
    <row r="1241" spans="1:4" ht="24.95" customHeight="1" x14ac:dyDescent="0.2">
      <c r="A1241" s="504">
        <v>94207</v>
      </c>
      <c r="B1241" s="233" t="s">
        <v>5124</v>
      </c>
      <c r="C1241" s="234" t="s">
        <v>742</v>
      </c>
      <c r="D1241" s="235">
        <v>34.21</v>
      </c>
    </row>
    <row r="1242" spans="1:4" ht="24.95" customHeight="1" x14ac:dyDescent="0.2">
      <c r="A1242" s="504">
        <v>94210</v>
      </c>
      <c r="B1242" s="233" t="s">
        <v>5125</v>
      </c>
      <c r="C1242" s="234" t="s">
        <v>742</v>
      </c>
      <c r="D1242" s="235">
        <v>36.39</v>
      </c>
    </row>
    <row r="1243" spans="1:4" ht="24.95" customHeight="1" x14ac:dyDescent="0.2">
      <c r="A1243" s="504">
        <v>94218</v>
      </c>
      <c r="B1243" s="233" t="s">
        <v>5126</v>
      </c>
      <c r="C1243" s="234" t="s">
        <v>742</v>
      </c>
      <c r="D1243" s="235">
        <v>76.89</v>
      </c>
    </row>
    <row r="1244" spans="1:4" ht="24.95" customHeight="1" x14ac:dyDescent="0.2">
      <c r="A1244" s="504" t="s">
        <v>5127</v>
      </c>
      <c r="B1244" s="233" t="s">
        <v>5128</v>
      </c>
      <c r="C1244" s="234" t="s">
        <v>742</v>
      </c>
      <c r="D1244" s="235">
        <v>376.6</v>
      </c>
    </row>
    <row r="1245" spans="1:4" ht="24.95" customHeight="1" x14ac:dyDescent="0.2">
      <c r="A1245" s="504" t="s">
        <v>5129</v>
      </c>
      <c r="B1245" s="233" t="s">
        <v>5130</v>
      </c>
      <c r="C1245" s="234" t="s">
        <v>742</v>
      </c>
      <c r="D1245" s="235">
        <v>400.54</v>
      </c>
    </row>
    <row r="1246" spans="1:4" ht="24.95" customHeight="1" x14ac:dyDescent="0.2">
      <c r="A1246" s="504" t="s">
        <v>5131</v>
      </c>
      <c r="B1246" s="233" t="s">
        <v>5132</v>
      </c>
      <c r="C1246" s="234" t="s">
        <v>742</v>
      </c>
      <c r="D1246" s="235">
        <v>419.84</v>
      </c>
    </row>
    <row r="1247" spans="1:4" ht="24.95" customHeight="1" x14ac:dyDescent="0.2">
      <c r="A1247" s="504" t="s">
        <v>5133</v>
      </c>
      <c r="B1247" s="233" t="s">
        <v>5134</v>
      </c>
      <c r="C1247" s="234" t="s">
        <v>742</v>
      </c>
      <c r="D1247" s="235">
        <v>454.25</v>
      </c>
    </row>
    <row r="1248" spans="1:4" ht="24.95" customHeight="1" x14ac:dyDescent="0.2">
      <c r="A1248" s="504" t="s">
        <v>5135</v>
      </c>
      <c r="B1248" s="233" t="s">
        <v>5136</v>
      </c>
      <c r="C1248" s="234" t="s">
        <v>742</v>
      </c>
      <c r="D1248" s="235">
        <v>543.63</v>
      </c>
    </row>
    <row r="1249" spans="1:4" ht="24.95" customHeight="1" x14ac:dyDescent="0.2">
      <c r="A1249" s="504" t="s">
        <v>5137</v>
      </c>
      <c r="B1249" s="233" t="s">
        <v>5138</v>
      </c>
      <c r="C1249" s="234" t="s">
        <v>742</v>
      </c>
      <c r="D1249" s="235">
        <v>563.74</v>
      </c>
    </row>
    <row r="1250" spans="1:4" ht="24.95" customHeight="1" x14ac:dyDescent="0.2">
      <c r="A1250" s="504" t="s">
        <v>5139</v>
      </c>
      <c r="B1250" s="233" t="s">
        <v>5140</v>
      </c>
      <c r="C1250" s="234" t="s">
        <v>742</v>
      </c>
      <c r="D1250" s="235">
        <v>192.51</v>
      </c>
    </row>
    <row r="1251" spans="1:4" ht="24.95" customHeight="1" x14ac:dyDescent="0.2">
      <c r="A1251" s="504" t="s">
        <v>5141</v>
      </c>
      <c r="B1251" s="233" t="s">
        <v>5142</v>
      </c>
      <c r="C1251" s="234" t="s">
        <v>742</v>
      </c>
      <c r="D1251" s="235">
        <v>213.21</v>
      </c>
    </row>
    <row r="1252" spans="1:4" ht="24.95" customHeight="1" x14ac:dyDescent="0.2">
      <c r="A1252" s="504" t="s">
        <v>5143</v>
      </c>
      <c r="B1252" s="233" t="s">
        <v>5144</v>
      </c>
      <c r="C1252" s="234" t="s">
        <v>742</v>
      </c>
      <c r="D1252" s="235">
        <v>259.20999999999998</v>
      </c>
    </row>
    <row r="1253" spans="1:4" ht="24.95" customHeight="1" x14ac:dyDescent="0.2">
      <c r="A1253" s="504" t="s">
        <v>5145</v>
      </c>
      <c r="B1253" s="233" t="s">
        <v>5146</v>
      </c>
      <c r="C1253" s="234" t="s">
        <v>742</v>
      </c>
      <c r="D1253" s="235">
        <v>268.41000000000003</v>
      </c>
    </row>
    <row r="1254" spans="1:4" ht="24.95" customHeight="1" x14ac:dyDescent="0.2">
      <c r="A1254" s="504">
        <v>75220</v>
      </c>
      <c r="B1254" s="233" t="s">
        <v>5147</v>
      </c>
      <c r="C1254" s="234" t="s">
        <v>779</v>
      </c>
      <c r="D1254" s="235">
        <v>33.630000000000003</v>
      </c>
    </row>
    <row r="1255" spans="1:4" ht="24.95" customHeight="1" x14ac:dyDescent="0.2">
      <c r="A1255" s="504">
        <v>94213</v>
      </c>
      <c r="B1255" s="233" t="s">
        <v>5148</v>
      </c>
      <c r="C1255" s="234" t="s">
        <v>742</v>
      </c>
      <c r="D1255" s="235">
        <v>38.81</v>
      </c>
    </row>
    <row r="1256" spans="1:4" ht="24.95" customHeight="1" x14ac:dyDescent="0.2">
      <c r="A1256" s="504">
        <v>94216</v>
      </c>
      <c r="B1256" s="233" t="s">
        <v>5149</v>
      </c>
      <c r="C1256" s="234" t="s">
        <v>742</v>
      </c>
      <c r="D1256" s="235">
        <v>105.81</v>
      </c>
    </row>
    <row r="1257" spans="1:4" ht="24.95" customHeight="1" x14ac:dyDescent="0.2">
      <c r="A1257" s="504">
        <v>94219</v>
      </c>
      <c r="B1257" s="233" t="s">
        <v>5150</v>
      </c>
      <c r="C1257" s="234" t="s">
        <v>779</v>
      </c>
      <c r="D1257" s="235">
        <v>20.39</v>
      </c>
    </row>
    <row r="1258" spans="1:4" ht="24.95" customHeight="1" x14ac:dyDescent="0.2">
      <c r="A1258" s="504">
        <v>94220</v>
      </c>
      <c r="B1258" s="233" t="s">
        <v>5151</v>
      </c>
      <c r="C1258" s="234" t="s">
        <v>779</v>
      </c>
      <c r="D1258" s="235">
        <v>32.51</v>
      </c>
    </row>
    <row r="1259" spans="1:4" ht="24.95" customHeight="1" x14ac:dyDescent="0.2">
      <c r="A1259" s="504">
        <v>94221</v>
      </c>
      <c r="B1259" s="233" t="s">
        <v>5152</v>
      </c>
      <c r="C1259" s="234" t="s">
        <v>779</v>
      </c>
      <c r="D1259" s="235">
        <v>16.04</v>
      </c>
    </row>
    <row r="1260" spans="1:4" ht="24.95" customHeight="1" x14ac:dyDescent="0.2">
      <c r="A1260" s="504">
        <v>94222</v>
      </c>
      <c r="B1260" s="233" t="s">
        <v>5153</v>
      </c>
      <c r="C1260" s="234" t="s">
        <v>779</v>
      </c>
      <c r="D1260" s="235">
        <v>28.16</v>
      </c>
    </row>
    <row r="1261" spans="1:4" ht="24.95" customHeight="1" x14ac:dyDescent="0.2">
      <c r="A1261" s="504" t="s">
        <v>5154</v>
      </c>
      <c r="B1261" s="233" t="s">
        <v>5155</v>
      </c>
      <c r="C1261" s="234" t="s">
        <v>779</v>
      </c>
      <c r="D1261" s="235">
        <v>44.76</v>
      </c>
    </row>
    <row r="1262" spans="1:4" ht="24.95" customHeight="1" x14ac:dyDescent="0.2">
      <c r="A1262" s="504">
        <v>94223</v>
      </c>
      <c r="B1262" s="233" t="s">
        <v>5156</v>
      </c>
      <c r="C1262" s="234" t="s">
        <v>779</v>
      </c>
      <c r="D1262" s="235">
        <v>43.5</v>
      </c>
    </row>
    <row r="1263" spans="1:4" ht="24.95" customHeight="1" x14ac:dyDescent="0.2">
      <c r="A1263" s="504">
        <v>94451</v>
      </c>
      <c r="B1263" s="233" t="s">
        <v>5157</v>
      </c>
      <c r="C1263" s="234" t="s">
        <v>779</v>
      </c>
      <c r="D1263" s="235">
        <v>100.31</v>
      </c>
    </row>
    <row r="1264" spans="1:4" ht="24.95" customHeight="1" x14ac:dyDescent="0.2">
      <c r="A1264" s="504">
        <v>94230</v>
      </c>
      <c r="B1264" s="233" t="s">
        <v>5158</v>
      </c>
      <c r="C1264" s="234" t="s">
        <v>779</v>
      </c>
      <c r="D1264" s="235">
        <v>68.12</v>
      </c>
    </row>
    <row r="1265" spans="1:4" ht="24.95" customHeight="1" x14ac:dyDescent="0.2">
      <c r="A1265" s="504">
        <v>94227</v>
      </c>
      <c r="B1265" s="233" t="s">
        <v>5159</v>
      </c>
      <c r="C1265" s="234" t="s">
        <v>779</v>
      </c>
      <c r="D1265" s="235">
        <v>37.83</v>
      </c>
    </row>
    <row r="1266" spans="1:4" ht="24.95" customHeight="1" x14ac:dyDescent="0.2">
      <c r="A1266" s="504">
        <v>94228</v>
      </c>
      <c r="B1266" s="233" t="s">
        <v>5160</v>
      </c>
      <c r="C1266" s="234" t="s">
        <v>779</v>
      </c>
      <c r="D1266" s="235">
        <v>52.6</v>
      </c>
    </row>
    <row r="1267" spans="1:4" ht="24.95" customHeight="1" x14ac:dyDescent="0.2">
      <c r="A1267" s="504">
        <v>94229</v>
      </c>
      <c r="B1267" s="233" t="s">
        <v>5161</v>
      </c>
      <c r="C1267" s="234" t="s">
        <v>779</v>
      </c>
      <c r="D1267" s="235">
        <v>102.42</v>
      </c>
    </row>
    <row r="1268" spans="1:4" ht="24.95" customHeight="1" x14ac:dyDescent="0.2">
      <c r="A1268" s="504">
        <v>94231</v>
      </c>
      <c r="B1268" s="233" t="s">
        <v>5162</v>
      </c>
      <c r="C1268" s="234" t="s">
        <v>779</v>
      </c>
      <c r="D1268" s="235">
        <v>27.29</v>
      </c>
    </row>
    <row r="1269" spans="1:4" ht="24.95" customHeight="1" x14ac:dyDescent="0.2">
      <c r="A1269" s="504">
        <v>94450</v>
      </c>
      <c r="B1269" s="233" t="s">
        <v>5163</v>
      </c>
      <c r="C1269" s="234" t="s">
        <v>779</v>
      </c>
      <c r="D1269" s="235">
        <v>46.54</v>
      </c>
    </row>
    <row r="1270" spans="1:4" ht="24.95" customHeight="1" x14ac:dyDescent="0.2">
      <c r="A1270" s="504">
        <v>94449</v>
      </c>
      <c r="B1270" s="233" t="s">
        <v>5164</v>
      </c>
      <c r="C1270" s="234" t="s">
        <v>742</v>
      </c>
      <c r="D1270" s="235">
        <v>46.75</v>
      </c>
    </row>
    <row r="1271" spans="1:4" ht="24.95" customHeight="1" x14ac:dyDescent="0.2">
      <c r="A1271" s="504">
        <v>72110</v>
      </c>
      <c r="B1271" s="233" t="s">
        <v>5165</v>
      </c>
      <c r="C1271" s="234" t="s">
        <v>742</v>
      </c>
      <c r="D1271" s="235">
        <v>72.42</v>
      </c>
    </row>
    <row r="1272" spans="1:4" ht="24.95" customHeight="1" x14ac:dyDescent="0.2">
      <c r="A1272" s="504">
        <v>72111</v>
      </c>
      <c r="B1272" s="233" t="s">
        <v>5166</v>
      </c>
      <c r="C1272" s="234" t="s">
        <v>742</v>
      </c>
      <c r="D1272" s="235">
        <v>78.989999999999995</v>
      </c>
    </row>
    <row r="1273" spans="1:4" ht="24.95" customHeight="1" x14ac:dyDescent="0.2">
      <c r="A1273" s="504">
        <v>72112</v>
      </c>
      <c r="B1273" s="233" t="s">
        <v>5167</v>
      </c>
      <c r="C1273" s="234" t="s">
        <v>742</v>
      </c>
      <c r="D1273" s="235">
        <v>85.55</v>
      </c>
    </row>
    <row r="1274" spans="1:4" ht="24.95" customHeight="1" x14ac:dyDescent="0.2">
      <c r="A1274" s="504">
        <v>72113</v>
      </c>
      <c r="B1274" s="233" t="s">
        <v>5168</v>
      </c>
      <c r="C1274" s="234" t="s">
        <v>742</v>
      </c>
      <c r="D1274" s="235">
        <v>96.25</v>
      </c>
    </row>
    <row r="1275" spans="1:4" ht="24.95" customHeight="1" x14ac:dyDescent="0.2">
      <c r="A1275" s="504">
        <v>72114</v>
      </c>
      <c r="B1275" s="233" t="s">
        <v>5169</v>
      </c>
      <c r="C1275" s="234" t="s">
        <v>742</v>
      </c>
      <c r="D1275" s="235">
        <v>106.95</v>
      </c>
    </row>
    <row r="1276" spans="1:4" ht="24.95" customHeight="1" x14ac:dyDescent="0.2">
      <c r="A1276" s="504" t="s">
        <v>5170</v>
      </c>
      <c r="B1276" s="233" t="s">
        <v>5171</v>
      </c>
      <c r="C1276" s="234" t="s">
        <v>822</v>
      </c>
      <c r="D1276" s="235">
        <v>9.73</v>
      </c>
    </row>
    <row r="1277" spans="1:4" ht="24.95" customHeight="1" x14ac:dyDescent="0.2">
      <c r="A1277" s="504" t="s">
        <v>5172</v>
      </c>
      <c r="B1277" s="233" t="s">
        <v>5173</v>
      </c>
      <c r="C1277" s="234" t="s">
        <v>822</v>
      </c>
      <c r="D1277" s="235">
        <v>7.14</v>
      </c>
    </row>
    <row r="1278" spans="1:4" ht="24.95" customHeight="1" x14ac:dyDescent="0.2">
      <c r="A1278" s="504">
        <v>92255</v>
      </c>
      <c r="B1278" s="233" t="s">
        <v>5174</v>
      </c>
      <c r="C1278" s="234" t="s">
        <v>775</v>
      </c>
      <c r="D1278" s="235">
        <v>126.83</v>
      </c>
    </row>
    <row r="1279" spans="1:4" ht="24.95" customHeight="1" x14ac:dyDescent="0.2">
      <c r="A1279" s="504">
        <v>92256</v>
      </c>
      <c r="B1279" s="233" t="s">
        <v>5175</v>
      </c>
      <c r="C1279" s="234" t="s">
        <v>775</v>
      </c>
      <c r="D1279" s="235">
        <v>162.31</v>
      </c>
    </row>
    <row r="1280" spans="1:4" ht="24.95" customHeight="1" x14ac:dyDescent="0.2">
      <c r="A1280" s="504">
        <v>92257</v>
      </c>
      <c r="B1280" s="233" t="s">
        <v>5176</v>
      </c>
      <c r="C1280" s="234" t="s">
        <v>775</v>
      </c>
      <c r="D1280" s="235">
        <v>197.25</v>
      </c>
    </row>
    <row r="1281" spans="1:4" ht="24.95" customHeight="1" x14ac:dyDescent="0.2">
      <c r="A1281" s="504">
        <v>92258</v>
      </c>
      <c r="B1281" s="233" t="s">
        <v>5177</v>
      </c>
      <c r="C1281" s="234" t="s">
        <v>775</v>
      </c>
      <c r="D1281" s="235">
        <v>253.45</v>
      </c>
    </row>
    <row r="1282" spans="1:4" ht="24.95" customHeight="1" x14ac:dyDescent="0.2">
      <c r="A1282" s="504">
        <v>92568</v>
      </c>
      <c r="B1282" s="233" t="s">
        <v>5178</v>
      </c>
      <c r="C1282" s="234" t="s">
        <v>742</v>
      </c>
      <c r="D1282" s="235">
        <v>60.69</v>
      </c>
    </row>
    <row r="1283" spans="1:4" ht="24.95" customHeight="1" x14ac:dyDescent="0.2">
      <c r="A1283" s="504">
        <v>92569</v>
      </c>
      <c r="B1283" s="233" t="s">
        <v>5179</v>
      </c>
      <c r="C1283" s="234" t="s">
        <v>742</v>
      </c>
      <c r="D1283" s="235">
        <v>27.23</v>
      </c>
    </row>
    <row r="1284" spans="1:4" ht="24.95" customHeight="1" x14ac:dyDescent="0.2">
      <c r="A1284" s="504">
        <v>92570</v>
      </c>
      <c r="B1284" s="233" t="s">
        <v>5180</v>
      </c>
      <c r="C1284" s="234" t="s">
        <v>742</v>
      </c>
      <c r="D1284" s="235">
        <v>12.14</v>
      </c>
    </row>
    <row r="1285" spans="1:4" ht="24.95" customHeight="1" x14ac:dyDescent="0.2">
      <c r="A1285" s="504">
        <v>92571</v>
      </c>
      <c r="B1285" s="233" t="s">
        <v>5181</v>
      </c>
      <c r="C1285" s="234" t="s">
        <v>742</v>
      </c>
      <c r="D1285" s="235">
        <v>67.180000000000007</v>
      </c>
    </row>
    <row r="1286" spans="1:4" ht="24.95" customHeight="1" x14ac:dyDescent="0.2">
      <c r="A1286" s="504">
        <v>92572</v>
      </c>
      <c r="B1286" s="233" t="s">
        <v>5182</v>
      </c>
      <c r="C1286" s="234" t="s">
        <v>742</v>
      </c>
      <c r="D1286" s="235">
        <v>31.2</v>
      </c>
    </row>
    <row r="1287" spans="1:4" ht="24.95" customHeight="1" x14ac:dyDescent="0.2">
      <c r="A1287" s="504">
        <v>92573</v>
      </c>
      <c r="B1287" s="233" t="s">
        <v>5183</v>
      </c>
      <c r="C1287" s="234" t="s">
        <v>742</v>
      </c>
      <c r="D1287" s="235">
        <v>14.89</v>
      </c>
    </row>
    <row r="1288" spans="1:4" ht="24.95" customHeight="1" x14ac:dyDescent="0.2">
      <c r="A1288" s="504">
        <v>92574</v>
      </c>
      <c r="B1288" s="233" t="s">
        <v>5184</v>
      </c>
      <c r="C1288" s="234" t="s">
        <v>742</v>
      </c>
      <c r="D1288" s="235">
        <v>66.27</v>
      </c>
    </row>
    <row r="1289" spans="1:4" ht="24.95" customHeight="1" x14ac:dyDescent="0.2">
      <c r="A1289" s="504">
        <v>92575</v>
      </c>
      <c r="B1289" s="233" t="s">
        <v>5185</v>
      </c>
      <c r="C1289" s="234" t="s">
        <v>742</v>
      </c>
      <c r="D1289" s="235">
        <v>27.27</v>
      </c>
    </row>
    <row r="1290" spans="1:4" ht="24.95" customHeight="1" x14ac:dyDescent="0.2">
      <c r="A1290" s="504">
        <v>92576</v>
      </c>
      <c r="B1290" s="233" t="s">
        <v>5186</v>
      </c>
      <c r="C1290" s="234" t="s">
        <v>742</v>
      </c>
      <c r="D1290" s="235">
        <v>9.77</v>
      </c>
    </row>
    <row r="1291" spans="1:4" ht="24.95" customHeight="1" x14ac:dyDescent="0.2">
      <c r="A1291" s="504">
        <v>92577</v>
      </c>
      <c r="B1291" s="233" t="s">
        <v>5187</v>
      </c>
      <c r="C1291" s="234" t="s">
        <v>742</v>
      </c>
      <c r="D1291" s="235">
        <v>73.010000000000005</v>
      </c>
    </row>
    <row r="1292" spans="1:4" ht="24.95" customHeight="1" x14ac:dyDescent="0.2">
      <c r="A1292" s="504">
        <v>92578</v>
      </c>
      <c r="B1292" s="233" t="s">
        <v>5188</v>
      </c>
      <c r="C1292" s="234" t="s">
        <v>742</v>
      </c>
      <c r="D1292" s="235">
        <v>31.04</v>
      </c>
    </row>
    <row r="1293" spans="1:4" ht="24.95" customHeight="1" x14ac:dyDescent="0.2">
      <c r="A1293" s="504">
        <v>92579</v>
      </c>
      <c r="B1293" s="233" t="s">
        <v>5189</v>
      </c>
      <c r="C1293" s="234" t="s">
        <v>742</v>
      </c>
      <c r="D1293" s="235">
        <v>11.99</v>
      </c>
    </row>
    <row r="1294" spans="1:4" ht="24.95" customHeight="1" x14ac:dyDescent="0.2">
      <c r="A1294" s="504">
        <v>92580</v>
      </c>
      <c r="B1294" s="233" t="s">
        <v>5190</v>
      </c>
      <c r="C1294" s="234" t="s">
        <v>742</v>
      </c>
      <c r="D1294" s="235">
        <v>29.32</v>
      </c>
    </row>
    <row r="1295" spans="1:4" ht="24.95" customHeight="1" x14ac:dyDescent="0.2">
      <c r="A1295" s="504">
        <v>92581</v>
      </c>
      <c r="B1295" s="233" t="s">
        <v>5191</v>
      </c>
      <c r="C1295" s="234" t="s">
        <v>742</v>
      </c>
      <c r="D1295" s="235">
        <v>30.37</v>
      </c>
    </row>
    <row r="1296" spans="1:4" ht="24.95" customHeight="1" x14ac:dyDescent="0.2">
      <c r="A1296" s="504">
        <v>92582</v>
      </c>
      <c r="B1296" s="233" t="s">
        <v>5192</v>
      </c>
      <c r="C1296" s="234" t="s">
        <v>775</v>
      </c>
      <c r="D1296" s="235">
        <v>429.58</v>
      </c>
    </row>
    <row r="1297" spans="1:4" ht="24.95" customHeight="1" x14ac:dyDescent="0.2">
      <c r="A1297" s="504">
        <v>92584</v>
      </c>
      <c r="B1297" s="233" t="s">
        <v>5193</v>
      </c>
      <c r="C1297" s="234" t="s">
        <v>775</v>
      </c>
      <c r="D1297" s="235">
        <v>497.24</v>
      </c>
    </row>
    <row r="1298" spans="1:4" ht="24.95" customHeight="1" x14ac:dyDescent="0.2">
      <c r="A1298" s="504">
        <v>92586</v>
      </c>
      <c r="B1298" s="233" t="s">
        <v>5194</v>
      </c>
      <c r="C1298" s="234" t="s">
        <v>775</v>
      </c>
      <c r="D1298" s="235">
        <v>564.9</v>
      </c>
    </row>
    <row r="1299" spans="1:4" ht="24.95" customHeight="1" x14ac:dyDescent="0.2">
      <c r="A1299" s="504">
        <v>92588</v>
      </c>
      <c r="B1299" s="233" t="s">
        <v>5195</v>
      </c>
      <c r="C1299" s="234" t="s">
        <v>775</v>
      </c>
      <c r="D1299" s="235">
        <v>713.98</v>
      </c>
    </row>
    <row r="1300" spans="1:4" ht="24.95" customHeight="1" x14ac:dyDescent="0.2">
      <c r="A1300" s="504">
        <v>92590</v>
      </c>
      <c r="B1300" s="233" t="s">
        <v>5196</v>
      </c>
      <c r="C1300" s="234" t="s">
        <v>775</v>
      </c>
      <c r="D1300" s="235">
        <v>781.64</v>
      </c>
    </row>
    <row r="1301" spans="1:4" ht="24.95" customHeight="1" x14ac:dyDescent="0.2">
      <c r="A1301" s="504">
        <v>92592</v>
      </c>
      <c r="B1301" s="233" t="s">
        <v>5197</v>
      </c>
      <c r="C1301" s="234" t="s">
        <v>775</v>
      </c>
      <c r="D1301" s="235">
        <v>884.24</v>
      </c>
    </row>
    <row r="1302" spans="1:4" ht="24.95" customHeight="1" x14ac:dyDescent="0.2">
      <c r="A1302" s="504">
        <v>92593</v>
      </c>
      <c r="B1302" s="233" t="s">
        <v>5198</v>
      </c>
      <c r="C1302" s="234" t="s">
        <v>822</v>
      </c>
      <c r="D1302" s="235">
        <v>6.69</v>
      </c>
    </row>
    <row r="1303" spans="1:4" ht="24.95" customHeight="1" x14ac:dyDescent="0.2">
      <c r="A1303" s="504">
        <v>92594</v>
      </c>
      <c r="B1303" s="233" t="s">
        <v>5199</v>
      </c>
      <c r="C1303" s="234" t="s">
        <v>775</v>
      </c>
      <c r="D1303" s="235">
        <v>1011</v>
      </c>
    </row>
    <row r="1304" spans="1:4" ht="24.95" customHeight="1" x14ac:dyDescent="0.2">
      <c r="A1304" s="504">
        <v>92596</v>
      </c>
      <c r="B1304" s="233" t="s">
        <v>5200</v>
      </c>
      <c r="C1304" s="234" t="s">
        <v>775</v>
      </c>
      <c r="D1304" s="235">
        <v>1137.0899999999999</v>
      </c>
    </row>
    <row r="1305" spans="1:4" ht="24.95" customHeight="1" x14ac:dyDescent="0.2">
      <c r="A1305" s="504">
        <v>92598</v>
      </c>
      <c r="B1305" s="233" t="s">
        <v>5201</v>
      </c>
      <c r="C1305" s="234" t="s">
        <v>775</v>
      </c>
      <c r="D1305" s="235">
        <v>1204.74</v>
      </c>
    </row>
    <row r="1306" spans="1:4" ht="24.95" customHeight="1" x14ac:dyDescent="0.2">
      <c r="A1306" s="504">
        <v>92600</v>
      </c>
      <c r="B1306" s="233" t="s">
        <v>5202</v>
      </c>
      <c r="C1306" s="234" t="s">
        <v>775</v>
      </c>
      <c r="D1306" s="235">
        <v>1285.58</v>
      </c>
    </row>
    <row r="1307" spans="1:4" ht="24.95" customHeight="1" x14ac:dyDescent="0.2">
      <c r="A1307" s="504">
        <v>92602</v>
      </c>
      <c r="B1307" s="233" t="s">
        <v>5203</v>
      </c>
      <c r="C1307" s="234" t="s">
        <v>775</v>
      </c>
      <c r="D1307" s="235">
        <v>429.58</v>
      </c>
    </row>
    <row r="1308" spans="1:4" ht="24.95" customHeight="1" x14ac:dyDescent="0.2">
      <c r="A1308" s="504">
        <v>92604</v>
      </c>
      <c r="B1308" s="233" t="s">
        <v>5204</v>
      </c>
      <c r="C1308" s="234" t="s">
        <v>775</v>
      </c>
      <c r="D1308" s="235">
        <v>484.06</v>
      </c>
    </row>
    <row r="1309" spans="1:4" ht="24.95" customHeight="1" x14ac:dyDescent="0.2">
      <c r="A1309" s="504">
        <v>92606</v>
      </c>
      <c r="B1309" s="233" t="s">
        <v>5205</v>
      </c>
      <c r="C1309" s="234" t="s">
        <v>775</v>
      </c>
      <c r="D1309" s="235">
        <v>551.72</v>
      </c>
    </row>
    <row r="1310" spans="1:4" ht="24.95" customHeight="1" x14ac:dyDescent="0.2">
      <c r="A1310" s="504">
        <v>92608</v>
      </c>
      <c r="B1310" s="233" t="s">
        <v>5206</v>
      </c>
      <c r="C1310" s="234" t="s">
        <v>775</v>
      </c>
      <c r="D1310" s="235">
        <v>687.63</v>
      </c>
    </row>
    <row r="1311" spans="1:4" ht="24.95" customHeight="1" x14ac:dyDescent="0.2">
      <c r="A1311" s="504">
        <v>92610</v>
      </c>
      <c r="B1311" s="233" t="s">
        <v>5207</v>
      </c>
      <c r="C1311" s="234" t="s">
        <v>775</v>
      </c>
      <c r="D1311" s="235">
        <v>755.29</v>
      </c>
    </row>
    <row r="1312" spans="1:4" ht="24.95" customHeight="1" x14ac:dyDescent="0.2">
      <c r="A1312" s="504">
        <v>92612</v>
      </c>
      <c r="B1312" s="233" t="s">
        <v>5208</v>
      </c>
      <c r="C1312" s="234" t="s">
        <v>775</v>
      </c>
      <c r="D1312" s="235">
        <v>857.88</v>
      </c>
    </row>
    <row r="1313" spans="1:4" ht="24.95" customHeight="1" x14ac:dyDescent="0.2">
      <c r="A1313" s="504">
        <v>92614</v>
      </c>
      <c r="B1313" s="233" t="s">
        <v>5209</v>
      </c>
      <c r="C1313" s="234" t="s">
        <v>775</v>
      </c>
      <c r="D1313" s="235">
        <v>958.3</v>
      </c>
    </row>
    <row r="1314" spans="1:4" ht="24.95" customHeight="1" x14ac:dyDescent="0.2">
      <c r="A1314" s="504">
        <v>92616</v>
      </c>
      <c r="B1314" s="233" t="s">
        <v>5210</v>
      </c>
      <c r="C1314" s="234" t="s">
        <v>775</v>
      </c>
      <c r="D1314" s="235">
        <v>1097.56</v>
      </c>
    </row>
    <row r="1315" spans="1:4" ht="24.95" customHeight="1" x14ac:dyDescent="0.2">
      <c r="A1315" s="504">
        <v>92618</v>
      </c>
      <c r="B1315" s="233" t="s">
        <v>5211</v>
      </c>
      <c r="C1315" s="234" t="s">
        <v>775</v>
      </c>
      <c r="D1315" s="235">
        <v>1165.22</v>
      </c>
    </row>
    <row r="1316" spans="1:4" ht="24.95" customHeight="1" x14ac:dyDescent="0.2">
      <c r="A1316" s="504">
        <v>92620</v>
      </c>
      <c r="B1316" s="233" t="s">
        <v>5212</v>
      </c>
      <c r="C1316" s="234" t="s">
        <v>775</v>
      </c>
      <c r="D1316" s="235">
        <v>1232.8699999999999</v>
      </c>
    </row>
    <row r="1317" spans="1:4" ht="24.95" customHeight="1" x14ac:dyDescent="0.2">
      <c r="A1317" s="504">
        <v>94444</v>
      </c>
      <c r="B1317" s="233" t="s">
        <v>5213</v>
      </c>
      <c r="C1317" s="234" t="s">
        <v>742</v>
      </c>
      <c r="D1317" s="235">
        <v>566.45000000000005</v>
      </c>
    </row>
    <row r="1318" spans="1:4" ht="24.95" customHeight="1" x14ac:dyDescent="0.2">
      <c r="A1318" s="504" t="s">
        <v>5214</v>
      </c>
      <c r="B1318" s="233" t="s">
        <v>5215</v>
      </c>
      <c r="C1318" s="234" t="s">
        <v>948</v>
      </c>
      <c r="D1318" s="235">
        <v>5.32</v>
      </c>
    </row>
    <row r="1319" spans="1:4" ht="24.95" customHeight="1" x14ac:dyDescent="0.2">
      <c r="A1319" s="504" t="s">
        <v>5216</v>
      </c>
      <c r="B1319" s="233" t="s">
        <v>5217</v>
      </c>
      <c r="C1319" s="234" t="s">
        <v>779</v>
      </c>
      <c r="D1319" s="235">
        <v>25.62</v>
      </c>
    </row>
    <row r="1320" spans="1:4" ht="24.95" customHeight="1" x14ac:dyDescent="0.2">
      <c r="A1320" s="504" t="s">
        <v>5218</v>
      </c>
      <c r="B1320" s="233" t="s">
        <v>5219</v>
      </c>
      <c r="C1320" s="234" t="s">
        <v>779</v>
      </c>
      <c r="D1320" s="235">
        <v>71.819999999999993</v>
      </c>
    </row>
    <row r="1321" spans="1:4" ht="24.95" customHeight="1" x14ac:dyDescent="0.2">
      <c r="A1321" s="504" t="s">
        <v>5220</v>
      </c>
      <c r="B1321" s="233" t="s">
        <v>5221</v>
      </c>
      <c r="C1321" s="234" t="s">
        <v>779</v>
      </c>
      <c r="D1321" s="235">
        <v>27.34</v>
      </c>
    </row>
    <row r="1322" spans="1:4" ht="24.95" customHeight="1" x14ac:dyDescent="0.2">
      <c r="A1322" s="504" t="s">
        <v>5222</v>
      </c>
      <c r="B1322" s="233" t="s">
        <v>5223</v>
      </c>
      <c r="C1322" s="234" t="s">
        <v>779</v>
      </c>
      <c r="D1322" s="235">
        <v>22.47</v>
      </c>
    </row>
    <row r="1323" spans="1:4" ht="24.95" customHeight="1" x14ac:dyDescent="0.2">
      <c r="A1323" s="504" t="s">
        <v>5224</v>
      </c>
      <c r="B1323" s="233" t="s">
        <v>5225</v>
      </c>
      <c r="C1323" s="234" t="s">
        <v>742</v>
      </c>
      <c r="D1323" s="235">
        <v>5.45</v>
      </c>
    </row>
    <row r="1324" spans="1:4" ht="24.95" customHeight="1" x14ac:dyDescent="0.2">
      <c r="A1324" s="504" t="s">
        <v>5226</v>
      </c>
      <c r="B1324" s="233" t="s">
        <v>5227</v>
      </c>
      <c r="C1324" s="234" t="s">
        <v>742</v>
      </c>
      <c r="D1324" s="235">
        <v>10.67</v>
      </c>
    </row>
    <row r="1325" spans="1:4" ht="24.95" customHeight="1" x14ac:dyDescent="0.2">
      <c r="A1325" s="504" t="s">
        <v>5228</v>
      </c>
      <c r="B1325" s="233" t="s">
        <v>5229</v>
      </c>
      <c r="C1325" s="234" t="s">
        <v>741</v>
      </c>
      <c r="D1325" s="235">
        <v>54.94</v>
      </c>
    </row>
    <row r="1326" spans="1:4" ht="24.95" customHeight="1" x14ac:dyDescent="0.2">
      <c r="A1326" s="504" t="s">
        <v>5230</v>
      </c>
      <c r="B1326" s="233" t="s">
        <v>5231</v>
      </c>
      <c r="C1326" s="234" t="s">
        <v>741</v>
      </c>
      <c r="D1326" s="235">
        <v>97.67</v>
      </c>
    </row>
    <row r="1327" spans="1:4" ht="24.95" customHeight="1" x14ac:dyDescent="0.2">
      <c r="A1327" s="504" t="s">
        <v>5232</v>
      </c>
      <c r="B1327" s="233" t="s">
        <v>5233</v>
      </c>
      <c r="C1327" s="234" t="s">
        <v>741</v>
      </c>
      <c r="D1327" s="235">
        <v>60.38</v>
      </c>
    </row>
    <row r="1328" spans="1:4" ht="24.95" customHeight="1" x14ac:dyDescent="0.2">
      <c r="A1328" s="504" t="s">
        <v>5234</v>
      </c>
      <c r="B1328" s="233" t="s">
        <v>5235</v>
      </c>
      <c r="C1328" s="234" t="s">
        <v>741</v>
      </c>
      <c r="D1328" s="235">
        <v>101.4</v>
      </c>
    </row>
    <row r="1329" spans="1:4" ht="24.95" customHeight="1" x14ac:dyDescent="0.2">
      <c r="A1329" s="504" t="s">
        <v>5236</v>
      </c>
      <c r="B1329" s="233" t="s">
        <v>5237</v>
      </c>
      <c r="C1329" s="234" t="s">
        <v>742</v>
      </c>
      <c r="D1329" s="235">
        <v>42.7</v>
      </c>
    </row>
    <row r="1330" spans="1:4" ht="24.95" customHeight="1" x14ac:dyDescent="0.2">
      <c r="A1330" s="504" t="s">
        <v>5238</v>
      </c>
      <c r="B1330" s="233" t="s">
        <v>5239</v>
      </c>
      <c r="C1330" s="234" t="s">
        <v>779</v>
      </c>
      <c r="D1330" s="235">
        <v>63.22</v>
      </c>
    </row>
    <row r="1331" spans="1:4" ht="24.95" customHeight="1" x14ac:dyDescent="0.2">
      <c r="A1331" s="504" t="s">
        <v>5240</v>
      </c>
      <c r="B1331" s="233" t="s">
        <v>5241</v>
      </c>
      <c r="C1331" s="234" t="s">
        <v>779</v>
      </c>
      <c r="D1331" s="235">
        <v>44.64</v>
      </c>
    </row>
    <row r="1332" spans="1:4" ht="24.95" customHeight="1" x14ac:dyDescent="0.2">
      <c r="A1332" s="504" t="s">
        <v>5242</v>
      </c>
      <c r="B1332" s="233" t="s">
        <v>5243</v>
      </c>
      <c r="C1332" s="234" t="s">
        <v>779</v>
      </c>
      <c r="D1332" s="235">
        <v>63.6</v>
      </c>
    </row>
    <row r="1333" spans="1:4" ht="24.95" customHeight="1" x14ac:dyDescent="0.2">
      <c r="A1333" s="504" t="s">
        <v>5244</v>
      </c>
      <c r="B1333" s="233" t="s">
        <v>5245</v>
      </c>
      <c r="C1333" s="234" t="s">
        <v>779</v>
      </c>
      <c r="D1333" s="235">
        <v>44.11</v>
      </c>
    </row>
    <row r="1334" spans="1:4" ht="24.95" customHeight="1" x14ac:dyDescent="0.2">
      <c r="A1334" s="504">
        <v>83651</v>
      </c>
      <c r="B1334" s="233" t="s">
        <v>5246</v>
      </c>
      <c r="C1334" s="234" t="s">
        <v>779</v>
      </c>
      <c r="D1334" s="235">
        <v>30.83</v>
      </c>
    </row>
    <row r="1335" spans="1:4" ht="24.95" customHeight="1" x14ac:dyDescent="0.2">
      <c r="A1335" s="504">
        <v>83656</v>
      </c>
      <c r="B1335" s="233" t="s">
        <v>5247</v>
      </c>
      <c r="C1335" s="234" t="s">
        <v>742</v>
      </c>
      <c r="D1335" s="235">
        <v>36.549999999999997</v>
      </c>
    </row>
    <row r="1336" spans="1:4" ht="24.95" customHeight="1" x14ac:dyDescent="0.2">
      <c r="A1336" s="504">
        <v>83658</v>
      </c>
      <c r="B1336" s="233" t="s">
        <v>5248</v>
      </c>
      <c r="C1336" s="234" t="s">
        <v>779</v>
      </c>
      <c r="D1336" s="235">
        <v>142.38</v>
      </c>
    </row>
    <row r="1337" spans="1:4" ht="24.95" customHeight="1" x14ac:dyDescent="0.2">
      <c r="A1337" s="504">
        <v>83661</v>
      </c>
      <c r="B1337" s="233" t="s">
        <v>5249</v>
      </c>
      <c r="C1337" s="234" t="s">
        <v>779</v>
      </c>
      <c r="D1337" s="235">
        <v>87.94</v>
      </c>
    </row>
    <row r="1338" spans="1:4" ht="24.95" customHeight="1" x14ac:dyDescent="0.2">
      <c r="A1338" s="504">
        <v>83662</v>
      </c>
      <c r="B1338" s="233" t="s">
        <v>5250</v>
      </c>
      <c r="C1338" s="234" t="s">
        <v>741</v>
      </c>
      <c r="D1338" s="235">
        <v>91.01</v>
      </c>
    </row>
    <row r="1339" spans="1:4" ht="24.95" customHeight="1" x14ac:dyDescent="0.2">
      <c r="A1339" s="504">
        <v>83664</v>
      </c>
      <c r="B1339" s="233" t="s">
        <v>5251</v>
      </c>
      <c r="C1339" s="234" t="s">
        <v>779</v>
      </c>
      <c r="D1339" s="235">
        <v>55.32</v>
      </c>
    </row>
    <row r="1340" spans="1:4" ht="24.95" customHeight="1" x14ac:dyDescent="0.2">
      <c r="A1340" s="504">
        <v>83665</v>
      </c>
      <c r="B1340" s="233" t="s">
        <v>5252</v>
      </c>
      <c r="C1340" s="234" t="s">
        <v>742</v>
      </c>
      <c r="D1340" s="235">
        <v>7.05</v>
      </c>
    </row>
    <row r="1341" spans="1:4" ht="24.95" customHeight="1" x14ac:dyDescent="0.2">
      <c r="A1341" s="504">
        <v>83667</v>
      </c>
      <c r="B1341" s="233" t="s">
        <v>5253</v>
      </c>
      <c r="C1341" s="234" t="s">
        <v>741</v>
      </c>
      <c r="D1341" s="235">
        <v>67.45</v>
      </c>
    </row>
    <row r="1342" spans="1:4" ht="24.95" customHeight="1" x14ac:dyDescent="0.2">
      <c r="A1342" s="504">
        <v>83668</v>
      </c>
      <c r="B1342" s="233" t="s">
        <v>5254</v>
      </c>
      <c r="C1342" s="234" t="s">
        <v>741</v>
      </c>
      <c r="D1342" s="235">
        <v>100.72</v>
      </c>
    </row>
    <row r="1343" spans="1:4" ht="24.95" customHeight="1" x14ac:dyDescent="0.2">
      <c r="A1343" s="504">
        <v>83669</v>
      </c>
      <c r="B1343" s="233" t="s">
        <v>5255</v>
      </c>
      <c r="C1343" s="234" t="s">
        <v>742</v>
      </c>
      <c r="D1343" s="235">
        <v>8.39</v>
      </c>
    </row>
    <row r="1344" spans="1:4" ht="24.95" customHeight="1" x14ac:dyDescent="0.2">
      <c r="A1344" s="504">
        <v>83670</v>
      </c>
      <c r="B1344" s="233" t="s">
        <v>5256</v>
      </c>
      <c r="C1344" s="234" t="s">
        <v>779</v>
      </c>
      <c r="D1344" s="235">
        <v>43</v>
      </c>
    </row>
    <row r="1345" spans="1:4" ht="24.95" customHeight="1" x14ac:dyDescent="0.2">
      <c r="A1345" s="504">
        <v>83671</v>
      </c>
      <c r="B1345" s="233" t="s">
        <v>5257</v>
      </c>
      <c r="C1345" s="234" t="s">
        <v>779</v>
      </c>
      <c r="D1345" s="235">
        <v>46.29</v>
      </c>
    </row>
    <row r="1346" spans="1:4" ht="24.95" customHeight="1" x14ac:dyDescent="0.2">
      <c r="A1346" s="504">
        <v>83675</v>
      </c>
      <c r="B1346" s="233" t="s">
        <v>5258</v>
      </c>
      <c r="C1346" s="234" t="s">
        <v>779</v>
      </c>
      <c r="D1346" s="235">
        <v>79.02</v>
      </c>
    </row>
    <row r="1347" spans="1:4" ht="24.95" customHeight="1" x14ac:dyDescent="0.2">
      <c r="A1347" s="504">
        <v>83676</v>
      </c>
      <c r="B1347" s="233" t="s">
        <v>5259</v>
      </c>
      <c r="C1347" s="234" t="s">
        <v>779</v>
      </c>
      <c r="D1347" s="235">
        <v>97.28</v>
      </c>
    </row>
    <row r="1348" spans="1:4" ht="24.95" customHeight="1" x14ac:dyDescent="0.2">
      <c r="A1348" s="504">
        <v>83677</v>
      </c>
      <c r="B1348" s="233" t="s">
        <v>5260</v>
      </c>
      <c r="C1348" s="234" t="s">
        <v>779</v>
      </c>
      <c r="D1348" s="235">
        <v>121.98</v>
      </c>
    </row>
    <row r="1349" spans="1:4" ht="24.95" customHeight="1" x14ac:dyDescent="0.2">
      <c r="A1349" s="504">
        <v>83678</v>
      </c>
      <c r="B1349" s="233" t="s">
        <v>5261</v>
      </c>
      <c r="C1349" s="234" t="s">
        <v>779</v>
      </c>
      <c r="D1349" s="235">
        <v>157.13999999999999</v>
      </c>
    </row>
    <row r="1350" spans="1:4" ht="24.95" customHeight="1" x14ac:dyDescent="0.2">
      <c r="A1350" s="504">
        <v>83679</v>
      </c>
      <c r="B1350" s="233" t="s">
        <v>5262</v>
      </c>
      <c r="C1350" s="234" t="s">
        <v>779</v>
      </c>
      <c r="D1350" s="235">
        <v>13.85</v>
      </c>
    </row>
    <row r="1351" spans="1:4" ht="24.95" customHeight="1" x14ac:dyDescent="0.2">
      <c r="A1351" s="504">
        <v>83680</v>
      </c>
      <c r="B1351" s="233" t="s">
        <v>5263</v>
      </c>
      <c r="C1351" s="234" t="s">
        <v>779</v>
      </c>
      <c r="D1351" s="235">
        <v>16.399999999999999</v>
      </c>
    </row>
    <row r="1352" spans="1:4" ht="24.95" customHeight="1" x14ac:dyDescent="0.2">
      <c r="A1352" s="504">
        <v>83681</v>
      </c>
      <c r="B1352" s="233" t="s">
        <v>5264</v>
      </c>
      <c r="C1352" s="234" t="s">
        <v>779</v>
      </c>
      <c r="D1352" s="235">
        <v>17.79</v>
      </c>
    </row>
    <row r="1353" spans="1:4" ht="24.95" customHeight="1" x14ac:dyDescent="0.2">
      <c r="A1353" s="504">
        <v>83682</v>
      </c>
      <c r="B1353" s="233" t="s">
        <v>5265</v>
      </c>
      <c r="C1353" s="234" t="s">
        <v>741</v>
      </c>
      <c r="D1353" s="235">
        <v>101.39</v>
      </c>
    </row>
    <row r="1354" spans="1:4" ht="24.95" customHeight="1" x14ac:dyDescent="0.2">
      <c r="A1354" s="504">
        <v>83683</v>
      </c>
      <c r="B1354" s="233" t="s">
        <v>5266</v>
      </c>
      <c r="C1354" s="234" t="s">
        <v>741</v>
      </c>
      <c r="D1354" s="235">
        <v>110.64</v>
      </c>
    </row>
    <row r="1355" spans="1:4" ht="24.95" customHeight="1" x14ac:dyDescent="0.2">
      <c r="A1355" s="504">
        <v>83729</v>
      </c>
      <c r="B1355" s="233" t="s">
        <v>5267</v>
      </c>
      <c r="C1355" s="234" t="s">
        <v>742</v>
      </c>
      <c r="D1355" s="235">
        <v>16.45</v>
      </c>
    </row>
    <row r="1356" spans="1:4" ht="24.95" customHeight="1" x14ac:dyDescent="0.2">
      <c r="A1356" s="504">
        <v>83739</v>
      </c>
      <c r="B1356" s="233" t="s">
        <v>5268</v>
      </c>
      <c r="C1356" s="234" t="s">
        <v>742</v>
      </c>
      <c r="D1356" s="235">
        <v>5.73</v>
      </c>
    </row>
    <row r="1357" spans="1:4" ht="24.95" customHeight="1" x14ac:dyDescent="0.2">
      <c r="A1357" s="504">
        <v>6454</v>
      </c>
      <c r="B1357" s="233" t="s">
        <v>5269</v>
      </c>
      <c r="C1357" s="234" t="s">
        <v>741</v>
      </c>
      <c r="D1357" s="235">
        <v>152</v>
      </c>
    </row>
    <row r="1358" spans="1:4" ht="24.95" customHeight="1" x14ac:dyDescent="0.2">
      <c r="A1358" s="504">
        <v>73611</v>
      </c>
      <c r="B1358" s="233" t="s">
        <v>5270</v>
      </c>
      <c r="C1358" s="234" t="s">
        <v>741</v>
      </c>
      <c r="D1358" s="235">
        <v>322.99</v>
      </c>
    </row>
    <row r="1359" spans="1:4" ht="24.95" customHeight="1" x14ac:dyDescent="0.2">
      <c r="A1359" s="504">
        <v>73697</v>
      </c>
      <c r="B1359" s="233" t="s">
        <v>5271</v>
      </c>
      <c r="C1359" s="234" t="s">
        <v>741</v>
      </c>
      <c r="D1359" s="235">
        <v>152.83000000000001</v>
      </c>
    </row>
    <row r="1360" spans="1:4" ht="24.95" customHeight="1" x14ac:dyDescent="0.2">
      <c r="A1360" s="504">
        <v>73698</v>
      </c>
      <c r="B1360" s="233" t="s">
        <v>5272</v>
      </c>
      <c r="C1360" s="234" t="s">
        <v>741</v>
      </c>
      <c r="D1360" s="235">
        <v>201.49</v>
      </c>
    </row>
    <row r="1361" spans="1:4" ht="24.95" customHeight="1" x14ac:dyDescent="0.2">
      <c r="A1361" s="504" t="s">
        <v>5273</v>
      </c>
      <c r="B1361" s="233" t="s">
        <v>5274</v>
      </c>
      <c r="C1361" s="234" t="s">
        <v>742</v>
      </c>
      <c r="D1361" s="235">
        <v>134.85</v>
      </c>
    </row>
    <row r="1362" spans="1:4" ht="24.95" customHeight="1" x14ac:dyDescent="0.2">
      <c r="A1362" s="504" t="s">
        <v>5275</v>
      </c>
      <c r="B1362" s="233" t="s">
        <v>5276</v>
      </c>
      <c r="C1362" s="234" t="s">
        <v>742</v>
      </c>
      <c r="D1362" s="235">
        <v>341.53</v>
      </c>
    </row>
    <row r="1363" spans="1:4" ht="24.95" customHeight="1" x14ac:dyDescent="0.2">
      <c r="A1363" s="504">
        <v>92743</v>
      </c>
      <c r="B1363" s="233" t="s">
        <v>18280</v>
      </c>
      <c r="C1363" s="234" t="s">
        <v>741</v>
      </c>
      <c r="D1363" s="235">
        <v>439.02</v>
      </c>
    </row>
    <row r="1364" spans="1:4" ht="24.95" customHeight="1" x14ac:dyDescent="0.2">
      <c r="A1364" s="504">
        <v>92744</v>
      </c>
      <c r="B1364" s="233" t="s">
        <v>18281</v>
      </c>
      <c r="C1364" s="234" t="s">
        <v>741</v>
      </c>
      <c r="D1364" s="235">
        <v>415.3</v>
      </c>
    </row>
    <row r="1365" spans="1:4" ht="24.95" customHeight="1" x14ac:dyDescent="0.2">
      <c r="A1365" s="504">
        <v>92745</v>
      </c>
      <c r="B1365" s="233" t="s">
        <v>18282</v>
      </c>
      <c r="C1365" s="234" t="s">
        <v>741</v>
      </c>
      <c r="D1365" s="235">
        <v>541.37</v>
      </c>
    </row>
    <row r="1366" spans="1:4" ht="24.95" customHeight="1" x14ac:dyDescent="0.2">
      <c r="A1366" s="504">
        <v>92746</v>
      </c>
      <c r="B1366" s="233" t="s">
        <v>18283</v>
      </c>
      <c r="C1366" s="234" t="s">
        <v>741</v>
      </c>
      <c r="D1366" s="235">
        <v>491.59</v>
      </c>
    </row>
    <row r="1367" spans="1:4" ht="24.95" customHeight="1" x14ac:dyDescent="0.2">
      <c r="A1367" s="504">
        <v>92747</v>
      </c>
      <c r="B1367" s="233" t="s">
        <v>18284</v>
      </c>
      <c r="C1367" s="234" t="s">
        <v>741</v>
      </c>
      <c r="D1367" s="235">
        <v>599.29</v>
      </c>
    </row>
    <row r="1368" spans="1:4" ht="24.95" customHeight="1" x14ac:dyDescent="0.2">
      <c r="A1368" s="504">
        <v>92748</v>
      </c>
      <c r="B1368" s="233" t="s">
        <v>18285</v>
      </c>
      <c r="C1368" s="234" t="s">
        <v>741</v>
      </c>
      <c r="D1368" s="235">
        <v>534.96</v>
      </c>
    </row>
    <row r="1369" spans="1:4" ht="24.95" customHeight="1" x14ac:dyDescent="0.2">
      <c r="A1369" s="504">
        <v>92749</v>
      </c>
      <c r="B1369" s="233" t="s">
        <v>18286</v>
      </c>
      <c r="C1369" s="234" t="s">
        <v>741</v>
      </c>
      <c r="D1369" s="235">
        <v>621.19000000000005</v>
      </c>
    </row>
    <row r="1370" spans="1:4" ht="24.95" customHeight="1" x14ac:dyDescent="0.2">
      <c r="A1370" s="504">
        <v>92750</v>
      </c>
      <c r="B1370" s="233" t="s">
        <v>18287</v>
      </c>
      <c r="C1370" s="234" t="s">
        <v>741</v>
      </c>
      <c r="D1370" s="235">
        <v>1056.0999999999999</v>
      </c>
    </row>
    <row r="1371" spans="1:4" ht="24.95" customHeight="1" x14ac:dyDescent="0.2">
      <c r="A1371" s="504">
        <v>92751</v>
      </c>
      <c r="B1371" s="233" t="s">
        <v>18288</v>
      </c>
      <c r="C1371" s="234" t="s">
        <v>741</v>
      </c>
      <c r="D1371" s="235">
        <v>1308.24</v>
      </c>
    </row>
    <row r="1372" spans="1:4" ht="24.95" customHeight="1" x14ac:dyDescent="0.2">
      <c r="A1372" s="504">
        <v>92752</v>
      </c>
      <c r="B1372" s="233" t="s">
        <v>18289</v>
      </c>
      <c r="C1372" s="234" t="s">
        <v>741</v>
      </c>
      <c r="D1372" s="235">
        <v>1559.34</v>
      </c>
    </row>
    <row r="1373" spans="1:4" ht="24.95" customHeight="1" x14ac:dyDescent="0.2">
      <c r="A1373" s="504">
        <v>92753</v>
      </c>
      <c r="B1373" s="233" t="s">
        <v>18290</v>
      </c>
      <c r="C1373" s="234" t="s">
        <v>741</v>
      </c>
      <c r="D1373" s="235">
        <v>395.11</v>
      </c>
    </row>
    <row r="1374" spans="1:4" ht="24.95" customHeight="1" x14ac:dyDescent="0.2">
      <c r="A1374" s="504">
        <v>92754</v>
      </c>
      <c r="B1374" s="233" t="s">
        <v>18291</v>
      </c>
      <c r="C1374" s="234" t="s">
        <v>741</v>
      </c>
      <c r="D1374" s="235">
        <v>358.55</v>
      </c>
    </row>
    <row r="1375" spans="1:4" ht="24.95" customHeight="1" x14ac:dyDescent="0.2">
      <c r="A1375" s="504">
        <v>92755</v>
      </c>
      <c r="B1375" s="233" t="s">
        <v>5277</v>
      </c>
      <c r="C1375" s="234" t="s">
        <v>742</v>
      </c>
      <c r="D1375" s="235">
        <v>158.07</v>
      </c>
    </row>
    <row r="1376" spans="1:4" ht="24.95" customHeight="1" x14ac:dyDescent="0.2">
      <c r="A1376" s="504">
        <v>92756</v>
      </c>
      <c r="B1376" s="233" t="s">
        <v>5278</v>
      </c>
      <c r="C1376" s="234" t="s">
        <v>742</v>
      </c>
      <c r="D1376" s="235">
        <v>179.92</v>
      </c>
    </row>
    <row r="1377" spans="1:4" ht="24.95" customHeight="1" x14ac:dyDescent="0.2">
      <c r="A1377" s="504">
        <v>92757</v>
      </c>
      <c r="B1377" s="233" t="s">
        <v>5279</v>
      </c>
      <c r="C1377" s="234" t="s">
        <v>742</v>
      </c>
      <c r="D1377" s="235">
        <v>206.42</v>
      </c>
    </row>
    <row r="1378" spans="1:4" ht="24.95" customHeight="1" x14ac:dyDescent="0.2">
      <c r="A1378" s="504">
        <v>92758</v>
      </c>
      <c r="B1378" s="233" t="s">
        <v>5280</v>
      </c>
      <c r="C1378" s="234" t="s">
        <v>741</v>
      </c>
      <c r="D1378" s="235">
        <v>486.34</v>
      </c>
    </row>
    <row r="1379" spans="1:4" ht="24.95" customHeight="1" x14ac:dyDescent="0.2">
      <c r="A1379" s="504" t="s">
        <v>5281</v>
      </c>
      <c r="B1379" s="233" t="s">
        <v>5282</v>
      </c>
      <c r="C1379" s="234" t="s">
        <v>741</v>
      </c>
      <c r="D1379" s="235">
        <v>290.69</v>
      </c>
    </row>
    <row r="1380" spans="1:4" ht="24.95" customHeight="1" x14ac:dyDescent="0.2">
      <c r="A1380" s="504" t="s">
        <v>5283</v>
      </c>
      <c r="B1380" s="233" t="s">
        <v>5284</v>
      </c>
      <c r="C1380" s="234" t="s">
        <v>741</v>
      </c>
      <c r="D1380" s="235">
        <v>453.1</v>
      </c>
    </row>
    <row r="1381" spans="1:4" ht="24.95" customHeight="1" x14ac:dyDescent="0.2">
      <c r="A1381" s="504" t="s">
        <v>5285</v>
      </c>
      <c r="B1381" s="233" t="s">
        <v>5286</v>
      </c>
      <c r="C1381" s="234" t="s">
        <v>741</v>
      </c>
      <c r="D1381" s="235">
        <v>432.23</v>
      </c>
    </row>
    <row r="1382" spans="1:4" ht="24.95" customHeight="1" x14ac:dyDescent="0.2">
      <c r="A1382" s="504" t="s">
        <v>5287</v>
      </c>
      <c r="B1382" s="233" t="s">
        <v>5288</v>
      </c>
      <c r="C1382" s="234" t="s">
        <v>741</v>
      </c>
      <c r="D1382" s="235">
        <v>251.04</v>
      </c>
    </row>
    <row r="1383" spans="1:4" ht="24.95" customHeight="1" x14ac:dyDescent="0.2">
      <c r="A1383" s="504" t="s">
        <v>5289</v>
      </c>
      <c r="B1383" s="233" t="s">
        <v>5290</v>
      </c>
      <c r="C1383" s="234" t="s">
        <v>741</v>
      </c>
      <c r="D1383" s="235">
        <v>112.74</v>
      </c>
    </row>
    <row r="1384" spans="1:4" ht="24.95" customHeight="1" x14ac:dyDescent="0.2">
      <c r="A1384" s="504">
        <v>91069</v>
      </c>
      <c r="B1384" s="233" t="s">
        <v>5291</v>
      </c>
      <c r="C1384" s="234" t="s">
        <v>742</v>
      </c>
      <c r="D1384" s="235">
        <v>69</v>
      </c>
    </row>
    <row r="1385" spans="1:4" ht="24.95" customHeight="1" x14ac:dyDescent="0.2">
      <c r="A1385" s="504">
        <v>91070</v>
      </c>
      <c r="B1385" s="233" t="s">
        <v>5292</v>
      </c>
      <c r="C1385" s="234" t="s">
        <v>742</v>
      </c>
      <c r="D1385" s="235">
        <v>76.180000000000007</v>
      </c>
    </row>
    <row r="1386" spans="1:4" ht="24.95" customHeight="1" x14ac:dyDescent="0.2">
      <c r="A1386" s="504">
        <v>91071</v>
      </c>
      <c r="B1386" s="233" t="s">
        <v>5293</v>
      </c>
      <c r="C1386" s="234" t="s">
        <v>742</v>
      </c>
      <c r="D1386" s="235">
        <v>100.46</v>
      </c>
    </row>
    <row r="1387" spans="1:4" ht="24.95" customHeight="1" x14ac:dyDescent="0.2">
      <c r="A1387" s="504">
        <v>91072</v>
      </c>
      <c r="B1387" s="233" t="s">
        <v>5294</v>
      </c>
      <c r="C1387" s="234" t="s">
        <v>742</v>
      </c>
      <c r="D1387" s="235">
        <v>107.59</v>
      </c>
    </row>
    <row r="1388" spans="1:4" ht="24.95" customHeight="1" x14ac:dyDescent="0.2">
      <c r="A1388" s="504">
        <v>91073</v>
      </c>
      <c r="B1388" s="233" t="s">
        <v>5295</v>
      </c>
      <c r="C1388" s="234" t="s">
        <v>742</v>
      </c>
      <c r="D1388" s="235">
        <v>80.41</v>
      </c>
    </row>
    <row r="1389" spans="1:4" ht="24.95" customHeight="1" x14ac:dyDescent="0.2">
      <c r="A1389" s="504">
        <v>91074</v>
      </c>
      <c r="B1389" s="233" t="s">
        <v>5296</v>
      </c>
      <c r="C1389" s="234" t="s">
        <v>742</v>
      </c>
      <c r="D1389" s="235">
        <v>88.75</v>
      </c>
    </row>
    <row r="1390" spans="1:4" ht="24.95" customHeight="1" x14ac:dyDescent="0.2">
      <c r="A1390" s="504">
        <v>91075</v>
      </c>
      <c r="B1390" s="233" t="s">
        <v>5297</v>
      </c>
      <c r="C1390" s="234" t="s">
        <v>742</v>
      </c>
      <c r="D1390" s="235">
        <v>114.03</v>
      </c>
    </row>
    <row r="1391" spans="1:4" ht="24.95" customHeight="1" x14ac:dyDescent="0.2">
      <c r="A1391" s="504">
        <v>91076</v>
      </c>
      <c r="B1391" s="233" t="s">
        <v>5298</v>
      </c>
      <c r="C1391" s="234" t="s">
        <v>742</v>
      </c>
      <c r="D1391" s="235">
        <v>122.39</v>
      </c>
    </row>
    <row r="1392" spans="1:4" ht="24.95" customHeight="1" x14ac:dyDescent="0.2">
      <c r="A1392" s="504">
        <v>91077</v>
      </c>
      <c r="B1392" s="233" t="s">
        <v>5299</v>
      </c>
      <c r="C1392" s="234" t="s">
        <v>742</v>
      </c>
      <c r="D1392" s="235">
        <v>105.1</v>
      </c>
    </row>
    <row r="1393" spans="1:4" ht="24.95" customHeight="1" x14ac:dyDescent="0.2">
      <c r="A1393" s="504">
        <v>91078</v>
      </c>
      <c r="B1393" s="233" t="s">
        <v>5300</v>
      </c>
      <c r="C1393" s="234" t="s">
        <v>742</v>
      </c>
      <c r="D1393" s="235">
        <v>123.89</v>
      </c>
    </row>
    <row r="1394" spans="1:4" ht="24.95" customHeight="1" x14ac:dyDescent="0.2">
      <c r="A1394" s="504">
        <v>91079</v>
      </c>
      <c r="B1394" s="233" t="s">
        <v>5301</v>
      </c>
      <c r="C1394" s="234" t="s">
        <v>742</v>
      </c>
      <c r="D1394" s="235">
        <v>109.48</v>
      </c>
    </row>
    <row r="1395" spans="1:4" ht="24.95" customHeight="1" x14ac:dyDescent="0.2">
      <c r="A1395" s="504">
        <v>91080</v>
      </c>
      <c r="B1395" s="233" t="s">
        <v>5302</v>
      </c>
      <c r="C1395" s="234" t="s">
        <v>742</v>
      </c>
      <c r="D1395" s="235">
        <v>128.13</v>
      </c>
    </row>
    <row r="1396" spans="1:4" ht="24.95" customHeight="1" x14ac:dyDescent="0.2">
      <c r="A1396" s="504">
        <v>91081</v>
      </c>
      <c r="B1396" s="233" t="s">
        <v>5303</v>
      </c>
      <c r="C1396" s="234" t="s">
        <v>742</v>
      </c>
      <c r="D1396" s="235">
        <v>117.69</v>
      </c>
    </row>
    <row r="1397" spans="1:4" ht="24.95" customHeight="1" x14ac:dyDescent="0.2">
      <c r="A1397" s="504">
        <v>91082</v>
      </c>
      <c r="B1397" s="233" t="s">
        <v>5304</v>
      </c>
      <c r="C1397" s="234" t="s">
        <v>742</v>
      </c>
      <c r="D1397" s="235">
        <v>137.5</v>
      </c>
    </row>
    <row r="1398" spans="1:4" ht="24.95" customHeight="1" x14ac:dyDescent="0.2">
      <c r="A1398" s="504">
        <v>91083</v>
      </c>
      <c r="B1398" s="233" t="s">
        <v>5305</v>
      </c>
      <c r="C1398" s="234" t="s">
        <v>742</v>
      </c>
      <c r="D1398" s="235">
        <v>125.46</v>
      </c>
    </row>
    <row r="1399" spans="1:4" ht="24.95" customHeight="1" x14ac:dyDescent="0.2">
      <c r="A1399" s="504">
        <v>91084</v>
      </c>
      <c r="B1399" s="233" t="s">
        <v>5306</v>
      </c>
      <c r="C1399" s="234" t="s">
        <v>742</v>
      </c>
      <c r="D1399" s="235">
        <v>145.12</v>
      </c>
    </row>
    <row r="1400" spans="1:4" ht="24.95" customHeight="1" x14ac:dyDescent="0.2">
      <c r="A1400" s="504">
        <v>91086</v>
      </c>
      <c r="B1400" s="233" t="s">
        <v>5307</v>
      </c>
      <c r="C1400" s="234" t="s">
        <v>742</v>
      </c>
      <c r="D1400" s="235">
        <v>77.19</v>
      </c>
    </row>
    <row r="1401" spans="1:4" ht="24.95" customHeight="1" x14ac:dyDescent="0.2">
      <c r="A1401" s="504">
        <v>91087</v>
      </c>
      <c r="B1401" s="233" t="s">
        <v>5308</v>
      </c>
      <c r="C1401" s="234" t="s">
        <v>742</v>
      </c>
      <c r="D1401" s="235">
        <v>84.61</v>
      </c>
    </row>
    <row r="1402" spans="1:4" ht="24.95" customHeight="1" x14ac:dyDescent="0.2">
      <c r="A1402" s="504">
        <v>91088</v>
      </c>
      <c r="B1402" s="233" t="s">
        <v>5309</v>
      </c>
      <c r="C1402" s="234" t="s">
        <v>742</v>
      </c>
      <c r="D1402" s="235">
        <v>109.75</v>
      </c>
    </row>
    <row r="1403" spans="1:4" ht="24.95" customHeight="1" x14ac:dyDescent="0.2">
      <c r="A1403" s="504">
        <v>91089</v>
      </c>
      <c r="B1403" s="233" t="s">
        <v>5310</v>
      </c>
      <c r="C1403" s="234" t="s">
        <v>742</v>
      </c>
      <c r="D1403" s="235">
        <v>117.26</v>
      </c>
    </row>
    <row r="1404" spans="1:4" ht="24.95" customHeight="1" x14ac:dyDescent="0.2">
      <c r="A1404" s="504">
        <v>91090</v>
      </c>
      <c r="B1404" s="233" t="s">
        <v>5311</v>
      </c>
      <c r="C1404" s="234" t="s">
        <v>742</v>
      </c>
      <c r="D1404" s="235">
        <v>87.13</v>
      </c>
    </row>
    <row r="1405" spans="1:4" ht="24.95" customHeight="1" x14ac:dyDescent="0.2">
      <c r="A1405" s="504">
        <v>91091</v>
      </c>
      <c r="B1405" s="233" t="s">
        <v>5312</v>
      </c>
      <c r="C1405" s="234" t="s">
        <v>742</v>
      </c>
      <c r="D1405" s="235">
        <v>95.87</v>
      </c>
    </row>
    <row r="1406" spans="1:4" ht="24.95" customHeight="1" x14ac:dyDescent="0.2">
      <c r="A1406" s="504">
        <v>91092</v>
      </c>
      <c r="B1406" s="233" t="s">
        <v>5313</v>
      </c>
      <c r="C1406" s="234" t="s">
        <v>742</v>
      </c>
      <c r="D1406" s="235">
        <v>121.48</v>
      </c>
    </row>
    <row r="1407" spans="1:4" ht="24.95" customHeight="1" x14ac:dyDescent="0.2">
      <c r="A1407" s="504">
        <v>91093</v>
      </c>
      <c r="B1407" s="233" t="s">
        <v>5314</v>
      </c>
      <c r="C1407" s="234" t="s">
        <v>742</v>
      </c>
      <c r="D1407" s="235">
        <v>130.46</v>
      </c>
    </row>
    <row r="1408" spans="1:4" ht="24.95" customHeight="1" x14ac:dyDescent="0.2">
      <c r="A1408" s="504">
        <v>91094</v>
      </c>
      <c r="B1408" s="233" t="s">
        <v>5315</v>
      </c>
      <c r="C1408" s="234" t="s">
        <v>742</v>
      </c>
      <c r="D1408" s="235">
        <v>110.15</v>
      </c>
    </row>
    <row r="1409" spans="1:4" ht="24.95" customHeight="1" x14ac:dyDescent="0.2">
      <c r="A1409" s="504">
        <v>91095</v>
      </c>
      <c r="B1409" s="233" t="s">
        <v>5316</v>
      </c>
      <c r="C1409" s="234" t="s">
        <v>742</v>
      </c>
      <c r="D1409" s="235">
        <v>129.25</v>
      </c>
    </row>
    <row r="1410" spans="1:4" ht="24.95" customHeight="1" x14ac:dyDescent="0.2">
      <c r="A1410" s="504">
        <v>91096</v>
      </c>
      <c r="B1410" s="233" t="s">
        <v>5317</v>
      </c>
      <c r="C1410" s="234" t="s">
        <v>742</v>
      </c>
      <c r="D1410" s="235">
        <v>112.27</v>
      </c>
    </row>
    <row r="1411" spans="1:4" ht="24.95" customHeight="1" x14ac:dyDescent="0.2">
      <c r="A1411" s="504">
        <v>91097</v>
      </c>
      <c r="B1411" s="233" t="s">
        <v>5318</v>
      </c>
      <c r="C1411" s="234" t="s">
        <v>742</v>
      </c>
      <c r="D1411" s="235">
        <v>131.22</v>
      </c>
    </row>
    <row r="1412" spans="1:4" ht="24.95" customHeight="1" x14ac:dyDescent="0.2">
      <c r="A1412" s="504">
        <v>91098</v>
      </c>
      <c r="B1412" s="233" t="s">
        <v>5319</v>
      </c>
      <c r="C1412" s="234" t="s">
        <v>742</v>
      </c>
      <c r="D1412" s="235">
        <v>122.69</v>
      </c>
    </row>
    <row r="1413" spans="1:4" ht="24.95" customHeight="1" x14ac:dyDescent="0.2">
      <c r="A1413" s="504">
        <v>91099</v>
      </c>
      <c r="B1413" s="233" t="s">
        <v>5320</v>
      </c>
      <c r="C1413" s="234" t="s">
        <v>742</v>
      </c>
      <c r="D1413" s="235">
        <v>142.88</v>
      </c>
    </row>
    <row r="1414" spans="1:4" ht="24.95" customHeight="1" x14ac:dyDescent="0.2">
      <c r="A1414" s="504">
        <v>91100</v>
      </c>
      <c r="B1414" s="233" t="s">
        <v>5321</v>
      </c>
      <c r="C1414" s="234" t="s">
        <v>742</v>
      </c>
      <c r="D1414" s="235">
        <v>128.82</v>
      </c>
    </row>
    <row r="1415" spans="1:4" ht="24.95" customHeight="1" x14ac:dyDescent="0.2">
      <c r="A1415" s="504">
        <v>91101</v>
      </c>
      <c r="B1415" s="233" t="s">
        <v>5322</v>
      </c>
      <c r="C1415" s="234" t="s">
        <v>742</v>
      </c>
      <c r="D1415" s="235">
        <v>148.94</v>
      </c>
    </row>
    <row r="1416" spans="1:4" ht="24.95" customHeight="1" x14ac:dyDescent="0.2">
      <c r="A1416" s="504">
        <v>93952</v>
      </c>
      <c r="B1416" s="233" t="s">
        <v>5323</v>
      </c>
      <c r="C1416" s="234" t="s">
        <v>779</v>
      </c>
      <c r="D1416" s="235">
        <v>145.49</v>
      </c>
    </row>
    <row r="1417" spans="1:4" ht="24.95" customHeight="1" x14ac:dyDescent="0.2">
      <c r="A1417" s="504">
        <v>93953</v>
      </c>
      <c r="B1417" s="233" t="s">
        <v>5324</v>
      </c>
      <c r="C1417" s="234" t="s">
        <v>779</v>
      </c>
      <c r="D1417" s="235">
        <v>134.52000000000001</v>
      </c>
    </row>
    <row r="1418" spans="1:4" ht="24.95" customHeight="1" x14ac:dyDescent="0.2">
      <c r="A1418" s="504">
        <v>93954</v>
      </c>
      <c r="B1418" s="233" t="s">
        <v>5325</v>
      </c>
      <c r="C1418" s="234" t="s">
        <v>779</v>
      </c>
      <c r="D1418" s="235">
        <v>127.95</v>
      </c>
    </row>
    <row r="1419" spans="1:4" ht="24.95" customHeight="1" x14ac:dyDescent="0.2">
      <c r="A1419" s="504">
        <v>93955</v>
      </c>
      <c r="B1419" s="233" t="s">
        <v>5326</v>
      </c>
      <c r="C1419" s="234" t="s">
        <v>779</v>
      </c>
      <c r="D1419" s="235">
        <v>123.36</v>
      </c>
    </row>
    <row r="1420" spans="1:4" ht="24.95" customHeight="1" x14ac:dyDescent="0.2">
      <c r="A1420" s="504">
        <v>93956</v>
      </c>
      <c r="B1420" s="233" t="s">
        <v>5327</v>
      </c>
      <c r="C1420" s="234" t="s">
        <v>779</v>
      </c>
      <c r="D1420" s="235">
        <v>119.68</v>
      </c>
    </row>
    <row r="1421" spans="1:4" ht="24.95" customHeight="1" x14ac:dyDescent="0.2">
      <c r="A1421" s="504">
        <v>93957</v>
      </c>
      <c r="B1421" s="233" t="s">
        <v>5328</v>
      </c>
      <c r="C1421" s="234" t="s">
        <v>779</v>
      </c>
      <c r="D1421" s="235">
        <v>151.21</v>
      </c>
    </row>
    <row r="1422" spans="1:4" ht="24.95" customHeight="1" x14ac:dyDescent="0.2">
      <c r="A1422" s="504">
        <v>93958</v>
      </c>
      <c r="B1422" s="233" t="s">
        <v>5329</v>
      </c>
      <c r="C1422" s="234" t="s">
        <v>779</v>
      </c>
      <c r="D1422" s="235">
        <v>139.65</v>
      </c>
    </row>
    <row r="1423" spans="1:4" ht="24.95" customHeight="1" x14ac:dyDescent="0.2">
      <c r="A1423" s="504">
        <v>93959</v>
      </c>
      <c r="B1423" s="233" t="s">
        <v>5330</v>
      </c>
      <c r="C1423" s="234" t="s">
        <v>779</v>
      </c>
      <c r="D1423" s="235">
        <v>132.80000000000001</v>
      </c>
    </row>
    <row r="1424" spans="1:4" ht="24.95" customHeight="1" x14ac:dyDescent="0.2">
      <c r="A1424" s="504">
        <v>93960</v>
      </c>
      <c r="B1424" s="233" t="s">
        <v>5331</v>
      </c>
      <c r="C1424" s="234" t="s">
        <v>779</v>
      </c>
      <c r="D1424" s="235">
        <v>127.99</v>
      </c>
    </row>
    <row r="1425" spans="1:4" ht="24.95" customHeight="1" x14ac:dyDescent="0.2">
      <c r="A1425" s="504">
        <v>93961</v>
      </c>
      <c r="B1425" s="233" t="s">
        <v>5332</v>
      </c>
      <c r="C1425" s="234" t="s">
        <v>779</v>
      </c>
      <c r="D1425" s="235">
        <v>124.23</v>
      </c>
    </row>
    <row r="1426" spans="1:4" ht="24.95" customHeight="1" x14ac:dyDescent="0.2">
      <c r="A1426" s="504">
        <v>93962</v>
      </c>
      <c r="B1426" s="233" t="s">
        <v>5333</v>
      </c>
      <c r="C1426" s="234" t="s">
        <v>779</v>
      </c>
      <c r="D1426" s="235">
        <v>137.37</v>
      </c>
    </row>
    <row r="1427" spans="1:4" ht="24.95" customHeight="1" x14ac:dyDescent="0.2">
      <c r="A1427" s="504">
        <v>93963</v>
      </c>
      <c r="B1427" s="233" t="s">
        <v>5334</v>
      </c>
      <c r="C1427" s="234" t="s">
        <v>779</v>
      </c>
      <c r="D1427" s="235">
        <v>126.44</v>
      </c>
    </row>
    <row r="1428" spans="1:4" ht="24.95" customHeight="1" x14ac:dyDescent="0.2">
      <c r="A1428" s="504">
        <v>93964</v>
      </c>
      <c r="B1428" s="233" t="s">
        <v>5335</v>
      </c>
      <c r="C1428" s="234" t="s">
        <v>779</v>
      </c>
      <c r="D1428" s="235">
        <v>119.9</v>
      </c>
    </row>
    <row r="1429" spans="1:4" ht="24.95" customHeight="1" x14ac:dyDescent="0.2">
      <c r="A1429" s="504">
        <v>93965</v>
      </c>
      <c r="B1429" s="233" t="s">
        <v>5336</v>
      </c>
      <c r="C1429" s="234" t="s">
        <v>779</v>
      </c>
      <c r="D1429" s="235">
        <v>113.15</v>
      </c>
    </row>
    <row r="1430" spans="1:4" ht="24.95" customHeight="1" x14ac:dyDescent="0.2">
      <c r="A1430" s="504">
        <v>93966</v>
      </c>
      <c r="B1430" s="233" t="s">
        <v>5337</v>
      </c>
      <c r="C1430" s="234" t="s">
        <v>779</v>
      </c>
      <c r="D1430" s="235">
        <v>111.67</v>
      </c>
    </row>
    <row r="1431" spans="1:4" ht="24.95" customHeight="1" x14ac:dyDescent="0.2">
      <c r="A1431" s="504">
        <v>93967</v>
      </c>
      <c r="B1431" s="233" t="s">
        <v>5338</v>
      </c>
      <c r="C1431" s="234" t="s">
        <v>779</v>
      </c>
      <c r="D1431" s="235">
        <v>143.11000000000001</v>
      </c>
    </row>
    <row r="1432" spans="1:4" ht="24.95" customHeight="1" x14ac:dyDescent="0.2">
      <c r="A1432" s="504">
        <v>93968</v>
      </c>
      <c r="B1432" s="233" t="s">
        <v>5339</v>
      </c>
      <c r="C1432" s="234" t="s">
        <v>779</v>
      </c>
      <c r="D1432" s="235">
        <v>131.58000000000001</v>
      </c>
    </row>
    <row r="1433" spans="1:4" ht="24.95" customHeight="1" x14ac:dyDescent="0.2">
      <c r="A1433" s="504">
        <v>93969</v>
      </c>
      <c r="B1433" s="233" t="s">
        <v>5340</v>
      </c>
      <c r="C1433" s="234" t="s">
        <v>779</v>
      </c>
      <c r="D1433" s="235">
        <v>124.73</v>
      </c>
    </row>
    <row r="1434" spans="1:4" ht="24.95" customHeight="1" x14ac:dyDescent="0.2">
      <c r="A1434" s="504">
        <v>93970</v>
      </c>
      <c r="B1434" s="233" t="s">
        <v>5341</v>
      </c>
      <c r="C1434" s="234" t="s">
        <v>779</v>
      </c>
      <c r="D1434" s="235">
        <v>119.97</v>
      </c>
    </row>
    <row r="1435" spans="1:4" ht="24.95" customHeight="1" x14ac:dyDescent="0.2">
      <c r="A1435" s="504">
        <v>93971</v>
      </c>
      <c r="B1435" s="233" t="s">
        <v>5342</v>
      </c>
      <c r="C1435" s="234" t="s">
        <v>779</v>
      </c>
      <c r="D1435" s="235">
        <v>112.44</v>
      </c>
    </row>
    <row r="1436" spans="1:4" ht="24.95" customHeight="1" x14ac:dyDescent="0.2">
      <c r="A1436" s="504">
        <v>95108</v>
      </c>
      <c r="B1436" s="233" t="s">
        <v>5343</v>
      </c>
      <c r="C1436" s="234" t="s">
        <v>775</v>
      </c>
      <c r="D1436" s="235">
        <v>19.97</v>
      </c>
    </row>
    <row r="1437" spans="1:4" ht="24.95" customHeight="1" x14ac:dyDescent="0.2">
      <c r="A1437" s="504">
        <v>83690</v>
      </c>
      <c r="B1437" s="233" t="s">
        <v>5344</v>
      </c>
      <c r="C1437" s="234" t="s">
        <v>741</v>
      </c>
      <c r="D1437" s="235">
        <v>444.9</v>
      </c>
    </row>
    <row r="1438" spans="1:4" ht="24.95" customHeight="1" x14ac:dyDescent="0.2">
      <c r="A1438" s="504" t="s">
        <v>5345</v>
      </c>
      <c r="B1438" s="233" t="s">
        <v>5346</v>
      </c>
      <c r="C1438" s="234" t="s">
        <v>775</v>
      </c>
      <c r="D1438" s="235">
        <v>331.32</v>
      </c>
    </row>
    <row r="1439" spans="1:4" ht="24.95" customHeight="1" x14ac:dyDescent="0.2">
      <c r="A1439" s="504" t="s">
        <v>5347</v>
      </c>
      <c r="B1439" s="233" t="s">
        <v>5348</v>
      </c>
      <c r="C1439" s="234" t="s">
        <v>775</v>
      </c>
      <c r="D1439" s="235">
        <v>586.25</v>
      </c>
    </row>
    <row r="1440" spans="1:4" ht="24.95" customHeight="1" x14ac:dyDescent="0.2">
      <c r="A1440" s="504" t="s">
        <v>5349</v>
      </c>
      <c r="B1440" s="233" t="s">
        <v>5350</v>
      </c>
      <c r="C1440" s="234" t="s">
        <v>775</v>
      </c>
      <c r="D1440" s="235">
        <v>953.02</v>
      </c>
    </row>
    <row r="1441" spans="1:4" ht="24.95" customHeight="1" x14ac:dyDescent="0.2">
      <c r="A1441" s="504" t="s">
        <v>5351</v>
      </c>
      <c r="B1441" s="233" t="s">
        <v>5352</v>
      </c>
      <c r="C1441" s="234" t="s">
        <v>775</v>
      </c>
      <c r="D1441" s="235">
        <v>1418.34</v>
      </c>
    </row>
    <row r="1442" spans="1:4" ht="24.95" customHeight="1" x14ac:dyDescent="0.2">
      <c r="A1442" s="504" t="s">
        <v>5353</v>
      </c>
      <c r="B1442" s="233" t="s">
        <v>5354</v>
      </c>
      <c r="C1442" s="234" t="s">
        <v>775</v>
      </c>
      <c r="D1442" s="235">
        <v>1987.69</v>
      </c>
    </row>
    <row r="1443" spans="1:4" ht="24.95" customHeight="1" x14ac:dyDescent="0.2">
      <c r="A1443" s="504" t="s">
        <v>5355</v>
      </c>
      <c r="B1443" s="233" t="s">
        <v>5356</v>
      </c>
      <c r="C1443" s="234" t="s">
        <v>775</v>
      </c>
      <c r="D1443" s="235">
        <v>2665.42</v>
      </c>
    </row>
    <row r="1444" spans="1:4" ht="24.95" customHeight="1" x14ac:dyDescent="0.2">
      <c r="A1444" s="504" t="s">
        <v>5357</v>
      </c>
      <c r="B1444" s="233" t="s">
        <v>5358</v>
      </c>
      <c r="C1444" s="234" t="s">
        <v>775</v>
      </c>
      <c r="D1444" s="235">
        <v>821.73</v>
      </c>
    </row>
    <row r="1445" spans="1:4" ht="24.95" customHeight="1" x14ac:dyDescent="0.2">
      <c r="A1445" s="504" t="s">
        <v>5359</v>
      </c>
      <c r="B1445" s="233" t="s">
        <v>5360</v>
      </c>
      <c r="C1445" s="234" t="s">
        <v>775</v>
      </c>
      <c r="D1445" s="235">
        <v>1344.4</v>
      </c>
    </row>
    <row r="1446" spans="1:4" ht="24.95" customHeight="1" x14ac:dyDescent="0.2">
      <c r="A1446" s="504" t="s">
        <v>5361</v>
      </c>
      <c r="B1446" s="233" t="s">
        <v>5362</v>
      </c>
      <c r="C1446" s="234" t="s">
        <v>775</v>
      </c>
      <c r="D1446" s="235">
        <v>2005.66</v>
      </c>
    </row>
    <row r="1447" spans="1:4" ht="24.95" customHeight="1" x14ac:dyDescent="0.2">
      <c r="A1447" s="504" t="s">
        <v>5363</v>
      </c>
      <c r="B1447" s="233" t="s">
        <v>5364</v>
      </c>
      <c r="C1447" s="234" t="s">
        <v>775</v>
      </c>
      <c r="D1447" s="235">
        <v>2420.02</v>
      </c>
    </row>
    <row r="1448" spans="1:4" ht="24.95" customHeight="1" x14ac:dyDescent="0.2">
      <c r="A1448" s="504" t="s">
        <v>5365</v>
      </c>
      <c r="B1448" s="233" t="s">
        <v>5366</v>
      </c>
      <c r="C1448" s="234" t="s">
        <v>775</v>
      </c>
      <c r="D1448" s="235">
        <v>3768.31</v>
      </c>
    </row>
    <row r="1449" spans="1:4" ht="24.95" customHeight="1" x14ac:dyDescent="0.2">
      <c r="A1449" s="504" t="s">
        <v>5367</v>
      </c>
      <c r="B1449" s="233" t="s">
        <v>5368</v>
      </c>
      <c r="C1449" s="234" t="s">
        <v>775</v>
      </c>
      <c r="D1449" s="235">
        <v>1056.82</v>
      </c>
    </row>
    <row r="1450" spans="1:4" ht="24.95" customHeight="1" x14ac:dyDescent="0.2">
      <c r="A1450" s="504" t="s">
        <v>5369</v>
      </c>
      <c r="B1450" s="233" t="s">
        <v>5370</v>
      </c>
      <c r="C1450" s="234" t="s">
        <v>775</v>
      </c>
      <c r="D1450" s="235">
        <v>1735.34</v>
      </c>
    </row>
    <row r="1451" spans="1:4" ht="24.95" customHeight="1" x14ac:dyDescent="0.2">
      <c r="A1451" s="504" t="s">
        <v>5371</v>
      </c>
      <c r="B1451" s="233" t="s">
        <v>5372</v>
      </c>
      <c r="C1451" s="234" t="s">
        <v>775</v>
      </c>
      <c r="D1451" s="235">
        <v>2592.69</v>
      </c>
    </row>
    <row r="1452" spans="1:4" ht="24.95" customHeight="1" x14ac:dyDescent="0.2">
      <c r="A1452" s="504" t="s">
        <v>5373</v>
      </c>
      <c r="B1452" s="233" t="s">
        <v>5374</v>
      </c>
      <c r="C1452" s="234" t="s">
        <v>775</v>
      </c>
      <c r="D1452" s="235">
        <v>3635.79</v>
      </c>
    </row>
    <row r="1453" spans="1:4" ht="24.95" customHeight="1" x14ac:dyDescent="0.2">
      <c r="A1453" s="504" t="s">
        <v>5375</v>
      </c>
      <c r="B1453" s="233" t="s">
        <v>5376</v>
      </c>
      <c r="C1453" s="234" t="s">
        <v>775</v>
      </c>
      <c r="D1453" s="235">
        <v>4871.3100000000004</v>
      </c>
    </row>
    <row r="1454" spans="1:4" ht="24.95" customHeight="1" x14ac:dyDescent="0.2">
      <c r="A1454" s="504" t="s">
        <v>5377</v>
      </c>
      <c r="B1454" s="233" t="s">
        <v>5378</v>
      </c>
      <c r="C1454" s="234" t="s">
        <v>775</v>
      </c>
      <c r="D1454" s="235">
        <v>1265.1099999999999</v>
      </c>
    </row>
    <row r="1455" spans="1:4" ht="24.95" customHeight="1" x14ac:dyDescent="0.2">
      <c r="A1455" s="504">
        <v>83659</v>
      </c>
      <c r="B1455" s="233" t="s">
        <v>5379</v>
      </c>
      <c r="C1455" s="234" t="s">
        <v>775</v>
      </c>
      <c r="D1455" s="235">
        <v>685.28</v>
      </c>
    </row>
    <row r="1456" spans="1:4" ht="24.95" customHeight="1" x14ac:dyDescent="0.2">
      <c r="A1456" s="504">
        <v>83716</v>
      </c>
      <c r="B1456" s="233" t="s">
        <v>5380</v>
      </c>
      <c r="C1456" s="234" t="s">
        <v>775</v>
      </c>
      <c r="D1456" s="235">
        <v>330.62</v>
      </c>
    </row>
    <row r="1457" spans="1:4" ht="24.95" customHeight="1" x14ac:dyDescent="0.2">
      <c r="A1457" s="504">
        <v>97976</v>
      </c>
      <c r="B1457" s="233" t="s">
        <v>18292</v>
      </c>
      <c r="C1457" s="234" t="s">
        <v>775</v>
      </c>
      <c r="D1457" s="235">
        <v>756.92</v>
      </c>
    </row>
    <row r="1458" spans="1:4" ht="24.95" customHeight="1" x14ac:dyDescent="0.2">
      <c r="A1458" s="504">
        <v>97977</v>
      </c>
      <c r="B1458" s="233" t="s">
        <v>18293</v>
      </c>
      <c r="C1458" s="234" t="s">
        <v>775</v>
      </c>
      <c r="D1458" s="235">
        <v>1098.3900000000001</v>
      </c>
    </row>
    <row r="1459" spans="1:4" ht="24.95" customHeight="1" x14ac:dyDescent="0.2">
      <c r="A1459" s="504">
        <v>97980</v>
      </c>
      <c r="B1459" s="233" t="s">
        <v>18294</v>
      </c>
      <c r="C1459" s="234" t="s">
        <v>775</v>
      </c>
      <c r="D1459" s="235">
        <v>1407.6</v>
      </c>
    </row>
    <row r="1460" spans="1:4" ht="24.95" customHeight="1" x14ac:dyDescent="0.2">
      <c r="A1460" s="504">
        <v>97981</v>
      </c>
      <c r="B1460" s="233" t="s">
        <v>18295</v>
      </c>
      <c r="C1460" s="234" t="s">
        <v>779</v>
      </c>
      <c r="D1460" s="235">
        <v>841.51</v>
      </c>
    </row>
    <row r="1461" spans="1:4" ht="24.95" customHeight="1" x14ac:dyDescent="0.2">
      <c r="A1461" s="504">
        <v>97983</v>
      </c>
      <c r="B1461" s="233" t="s">
        <v>18296</v>
      </c>
      <c r="C1461" s="234" t="s">
        <v>779</v>
      </c>
      <c r="D1461" s="235">
        <v>289.02999999999997</v>
      </c>
    </row>
    <row r="1462" spans="1:4" ht="24.95" customHeight="1" x14ac:dyDescent="0.2">
      <c r="A1462" s="504">
        <v>97985</v>
      </c>
      <c r="B1462" s="233" t="s">
        <v>18297</v>
      </c>
      <c r="C1462" s="234" t="s">
        <v>779</v>
      </c>
      <c r="D1462" s="235">
        <v>1020.75</v>
      </c>
    </row>
    <row r="1463" spans="1:4" ht="24.95" customHeight="1" x14ac:dyDescent="0.2">
      <c r="A1463" s="504">
        <v>97987</v>
      </c>
      <c r="B1463" s="233" t="s">
        <v>18298</v>
      </c>
      <c r="C1463" s="234" t="s">
        <v>779</v>
      </c>
      <c r="D1463" s="235">
        <v>324.8</v>
      </c>
    </row>
    <row r="1464" spans="1:4" ht="24.95" customHeight="1" x14ac:dyDescent="0.2">
      <c r="A1464" s="504">
        <v>97988</v>
      </c>
      <c r="B1464" s="233" t="s">
        <v>18299</v>
      </c>
      <c r="C1464" s="234" t="s">
        <v>775</v>
      </c>
      <c r="D1464" s="235">
        <v>2035.94</v>
      </c>
    </row>
    <row r="1465" spans="1:4" ht="24.95" customHeight="1" x14ac:dyDescent="0.2">
      <c r="A1465" s="504">
        <v>97989</v>
      </c>
      <c r="B1465" s="233" t="s">
        <v>18300</v>
      </c>
      <c r="C1465" s="234" t="s">
        <v>779</v>
      </c>
      <c r="D1465" s="235">
        <v>1200</v>
      </c>
    </row>
    <row r="1466" spans="1:4" ht="24.95" customHeight="1" x14ac:dyDescent="0.2">
      <c r="A1466" s="504">
        <v>97991</v>
      </c>
      <c r="B1466" s="233" t="s">
        <v>18301</v>
      </c>
      <c r="C1466" s="234" t="s">
        <v>779</v>
      </c>
      <c r="D1466" s="235">
        <v>508.49</v>
      </c>
    </row>
    <row r="1467" spans="1:4" ht="24.95" customHeight="1" x14ac:dyDescent="0.2">
      <c r="A1467" s="504">
        <v>97992</v>
      </c>
      <c r="B1467" s="233" t="s">
        <v>18302</v>
      </c>
      <c r="C1467" s="234" t="s">
        <v>775</v>
      </c>
      <c r="D1467" s="235">
        <v>2581.79</v>
      </c>
    </row>
    <row r="1468" spans="1:4" ht="24.95" customHeight="1" x14ac:dyDescent="0.2">
      <c r="A1468" s="504">
        <v>97993</v>
      </c>
      <c r="B1468" s="233" t="s">
        <v>18303</v>
      </c>
      <c r="C1468" s="234" t="s">
        <v>779</v>
      </c>
      <c r="D1468" s="235">
        <v>1468.85</v>
      </c>
    </row>
    <row r="1469" spans="1:4" ht="24.95" customHeight="1" x14ac:dyDescent="0.2">
      <c r="A1469" s="504">
        <v>97994</v>
      </c>
      <c r="B1469" s="233" t="s">
        <v>18304</v>
      </c>
      <c r="C1469" s="234" t="s">
        <v>775</v>
      </c>
      <c r="D1469" s="235">
        <v>1707.1</v>
      </c>
    </row>
    <row r="1470" spans="1:4" ht="24.95" customHeight="1" x14ac:dyDescent="0.2">
      <c r="A1470" s="504">
        <v>97995</v>
      </c>
      <c r="B1470" s="233" t="s">
        <v>18305</v>
      </c>
      <c r="C1470" s="234" t="s">
        <v>779</v>
      </c>
      <c r="D1470" s="235">
        <v>855.97</v>
      </c>
    </row>
    <row r="1471" spans="1:4" ht="24.95" customHeight="1" x14ac:dyDescent="0.2">
      <c r="A1471" s="504">
        <v>97996</v>
      </c>
      <c r="B1471" s="233" t="s">
        <v>18306</v>
      </c>
      <c r="C1471" s="234" t="s">
        <v>775</v>
      </c>
      <c r="D1471" s="235">
        <v>2153.0700000000002</v>
      </c>
    </row>
    <row r="1472" spans="1:4" ht="24.95" customHeight="1" x14ac:dyDescent="0.2">
      <c r="A1472" s="504">
        <v>97997</v>
      </c>
      <c r="B1472" s="233" t="s">
        <v>18307</v>
      </c>
      <c r="C1472" s="234" t="s">
        <v>779</v>
      </c>
      <c r="D1472" s="235">
        <v>1024.58</v>
      </c>
    </row>
    <row r="1473" spans="1:4" ht="24.95" customHeight="1" x14ac:dyDescent="0.2">
      <c r="A1473" s="504">
        <v>97999</v>
      </c>
      <c r="B1473" s="233" t="s">
        <v>18308</v>
      </c>
      <c r="C1473" s="234" t="s">
        <v>779</v>
      </c>
      <c r="D1473" s="235">
        <v>1193.2</v>
      </c>
    </row>
    <row r="1474" spans="1:4" ht="24.95" customHeight="1" x14ac:dyDescent="0.2">
      <c r="A1474" s="504">
        <v>98001</v>
      </c>
      <c r="B1474" s="233" t="s">
        <v>18309</v>
      </c>
      <c r="C1474" s="234" t="s">
        <v>779</v>
      </c>
      <c r="D1474" s="235">
        <v>1361.8</v>
      </c>
    </row>
    <row r="1475" spans="1:4" ht="24.95" customHeight="1" x14ac:dyDescent="0.2">
      <c r="A1475" s="504">
        <v>98002</v>
      </c>
      <c r="B1475" s="233" t="s">
        <v>18310</v>
      </c>
      <c r="C1475" s="234" t="s">
        <v>775</v>
      </c>
      <c r="D1475" s="235">
        <v>3516.53</v>
      </c>
    </row>
    <row r="1476" spans="1:4" ht="24.95" customHeight="1" x14ac:dyDescent="0.2">
      <c r="A1476" s="504">
        <v>98003</v>
      </c>
      <c r="B1476" s="233" t="s">
        <v>18311</v>
      </c>
      <c r="C1476" s="234" t="s">
        <v>779</v>
      </c>
      <c r="D1476" s="235">
        <v>1530.44</v>
      </c>
    </row>
    <row r="1477" spans="1:4" ht="24.95" customHeight="1" x14ac:dyDescent="0.2">
      <c r="A1477" s="504">
        <v>98005</v>
      </c>
      <c r="B1477" s="233" t="s">
        <v>18312</v>
      </c>
      <c r="C1477" s="234" t="s">
        <v>779</v>
      </c>
      <c r="D1477" s="235">
        <v>1699.07</v>
      </c>
    </row>
    <row r="1478" spans="1:4" ht="24.95" customHeight="1" x14ac:dyDescent="0.2">
      <c r="A1478" s="504">
        <v>98006</v>
      </c>
      <c r="B1478" s="233" t="s">
        <v>18313</v>
      </c>
      <c r="C1478" s="234" t="s">
        <v>775</v>
      </c>
      <c r="D1478" s="235">
        <v>4414.91</v>
      </c>
    </row>
    <row r="1479" spans="1:4" ht="24.95" customHeight="1" x14ac:dyDescent="0.2">
      <c r="A1479" s="504">
        <v>98007</v>
      </c>
      <c r="B1479" s="233" t="s">
        <v>18314</v>
      </c>
      <c r="C1479" s="234" t="s">
        <v>779</v>
      </c>
      <c r="D1479" s="235">
        <v>1867.68</v>
      </c>
    </row>
    <row r="1480" spans="1:4" ht="24.95" customHeight="1" x14ac:dyDescent="0.2">
      <c r="A1480" s="504">
        <v>98008</v>
      </c>
      <c r="B1480" s="233" t="s">
        <v>18315</v>
      </c>
      <c r="C1480" s="234" t="s">
        <v>775</v>
      </c>
      <c r="D1480" s="235">
        <v>2657.95</v>
      </c>
    </row>
    <row r="1481" spans="1:4" ht="24.95" customHeight="1" x14ac:dyDescent="0.2">
      <c r="A1481" s="504">
        <v>98009</v>
      </c>
      <c r="B1481" s="233" t="s">
        <v>18316</v>
      </c>
      <c r="C1481" s="234" t="s">
        <v>779</v>
      </c>
      <c r="D1481" s="235">
        <v>1193.2</v>
      </c>
    </row>
    <row r="1482" spans="1:4" ht="24.95" customHeight="1" x14ac:dyDescent="0.2">
      <c r="A1482" s="504">
        <v>98010</v>
      </c>
      <c r="B1482" s="233" t="s">
        <v>18317</v>
      </c>
      <c r="C1482" s="234" t="s">
        <v>775</v>
      </c>
      <c r="D1482" s="235">
        <v>3236.42</v>
      </c>
    </row>
    <row r="1483" spans="1:4" ht="24.95" customHeight="1" x14ac:dyDescent="0.2">
      <c r="A1483" s="504">
        <v>98011</v>
      </c>
      <c r="B1483" s="233" t="s">
        <v>18318</v>
      </c>
      <c r="C1483" s="234" t="s">
        <v>779</v>
      </c>
      <c r="D1483" s="235">
        <v>1361.8</v>
      </c>
    </row>
    <row r="1484" spans="1:4" ht="24.95" customHeight="1" x14ac:dyDescent="0.2">
      <c r="A1484" s="504">
        <v>98012</v>
      </c>
      <c r="B1484" s="233" t="s">
        <v>18319</v>
      </c>
      <c r="C1484" s="234" t="s">
        <v>775</v>
      </c>
      <c r="D1484" s="235">
        <v>3794.74</v>
      </c>
    </row>
    <row r="1485" spans="1:4" ht="24.95" customHeight="1" x14ac:dyDescent="0.2">
      <c r="A1485" s="504">
        <v>98013</v>
      </c>
      <c r="B1485" s="233" t="s">
        <v>18320</v>
      </c>
      <c r="C1485" s="234" t="s">
        <v>779</v>
      </c>
      <c r="D1485" s="235">
        <v>1530.44</v>
      </c>
    </row>
    <row r="1486" spans="1:4" ht="24.95" customHeight="1" x14ac:dyDescent="0.2">
      <c r="A1486" s="504">
        <v>98014</v>
      </c>
      <c r="B1486" s="233" t="s">
        <v>18321</v>
      </c>
      <c r="C1486" s="234" t="s">
        <v>775</v>
      </c>
      <c r="D1486" s="235">
        <v>4352.96</v>
      </c>
    </row>
    <row r="1487" spans="1:4" ht="24.95" customHeight="1" x14ac:dyDescent="0.2">
      <c r="A1487" s="504">
        <v>98015</v>
      </c>
      <c r="B1487" s="233" t="s">
        <v>18322</v>
      </c>
      <c r="C1487" s="234" t="s">
        <v>779</v>
      </c>
      <c r="D1487" s="235">
        <v>1699.07</v>
      </c>
    </row>
    <row r="1488" spans="1:4" ht="24.95" customHeight="1" x14ac:dyDescent="0.2">
      <c r="A1488" s="504">
        <v>98016</v>
      </c>
      <c r="B1488" s="233" t="s">
        <v>18323</v>
      </c>
      <c r="C1488" s="234" t="s">
        <v>775</v>
      </c>
      <c r="D1488" s="235">
        <v>4911.28</v>
      </c>
    </row>
    <row r="1489" spans="1:4" ht="24.95" customHeight="1" x14ac:dyDescent="0.2">
      <c r="A1489" s="504">
        <v>98017</v>
      </c>
      <c r="B1489" s="233" t="s">
        <v>18324</v>
      </c>
      <c r="C1489" s="234" t="s">
        <v>779</v>
      </c>
      <c r="D1489" s="235">
        <v>1867.68</v>
      </c>
    </row>
    <row r="1490" spans="1:4" ht="24.95" customHeight="1" x14ac:dyDescent="0.2">
      <c r="A1490" s="504">
        <v>98018</v>
      </c>
      <c r="B1490" s="233" t="s">
        <v>18325</v>
      </c>
      <c r="C1490" s="234" t="s">
        <v>775</v>
      </c>
      <c r="D1490" s="235">
        <v>5469.57</v>
      </c>
    </row>
    <row r="1491" spans="1:4" ht="24.95" customHeight="1" x14ac:dyDescent="0.2">
      <c r="A1491" s="504">
        <v>98019</v>
      </c>
      <c r="B1491" s="233" t="s">
        <v>18326</v>
      </c>
      <c r="C1491" s="234" t="s">
        <v>779</v>
      </c>
      <c r="D1491" s="235">
        <v>2059.4299999999998</v>
      </c>
    </row>
    <row r="1492" spans="1:4" ht="24.95" customHeight="1" x14ac:dyDescent="0.2">
      <c r="A1492" s="504">
        <v>98020</v>
      </c>
      <c r="B1492" s="233" t="s">
        <v>18327</v>
      </c>
      <c r="C1492" s="234" t="s">
        <v>775</v>
      </c>
      <c r="D1492" s="235">
        <v>3898.41</v>
      </c>
    </row>
    <row r="1493" spans="1:4" ht="24.95" customHeight="1" x14ac:dyDescent="0.2">
      <c r="A1493" s="504">
        <v>98021</v>
      </c>
      <c r="B1493" s="233" t="s">
        <v>18328</v>
      </c>
      <c r="C1493" s="234" t="s">
        <v>779</v>
      </c>
      <c r="D1493" s="235">
        <v>1553.59</v>
      </c>
    </row>
    <row r="1494" spans="1:4" ht="24.95" customHeight="1" x14ac:dyDescent="0.2">
      <c r="A1494" s="504">
        <v>98022</v>
      </c>
      <c r="B1494" s="233" t="s">
        <v>18329</v>
      </c>
      <c r="C1494" s="234" t="s">
        <v>775</v>
      </c>
      <c r="D1494" s="235">
        <v>4558.6400000000003</v>
      </c>
    </row>
    <row r="1495" spans="1:4" ht="24.95" customHeight="1" x14ac:dyDescent="0.2">
      <c r="A1495" s="504">
        <v>98023</v>
      </c>
      <c r="B1495" s="233" t="s">
        <v>18330</v>
      </c>
      <c r="C1495" s="234" t="s">
        <v>779</v>
      </c>
      <c r="D1495" s="235">
        <v>1722.22</v>
      </c>
    </row>
    <row r="1496" spans="1:4" ht="24.95" customHeight="1" x14ac:dyDescent="0.2">
      <c r="A1496" s="504">
        <v>98024</v>
      </c>
      <c r="B1496" s="233" t="s">
        <v>18331</v>
      </c>
      <c r="C1496" s="234" t="s">
        <v>775</v>
      </c>
      <c r="D1496" s="235">
        <v>5264.8</v>
      </c>
    </row>
    <row r="1497" spans="1:4" ht="24.95" customHeight="1" x14ac:dyDescent="0.2">
      <c r="A1497" s="504">
        <v>98025</v>
      </c>
      <c r="B1497" s="233" t="s">
        <v>18332</v>
      </c>
      <c r="C1497" s="234" t="s">
        <v>779</v>
      </c>
      <c r="D1497" s="235">
        <v>1890.83</v>
      </c>
    </row>
    <row r="1498" spans="1:4" ht="24.95" customHeight="1" x14ac:dyDescent="0.2">
      <c r="A1498" s="504">
        <v>98026</v>
      </c>
      <c r="B1498" s="233" t="s">
        <v>18333</v>
      </c>
      <c r="C1498" s="234" t="s">
        <v>775</v>
      </c>
      <c r="D1498" s="235">
        <v>5930.68</v>
      </c>
    </row>
    <row r="1499" spans="1:4" ht="24.95" customHeight="1" x14ac:dyDescent="0.2">
      <c r="A1499" s="504">
        <v>98027</v>
      </c>
      <c r="B1499" s="233" t="s">
        <v>18334</v>
      </c>
      <c r="C1499" s="234" t="s">
        <v>779</v>
      </c>
      <c r="D1499" s="235">
        <v>2059.4299999999998</v>
      </c>
    </row>
    <row r="1500" spans="1:4" ht="24.95" customHeight="1" x14ac:dyDescent="0.2">
      <c r="A1500" s="504">
        <v>98028</v>
      </c>
      <c r="B1500" s="233" t="s">
        <v>18335</v>
      </c>
      <c r="C1500" s="234" t="s">
        <v>775</v>
      </c>
      <c r="D1500" s="235">
        <v>6596.56</v>
      </c>
    </row>
    <row r="1501" spans="1:4" ht="24.95" customHeight="1" x14ac:dyDescent="0.2">
      <c r="A1501" s="504">
        <v>98029</v>
      </c>
      <c r="B1501" s="233" t="s">
        <v>18336</v>
      </c>
      <c r="C1501" s="234" t="s">
        <v>779</v>
      </c>
      <c r="D1501" s="235">
        <v>2232.8200000000002</v>
      </c>
    </row>
    <row r="1502" spans="1:4" ht="24.95" customHeight="1" x14ac:dyDescent="0.2">
      <c r="A1502" s="504">
        <v>98030</v>
      </c>
      <c r="B1502" s="233" t="s">
        <v>18337</v>
      </c>
      <c r="C1502" s="234" t="s">
        <v>775</v>
      </c>
      <c r="D1502" s="235">
        <v>5373.55</v>
      </c>
    </row>
    <row r="1503" spans="1:4" ht="24.95" customHeight="1" x14ac:dyDescent="0.2">
      <c r="A1503" s="504">
        <v>98031</v>
      </c>
      <c r="B1503" s="233" t="s">
        <v>18338</v>
      </c>
      <c r="C1503" s="234" t="s">
        <v>779</v>
      </c>
      <c r="D1503" s="235">
        <v>1895.67</v>
      </c>
    </row>
    <row r="1504" spans="1:4" ht="24.95" customHeight="1" x14ac:dyDescent="0.2">
      <c r="A1504" s="504">
        <v>98032</v>
      </c>
      <c r="B1504" s="233" t="s">
        <v>18339</v>
      </c>
      <c r="C1504" s="234" t="s">
        <v>775</v>
      </c>
      <c r="D1504" s="235">
        <v>6168.54</v>
      </c>
    </row>
    <row r="1505" spans="1:4" ht="24.95" customHeight="1" x14ac:dyDescent="0.2">
      <c r="A1505" s="504">
        <v>98033</v>
      </c>
      <c r="B1505" s="233" t="s">
        <v>18340</v>
      </c>
      <c r="C1505" s="234" t="s">
        <v>779</v>
      </c>
      <c r="D1505" s="235">
        <v>2064.27</v>
      </c>
    </row>
    <row r="1506" spans="1:4" ht="24.95" customHeight="1" x14ac:dyDescent="0.2">
      <c r="A1506" s="504">
        <v>98034</v>
      </c>
      <c r="B1506" s="233" t="s">
        <v>18341</v>
      </c>
      <c r="C1506" s="234" t="s">
        <v>775</v>
      </c>
      <c r="D1506" s="235">
        <v>6963.5</v>
      </c>
    </row>
    <row r="1507" spans="1:4" ht="24.95" customHeight="1" x14ac:dyDescent="0.2">
      <c r="A1507" s="504">
        <v>98035</v>
      </c>
      <c r="B1507" s="233" t="s">
        <v>18342</v>
      </c>
      <c r="C1507" s="234" t="s">
        <v>779</v>
      </c>
      <c r="D1507" s="235">
        <v>2232.8200000000002</v>
      </c>
    </row>
    <row r="1508" spans="1:4" ht="24.95" customHeight="1" x14ac:dyDescent="0.2">
      <c r="A1508" s="504">
        <v>98036</v>
      </c>
      <c r="B1508" s="233" t="s">
        <v>18343</v>
      </c>
      <c r="C1508" s="234" t="s">
        <v>775</v>
      </c>
      <c r="D1508" s="235">
        <v>7758.54</v>
      </c>
    </row>
    <row r="1509" spans="1:4" ht="24.95" customHeight="1" x14ac:dyDescent="0.2">
      <c r="A1509" s="504">
        <v>98037</v>
      </c>
      <c r="B1509" s="233" t="s">
        <v>18344</v>
      </c>
      <c r="C1509" s="234" t="s">
        <v>779</v>
      </c>
      <c r="D1509" s="235">
        <v>2406.27</v>
      </c>
    </row>
    <row r="1510" spans="1:4" ht="24.95" customHeight="1" x14ac:dyDescent="0.2">
      <c r="A1510" s="504">
        <v>98038</v>
      </c>
      <c r="B1510" s="233" t="s">
        <v>18345</v>
      </c>
      <c r="C1510" s="234" t="s">
        <v>775</v>
      </c>
      <c r="D1510" s="235">
        <v>7112.51</v>
      </c>
    </row>
    <row r="1511" spans="1:4" ht="24.95" customHeight="1" x14ac:dyDescent="0.2">
      <c r="A1511" s="504">
        <v>98039</v>
      </c>
      <c r="B1511" s="233" t="s">
        <v>18346</v>
      </c>
      <c r="C1511" s="234" t="s">
        <v>779</v>
      </c>
      <c r="D1511" s="235">
        <v>2237.65</v>
      </c>
    </row>
    <row r="1512" spans="1:4" ht="24.95" customHeight="1" x14ac:dyDescent="0.2">
      <c r="A1512" s="504">
        <v>98040</v>
      </c>
      <c r="B1512" s="233" t="s">
        <v>18347</v>
      </c>
      <c r="C1512" s="234" t="s">
        <v>775</v>
      </c>
      <c r="D1512" s="235">
        <v>8024.87</v>
      </c>
    </row>
    <row r="1513" spans="1:4" ht="24.95" customHeight="1" x14ac:dyDescent="0.2">
      <c r="A1513" s="504">
        <v>98041</v>
      </c>
      <c r="B1513" s="233" t="s">
        <v>18348</v>
      </c>
      <c r="C1513" s="234" t="s">
        <v>779</v>
      </c>
      <c r="D1513" s="235">
        <v>2406.27</v>
      </c>
    </row>
    <row r="1514" spans="1:4" ht="24.95" customHeight="1" x14ac:dyDescent="0.2">
      <c r="A1514" s="504">
        <v>98042</v>
      </c>
      <c r="B1514" s="233" t="s">
        <v>18349</v>
      </c>
      <c r="C1514" s="234" t="s">
        <v>775</v>
      </c>
      <c r="D1514" s="235">
        <v>8937.24</v>
      </c>
    </row>
    <row r="1515" spans="1:4" ht="24.95" customHeight="1" x14ac:dyDescent="0.2">
      <c r="A1515" s="504">
        <v>98043</v>
      </c>
      <c r="B1515" s="233" t="s">
        <v>18350</v>
      </c>
      <c r="C1515" s="234" t="s">
        <v>779</v>
      </c>
      <c r="D1515" s="235">
        <v>2579.7199999999998</v>
      </c>
    </row>
    <row r="1516" spans="1:4" ht="24.95" customHeight="1" x14ac:dyDescent="0.2">
      <c r="A1516" s="504">
        <v>98044</v>
      </c>
      <c r="B1516" s="233" t="s">
        <v>18351</v>
      </c>
      <c r="C1516" s="234" t="s">
        <v>775</v>
      </c>
      <c r="D1516" s="235">
        <v>9091.9500000000007</v>
      </c>
    </row>
    <row r="1517" spans="1:4" ht="24.95" customHeight="1" x14ac:dyDescent="0.2">
      <c r="A1517" s="504">
        <v>98045</v>
      </c>
      <c r="B1517" s="233" t="s">
        <v>18352</v>
      </c>
      <c r="C1517" s="234" t="s">
        <v>779</v>
      </c>
      <c r="D1517" s="235">
        <v>2579.7199999999998</v>
      </c>
    </row>
    <row r="1518" spans="1:4" ht="24.95" customHeight="1" x14ac:dyDescent="0.2">
      <c r="A1518" s="504">
        <v>98046</v>
      </c>
      <c r="B1518" s="233" t="s">
        <v>18353</v>
      </c>
      <c r="C1518" s="234" t="s">
        <v>775</v>
      </c>
      <c r="D1518" s="235">
        <v>10122.52</v>
      </c>
    </row>
    <row r="1519" spans="1:4" ht="24.95" customHeight="1" x14ac:dyDescent="0.2">
      <c r="A1519" s="504">
        <v>98047</v>
      </c>
      <c r="B1519" s="233" t="s">
        <v>18354</v>
      </c>
      <c r="C1519" s="234" t="s">
        <v>779</v>
      </c>
      <c r="D1519" s="235">
        <v>2753.16</v>
      </c>
    </row>
    <row r="1520" spans="1:4" ht="24.95" customHeight="1" x14ac:dyDescent="0.2">
      <c r="A1520" s="504">
        <v>98048</v>
      </c>
      <c r="B1520" s="233" t="s">
        <v>18355</v>
      </c>
      <c r="C1520" s="234" t="s">
        <v>775</v>
      </c>
      <c r="D1520" s="235">
        <v>11314.46</v>
      </c>
    </row>
    <row r="1521" spans="1:4" ht="24.95" customHeight="1" x14ac:dyDescent="0.2">
      <c r="A1521" s="504">
        <v>98049</v>
      </c>
      <c r="B1521" s="233" t="s">
        <v>18356</v>
      </c>
      <c r="C1521" s="234" t="s">
        <v>779</v>
      </c>
      <c r="D1521" s="235">
        <v>2879.32</v>
      </c>
    </row>
    <row r="1522" spans="1:4" ht="24.95" customHeight="1" x14ac:dyDescent="0.2">
      <c r="A1522" s="504">
        <v>98050</v>
      </c>
      <c r="B1522" s="233" t="s">
        <v>18357</v>
      </c>
      <c r="C1522" s="234" t="s">
        <v>779</v>
      </c>
      <c r="D1522" s="235">
        <v>155.55000000000001</v>
      </c>
    </row>
    <row r="1523" spans="1:4" ht="24.95" customHeight="1" x14ac:dyDescent="0.2">
      <c r="A1523" s="504">
        <v>98051</v>
      </c>
      <c r="B1523" s="233" t="s">
        <v>18358</v>
      </c>
      <c r="C1523" s="234" t="s">
        <v>779</v>
      </c>
      <c r="D1523" s="235">
        <v>663.44</v>
      </c>
    </row>
    <row r="1524" spans="1:4" ht="24.95" customHeight="1" x14ac:dyDescent="0.2">
      <c r="A1524" s="504">
        <v>98405</v>
      </c>
      <c r="B1524" s="233" t="s">
        <v>18359</v>
      </c>
      <c r="C1524" s="234" t="s">
        <v>775</v>
      </c>
      <c r="D1524" s="235">
        <v>1724.88</v>
      </c>
    </row>
    <row r="1525" spans="1:4" ht="24.95" customHeight="1" x14ac:dyDescent="0.2">
      <c r="A1525" s="504">
        <v>98406</v>
      </c>
      <c r="B1525" s="233" t="s">
        <v>18360</v>
      </c>
      <c r="C1525" s="234" t="s">
        <v>775</v>
      </c>
      <c r="D1525" s="235">
        <v>3965.66</v>
      </c>
    </row>
    <row r="1526" spans="1:4" ht="24.95" customHeight="1" x14ac:dyDescent="0.2">
      <c r="A1526" s="504">
        <v>98407</v>
      </c>
      <c r="B1526" s="233" t="s">
        <v>18361</v>
      </c>
      <c r="C1526" s="234" t="s">
        <v>775</v>
      </c>
      <c r="D1526" s="235">
        <v>2599.04</v>
      </c>
    </row>
    <row r="1527" spans="1:4" ht="24.95" customHeight="1" x14ac:dyDescent="0.2">
      <c r="A1527" s="504">
        <v>98408</v>
      </c>
      <c r="B1527" s="233" t="s">
        <v>18362</v>
      </c>
      <c r="C1527" s="234" t="s">
        <v>775</v>
      </c>
      <c r="D1527" s="235">
        <v>3045</v>
      </c>
    </row>
    <row r="1528" spans="1:4" ht="24.95" customHeight="1" x14ac:dyDescent="0.2">
      <c r="A1528" s="504">
        <v>98409</v>
      </c>
      <c r="B1528" s="233" t="s">
        <v>18363</v>
      </c>
      <c r="C1528" s="234" t="s">
        <v>779</v>
      </c>
      <c r="D1528" s="235">
        <v>239</v>
      </c>
    </row>
    <row r="1529" spans="1:4" ht="24.95" customHeight="1" x14ac:dyDescent="0.2">
      <c r="A1529" s="504">
        <v>98414</v>
      </c>
      <c r="B1529" s="233" t="s">
        <v>18364</v>
      </c>
      <c r="C1529" s="234" t="s">
        <v>775</v>
      </c>
      <c r="D1529" s="235">
        <v>781.85</v>
      </c>
    </row>
    <row r="1530" spans="1:4" ht="24.95" customHeight="1" x14ac:dyDescent="0.2">
      <c r="A1530" s="504">
        <v>98415</v>
      </c>
      <c r="B1530" s="233" t="s">
        <v>18365</v>
      </c>
      <c r="C1530" s="234" t="s">
        <v>775</v>
      </c>
      <c r="D1530" s="235">
        <v>781.85</v>
      </c>
    </row>
    <row r="1531" spans="1:4" ht="24.95" customHeight="1" x14ac:dyDescent="0.2">
      <c r="A1531" s="504">
        <v>98416</v>
      </c>
      <c r="B1531" s="233" t="s">
        <v>18366</v>
      </c>
      <c r="C1531" s="234" t="s">
        <v>775</v>
      </c>
      <c r="D1531" s="235">
        <v>926.36</v>
      </c>
    </row>
    <row r="1532" spans="1:4" ht="24.95" customHeight="1" x14ac:dyDescent="0.2">
      <c r="A1532" s="504">
        <v>98417</v>
      </c>
      <c r="B1532" s="233" t="s">
        <v>18367</v>
      </c>
      <c r="C1532" s="234" t="s">
        <v>775</v>
      </c>
      <c r="D1532" s="235">
        <v>1070.8800000000001</v>
      </c>
    </row>
    <row r="1533" spans="1:4" ht="24.95" customHeight="1" x14ac:dyDescent="0.2">
      <c r="A1533" s="504">
        <v>98418</v>
      </c>
      <c r="B1533" s="233" t="s">
        <v>18368</v>
      </c>
      <c r="C1533" s="234" t="s">
        <v>775</v>
      </c>
      <c r="D1533" s="235">
        <v>1148.6500000000001</v>
      </c>
    </row>
    <row r="1534" spans="1:4" ht="24.95" customHeight="1" x14ac:dyDescent="0.2">
      <c r="A1534" s="504">
        <v>98419</v>
      </c>
      <c r="B1534" s="233" t="s">
        <v>18369</v>
      </c>
      <c r="C1534" s="234" t="s">
        <v>775</v>
      </c>
      <c r="D1534" s="235">
        <v>1226.43</v>
      </c>
    </row>
    <row r="1535" spans="1:4" ht="24.95" customHeight="1" x14ac:dyDescent="0.2">
      <c r="A1535" s="504">
        <v>98420</v>
      </c>
      <c r="B1535" s="233" t="s">
        <v>18370</v>
      </c>
      <c r="C1535" s="234" t="s">
        <v>775</v>
      </c>
      <c r="D1535" s="235">
        <v>1232.24</v>
      </c>
    </row>
    <row r="1536" spans="1:4" ht="24.95" customHeight="1" x14ac:dyDescent="0.2">
      <c r="A1536" s="504">
        <v>98421</v>
      </c>
      <c r="B1536" s="233" t="s">
        <v>18371</v>
      </c>
      <c r="C1536" s="234" t="s">
        <v>775</v>
      </c>
      <c r="D1536" s="235">
        <v>1376.75</v>
      </c>
    </row>
    <row r="1537" spans="1:4" ht="24.95" customHeight="1" x14ac:dyDescent="0.2">
      <c r="A1537" s="504">
        <v>98422</v>
      </c>
      <c r="B1537" s="233" t="s">
        <v>18372</v>
      </c>
      <c r="C1537" s="234" t="s">
        <v>775</v>
      </c>
      <c r="D1537" s="235">
        <v>1521.27</v>
      </c>
    </row>
    <row r="1538" spans="1:4" ht="24.95" customHeight="1" x14ac:dyDescent="0.2">
      <c r="A1538" s="504">
        <v>98423</v>
      </c>
      <c r="B1538" s="233" t="s">
        <v>18373</v>
      </c>
      <c r="C1538" s="234" t="s">
        <v>775</v>
      </c>
      <c r="D1538" s="235">
        <v>1599.04</v>
      </c>
    </row>
    <row r="1539" spans="1:4" ht="24.95" customHeight="1" x14ac:dyDescent="0.2">
      <c r="A1539" s="504">
        <v>98424</v>
      </c>
      <c r="B1539" s="233" t="s">
        <v>18374</v>
      </c>
      <c r="C1539" s="234" t="s">
        <v>775</v>
      </c>
      <c r="D1539" s="235">
        <v>1676.82</v>
      </c>
    </row>
    <row r="1540" spans="1:4" ht="24.95" customHeight="1" x14ac:dyDescent="0.2">
      <c r="A1540" s="504">
        <v>98425</v>
      </c>
      <c r="B1540" s="233" t="s">
        <v>18375</v>
      </c>
      <c r="C1540" s="234" t="s">
        <v>775</v>
      </c>
      <c r="D1540" s="235">
        <v>2035.94</v>
      </c>
    </row>
    <row r="1541" spans="1:4" ht="24.95" customHeight="1" x14ac:dyDescent="0.2">
      <c r="A1541" s="504">
        <v>98426</v>
      </c>
      <c r="B1541" s="233" t="s">
        <v>18376</v>
      </c>
      <c r="C1541" s="234" t="s">
        <v>775</v>
      </c>
      <c r="D1541" s="235">
        <v>2635.94</v>
      </c>
    </row>
    <row r="1542" spans="1:4" ht="24.95" customHeight="1" x14ac:dyDescent="0.2">
      <c r="A1542" s="504">
        <v>98427</v>
      </c>
      <c r="B1542" s="233" t="s">
        <v>18377</v>
      </c>
      <c r="C1542" s="234" t="s">
        <v>775</v>
      </c>
      <c r="D1542" s="235">
        <v>3235.94</v>
      </c>
    </row>
    <row r="1543" spans="1:4" ht="24.95" customHeight="1" x14ac:dyDescent="0.2">
      <c r="A1543" s="504">
        <v>98428</v>
      </c>
      <c r="B1543" s="233" t="s">
        <v>18378</v>
      </c>
      <c r="C1543" s="234" t="s">
        <v>775</v>
      </c>
      <c r="D1543" s="235">
        <v>3567.66</v>
      </c>
    </row>
    <row r="1544" spans="1:4" ht="24.95" customHeight="1" x14ac:dyDescent="0.2">
      <c r="A1544" s="504">
        <v>98429</v>
      </c>
      <c r="B1544" s="233" t="s">
        <v>18379</v>
      </c>
      <c r="C1544" s="234" t="s">
        <v>775</v>
      </c>
      <c r="D1544" s="235">
        <v>3899.38</v>
      </c>
    </row>
    <row r="1545" spans="1:4" ht="24.95" customHeight="1" x14ac:dyDescent="0.2">
      <c r="A1545" s="504">
        <v>98430</v>
      </c>
      <c r="B1545" s="233" t="s">
        <v>18380</v>
      </c>
      <c r="C1545" s="234" t="s">
        <v>775</v>
      </c>
      <c r="D1545" s="235">
        <v>2486.33</v>
      </c>
    </row>
    <row r="1546" spans="1:4" ht="24.95" customHeight="1" x14ac:dyDescent="0.2">
      <c r="A1546" s="504">
        <v>98431</v>
      </c>
      <c r="B1546" s="233" t="s">
        <v>18381</v>
      </c>
      <c r="C1546" s="234" t="s">
        <v>775</v>
      </c>
      <c r="D1546" s="235">
        <v>3086.33</v>
      </c>
    </row>
    <row r="1547" spans="1:4" ht="24.95" customHeight="1" x14ac:dyDescent="0.2">
      <c r="A1547" s="504">
        <v>98432</v>
      </c>
      <c r="B1547" s="233" t="s">
        <v>18382</v>
      </c>
      <c r="C1547" s="234" t="s">
        <v>775</v>
      </c>
      <c r="D1547" s="235">
        <v>3686.33</v>
      </c>
    </row>
    <row r="1548" spans="1:4" ht="24.95" customHeight="1" x14ac:dyDescent="0.2">
      <c r="A1548" s="504">
        <v>98433</v>
      </c>
      <c r="B1548" s="233" t="s">
        <v>18383</v>
      </c>
      <c r="C1548" s="234" t="s">
        <v>775</v>
      </c>
      <c r="D1548" s="235">
        <v>4018.05</v>
      </c>
    </row>
    <row r="1549" spans="1:4" ht="24.95" customHeight="1" x14ac:dyDescent="0.2">
      <c r="A1549" s="504">
        <v>98434</v>
      </c>
      <c r="B1549" s="233" t="s">
        <v>18384</v>
      </c>
      <c r="C1549" s="234" t="s">
        <v>775</v>
      </c>
      <c r="D1549" s="235">
        <v>4349.7700000000004</v>
      </c>
    </row>
    <row r="1550" spans="1:4" ht="24.95" customHeight="1" x14ac:dyDescent="0.2">
      <c r="A1550" s="504">
        <v>94263</v>
      </c>
      <c r="B1550" s="233" t="s">
        <v>5381</v>
      </c>
      <c r="C1550" s="234" t="s">
        <v>779</v>
      </c>
      <c r="D1550" s="235">
        <v>20</v>
      </c>
    </row>
    <row r="1551" spans="1:4" ht="24.95" customHeight="1" x14ac:dyDescent="0.2">
      <c r="A1551" s="504">
        <v>94264</v>
      </c>
      <c r="B1551" s="233" t="s">
        <v>5382</v>
      </c>
      <c r="C1551" s="234" t="s">
        <v>779</v>
      </c>
      <c r="D1551" s="235">
        <v>22.54</v>
      </c>
    </row>
    <row r="1552" spans="1:4" ht="24.95" customHeight="1" x14ac:dyDescent="0.2">
      <c r="A1552" s="504">
        <v>94265</v>
      </c>
      <c r="B1552" s="233" t="s">
        <v>5383</v>
      </c>
      <c r="C1552" s="234" t="s">
        <v>779</v>
      </c>
      <c r="D1552" s="235">
        <v>25.61</v>
      </c>
    </row>
    <row r="1553" spans="1:4" ht="24.95" customHeight="1" x14ac:dyDescent="0.2">
      <c r="A1553" s="504">
        <v>94266</v>
      </c>
      <c r="B1553" s="233" t="s">
        <v>5384</v>
      </c>
      <c r="C1553" s="234" t="s">
        <v>779</v>
      </c>
      <c r="D1553" s="235">
        <v>28.49</v>
      </c>
    </row>
    <row r="1554" spans="1:4" ht="24.95" customHeight="1" x14ac:dyDescent="0.2">
      <c r="A1554" s="504">
        <v>94267</v>
      </c>
      <c r="B1554" s="233" t="s">
        <v>5385</v>
      </c>
      <c r="C1554" s="234" t="s">
        <v>779</v>
      </c>
      <c r="D1554" s="235">
        <v>29.9</v>
      </c>
    </row>
    <row r="1555" spans="1:4" ht="24.95" customHeight="1" x14ac:dyDescent="0.2">
      <c r="A1555" s="504">
        <v>94268</v>
      </c>
      <c r="B1555" s="233" t="s">
        <v>5386</v>
      </c>
      <c r="C1555" s="234" t="s">
        <v>779</v>
      </c>
      <c r="D1555" s="235">
        <v>33.090000000000003</v>
      </c>
    </row>
    <row r="1556" spans="1:4" ht="24.95" customHeight="1" x14ac:dyDescent="0.2">
      <c r="A1556" s="504">
        <v>94269</v>
      </c>
      <c r="B1556" s="233" t="s">
        <v>5387</v>
      </c>
      <c r="C1556" s="234" t="s">
        <v>779</v>
      </c>
      <c r="D1556" s="235">
        <v>42.01</v>
      </c>
    </row>
    <row r="1557" spans="1:4" ht="24.95" customHeight="1" x14ac:dyDescent="0.2">
      <c r="A1557" s="504">
        <v>94270</v>
      </c>
      <c r="B1557" s="233" t="s">
        <v>5388</v>
      </c>
      <c r="C1557" s="234" t="s">
        <v>779</v>
      </c>
      <c r="D1557" s="235">
        <v>46.5</v>
      </c>
    </row>
    <row r="1558" spans="1:4" ht="24.95" customHeight="1" x14ac:dyDescent="0.2">
      <c r="A1558" s="504">
        <v>94271</v>
      </c>
      <c r="B1558" s="233" t="s">
        <v>5389</v>
      </c>
      <c r="C1558" s="234" t="s">
        <v>779</v>
      </c>
      <c r="D1558" s="235">
        <v>51.27</v>
      </c>
    </row>
    <row r="1559" spans="1:4" ht="24.95" customHeight="1" x14ac:dyDescent="0.2">
      <c r="A1559" s="504">
        <v>94272</v>
      </c>
      <c r="B1559" s="233" t="s">
        <v>5390</v>
      </c>
      <c r="C1559" s="234" t="s">
        <v>779</v>
      </c>
      <c r="D1559" s="235">
        <v>57.22</v>
      </c>
    </row>
    <row r="1560" spans="1:4" ht="24.95" customHeight="1" x14ac:dyDescent="0.2">
      <c r="A1560" s="504">
        <v>94273</v>
      </c>
      <c r="B1560" s="233" t="s">
        <v>5391</v>
      </c>
      <c r="C1560" s="234" t="s">
        <v>779</v>
      </c>
      <c r="D1560" s="235">
        <v>28.58</v>
      </c>
    </row>
    <row r="1561" spans="1:4" ht="24.95" customHeight="1" x14ac:dyDescent="0.2">
      <c r="A1561" s="504">
        <v>94274</v>
      </c>
      <c r="B1561" s="233" t="s">
        <v>5392</v>
      </c>
      <c r="C1561" s="234" t="s">
        <v>779</v>
      </c>
      <c r="D1561" s="235">
        <v>31.47</v>
      </c>
    </row>
    <row r="1562" spans="1:4" ht="24.95" customHeight="1" x14ac:dyDescent="0.2">
      <c r="A1562" s="504">
        <v>94275</v>
      </c>
      <c r="B1562" s="233" t="s">
        <v>5393</v>
      </c>
      <c r="C1562" s="234" t="s">
        <v>779</v>
      </c>
      <c r="D1562" s="235">
        <v>27.14</v>
      </c>
    </row>
    <row r="1563" spans="1:4" ht="24.95" customHeight="1" x14ac:dyDescent="0.2">
      <c r="A1563" s="504">
        <v>94276</v>
      </c>
      <c r="B1563" s="233" t="s">
        <v>5394</v>
      </c>
      <c r="C1563" s="234" t="s">
        <v>779</v>
      </c>
      <c r="D1563" s="235">
        <v>30.04</v>
      </c>
    </row>
    <row r="1564" spans="1:4" ht="24.95" customHeight="1" x14ac:dyDescent="0.2">
      <c r="A1564" s="504">
        <v>94281</v>
      </c>
      <c r="B1564" s="233" t="s">
        <v>5395</v>
      </c>
      <c r="C1564" s="234" t="s">
        <v>779</v>
      </c>
      <c r="D1564" s="235">
        <v>32.049999999999997</v>
      </c>
    </row>
    <row r="1565" spans="1:4" ht="24.95" customHeight="1" x14ac:dyDescent="0.2">
      <c r="A1565" s="504">
        <v>94282</v>
      </c>
      <c r="B1565" s="233" t="s">
        <v>5396</v>
      </c>
      <c r="C1565" s="234" t="s">
        <v>779</v>
      </c>
      <c r="D1565" s="235">
        <v>40.869999999999997</v>
      </c>
    </row>
    <row r="1566" spans="1:4" ht="24.95" customHeight="1" x14ac:dyDescent="0.2">
      <c r="A1566" s="504">
        <v>94283</v>
      </c>
      <c r="B1566" s="233" t="s">
        <v>5397</v>
      </c>
      <c r="C1566" s="234" t="s">
        <v>779</v>
      </c>
      <c r="D1566" s="235">
        <v>40.28</v>
      </c>
    </row>
    <row r="1567" spans="1:4" ht="24.95" customHeight="1" x14ac:dyDescent="0.2">
      <c r="A1567" s="504">
        <v>94284</v>
      </c>
      <c r="B1567" s="233" t="s">
        <v>5398</v>
      </c>
      <c r="C1567" s="234" t="s">
        <v>779</v>
      </c>
      <c r="D1567" s="235">
        <v>49.1</v>
      </c>
    </row>
    <row r="1568" spans="1:4" ht="24.95" customHeight="1" x14ac:dyDescent="0.2">
      <c r="A1568" s="504">
        <v>94285</v>
      </c>
      <c r="B1568" s="233" t="s">
        <v>5399</v>
      </c>
      <c r="C1568" s="234" t="s">
        <v>779</v>
      </c>
      <c r="D1568" s="235">
        <v>48.1</v>
      </c>
    </row>
    <row r="1569" spans="1:4" ht="24.95" customHeight="1" x14ac:dyDescent="0.2">
      <c r="A1569" s="504">
        <v>94286</v>
      </c>
      <c r="B1569" s="233" t="s">
        <v>5400</v>
      </c>
      <c r="C1569" s="234" t="s">
        <v>779</v>
      </c>
      <c r="D1569" s="235">
        <v>56.92</v>
      </c>
    </row>
    <row r="1570" spans="1:4" ht="24.95" customHeight="1" x14ac:dyDescent="0.2">
      <c r="A1570" s="504">
        <v>94287</v>
      </c>
      <c r="B1570" s="233" t="s">
        <v>5401</v>
      </c>
      <c r="C1570" s="234" t="s">
        <v>779</v>
      </c>
      <c r="D1570" s="235">
        <v>25.4</v>
      </c>
    </row>
    <row r="1571" spans="1:4" ht="24.95" customHeight="1" x14ac:dyDescent="0.2">
      <c r="A1571" s="504">
        <v>94288</v>
      </c>
      <c r="B1571" s="233" t="s">
        <v>5402</v>
      </c>
      <c r="C1571" s="234" t="s">
        <v>779</v>
      </c>
      <c r="D1571" s="235">
        <v>33.119999999999997</v>
      </c>
    </row>
    <row r="1572" spans="1:4" ht="24.95" customHeight="1" x14ac:dyDescent="0.2">
      <c r="A1572" s="504">
        <v>94289</v>
      </c>
      <c r="B1572" s="233" t="s">
        <v>5403</v>
      </c>
      <c r="C1572" s="234" t="s">
        <v>779</v>
      </c>
      <c r="D1572" s="235">
        <v>31.34</v>
      </c>
    </row>
    <row r="1573" spans="1:4" ht="24.95" customHeight="1" x14ac:dyDescent="0.2">
      <c r="A1573" s="504">
        <v>94290</v>
      </c>
      <c r="B1573" s="233" t="s">
        <v>5404</v>
      </c>
      <c r="C1573" s="234" t="s">
        <v>779</v>
      </c>
      <c r="D1573" s="235">
        <v>39.06</v>
      </c>
    </row>
    <row r="1574" spans="1:4" ht="24.95" customHeight="1" x14ac:dyDescent="0.2">
      <c r="A1574" s="504">
        <v>94291</v>
      </c>
      <c r="B1574" s="233" t="s">
        <v>5405</v>
      </c>
      <c r="C1574" s="234" t="s">
        <v>779</v>
      </c>
      <c r="D1574" s="235">
        <v>36.909999999999997</v>
      </c>
    </row>
    <row r="1575" spans="1:4" ht="24.95" customHeight="1" x14ac:dyDescent="0.2">
      <c r="A1575" s="504">
        <v>94292</v>
      </c>
      <c r="B1575" s="233" t="s">
        <v>5406</v>
      </c>
      <c r="C1575" s="234" t="s">
        <v>779</v>
      </c>
      <c r="D1575" s="235">
        <v>44.63</v>
      </c>
    </row>
    <row r="1576" spans="1:4" ht="24.95" customHeight="1" x14ac:dyDescent="0.2">
      <c r="A1576" s="504">
        <v>94293</v>
      </c>
      <c r="B1576" s="233" t="s">
        <v>5407</v>
      </c>
      <c r="C1576" s="234" t="s">
        <v>779</v>
      </c>
      <c r="D1576" s="235">
        <v>93.47</v>
      </c>
    </row>
    <row r="1577" spans="1:4" ht="24.95" customHeight="1" x14ac:dyDescent="0.2">
      <c r="A1577" s="504">
        <v>94294</v>
      </c>
      <c r="B1577" s="233" t="s">
        <v>5408</v>
      </c>
      <c r="C1577" s="234" t="s">
        <v>779</v>
      </c>
      <c r="D1577" s="235">
        <v>5.13</v>
      </c>
    </row>
    <row r="1578" spans="1:4" ht="24.95" customHeight="1" x14ac:dyDescent="0.2">
      <c r="A1578" s="504">
        <v>94037</v>
      </c>
      <c r="B1578" s="233" t="s">
        <v>5409</v>
      </c>
      <c r="C1578" s="234" t="s">
        <v>742</v>
      </c>
      <c r="D1578" s="235">
        <v>16.66</v>
      </c>
    </row>
    <row r="1579" spans="1:4" ht="24.95" customHeight="1" x14ac:dyDescent="0.2">
      <c r="A1579" s="504">
        <v>94038</v>
      </c>
      <c r="B1579" s="233" t="s">
        <v>5410</v>
      </c>
      <c r="C1579" s="234" t="s">
        <v>742</v>
      </c>
      <c r="D1579" s="235">
        <v>22.73</v>
      </c>
    </row>
    <row r="1580" spans="1:4" ht="24.95" customHeight="1" x14ac:dyDescent="0.2">
      <c r="A1580" s="504">
        <v>94039</v>
      </c>
      <c r="B1580" s="233" t="s">
        <v>5411</v>
      </c>
      <c r="C1580" s="234" t="s">
        <v>742</v>
      </c>
      <c r="D1580" s="235">
        <v>13.26</v>
      </c>
    </row>
    <row r="1581" spans="1:4" ht="24.95" customHeight="1" x14ac:dyDescent="0.2">
      <c r="A1581" s="504">
        <v>94040</v>
      </c>
      <c r="B1581" s="233" t="s">
        <v>5412</v>
      </c>
      <c r="C1581" s="234" t="s">
        <v>742</v>
      </c>
      <c r="D1581" s="235">
        <v>19.36</v>
      </c>
    </row>
    <row r="1582" spans="1:4" ht="24.95" customHeight="1" x14ac:dyDescent="0.2">
      <c r="A1582" s="504">
        <v>94041</v>
      </c>
      <c r="B1582" s="233" t="s">
        <v>5413</v>
      </c>
      <c r="C1582" s="234" t="s">
        <v>742</v>
      </c>
      <c r="D1582" s="235">
        <v>10.47</v>
      </c>
    </row>
    <row r="1583" spans="1:4" ht="24.95" customHeight="1" x14ac:dyDescent="0.2">
      <c r="A1583" s="504">
        <v>94042</v>
      </c>
      <c r="B1583" s="233" t="s">
        <v>5414</v>
      </c>
      <c r="C1583" s="234" t="s">
        <v>742</v>
      </c>
      <c r="D1583" s="235">
        <v>16.8</v>
      </c>
    </row>
    <row r="1584" spans="1:4" ht="24.95" customHeight="1" x14ac:dyDescent="0.2">
      <c r="A1584" s="504">
        <v>94043</v>
      </c>
      <c r="B1584" s="233" t="s">
        <v>5415</v>
      </c>
      <c r="C1584" s="234" t="s">
        <v>742</v>
      </c>
      <c r="D1584" s="235">
        <v>15.74</v>
      </c>
    </row>
    <row r="1585" spans="1:4" ht="24.95" customHeight="1" x14ac:dyDescent="0.2">
      <c r="A1585" s="504">
        <v>94044</v>
      </c>
      <c r="B1585" s="233" t="s">
        <v>5416</v>
      </c>
      <c r="C1585" s="234" t="s">
        <v>742</v>
      </c>
      <c r="D1585" s="235">
        <v>21.85</v>
      </c>
    </row>
    <row r="1586" spans="1:4" ht="24.95" customHeight="1" x14ac:dyDescent="0.2">
      <c r="A1586" s="504">
        <v>94045</v>
      </c>
      <c r="B1586" s="233" t="s">
        <v>5417</v>
      </c>
      <c r="C1586" s="234" t="s">
        <v>742</v>
      </c>
      <c r="D1586" s="235">
        <v>12.37</v>
      </c>
    </row>
    <row r="1587" spans="1:4" ht="24.95" customHeight="1" x14ac:dyDescent="0.2">
      <c r="A1587" s="504">
        <v>94046</v>
      </c>
      <c r="B1587" s="233" t="s">
        <v>5418</v>
      </c>
      <c r="C1587" s="234" t="s">
        <v>742</v>
      </c>
      <c r="D1587" s="235">
        <v>18.45</v>
      </c>
    </row>
    <row r="1588" spans="1:4" ht="24.95" customHeight="1" x14ac:dyDescent="0.2">
      <c r="A1588" s="504">
        <v>94047</v>
      </c>
      <c r="B1588" s="233" t="s">
        <v>5419</v>
      </c>
      <c r="C1588" s="234" t="s">
        <v>742</v>
      </c>
      <c r="D1588" s="235">
        <v>9.59</v>
      </c>
    </row>
    <row r="1589" spans="1:4" ht="24.95" customHeight="1" x14ac:dyDescent="0.2">
      <c r="A1589" s="504">
        <v>94048</v>
      </c>
      <c r="B1589" s="233" t="s">
        <v>5420</v>
      </c>
      <c r="C1589" s="234" t="s">
        <v>742</v>
      </c>
      <c r="D1589" s="235">
        <v>15.88</v>
      </c>
    </row>
    <row r="1590" spans="1:4" ht="24.95" customHeight="1" x14ac:dyDescent="0.2">
      <c r="A1590" s="504">
        <v>94049</v>
      </c>
      <c r="B1590" s="233" t="s">
        <v>5421</v>
      </c>
      <c r="C1590" s="234" t="s">
        <v>742</v>
      </c>
      <c r="D1590" s="235">
        <v>29.13</v>
      </c>
    </row>
    <row r="1591" spans="1:4" ht="24.95" customHeight="1" x14ac:dyDescent="0.2">
      <c r="A1591" s="504">
        <v>94050</v>
      </c>
      <c r="B1591" s="233" t="s">
        <v>5422</v>
      </c>
      <c r="C1591" s="234" t="s">
        <v>742</v>
      </c>
      <c r="D1591" s="235">
        <v>36.97</v>
      </c>
    </row>
    <row r="1592" spans="1:4" ht="24.95" customHeight="1" x14ac:dyDescent="0.2">
      <c r="A1592" s="504">
        <v>94051</v>
      </c>
      <c r="B1592" s="233" t="s">
        <v>5423</v>
      </c>
      <c r="C1592" s="234" t="s">
        <v>742</v>
      </c>
      <c r="D1592" s="235">
        <v>24.31</v>
      </c>
    </row>
    <row r="1593" spans="1:4" ht="24.95" customHeight="1" x14ac:dyDescent="0.2">
      <c r="A1593" s="504">
        <v>94052</v>
      </c>
      <c r="B1593" s="233" t="s">
        <v>5424</v>
      </c>
      <c r="C1593" s="234" t="s">
        <v>742</v>
      </c>
      <c r="D1593" s="235">
        <v>32.01</v>
      </c>
    </row>
    <row r="1594" spans="1:4" ht="24.95" customHeight="1" x14ac:dyDescent="0.2">
      <c r="A1594" s="504">
        <v>94053</v>
      </c>
      <c r="B1594" s="233" t="s">
        <v>5425</v>
      </c>
      <c r="C1594" s="234" t="s">
        <v>742</v>
      </c>
      <c r="D1594" s="235">
        <v>21.71</v>
      </c>
    </row>
    <row r="1595" spans="1:4" ht="24.95" customHeight="1" x14ac:dyDescent="0.2">
      <c r="A1595" s="504">
        <v>94054</v>
      </c>
      <c r="B1595" s="233" t="s">
        <v>5426</v>
      </c>
      <c r="C1595" s="234" t="s">
        <v>742</v>
      </c>
      <c r="D1595" s="235">
        <v>29.63</v>
      </c>
    </row>
    <row r="1596" spans="1:4" ht="24.95" customHeight="1" x14ac:dyDescent="0.2">
      <c r="A1596" s="504">
        <v>94055</v>
      </c>
      <c r="B1596" s="233" t="s">
        <v>5427</v>
      </c>
      <c r="C1596" s="234" t="s">
        <v>742</v>
      </c>
      <c r="D1596" s="235">
        <v>27.95</v>
      </c>
    </row>
    <row r="1597" spans="1:4" ht="24.95" customHeight="1" x14ac:dyDescent="0.2">
      <c r="A1597" s="504">
        <v>94056</v>
      </c>
      <c r="B1597" s="233" t="s">
        <v>5428</v>
      </c>
      <c r="C1597" s="234" t="s">
        <v>742</v>
      </c>
      <c r="D1597" s="235">
        <v>35.799999999999997</v>
      </c>
    </row>
    <row r="1598" spans="1:4" ht="24.95" customHeight="1" x14ac:dyDescent="0.2">
      <c r="A1598" s="504">
        <v>94057</v>
      </c>
      <c r="B1598" s="233" t="s">
        <v>5429</v>
      </c>
      <c r="C1598" s="234" t="s">
        <v>742</v>
      </c>
      <c r="D1598" s="235">
        <v>23.15</v>
      </c>
    </row>
    <row r="1599" spans="1:4" ht="24.95" customHeight="1" x14ac:dyDescent="0.2">
      <c r="A1599" s="504">
        <v>94058</v>
      </c>
      <c r="B1599" s="233" t="s">
        <v>5430</v>
      </c>
      <c r="C1599" s="234" t="s">
        <v>742</v>
      </c>
      <c r="D1599" s="235">
        <v>30.83</v>
      </c>
    </row>
    <row r="1600" spans="1:4" ht="24.95" customHeight="1" x14ac:dyDescent="0.2">
      <c r="A1600" s="504">
        <v>94059</v>
      </c>
      <c r="B1600" s="233" t="s">
        <v>5431</v>
      </c>
      <c r="C1600" s="234" t="s">
        <v>742</v>
      </c>
      <c r="D1600" s="235">
        <v>20.55</v>
      </c>
    </row>
    <row r="1601" spans="1:4" ht="24.95" customHeight="1" x14ac:dyDescent="0.2">
      <c r="A1601" s="504">
        <v>94060</v>
      </c>
      <c r="B1601" s="233" t="s">
        <v>5432</v>
      </c>
      <c r="C1601" s="234" t="s">
        <v>742</v>
      </c>
      <c r="D1601" s="235">
        <v>28.45</v>
      </c>
    </row>
    <row r="1602" spans="1:4" ht="24.95" customHeight="1" x14ac:dyDescent="0.2">
      <c r="A1602" s="504" t="s">
        <v>5433</v>
      </c>
      <c r="B1602" s="233" t="s">
        <v>5434</v>
      </c>
      <c r="C1602" s="234" t="s">
        <v>742</v>
      </c>
      <c r="D1602" s="235">
        <v>56.86</v>
      </c>
    </row>
    <row r="1603" spans="1:4" ht="24.95" customHeight="1" x14ac:dyDescent="0.2">
      <c r="A1603" s="504" t="s">
        <v>5435</v>
      </c>
      <c r="B1603" s="233" t="s">
        <v>5436</v>
      </c>
      <c r="C1603" s="234" t="s">
        <v>742</v>
      </c>
      <c r="D1603" s="235">
        <v>39.6</v>
      </c>
    </row>
    <row r="1604" spans="1:4" ht="24.95" customHeight="1" x14ac:dyDescent="0.2">
      <c r="A1604" s="504">
        <v>83770</v>
      </c>
      <c r="B1604" s="233" t="s">
        <v>5437</v>
      </c>
      <c r="C1604" s="234" t="s">
        <v>742</v>
      </c>
      <c r="D1604" s="235">
        <v>126.51</v>
      </c>
    </row>
    <row r="1605" spans="1:4" ht="24.95" customHeight="1" x14ac:dyDescent="0.2">
      <c r="A1605" s="504">
        <v>73301</v>
      </c>
      <c r="B1605" s="233" t="s">
        <v>5438</v>
      </c>
      <c r="C1605" s="234" t="s">
        <v>741</v>
      </c>
      <c r="D1605" s="235">
        <v>12.54</v>
      </c>
    </row>
    <row r="1606" spans="1:4" ht="24.95" customHeight="1" x14ac:dyDescent="0.2">
      <c r="A1606" s="504">
        <v>83515</v>
      </c>
      <c r="B1606" s="233" t="s">
        <v>5439</v>
      </c>
      <c r="C1606" s="234" t="s">
        <v>741</v>
      </c>
      <c r="D1606" s="235">
        <v>16.45</v>
      </c>
    </row>
    <row r="1607" spans="1:4" ht="24.95" customHeight="1" x14ac:dyDescent="0.2">
      <c r="A1607" s="504">
        <v>83516</v>
      </c>
      <c r="B1607" s="233" t="s">
        <v>5440</v>
      </c>
      <c r="C1607" s="234" t="s">
        <v>741</v>
      </c>
      <c r="D1607" s="235">
        <v>18.989999999999998</v>
      </c>
    </row>
    <row r="1608" spans="1:4" ht="24.95" customHeight="1" x14ac:dyDescent="0.2">
      <c r="A1608" s="504">
        <v>72144</v>
      </c>
      <c r="B1608" s="233" t="s">
        <v>5441</v>
      </c>
      <c r="C1608" s="234" t="s">
        <v>775</v>
      </c>
      <c r="D1608" s="235">
        <v>66.56</v>
      </c>
    </row>
    <row r="1609" spans="1:4" ht="24.95" customHeight="1" x14ac:dyDescent="0.2">
      <c r="A1609" s="504" t="s">
        <v>5442</v>
      </c>
      <c r="B1609" s="233" t="s">
        <v>5443</v>
      </c>
      <c r="C1609" s="234" t="s">
        <v>775</v>
      </c>
      <c r="D1609" s="235">
        <v>584.55999999999995</v>
      </c>
    </row>
    <row r="1610" spans="1:4" ht="24.95" customHeight="1" x14ac:dyDescent="0.2">
      <c r="A1610" s="504" t="s">
        <v>5444</v>
      </c>
      <c r="B1610" s="233" t="s">
        <v>5445</v>
      </c>
      <c r="C1610" s="234" t="s">
        <v>775</v>
      </c>
      <c r="D1610" s="235">
        <v>828.53</v>
      </c>
    </row>
    <row r="1611" spans="1:4" ht="24.95" customHeight="1" x14ac:dyDescent="0.2">
      <c r="A1611" s="504">
        <v>84874</v>
      </c>
      <c r="B1611" s="233" t="s">
        <v>5446</v>
      </c>
      <c r="C1611" s="234" t="s">
        <v>775</v>
      </c>
      <c r="D1611" s="235">
        <v>211.01</v>
      </c>
    </row>
    <row r="1612" spans="1:4" ht="24.95" customHeight="1" x14ac:dyDescent="0.2">
      <c r="A1612" s="504">
        <v>84876</v>
      </c>
      <c r="B1612" s="233" t="s">
        <v>5447</v>
      </c>
      <c r="C1612" s="234" t="s">
        <v>742</v>
      </c>
      <c r="D1612" s="235">
        <v>547.19000000000005</v>
      </c>
    </row>
    <row r="1613" spans="1:4" ht="24.95" customHeight="1" x14ac:dyDescent="0.2">
      <c r="A1613" s="504">
        <v>90800</v>
      </c>
      <c r="B1613" s="233" t="s">
        <v>5448</v>
      </c>
      <c r="C1613" s="234" t="s">
        <v>775</v>
      </c>
      <c r="D1613" s="235">
        <v>138.13999999999999</v>
      </c>
    </row>
    <row r="1614" spans="1:4" ht="24.95" customHeight="1" x14ac:dyDescent="0.2">
      <c r="A1614" s="504">
        <v>90801</v>
      </c>
      <c r="B1614" s="233" t="s">
        <v>5449</v>
      </c>
      <c r="C1614" s="234" t="s">
        <v>775</v>
      </c>
      <c r="D1614" s="235">
        <v>144.08000000000001</v>
      </c>
    </row>
    <row r="1615" spans="1:4" ht="24.95" customHeight="1" x14ac:dyDescent="0.2">
      <c r="A1615" s="504">
        <v>90802</v>
      </c>
      <c r="B1615" s="233" t="s">
        <v>5450</v>
      </c>
      <c r="C1615" s="234" t="s">
        <v>775</v>
      </c>
      <c r="D1615" s="235">
        <v>150.05000000000001</v>
      </c>
    </row>
    <row r="1616" spans="1:4" ht="24.95" customHeight="1" x14ac:dyDescent="0.2">
      <c r="A1616" s="504">
        <v>90803</v>
      </c>
      <c r="B1616" s="233" t="s">
        <v>5451</v>
      </c>
      <c r="C1616" s="234" t="s">
        <v>775</v>
      </c>
      <c r="D1616" s="235">
        <v>155.99</v>
      </c>
    </row>
    <row r="1617" spans="1:4" ht="24.95" customHeight="1" x14ac:dyDescent="0.2">
      <c r="A1617" s="504">
        <v>90804</v>
      </c>
      <c r="B1617" s="233" t="s">
        <v>5452</v>
      </c>
      <c r="C1617" s="234" t="s">
        <v>775</v>
      </c>
      <c r="D1617" s="235">
        <v>191.92</v>
      </c>
    </row>
    <row r="1618" spans="1:4" ht="24.95" customHeight="1" x14ac:dyDescent="0.2">
      <c r="A1618" s="504">
        <v>90805</v>
      </c>
      <c r="B1618" s="233" t="s">
        <v>5453</v>
      </c>
      <c r="C1618" s="234" t="s">
        <v>775</v>
      </c>
      <c r="D1618" s="235">
        <v>53.78</v>
      </c>
    </row>
    <row r="1619" spans="1:4" ht="24.95" customHeight="1" x14ac:dyDescent="0.2">
      <c r="A1619" s="504">
        <v>90806</v>
      </c>
      <c r="B1619" s="233" t="s">
        <v>5454</v>
      </c>
      <c r="C1619" s="234" t="s">
        <v>775</v>
      </c>
      <c r="D1619" s="235">
        <v>202.46</v>
      </c>
    </row>
    <row r="1620" spans="1:4" ht="24.95" customHeight="1" x14ac:dyDescent="0.2">
      <c r="A1620" s="504">
        <v>90807</v>
      </c>
      <c r="B1620" s="233" t="s">
        <v>5455</v>
      </c>
      <c r="C1620" s="234" t="s">
        <v>775</v>
      </c>
      <c r="D1620" s="235">
        <v>58.38</v>
      </c>
    </row>
    <row r="1621" spans="1:4" ht="24.95" customHeight="1" x14ac:dyDescent="0.2">
      <c r="A1621" s="504">
        <v>90816</v>
      </c>
      <c r="B1621" s="233" t="s">
        <v>5456</v>
      </c>
      <c r="C1621" s="234" t="s">
        <v>775</v>
      </c>
      <c r="D1621" s="235">
        <v>213.01</v>
      </c>
    </row>
    <row r="1622" spans="1:4" ht="24.95" customHeight="1" x14ac:dyDescent="0.2">
      <c r="A1622" s="504">
        <v>90817</v>
      </c>
      <c r="B1622" s="233" t="s">
        <v>5457</v>
      </c>
      <c r="C1622" s="234" t="s">
        <v>775</v>
      </c>
      <c r="D1622" s="235">
        <v>62.96</v>
      </c>
    </row>
    <row r="1623" spans="1:4" ht="24.95" customHeight="1" x14ac:dyDescent="0.2">
      <c r="A1623" s="504">
        <v>90818</v>
      </c>
      <c r="B1623" s="233" t="s">
        <v>5458</v>
      </c>
      <c r="C1623" s="234" t="s">
        <v>775</v>
      </c>
      <c r="D1623" s="235">
        <v>223.58</v>
      </c>
    </row>
    <row r="1624" spans="1:4" ht="24.95" customHeight="1" x14ac:dyDescent="0.2">
      <c r="A1624" s="504">
        <v>90819</v>
      </c>
      <c r="B1624" s="233" t="s">
        <v>5459</v>
      </c>
      <c r="C1624" s="234" t="s">
        <v>775</v>
      </c>
      <c r="D1624" s="235">
        <v>67.59</v>
      </c>
    </row>
    <row r="1625" spans="1:4" ht="24.95" customHeight="1" x14ac:dyDescent="0.2">
      <c r="A1625" s="504">
        <v>90820</v>
      </c>
      <c r="B1625" s="233" t="s">
        <v>5460</v>
      </c>
      <c r="C1625" s="234" t="s">
        <v>775</v>
      </c>
      <c r="D1625" s="235">
        <v>300.17</v>
      </c>
    </row>
    <row r="1626" spans="1:4" ht="24.95" customHeight="1" x14ac:dyDescent="0.2">
      <c r="A1626" s="504">
        <v>90821</v>
      </c>
      <c r="B1626" s="233" t="s">
        <v>5461</v>
      </c>
      <c r="C1626" s="234" t="s">
        <v>775</v>
      </c>
      <c r="D1626" s="235">
        <v>319.98</v>
      </c>
    </row>
    <row r="1627" spans="1:4" ht="24.95" customHeight="1" x14ac:dyDescent="0.2">
      <c r="A1627" s="504">
        <v>90822</v>
      </c>
      <c r="B1627" s="233" t="s">
        <v>5462</v>
      </c>
      <c r="C1627" s="234" t="s">
        <v>775</v>
      </c>
      <c r="D1627" s="235">
        <v>317.52999999999997</v>
      </c>
    </row>
    <row r="1628" spans="1:4" ht="24.95" customHeight="1" x14ac:dyDescent="0.2">
      <c r="A1628" s="504">
        <v>90823</v>
      </c>
      <c r="B1628" s="233" t="s">
        <v>5463</v>
      </c>
      <c r="C1628" s="234" t="s">
        <v>775</v>
      </c>
      <c r="D1628" s="235">
        <v>330.19</v>
      </c>
    </row>
    <row r="1629" spans="1:4" ht="24.95" customHeight="1" x14ac:dyDescent="0.2">
      <c r="A1629" s="504">
        <v>90826</v>
      </c>
      <c r="B1629" s="233" t="s">
        <v>5464</v>
      </c>
      <c r="C1629" s="234" t="s">
        <v>775</v>
      </c>
      <c r="D1629" s="235">
        <v>20.8</v>
      </c>
    </row>
    <row r="1630" spans="1:4" ht="24.95" customHeight="1" x14ac:dyDescent="0.2">
      <c r="A1630" s="504">
        <v>90827</v>
      </c>
      <c r="B1630" s="233" t="s">
        <v>5465</v>
      </c>
      <c r="C1630" s="234" t="s">
        <v>775</v>
      </c>
      <c r="D1630" s="235">
        <v>21.92</v>
      </c>
    </row>
    <row r="1631" spans="1:4" ht="24.95" customHeight="1" x14ac:dyDescent="0.2">
      <c r="A1631" s="504">
        <v>90828</v>
      </c>
      <c r="B1631" s="233" t="s">
        <v>5466</v>
      </c>
      <c r="C1631" s="234" t="s">
        <v>775</v>
      </c>
      <c r="D1631" s="235">
        <v>23.06</v>
      </c>
    </row>
    <row r="1632" spans="1:4" ht="24.95" customHeight="1" x14ac:dyDescent="0.2">
      <c r="A1632" s="504">
        <v>90829</v>
      </c>
      <c r="B1632" s="233" t="s">
        <v>5467</v>
      </c>
      <c r="C1632" s="234" t="s">
        <v>775</v>
      </c>
      <c r="D1632" s="235">
        <v>24.23</v>
      </c>
    </row>
    <row r="1633" spans="1:4" ht="24.95" customHeight="1" x14ac:dyDescent="0.2">
      <c r="A1633" s="504">
        <v>90830</v>
      </c>
      <c r="B1633" s="233" t="s">
        <v>5468</v>
      </c>
      <c r="C1633" s="234" t="s">
        <v>775</v>
      </c>
      <c r="D1633" s="235">
        <v>83.21</v>
      </c>
    </row>
    <row r="1634" spans="1:4" ht="24.95" customHeight="1" x14ac:dyDescent="0.2">
      <c r="A1634" s="504">
        <v>90831</v>
      </c>
      <c r="B1634" s="233" t="s">
        <v>5469</v>
      </c>
      <c r="C1634" s="234" t="s">
        <v>775</v>
      </c>
      <c r="D1634" s="235">
        <v>65.209999999999994</v>
      </c>
    </row>
    <row r="1635" spans="1:4" ht="24.95" customHeight="1" x14ac:dyDescent="0.2">
      <c r="A1635" s="504">
        <v>90841</v>
      </c>
      <c r="B1635" s="233" t="s">
        <v>5470</v>
      </c>
      <c r="C1635" s="234" t="s">
        <v>775</v>
      </c>
      <c r="D1635" s="235">
        <v>598.9</v>
      </c>
    </row>
    <row r="1636" spans="1:4" ht="24.95" customHeight="1" x14ac:dyDescent="0.2">
      <c r="A1636" s="504">
        <v>90842</v>
      </c>
      <c r="B1636" s="233" t="s">
        <v>5471</v>
      </c>
      <c r="C1636" s="234" t="s">
        <v>775</v>
      </c>
      <c r="D1636" s="235">
        <v>637.29</v>
      </c>
    </row>
    <row r="1637" spans="1:4" ht="24.95" customHeight="1" x14ac:dyDescent="0.2">
      <c r="A1637" s="504">
        <v>90843</v>
      </c>
      <c r="B1637" s="233" t="s">
        <v>5472</v>
      </c>
      <c r="C1637" s="234" t="s">
        <v>775</v>
      </c>
      <c r="D1637" s="235">
        <v>659.87</v>
      </c>
    </row>
    <row r="1638" spans="1:4" ht="24.95" customHeight="1" x14ac:dyDescent="0.2">
      <c r="A1638" s="504">
        <v>90844</v>
      </c>
      <c r="B1638" s="233" t="s">
        <v>5473</v>
      </c>
      <c r="C1638" s="234" t="s">
        <v>775</v>
      </c>
      <c r="D1638" s="235">
        <v>685.44</v>
      </c>
    </row>
    <row r="1639" spans="1:4" ht="24.95" customHeight="1" x14ac:dyDescent="0.2">
      <c r="A1639" s="504">
        <v>90847</v>
      </c>
      <c r="B1639" s="233" t="s">
        <v>5474</v>
      </c>
      <c r="C1639" s="234" t="s">
        <v>775</v>
      </c>
      <c r="D1639" s="235">
        <v>533.69000000000005</v>
      </c>
    </row>
    <row r="1640" spans="1:4" ht="24.95" customHeight="1" x14ac:dyDescent="0.2">
      <c r="A1640" s="504">
        <v>90848</v>
      </c>
      <c r="B1640" s="233" t="s">
        <v>5475</v>
      </c>
      <c r="C1640" s="234" t="s">
        <v>775</v>
      </c>
      <c r="D1640" s="235">
        <v>566.28</v>
      </c>
    </row>
    <row r="1641" spans="1:4" ht="24.95" customHeight="1" x14ac:dyDescent="0.2">
      <c r="A1641" s="504">
        <v>90849</v>
      </c>
      <c r="B1641" s="233" t="s">
        <v>5476</v>
      </c>
      <c r="C1641" s="234" t="s">
        <v>775</v>
      </c>
      <c r="D1641" s="235">
        <v>576.66</v>
      </c>
    </row>
    <row r="1642" spans="1:4" ht="24.95" customHeight="1" x14ac:dyDescent="0.2">
      <c r="A1642" s="504">
        <v>90850</v>
      </c>
      <c r="B1642" s="233" t="s">
        <v>5477</v>
      </c>
      <c r="C1642" s="234" t="s">
        <v>775</v>
      </c>
      <c r="D1642" s="235">
        <v>602.23</v>
      </c>
    </row>
    <row r="1643" spans="1:4" ht="24.95" customHeight="1" x14ac:dyDescent="0.2">
      <c r="A1643" s="504">
        <v>91009</v>
      </c>
      <c r="B1643" s="233" t="s">
        <v>5478</v>
      </c>
      <c r="C1643" s="234" t="s">
        <v>775</v>
      </c>
      <c r="D1643" s="235">
        <v>305.39</v>
      </c>
    </row>
    <row r="1644" spans="1:4" ht="24.95" customHeight="1" x14ac:dyDescent="0.2">
      <c r="A1644" s="504">
        <v>91010</v>
      </c>
      <c r="B1644" s="233" t="s">
        <v>5479</v>
      </c>
      <c r="C1644" s="234" t="s">
        <v>775</v>
      </c>
      <c r="D1644" s="235">
        <v>262.67</v>
      </c>
    </row>
    <row r="1645" spans="1:4" ht="24.95" customHeight="1" x14ac:dyDescent="0.2">
      <c r="A1645" s="504">
        <v>91011</v>
      </c>
      <c r="B1645" s="233" t="s">
        <v>5480</v>
      </c>
      <c r="C1645" s="234" t="s">
        <v>775</v>
      </c>
      <c r="D1645" s="235">
        <v>337.11</v>
      </c>
    </row>
    <row r="1646" spans="1:4" ht="24.95" customHeight="1" x14ac:dyDescent="0.2">
      <c r="A1646" s="504">
        <v>91012</v>
      </c>
      <c r="B1646" s="233" t="s">
        <v>5481</v>
      </c>
      <c r="C1646" s="234" t="s">
        <v>775</v>
      </c>
      <c r="D1646" s="235">
        <v>326.17</v>
      </c>
    </row>
    <row r="1647" spans="1:4" ht="24.95" customHeight="1" x14ac:dyDescent="0.2">
      <c r="A1647" s="504">
        <v>91013</v>
      </c>
      <c r="B1647" s="233" t="s">
        <v>5482</v>
      </c>
      <c r="C1647" s="234" t="s">
        <v>775</v>
      </c>
      <c r="D1647" s="235">
        <v>538.91</v>
      </c>
    </row>
    <row r="1648" spans="1:4" ht="24.95" customHeight="1" x14ac:dyDescent="0.2">
      <c r="A1648" s="504">
        <v>91014</v>
      </c>
      <c r="B1648" s="233" t="s">
        <v>5483</v>
      </c>
      <c r="C1648" s="234" t="s">
        <v>775</v>
      </c>
      <c r="D1648" s="235">
        <v>508.97</v>
      </c>
    </row>
    <row r="1649" spans="1:4" ht="24.95" customHeight="1" x14ac:dyDescent="0.2">
      <c r="A1649" s="504">
        <v>91015</v>
      </c>
      <c r="B1649" s="233" t="s">
        <v>5484</v>
      </c>
      <c r="C1649" s="234" t="s">
        <v>775</v>
      </c>
      <c r="D1649" s="235">
        <v>596.24</v>
      </c>
    </row>
    <row r="1650" spans="1:4" ht="24.95" customHeight="1" x14ac:dyDescent="0.2">
      <c r="A1650" s="504">
        <v>91016</v>
      </c>
      <c r="B1650" s="233" t="s">
        <v>5485</v>
      </c>
      <c r="C1650" s="234" t="s">
        <v>775</v>
      </c>
      <c r="D1650" s="235">
        <v>598.21</v>
      </c>
    </row>
    <row r="1651" spans="1:4" ht="24.95" customHeight="1" x14ac:dyDescent="0.2">
      <c r="A1651" s="504">
        <v>91286</v>
      </c>
      <c r="B1651" s="233" t="s">
        <v>5486</v>
      </c>
      <c r="C1651" s="234" t="s">
        <v>775</v>
      </c>
      <c r="D1651" s="235">
        <v>111.01</v>
      </c>
    </row>
    <row r="1652" spans="1:4" ht="24.95" customHeight="1" x14ac:dyDescent="0.2">
      <c r="A1652" s="504">
        <v>91287</v>
      </c>
      <c r="B1652" s="233" t="s">
        <v>5487</v>
      </c>
      <c r="C1652" s="234" t="s">
        <v>775</v>
      </c>
      <c r="D1652" s="235">
        <v>116.95</v>
      </c>
    </row>
    <row r="1653" spans="1:4" ht="24.95" customHeight="1" x14ac:dyDescent="0.2">
      <c r="A1653" s="504">
        <v>91288</v>
      </c>
      <c r="B1653" s="233" t="s">
        <v>5488</v>
      </c>
      <c r="C1653" s="234" t="s">
        <v>775</v>
      </c>
      <c r="D1653" s="235">
        <v>122.92</v>
      </c>
    </row>
    <row r="1654" spans="1:4" ht="24.95" customHeight="1" x14ac:dyDescent="0.2">
      <c r="A1654" s="504">
        <v>91290</v>
      </c>
      <c r="B1654" s="233" t="s">
        <v>5489</v>
      </c>
      <c r="C1654" s="234" t="s">
        <v>775</v>
      </c>
      <c r="D1654" s="235">
        <v>128.86000000000001</v>
      </c>
    </row>
    <row r="1655" spans="1:4" ht="24.95" customHeight="1" x14ac:dyDescent="0.2">
      <c r="A1655" s="504">
        <v>91291</v>
      </c>
      <c r="B1655" s="233" t="s">
        <v>5490</v>
      </c>
      <c r="C1655" s="234" t="s">
        <v>775</v>
      </c>
      <c r="D1655" s="235">
        <v>164.79</v>
      </c>
    </row>
    <row r="1656" spans="1:4" ht="24.95" customHeight="1" x14ac:dyDescent="0.2">
      <c r="A1656" s="504">
        <v>91292</v>
      </c>
      <c r="B1656" s="233" t="s">
        <v>5491</v>
      </c>
      <c r="C1656" s="234" t="s">
        <v>775</v>
      </c>
      <c r="D1656" s="235">
        <v>175.33</v>
      </c>
    </row>
    <row r="1657" spans="1:4" ht="24.95" customHeight="1" x14ac:dyDescent="0.2">
      <c r="A1657" s="504">
        <v>91293</v>
      </c>
      <c r="B1657" s="233" t="s">
        <v>5492</v>
      </c>
      <c r="C1657" s="234" t="s">
        <v>775</v>
      </c>
      <c r="D1657" s="235">
        <v>185.88</v>
      </c>
    </row>
    <row r="1658" spans="1:4" ht="24.95" customHeight="1" x14ac:dyDescent="0.2">
      <c r="A1658" s="504">
        <v>91294</v>
      </c>
      <c r="B1658" s="233" t="s">
        <v>5493</v>
      </c>
      <c r="C1658" s="234" t="s">
        <v>775</v>
      </c>
      <c r="D1658" s="235">
        <v>196.45</v>
      </c>
    </row>
    <row r="1659" spans="1:4" ht="24.95" customHeight="1" x14ac:dyDescent="0.2">
      <c r="A1659" s="504">
        <v>91295</v>
      </c>
      <c r="B1659" s="233" t="s">
        <v>5494</v>
      </c>
      <c r="C1659" s="234" t="s">
        <v>775</v>
      </c>
      <c r="D1659" s="235">
        <v>291.35000000000002</v>
      </c>
    </row>
    <row r="1660" spans="1:4" ht="24.95" customHeight="1" x14ac:dyDescent="0.2">
      <c r="A1660" s="504">
        <v>91296</v>
      </c>
      <c r="B1660" s="233" t="s">
        <v>5495</v>
      </c>
      <c r="C1660" s="234" t="s">
        <v>775</v>
      </c>
      <c r="D1660" s="235">
        <v>304.7</v>
      </c>
    </row>
    <row r="1661" spans="1:4" ht="24.95" customHeight="1" x14ac:dyDescent="0.2">
      <c r="A1661" s="504">
        <v>91297</v>
      </c>
      <c r="B1661" s="233" t="s">
        <v>5496</v>
      </c>
      <c r="C1661" s="234" t="s">
        <v>775</v>
      </c>
      <c r="D1661" s="235">
        <v>338.55</v>
      </c>
    </row>
    <row r="1662" spans="1:4" ht="24.95" customHeight="1" x14ac:dyDescent="0.2">
      <c r="A1662" s="504">
        <v>91298</v>
      </c>
      <c r="B1662" s="233" t="s">
        <v>5497</v>
      </c>
      <c r="C1662" s="234" t="s">
        <v>775</v>
      </c>
      <c r="D1662" s="235">
        <v>551.70000000000005</v>
      </c>
    </row>
    <row r="1663" spans="1:4" ht="24.95" customHeight="1" x14ac:dyDescent="0.2">
      <c r="A1663" s="504">
        <v>91299</v>
      </c>
      <c r="B1663" s="233" t="s">
        <v>5498</v>
      </c>
      <c r="C1663" s="234" t="s">
        <v>775</v>
      </c>
      <c r="D1663" s="235">
        <v>735.03</v>
      </c>
    </row>
    <row r="1664" spans="1:4" ht="24.95" customHeight="1" x14ac:dyDescent="0.2">
      <c r="A1664" s="504">
        <v>91300</v>
      </c>
      <c r="B1664" s="233" t="s">
        <v>5499</v>
      </c>
      <c r="C1664" s="234" t="s">
        <v>775</v>
      </c>
      <c r="D1664" s="235">
        <v>17.61</v>
      </c>
    </row>
    <row r="1665" spans="1:4" ht="24.95" customHeight="1" x14ac:dyDescent="0.2">
      <c r="A1665" s="504">
        <v>91301</v>
      </c>
      <c r="B1665" s="233" t="s">
        <v>5500</v>
      </c>
      <c r="C1665" s="234" t="s">
        <v>775</v>
      </c>
      <c r="D1665" s="235">
        <v>18.670000000000002</v>
      </c>
    </row>
    <row r="1666" spans="1:4" ht="24.95" customHeight="1" x14ac:dyDescent="0.2">
      <c r="A1666" s="504">
        <v>91302</v>
      </c>
      <c r="B1666" s="233" t="s">
        <v>5501</v>
      </c>
      <c r="C1666" s="234" t="s">
        <v>775</v>
      </c>
      <c r="D1666" s="235">
        <v>19.760000000000002</v>
      </c>
    </row>
    <row r="1667" spans="1:4" ht="24.95" customHeight="1" x14ac:dyDescent="0.2">
      <c r="A1667" s="504">
        <v>91303</v>
      </c>
      <c r="B1667" s="233" t="s">
        <v>5502</v>
      </c>
      <c r="C1667" s="234" t="s">
        <v>775</v>
      </c>
      <c r="D1667" s="235">
        <v>20.87</v>
      </c>
    </row>
    <row r="1668" spans="1:4" ht="24.95" customHeight="1" x14ac:dyDescent="0.2">
      <c r="A1668" s="504">
        <v>91304</v>
      </c>
      <c r="B1668" s="233" t="s">
        <v>5503</v>
      </c>
      <c r="C1668" s="234" t="s">
        <v>775</v>
      </c>
      <c r="D1668" s="235">
        <v>62.96</v>
      </c>
    </row>
    <row r="1669" spans="1:4" ht="24.95" customHeight="1" x14ac:dyDescent="0.2">
      <c r="A1669" s="504">
        <v>91305</v>
      </c>
      <c r="B1669" s="233" t="s">
        <v>5504</v>
      </c>
      <c r="C1669" s="234" t="s">
        <v>775</v>
      </c>
      <c r="D1669" s="235">
        <v>47.52</v>
      </c>
    </row>
    <row r="1670" spans="1:4" ht="24.95" customHeight="1" x14ac:dyDescent="0.2">
      <c r="A1670" s="504">
        <v>91306</v>
      </c>
      <c r="B1670" s="233" t="s">
        <v>5505</v>
      </c>
      <c r="C1670" s="234" t="s">
        <v>775</v>
      </c>
      <c r="D1670" s="235">
        <v>71.010000000000005</v>
      </c>
    </row>
    <row r="1671" spans="1:4" ht="24.95" customHeight="1" x14ac:dyDescent="0.2">
      <c r="A1671" s="504">
        <v>91307</v>
      </c>
      <c r="B1671" s="233" t="s">
        <v>5506</v>
      </c>
      <c r="C1671" s="234" t="s">
        <v>775</v>
      </c>
      <c r="D1671" s="235">
        <v>49.9</v>
      </c>
    </row>
    <row r="1672" spans="1:4" ht="24.95" customHeight="1" x14ac:dyDescent="0.2">
      <c r="A1672" s="504">
        <v>91312</v>
      </c>
      <c r="B1672" s="233" t="s">
        <v>5507</v>
      </c>
      <c r="C1672" s="234" t="s">
        <v>775</v>
      </c>
      <c r="D1672" s="235">
        <v>547.70000000000005</v>
      </c>
    </row>
    <row r="1673" spans="1:4" ht="24.95" customHeight="1" x14ac:dyDescent="0.2">
      <c r="A1673" s="504">
        <v>91313</v>
      </c>
      <c r="B1673" s="233" t="s">
        <v>5508</v>
      </c>
      <c r="C1673" s="234" t="s">
        <v>775</v>
      </c>
      <c r="D1673" s="235">
        <v>582.54999999999995</v>
      </c>
    </row>
    <row r="1674" spans="1:4" ht="24.95" customHeight="1" x14ac:dyDescent="0.2">
      <c r="A1674" s="504">
        <v>91314</v>
      </c>
      <c r="B1674" s="233" t="s">
        <v>5509</v>
      </c>
      <c r="C1674" s="234" t="s">
        <v>775</v>
      </c>
      <c r="D1674" s="235">
        <v>605.89</v>
      </c>
    </row>
    <row r="1675" spans="1:4" ht="24.95" customHeight="1" x14ac:dyDescent="0.2">
      <c r="A1675" s="504">
        <v>91315</v>
      </c>
      <c r="B1675" s="233" t="s">
        <v>5510</v>
      </c>
      <c r="C1675" s="234" t="s">
        <v>775</v>
      </c>
      <c r="D1675" s="235">
        <v>631.34</v>
      </c>
    </row>
    <row r="1676" spans="1:4" ht="24.95" customHeight="1" x14ac:dyDescent="0.2">
      <c r="A1676" s="504">
        <v>91318</v>
      </c>
      <c r="B1676" s="233" t="s">
        <v>5511</v>
      </c>
      <c r="C1676" s="234" t="s">
        <v>775</v>
      </c>
      <c r="D1676" s="235">
        <v>500.18</v>
      </c>
    </row>
    <row r="1677" spans="1:4" ht="24.95" customHeight="1" x14ac:dyDescent="0.2">
      <c r="A1677" s="504">
        <v>91319</v>
      </c>
      <c r="B1677" s="233" t="s">
        <v>5512</v>
      </c>
      <c r="C1677" s="234" t="s">
        <v>775</v>
      </c>
      <c r="D1677" s="235">
        <v>532.65</v>
      </c>
    </row>
    <row r="1678" spans="1:4" ht="24.95" customHeight="1" x14ac:dyDescent="0.2">
      <c r="A1678" s="504">
        <v>91320</v>
      </c>
      <c r="B1678" s="233" t="s">
        <v>5513</v>
      </c>
      <c r="C1678" s="234" t="s">
        <v>775</v>
      </c>
      <c r="D1678" s="235">
        <v>542.92999999999995</v>
      </c>
    </row>
    <row r="1679" spans="1:4" ht="24.95" customHeight="1" x14ac:dyDescent="0.2">
      <c r="A1679" s="504">
        <v>91321</v>
      </c>
      <c r="B1679" s="233" t="s">
        <v>5514</v>
      </c>
      <c r="C1679" s="234" t="s">
        <v>775</v>
      </c>
      <c r="D1679" s="235">
        <v>568.38</v>
      </c>
    </row>
    <row r="1680" spans="1:4" ht="24.95" customHeight="1" x14ac:dyDescent="0.2">
      <c r="A1680" s="504">
        <v>91324</v>
      </c>
      <c r="B1680" s="233" t="s">
        <v>5515</v>
      </c>
      <c r="C1680" s="234" t="s">
        <v>775</v>
      </c>
      <c r="D1680" s="235">
        <v>505.4</v>
      </c>
    </row>
    <row r="1681" spans="1:4" ht="24.95" customHeight="1" x14ac:dyDescent="0.2">
      <c r="A1681" s="504">
        <v>91325</v>
      </c>
      <c r="B1681" s="233" t="s">
        <v>5516</v>
      </c>
      <c r="C1681" s="234" t="s">
        <v>775</v>
      </c>
      <c r="D1681" s="235">
        <v>475.34</v>
      </c>
    </row>
    <row r="1682" spans="1:4" ht="24.95" customHeight="1" x14ac:dyDescent="0.2">
      <c r="A1682" s="504">
        <v>91326</v>
      </c>
      <c r="B1682" s="233" t="s">
        <v>5517</v>
      </c>
      <c r="C1682" s="234" t="s">
        <v>775</v>
      </c>
      <c r="D1682" s="235">
        <v>562.51</v>
      </c>
    </row>
    <row r="1683" spans="1:4" ht="24.95" customHeight="1" x14ac:dyDescent="0.2">
      <c r="A1683" s="504">
        <v>91327</v>
      </c>
      <c r="B1683" s="233" t="s">
        <v>5518</v>
      </c>
      <c r="C1683" s="234" t="s">
        <v>775</v>
      </c>
      <c r="D1683" s="235">
        <v>564.36</v>
      </c>
    </row>
    <row r="1684" spans="1:4" ht="24.95" customHeight="1" x14ac:dyDescent="0.2">
      <c r="A1684" s="504">
        <v>91328</v>
      </c>
      <c r="B1684" s="233" t="s">
        <v>5519</v>
      </c>
      <c r="C1684" s="234" t="s">
        <v>775</v>
      </c>
      <c r="D1684" s="235">
        <v>524.87</v>
      </c>
    </row>
    <row r="1685" spans="1:4" ht="24.95" customHeight="1" x14ac:dyDescent="0.2">
      <c r="A1685" s="504">
        <v>91329</v>
      </c>
      <c r="B1685" s="233" t="s">
        <v>5520</v>
      </c>
      <c r="C1685" s="234" t="s">
        <v>775</v>
      </c>
      <c r="D1685" s="235">
        <v>491.36</v>
      </c>
    </row>
    <row r="1686" spans="1:4" ht="24.95" customHeight="1" x14ac:dyDescent="0.2">
      <c r="A1686" s="504">
        <v>91330</v>
      </c>
      <c r="B1686" s="233" t="s">
        <v>5521</v>
      </c>
      <c r="C1686" s="234" t="s">
        <v>775</v>
      </c>
      <c r="D1686" s="235">
        <v>551</v>
      </c>
    </row>
    <row r="1687" spans="1:4" ht="24.95" customHeight="1" x14ac:dyDescent="0.2">
      <c r="A1687" s="504">
        <v>91331</v>
      </c>
      <c r="B1687" s="233" t="s">
        <v>5522</v>
      </c>
      <c r="C1687" s="234" t="s">
        <v>775</v>
      </c>
      <c r="D1687" s="235">
        <v>517.37</v>
      </c>
    </row>
    <row r="1688" spans="1:4" ht="24.95" customHeight="1" x14ac:dyDescent="0.2">
      <c r="A1688" s="504">
        <v>91332</v>
      </c>
      <c r="B1688" s="233" t="s">
        <v>5523</v>
      </c>
      <c r="C1688" s="234" t="s">
        <v>775</v>
      </c>
      <c r="D1688" s="235">
        <v>597.67999999999995</v>
      </c>
    </row>
    <row r="1689" spans="1:4" ht="24.95" customHeight="1" x14ac:dyDescent="0.2">
      <c r="A1689" s="504">
        <v>91333</v>
      </c>
      <c r="B1689" s="233" t="s">
        <v>5524</v>
      </c>
      <c r="C1689" s="234" t="s">
        <v>775</v>
      </c>
      <c r="D1689" s="235">
        <v>563.95000000000005</v>
      </c>
    </row>
    <row r="1690" spans="1:4" ht="24.95" customHeight="1" x14ac:dyDescent="0.2">
      <c r="A1690" s="504">
        <v>91334</v>
      </c>
      <c r="B1690" s="233" t="s">
        <v>5525</v>
      </c>
      <c r="C1690" s="234" t="s">
        <v>775</v>
      </c>
      <c r="D1690" s="235">
        <v>810.83</v>
      </c>
    </row>
    <row r="1691" spans="1:4" ht="24.95" customHeight="1" x14ac:dyDescent="0.2">
      <c r="A1691" s="504">
        <v>91335</v>
      </c>
      <c r="B1691" s="233" t="s">
        <v>5526</v>
      </c>
      <c r="C1691" s="234" t="s">
        <v>775</v>
      </c>
      <c r="D1691" s="235">
        <v>777.1</v>
      </c>
    </row>
    <row r="1692" spans="1:4" ht="24.95" customHeight="1" x14ac:dyDescent="0.2">
      <c r="A1692" s="504">
        <v>91336</v>
      </c>
      <c r="B1692" s="233" t="s">
        <v>5527</v>
      </c>
      <c r="C1692" s="234" t="s">
        <v>775</v>
      </c>
      <c r="D1692" s="235">
        <v>994.16</v>
      </c>
    </row>
    <row r="1693" spans="1:4" ht="24.95" customHeight="1" x14ac:dyDescent="0.2">
      <c r="A1693" s="504">
        <v>91337</v>
      </c>
      <c r="B1693" s="233" t="s">
        <v>5528</v>
      </c>
      <c r="C1693" s="234" t="s">
        <v>775</v>
      </c>
      <c r="D1693" s="235">
        <v>960.43</v>
      </c>
    </row>
    <row r="1694" spans="1:4" ht="24.95" customHeight="1" x14ac:dyDescent="0.2">
      <c r="A1694" s="504" t="s">
        <v>5529</v>
      </c>
      <c r="B1694" s="233" t="s">
        <v>5530</v>
      </c>
      <c r="C1694" s="234" t="s">
        <v>775</v>
      </c>
      <c r="D1694" s="235">
        <v>1458.64</v>
      </c>
    </row>
    <row r="1695" spans="1:4" ht="24.95" customHeight="1" x14ac:dyDescent="0.2">
      <c r="A1695" s="504">
        <v>84844</v>
      </c>
      <c r="B1695" s="233" t="s">
        <v>5531</v>
      </c>
      <c r="C1695" s="234" t="s">
        <v>742</v>
      </c>
      <c r="D1695" s="235">
        <v>394.12</v>
      </c>
    </row>
    <row r="1696" spans="1:4" ht="24.95" customHeight="1" x14ac:dyDescent="0.2">
      <c r="A1696" s="504">
        <v>84845</v>
      </c>
      <c r="B1696" s="233" t="s">
        <v>5532</v>
      </c>
      <c r="C1696" s="234" t="s">
        <v>742</v>
      </c>
      <c r="D1696" s="235">
        <v>601.98</v>
      </c>
    </row>
    <row r="1697" spans="1:4" ht="24.95" customHeight="1" x14ac:dyDescent="0.2">
      <c r="A1697" s="504">
        <v>84846</v>
      </c>
      <c r="B1697" s="233" t="s">
        <v>5533</v>
      </c>
      <c r="C1697" s="234" t="s">
        <v>742</v>
      </c>
      <c r="D1697" s="235">
        <v>610.03</v>
      </c>
    </row>
    <row r="1698" spans="1:4" ht="24.95" customHeight="1" x14ac:dyDescent="0.2">
      <c r="A1698" s="504">
        <v>84847</v>
      </c>
      <c r="B1698" s="233" t="s">
        <v>5534</v>
      </c>
      <c r="C1698" s="234" t="s">
        <v>742</v>
      </c>
      <c r="D1698" s="235">
        <v>610.03</v>
      </c>
    </row>
    <row r="1699" spans="1:4" ht="24.95" customHeight="1" x14ac:dyDescent="0.2">
      <c r="A1699" s="504">
        <v>84848</v>
      </c>
      <c r="B1699" s="233" t="s">
        <v>5535</v>
      </c>
      <c r="C1699" s="234" t="s">
        <v>742</v>
      </c>
      <c r="D1699" s="235">
        <v>483.57</v>
      </c>
    </row>
    <row r="1700" spans="1:4" ht="24.95" customHeight="1" x14ac:dyDescent="0.2">
      <c r="A1700" s="504">
        <v>84849</v>
      </c>
      <c r="B1700" s="233" t="s">
        <v>5536</v>
      </c>
      <c r="C1700" s="234" t="s">
        <v>775</v>
      </c>
      <c r="D1700" s="235">
        <v>77.819999999999993</v>
      </c>
    </row>
    <row r="1701" spans="1:4" ht="24.95" customHeight="1" x14ac:dyDescent="0.2">
      <c r="A1701" s="504" t="s">
        <v>5537</v>
      </c>
      <c r="B1701" s="233" t="s">
        <v>5538</v>
      </c>
      <c r="C1701" s="234" t="s">
        <v>742</v>
      </c>
      <c r="D1701" s="235">
        <v>478.95</v>
      </c>
    </row>
    <row r="1702" spans="1:4" ht="24.95" customHeight="1" x14ac:dyDescent="0.2">
      <c r="A1702" s="504" t="s">
        <v>5539</v>
      </c>
      <c r="B1702" s="233" t="s">
        <v>5540</v>
      </c>
      <c r="C1702" s="234" t="s">
        <v>742</v>
      </c>
      <c r="D1702" s="235">
        <v>328.6</v>
      </c>
    </row>
    <row r="1703" spans="1:4" ht="24.95" customHeight="1" x14ac:dyDescent="0.2">
      <c r="A1703" s="504" t="s">
        <v>5541</v>
      </c>
      <c r="B1703" s="233" t="s">
        <v>5542</v>
      </c>
      <c r="C1703" s="234" t="s">
        <v>742</v>
      </c>
      <c r="D1703" s="235">
        <v>450.19</v>
      </c>
    </row>
    <row r="1704" spans="1:4" ht="24.95" customHeight="1" x14ac:dyDescent="0.2">
      <c r="A1704" s="504" t="s">
        <v>5543</v>
      </c>
      <c r="B1704" s="233" t="s">
        <v>5544</v>
      </c>
      <c r="C1704" s="234" t="s">
        <v>775</v>
      </c>
      <c r="D1704" s="235">
        <v>138.62</v>
      </c>
    </row>
    <row r="1705" spans="1:4" ht="24.95" customHeight="1" x14ac:dyDescent="0.2">
      <c r="A1705" s="504" t="s">
        <v>5545</v>
      </c>
      <c r="B1705" s="233" t="s">
        <v>5546</v>
      </c>
      <c r="C1705" s="234" t="s">
        <v>775</v>
      </c>
      <c r="D1705" s="235">
        <v>150.36000000000001</v>
      </c>
    </row>
    <row r="1706" spans="1:4" ht="24.95" customHeight="1" x14ac:dyDescent="0.2">
      <c r="A1706" s="504" t="s">
        <v>5547</v>
      </c>
      <c r="B1706" s="233" t="s">
        <v>5548</v>
      </c>
      <c r="C1706" s="234" t="s">
        <v>742</v>
      </c>
      <c r="D1706" s="235">
        <v>321.01</v>
      </c>
    </row>
    <row r="1707" spans="1:4" ht="24.95" customHeight="1" x14ac:dyDescent="0.2">
      <c r="A1707" s="504" t="s">
        <v>5549</v>
      </c>
      <c r="B1707" s="233" t="s">
        <v>5550</v>
      </c>
      <c r="C1707" s="234" t="s">
        <v>742</v>
      </c>
      <c r="D1707" s="235">
        <v>278.70999999999998</v>
      </c>
    </row>
    <row r="1708" spans="1:4" ht="24.95" customHeight="1" x14ac:dyDescent="0.2">
      <c r="A1708" s="504" t="s">
        <v>5551</v>
      </c>
      <c r="B1708" s="233" t="s">
        <v>5552</v>
      </c>
      <c r="C1708" s="234" t="s">
        <v>742</v>
      </c>
      <c r="D1708" s="235">
        <v>209.59</v>
      </c>
    </row>
    <row r="1709" spans="1:4" ht="24.95" customHeight="1" x14ac:dyDescent="0.2">
      <c r="A1709" s="504">
        <v>84854</v>
      </c>
      <c r="B1709" s="233" t="s">
        <v>5553</v>
      </c>
      <c r="C1709" s="234" t="s">
        <v>779</v>
      </c>
      <c r="D1709" s="235">
        <v>30.43</v>
      </c>
    </row>
    <row r="1710" spans="1:4" ht="24.95" customHeight="1" x14ac:dyDescent="0.2">
      <c r="A1710" s="504">
        <v>94559</v>
      </c>
      <c r="B1710" s="233" t="s">
        <v>5554</v>
      </c>
      <c r="C1710" s="234" t="s">
        <v>742</v>
      </c>
      <c r="D1710" s="235">
        <v>416.33</v>
      </c>
    </row>
    <row r="1711" spans="1:4" ht="24.95" customHeight="1" x14ac:dyDescent="0.2">
      <c r="A1711" s="504">
        <v>94560</v>
      </c>
      <c r="B1711" s="233" t="s">
        <v>5555</v>
      </c>
      <c r="C1711" s="234" t="s">
        <v>742</v>
      </c>
      <c r="D1711" s="235">
        <v>358.29</v>
      </c>
    </row>
    <row r="1712" spans="1:4" ht="24.95" customHeight="1" x14ac:dyDescent="0.2">
      <c r="A1712" s="504">
        <v>94562</v>
      </c>
      <c r="B1712" s="233" t="s">
        <v>5556</v>
      </c>
      <c r="C1712" s="234" t="s">
        <v>742</v>
      </c>
      <c r="D1712" s="235">
        <v>378.67</v>
      </c>
    </row>
    <row r="1713" spans="1:4" ht="24.95" customHeight="1" x14ac:dyDescent="0.2">
      <c r="A1713" s="504">
        <v>94563</v>
      </c>
      <c r="B1713" s="233" t="s">
        <v>5557</v>
      </c>
      <c r="C1713" s="234" t="s">
        <v>742</v>
      </c>
      <c r="D1713" s="235">
        <v>473.98</v>
      </c>
    </row>
    <row r="1714" spans="1:4" ht="24.95" customHeight="1" x14ac:dyDescent="0.2">
      <c r="A1714" s="504">
        <v>94564</v>
      </c>
      <c r="B1714" s="233" t="s">
        <v>5558</v>
      </c>
      <c r="C1714" s="234" t="s">
        <v>742</v>
      </c>
      <c r="D1714" s="235">
        <v>369.28</v>
      </c>
    </row>
    <row r="1715" spans="1:4" ht="24.95" customHeight="1" x14ac:dyDescent="0.2">
      <c r="A1715" s="504">
        <v>94565</v>
      </c>
      <c r="B1715" s="233" t="s">
        <v>5559</v>
      </c>
      <c r="C1715" s="234" t="s">
        <v>742</v>
      </c>
      <c r="D1715" s="235">
        <v>342.84</v>
      </c>
    </row>
    <row r="1716" spans="1:4" ht="24.95" customHeight="1" x14ac:dyDescent="0.2">
      <c r="A1716" s="504">
        <v>94567</v>
      </c>
      <c r="B1716" s="233" t="s">
        <v>5560</v>
      </c>
      <c r="C1716" s="234" t="s">
        <v>742</v>
      </c>
      <c r="D1716" s="235">
        <v>358.13</v>
      </c>
    </row>
    <row r="1717" spans="1:4" ht="24.95" customHeight="1" x14ac:dyDescent="0.2">
      <c r="A1717" s="504">
        <v>94568</v>
      </c>
      <c r="B1717" s="233" t="s">
        <v>5561</v>
      </c>
      <c r="C1717" s="234" t="s">
        <v>742</v>
      </c>
      <c r="D1717" s="235">
        <v>449.78</v>
      </c>
    </row>
    <row r="1718" spans="1:4" ht="24.95" customHeight="1" x14ac:dyDescent="0.2">
      <c r="A1718" s="504" t="s">
        <v>5562</v>
      </c>
      <c r="B1718" s="233" t="s">
        <v>5563</v>
      </c>
      <c r="C1718" s="234" t="s">
        <v>742</v>
      </c>
      <c r="D1718" s="235">
        <v>295.8</v>
      </c>
    </row>
    <row r="1719" spans="1:4" ht="24.95" customHeight="1" x14ac:dyDescent="0.2">
      <c r="A1719" s="504">
        <v>73631</v>
      </c>
      <c r="B1719" s="233" t="s">
        <v>5564</v>
      </c>
      <c r="C1719" s="234" t="s">
        <v>742</v>
      </c>
      <c r="D1719" s="235">
        <v>311.22000000000003</v>
      </c>
    </row>
    <row r="1720" spans="1:4" ht="24.95" customHeight="1" x14ac:dyDescent="0.2">
      <c r="A1720" s="504" t="s">
        <v>5565</v>
      </c>
      <c r="B1720" s="233" t="s">
        <v>5566</v>
      </c>
      <c r="C1720" s="234" t="s">
        <v>779</v>
      </c>
      <c r="D1720" s="235">
        <v>354.2</v>
      </c>
    </row>
    <row r="1721" spans="1:4" ht="24.95" customHeight="1" x14ac:dyDescent="0.2">
      <c r="A1721" s="504">
        <v>73665</v>
      </c>
      <c r="B1721" s="233" t="s">
        <v>5567</v>
      </c>
      <c r="C1721" s="234" t="s">
        <v>779</v>
      </c>
      <c r="D1721" s="235">
        <v>57.53</v>
      </c>
    </row>
    <row r="1722" spans="1:4" ht="24.95" customHeight="1" x14ac:dyDescent="0.2">
      <c r="A1722" s="504">
        <v>73669</v>
      </c>
      <c r="B1722" s="233" t="s">
        <v>5568</v>
      </c>
      <c r="C1722" s="234" t="s">
        <v>779</v>
      </c>
      <c r="D1722" s="235">
        <v>105.63</v>
      </c>
    </row>
    <row r="1723" spans="1:4" ht="24.95" customHeight="1" x14ac:dyDescent="0.2">
      <c r="A1723" s="504" t="s">
        <v>5569</v>
      </c>
      <c r="B1723" s="233" t="s">
        <v>5570</v>
      </c>
      <c r="C1723" s="234" t="s">
        <v>779</v>
      </c>
      <c r="D1723" s="235">
        <v>61.56</v>
      </c>
    </row>
    <row r="1724" spans="1:4" ht="24.95" customHeight="1" x14ac:dyDescent="0.2">
      <c r="A1724" s="504" t="s">
        <v>5571</v>
      </c>
      <c r="B1724" s="233" t="s">
        <v>5572</v>
      </c>
      <c r="C1724" s="234" t="s">
        <v>779</v>
      </c>
      <c r="D1724" s="235">
        <v>100.86</v>
      </c>
    </row>
    <row r="1725" spans="1:4" ht="24.95" customHeight="1" x14ac:dyDescent="0.2">
      <c r="A1725" s="504" t="s">
        <v>5573</v>
      </c>
      <c r="B1725" s="233" t="s">
        <v>5574</v>
      </c>
      <c r="C1725" s="234" t="s">
        <v>779</v>
      </c>
      <c r="D1725" s="235">
        <v>73</v>
      </c>
    </row>
    <row r="1726" spans="1:4" ht="24.95" customHeight="1" x14ac:dyDescent="0.2">
      <c r="A1726" s="504" t="s">
        <v>5575</v>
      </c>
      <c r="B1726" s="233" t="s">
        <v>5576</v>
      </c>
      <c r="C1726" s="234" t="s">
        <v>779</v>
      </c>
      <c r="D1726" s="235">
        <v>226.57</v>
      </c>
    </row>
    <row r="1727" spans="1:4" ht="24.95" customHeight="1" x14ac:dyDescent="0.2">
      <c r="A1727" s="504">
        <v>84862</v>
      </c>
      <c r="B1727" s="233" t="s">
        <v>5577</v>
      </c>
      <c r="C1727" s="234" t="s">
        <v>779</v>
      </c>
      <c r="D1727" s="235">
        <v>208.93</v>
      </c>
    </row>
    <row r="1728" spans="1:4" ht="24.95" customHeight="1" x14ac:dyDescent="0.2">
      <c r="A1728" s="504">
        <v>84863</v>
      </c>
      <c r="B1728" s="233" t="s">
        <v>5578</v>
      </c>
      <c r="C1728" s="234" t="s">
        <v>779</v>
      </c>
      <c r="D1728" s="235">
        <v>103.79</v>
      </c>
    </row>
    <row r="1729" spans="1:4" ht="24.95" customHeight="1" x14ac:dyDescent="0.2">
      <c r="A1729" s="504">
        <v>68050</v>
      </c>
      <c r="B1729" s="233" t="s">
        <v>5579</v>
      </c>
      <c r="C1729" s="234" t="s">
        <v>742</v>
      </c>
      <c r="D1729" s="235">
        <v>533.11</v>
      </c>
    </row>
    <row r="1730" spans="1:4" ht="24.95" customHeight="1" x14ac:dyDescent="0.2">
      <c r="A1730" s="504">
        <v>90838</v>
      </c>
      <c r="B1730" s="233" t="s">
        <v>5580</v>
      </c>
      <c r="C1730" s="234" t="s">
        <v>775</v>
      </c>
      <c r="D1730" s="235">
        <v>917.26</v>
      </c>
    </row>
    <row r="1731" spans="1:4" ht="24.95" customHeight="1" x14ac:dyDescent="0.2">
      <c r="A1731" s="504">
        <v>91338</v>
      </c>
      <c r="B1731" s="233" t="s">
        <v>5581</v>
      </c>
      <c r="C1731" s="234" t="s">
        <v>742</v>
      </c>
      <c r="D1731" s="235">
        <v>910.16</v>
      </c>
    </row>
    <row r="1732" spans="1:4" ht="24.95" customHeight="1" x14ac:dyDescent="0.2">
      <c r="A1732" s="504">
        <v>91341</v>
      </c>
      <c r="B1732" s="233" t="s">
        <v>5582</v>
      </c>
      <c r="C1732" s="234" t="s">
        <v>742</v>
      </c>
      <c r="D1732" s="235">
        <v>675.38</v>
      </c>
    </row>
    <row r="1733" spans="1:4" ht="24.95" customHeight="1" x14ac:dyDescent="0.2">
      <c r="A1733" s="504">
        <v>94805</v>
      </c>
      <c r="B1733" s="233" t="s">
        <v>5583</v>
      </c>
      <c r="C1733" s="234" t="s">
        <v>775</v>
      </c>
      <c r="D1733" s="235">
        <v>1015.34</v>
      </c>
    </row>
    <row r="1734" spans="1:4" ht="24.95" customHeight="1" x14ac:dyDescent="0.2">
      <c r="A1734" s="504">
        <v>94806</v>
      </c>
      <c r="B1734" s="233" t="s">
        <v>5584</v>
      </c>
      <c r="C1734" s="234" t="s">
        <v>775</v>
      </c>
      <c r="D1734" s="235">
        <v>445.23</v>
      </c>
    </row>
    <row r="1735" spans="1:4" ht="24.95" customHeight="1" x14ac:dyDescent="0.2">
      <c r="A1735" s="504">
        <v>94807</v>
      </c>
      <c r="B1735" s="233" t="s">
        <v>5585</v>
      </c>
      <c r="C1735" s="234" t="s">
        <v>775</v>
      </c>
      <c r="D1735" s="235">
        <v>533.17999999999995</v>
      </c>
    </row>
    <row r="1736" spans="1:4" ht="24.95" customHeight="1" x14ac:dyDescent="0.2">
      <c r="A1736" s="504" t="s">
        <v>5586</v>
      </c>
      <c r="B1736" s="233" t="s">
        <v>5587</v>
      </c>
      <c r="C1736" s="234" t="s">
        <v>779</v>
      </c>
      <c r="D1736" s="235">
        <v>129.41</v>
      </c>
    </row>
    <row r="1737" spans="1:4" ht="24.95" customHeight="1" x14ac:dyDescent="0.2">
      <c r="A1737" s="504" t="s">
        <v>5588</v>
      </c>
      <c r="B1737" s="233" t="s">
        <v>5589</v>
      </c>
      <c r="C1737" s="234" t="s">
        <v>779</v>
      </c>
      <c r="D1737" s="235">
        <v>265.05</v>
      </c>
    </row>
    <row r="1738" spans="1:4" ht="24.95" customHeight="1" x14ac:dyDescent="0.2">
      <c r="A1738" s="504" t="s">
        <v>5590</v>
      </c>
      <c r="B1738" s="233" t="s">
        <v>5591</v>
      </c>
      <c r="C1738" s="234" t="s">
        <v>779</v>
      </c>
      <c r="D1738" s="235">
        <v>308.75</v>
      </c>
    </row>
    <row r="1739" spans="1:4" ht="24.95" customHeight="1" x14ac:dyDescent="0.2">
      <c r="A1739" s="504">
        <v>85096</v>
      </c>
      <c r="B1739" s="233" t="s">
        <v>5592</v>
      </c>
      <c r="C1739" s="234" t="s">
        <v>742</v>
      </c>
      <c r="D1739" s="235">
        <v>267.27</v>
      </c>
    </row>
    <row r="1740" spans="1:4" ht="24.95" customHeight="1" x14ac:dyDescent="0.2">
      <c r="A1740" s="504" t="s">
        <v>5593</v>
      </c>
      <c r="B1740" s="233" t="s">
        <v>5594</v>
      </c>
      <c r="C1740" s="234" t="s">
        <v>775</v>
      </c>
      <c r="D1740" s="235">
        <v>140.47999999999999</v>
      </c>
    </row>
    <row r="1741" spans="1:4" ht="24.95" customHeight="1" x14ac:dyDescent="0.2">
      <c r="A1741" s="504">
        <v>84885</v>
      </c>
      <c r="B1741" s="233" t="s">
        <v>5595</v>
      </c>
      <c r="C1741" s="234" t="s">
        <v>775</v>
      </c>
      <c r="D1741" s="235">
        <v>564.97</v>
      </c>
    </row>
    <row r="1742" spans="1:4" ht="24.95" customHeight="1" x14ac:dyDescent="0.2">
      <c r="A1742" s="504">
        <v>84886</v>
      </c>
      <c r="B1742" s="233" t="s">
        <v>5596</v>
      </c>
      <c r="C1742" s="234" t="s">
        <v>775</v>
      </c>
      <c r="D1742" s="235">
        <v>1012.83</v>
      </c>
    </row>
    <row r="1743" spans="1:4" ht="24.95" customHeight="1" x14ac:dyDescent="0.2">
      <c r="A1743" s="504">
        <v>84889</v>
      </c>
      <c r="B1743" s="233" t="s">
        <v>5597</v>
      </c>
      <c r="C1743" s="234" t="s">
        <v>775</v>
      </c>
      <c r="D1743" s="235">
        <v>15.92</v>
      </c>
    </row>
    <row r="1744" spans="1:4" ht="24.95" customHeight="1" x14ac:dyDescent="0.2">
      <c r="A1744" s="504">
        <v>84891</v>
      </c>
      <c r="B1744" s="233" t="s">
        <v>5598</v>
      </c>
      <c r="C1744" s="234" t="s">
        <v>775</v>
      </c>
      <c r="D1744" s="235">
        <v>167.64</v>
      </c>
    </row>
    <row r="1745" spans="1:4" ht="24.95" customHeight="1" x14ac:dyDescent="0.2">
      <c r="A1745" s="504" t="s">
        <v>5599</v>
      </c>
      <c r="B1745" s="233" t="s">
        <v>5600</v>
      </c>
      <c r="C1745" s="234" t="s">
        <v>775</v>
      </c>
      <c r="D1745" s="235">
        <v>30.75</v>
      </c>
    </row>
    <row r="1746" spans="1:4" ht="24.95" customHeight="1" x14ac:dyDescent="0.2">
      <c r="A1746" s="504" t="s">
        <v>5601</v>
      </c>
      <c r="B1746" s="233" t="s">
        <v>5602</v>
      </c>
      <c r="C1746" s="234" t="s">
        <v>775</v>
      </c>
      <c r="D1746" s="235">
        <v>34.44</v>
      </c>
    </row>
    <row r="1747" spans="1:4" ht="24.95" customHeight="1" x14ac:dyDescent="0.2">
      <c r="A1747" s="504" t="s">
        <v>5603</v>
      </c>
      <c r="B1747" s="233" t="s">
        <v>5604</v>
      </c>
      <c r="C1747" s="234" t="s">
        <v>775</v>
      </c>
      <c r="D1747" s="235">
        <v>133.01</v>
      </c>
    </row>
    <row r="1748" spans="1:4" ht="24.95" customHeight="1" x14ac:dyDescent="0.2">
      <c r="A1748" s="504">
        <v>84950</v>
      </c>
      <c r="B1748" s="233" t="s">
        <v>5605</v>
      </c>
      <c r="C1748" s="234" t="s">
        <v>775</v>
      </c>
      <c r="D1748" s="235">
        <v>43.13</v>
      </c>
    </row>
    <row r="1749" spans="1:4" ht="24.95" customHeight="1" x14ac:dyDescent="0.2">
      <c r="A1749" s="504">
        <v>84952</v>
      </c>
      <c r="B1749" s="233" t="s">
        <v>5606</v>
      </c>
      <c r="C1749" s="234" t="s">
        <v>775</v>
      </c>
      <c r="D1749" s="235">
        <v>32.43</v>
      </c>
    </row>
    <row r="1750" spans="1:4" ht="24.95" customHeight="1" x14ac:dyDescent="0.2">
      <c r="A1750" s="504">
        <v>72116</v>
      </c>
      <c r="B1750" s="233" t="s">
        <v>5607</v>
      </c>
      <c r="C1750" s="234" t="s">
        <v>742</v>
      </c>
      <c r="D1750" s="235">
        <v>121</v>
      </c>
    </row>
    <row r="1751" spans="1:4" ht="24.95" customHeight="1" x14ac:dyDescent="0.2">
      <c r="A1751" s="504">
        <v>72117</v>
      </c>
      <c r="B1751" s="233" t="s">
        <v>5608</v>
      </c>
      <c r="C1751" s="234" t="s">
        <v>742</v>
      </c>
      <c r="D1751" s="235">
        <v>155.41999999999999</v>
      </c>
    </row>
    <row r="1752" spans="1:4" ht="24.95" customHeight="1" x14ac:dyDescent="0.2">
      <c r="A1752" s="504">
        <v>72118</v>
      </c>
      <c r="B1752" s="233" t="s">
        <v>5609</v>
      </c>
      <c r="C1752" s="234" t="s">
        <v>742</v>
      </c>
      <c r="D1752" s="235">
        <v>191.78</v>
      </c>
    </row>
    <row r="1753" spans="1:4" ht="24.95" customHeight="1" x14ac:dyDescent="0.2">
      <c r="A1753" s="504">
        <v>72119</v>
      </c>
      <c r="B1753" s="233" t="s">
        <v>5610</v>
      </c>
      <c r="C1753" s="234" t="s">
        <v>742</v>
      </c>
      <c r="D1753" s="235">
        <v>241.77</v>
      </c>
    </row>
    <row r="1754" spans="1:4" ht="24.95" customHeight="1" x14ac:dyDescent="0.2">
      <c r="A1754" s="504">
        <v>72120</v>
      </c>
      <c r="B1754" s="233" t="s">
        <v>5611</v>
      </c>
      <c r="C1754" s="234" t="s">
        <v>742</v>
      </c>
      <c r="D1754" s="235">
        <v>305.48</v>
      </c>
    </row>
    <row r="1755" spans="1:4" ht="24.95" customHeight="1" x14ac:dyDescent="0.2">
      <c r="A1755" s="504">
        <v>72122</v>
      </c>
      <c r="B1755" s="233" t="s">
        <v>5612</v>
      </c>
      <c r="C1755" s="234" t="s">
        <v>742</v>
      </c>
      <c r="D1755" s="235">
        <v>133.26</v>
      </c>
    </row>
    <row r="1756" spans="1:4" ht="24.95" customHeight="1" x14ac:dyDescent="0.2">
      <c r="A1756" s="504">
        <v>72123</v>
      </c>
      <c r="B1756" s="233" t="s">
        <v>5613</v>
      </c>
      <c r="C1756" s="234" t="s">
        <v>742</v>
      </c>
      <c r="D1756" s="235">
        <v>357.42</v>
      </c>
    </row>
    <row r="1757" spans="1:4" ht="24.95" customHeight="1" x14ac:dyDescent="0.2">
      <c r="A1757" s="504" t="s">
        <v>5614</v>
      </c>
      <c r="B1757" s="233" t="s">
        <v>5615</v>
      </c>
      <c r="C1757" s="234" t="s">
        <v>775</v>
      </c>
      <c r="D1757" s="235">
        <v>1869.78</v>
      </c>
    </row>
    <row r="1758" spans="1:4" ht="24.95" customHeight="1" x14ac:dyDescent="0.2">
      <c r="A1758" s="504" t="s">
        <v>5616</v>
      </c>
      <c r="B1758" s="233" t="s">
        <v>5617</v>
      </c>
      <c r="C1758" s="234" t="s">
        <v>742</v>
      </c>
      <c r="D1758" s="235">
        <v>444.42</v>
      </c>
    </row>
    <row r="1759" spans="1:4" ht="24.95" customHeight="1" x14ac:dyDescent="0.2">
      <c r="A1759" s="504" t="s">
        <v>5618</v>
      </c>
      <c r="B1759" s="233" t="s">
        <v>5619</v>
      </c>
      <c r="C1759" s="234" t="s">
        <v>742</v>
      </c>
      <c r="D1759" s="235">
        <v>477.83</v>
      </c>
    </row>
    <row r="1760" spans="1:4" ht="24.95" customHeight="1" x14ac:dyDescent="0.2">
      <c r="A1760" s="504">
        <v>84957</v>
      </c>
      <c r="B1760" s="233" t="s">
        <v>5620</v>
      </c>
      <c r="C1760" s="234" t="s">
        <v>742</v>
      </c>
      <c r="D1760" s="235">
        <v>186.67</v>
      </c>
    </row>
    <row r="1761" spans="1:4" ht="24.95" customHeight="1" x14ac:dyDescent="0.2">
      <c r="A1761" s="504">
        <v>84959</v>
      </c>
      <c r="B1761" s="233" t="s">
        <v>5621</v>
      </c>
      <c r="C1761" s="234" t="s">
        <v>742</v>
      </c>
      <c r="D1761" s="235">
        <v>218.69</v>
      </c>
    </row>
    <row r="1762" spans="1:4" ht="24.95" customHeight="1" x14ac:dyDescent="0.2">
      <c r="A1762" s="504">
        <v>85001</v>
      </c>
      <c r="B1762" s="233" t="s">
        <v>5622</v>
      </c>
      <c r="C1762" s="234" t="s">
        <v>742</v>
      </c>
      <c r="D1762" s="235">
        <v>208.02</v>
      </c>
    </row>
    <row r="1763" spans="1:4" ht="24.95" customHeight="1" x14ac:dyDescent="0.2">
      <c r="A1763" s="504">
        <v>85002</v>
      </c>
      <c r="B1763" s="233" t="s">
        <v>5623</v>
      </c>
      <c r="C1763" s="234" t="s">
        <v>742</v>
      </c>
      <c r="D1763" s="235">
        <v>293.41000000000003</v>
      </c>
    </row>
    <row r="1764" spans="1:4" ht="24.95" customHeight="1" x14ac:dyDescent="0.2">
      <c r="A1764" s="504">
        <v>85004</v>
      </c>
      <c r="B1764" s="233" t="s">
        <v>5624</v>
      </c>
      <c r="C1764" s="234" t="s">
        <v>742</v>
      </c>
      <c r="D1764" s="235">
        <v>143.97</v>
      </c>
    </row>
    <row r="1765" spans="1:4" ht="24.95" customHeight="1" x14ac:dyDescent="0.2">
      <c r="A1765" s="504">
        <v>85005</v>
      </c>
      <c r="B1765" s="233" t="s">
        <v>5625</v>
      </c>
      <c r="C1765" s="234" t="s">
        <v>742</v>
      </c>
      <c r="D1765" s="235">
        <v>420.59</v>
      </c>
    </row>
    <row r="1766" spans="1:4" ht="24.95" customHeight="1" x14ac:dyDescent="0.2">
      <c r="A1766" s="504">
        <v>68054</v>
      </c>
      <c r="B1766" s="233" t="s">
        <v>5626</v>
      </c>
      <c r="C1766" s="234" t="s">
        <v>742</v>
      </c>
      <c r="D1766" s="235">
        <v>225.41</v>
      </c>
    </row>
    <row r="1767" spans="1:4" ht="24.95" customHeight="1" x14ac:dyDescent="0.2">
      <c r="A1767" s="504" t="s">
        <v>5627</v>
      </c>
      <c r="B1767" s="233" t="s">
        <v>5628</v>
      </c>
      <c r="C1767" s="234" t="s">
        <v>742</v>
      </c>
      <c r="D1767" s="235">
        <v>406.86</v>
      </c>
    </row>
    <row r="1768" spans="1:4" ht="24.95" customHeight="1" x14ac:dyDescent="0.2">
      <c r="A1768" s="504" t="s">
        <v>5629</v>
      </c>
      <c r="B1768" s="233" t="s">
        <v>5630</v>
      </c>
      <c r="C1768" s="234" t="s">
        <v>742</v>
      </c>
      <c r="D1768" s="235">
        <v>625.86</v>
      </c>
    </row>
    <row r="1769" spans="1:4" ht="24.95" customHeight="1" x14ac:dyDescent="0.2">
      <c r="A1769" s="504">
        <v>85188</v>
      </c>
      <c r="B1769" s="233" t="s">
        <v>5631</v>
      </c>
      <c r="C1769" s="234" t="s">
        <v>775</v>
      </c>
      <c r="D1769" s="235">
        <v>579.92999999999995</v>
      </c>
    </row>
    <row r="1770" spans="1:4" ht="24.95" customHeight="1" x14ac:dyDescent="0.2">
      <c r="A1770" s="504">
        <v>85189</v>
      </c>
      <c r="B1770" s="233" t="s">
        <v>5632</v>
      </c>
      <c r="C1770" s="234" t="s">
        <v>775</v>
      </c>
      <c r="D1770" s="235">
        <v>1176.5999999999999</v>
      </c>
    </row>
    <row r="1771" spans="1:4" ht="24.95" customHeight="1" x14ac:dyDescent="0.2">
      <c r="A1771" s="504">
        <v>85010</v>
      </c>
      <c r="B1771" s="233" t="s">
        <v>5633</v>
      </c>
      <c r="C1771" s="234" t="s">
        <v>742</v>
      </c>
      <c r="D1771" s="235">
        <v>568.05999999999995</v>
      </c>
    </row>
    <row r="1772" spans="1:4" ht="24.95" customHeight="1" x14ac:dyDescent="0.2">
      <c r="A1772" s="504">
        <v>85014</v>
      </c>
      <c r="B1772" s="233" t="s">
        <v>5634</v>
      </c>
      <c r="C1772" s="234" t="s">
        <v>742</v>
      </c>
      <c r="D1772" s="235">
        <v>663.08</v>
      </c>
    </row>
    <row r="1773" spans="1:4" ht="24.95" customHeight="1" x14ac:dyDescent="0.2">
      <c r="A1773" s="504">
        <v>94569</v>
      </c>
      <c r="B1773" s="233" t="s">
        <v>5635</v>
      </c>
      <c r="C1773" s="234" t="s">
        <v>742</v>
      </c>
      <c r="D1773" s="235">
        <v>773.31</v>
      </c>
    </row>
    <row r="1774" spans="1:4" ht="24.95" customHeight="1" x14ac:dyDescent="0.2">
      <c r="A1774" s="504">
        <v>94570</v>
      </c>
      <c r="B1774" s="233" t="s">
        <v>5636</v>
      </c>
      <c r="C1774" s="234" t="s">
        <v>742</v>
      </c>
      <c r="D1774" s="235">
        <v>503.11</v>
      </c>
    </row>
    <row r="1775" spans="1:4" ht="24.95" customHeight="1" x14ac:dyDescent="0.2">
      <c r="A1775" s="504">
        <v>94572</v>
      </c>
      <c r="B1775" s="233" t="s">
        <v>5637</v>
      </c>
      <c r="C1775" s="234" t="s">
        <v>742</v>
      </c>
      <c r="D1775" s="235">
        <v>763.41</v>
      </c>
    </row>
    <row r="1776" spans="1:4" ht="24.95" customHeight="1" x14ac:dyDescent="0.2">
      <c r="A1776" s="504">
        <v>94573</v>
      </c>
      <c r="B1776" s="233" t="s">
        <v>5638</v>
      </c>
      <c r="C1776" s="234" t="s">
        <v>742</v>
      </c>
      <c r="D1776" s="235">
        <v>576.01</v>
      </c>
    </row>
    <row r="1777" spans="1:4" ht="24.95" customHeight="1" x14ac:dyDescent="0.2">
      <c r="A1777" s="504">
        <v>94574</v>
      </c>
      <c r="B1777" s="233" t="s">
        <v>5639</v>
      </c>
      <c r="C1777" s="234" t="s">
        <v>742</v>
      </c>
      <c r="D1777" s="235">
        <v>857.98</v>
      </c>
    </row>
    <row r="1778" spans="1:4" ht="24.95" customHeight="1" x14ac:dyDescent="0.2">
      <c r="A1778" s="504">
        <v>94575</v>
      </c>
      <c r="B1778" s="233" t="s">
        <v>5640</v>
      </c>
      <c r="C1778" s="234" t="s">
        <v>742</v>
      </c>
      <c r="D1778" s="235">
        <v>811.68</v>
      </c>
    </row>
    <row r="1779" spans="1:4" ht="24.95" customHeight="1" x14ac:dyDescent="0.2">
      <c r="A1779" s="504">
        <v>94576</v>
      </c>
      <c r="B1779" s="233" t="s">
        <v>5641</v>
      </c>
      <c r="C1779" s="234" t="s">
        <v>742</v>
      </c>
      <c r="D1779" s="235">
        <v>513.98</v>
      </c>
    </row>
    <row r="1780" spans="1:4" ht="24.95" customHeight="1" x14ac:dyDescent="0.2">
      <c r="A1780" s="504">
        <v>94578</v>
      </c>
      <c r="B1780" s="233" t="s">
        <v>5642</v>
      </c>
      <c r="C1780" s="234" t="s">
        <v>742</v>
      </c>
      <c r="D1780" s="235">
        <v>774.46</v>
      </c>
    </row>
    <row r="1781" spans="1:4" ht="24.95" customHeight="1" x14ac:dyDescent="0.2">
      <c r="A1781" s="504">
        <v>94579</v>
      </c>
      <c r="B1781" s="233" t="s">
        <v>5643</v>
      </c>
      <c r="C1781" s="234" t="s">
        <v>742</v>
      </c>
      <c r="D1781" s="235">
        <v>587.75</v>
      </c>
    </row>
    <row r="1782" spans="1:4" ht="24.95" customHeight="1" x14ac:dyDescent="0.2">
      <c r="A1782" s="504">
        <v>94580</v>
      </c>
      <c r="B1782" s="233" t="s">
        <v>5644</v>
      </c>
      <c r="C1782" s="234" t="s">
        <v>742</v>
      </c>
      <c r="D1782" s="235">
        <v>869.35</v>
      </c>
    </row>
    <row r="1783" spans="1:4" ht="24.95" customHeight="1" x14ac:dyDescent="0.2">
      <c r="A1783" s="504">
        <v>94581</v>
      </c>
      <c r="B1783" s="233" t="s">
        <v>5645</v>
      </c>
      <c r="C1783" s="234" t="s">
        <v>742</v>
      </c>
      <c r="D1783" s="235">
        <v>808.1</v>
      </c>
    </row>
    <row r="1784" spans="1:4" ht="24.95" customHeight="1" x14ac:dyDescent="0.2">
      <c r="A1784" s="504">
        <v>94582</v>
      </c>
      <c r="B1784" s="233" t="s">
        <v>5646</v>
      </c>
      <c r="C1784" s="234" t="s">
        <v>742</v>
      </c>
      <c r="D1784" s="235">
        <v>512.95000000000005</v>
      </c>
    </row>
    <row r="1785" spans="1:4" ht="24.95" customHeight="1" x14ac:dyDescent="0.2">
      <c r="A1785" s="504">
        <v>94584</v>
      </c>
      <c r="B1785" s="233" t="s">
        <v>5647</v>
      </c>
      <c r="C1785" s="234" t="s">
        <v>742</v>
      </c>
      <c r="D1785" s="235">
        <v>779.16</v>
      </c>
    </row>
    <row r="1786" spans="1:4" ht="24.95" customHeight="1" x14ac:dyDescent="0.2">
      <c r="A1786" s="504">
        <v>94585</v>
      </c>
      <c r="B1786" s="233" t="s">
        <v>5648</v>
      </c>
      <c r="C1786" s="234" t="s">
        <v>742</v>
      </c>
      <c r="D1786" s="235">
        <v>586.14</v>
      </c>
    </row>
    <row r="1787" spans="1:4" ht="24.95" customHeight="1" x14ac:dyDescent="0.2">
      <c r="A1787" s="504">
        <v>94586</v>
      </c>
      <c r="B1787" s="233" t="s">
        <v>5649</v>
      </c>
      <c r="C1787" s="234" t="s">
        <v>742</v>
      </c>
      <c r="D1787" s="235">
        <v>875.11</v>
      </c>
    </row>
    <row r="1788" spans="1:4" ht="24.95" customHeight="1" x14ac:dyDescent="0.2">
      <c r="A1788" s="504" t="s">
        <v>5650</v>
      </c>
      <c r="B1788" s="233" t="s">
        <v>5651</v>
      </c>
      <c r="C1788" s="234" t="s">
        <v>779</v>
      </c>
      <c r="D1788" s="235">
        <v>37.06</v>
      </c>
    </row>
    <row r="1789" spans="1:4" ht="24.95" customHeight="1" x14ac:dyDescent="0.2">
      <c r="A1789" s="504" t="s">
        <v>5652</v>
      </c>
      <c r="B1789" s="233" t="s">
        <v>5653</v>
      </c>
      <c r="C1789" s="234" t="s">
        <v>779</v>
      </c>
      <c r="D1789" s="235">
        <v>28.96</v>
      </c>
    </row>
    <row r="1790" spans="1:4" ht="24.95" customHeight="1" x14ac:dyDescent="0.2">
      <c r="A1790" s="504">
        <v>85015</v>
      </c>
      <c r="B1790" s="233" t="s">
        <v>5654</v>
      </c>
      <c r="C1790" s="234" t="s">
        <v>779</v>
      </c>
      <c r="D1790" s="235">
        <v>20.69</v>
      </c>
    </row>
    <row r="1791" spans="1:4" ht="24.95" customHeight="1" x14ac:dyDescent="0.2">
      <c r="A1791" s="504">
        <v>85016</v>
      </c>
      <c r="B1791" s="233" t="s">
        <v>5655</v>
      </c>
      <c r="C1791" s="234" t="s">
        <v>779</v>
      </c>
      <c r="D1791" s="235">
        <v>24.82</v>
      </c>
    </row>
    <row r="1792" spans="1:4" ht="24.95" customHeight="1" x14ac:dyDescent="0.2">
      <c r="A1792" s="504">
        <v>79475</v>
      </c>
      <c r="B1792" s="233" t="s">
        <v>5656</v>
      </c>
      <c r="C1792" s="234" t="s">
        <v>741</v>
      </c>
      <c r="D1792" s="235">
        <v>319.8</v>
      </c>
    </row>
    <row r="1793" spans="1:4" ht="24.95" customHeight="1" x14ac:dyDescent="0.2">
      <c r="A1793" s="504">
        <v>97751</v>
      </c>
      <c r="B1793" s="233" t="s">
        <v>5657</v>
      </c>
      <c r="C1793" s="234" t="s">
        <v>741</v>
      </c>
      <c r="D1793" s="235">
        <v>557.96</v>
      </c>
    </row>
    <row r="1794" spans="1:4" ht="24.95" customHeight="1" x14ac:dyDescent="0.2">
      <c r="A1794" s="504">
        <v>97752</v>
      </c>
      <c r="B1794" s="233" t="s">
        <v>5658</v>
      </c>
      <c r="C1794" s="234" t="s">
        <v>741</v>
      </c>
      <c r="D1794" s="235">
        <v>525.97</v>
      </c>
    </row>
    <row r="1795" spans="1:4" ht="24.95" customHeight="1" x14ac:dyDescent="0.2">
      <c r="A1795" s="504">
        <v>97753</v>
      </c>
      <c r="B1795" s="233" t="s">
        <v>5659</v>
      </c>
      <c r="C1795" s="234" t="s">
        <v>741</v>
      </c>
      <c r="D1795" s="235">
        <v>481.41</v>
      </c>
    </row>
    <row r="1796" spans="1:4" ht="24.95" customHeight="1" x14ac:dyDescent="0.2">
      <c r="A1796" s="504">
        <v>97754</v>
      </c>
      <c r="B1796" s="233" t="s">
        <v>5660</v>
      </c>
      <c r="C1796" s="234" t="s">
        <v>741</v>
      </c>
      <c r="D1796" s="235">
        <v>452.16</v>
      </c>
    </row>
    <row r="1797" spans="1:4" ht="24.95" customHeight="1" x14ac:dyDescent="0.2">
      <c r="A1797" s="504">
        <v>97755</v>
      </c>
      <c r="B1797" s="233" t="s">
        <v>5661</v>
      </c>
      <c r="C1797" s="234" t="s">
        <v>741</v>
      </c>
      <c r="D1797" s="235">
        <v>545.05999999999995</v>
      </c>
    </row>
    <row r="1798" spans="1:4" ht="24.95" customHeight="1" x14ac:dyDescent="0.2">
      <c r="A1798" s="504">
        <v>97756</v>
      </c>
      <c r="B1798" s="233" t="s">
        <v>5662</v>
      </c>
      <c r="C1798" s="234" t="s">
        <v>741</v>
      </c>
      <c r="D1798" s="235">
        <v>514.88</v>
      </c>
    </row>
    <row r="1799" spans="1:4" ht="24.95" customHeight="1" x14ac:dyDescent="0.2">
      <c r="A1799" s="504">
        <v>97757</v>
      </c>
      <c r="B1799" s="233" t="s">
        <v>5663</v>
      </c>
      <c r="C1799" s="234" t="s">
        <v>741</v>
      </c>
      <c r="D1799" s="235">
        <v>467.35</v>
      </c>
    </row>
    <row r="1800" spans="1:4" ht="24.95" customHeight="1" x14ac:dyDescent="0.2">
      <c r="A1800" s="504">
        <v>97758</v>
      </c>
      <c r="B1800" s="233" t="s">
        <v>5664</v>
      </c>
      <c r="C1800" s="234" t="s">
        <v>741</v>
      </c>
      <c r="D1800" s="235">
        <v>433.04</v>
      </c>
    </row>
    <row r="1801" spans="1:4" ht="24.95" customHeight="1" x14ac:dyDescent="0.2">
      <c r="A1801" s="504">
        <v>97759</v>
      </c>
      <c r="B1801" s="233" t="s">
        <v>5665</v>
      </c>
      <c r="C1801" s="234" t="s">
        <v>741</v>
      </c>
      <c r="D1801" s="235">
        <v>546.67999999999995</v>
      </c>
    </row>
    <row r="1802" spans="1:4" ht="24.95" customHeight="1" x14ac:dyDescent="0.2">
      <c r="A1802" s="504">
        <v>97760</v>
      </c>
      <c r="B1802" s="233" t="s">
        <v>5666</v>
      </c>
      <c r="C1802" s="234" t="s">
        <v>741</v>
      </c>
      <c r="D1802" s="235">
        <v>509.54</v>
      </c>
    </row>
    <row r="1803" spans="1:4" ht="24.95" customHeight="1" x14ac:dyDescent="0.2">
      <c r="A1803" s="504">
        <v>97761</v>
      </c>
      <c r="B1803" s="233" t="s">
        <v>5667</v>
      </c>
      <c r="C1803" s="234" t="s">
        <v>741</v>
      </c>
      <c r="D1803" s="235">
        <v>457.33</v>
      </c>
    </row>
    <row r="1804" spans="1:4" ht="24.95" customHeight="1" x14ac:dyDescent="0.2">
      <c r="A1804" s="504">
        <v>97762</v>
      </c>
      <c r="B1804" s="233" t="s">
        <v>5668</v>
      </c>
      <c r="C1804" s="234" t="s">
        <v>741</v>
      </c>
      <c r="D1804" s="235">
        <v>419.48</v>
      </c>
    </row>
    <row r="1805" spans="1:4" ht="24.95" customHeight="1" x14ac:dyDescent="0.2">
      <c r="A1805" s="504">
        <v>97763</v>
      </c>
      <c r="B1805" s="233" t="s">
        <v>5669</v>
      </c>
      <c r="C1805" s="234" t="s">
        <v>741</v>
      </c>
      <c r="D1805" s="235">
        <v>528.53</v>
      </c>
    </row>
    <row r="1806" spans="1:4" ht="24.95" customHeight="1" x14ac:dyDescent="0.2">
      <c r="A1806" s="504">
        <v>97764</v>
      </c>
      <c r="B1806" s="233" t="s">
        <v>5670</v>
      </c>
      <c r="C1806" s="234" t="s">
        <v>741</v>
      </c>
      <c r="D1806" s="235">
        <v>428.81</v>
      </c>
    </row>
    <row r="1807" spans="1:4" ht="24.95" customHeight="1" x14ac:dyDescent="0.2">
      <c r="A1807" s="504">
        <v>97765</v>
      </c>
      <c r="B1807" s="233" t="s">
        <v>5671</v>
      </c>
      <c r="C1807" s="234" t="s">
        <v>741</v>
      </c>
      <c r="D1807" s="235">
        <v>403.87</v>
      </c>
    </row>
    <row r="1808" spans="1:4" ht="24.95" customHeight="1" x14ac:dyDescent="0.2">
      <c r="A1808" s="504">
        <v>97766</v>
      </c>
      <c r="B1808" s="233" t="s">
        <v>5672</v>
      </c>
      <c r="C1808" s="234" t="s">
        <v>741</v>
      </c>
      <c r="D1808" s="235">
        <v>388.25</v>
      </c>
    </row>
    <row r="1809" spans="1:4" ht="24.95" customHeight="1" x14ac:dyDescent="0.2">
      <c r="A1809" s="504">
        <v>97767</v>
      </c>
      <c r="B1809" s="233" t="s">
        <v>5673</v>
      </c>
      <c r="C1809" s="234" t="s">
        <v>741</v>
      </c>
      <c r="D1809" s="235">
        <v>404.53</v>
      </c>
    </row>
    <row r="1810" spans="1:4" ht="24.95" customHeight="1" x14ac:dyDescent="0.2">
      <c r="A1810" s="504">
        <v>97768</v>
      </c>
      <c r="B1810" s="233" t="s">
        <v>5674</v>
      </c>
      <c r="C1810" s="234" t="s">
        <v>741</v>
      </c>
      <c r="D1810" s="235">
        <v>393.87</v>
      </c>
    </row>
    <row r="1811" spans="1:4" ht="24.95" customHeight="1" x14ac:dyDescent="0.2">
      <c r="A1811" s="504">
        <v>97769</v>
      </c>
      <c r="B1811" s="233" t="s">
        <v>5675</v>
      </c>
      <c r="C1811" s="234" t="s">
        <v>741</v>
      </c>
      <c r="D1811" s="235">
        <v>373.01</v>
      </c>
    </row>
    <row r="1812" spans="1:4" ht="24.95" customHeight="1" x14ac:dyDescent="0.2">
      <c r="A1812" s="504">
        <v>97770</v>
      </c>
      <c r="B1812" s="233" t="s">
        <v>5676</v>
      </c>
      <c r="C1812" s="234" t="s">
        <v>741</v>
      </c>
      <c r="D1812" s="235">
        <v>355.92</v>
      </c>
    </row>
    <row r="1813" spans="1:4" ht="24.95" customHeight="1" x14ac:dyDescent="0.2">
      <c r="A1813" s="504">
        <v>97771</v>
      </c>
      <c r="B1813" s="233" t="s">
        <v>5677</v>
      </c>
      <c r="C1813" s="234" t="s">
        <v>741</v>
      </c>
      <c r="D1813" s="235">
        <v>387.43</v>
      </c>
    </row>
    <row r="1814" spans="1:4" ht="24.95" customHeight="1" x14ac:dyDescent="0.2">
      <c r="A1814" s="504">
        <v>97772</v>
      </c>
      <c r="B1814" s="233" t="s">
        <v>5678</v>
      </c>
      <c r="C1814" s="234" t="s">
        <v>741</v>
      </c>
      <c r="D1814" s="235">
        <v>373.83</v>
      </c>
    </row>
    <row r="1815" spans="1:4" ht="24.95" customHeight="1" x14ac:dyDescent="0.2">
      <c r="A1815" s="504">
        <v>97773</v>
      </c>
      <c r="B1815" s="233" t="s">
        <v>5679</v>
      </c>
      <c r="C1815" s="234" t="s">
        <v>741</v>
      </c>
      <c r="D1815" s="235">
        <v>352.71</v>
      </c>
    </row>
    <row r="1816" spans="1:4" ht="24.95" customHeight="1" x14ac:dyDescent="0.2">
      <c r="A1816" s="504">
        <v>97774</v>
      </c>
      <c r="B1816" s="233" t="s">
        <v>5680</v>
      </c>
      <c r="C1816" s="234" t="s">
        <v>741</v>
      </c>
      <c r="D1816" s="235">
        <v>334.74</v>
      </c>
    </row>
    <row r="1817" spans="1:4" ht="24.95" customHeight="1" x14ac:dyDescent="0.2">
      <c r="A1817" s="504">
        <v>97775</v>
      </c>
      <c r="B1817" s="233" t="s">
        <v>5681</v>
      </c>
      <c r="C1817" s="234" t="s">
        <v>741</v>
      </c>
      <c r="D1817" s="235">
        <v>577.88</v>
      </c>
    </row>
    <row r="1818" spans="1:4" ht="24.95" customHeight="1" x14ac:dyDescent="0.2">
      <c r="A1818" s="504">
        <v>97776</v>
      </c>
      <c r="B1818" s="233" t="s">
        <v>5682</v>
      </c>
      <c r="C1818" s="234" t="s">
        <v>741</v>
      </c>
      <c r="D1818" s="235">
        <v>545.05999999999995</v>
      </c>
    </row>
    <row r="1819" spans="1:4" ht="24.95" customHeight="1" x14ac:dyDescent="0.2">
      <c r="A1819" s="504">
        <v>97777</v>
      </c>
      <c r="B1819" s="233" t="s">
        <v>5683</v>
      </c>
      <c r="C1819" s="234" t="s">
        <v>741</v>
      </c>
      <c r="D1819" s="235">
        <v>499.85</v>
      </c>
    </row>
    <row r="1820" spans="1:4" ht="24.95" customHeight="1" x14ac:dyDescent="0.2">
      <c r="A1820" s="504">
        <v>97778</v>
      </c>
      <c r="B1820" s="233" t="s">
        <v>5684</v>
      </c>
      <c r="C1820" s="234" t="s">
        <v>741</v>
      </c>
      <c r="D1820" s="235">
        <v>470.57</v>
      </c>
    </row>
    <row r="1821" spans="1:4" ht="24.95" customHeight="1" x14ac:dyDescent="0.2">
      <c r="A1821" s="504">
        <v>97779</v>
      </c>
      <c r="B1821" s="233" t="s">
        <v>5685</v>
      </c>
      <c r="C1821" s="234" t="s">
        <v>741</v>
      </c>
      <c r="D1821" s="235">
        <v>557.57000000000005</v>
      </c>
    </row>
    <row r="1822" spans="1:4" ht="24.95" customHeight="1" x14ac:dyDescent="0.2">
      <c r="A1822" s="504">
        <v>97780</v>
      </c>
      <c r="B1822" s="233" t="s">
        <v>5686</v>
      </c>
      <c r="C1822" s="234" t="s">
        <v>741</v>
      </c>
      <c r="D1822" s="235">
        <v>527.54</v>
      </c>
    </row>
    <row r="1823" spans="1:4" ht="24.95" customHeight="1" x14ac:dyDescent="0.2">
      <c r="A1823" s="504">
        <v>97781</v>
      </c>
      <c r="B1823" s="233" t="s">
        <v>5687</v>
      </c>
      <c r="C1823" s="234" t="s">
        <v>741</v>
      </c>
      <c r="D1823" s="235">
        <v>479.88</v>
      </c>
    </row>
    <row r="1824" spans="1:4" ht="24.95" customHeight="1" x14ac:dyDescent="0.2">
      <c r="A1824" s="504">
        <v>97782</v>
      </c>
      <c r="B1824" s="233" t="s">
        <v>5688</v>
      </c>
      <c r="C1824" s="234" t="s">
        <v>741</v>
      </c>
      <c r="D1824" s="235">
        <v>445.42</v>
      </c>
    </row>
    <row r="1825" spans="1:4" ht="24.95" customHeight="1" x14ac:dyDescent="0.2">
      <c r="A1825" s="504">
        <v>97783</v>
      </c>
      <c r="B1825" s="233" t="s">
        <v>5689</v>
      </c>
      <c r="C1825" s="234" t="s">
        <v>741</v>
      </c>
      <c r="D1825" s="235">
        <v>559.30999999999995</v>
      </c>
    </row>
    <row r="1826" spans="1:4" ht="24.95" customHeight="1" x14ac:dyDescent="0.2">
      <c r="A1826" s="504">
        <v>97784</v>
      </c>
      <c r="B1826" s="233" t="s">
        <v>5690</v>
      </c>
      <c r="C1826" s="234" t="s">
        <v>741</v>
      </c>
      <c r="D1826" s="235">
        <v>521.96</v>
      </c>
    </row>
    <row r="1827" spans="1:4" ht="24.95" customHeight="1" x14ac:dyDescent="0.2">
      <c r="A1827" s="504">
        <v>97785</v>
      </c>
      <c r="B1827" s="233" t="s">
        <v>5691</v>
      </c>
      <c r="C1827" s="234" t="s">
        <v>741</v>
      </c>
      <c r="D1827" s="235">
        <v>469.52</v>
      </c>
    </row>
    <row r="1828" spans="1:4" ht="24.95" customHeight="1" x14ac:dyDescent="0.2">
      <c r="A1828" s="504">
        <v>97786</v>
      </c>
      <c r="B1828" s="233" t="s">
        <v>5692</v>
      </c>
      <c r="C1828" s="234" t="s">
        <v>741</v>
      </c>
      <c r="D1828" s="235">
        <v>431.29</v>
      </c>
    </row>
    <row r="1829" spans="1:4" ht="24.95" customHeight="1" x14ac:dyDescent="0.2">
      <c r="A1829" s="504">
        <v>97787</v>
      </c>
      <c r="B1829" s="233" t="s">
        <v>5693</v>
      </c>
      <c r="C1829" s="234" t="s">
        <v>741</v>
      </c>
      <c r="D1829" s="235">
        <v>467.34</v>
      </c>
    </row>
    <row r="1830" spans="1:4" ht="24.95" customHeight="1" x14ac:dyDescent="0.2">
      <c r="A1830" s="504">
        <v>97788</v>
      </c>
      <c r="B1830" s="233" t="s">
        <v>5694</v>
      </c>
      <c r="C1830" s="234" t="s">
        <v>741</v>
      </c>
      <c r="D1830" s="235">
        <v>447.9</v>
      </c>
    </row>
    <row r="1831" spans="1:4" ht="24.95" customHeight="1" x14ac:dyDescent="0.2">
      <c r="A1831" s="504">
        <v>97789</v>
      </c>
      <c r="B1831" s="233" t="s">
        <v>5695</v>
      </c>
      <c r="C1831" s="234" t="s">
        <v>741</v>
      </c>
      <c r="D1831" s="235">
        <v>422.31</v>
      </c>
    </row>
    <row r="1832" spans="1:4" ht="24.95" customHeight="1" x14ac:dyDescent="0.2">
      <c r="A1832" s="504">
        <v>97790</v>
      </c>
      <c r="B1832" s="233" t="s">
        <v>5696</v>
      </c>
      <c r="C1832" s="234" t="s">
        <v>741</v>
      </c>
      <c r="D1832" s="235">
        <v>406.66</v>
      </c>
    </row>
    <row r="1833" spans="1:4" ht="24.95" customHeight="1" x14ac:dyDescent="0.2">
      <c r="A1833" s="504">
        <v>97791</v>
      </c>
      <c r="B1833" s="233" t="s">
        <v>5697</v>
      </c>
      <c r="C1833" s="234" t="s">
        <v>741</v>
      </c>
      <c r="D1833" s="235">
        <v>417.04</v>
      </c>
    </row>
    <row r="1834" spans="1:4" ht="24.95" customHeight="1" x14ac:dyDescent="0.2">
      <c r="A1834" s="504">
        <v>97792</v>
      </c>
      <c r="B1834" s="233" t="s">
        <v>5698</v>
      </c>
      <c r="C1834" s="234" t="s">
        <v>741</v>
      </c>
      <c r="D1834" s="235">
        <v>406.53</v>
      </c>
    </row>
    <row r="1835" spans="1:4" ht="24.95" customHeight="1" x14ac:dyDescent="0.2">
      <c r="A1835" s="504">
        <v>97793</v>
      </c>
      <c r="B1835" s="233" t="s">
        <v>5699</v>
      </c>
      <c r="C1835" s="234" t="s">
        <v>741</v>
      </c>
      <c r="D1835" s="235">
        <v>385.54</v>
      </c>
    </row>
    <row r="1836" spans="1:4" ht="24.95" customHeight="1" x14ac:dyDescent="0.2">
      <c r="A1836" s="504">
        <v>97794</v>
      </c>
      <c r="B1836" s="233" t="s">
        <v>5700</v>
      </c>
      <c r="C1836" s="234" t="s">
        <v>741</v>
      </c>
      <c r="D1836" s="235">
        <v>368.3</v>
      </c>
    </row>
    <row r="1837" spans="1:4" ht="24.95" customHeight="1" x14ac:dyDescent="0.2">
      <c r="A1837" s="504">
        <v>97795</v>
      </c>
      <c r="B1837" s="233" t="s">
        <v>5701</v>
      </c>
      <c r="C1837" s="234" t="s">
        <v>741</v>
      </c>
      <c r="D1837" s="235">
        <v>400.06</v>
      </c>
    </row>
    <row r="1838" spans="1:4" ht="24.95" customHeight="1" x14ac:dyDescent="0.2">
      <c r="A1838" s="504">
        <v>97796</v>
      </c>
      <c r="B1838" s="233" t="s">
        <v>5702</v>
      </c>
      <c r="C1838" s="234" t="s">
        <v>741</v>
      </c>
      <c r="D1838" s="235">
        <v>386.25</v>
      </c>
    </row>
    <row r="1839" spans="1:4" ht="24.95" customHeight="1" x14ac:dyDescent="0.2">
      <c r="A1839" s="504">
        <v>97797</v>
      </c>
      <c r="B1839" s="233" t="s">
        <v>5703</v>
      </c>
      <c r="C1839" s="234" t="s">
        <v>741</v>
      </c>
      <c r="D1839" s="235">
        <v>364.9</v>
      </c>
    </row>
    <row r="1840" spans="1:4" ht="24.95" customHeight="1" x14ac:dyDescent="0.2">
      <c r="A1840" s="504">
        <v>97798</v>
      </c>
      <c r="B1840" s="233" t="s">
        <v>5704</v>
      </c>
      <c r="C1840" s="234" t="s">
        <v>741</v>
      </c>
      <c r="D1840" s="235">
        <v>346.55</v>
      </c>
    </row>
    <row r="1841" spans="1:4" ht="24.95" customHeight="1" x14ac:dyDescent="0.2">
      <c r="A1841" s="504">
        <v>97799</v>
      </c>
      <c r="B1841" s="233" t="s">
        <v>5705</v>
      </c>
      <c r="C1841" s="234" t="s">
        <v>741</v>
      </c>
      <c r="D1841" s="235">
        <v>469.31</v>
      </c>
    </row>
    <row r="1842" spans="1:4" ht="24.95" customHeight="1" x14ac:dyDescent="0.2">
      <c r="A1842" s="504">
        <v>97800</v>
      </c>
      <c r="B1842" s="233" t="s">
        <v>5706</v>
      </c>
      <c r="C1842" s="234" t="s">
        <v>741</v>
      </c>
      <c r="D1842" s="235">
        <v>491.18</v>
      </c>
    </row>
    <row r="1843" spans="1:4" ht="24.95" customHeight="1" x14ac:dyDescent="0.2">
      <c r="A1843" s="504">
        <v>89198</v>
      </c>
      <c r="B1843" s="233" t="s">
        <v>5707</v>
      </c>
      <c r="C1843" s="234" t="s">
        <v>779</v>
      </c>
      <c r="D1843" s="235">
        <v>73.959999999999994</v>
      </c>
    </row>
    <row r="1844" spans="1:4" ht="24.95" customHeight="1" x14ac:dyDescent="0.2">
      <c r="A1844" s="504">
        <v>89199</v>
      </c>
      <c r="B1844" s="233" t="s">
        <v>5708</v>
      </c>
      <c r="C1844" s="234" t="s">
        <v>779</v>
      </c>
      <c r="D1844" s="235">
        <v>97.21</v>
      </c>
    </row>
    <row r="1845" spans="1:4" ht="24.95" customHeight="1" x14ac:dyDescent="0.2">
      <c r="A1845" s="504">
        <v>89200</v>
      </c>
      <c r="B1845" s="233" t="s">
        <v>5709</v>
      </c>
      <c r="C1845" s="234" t="s">
        <v>779</v>
      </c>
      <c r="D1845" s="235">
        <v>227.64</v>
      </c>
    </row>
    <row r="1846" spans="1:4" ht="24.95" customHeight="1" x14ac:dyDescent="0.2">
      <c r="A1846" s="504">
        <v>89201</v>
      </c>
      <c r="B1846" s="233" t="s">
        <v>5710</v>
      </c>
      <c r="C1846" s="234" t="s">
        <v>779</v>
      </c>
      <c r="D1846" s="235">
        <v>59.09</v>
      </c>
    </row>
    <row r="1847" spans="1:4" ht="24.95" customHeight="1" x14ac:dyDescent="0.2">
      <c r="A1847" s="504">
        <v>89202</v>
      </c>
      <c r="B1847" s="233" t="s">
        <v>5711</v>
      </c>
      <c r="C1847" s="234" t="s">
        <v>779</v>
      </c>
      <c r="D1847" s="235">
        <v>76.540000000000006</v>
      </c>
    </row>
    <row r="1848" spans="1:4" ht="24.95" customHeight="1" x14ac:dyDescent="0.2">
      <c r="A1848" s="504">
        <v>89203</v>
      </c>
      <c r="B1848" s="233" t="s">
        <v>5712</v>
      </c>
      <c r="C1848" s="234" t="s">
        <v>779</v>
      </c>
      <c r="D1848" s="235">
        <v>178.15</v>
      </c>
    </row>
    <row r="1849" spans="1:4" ht="24.95" customHeight="1" x14ac:dyDescent="0.2">
      <c r="A1849" s="504">
        <v>89204</v>
      </c>
      <c r="B1849" s="233" t="s">
        <v>5713</v>
      </c>
      <c r="C1849" s="234" t="s">
        <v>779</v>
      </c>
      <c r="D1849" s="235">
        <v>53.72</v>
      </c>
    </row>
    <row r="1850" spans="1:4" ht="24.95" customHeight="1" x14ac:dyDescent="0.2">
      <c r="A1850" s="504">
        <v>89205</v>
      </c>
      <c r="B1850" s="233" t="s">
        <v>5714</v>
      </c>
      <c r="C1850" s="234" t="s">
        <v>779</v>
      </c>
      <c r="D1850" s="235">
        <v>70.209999999999994</v>
      </c>
    </row>
    <row r="1851" spans="1:4" ht="24.95" customHeight="1" x14ac:dyDescent="0.2">
      <c r="A1851" s="504">
        <v>89206</v>
      </c>
      <c r="B1851" s="233" t="s">
        <v>5715</v>
      </c>
      <c r="C1851" s="234" t="s">
        <v>779</v>
      </c>
      <c r="D1851" s="235">
        <v>166.25</v>
      </c>
    </row>
    <row r="1852" spans="1:4" ht="24.95" customHeight="1" x14ac:dyDescent="0.2">
      <c r="A1852" s="504">
        <v>90808</v>
      </c>
      <c r="B1852" s="233" t="s">
        <v>5716</v>
      </c>
      <c r="C1852" s="234" t="s">
        <v>779</v>
      </c>
      <c r="D1852" s="235">
        <v>57.97</v>
      </c>
    </row>
    <row r="1853" spans="1:4" ht="24.95" customHeight="1" x14ac:dyDescent="0.2">
      <c r="A1853" s="504">
        <v>90809</v>
      </c>
      <c r="B1853" s="233" t="s">
        <v>5717</v>
      </c>
      <c r="C1853" s="234" t="s">
        <v>779</v>
      </c>
      <c r="D1853" s="235">
        <v>55.81</v>
      </c>
    </row>
    <row r="1854" spans="1:4" ht="24.95" customHeight="1" x14ac:dyDescent="0.2">
      <c r="A1854" s="504">
        <v>90810</v>
      </c>
      <c r="B1854" s="233" t="s">
        <v>5718</v>
      </c>
      <c r="C1854" s="234" t="s">
        <v>779</v>
      </c>
      <c r="D1854" s="235">
        <v>121.76</v>
      </c>
    </row>
    <row r="1855" spans="1:4" ht="24.95" customHeight="1" x14ac:dyDescent="0.2">
      <c r="A1855" s="504">
        <v>90811</v>
      </c>
      <c r="B1855" s="233" t="s">
        <v>5719</v>
      </c>
      <c r="C1855" s="234" t="s">
        <v>779</v>
      </c>
      <c r="D1855" s="235">
        <v>115.22</v>
      </c>
    </row>
    <row r="1856" spans="1:4" ht="24.95" customHeight="1" x14ac:dyDescent="0.2">
      <c r="A1856" s="504">
        <v>90812</v>
      </c>
      <c r="B1856" s="233" t="s">
        <v>5720</v>
      </c>
      <c r="C1856" s="234" t="s">
        <v>779</v>
      </c>
      <c r="D1856" s="235">
        <v>207.37</v>
      </c>
    </row>
    <row r="1857" spans="1:4" ht="24.95" customHeight="1" x14ac:dyDescent="0.2">
      <c r="A1857" s="504">
        <v>90813</v>
      </c>
      <c r="B1857" s="233" t="s">
        <v>5721</v>
      </c>
      <c r="C1857" s="234" t="s">
        <v>779</v>
      </c>
      <c r="D1857" s="235">
        <v>198.4</v>
      </c>
    </row>
    <row r="1858" spans="1:4" ht="24.95" customHeight="1" x14ac:dyDescent="0.2">
      <c r="A1858" s="504">
        <v>90814</v>
      </c>
      <c r="B1858" s="233" t="s">
        <v>5722</v>
      </c>
      <c r="C1858" s="234" t="s">
        <v>779</v>
      </c>
      <c r="D1858" s="235">
        <v>249.69</v>
      </c>
    </row>
    <row r="1859" spans="1:4" ht="24.95" customHeight="1" x14ac:dyDescent="0.2">
      <c r="A1859" s="504">
        <v>90815</v>
      </c>
      <c r="B1859" s="233" t="s">
        <v>5723</v>
      </c>
      <c r="C1859" s="234" t="s">
        <v>779</v>
      </c>
      <c r="D1859" s="235">
        <v>302.73</v>
      </c>
    </row>
    <row r="1860" spans="1:4" ht="24.95" customHeight="1" x14ac:dyDescent="0.2">
      <c r="A1860" s="504">
        <v>90877</v>
      </c>
      <c r="B1860" s="233" t="s">
        <v>5724</v>
      </c>
      <c r="C1860" s="234" t="s">
        <v>779</v>
      </c>
      <c r="D1860" s="235">
        <v>36.82</v>
      </c>
    </row>
    <row r="1861" spans="1:4" ht="24.95" customHeight="1" x14ac:dyDescent="0.2">
      <c r="A1861" s="504">
        <v>90878</v>
      </c>
      <c r="B1861" s="233" t="s">
        <v>5725</v>
      </c>
      <c r="C1861" s="234" t="s">
        <v>779</v>
      </c>
      <c r="D1861" s="235">
        <v>35.229999999999997</v>
      </c>
    </row>
    <row r="1862" spans="1:4" ht="24.95" customHeight="1" x14ac:dyDescent="0.2">
      <c r="A1862" s="504">
        <v>90880</v>
      </c>
      <c r="B1862" s="233" t="s">
        <v>5726</v>
      </c>
      <c r="C1862" s="234" t="s">
        <v>779</v>
      </c>
      <c r="D1862" s="235">
        <v>48.22</v>
      </c>
    </row>
    <row r="1863" spans="1:4" ht="24.95" customHeight="1" x14ac:dyDescent="0.2">
      <c r="A1863" s="504">
        <v>90881</v>
      </c>
      <c r="B1863" s="233" t="s">
        <v>5727</v>
      </c>
      <c r="C1863" s="234" t="s">
        <v>779</v>
      </c>
      <c r="D1863" s="235">
        <v>44.42</v>
      </c>
    </row>
    <row r="1864" spans="1:4" ht="24.95" customHeight="1" x14ac:dyDescent="0.2">
      <c r="A1864" s="504">
        <v>90883</v>
      </c>
      <c r="B1864" s="233" t="s">
        <v>5728</v>
      </c>
      <c r="C1864" s="234" t="s">
        <v>779</v>
      </c>
      <c r="D1864" s="235">
        <v>61.23</v>
      </c>
    </row>
    <row r="1865" spans="1:4" ht="24.95" customHeight="1" x14ac:dyDescent="0.2">
      <c r="A1865" s="504">
        <v>90884</v>
      </c>
      <c r="B1865" s="233" t="s">
        <v>5729</v>
      </c>
      <c r="C1865" s="234" t="s">
        <v>779</v>
      </c>
      <c r="D1865" s="235">
        <v>59.4</v>
      </c>
    </row>
    <row r="1866" spans="1:4" ht="24.95" customHeight="1" x14ac:dyDescent="0.2">
      <c r="A1866" s="504">
        <v>90885</v>
      </c>
      <c r="B1866" s="233" t="s">
        <v>5730</v>
      </c>
      <c r="C1866" s="234" t="s">
        <v>779</v>
      </c>
      <c r="D1866" s="235">
        <v>58.6</v>
      </c>
    </row>
    <row r="1867" spans="1:4" ht="24.95" customHeight="1" x14ac:dyDescent="0.2">
      <c r="A1867" s="504">
        <v>90886</v>
      </c>
      <c r="B1867" s="233" t="s">
        <v>5731</v>
      </c>
      <c r="C1867" s="234" t="s">
        <v>779</v>
      </c>
      <c r="D1867" s="235">
        <v>117.41</v>
      </c>
    </row>
    <row r="1868" spans="1:4" ht="24.95" customHeight="1" x14ac:dyDescent="0.2">
      <c r="A1868" s="504">
        <v>90887</v>
      </c>
      <c r="B1868" s="233" t="s">
        <v>5732</v>
      </c>
      <c r="C1868" s="234" t="s">
        <v>779</v>
      </c>
      <c r="D1868" s="235">
        <v>115.43</v>
      </c>
    </row>
    <row r="1869" spans="1:4" ht="24.95" customHeight="1" x14ac:dyDescent="0.2">
      <c r="A1869" s="504">
        <v>90888</v>
      </c>
      <c r="B1869" s="233" t="s">
        <v>5733</v>
      </c>
      <c r="C1869" s="234" t="s">
        <v>779</v>
      </c>
      <c r="D1869" s="235">
        <v>114.56</v>
      </c>
    </row>
    <row r="1870" spans="1:4" ht="24.95" customHeight="1" x14ac:dyDescent="0.2">
      <c r="A1870" s="504">
        <v>90889</v>
      </c>
      <c r="B1870" s="233" t="s">
        <v>5734</v>
      </c>
      <c r="C1870" s="234" t="s">
        <v>779</v>
      </c>
      <c r="D1870" s="235">
        <v>138.01</v>
      </c>
    </row>
    <row r="1871" spans="1:4" ht="24.95" customHeight="1" x14ac:dyDescent="0.2">
      <c r="A1871" s="504">
        <v>90890</v>
      </c>
      <c r="B1871" s="233" t="s">
        <v>5735</v>
      </c>
      <c r="C1871" s="234" t="s">
        <v>779</v>
      </c>
      <c r="D1871" s="235">
        <v>135.07</v>
      </c>
    </row>
    <row r="1872" spans="1:4" ht="24.95" customHeight="1" x14ac:dyDescent="0.2">
      <c r="A1872" s="504">
        <v>90891</v>
      </c>
      <c r="B1872" s="233" t="s">
        <v>5736</v>
      </c>
      <c r="C1872" s="234" t="s">
        <v>779</v>
      </c>
      <c r="D1872" s="235">
        <v>133.75</v>
      </c>
    </row>
    <row r="1873" spans="1:4" ht="24.95" customHeight="1" x14ac:dyDescent="0.2">
      <c r="A1873" s="504">
        <v>95601</v>
      </c>
      <c r="B1873" s="233" t="s">
        <v>5737</v>
      </c>
      <c r="C1873" s="234" t="s">
        <v>775</v>
      </c>
      <c r="D1873" s="235">
        <v>13.17</v>
      </c>
    </row>
    <row r="1874" spans="1:4" ht="24.95" customHeight="1" x14ac:dyDescent="0.2">
      <c r="A1874" s="504">
        <v>95602</v>
      </c>
      <c r="B1874" s="233" t="s">
        <v>5738</v>
      </c>
      <c r="C1874" s="234" t="s">
        <v>775</v>
      </c>
      <c r="D1874" s="235">
        <v>16.850000000000001</v>
      </c>
    </row>
    <row r="1875" spans="1:4" ht="24.95" customHeight="1" x14ac:dyDescent="0.2">
      <c r="A1875" s="504">
        <v>95603</v>
      </c>
      <c r="B1875" s="233" t="s">
        <v>5739</v>
      </c>
      <c r="C1875" s="234" t="s">
        <v>775</v>
      </c>
      <c r="D1875" s="235">
        <v>22.11</v>
      </c>
    </row>
    <row r="1876" spans="1:4" ht="24.95" customHeight="1" x14ac:dyDescent="0.2">
      <c r="A1876" s="504">
        <v>95604</v>
      </c>
      <c r="B1876" s="233" t="s">
        <v>5740</v>
      </c>
      <c r="C1876" s="234" t="s">
        <v>775</v>
      </c>
      <c r="D1876" s="235">
        <v>29.11</v>
      </c>
    </row>
    <row r="1877" spans="1:4" ht="24.95" customHeight="1" x14ac:dyDescent="0.2">
      <c r="A1877" s="504">
        <v>95605</v>
      </c>
      <c r="B1877" s="233" t="s">
        <v>5741</v>
      </c>
      <c r="C1877" s="234" t="s">
        <v>775</v>
      </c>
      <c r="D1877" s="235">
        <v>45.66</v>
      </c>
    </row>
    <row r="1878" spans="1:4" ht="24.95" customHeight="1" x14ac:dyDescent="0.2">
      <c r="A1878" s="504">
        <v>95607</v>
      </c>
      <c r="B1878" s="233" t="s">
        <v>5742</v>
      </c>
      <c r="C1878" s="234" t="s">
        <v>775</v>
      </c>
      <c r="D1878" s="235">
        <v>4.6500000000000004</v>
      </c>
    </row>
    <row r="1879" spans="1:4" ht="24.95" customHeight="1" x14ac:dyDescent="0.2">
      <c r="A1879" s="504">
        <v>95608</v>
      </c>
      <c r="B1879" s="233" t="s">
        <v>5743</v>
      </c>
      <c r="C1879" s="234" t="s">
        <v>775</v>
      </c>
      <c r="D1879" s="235">
        <v>5.36</v>
      </c>
    </row>
    <row r="1880" spans="1:4" ht="24.95" customHeight="1" x14ac:dyDescent="0.2">
      <c r="A1880" s="504">
        <v>95609</v>
      </c>
      <c r="B1880" s="233" t="s">
        <v>5744</v>
      </c>
      <c r="C1880" s="234" t="s">
        <v>775</v>
      </c>
      <c r="D1880" s="235">
        <v>5.97</v>
      </c>
    </row>
    <row r="1881" spans="1:4" ht="24.95" customHeight="1" x14ac:dyDescent="0.2">
      <c r="A1881" s="504">
        <v>96160</v>
      </c>
      <c r="B1881" s="233" t="s">
        <v>5745</v>
      </c>
      <c r="C1881" s="234" t="s">
        <v>779</v>
      </c>
      <c r="D1881" s="235">
        <v>161.03</v>
      </c>
    </row>
    <row r="1882" spans="1:4" ht="24.95" customHeight="1" x14ac:dyDescent="0.2">
      <c r="A1882" s="504">
        <v>96161</v>
      </c>
      <c r="B1882" s="233" t="s">
        <v>5746</v>
      </c>
      <c r="C1882" s="234" t="s">
        <v>779</v>
      </c>
      <c r="D1882" s="235">
        <v>234.86</v>
      </c>
    </row>
    <row r="1883" spans="1:4" ht="24.95" customHeight="1" x14ac:dyDescent="0.2">
      <c r="A1883" s="504">
        <v>96162</v>
      </c>
      <c r="B1883" s="233" t="s">
        <v>5747</v>
      </c>
      <c r="C1883" s="234" t="s">
        <v>779</v>
      </c>
      <c r="D1883" s="235">
        <v>302.45</v>
      </c>
    </row>
    <row r="1884" spans="1:4" ht="24.95" customHeight="1" x14ac:dyDescent="0.2">
      <c r="A1884" s="504">
        <v>96163</v>
      </c>
      <c r="B1884" s="233" t="s">
        <v>5748</v>
      </c>
      <c r="C1884" s="234" t="s">
        <v>779</v>
      </c>
      <c r="D1884" s="235">
        <v>341.14</v>
      </c>
    </row>
    <row r="1885" spans="1:4" ht="24.95" customHeight="1" x14ac:dyDescent="0.2">
      <c r="A1885" s="504">
        <v>96164</v>
      </c>
      <c r="B1885" s="233" t="s">
        <v>5749</v>
      </c>
      <c r="C1885" s="234" t="s">
        <v>779</v>
      </c>
      <c r="D1885" s="235">
        <v>146.5</v>
      </c>
    </row>
    <row r="1886" spans="1:4" ht="24.95" customHeight="1" x14ac:dyDescent="0.2">
      <c r="A1886" s="504">
        <v>96165</v>
      </c>
      <c r="B1886" s="233" t="s">
        <v>5750</v>
      </c>
      <c r="C1886" s="234" t="s">
        <v>779</v>
      </c>
      <c r="D1886" s="235">
        <v>214.97</v>
      </c>
    </row>
    <row r="1887" spans="1:4" ht="24.95" customHeight="1" x14ac:dyDescent="0.2">
      <c r="A1887" s="504">
        <v>96166</v>
      </c>
      <c r="B1887" s="233" t="s">
        <v>5751</v>
      </c>
      <c r="C1887" s="234" t="s">
        <v>779</v>
      </c>
      <c r="D1887" s="235">
        <v>271.94</v>
      </c>
    </row>
    <row r="1888" spans="1:4" ht="24.95" customHeight="1" x14ac:dyDescent="0.2">
      <c r="A1888" s="504">
        <v>96167</v>
      </c>
      <c r="B1888" s="233" t="s">
        <v>5752</v>
      </c>
      <c r="C1888" s="234" t="s">
        <v>779</v>
      </c>
      <c r="D1888" s="235">
        <v>297.88</v>
      </c>
    </row>
    <row r="1889" spans="1:4" ht="24.95" customHeight="1" x14ac:dyDescent="0.2">
      <c r="A1889" s="504">
        <v>96168</v>
      </c>
      <c r="B1889" s="233" t="s">
        <v>5753</v>
      </c>
      <c r="C1889" s="234" t="s">
        <v>779</v>
      </c>
      <c r="D1889" s="235">
        <v>139.5</v>
      </c>
    </row>
    <row r="1890" spans="1:4" ht="24.95" customHeight="1" x14ac:dyDescent="0.2">
      <c r="A1890" s="504">
        <v>96169</v>
      </c>
      <c r="B1890" s="233" t="s">
        <v>5754</v>
      </c>
      <c r="C1890" s="234" t="s">
        <v>779</v>
      </c>
      <c r="D1890" s="235">
        <v>205.95</v>
      </c>
    </row>
    <row r="1891" spans="1:4" ht="24.95" customHeight="1" x14ac:dyDescent="0.2">
      <c r="A1891" s="504">
        <v>96170</v>
      </c>
      <c r="B1891" s="233" t="s">
        <v>5755</v>
      </c>
      <c r="C1891" s="234" t="s">
        <v>779</v>
      </c>
      <c r="D1891" s="235">
        <v>260.89</v>
      </c>
    </row>
    <row r="1892" spans="1:4" ht="24.95" customHeight="1" x14ac:dyDescent="0.2">
      <c r="A1892" s="504">
        <v>96171</v>
      </c>
      <c r="B1892" s="233" t="s">
        <v>5756</v>
      </c>
      <c r="C1892" s="234" t="s">
        <v>779</v>
      </c>
      <c r="D1892" s="235">
        <v>283.02</v>
      </c>
    </row>
    <row r="1893" spans="1:4" ht="24.95" customHeight="1" x14ac:dyDescent="0.2">
      <c r="A1893" s="504">
        <v>96172</v>
      </c>
      <c r="B1893" s="233" t="s">
        <v>5757</v>
      </c>
      <c r="C1893" s="234" t="s">
        <v>779</v>
      </c>
      <c r="D1893" s="235">
        <v>171.11</v>
      </c>
    </row>
    <row r="1894" spans="1:4" ht="24.95" customHeight="1" x14ac:dyDescent="0.2">
      <c r="A1894" s="504">
        <v>96173</v>
      </c>
      <c r="B1894" s="233" t="s">
        <v>5758</v>
      </c>
      <c r="C1894" s="234" t="s">
        <v>779</v>
      </c>
      <c r="D1894" s="235">
        <v>247.46</v>
      </c>
    </row>
    <row r="1895" spans="1:4" ht="24.95" customHeight="1" x14ac:dyDescent="0.2">
      <c r="A1895" s="504">
        <v>96174</v>
      </c>
      <c r="B1895" s="233" t="s">
        <v>5759</v>
      </c>
      <c r="C1895" s="234" t="s">
        <v>779</v>
      </c>
      <c r="D1895" s="235">
        <v>318.56</v>
      </c>
    </row>
    <row r="1896" spans="1:4" ht="24.95" customHeight="1" x14ac:dyDescent="0.2">
      <c r="A1896" s="504">
        <v>96175</v>
      </c>
      <c r="B1896" s="233" t="s">
        <v>5760</v>
      </c>
      <c r="C1896" s="234" t="s">
        <v>779</v>
      </c>
      <c r="D1896" s="235">
        <v>359.86</v>
      </c>
    </row>
    <row r="1897" spans="1:4" ht="24.95" customHeight="1" x14ac:dyDescent="0.2">
      <c r="A1897" s="504">
        <v>96176</v>
      </c>
      <c r="B1897" s="233" t="s">
        <v>5761</v>
      </c>
      <c r="C1897" s="234" t="s">
        <v>779</v>
      </c>
      <c r="D1897" s="235">
        <v>153.19</v>
      </c>
    </row>
    <row r="1898" spans="1:4" ht="24.95" customHeight="1" x14ac:dyDescent="0.2">
      <c r="A1898" s="504">
        <v>96177</v>
      </c>
      <c r="B1898" s="233" t="s">
        <v>5762</v>
      </c>
      <c r="C1898" s="234" t="s">
        <v>779</v>
      </c>
      <c r="D1898" s="235">
        <v>222.7</v>
      </c>
    </row>
    <row r="1899" spans="1:4" ht="24.95" customHeight="1" x14ac:dyDescent="0.2">
      <c r="A1899" s="504">
        <v>96178</v>
      </c>
      <c r="B1899" s="233" t="s">
        <v>5763</v>
      </c>
      <c r="C1899" s="234" t="s">
        <v>779</v>
      </c>
      <c r="D1899" s="235">
        <v>281.06</v>
      </c>
    </row>
    <row r="1900" spans="1:4" ht="24.95" customHeight="1" x14ac:dyDescent="0.2">
      <c r="A1900" s="504">
        <v>96179</v>
      </c>
      <c r="B1900" s="233" t="s">
        <v>5764</v>
      </c>
      <c r="C1900" s="234" t="s">
        <v>779</v>
      </c>
      <c r="D1900" s="235">
        <v>307.79000000000002</v>
      </c>
    </row>
    <row r="1901" spans="1:4" ht="24.95" customHeight="1" x14ac:dyDescent="0.2">
      <c r="A1901" s="504">
        <v>96180</v>
      </c>
      <c r="B1901" s="233" t="s">
        <v>5765</v>
      </c>
      <c r="C1901" s="234" t="s">
        <v>779</v>
      </c>
      <c r="D1901" s="235">
        <v>144.41</v>
      </c>
    </row>
    <row r="1902" spans="1:4" ht="24.95" customHeight="1" x14ac:dyDescent="0.2">
      <c r="A1902" s="504">
        <v>96181</v>
      </c>
      <c r="B1902" s="233" t="s">
        <v>5766</v>
      </c>
      <c r="C1902" s="234" t="s">
        <v>779</v>
      </c>
      <c r="D1902" s="235">
        <v>211.68</v>
      </c>
    </row>
    <row r="1903" spans="1:4" ht="24.95" customHeight="1" x14ac:dyDescent="0.2">
      <c r="A1903" s="504">
        <v>96182</v>
      </c>
      <c r="B1903" s="233" t="s">
        <v>5767</v>
      </c>
      <c r="C1903" s="234" t="s">
        <v>779</v>
      </c>
      <c r="D1903" s="235">
        <v>266.41000000000003</v>
      </c>
    </row>
    <row r="1904" spans="1:4" ht="24.95" customHeight="1" x14ac:dyDescent="0.2">
      <c r="A1904" s="504">
        <v>96183</v>
      </c>
      <c r="B1904" s="233" t="s">
        <v>5768</v>
      </c>
      <c r="C1904" s="234" t="s">
        <v>779</v>
      </c>
      <c r="D1904" s="235">
        <v>289.74</v>
      </c>
    </row>
    <row r="1905" spans="1:4" ht="24.95" customHeight="1" x14ac:dyDescent="0.2">
      <c r="A1905" s="504">
        <v>98228</v>
      </c>
      <c r="B1905" s="233" t="s">
        <v>5769</v>
      </c>
      <c r="C1905" s="234" t="s">
        <v>779</v>
      </c>
      <c r="D1905" s="235">
        <v>43.28</v>
      </c>
    </row>
    <row r="1906" spans="1:4" ht="24.95" customHeight="1" x14ac:dyDescent="0.2">
      <c r="A1906" s="504">
        <v>98229</v>
      </c>
      <c r="B1906" s="233" t="s">
        <v>5770</v>
      </c>
      <c r="C1906" s="234" t="s">
        <v>779</v>
      </c>
      <c r="D1906" s="235">
        <v>58.29</v>
      </c>
    </row>
    <row r="1907" spans="1:4" ht="24.95" customHeight="1" x14ac:dyDescent="0.2">
      <c r="A1907" s="504">
        <v>98230</v>
      </c>
      <c r="B1907" s="233" t="s">
        <v>5771</v>
      </c>
      <c r="C1907" s="234" t="s">
        <v>779</v>
      </c>
      <c r="D1907" s="235">
        <v>79.03</v>
      </c>
    </row>
    <row r="1908" spans="1:4" ht="24.95" customHeight="1" x14ac:dyDescent="0.2">
      <c r="A1908" s="504">
        <v>83534</v>
      </c>
      <c r="B1908" s="233" t="s">
        <v>5772</v>
      </c>
      <c r="C1908" s="234" t="s">
        <v>741</v>
      </c>
      <c r="D1908" s="235">
        <v>434.18</v>
      </c>
    </row>
    <row r="1909" spans="1:4" ht="24.95" customHeight="1" x14ac:dyDescent="0.2">
      <c r="A1909" s="504">
        <v>95240</v>
      </c>
      <c r="B1909" s="233" t="s">
        <v>18385</v>
      </c>
      <c r="C1909" s="234" t="s">
        <v>742</v>
      </c>
      <c r="D1909" s="235">
        <v>10.54</v>
      </c>
    </row>
    <row r="1910" spans="1:4" ht="24.95" customHeight="1" x14ac:dyDescent="0.2">
      <c r="A1910" s="504">
        <v>95241</v>
      </c>
      <c r="B1910" s="233" t="s">
        <v>18386</v>
      </c>
      <c r="C1910" s="234" t="s">
        <v>742</v>
      </c>
      <c r="D1910" s="235">
        <v>17.57</v>
      </c>
    </row>
    <row r="1911" spans="1:4" ht="24.95" customHeight="1" x14ac:dyDescent="0.2">
      <c r="A1911" s="504">
        <v>96616</v>
      </c>
      <c r="B1911" s="233" t="s">
        <v>5773</v>
      </c>
      <c r="C1911" s="234" t="s">
        <v>741</v>
      </c>
      <c r="D1911" s="235">
        <v>369.3</v>
      </c>
    </row>
    <row r="1912" spans="1:4" ht="24.95" customHeight="1" x14ac:dyDescent="0.2">
      <c r="A1912" s="504">
        <v>96617</v>
      </c>
      <c r="B1912" s="233" t="s">
        <v>5774</v>
      </c>
      <c r="C1912" s="234" t="s">
        <v>742</v>
      </c>
      <c r="D1912" s="235">
        <v>11.06</v>
      </c>
    </row>
    <row r="1913" spans="1:4" ht="24.95" customHeight="1" x14ac:dyDescent="0.2">
      <c r="A1913" s="504">
        <v>96619</v>
      </c>
      <c r="B1913" s="233" t="s">
        <v>5775</v>
      </c>
      <c r="C1913" s="234" t="s">
        <v>742</v>
      </c>
      <c r="D1913" s="235">
        <v>18.46</v>
      </c>
    </row>
    <row r="1914" spans="1:4" ht="24.95" customHeight="1" x14ac:dyDescent="0.2">
      <c r="A1914" s="504">
        <v>96620</v>
      </c>
      <c r="B1914" s="233" t="s">
        <v>5776</v>
      </c>
      <c r="C1914" s="234" t="s">
        <v>741</v>
      </c>
      <c r="D1914" s="235">
        <v>351.72</v>
      </c>
    </row>
    <row r="1915" spans="1:4" ht="24.95" customHeight="1" x14ac:dyDescent="0.2">
      <c r="A1915" s="504">
        <v>96621</v>
      </c>
      <c r="B1915" s="233" t="s">
        <v>5777</v>
      </c>
      <c r="C1915" s="234" t="s">
        <v>741</v>
      </c>
      <c r="D1915" s="235">
        <v>149.43</v>
      </c>
    </row>
    <row r="1916" spans="1:4" ht="24.95" customHeight="1" x14ac:dyDescent="0.2">
      <c r="A1916" s="504">
        <v>96622</v>
      </c>
      <c r="B1916" s="233" t="s">
        <v>5778</v>
      </c>
      <c r="C1916" s="234" t="s">
        <v>741</v>
      </c>
      <c r="D1916" s="235">
        <v>97.89</v>
      </c>
    </row>
    <row r="1917" spans="1:4" ht="24.95" customHeight="1" x14ac:dyDescent="0.2">
      <c r="A1917" s="504">
        <v>96623</v>
      </c>
      <c r="B1917" s="233" t="s">
        <v>5779</v>
      </c>
      <c r="C1917" s="234" t="s">
        <v>741</v>
      </c>
      <c r="D1917" s="235">
        <v>137.4</v>
      </c>
    </row>
    <row r="1918" spans="1:4" ht="24.95" customHeight="1" x14ac:dyDescent="0.2">
      <c r="A1918" s="504">
        <v>96624</v>
      </c>
      <c r="B1918" s="233" t="s">
        <v>5780</v>
      </c>
      <c r="C1918" s="234" t="s">
        <v>741</v>
      </c>
      <c r="D1918" s="235">
        <v>93.64</v>
      </c>
    </row>
    <row r="1919" spans="1:4" ht="24.95" customHeight="1" x14ac:dyDescent="0.2">
      <c r="A1919" s="504">
        <v>97082</v>
      </c>
      <c r="B1919" s="233" t="s">
        <v>5781</v>
      </c>
      <c r="C1919" s="234" t="s">
        <v>741</v>
      </c>
      <c r="D1919" s="235">
        <v>39.43</v>
      </c>
    </row>
    <row r="1920" spans="1:4" ht="24.95" customHeight="1" x14ac:dyDescent="0.2">
      <c r="A1920" s="504">
        <v>97083</v>
      </c>
      <c r="B1920" s="233" t="s">
        <v>5782</v>
      </c>
      <c r="C1920" s="234" t="s">
        <v>742</v>
      </c>
      <c r="D1920" s="235">
        <v>2.17</v>
      </c>
    </row>
    <row r="1921" spans="1:4" ht="24.95" customHeight="1" x14ac:dyDescent="0.2">
      <c r="A1921" s="504">
        <v>97084</v>
      </c>
      <c r="B1921" s="233" t="s">
        <v>5783</v>
      </c>
      <c r="C1921" s="234" t="s">
        <v>742</v>
      </c>
      <c r="D1921" s="235">
        <v>0.44</v>
      </c>
    </row>
    <row r="1922" spans="1:4" ht="24.95" customHeight="1" x14ac:dyDescent="0.2">
      <c r="A1922" s="504">
        <v>97086</v>
      </c>
      <c r="B1922" s="233" t="s">
        <v>5784</v>
      </c>
      <c r="C1922" s="234" t="s">
        <v>742</v>
      </c>
      <c r="D1922" s="235">
        <v>87.91</v>
      </c>
    </row>
    <row r="1923" spans="1:4" ht="24.95" customHeight="1" x14ac:dyDescent="0.2">
      <c r="A1923" s="504">
        <v>97094</v>
      </c>
      <c r="B1923" s="233" t="s">
        <v>5785</v>
      </c>
      <c r="C1923" s="234" t="s">
        <v>741</v>
      </c>
      <c r="D1923" s="235">
        <v>360.99</v>
      </c>
    </row>
    <row r="1924" spans="1:4" ht="24.95" customHeight="1" x14ac:dyDescent="0.2">
      <c r="A1924" s="504">
        <v>97095</v>
      </c>
      <c r="B1924" s="233" t="s">
        <v>5786</v>
      </c>
      <c r="C1924" s="234" t="s">
        <v>741</v>
      </c>
      <c r="D1924" s="235">
        <v>338.81</v>
      </c>
    </row>
    <row r="1925" spans="1:4" ht="24.95" customHeight="1" x14ac:dyDescent="0.2">
      <c r="A1925" s="504">
        <v>97096</v>
      </c>
      <c r="B1925" s="233" t="s">
        <v>5787</v>
      </c>
      <c r="C1925" s="234" t="s">
        <v>741</v>
      </c>
      <c r="D1925" s="235">
        <v>327.44</v>
      </c>
    </row>
    <row r="1926" spans="1:4" ht="24.95" customHeight="1" x14ac:dyDescent="0.2">
      <c r="A1926" s="504">
        <v>90996</v>
      </c>
      <c r="B1926" s="233" t="s">
        <v>5788</v>
      </c>
      <c r="C1926" s="234" t="s">
        <v>742</v>
      </c>
      <c r="D1926" s="235">
        <v>11.49</v>
      </c>
    </row>
    <row r="1927" spans="1:4" ht="24.95" customHeight="1" x14ac:dyDescent="0.2">
      <c r="A1927" s="504">
        <v>90997</v>
      </c>
      <c r="B1927" s="233" t="s">
        <v>5789</v>
      </c>
      <c r="C1927" s="234" t="s">
        <v>742</v>
      </c>
      <c r="D1927" s="235">
        <v>15.56</v>
      </c>
    </row>
    <row r="1928" spans="1:4" ht="24.95" customHeight="1" x14ac:dyDescent="0.2">
      <c r="A1928" s="504">
        <v>90998</v>
      </c>
      <c r="B1928" s="233" t="s">
        <v>5790</v>
      </c>
      <c r="C1928" s="234" t="s">
        <v>742</v>
      </c>
      <c r="D1928" s="235">
        <v>18.760000000000002</v>
      </c>
    </row>
    <row r="1929" spans="1:4" ht="24.95" customHeight="1" x14ac:dyDescent="0.2">
      <c r="A1929" s="504">
        <v>91000</v>
      </c>
      <c r="B1929" s="233" t="s">
        <v>5791</v>
      </c>
      <c r="C1929" s="234" t="s">
        <v>742</v>
      </c>
      <c r="D1929" s="235">
        <v>14.35</v>
      </c>
    </row>
    <row r="1930" spans="1:4" ht="24.95" customHeight="1" x14ac:dyDescent="0.2">
      <c r="A1930" s="504">
        <v>91002</v>
      </c>
      <c r="B1930" s="233" t="s">
        <v>5792</v>
      </c>
      <c r="C1930" s="234" t="s">
        <v>742</v>
      </c>
      <c r="D1930" s="235">
        <v>13.21</v>
      </c>
    </row>
    <row r="1931" spans="1:4" ht="24.95" customHeight="1" x14ac:dyDescent="0.2">
      <c r="A1931" s="504">
        <v>91003</v>
      </c>
      <c r="B1931" s="233" t="s">
        <v>5793</v>
      </c>
      <c r="C1931" s="234" t="s">
        <v>742</v>
      </c>
      <c r="D1931" s="235">
        <v>15.27</v>
      </c>
    </row>
    <row r="1932" spans="1:4" ht="24.95" customHeight="1" x14ac:dyDescent="0.2">
      <c r="A1932" s="504">
        <v>91004</v>
      </c>
      <c r="B1932" s="233" t="s">
        <v>5794</v>
      </c>
      <c r="C1932" s="234" t="s">
        <v>742</v>
      </c>
      <c r="D1932" s="235">
        <v>11.85</v>
      </c>
    </row>
    <row r="1933" spans="1:4" ht="24.95" customHeight="1" x14ac:dyDescent="0.2">
      <c r="A1933" s="504">
        <v>91005</v>
      </c>
      <c r="B1933" s="233" t="s">
        <v>5795</v>
      </c>
      <c r="C1933" s="234" t="s">
        <v>742</v>
      </c>
      <c r="D1933" s="235">
        <v>14.23</v>
      </c>
    </row>
    <row r="1934" spans="1:4" ht="24.95" customHeight="1" x14ac:dyDescent="0.2">
      <c r="A1934" s="504">
        <v>91006</v>
      </c>
      <c r="B1934" s="233" t="s">
        <v>5796</v>
      </c>
      <c r="C1934" s="234" t="s">
        <v>742</v>
      </c>
      <c r="D1934" s="235">
        <v>10.94</v>
      </c>
    </row>
    <row r="1935" spans="1:4" ht="24.95" customHeight="1" x14ac:dyDescent="0.2">
      <c r="A1935" s="504">
        <v>91007</v>
      </c>
      <c r="B1935" s="233" t="s">
        <v>5797</v>
      </c>
      <c r="C1935" s="234" t="s">
        <v>742</v>
      </c>
      <c r="D1935" s="235">
        <v>9.81</v>
      </c>
    </row>
    <row r="1936" spans="1:4" ht="24.95" customHeight="1" x14ac:dyDescent="0.2">
      <c r="A1936" s="504">
        <v>91008</v>
      </c>
      <c r="B1936" s="233" t="s">
        <v>5798</v>
      </c>
      <c r="C1936" s="234" t="s">
        <v>742</v>
      </c>
      <c r="D1936" s="235">
        <v>11.87</v>
      </c>
    </row>
    <row r="1937" spans="1:4" ht="24.95" customHeight="1" x14ac:dyDescent="0.2">
      <c r="A1937" s="504">
        <v>92263</v>
      </c>
      <c r="B1937" s="233" t="s">
        <v>5799</v>
      </c>
      <c r="C1937" s="234" t="s">
        <v>742</v>
      </c>
      <c r="D1937" s="235">
        <v>105</v>
      </c>
    </row>
    <row r="1938" spans="1:4" ht="24.95" customHeight="1" x14ac:dyDescent="0.2">
      <c r="A1938" s="504">
        <v>92264</v>
      </c>
      <c r="B1938" s="233" t="s">
        <v>5800</v>
      </c>
      <c r="C1938" s="234" t="s">
        <v>742</v>
      </c>
      <c r="D1938" s="235">
        <v>117.94</v>
      </c>
    </row>
    <row r="1939" spans="1:4" ht="24.95" customHeight="1" x14ac:dyDescent="0.2">
      <c r="A1939" s="504">
        <v>92265</v>
      </c>
      <c r="B1939" s="233" t="s">
        <v>5801</v>
      </c>
      <c r="C1939" s="234" t="s">
        <v>742</v>
      </c>
      <c r="D1939" s="235">
        <v>72.2</v>
      </c>
    </row>
    <row r="1940" spans="1:4" ht="24.95" customHeight="1" x14ac:dyDescent="0.2">
      <c r="A1940" s="504">
        <v>92266</v>
      </c>
      <c r="B1940" s="233" t="s">
        <v>5802</v>
      </c>
      <c r="C1940" s="234" t="s">
        <v>742</v>
      </c>
      <c r="D1940" s="235">
        <v>83.73</v>
      </c>
    </row>
    <row r="1941" spans="1:4" ht="24.95" customHeight="1" x14ac:dyDescent="0.2">
      <c r="A1941" s="504">
        <v>92267</v>
      </c>
      <c r="B1941" s="233" t="s">
        <v>5803</v>
      </c>
      <c r="C1941" s="234" t="s">
        <v>742</v>
      </c>
      <c r="D1941" s="235">
        <v>30.01</v>
      </c>
    </row>
    <row r="1942" spans="1:4" ht="24.95" customHeight="1" x14ac:dyDescent="0.2">
      <c r="A1942" s="504">
        <v>92268</v>
      </c>
      <c r="B1942" s="233" t="s">
        <v>5804</v>
      </c>
      <c r="C1942" s="234" t="s">
        <v>742</v>
      </c>
      <c r="D1942" s="235">
        <v>40.18</v>
      </c>
    </row>
    <row r="1943" spans="1:4" ht="24.95" customHeight="1" x14ac:dyDescent="0.2">
      <c r="A1943" s="504">
        <v>92269</v>
      </c>
      <c r="B1943" s="233" t="s">
        <v>5805</v>
      </c>
      <c r="C1943" s="234" t="s">
        <v>742</v>
      </c>
      <c r="D1943" s="235">
        <v>93.18</v>
      </c>
    </row>
    <row r="1944" spans="1:4" ht="24.95" customHeight="1" x14ac:dyDescent="0.2">
      <c r="A1944" s="504">
        <v>92270</v>
      </c>
      <c r="B1944" s="233" t="s">
        <v>5806</v>
      </c>
      <c r="C1944" s="234" t="s">
        <v>742</v>
      </c>
      <c r="D1944" s="235">
        <v>78.930000000000007</v>
      </c>
    </row>
    <row r="1945" spans="1:4" ht="24.95" customHeight="1" x14ac:dyDescent="0.2">
      <c r="A1945" s="504">
        <v>92271</v>
      </c>
      <c r="B1945" s="233" t="s">
        <v>5807</v>
      </c>
      <c r="C1945" s="234" t="s">
        <v>742</v>
      </c>
      <c r="D1945" s="235">
        <v>63.23</v>
      </c>
    </row>
    <row r="1946" spans="1:4" ht="24.95" customHeight="1" x14ac:dyDescent="0.2">
      <c r="A1946" s="504">
        <v>92272</v>
      </c>
      <c r="B1946" s="233" t="s">
        <v>5808</v>
      </c>
      <c r="C1946" s="234" t="s">
        <v>779</v>
      </c>
      <c r="D1946" s="235">
        <v>31.19</v>
      </c>
    </row>
    <row r="1947" spans="1:4" ht="24.95" customHeight="1" x14ac:dyDescent="0.2">
      <c r="A1947" s="504">
        <v>92273</v>
      </c>
      <c r="B1947" s="233" t="s">
        <v>5809</v>
      </c>
      <c r="C1947" s="234" t="s">
        <v>779</v>
      </c>
      <c r="D1947" s="235">
        <v>16.04</v>
      </c>
    </row>
    <row r="1948" spans="1:4" ht="24.95" customHeight="1" x14ac:dyDescent="0.2">
      <c r="A1948" s="504">
        <v>92408</v>
      </c>
      <c r="B1948" s="233" t="s">
        <v>5810</v>
      </c>
      <c r="C1948" s="234" t="s">
        <v>742</v>
      </c>
      <c r="D1948" s="235">
        <v>170.44</v>
      </c>
    </row>
    <row r="1949" spans="1:4" ht="24.95" customHeight="1" x14ac:dyDescent="0.2">
      <c r="A1949" s="504">
        <v>92409</v>
      </c>
      <c r="B1949" s="233" t="s">
        <v>5811</v>
      </c>
      <c r="C1949" s="234" t="s">
        <v>742</v>
      </c>
      <c r="D1949" s="235">
        <v>161.69</v>
      </c>
    </row>
    <row r="1950" spans="1:4" ht="24.95" customHeight="1" x14ac:dyDescent="0.2">
      <c r="A1950" s="504">
        <v>92410</v>
      </c>
      <c r="B1950" s="233" t="s">
        <v>5812</v>
      </c>
      <c r="C1950" s="234" t="s">
        <v>742</v>
      </c>
      <c r="D1950" s="235">
        <v>115.99</v>
      </c>
    </row>
    <row r="1951" spans="1:4" ht="24.95" customHeight="1" x14ac:dyDescent="0.2">
      <c r="A1951" s="504">
        <v>92411</v>
      </c>
      <c r="B1951" s="233" t="s">
        <v>5813</v>
      </c>
      <c r="C1951" s="234" t="s">
        <v>742</v>
      </c>
      <c r="D1951" s="235">
        <v>108.25</v>
      </c>
    </row>
    <row r="1952" spans="1:4" ht="24.95" customHeight="1" x14ac:dyDescent="0.2">
      <c r="A1952" s="504">
        <v>92412</v>
      </c>
      <c r="B1952" s="233" t="s">
        <v>5814</v>
      </c>
      <c r="C1952" s="234" t="s">
        <v>742</v>
      </c>
      <c r="D1952" s="235">
        <v>76.959999999999994</v>
      </c>
    </row>
    <row r="1953" spans="1:4" ht="24.95" customHeight="1" x14ac:dyDescent="0.2">
      <c r="A1953" s="504">
        <v>92413</v>
      </c>
      <c r="B1953" s="233" t="s">
        <v>5815</v>
      </c>
      <c r="C1953" s="234" t="s">
        <v>742</v>
      </c>
      <c r="D1953" s="235">
        <v>71</v>
      </c>
    </row>
    <row r="1954" spans="1:4" ht="24.95" customHeight="1" x14ac:dyDescent="0.2">
      <c r="A1954" s="504">
        <v>92414</v>
      </c>
      <c r="B1954" s="233" t="s">
        <v>5816</v>
      </c>
      <c r="C1954" s="234" t="s">
        <v>742</v>
      </c>
      <c r="D1954" s="235">
        <v>94.95</v>
      </c>
    </row>
    <row r="1955" spans="1:4" ht="24.95" customHeight="1" x14ac:dyDescent="0.2">
      <c r="A1955" s="504">
        <v>92415</v>
      </c>
      <c r="B1955" s="233" t="s">
        <v>5817</v>
      </c>
      <c r="C1955" s="234" t="s">
        <v>742</v>
      </c>
      <c r="D1955" s="235">
        <v>87.22</v>
      </c>
    </row>
    <row r="1956" spans="1:4" ht="24.95" customHeight="1" x14ac:dyDescent="0.2">
      <c r="A1956" s="504">
        <v>92416</v>
      </c>
      <c r="B1956" s="233" t="s">
        <v>5818</v>
      </c>
      <c r="C1956" s="234" t="s">
        <v>742</v>
      </c>
      <c r="D1956" s="235">
        <v>110.85</v>
      </c>
    </row>
    <row r="1957" spans="1:4" ht="24.95" customHeight="1" x14ac:dyDescent="0.2">
      <c r="A1957" s="504">
        <v>92417</v>
      </c>
      <c r="B1957" s="233" t="s">
        <v>5819</v>
      </c>
      <c r="C1957" s="234" t="s">
        <v>742</v>
      </c>
      <c r="D1957" s="235">
        <v>103.15</v>
      </c>
    </row>
    <row r="1958" spans="1:4" ht="24.95" customHeight="1" x14ac:dyDescent="0.2">
      <c r="A1958" s="504">
        <v>92418</v>
      </c>
      <c r="B1958" s="233" t="s">
        <v>5820</v>
      </c>
      <c r="C1958" s="234" t="s">
        <v>742</v>
      </c>
      <c r="D1958" s="235">
        <v>59.97</v>
      </c>
    </row>
    <row r="1959" spans="1:4" ht="24.95" customHeight="1" x14ac:dyDescent="0.2">
      <c r="A1959" s="504">
        <v>92419</v>
      </c>
      <c r="B1959" s="233" t="s">
        <v>5821</v>
      </c>
      <c r="C1959" s="234" t="s">
        <v>742</v>
      </c>
      <c r="D1959" s="235">
        <v>54.04</v>
      </c>
    </row>
    <row r="1960" spans="1:4" ht="24.95" customHeight="1" x14ac:dyDescent="0.2">
      <c r="A1960" s="504">
        <v>92420</v>
      </c>
      <c r="B1960" s="233" t="s">
        <v>5822</v>
      </c>
      <c r="C1960" s="234" t="s">
        <v>742</v>
      </c>
      <c r="D1960" s="235">
        <v>72.2</v>
      </c>
    </row>
    <row r="1961" spans="1:4" ht="24.95" customHeight="1" x14ac:dyDescent="0.2">
      <c r="A1961" s="504">
        <v>92421</v>
      </c>
      <c r="B1961" s="233" t="s">
        <v>5823</v>
      </c>
      <c r="C1961" s="234" t="s">
        <v>742</v>
      </c>
      <c r="D1961" s="235">
        <v>66.25</v>
      </c>
    </row>
    <row r="1962" spans="1:4" ht="24.95" customHeight="1" x14ac:dyDescent="0.2">
      <c r="A1962" s="504">
        <v>92422</v>
      </c>
      <c r="B1962" s="233" t="s">
        <v>5824</v>
      </c>
      <c r="C1962" s="234" t="s">
        <v>742</v>
      </c>
      <c r="D1962" s="235">
        <v>48.82</v>
      </c>
    </row>
    <row r="1963" spans="1:4" ht="24.95" customHeight="1" x14ac:dyDescent="0.2">
      <c r="A1963" s="504">
        <v>92423</v>
      </c>
      <c r="B1963" s="233" t="s">
        <v>5825</v>
      </c>
      <c r="C1963" s="234" t="s">
        <v>742</v>
      </c>
      <c r="D1963" s="235">
        <v>43.67</v>
      </c>
    </row>
    <row r="1964" spans="1:4" ht="24.95" customHeight="1" x14ac:dyDescent="0.2">
      <c r="A1964" s="504">
        <v>92424</v>
      </c>
      <c r="B1964" s="233" t="s">
        <v>5826</v>
      </c>
      <c r="C1964" s="234" t="s">
        <v>742</v>
      </c>
      <c r="D1964" s="235">
        <v>59.46</v>
      </c>
    </row>
    <row r="1965" spans="1:4" ht="24.95" customHeight="1" x14ac:dyDescent="0.2">
      <c r="A1965" s="504">
        <v>92425</v>
      </c>
      <c r="B1965" s="233" t="s">
        <v>5827</v>
      </c>
      <c r="C1965" s="234" t="s">
        <v>742</v>
      </c>
      <c r="D1965" s="235">
        <v>54.29</v>
      </c>
    </row>
    <row r="1966" spans="1:4" ht="24.95" customHeight="1" x14ac:dyDescent="0.2">
      <c r="A1966" s="504">
        <v>92426</v>
      </c>
      <c r="B1966" s="233" t="s">
        <v>5828</v>
      </c>
      <c r="C1966" s="234" t="s">
        <v>742</v>
      </c>
      <c r="D1966" s="235">
        <v>43.2</v>
      </c>
    </row>
    <row r="1967" spans="1:4" ht="24.95" customHeight="1" x14ac:dyDescent="0.2">
      <c r="A1967" s="504">
        <v>92427</v>
      </c>
      <c r="B1967" s="233" t="s">
        <v>5829</v>
      </c>
      <c r="C1967" s="234" t="s">
        <v>742</v>
      </c>
      <c r="D1967" s="235">
        <v>38.43</v>
      </c>
    </row>
    <row r="1968" spans="1:4" ht="24.95" customHeight="1" x14ac:dyDescent="0.2">
      <c r="A1968" s="504">
        <v>92428</v>
      </c>
      <c r="B1968" s="233" t="s">
        <v>5830</v>
      </c>
      <c r="C1968" s="234" t="s">
        <v>742</v>
      </c>
      <c r="D1968" s="235">
        <v>53.05</v>
      </c>
    </row>
    <row r="1969" spans="1:4" ht="24.95" customHeight="1" x14ac:dyDescent="0.2">
      <c r="A1969" s="504">
        <v>92429</v>
      </c>
      <c r="B1969" s="233" t="s">
        <v>5831</v>
      </c>
      <c r="C1969" s="234" t="s">
        <v>742</v>
      </c>
      <c r="D1969" s="235">
        <v>48.27</v>
      </c>
    </row>
    <row r="1970" spans="1:4" ht="24.95" customHeight="1" x14ac:dyDescent="0.2">
      <c r="A1970" s="504">
        <v>92430</v>
      </c>
      <c r="B1970" s="233" t="s">
        <v>5832</v>
      </c>
      <c r="C1970" s="234" t="s">
        <v>742</v>
      </c>
      <c r="D1970" s="235">
        <v>38.81</v>
      </c>
    </row>
    <row r="1971" spans="1:4" ht="24.95" customHeight="1" x14ac:dyDescent="0.2">
      <c r="A1971" s="504">
        <v>92431</v>
      </c>
      <c r="B1971" s="233" t="s">
        <v>5833</v>
      </c>
      <c r="C1971" s="234" t="s">
        <v>742</v>
      </c>
      <c r="D1971" s="235">
        <v>34.270000000000003</v>
      </c>
    </row>
    <row r="1972" spans="1:4" ht="24.95" customHeight="1" x14ac:dyDescent="0.2">
      <c r="A1972" s="504">
        <v>92432</v>
      </c>
      <c r="B1972" s="233" t="s">
        <v>5834</v>
      </c>
      <c r="C1972" s="234" t="s">
        <v>742</v>
      </c>
      <c r="D1972" s="235">
        <v>48.15</v>
      </c>
    </row>
    <row r="1973" spans="1:4" ht="24.95" customHeight="1" x14ac:dyDescent="0.2">
      <c r="A1973" s="504">
        <v>92433</v>
      </c>
      <c r="B1973" s="233" t="s">
        <v>5835</v>
      </c>
      <c r="C1973" s="234" t="s">
        <v>742</v>
      </c>
      <c r="D1973" s="235">
        <v>43.63</v>
      </c>
    </row>
    <row r="1974" spans="1:4" ht="24.95" customHeight="1" x14ac:dyDescent="0.2">
      <c r="A1974" s="504">
        <v>92434</v>
      </c>
      <c r="B1974" s="233" t="s">
        <v>5836</v>
      </c>
      <c r="C1974" s="234" t="s">
        <v>742</v>
      </c>
      <c r="D1974" s="235">
        <v>36.86</v>
      </c>
    </row>
    <row r="1975" spans="1:4" ht="24.95" customHeight="1" x14ac:dyDescent="0.2">
      <c r="A1975" s="504">
        <v>92435</v>
      </c>
      <c r="B1975" s="233" t="s">
        <v>5837</v>
      </c>
      <c r="C1975" s="234" t="s">
        <v>742</v>
      </c>
      <c r="D1975" s="235">
        <v>32.47</v>
      </c>
    </row>
    <row r="1976" spans="1:4" ht="24.95" customHeight="1" x14ac:dyDescent="0.2">
      <c r="A1976" s="504">
        <v>92436</v>
      </c>
      <c r="B1976" s="233" t="s">
        <v>5838</v>
      </c>
      <c r="C1976" s="234" t="s">
        <v>742</v>
      </c>
      <c r="D1976" s="235">
        <v>45.87</v>
      </c>
    </row>
    <row r="1977" spans="1:4" ht="24.95" customHeight="1" x14ac:dyDescent="0.2">
      <c r="A1977" s="504">
        <v>92437</v>
      </c>
      <c r="B1977" s="233" t="s">
        <v>5839</v>
      </c>
      <c r="C1977" s="234" t="s">
        <v>742</v>
      </c>
      <c r="D1977" s="235">
        <v>41.5</v>
      </c>
    </row>
    <row r="1978" spans="1:4" ht="24.95" customHeight="1" x14ac:dyDescent="0.2">
      <c r="A1978" s="504">
        <v>92438</v>
      </c>
      <c r="B1978" s="233" t="s">
        <v>5840</v>
      </c>
      <c r="C1978" s="234" t="s">
        <v>742</v>
      </c>
      <c r="D1978" s="235">
        <v>35.450000000000003</v>
      </c>
    </row>
    <row r="1979" spans="1:4" ht="24.95" customHeight="1" x14ac:dyDescent="0.2">
      <c r="A1979" s="504">
        <v>92439</v>
      </c>
      <c r="B1979" s="233" t="s">
        <v>5841</v>
      </c>
      <c r="C1979" s="234" t="s">
        <v>742</v>
      </c>
      <c r="D1979" s="235">
        <v>31.18</v>
      </c>
    </row>
    <row r="1980" spans="1:4" ht="24.95" customHeight="1" x14ac:dyDescent="0.2">
      <c r="A1980" s="504">
        <v>92440</v>
      </c>
      <c r="B1980" s="233" t="s">
        <v>5842</v>
      </c>
      <c r="C1980" s="234" t="s">
        <v>742</v>
      </c>
      <c r="D1980" s="235">
        <v>44.23</v>
      </c>
    </row>
    <row r="1981" spans="1:4" ht="24.95" customHeight="1" x14ac:dyDescent="0.2">
      <c r="A1981" s="504">
        <v>92441</v>
      </c>
      <c r="B1981" s="233" t="s">
        <v>5843</v>
      </c>
      <c r="C1981" s="234" t="s">
        <v>742</v>
      </c>
      <c r="D1981" s="235">
        <v>39.99</v>
      </c>
    </row>
    <row r="1982" spans="1:4" ht="24.95" customHeight="1" x14ac:dyDescent="0.2">
      <c r="A1982" s="504">
        <v>92442</v>
      </c>
      <c r="B1982" s="233" t="s">
        <v>5844</v>
      </c>
      <c r="C1982" s="234" t="s">
        <v>742</v>
      </c>
      <c r="D1982" s="235">
        <v>32.58</v>
      </c>
    </row>
    <row r="1983" spans="1:4" ht="24.95" customHeight="1" x14ac:dyDescent="0.2">
      <c r="A1983" s="504">
        <v>92443</v>
      </c>
      <c r="B1983" s="233" t="s">
        <v>5845</v>
      </c>
      <c r="C1983" s="234" t="s">
        <v>742</v>
      </c>
      <c r="D1983" s="235">
        <v>28.46</v>
      </c>
    </row>
    <row r="1984" spans="1:4" ht="24.95" customHeight="1" x14ac:dyDescent="0.2">
      <c r="A1984" s="504">
        <v>92444</v>
      </c>
      <c r="B1984" s="233" t="s">
        <v>5846</v>
      </c>
      <c r="C1984" s="234" t="s">
        <v>742</v>
      </c>
      <c r="D1984" s="235">
        <v>41.09</v>
      </c>
    </row>
    <row r="1985" spans="1:4" ht="24.95" customHeight="1" x14ac:dyDescent="0.2">
      <c r="A1985" s="504">
        <v>92445</v>
      </c>
      <c r="B1985" s="233" t="s">
        <v>5847</v>
      </c>
      <c r="C1985" s="234" t="s">
        <v>742</v>
      </c>
      <c r="D1985" s="235">
        <v>36.96</v>
      </c>
    </row>
    <row r="1986" spans="1:4" ht="24.95" customHeight="1" x14ac:dyDescent="0.2">
      <c r="A1986" s="504">
        <v>92446</v>
      </c>
      <c r="B1986" s="233" t="s">
        <v>5848</v>
      </c>
      <c r="C1986" s="234" t="s">
        <v>742</v>
      </c>
      <c r="D1986" s="235">
        <v>173.2</v>
      </c>
    </row>
    <row r="1987" spans="1:4" ht="24.95" customHeight="1" x14ac:dyDescent="0.2">
      <c r="A1987" s="504">
        <v>92447</v>
      </c>
      <c r="B1987" s="233" t="s">
        <v>5849</v>
      </c>
      <c r="C1987" s="234" t="s">
        <v>742</v>
      </c>
      <c r="D1987" s="235">
        <v>125.58</v>
      </c>
    </row>
    <row r="1988" spans="1:4" ht="24.95" customHeight="1" x14ac:dyDescent="0.2">
      <c r="A1988" s="504">
        <v>92448</v>
      </c>
      <c r="B1988" s="233" t="s">
        <v>5850</v>
      </c>
      <c r="C1988" s="234" t="s">
        <v>742</v>
      </c>
      <c r="D1988" s="235">
        <v>104.85</v>
      </c>
    </row>
    <row r="1989" spans="1:4" ht="24.95" customHeight="1" x14ac:dyDescent="0.2">
      <c r="A1989" s="504">
        <v>92449</v>
      </c>
      <c r="B1989" s="233" t="s">
        <v>5851</v>
      </c>
      <c r="C1989" s="234" t="s">
        <v>742</v>
      </c>
      <c r="D1989" s="235">
        <v>203.08</v>
      </c>
    </row>
    <row r="1990" spans="1:4" ht="24.95" customHeight="1" x14ac:dyDescent="0.2">
      <c r="A1990" s="504">
        <v>92450</v>
      </c>
      <c r="B1990" s="233" t="s">
        <v>5852</v>
      </c>
      <c r="C1990" s="234" t="s">
        <v>742</v>
      </c>
      <c r="D1990" s="235">
        <v>159.49</v>
      </c>
    </row>
    <row r="1991" spans="1:4" ht="24.95" customHeight="1" x14ac:dyDescent="0.2">
      <c r="A1991" s="504">
        <v>92451</v>
      </c>
      <c r="B1991" s="233" t="s">
        <v>5853</v>
      </c>
      <c r="C1991" s="234" t="s">
        <v>742</v>
      </c>
      <c r="D1991" s="235">
        <v>132.11000000000001</v>
      </c>
    </row>
    <row r="1992" spans="1:4" ht="24.95" customHeight="1" x14ac:dyDescent="0.2">
      <c r="A1992" s="504">
        <v>92452</v>
      </c>
      <c r="B1992" s="233" t="s">
        <v>5854</v>
      </c>
      <c r="C1992" s="234" t="s">
        <v>742</v>
      </c>
      <c r="D1992" s="235">
        <v>101.61</v>
      </c>
    </row>
    <row r="1993" spans="1:4" ht="24.95" customHeight="1" x14ac:dyDescent="0.2">
      <c r="A1993" s="504">
        <v>92453</v>
      </c>
      <c r="B1993" s="233" t="s">
        <v>5855</v>
      </c>
      <c r="C1993" s="234" t="s">
        <v>742</v>
      </c>
      <c r="D1993" s="235">
        <v>177.52</v>
      </c>
    </row>
    <row r="1994" spans="1:4" ht="24.95" customHeight="1" x14ac:dyDescent="0.2">
      <c r="A1994" s="504">
        <v>92454</v>
      </c>
      <c r="B1994" s="233" t="s">
        <v>5856</v>
      </c>
      <c r="C1994" s="234" t="s">
        <v>742</v>
      </c>
      <c r="D1994" s="235">
        <v>165.75</v>
      </c>
    </row>
    <row r="1995" spans="1:4" ht="24.95" customHeight="1" x14ac:dyDescent="0.2">
      <c r="A1995" s="504">
        <v>92455</v>
      </c>
      <c r="B1995" s="233" t="s">
        <v>5857</v>
      </c>
      <c r="C1995" s="234" t="s">
        <v>742</v>
      </c>
      <c r="D1995" s="235">
        <v>110.93</v>
      </c>
    </row>
    <row r="1996" spans="1:4" ht="24.95" customHeight="1" x14ac:dyDescent="0.2">
      <c r="A1996" s="504">
        <v>92456</v>
      </c>
      <c r="B1996" s="233" t="s">
        <v>5858</v>
      </c>
      <c r="C1996" s="234" t="s">
        <v>742</v>
      </c>
      <c r="D1996" s="235">
        <v>84.28</v>
      </c>
    </row>
    <row r="1997" spans="1:4" ht="24.95" customHeight="1" x14ac:dyDescent="0.2">
      <c r="A1997" s="504">
        <v>92457</v>
      </c>
      <c r="B1997" s="233" t="s">
        <v>5859</v>
      </c>
      <c r="C1997" s="234" t="s">
        <v>742</v>
      </c>
      <c r="D1997" s="235">
        <v>155.41999999999999</v>
      </c>
    </row>
    <row r="1998" spans="1:4" ht="24.95" customHeight="1" x14ac:dyDescent="0.2">
      <c r="A1998" s="504">
        <v>92458</v>
      </c>
      <c r="B1998" s="233" t="s">
        <v>5860</v>
      </c>
      <c r="C1998" s="234" t="s">
        <v>742</v>
      </c>
      <c r="D1998" s="235">
        <v>153.66999999999999</v>
      </c>
    </row>
    <row r="1999" spans="1:4" ht="24.95" customHeight="1" x14ac:dyDescent="0.2">
      <c r="A1999" s="504">
        <v>92459</v>
      </c>
      <c r="B1999" s="233" t="s">
        <v>5861</v>
      </c>
      <c r="C1999" s="234" t="s">
        <v>742</v>
      </c>
      <c r="D1999" s="235">
        <v>95.21</v>
      </c>
    </row>
    <row r="2000" spans="1:4" ht="24.95" customHeight="1" x14ac:dyDescent="0.2">
      <c r="A2000" s="504">
        <v>92460</v>
      </c>
      <c r="B2000" s="233" t="s">
        <v>5862</v>
      </c>
      <c r="C2000" s="234" t="s">
        <v>742</v>
      </c>
      <c r="D2000" s="235">
        <v>69.05</v>
      </c>
    </row>
    <row r="2001" spans="1:4" ht="24.95" customHeight="1" x14ac:dyDescent="0.2">
      <c r="A2001" s="504">
        <v>92461</v>
      </c>
      <c r="B2001" s="233" t="s">
        <v>5863</v>
      </c>
      <c r="C2001" s="234" t="s">
        <v>742</v>
      </c>
      <c r="D2001" s="235">
        <v>144.37</v>
      </c>
    </row>
    <row r="2002" spans="1:4" ht="24.95" customHeight="1" x14ac:dyDescent="0.2">
      <c r="A2002" s="504">
        <v>92462</v>
      </c>
      <c r="B2002" s="233" t="s">
        <v>5864</v>
      </c>
      <c r="C2002" s="234" t="s">
        <v>742</v>
      </c>
      <c r="D2002" s="235">
        <v>145.91999999999999</v>
      </c>
    </row>
    <row r="2003" spans="1:4" ht="24.95" customHeight="1" x14ac:dyDescent="0.2">
      <c r="A2003" s="504">
        <v>92463</v>
      </c>
      <c r="B2003" s="233" t="s">
        <v>5865</v>
      </c>
      <c r="C2003" s="234" t="s">
        <v>742</v>
      </c>
      <c r="D2003" s="235">
        <v>87.06</v>
      </c>
    </row>
    <row r="2004" spans="1:4" ht="24.95" customHeight="1" x14ac:dyDescent="0.2">
      <c r="A2004" s="504">
        <v>92464</v>
      </c>
      <c r="B2004" s="233" t="s">
        <v>5866</v>
      </c>
      <c r="C2004" s="234" t="s">
        <v>742</v>
      </c>
      <c r="D2004" s="235">
        <v>64.069999999999993</v>
      </c>
    </row>
    <row r="2005" spans="1:4" ht="24.95" customHeight="1" x14ac:dyDescent="0.2">
      <c r="A2005" s="504">
        <v>92465</v>
      </c>
      <c r="B2005" s="233" t="s">
        <v>5867</v>
      </c>
      <c r="C2005" s="234" t="s">
        <v>742</v>
      </c>
      <c r="D2005" s="235">
        <v>111.21</v>
      </c>
    </row>
    <row r="2006" spans="1:4" ht="24.95" customHeight="1" x14ac:dyDescent="0.2">
      <c r="A2006" s="504">
        <v>92466</v>
      </c>
      <c r="B2006" s="233" t="s">
        <v>5868</v>
      </c>
      <c r="C2006" s="234" t="s">
        <v>742</v>
      </c>
      <c r="D2006" s="235">
        <v>139.58000000000001</v>
      </c>
    </row>
    <row r="2007" spans="1:4" ht="24.95" customHeight="1" x14ac:dyDescent="0.2">
      <c r="A2007" s="504">
        <v>92467</v>
      </c>
      <c r="B2007" s="233" t="s">
        <v>5869</v>
      </c>
      <c r="C2007" s="234" t="s">
        <v>742</v>
      </c>
      <c r="D2007" s="235">
        <v>68.48</v>
      </c>
    </row>
    <row r="2008" spans="1:4" ht="24.95" customHeight="1" x14ac:dyDescent="0.2">
      <c r="A2008" s="504">
        <v>92468</v>
      </c>
      <c r="B2008" s="233" t="s">
        <v>5870</v>
      </c>
      <c r="C2008" s="234" t="s">
        <v>742</v>
      </c>
      <c r="D2008" s="235">
        <v>57.66</v>
      </c>
    </row>
    <row r="2009" spans="1:4" ht="24.95" customHeight="1" x14ac:dyDescent="0.2">
      <c r="A2009" s="504">
        <v>92469</v>
      </c>
      <c r="B2009" s="233" t="s">
        <v>5871</v>
      </c>
      <c r="C2009" s="234" t="s">
        <v>742</v>
      </c>
      <c r="D2009" s="235">
        <v>101.11</v>
      </c>
    </row>
    <row r="2010" spans="1:4" ht="24.95" customHeight="1" x14ac:dyDescent="0.2">
      <c r="A2010" s="504">
        <v>92470</v>
      </c>
      <c r="B2010" s="233" t="s">
        <v>5872</v>
      </c>
      <c r="C2010" s="234" t="s">
        <v>742</v>
      </c>
      <c r="D2010" s="235">
        <v>135.31</v>
      </c>
    </row>
    <row r="2011" spans="1:4" ht="24.95" customHeight="1" x14ac:dyDescent="0.2">
      <c r="A2011" s="504">
        <v>92471</v>
      </c>
      <c r="B2011" s="233" t="s">
        <v>5873</v>
      </c>
      <c r="C2011" s="234" t="s">
        <v>742</v>
      </c>
      <c r="D2011" s="235">
        <v>62.37</v>
      </c>
    </row>
    <row r="2012" spans="1:4" ht="24.95" customHeight="1" x14ac:dyDescent="0.2">
      <c r="A2012" s="504">
        <v>92472</v>
      </c>
      <c r="B2012" s="233" t="s">
        <v>5874</v>
      </c>
      <c r="C2012" s="234" t="s">
        <v>742</v>
      </c>
      <c r="D2012" s="235">
        <v>53.88</v>
      </c>
    </row>
    <row r="2013" spans="1:4" ht="24.95" customHeight="1" x14ac:dyDescent="0.2">
      <c r="A2013" s="504">
        <v>92473</v>
      </c>
      <c r="B2013" s="233" t="s">
        <v>5875</v>
      </c>
      <c r="C2013" s="234" t="s">
        <v>742</v>
      </c>
      <c r="D2013" s="235">
        <v>92.94</v>
      </c>
    </row>
    <row r="2014" spans="1:4" ht="24.95" customHeight="1" x14ac:dyDescent="0.2">
      <c r="A2014" s="504">
        <v>92474</v>
      </c>
      <c r="B2014" s="233" t="s">
        <v>5876</v>
      </c>
      <c r="C2014" s="234" t="s">
        <v>742</v>
      </c>
      <c r="D2014" s="235">
        <v>131.6</v>
      </c>
    </row>
    <row r="2015" spans="1:4" ht="24.95" customHeight="1" x14ac:dyDescent="0.2">
      <c r="A2015" s="504">
        <v>92475</v>
      </c>
      <c r="B2015" s="233" t="s">
        <v>5877</v>
      </c>
      <c r="C2015" s="234" t="s">
        <v>742</v>
      </c>
      <c r="D2015" s="235">
        <v>57.4</v>
      </c>
    </row>
    <row r="2016" spans="1:4" ht="24.95" customHeight="1" x14ac:dyDescent="0.2">
      <c r="A2016" s="504">
        <v>92476</v>
      </c>
      <c r="B2016" s="233" t="s">
        <v>5878</v>
      </c>
      <c r="C2016" s="234" t="s">
        <v>742</v>
      </c>
      <c r="D2016" s="235">
        <v>50.64</v>
      </c>
    </row>
    <row r="2017" spans="1:4" ht="24.95" customHeight="1" x14ac:dyDescent="0.2">
      <c r="A2017" s="504">
        <v>92477</v>
      </c>
      <c r="B2017" s="233" t="s">
        <v>5879</v>
      </c>
      <c r="C2017" s="234" t="s">
        <v>742</v>
      </c>
      <c r="D2017" s="235">
        <v>75.430000000000007</v>
      </c>
    </row>
    <row r="2018" spans="1:4" ht="24.95" customHeight="1" x14ac:dyDescent="0.2">
      <c r="A2018" s="504">
        <v>92478</v>
      </c>
      <c r="B2018" s="233" t="s">
        <v>5880</v>
      </c>
      <c r="C2018" s="234" t="s">
        <v>742</v>
      </c>
      <c r="D2018" s="235">
        <v>124.36</v>
      </c>
    </row>
    <row r="2019" spans="1:4" ht="24.95" customHeight="1" x14ac:dyDescent="0.2">
      <c r="A2019" s="504">
        <v>92479</v>
      </c>
      <c r="B2019" s="233" t="s">
        <v>5881</v>
      </c>
      <c r="C2019" s="234" t="s">
        <v>742</v>
      </c>
      <c r="D2019" s="235">
        <v>46.8</v>
      </c>
    </row>
    <row r="2020" spans="1:4" ht="24.95" customHeight="1" x14ac:dyDescent="0.2">
      <c r="A2020" s="504">
        <v>92480</v>
      </c>
      <c r="B2020" s="233" t="s">
        <v>5882</v>
      </c>
      <c r="C2020" s="234" t="s">
        <v>742</v>
      </c>
      <c r="D2020" s="235">
        <v>44.26</v>
      </c>
    </row>
    <row r="2021" spans="1:4" ht="24.95" customHeight="1" x14ac:dyDescent="0.2">
      <c r="A2021" s="504">
        <v>92481</v>
      </c>
      <c r="B2021" s="233" t="s">
        <v>5883</v>
      </c>
      <c r="C2021" s="234" t="s">
        <v>742</v>
      </c>
      <c r="D2021" s="235">
        <v>220</v>
      </c>
    </row>
    <row r="2022" spans="1:4" ht="24.95" customHeight="1" x14ac:dyDescent="0.2">
      <c r="A2022" s="504">
        <v>92482</v>
      </c>
      <c r="B2022" s="233" t="s">
        <v>5884</v>
      </c>
      <c r="C2022" s="234" t="s">
        <v>742</v>
      </c>
      <c r="D2022" s="235">
        <v>209.8</v>
      </c>
    </row>
    <row r="2023" spans="1:4" ht="24.95" customHeight="1" x14ac:dyDescent="0.2">
      <c r="A2023" s="504">
        <v>92483</v>
      </c>
      <c r="B2023" s="233" t="s">
        <v>5885</v>
      </c>
      <c r="C2023" s="234" t="s">
        <v>742</v>
      </c>
      <c r="D2023" s="235">
        <v>164.12</v>
      </c>
    </row>
    <row r="2024" spans="1:4" ht="24.95" customHeight="1" x14ac:dyDescent="0.2">
      <c r="A2024" s="504">
        <v>92484</v>
      </c>
      <c r="B2024" s="233" t="s">
        <v>5886</v>
      </c>
      <c r="C2024" s="234" t="s">
        <v>742</v>
      </c>
      <c r="D2024" s="235">
        <v>155.11000000000001</v>
      </c>
    </row>
    <row r="2025" spans="1:4" ht="24.95" customHeight="1" x14ac:dyDescent="0.2">
      <c r="A2025" s="504">
        <v>92485</v>
      </c>
      <c r="B2025" s="233" t="s">
        <v>5887</v>
      </c>
      <c r="C2025" s="234" t="s">
        <v>742</v>
      </c>
      <c r="D2025" s="235">
        <v>117.28</v>
      </c>
    </row>
    <row r="2026" spans="1:4" ht="24.95" customHeight="1" x14ac:dyDescent="0.2">
      <c r="A2026" s="504">
        <v>92486</v>
      </c>
      <c r="B2026" s="233" t="s">
        <v>5888</v>
      </c>
      <c r="C2026" s="234" t="s">
        <v>742</v>
      </c>
      <c r="D2026" s="235">
        <v>110.36</v>
      </c>
    </row>
    <row r="2027" spans="1:4" ht="24.95" customHeight="1" x14ac:dyDescent="0.2">
      <c r="A2027" s="504">
        <v>92487</v>
      </c>
      <c r="B2027" s="233" t="s">
        <v>5889</v>
      </c>
      <c r="C2027" s="234" t="s">
        <v>742</v>
      </c>
      <c r="D2027" s="235">
        <v>59.89</v>
      </c>
    </row>
    <row r="2028" spans="1:4" ht="24.95" customHeight="1" x14ac:dyDescent="0.2">
      <c r="A2028" s="504">
        <v>92488</v>
      </c>
      <c r="B2028" s="233" t="s">
        <v>5890</v>
      </c>
      <c r="C2028" s="234" t="s">
        <v>742</v>
      </c>
      <c r="D2028" s="235">
        <v>57.52</v>
      </c>
    </row>
    <row r="2029" spans="1:4" ht="24.95" customHeight="1" x14ac:dyDescent="0.2">
      <c r="A2029" s="504">
        <v>92489</v>
      </c>
      <c r="B2029" s="233" t="s">
        <v>5891</v>
      </c>
      <c r="C2029" s="234" t="s">
        <v>742</v>
      </c>
      <c r="D2029" s="235">
        <v>36.53</v>
      </c>
    </row>
    <row r="2030" spans="1:4" ht="24.95" customHeight="1" x14ac:dyDescent="0.2">
      <c r="A2030" s="504">
        <v>92490</v>
      </c>
      <c r="B2030" s="233" t="s">
        <v>5892</v>
      </c>
      <c r="C2030" s="234" t="s">
        <v>742</v>
      </c>
      <c r="D2030" s="235">
        <v>34.35</v>
      </c>
    </row>
    <row r="2031" spans="1:4" ht="24.95" customHeight="1" x14ac:dyDescent="0.2">
      <c r="A2031" s="504">
        <v>92491</v>
      </c>
      <c r="B2031" s="233" t="s">
        <v>5893</v>
      </c>
      <c r="C2031" s="234" t="s">
        <v>742</v>
      </c>
      <c r="D2031" s="235">
        <v>57.41</v>
      </c>
    </row>
    <row r="2032" spans="1:4" ht="24.95" customHeight="1" x14ac:dyDescent="0.2">
      <c r="A2032" s="504">
        <v>92492</v>
      </c>
      <c r="B2032" s="233" t="s">
        <v>5894</v>
      </c>
      <c r="C2032" s="234" t="s">
        <v>742</v>
      </c>
      <c r="D2032" s="235">
        <v>55.14</v>
      </c>
    </row>
    <row r="2033" spans="1:4" ht="24.95" customHeight="1" x14ac:dyDescent="0.2">
      <c r="A2033" s="504">
        <v>92493</v>
      </c>
      <c r="B2033" s="233" t="s">
        <v>5895</v>
      </c>
      <c r="C2033" s="234" t="s">
        <v>742</v>
      </c>
      <c r="D2033" s="235">
        <v>32.840000000000003</v>
      </c>
    </row>
    <row r="2034" spans="1:4" ht="24.95" customHeight="1" x14ac:dyDescent="0.2">
      <c r="A2034" s="504">
        <v>92494</v>
      </c>
      <c r="B2034" s="233" t="s">
        <v>5896</v>
      </c>
      <c r="C2034" s="234" t="s">
        <v>742</v>
      </c>
      <c r="D2034" s="235">
        <v>32.32</v>
      </c>
    </row>
    <row r="2035" spans="1:4" ht="24.95" customHeight="1" x14ac:dyDescent="0.2">
      <c r="A2035" s="504">
        <v>92495</v>
      </c>
      <c r="B2035" s="233" t="s">
        <v>5897</v>
      </c>
      <c r="C2035" s="234" t="s">
        <v>742</v>
      </c>
      <c r="D2035" s="235">
        <v>55.72</v>
      </c>
    </row>
    <row r="2036" spans="1:4" ht="24.95" customHeight="1" x14ac:dyDescent="0.2">
      <c r="A2036" s="504">
        <v>92496</v>
      </c>
      <c r="B2036" s="233" t="s">
        <v>5898</v>
      </c>
      <c r="C2036" s="234" t="s">
        <v>742</v>
      </c>
      <c r="D2036" s="235">
        <v>53.54</v>
      </c>
    </row>
    <row r="2037" spans="1:4" ht="24.95" customHeight="1" x14ac:dyDescent="0.2">
      <c r="A2037" s="504">
        <v>92497</v>
      </c>
      <c r="B2037" s="233" t="s">
        <v>5899</v>
      </c>
      <c r="C2037" s="234" t="s">
        <v>742</v>
      </c>
      <c r="D2037" s="235">
        <v>33</v>
      </c>
    </row>
    <row r="2038" spans="1:4" ht="24.95" customHeight="1" x14ac:dyDescent="0.2">
      <c r="A2038" s="504">
        <v>92498</v>
      </c>
      <c r="B2038" s="233" t="s">
        <v>5900</v>
      </c>
      <c r="C2038" s="234" t="s">
        <v>742</v>
      </c>
      <c r="D2038" s="235">
        <v>30.96</v>
      </c>
    </row>
    <row r="2039" spans="1:4" ht="24.95" customHeight="1" x14ac:dyDescent="0.2">
      <c r="A2039" s="504">
        <v>92499</v>
      </c>
      <c r="B2039" s="233" t="s">
        <v>5901</v>
      </c>
      <c r="C2039" s="234" t="s">
        <v>742</v>
      </c>
      <c r="D2039" s="235">
        <v>54.73</v>
      </c>
    </row>
    <row r="2040" spans="1:4" ht="24.95" customHeight="1" x14ac:dyDescent="0.2">
      <c r="A2040" s="504">
        <v>92500</v>
      </c>
      <c r="B2040" s="233" t="s">
        <v>5902</v>
      </c>
      <c r="C2040" s="234" t="s">
        <v>742</v>
      </c>
      <c r="D2040" s="235">
        <v>52.59</v>
      </c>
    </row>
    <row r="2041" spans="1:4" ht="24.95" customHeight="1" x14ac:dyDescent="0.2">
      <c r="A2041" s="504">
        <v>92501</v>
      </c>
      <c r="B2041" s="233" t="s">
        <v>5903</v>
      </c>
      <c r="C2041" s="234" t="s">
        <v>742</v>
      </c>
      <c r="D2041" s="235">
        <v>32.17</v>
      </c>
    </row>
    <row r="2042" spans="1:4" ht="24.95" customHeight="1" x14ac:dyDescent="0.2">
      <c r="A2042" s="504">
        <v>92502</v>
      </c>
      <c r="B2042" s="233" t="s">
        <v>5904</v>
      </c>
      <c r="C2042" s="234" t="s">
        <v>742</v>
      </c>
      <c r="D2042" s="235">
        <v>30.19</v>
      </c>
    </row>
    <row r="2043" spans="1:4" ht="24.95" customHeight="1" x14ac:dyDescent="0.2">
      <c r="A2043" s="504">
        <v>92503</v>
      </c>
      <c r="B2043" s="233" t="s">
        <v>5905</v>
      </c>
      <c r="C2043" s="234" t="s">
        <v>742</v>
      </c>
      <c r="D2043" s="235">
        <v>53.1</v>
      </c>
    </row>
    <row r="2044" spans="1:4" ht="24.95" customHeight="1" x14ac:dyDescent="0.2">
      <c r="A2044" s="504">
        <v>92504</v>
      </c>
      <c r="B2044" s="233" t="s">
        <v>5906</v>
      </c>
      <c r="C2044" s="234" t="s">
        <v>742</v>
      </c>
      <c r="D2044" s="235">
        <v>35.340000000000003</v>
      </c>
    </row>
    <row r="2045" spans="1:4" ht="24.95" customHeight="1" x14ac:dyDescent="0.2">
      <c r="A2045" s="504">
        <v>92505</v>
      </c>
      <c r="B2045" s="233" t="s">
        <v>5907</v>
      </c>
      <c r="C2045" s="234" t="s">
        <v>742</v>
      </c>
      <c r="D2045" s="235">
        <v>30.79</v>
      </c>
    </row>
    <row r="2046" spans="1:4" ht="24.95" customHeight="1" x14ac:dyDescent="0.2">
      <c r="A2046" s="504">
        <v>92506</v>
      </c>
      <c r="B2046" s="233" t="s">
        <v>5908</v>
      </c>
      <c r="C2046" s="234" t="s">
        <v>742</v>
      </c>
      <c r="D2046" s="235">
        <v>28.88</v>
      </c>
    </row>
    <row r="2047" spans="1:4" ht="24.95" customHeight="1" x14ac:dyDescent="0.2">
      <c r="A2047" s="504">
        <v>92507</v>
      </c>
      <c r="B2047" s="233" t="s">
        <v>5909</v>
      </c>
      <c r="C2047" s="234" t="s">
        <v>742</v>
      </c>
      <c r="D2047" s="235">
        <v>58.43</v>
      </c>
    </row>
    <row r="2048" spans="1:4" ht="24.95" customHeight="1" x14ac:dyDescent="0.2">
      <c r="A2048" s="504">
        <v>92508</v>
      </c>
      <c r="B2048" s="233" t="s">
        <v>5910</v>
      </c>
      <c r="C2048" s="234" t="s">
        <v>742</v>
      </c>
      <c r="D2048" s="235">
        <v>56.53</v>
      </c>
    </row>
    <row r="2049" spans="1:4" ht="24.95" customHeight="1" x14ac:dyDescent="0.2">
      <c r="A2049" s="504">
        <v>92509</v>
      </c>
      <c r="B2049" s="233" t="s">
        <v>5911</v>
      </c>
      <c r="C2049" s="234" t="s">
        <v>742</v>
      </c>
      <c r="D2049" s="235">
        <v>36.380000000000003</v>
      </c>
    </row>
    <row r="2050" spans="1:4" ht="24.95" customHeight="1" x14ac:dyDescent="0.2">
      <c r="A2050" s="504">
        <v>92510</v>
      </c>
      <c r="B2050" s="233" t="s">
        <v>5912</v>
      </c>
      <c r="C2050" s="234" t="s">
        <v>742</v>
      </c>
      <c r="D2050" s="235">
        <v>34.619999999999997</v>
      </c>
    </row>
    <row r="2051" spans="1:4" ht="24.95" customHeight="1" x14ac:dyDescent="0.2">
      <c r="A2051" s="504">
        <v>92511</v>
      </c>
      <c r="B2051" s="233" t="s">
        <v>5913</v>
      </c>
      <c r="C2051" s="234" t="s">
        <v>742</v>
      </c>
      <c r="D2051" s="235">
        <v>50.56</v>
      </c>
    </row>
    <row r="2052" spans="1:4" ht="24.95" customHeight="1" x14ac:dyDescent="0.2">
      <c r="A2052" s="504">
        <v>92512</v>
      </c>
      <c r="B2052" s="233" t="s">
        <v>5914</v>
      </c>
      <c r="C2052" s="234" t="s">
        <v>742</v>
      </c>
      <c r="D2052" s="235">
        <v>49.1</v>
      </c>
    </row>
    <row r="2053" spans="1:4" ht="24.95" customHeight="1" x14ac:dyDescent="0.2">
      <c r="A2053" s="504">
        <v>92513</v>
      </c>
      <c r="B2053" s="233" t="s">
        <v>5915</v>
      </c>
      <c r="C2053" s="234" t="s">
        <v>742</v>
      </c>
      <c r="D2053" s="235">
        <v>26.37</v>
      </c>
    </row>
    <row r="2054" spans="1:4" ht="24.95" customHeight="1" x14ac:dyDescent="0.2">
      <c r="A2054" s="504">
        <v>92514</v>
      </c>
      <c r="B2054" s="233" t="s">
        <v>5916</v>
      </c>
      <c r="C2054" s="234" t="s">
        <v>742</v>
      </c>
      <c r="D2054" s="235">
        <v>25.02</v>
      </c>
    </row>
    <row r="2055" spans="1:4" ht="24.95" customHeight="1" x14ac:dyDescent="0.2">
      <c r="A2055" s="504">
        <v>92515</v>
      </c>
      <c r="B2055" s="233" t="s">
        <v>5917</v>
      </c>
      <c r="C2055" s="234" t="s">
        <v>742</v>
      </c>
      <c r="D2055" s="235">
        <v>44.86</v>
      </c>
    </row>
    <row r="2056" spans="1:4" ht="24.95" customHeight="1" x14ac:dyDescent="0.2">
      <c r="A2056" s="504">
        <v>92516</v>
      </c>
      <c r="B2056" s="233" t="s">
        <v>5918</v>
      </c>
      <c r="C2056" s="234" t="s">
        <v>742</v>
      </c>
      <c r="D2056" s="235">
        <v>43.6</v>
      </c>
    </row>
    <row r="2057" spans="1:4" ht="24.95" customHeight="1" x14ac:dyDescent="0.2">
      <c r="A2057" s="504">
        <v>92517</v>
      </c>
      <c r="B2057" s="233" t="s">
        <v>5919</v>
      </c>
      <c r="C2057" s="234" t="s">
        <v>742</v>
      </c>
      <c r="D2057" s="235">
        <v>21.8</v>
      </c>
    </row>
    <row r="2058" spans="1:4" ht="24.95" customHeight="1" x14ac:dyDescent="0.2">
      <c r="A2058" s="504">
        <v>92518</v>
      </c>
      <c r="B2058" s="233" t="s">
        <v>5920</v>
      </c>
      <c r="C2058" s="234" t="s">
        <v>742</v>
      </c>
      <c r="D2058" s="235">
        <v>20.62</v>
      </c>
    </row>
    <row r="2059" spans="1:4" ht="24.95" customHeight="1" x14ac:dyDescent="0.2">
      <c r="A2059" s="504">
        <v>92519</v>
      </c>
      <c r="B2059" s="233" t="s">
        <v>5921</v>
      </c>
      <c r="C2059" s="234" t="s">
        <v>742</v>
      </c>
      <c r="D2059" s="235">
        <v>41.95</v>
      </c>
    </row>
    <row r="2060" spans="1:4" ht="24.95" customHeight="1" x14ac:dyDescent="0.2">
      <c r="A2060" s="504">
        <v>92520</v>
      </c>
      <c r="B2060" s="233" t="s">
        <v>5922</v>
      </c>
      <c r="C2060" s="234" t="s">
        <v>742</v>
      </c>
      <c r="D2060" s="235">
        <v>40.79</v>
      </c>
    </row>
    <row r="2061" spans="1:4" ht="24.95" customHeight="1" x14ac:dyDescent="0.2">
      <c r="A2061" s="504">
        <v>92521</v>
      </c>
      <c r="B2061" s="233" t="s">
        <v>5923</v>
      </c>
      <c r="C2061" s="234" t="s">
        <v>742</v>
      </c>
      <c r="D2061" s="235">
        <v>19.45</v>
      </c>
    </row>
    <row r="2062" spans="1:4" ht="24.95" customHeight="1" x14ac:dyDescent="0.2">
      <c r="A2062" s="504">
        <v>92522</v>
      </c>
      <c r="B2062" s="233" t="s">
        <v>5924</v>
      </c>
      <c r="C2062" s="234" t="s">
        <v>742</v>
      </c>
      <c r="D2062" s="235">
        <v>18.36</v>
      </c>
    </row>
    <row r="2063" spans="1:4" ht="24.95" customHeight="1" x14ac:dyDescent="0.2">
      <c r="A2063" s="504">
        <v>92523</v>
      </c>
      <c r="B2063" s="233" t="s">
        <v>5925</v>
      </c>
      <c r="C2063" s="234" t="s">
        <v>742</v>
      </c>
      <c r="D2063" s="235">
        <v>40.67</v>
      </c>
    </row>
    <row r="2064" spans="1:4" ht="24.95" customHeight="1" x14ac:dyDescent="0.2">
      <c r="A2064" s="504">
        <v>92524</v>
      </c>
      <c r="B2064" s="233" t="s">
        <v>5926</v>
      </c>
      <c r="C2064" s="234" t="s">
        <v>742</v>
      </c>
      <c r="D2064" s="235">
        <v>39.549999999999997</v>
      </c>
    </row>
    <row r="2065" spans="1:4" ht="24.95" customHeight="1" x14ac:dyDescent="0.2">
      <c r="A2065" s="504">
        <v>92525</v>
      </c>
      <c r="B2065" s="233" t="s">
        <v>5927</v>
      </c>
      <c r="C2065" s="234" t="s">
        <v>742</v>
      </c>
      <c r="D2065" s="235">
        <v>18.52</v>
      </c>
    </row>
    <row r="2066" spans="1:4" ht="24.95" customHeight="1" x14ac:dyDescent="0.2">
      <c r="A2066" s="504">
        <v>92526</v>
      </c>
      <c r="B2066" s="233" t="s">
        <v>5928</v>
      </c>
      <c r="C2066" s="234" t="s">
        <v>742</v>
      </c>
      <c r="D2066" s="235">
        <v>17.46</v>
      </c>
    </row>
    <row r="2067" spans="1:4" ht="24.95" customHeight="1" x14ac:dyDescent="0.2">
      <c r="A2067" s="504">
        <v>92527</v>
      </c>
      <c r="B2067" s="233" t="s">
        <v>5929</v>
      </c>
      <c r="C2067" s="234" t="s">
        <v>742</v>
      </c>
      <c r="D2067" s="235">
        <v>39.549999999999997</v>
      </c>
    </row>
    <row r="2068" spans="1:4" ht="24.95" customHeight="1" x14ac:dyDescent="0.2">
      <c r="A2068" s="504">
        <v>92528</v>
      </c>
      <c r="B2068" s="233" t="s">
        <v>5930</v>
      </c>
      <c r="C2068" s="234" t="s">
        <v>742</v>
      </c>
      <c r="D2068" s="235">
        <v>38.479999999999997</v>
      </c>
    </row>
    <row r="2069" spans="1:4" ht="24.95" customHeight="1" x14ac:dyDescent="0.2">
      <c r="A2069" s="504">
        <v>92529</v>
      </c>
      <c r="B2069" s="233" t="s">
        <v>5931</v>
      </c>
      <c r="C2069" s="234" t="s">
        <v>742</v>
      </c>
      <c r="D2069" s="235">
        <v>17.61</v>
      </c>
    </row>
    <row r="2070" spans="1:4" ht="24.95" customHeight="1" x14ac:dyDescent="0.2">
      <c r="A2070" s="504">
        <v>92530</v>
      </c>
      <c r="B2070" s="233" t="s">
        <v>5932</v>
      </c>
      <c r="C2070" s="234" t="s">
        <v>742</v>
      </c>
      <c r="D2070" s="235">
        <v>16.600000000000001</v>
      </c>
    </row>
    <row r="2071" spans="1:4" ht="24.95" customHeight="1" x14ac:dyDescent="0.2">
      <c r="A2071" s="504">
        <v>92531</v>
      </c>
      <c r="B2071" s="233" t="s">
        <v>5933</v>
      </c>
      <c r="C2071" s="234" t="s">
        <v>742</v>
      </c>
      <c r="D2071" s="235">
        <v>38.700000000000003</v>
      </c>
    </row>
    <row r="2072" spans="1:4" ht="24.95" customHeight="1" x14ac:dyDescent="0.2">
      <c r="A2072" s="504">
        <v>92532</v>
      </c>
      <c r="B2072" s="233" t="s">
        <v>5934</v>
      </c>
      <c r="C2072" s="234" t="s">
        <v>742</v>
      </c>
      <c r="D2072" s="235">
        <v>37.64</v>
      </c>
    </row>
    <row r="2073" spans="1:4" ht="24.95" customHeight="1" x14ac:dyDescent="0.2">
      <c r="A2073" s="504">
        <v>92533</v>
      </c>
      <c r="B2073" s="233" t="s">
        <v>5935</v>
      </c>
      <c r="C2073" s="234" t="s">
        <v>742</v>
      </c>
      <c r="D2073" s="235">
        <v>16.920000000000002</v>
      </c>
    </row>
    <row r="2074" spans="1:4" ht="24.95" customHeight="1" x14ac:dyDescent="0.2">
      <c r="A2074" s="504">
        <v>92534</v>
      </c>
      <c r="B2074" s="233" t="s">
        <v>5936</v>
      </c>
      <c r="C2074" s="234" t="s">
        <v>742</v>
      </c>
      <c r="D2074" s="235">
        <v>15.96</v>
      </c>
    </row>
    <row r="2075" spans="1:4" ht="24.95" customHeight="1" x14ac:dyDescent="0.2">
      <c r="A2075" s="504">
        <v>92535</v>
      </c>
      <c r="B2075" s="233" t="s">
        <v>5937</v>
      </c>
      <c r="C2075" s="234" t="s">
        <v>742</v>
      </c>
      <c r="D2075" s="235">
        <v>37.200000000000003</v>
      </c>
    </row>
    <row r="2076" spans="1:4" ht="24.95" customHeight="1" x14ac:dyDescent="0.2">
      <c r="A2076" s="504">
        <v>92536</v>
      </c>
      <c r="B2076" s="233" t="s">
        <v>5938</v>
      </c>
      <c r="C2076" s="234" t="s">
        <v>742</v>
      </c>
      <c r="D2076" s="235">
        <v>36.18</v>
      </c>
    </row>
    <row r="2077" spans="1:4" ht="24.95" customHeight="1" x14ac:dyDescent="0.2">
      <c r="A2077" s="504">
        <v>92537</v>
      </c>
      <c r="B2077" s="233" t="s">
        <v>5939</v>
      </c>
      <c r="C2077" s="234" t="s">
        <v>742</v>
      </c>
      <c r="D2077" s="235">
        <v>15.63</v>
      </c>
    </row>
    <row r="2078" spans="1:4" ht="24.95" customHeight="1" x14ac:dyDescent="0.2">
      <c r="A2078" s="504">
        <v>92538</v>
      </c>
      <c r="B2078" s="233" t="s">
        <v>5940</v>
      </c>
      <c r="C2078" s="234" t="s">
        <v>742</v>
      </c>
      <c r="D2078" s="235">
        <v>14.68</v>
      </c>
    </row>
    <row r="2079" spans="1:4" ht="24.95" customHeight="1" x14ac:dyDescent="0.2">
      <c r="A2079" s="504">
        <v>95934</v>
      </c>
      <c r="B2079" s="233" t="s">
        <v>5941</v>
      </c>
      <c r="C2079" s="234" t="s">
        <v>742</v>
      </c>
      <c r="D2079" s="235">
        <v>141.47999999999999</v>
      </c>
    </row>
    <row r="2080" spans="1:4" ht="24.95" customHeight="1" x14ac:dyDescent="0.2">
      <c r="A2080" s="504">
        <v>95935</v>
      </c>
      <c r="B2080" s="233" t="s">
        <v>5942</v>
      </c>
      <c r="C2080" s="234" t="s">
        <v>742</v>
      </c>
      <c r="D2080" s="235">
        <v>128.44999999999999</v>
      </c>
    </row>
    <row r="2081" spans="1:4" ht="24.95" customHeight="1" x14ac:dyDescent="0.2">
      <c r="A2081" s="504">
        <v>95936</v>
      </c>
      <c r="B2081" s="233" t="s">
        <v>5943</v>
      </c>
      <c r="C2081" s="234" t="s">
        <v>742</v>
      </c>
      <c r="D2081" s="235">
        <v>133.44999999999999</v>
      </c>
    </row>
    <row r="2082" spans="1:4" ht="24.95" customHeight="1" x14ac:dyDescent="0.2">
      <c r="A2082" s="504">
        <v>95937</v>
      </c>
      <c r="B2082" s="233" t="s">
        <v>5944</v>
      </c>
      <c r="C2082" s="234" t="s">
        <v>742</v>
      </c>
      <c r="D2082" s="235">
        <v>317.66000000000003</v>
      </c>
    </row>
    <row r="2083" spans="1:4" ht="24.95" customHeight="1" x14ac:dyDescent="0.2">
      <c r="A2083" s="504">
        <v>95938</v>
      </c>
      <c r="B2083" s="233" t="s">
        <v>5945</v>
      </c>
      <c r="C2083" s="234" t="s">
        <v>742</v>
      </c>
      <c r="D2083" s="235">
        <v>270.39999999999998</v>
      </c>
    </row>
    <row r="2084" spans="1:4" ht="24.95" customHeight="1" x14ac:dyDescent="0.2">
      <c r="A2084" s="504">
        <v>95939</v>
      </c>
      <c r="B2084" s="233" t="s">
        <v>5946</v>
      </c>
      <c r="C2084" s="234" t="s">
        <v>742</v>
      </c>
      <c r="D2084" s="235">
        <v>177.68</v>
      </c>
    </row>
    <row r="2085" spans="1:4" ht="24.95" customHeight="1" x14ac:dyDescent="0.2">
      <c r="A2085" s="504">
        <v>95940</v>
      </c>
      <c r="B2085" s="233" t="s">
        <v>5947</v>
      </c>
      <c r="C2085" s="234" t="s">
        <v>742</v>
      </c>
      <c r="D2085" s="235">
        <v>134.93</v>
      </c>
    </row>
    <row r="2086" spans="1:4" ht="24.95" customHeight="1" x14ac:dyDescent="0.2">
      <c r="A2086" s="504">
        <v>95941</v>
      </c>
      <c r="B2086" s="233" t="s">
        <v>5948</v>
      </c>
      <c r="C2086" s="234" t="s">
        <v>742</v>
      </c>
      <c r="D2086" s="235">
        <v>117.35</v>
      </c>
    </row>
    <row r="2087" spans="1:4" ht="24.95" customHeight="1" x14ac:dyDescent="0.2">
      <c r="A2087" s="504">
        <v>95942</v>
      </c>
      <c r="B2087" s="233" t="s">
        <v>5949</v>
      </c>
      <c r="C2087" s="234" t="s">
        <v>742</v>
      </c>
      <c r="D2087" s="235">
        <v>106.33</v>
      </c>
    </row>
    <row r="2088" spans="1:4" ht="24.95" customHeight="1" x14ac:dyDescent="0.2">
      <c r="A2088" s="504">
        <v>96252</v>
      </c>
      <c r="B2088" s="233" t="s">
        <v>5950</v>
      </c>
      <c r="C2088" s="234" t="s">
        <v>742</v>
      </c>
      <c r="D2088" s="235">
        <v>142.44</v>
      </c>
    </row>
    <row r="2089" spans="1:4" ht="24.95" customHeight="1" x14ac:dyDescent="0.2">
      <c r="A2089" s="504">
        <v>96257</v>
      </c>
      <c r="B2089" s="233" t="s">
        <v>5951</v>
      </c>
      <c r="C2089" s="234" t="s">
        <v>742</v>
      </c>
      <c r="D2089" s="235">
        <v>123.85</v>
      </c>
    </row>
    <row r="2090" spans="1:4" ht="24.95" customHeight="1" x14ac:dyDescent="0.2">
      <c r="A2090" s="504">
        <v>96258</v>
      </c>
      <c r="B2090" s="233" t="s">
        <v>5952</v>
      </c>
      <c r="C2090" s="234" t="s">
        <v>742</v>
      </c>
      <c r="D2090" s="235">
        <v>115.67</v>
      </c>
    </row>
    <row r="2091" spans="1:4" ht="24.95" customHeight="1" x14ac:dyDescent="0.2">
      <c r="A2091" s="504">
        <v>96259</v>
      </c>
      <c r="B2091" s="233" t="s">
        <v>5953</v>
      </c>
      <c r="C2091" s="234" t="s">
        <v>742</v>
      </c>
      <c r="D2091" s="235">
        <v>141.27000000000001</v>
      </c>
    </row>
    <row r="2092" spans="1:4" ht="24.95" customHeight="1" x14ac:dyDescent="0.2">
      <c r="A2092" s="504">
        <v>96529</v>
      </c>
      <c r="B2092" s="233" t="s">
        <v>5954</v>
      </c>
      <c r="C2092" s="234" t="s">
        <v>742</v>
      </c>
      <c r="D2092" s="235">
        <v>213.43</v>
      </c>
    </row>
    <row r="2093" spans="1:4" ht="24.95" customHeight="1" x14ac:dyDescent="0.2">
      <c r="A2093" s="504">
        <v>96530</v>
      </c>
      <c r="B2093" s="233" t="s">
        <v>5955</v>
      </c>
      <c r="C2093" s="234" t="s">
        <v>742</v>
      </c>
      <c r="D2093" s="235">
        <v>130.08000000000001</v>
      </c>
    </row>
    <row r="2094" spans="1:4" ht="24.95" customHeight="1" x14ac:dyDescent="0.2">
      <c r="A2094" s="504">
        <v>96531</v>
      </c>
      <c r="B2094" s="233" t="s">
        <v>5956</v>
      </c>
      <c r="C2094" s="234" t="s">
        <v>742</v>
      </c>
      <c r="D2094" s="235">
        <v>89.86</v>
      </c>
    </row>
    <row r="2095" spans="1:4" ht="24.95" customHeight="1" x14ac:dyDescent="0.2">
      <c r="A2095" s="504">
        <v>96532</v>
      </c>
      <c r="B2095" s="233" t="s">
        <v>5957</v>
      </c>
      <c r="C2095" s="234" t="s">
        <v>742</v>
      </c>
      <c r="D2095" s="235">
        <v>138.27000000000001</v>
      </c>
    </row>
    <row r="2096" spans="1:4" ht="24.95" customHeight="1" x14ac:dyDescent="0.2">
      <c r="A2096" s="504">
        <v>96533</v>
      </c>
      <c r="B2096" s="233" t="s">
        <v>5958</v>
      </c>
      <c r="C2096" s="234" t="s">
        <v>742</v>
      </c>
      <c r="D2096" s="235">
        <v>80.209999999999994</v>
      </c>
    </row>
    <row r="2097" spans="1:4" ht="24.95" customHeight="1" x14ac:dyDescent="0.2">
      <c r="A2097" s="504">
        <v>96534</v>
      </c>
      <c r="B2097" s="233" t="s">
        <v>5959</v>
      </c>
      <c r="C2097" s="234" t="s">
        <v>742</v>
      </c>
      <c r="D2097" s="235">
        <v>62.61</v>
      </c>
    </row>
    <row r="2098" spans="1:4" ht="24.95" customHeight="1" x14ac:dyDescent="0.2">
      <c r="A2098" s="504">
        <v>96535</v>
      </c>
      <c r="B2098" s="233" t="s">
        <v>5960</v>
      </c>
      <c r="C2098" s="234" t="s">
        <v>742</v>
      </c>
      <c r="D2098" s="235">
        <v>99.1</v>
      </c>
    </row>
    <row r="2099" spans="1:4" ht="24.95" customHeight="1" x14ac:dyDescent="0.2">
      <c r="A2099" s="504">
        <v>96536</v>
      </c>
      <c r="B2099" s="233" t="s">
        <v>5961</v>
      </c>
      <c r="C2099" s="234" t="s">
        <v>742</v>
      </c>
      <c r="D2099" s="235">
        <v>54.28</v>
      </c>
    </row>
    <row r="2100" spans="1:4" ht="24.95" customHeight="1" x14ac:dyDescent="0.2">
      <c r="A2100" s="504">
        <v>96537</v>
      </c>
      <c r="B2100" s="233" t="s">
        <v>5962</v>
      </c>
      <c r="C2100" s="234" t="s">
        <v>742</v>
      </c>
      <c r="D2100" s="235">
        <v>136.4</v>
      </c>
    </row>
    <row r="2101" spans="1:4" ht="24.95" customHeight="1" x14ac:dyDescent="0.2">
      <c r="A2101" s="504">
        <v>96538</v>
      </c>
      <c r="B2101" s="233" t="s">
        <v>5963</v>
      </c>
      <c r="C2101" s="234" t="s">
        <v>742</v>
      </c>
      <c r="D2101" s="235">
        <v>176.95</v>
      </c>
    </row>
    <row r="2102" spans="1:4" ht="24.95" customHeight="1" x14ac:dyDescent="0.2">
      <c r="A2102" s="504">
        <v>96539</v>
      </c>
      <c r="B2102" s="233" t="s">
        <v>5964</v>
      </c>
      <c r="C2102" s="234" t="s">
        <v>742</v>
      </c>
      <c r="D2102" s="235">
        <v>90.95</v>
      </c>
    </row>
    <row r="2103" spans="1:4" ht="24.95" customHeight="1" x14ac:dyDescent="0.2">
      <c r="A2103" s="504">
        <v>96540</v>
      </c>
      <c r="B2103" s="233" t="s">
        <v>5965</v>
      </c>
      <c r="C2103" s="234" t="s">
        <v>742</v>
      </c>
      <c r="D2103" s="235">
        <v>94.54</v>
      </c>
    </row>
    <row r="2104" spans="1:4" ht="24.95" customHeight="1" x14ac:dyDescent="0.2">
      <c r="A2104" s="504">
        <v>96541</v>
      </c>
      <c r="B2104" s="233" t="s">
        <v>5966</v>
      </c>
      <c r="C2104" s="234" t="s">
        <v>742</v>
      </c>
      <c r="D2104" s="235">
        <v>127.41</v>
      </c>
    </row>
    <row r="2105" spans="1:4" ht="24.95" customHeight="1" x14ac:dyDescent="0.2">
      <c r="A2105" s="504">
        <v>96542</v>
      </c>
      <c r="B2105" s="233" t="s">
        <v>5967</v>
      </c>
      <c r="C2105" s="234" t="s">
        <v>742</v>
      </c>
      <c r="D2105" s="235">
        <v>67.11</v>
      </c>
    </row>
    <row r="2106" spans="1:4" ht="24.95" customHeight="1" x14ac:dyDescent="0.2">
      <c r="A2106" s="504">
        <v>96543</v>
      </c>
      <c r="B2106" s="233" t="s">
        <v>5968</v>
      </c>
      <c r="C2106" s="234" t="s">
        <v>822</v>
      </c>
      <c r="D2106" s="235">
        <v>11.65</v>
      </c>
    </row>
    <row r="2107" spans="1:4" ht="24.95" customHeight="1" x14ac:dyDescent="0.2">
      <c r="A2107" s="504">
        <v>97747</v>
      </c>
      <c r="B2107" s="233" t="s">
        <v>5969</v>
      </c>
      <c r="C2107" s="234" t="s">
        <v>742</v>
      </c>
      <c r="D2107" s="235">
        <v>130.56</v>
      </c>
    </row>
    <row r="2108" spans="1:4" ht="24.95" customHeight="1" x14ac:dyDescent="0.2">
      <c r="A2108" s="504" t="s">
        <v>5970</v>
      </c>
      <c r="B2108" s="233" t="s">
        <v>5971</v>
      </c>
      <c r="C2108" s="234" t="s">
        <v>775</v>
      </c>
      <c r="D2108" s="235">
        <v>19.45</v>
      </c>
    </row>
    <row r="2109" spans="1:4" ht="24.95" customHeight="1" x14ac:dyDescent="0.2">
      <c r="A2109" s="504" t="s">
        <v>5972</v>
      </c>
      <c r="B2109" s="233" t="s">
        <v>5973</v>
      </c>
      <c r="C2109" s="234" t="s">
        <v>775</v>
      </c>
      <c r="D2109" s="235">
        <v>532.51</v>
      </c>
    </row>
    <row r="2110" spans="1:4" ht="24.95" customHeight="1" x14ac:dyDescent="0.2">
      <c r="A2110" s="504" t="s">
        <v>5974</v>
      </c>
      <c r="B2110" s="233" t="s">
        <v>5975</v>
      </c>
      <c r="C2110" s="234" t="s">
        <v>822</v>
      </c>
      <c r="D2110" s="235">
        <v>6.43</v>
      </c>
    </row>
    <row r="2111" spans="1:4" ht="24.95" customHeight="1" x14ac:dyDescent="0.2">
      <c r="A2111" s="504" t="s">
        <v>5976</v>
      </c>
      <c r="B2111" s="233" t="s">
        <v>5977</v>
      </c>
      <c r="C2111" s="234" t="s">
        <v>779</v>
      </c>
      <c r="D2111" s="235">
        <v>44.06</v>
      </c>
    </row>
    <row r="2112" spans="1:4" ht="24.95" customHeight="1" x14ac:dyDescent="0.2">
      <c r="A2112" s="504" t="s">
        <v>5978</v>
      </c>
      <c r="B2112" s="233" t="s">
        <v>5979</v>
      </c>
      <c r="C2112" s="234" t="s">
        <v>779</v>
      </c>
      <c r="D2112" s="235">
        <v>50.91</v>
      </c>
    </row>
    <row r="2113" spans="1:4" ht="24.95" customHeight="1" x14ac:dyDescent="0.2">
      <c r="A2113" s="504" t="s">
        <v>5980</v>
      </c>
      <c r="B2113" s="233" t="s">
        <v>5981</v>
      </c>
      <c r="C2113" s="234" t="s">
        <v>779</v>
      </c>
      <c r="D2113" s="235">
        <v>57.76</v>
      </c>
    </row>
    <row r="2114" spans="1:4" ht="24.95" customHeight="1" x14ac:dyDescent="0.2">
      <c r="A2114" s="504" t="s">
        <v>5982</v>
      </c>
      <c r="B2114" s="233" t="s">
        <v>5983</v>
      </c>
      <c r="C2114" s="234" t="s">
        <v>779</v>
      </c>
      <c r="D2114" s="235">
        <v>64.599999999999994</v>
      </c>
    </row>
    <row r="2115" spans="1:4" ht="24.95" customHeight="1" x14ac:dyDescent="0.2">
      <c r="A2115" s="504" t="s">
        <v>5984</v>
      </c>
      <c r="B2115" s="233" t="s">
        <v>5985</v>
      </c>
      <c r="C2115" s="234" t="s">
        <v>779</v>
      </c>
      <c r="D2115" s="235">
        <v>54.21</v>
      </c>
    </row>
    <row r="2116" spans="1:4" ht="24.95" customHeight="1" x14ac:dyDescent="0.2">
      <c r="A2116" s="504" t="s">
        <v>5986</v>
      </c>
      <c r="B2116" s="233" t="s">
        <v>5987</v>
      </c>
      <c r="C2116" s="234" t="s">
        <v>779</v>
      </c>
      <c r="D2116" s="235">
        <v>61.06</v>
      </c>
    </row>
    <row r="2117" spans="1:4" ht="24.95" customHeight="1" x14ac:dyDescent="0.2">
      <c r="A2117" s="504" t="s">
        <v>5988</v>
      </c>
      <c r="B2117" s="233" t="s">
        <v>5989</v>
      </c>
      <c r="C2117" s="234" t="s">
        <v>779</v>
      </c>
      <c r="D2117" s="235">
        <v>67.91</v>
      </c>
    </row>
    <row r="2118" spans="1:4" ht="24.95" customHeight="1" x14ac:dyDescent="0.2">
      <c r="A2118" s="504" t="s">
        <v>5990</v>
      </c>
      <c r="B2118" s="233" t="s">
        <v>5991</v>
      </c>
      <c r="C2118" s="234" t="s">
        <v>779</v>
      </c>
      <c r="D2118" s="235">
        <v>89.31</v>
      </c>
    </row>
    <row r="2119" spans="1:4" ht="24.95" customHeight="1" x14ac:dyDescent="0.2">
      <c r="A2119" s="504" t="s">
        <v>5992</v>
      </c>
      <c r="B2119" s="233" t="s">
        <v>5993</v>
      </c>
      <c r="C2119" s="234" t="s">
        <v>779</v>
      </c>
      <c r="D2119" s="235">
        <v>105.84</v>
      </c>
    </row>
    <row r="2120" spans="1:4" ht="24.95" customHeight="1" x14ac:dyDescent="0.2">
      <c r="A2120" s="504" t="s">
        <v>5994</v>
      </c>
      <c r="B2120" s="233" t="s">
        <v>5995</v>
      </c>
      <c r="C2120" s="234" t="s">
        <v>779</v>
      </c>
      <c r="D2120" s="235">
        <v>112.69</v>
      </c>
    </row>
    <row r="2121" spans="1:4" ht="24.95" customHeight="1" x14ac:dyDescent="0.2">
      <c r="A2121" s="504" t="s">
        <v>5996</v>
      </c>
      <c r="B2121" s="233" t="s">
        <v>5997</v>
      </c>
      <c r="C2121" s="234" t="s">
        <v>779</v>
      </c>
      <c r="D2121" s="235">
        <v>119.54</v>
      </c>
    </row>
    <row r="2122" spans="1:4" ht="24.95" customHeight="1" x14ac:dyDescent="0.2">
      <c r="A2122" s="504" t="s">
        <v>5998</v>
      </c>
      <c r="B2122" s="233" t="s">
        <v>5999</v>
      </c>
      <c r="C2122" s="234" t="s">
        <v>779</v>
      </c>
      <c r="D2122" s="235">
        <v>140.94</v>
      </c>
    </row>
    <row r="2123" spans="1:4" ht="24.95" customHeight="1" x14ac:dyDescent="0.2">
      <c r="A2123" s="504">
        <v>85662</v>
      </c>
      <c r="B2123" s="233" t="s">
        <v>6000</v>
      </c>
      <c r="C2123" s="234" t="s">
        <v>742</v>
      </c>
      <c r="D2123" s="235">
        <v>9.6199999999999992</v>
      </c>
    </row>
    <row r="2124" spans="1:4" ht="24.95" customHeight="1" x14ac:dyDescent="0.2">
      <c r="A2124" s="504">
        <v>89996</v>
      </c>
      <c r="B2124" s="233" t="s">
        <v>6001</v>
      </c>
      <c r="C2124" s="234" t="s">
        <v>822</v>
      </c>
      <c r="D2124" s="235">
        <v>6.46</v>
      </c>
    </row>
    <row r="2125" spans="1:4" ht="24.95" customHeight="1" x14ac:dyDescent="0.2">
      <c r="A2125" s="504">
        <v>89997</v>
      </c>
      <c r="B2125" s="233" t="s">
        <v>6002</v>
      </c>
      <c r="C2125" s="234" t="s">
        <v>822</v>
      </c>
      <c r="D2125" s="235">
        <v>5.58</v>
      </c>
    </row>
    <row r="2126" spans="1:4" ht="24.95" customHeight="1" x14ac:dyDescent="0.2">
      <c r="A2126" s="504">
        <v>89998</v>
      </c>
      <c r="B2126" s="233" t="s">
        <v>6003</v>
      </c>
      <c r="C2126" s="234" t="s">
        <v>822</v>
      </c>
      <c r="D2126" s="235">
        <v>6.07</v>
      </c>
    </row>
    <row r="2127" spans="1:4" ht="24.95" customHeight="1" x14ac:dyDescent="0.2">
      <c r="A2127" s="504">
        <v>89999</v>
      </c>
      <c r="B2127" s="233" t="s">
        <v>6004</v>
      </c>
      <c r="C2127" s="234" t="s">
        <v>822</v>
      </c>
      <c r="D2127" s="235">
        <v>9.81</v>
      </c>
    </row>
    <row r="2128" spans="1:4" ht="24.95" customHeight="1" x14ac:dyDescent="0.2">
      <c r="A2128" s="504">
        <v>90000</v>
      </c>
      <c r="B2128" s="233" t="s">
        <v>6005</v>
      </c>
      <c r="C2128" s="234" t="s">
        <v>822</v>
      </c>
      <c r="D2128" s="235">
        <v>7.44</v>
      </c>
    </row>
    <row r="2129" spans="1:4" ht="24.95" customHeight="1" x14ac:dyDescent="0.2">
      <c r="A2129" s="504">
        <v>91593</v>
      </c>
      <c r="B2129" s="233" t="s">
        <v>6006</v>
      </c>
      <c r="C2129" s="234" t="s">
        <v>822</v>
      </c>
      <c r="D2129" s="235">
        <v>6.47</v>
      </c>
    </row>
    <row r="2130" spans="1:4" ht="24.95" customHeight="1" x14ac:dyDescent="0.2">
      <c r="A2130" s="504">
        <v>91594</v>
      </c>
      <c r="B2130" s="233" t="s">
        <v>6007</v>
      </c>
      <c r="C2130" s="234" t="s">
        <v>822</v>
      </c>
      <c r="D2130" s="235">
        <v>6.88</v>
      </c>
    </row>
    <row r="2131" spans="1:4" ht="24.95" customHeight="1" x14ac:dyDescent="0.2">
      <c r="A2131" s="504">
        <v>91595</v>
      </c>
      <c r="B2131" s="233" t="s">
        <v>6008</v>
      </c>
      <c r="C2131" s="234" t="s">
        <v>822</v>
      </c>
      <c r="D2131" s="235">
        <v>7.65</v>
      </c>
    </row>
    <row r="2132" spans="1:4" ht="24.95" customHeight="1" x14ac:dyDescent="0.2">
      <c r="A2132" s="504">
        <v>91596</v>
      </c>
      <c r="B2132" s="233" t="s">
        <v>6009</v>
      </c>
      <c r="C2132" s="234" t="s">
        <v>822</v>
      </c>
      <c r="D2132" s="235">
        <v>6.62</v>
      </c>
    </row>
    <row r="2133" spans="1:4" ht="24.95" customHeight="1" x14ac:dyDescent="0.2">
      <c r="A2133" s="504">
        <v>91597</v>
      </c>
      <c r="B2133" s="233" t="s">
        <v>6010</v>
      </c>
      <c r="C2133" s="234" t="s">
        <v>822</v>
      </c>
      <c r="D2133" s="235">
        <v>4.68</v>
      </c>
    </row>
    <row r="2134" spans="1:4" ht="24.95" customHeight="1" x14ac:dyDescent="0.2">
      <c r="A2134" s="504">
        <v>91598</v>
      </c>
      <c r="B2134" s="233" t="s">
        <v>6011</v>
      </c>
      <c r="C2134" s="234" t="s">
        <v>822</v>
      </c>
      <c r="D2134" s="235">
        <v>6.6</v>
      </c>
    </row>
    <row r="2135" spans="1:4" ht="24.95" customHeight="1" x14ac:dyDescent="0.2">
      <c r="A2135" s="504">
        <v>91599</v>
      </c>
      <c r="B2135" s="233" t="s">
        <v>6012</v>
      </c>
      <c r="C2135" s="234" t="s">
        <v>822</v>
      </c>
      <c r="D2135" s="235">
        <v>7.07</v>
      </c>
    </row>
    <row r="2136" spans="1:4" ht="24.95" customHeight="1" x14ac:dyDescent="0.2">
      <c r="A2136" s="504">
        <v>91600</v>
      </c>
      <c r="B2136" s="233" t="s">
        <v>6013</v>
      </c>
      <c r="C2136" s="234" t="s">
        <v>822</v>
      </c>
      <c r="D2136" s="235">
        <v>7.53</v>
      </c>
    </row>
    <row r="2137" spans="1:4" ht="24.95" customHeight="1" x14ac:dyDescent="0.2">
      <c r="A2137" s="504">
        <v>91601</v>
      </c>
      <c r="B2137" s="233" t="s">
        <v>6014</v>
      </c>
      <c r="C2137" s="234" t="s">
        <v>822</v>
      </c>
      <c r="D2137" s="235">
        <v>8.44</v>
      </c>
    </row>
    <row r="2138" spans="1:4" ht="24.95" customHeight="1" x14ac:dyDescent="0.2">
      <c r="A2138" s="504">
        <v>91602</v>
      </c>
      <c r="B2138" s="233" t="s">
        <v>6015</v>
      </c>
      <c r="C2138" s="234" t="s">
        <v>822</v>
      </c>
      <c r="D2138" s="235">
        <v>7.97</v>
      </c>
    </row>
    <row r="2139" spans="1:4" ht="24.95" customHeight="1" x14ac:dyDescent="0.2">
      <c r="A2139" s="504">
        <v>91603</v>
      </c>
      <c r="B2139" s="233" t="s">
        <v>6016</v>
      </c>
      <c r="C2139" s="234" t="s">
        <v>822</v>
      </c>
      <c r="D2139" s="235">
        <v>6.41</v>
      </c>
    </row>
    <row r="2140" spans="1:4" ht="24.95" customHeight="1" x14ac:dyDescent="0.2">
      <c r="A2140" s="504">
        <v>92759</v>
      </c>
      <c r="B2140" s="233" t="s">
        <v>6017</v>
      </c>
      <c r="C2140" s="234" t="s">
        <v>822</v>
      </c>
      <c r="D2140" s="235">
        <v>9.61</v>
      </c>
    </row>
    <row r="2141" spans="1:4" ht="24.95" customHeight="1" x14ac:dyDescent="0.2">
      <c r="A2141" s="504">
        <v>92760</v>
      </c>
      <c r="B2141" s="233" t="s">
        <v>6018</v>
      </c>
      <c r="C2141" s="234" t="s">
        <v>822</v>
      </c>
      <c r="D2141" s="235">
        <v>8.5</v>
      </c>
    </row>
    <row r="2142" spans="1:4" ht="24.95" customHeight="1" x14ac:dyDescent="0.2">
      <c r="A2142" s="504">
        <v>92761</v>
      </c>
      <c r="B2142" s="233" t="s">
        <v>6019</v>
      </c>
      <c r="C2142" s="234" t="s">
        <v>822</v>
      </c>
      <c r="D2142" s="235">
        <v>8.42</v>
      </c>
    </row>
    <row r="2143" spans="1:4" ht="24.95" customHeight="1" x14ac:dyDescent="0.2">
      <c r="A2143" s="504">
        <v>92762</v>
      </c>
      <c r="B2143" s="233" t="s">
        <v>6020</v>
      </c>
      <c r="C2143" s="234" t="s">
        <v>822</v>
      </c>
      <c r="D2143" s="235">
        <v>6.89</v>
      </c>
    </row>
    <row r="2144" spans="1:4" ht="24.95" customHeight="1" x14ac:dyDescent="0.2">
      <c r="A2144" s="504">
        <v>92763</v>
      </c>
      <c r="B2144" s="233" t="s">
        <v>6021</v>
      </c>
      <c r="C2144" s="234" t="s">
        <v>822</v>
      </c>
      <c r="D2144" s="235">
        <v>6.21</v>
      </c>
    </row>
    <row r="2145" spans="1:4" ht="24.95" customHeight="1" x14ac:dyDescent="0.2">
      <c r="A2145" s="504">
        <v>92764</v>
      </c>
      <c r="B2145" s="233" t="s">
        <v>6022</v>
      </c>
      <c r="C2145" s="234" t="s">
        <v>822</v>
      </c>
      <c r="D2145" s="235">
        <v>5.85</v>
      </c>
    </row>
    <row r="2146" spans="1:4" ht="24.95" customHeight="1" x14ac:dyDescent="0.2">
      <c r="A2146" s="504">
        <v>92765</v>
      </c>
      <c r="B2146" s="233" t="s">
        <v>6023</v>
      </c>
      <c r="C2146" s="234" t="s">
        <v>822</v>
      </c>
      <c r="D2146" s="235">
        <v>5.43</v>
      </c>
    </row>
    <row r="2147" spans="1:4" ht="24.95" customHeight="1" x14ac:dyDescent="0.2">
      <c r="A2147" s="504">
        <v>92766</v>
      </c>
      <c r="B2147" s="233" t="s">
        <v>6024</v>
      </c>
      <c r="C2147" s="234" t="s">
        <v>822</v>
      </c>
      <c r="D2147" s="235">
        <v>6</v>
      </c>
    </row>
    <row r="2148" spans="1:4" ht="24.95" customHeight="1" x14ac:dyDescent="0.2">
      <c r="A2148" s="504">
        <v>92767</v>
      </c>
      <c r="B2148" s="233" t="s">
        <v>6025</v>
      </c>
      <c r="C2148" s="234" t="s">
        <v>822</v>
      </c>
      <c r="D2148" s="235">
        <v>9.7100000000000009</v>
      </c>
    </row>
    <row r="2149" spans="1:4" ht="24.95" customHeight="1" x14ac:dyDescent="0.2">
      <c r="A2149" s="504">
        <v>92768</v>
      </c>
      <c r="B2149" s="233" t="s">
        <v>6026</v>
      </c>
      <c r="C2149" s="234" t="s">
        <v>822</v>
      </c>
      <c r="D2149" s="235">
        <v>8.49</v>
      </c>
    </row>
    <row r="2150" spans="1:4" ht="24.95" customHeight="1" x14ac:dyDescent="0.2">
      <c r="A2150" s="504">
        <v>92769</v>
      </c>
      <c r="B2150" s="233" t="s">
        <v>6027</v>
      </c>
      <c r="C2150" s="234" t="s">
        <v>822</v>
      </c>
      <c r="D2150" s="235">
        <v>7.67</v>
      </c>
    </row>
    <row r="2151" spans="1:4" ht="24.95" customHeight="1" x14ac:dyDescent="0.2">
      <c r="A2151" s="504">
        <v>92770</v>
      </c>
      <c r="B2151" s="233" t="s">
        <v>6028</v>
      </c>
      <c r="C2151" s="234" t="s">
        <v>822</v>
      </c>
      <c r="D2151" s="235">
        <v>7.8</v>
      </c>
    </row>
    <row r="2152" spans="1:4" ht="24.95" customHeight="1" x14ac:dyDescent="0.2">
      <c r="A2152" s="504">
        <v>92771</v>
      </c>
      <c r="B2152" s="233" t="s">
        <v>6029</v>
      </c>
      <c r="C2152" s="234" t="s">
        <v>822</v>
      </c>
      <c r="D2152" s="235">
        <v>6.41</v>
      </c>
    </row>
    <row r="2153" spans="1:4" ht="24.95" customHeight="1" x14ac:dyDescent="0.2">
      <c r="A2153" s="504">
        <v>92772</v>
      </c>
      <c r="B2153" s="233" t="s">
        <v>6030</v>
      </c>
      <c r="C2153" s="234" t="s">
        <v>822</v>
      </c>
      <c r="D2153" s="235">
        <v>5.84</v>
      </c>
    </row>
    <row r="2154" spans="1:4" ht="24.95" customHeight="1" x14ac:dyDescent="0.2">
      <c r="A2154" s="504">
        <v>92773</v>
      </c>
      <c r="B2154" s="233" t="s">
        <v>6031</v>
      </c>
      <c r="C2154" s="234" t="s">
        <v>822</v>
      </c>
      <c r="D2154" s="235">
        <v>5.58</v>
      </c>
    </row>
    <row r="2155" spans="1:4" ht="24.95" customHeight="1" x14ac:dyDescent="0.2">
      <c r="A2155" s="504">
        <v>92774</v>
      </c>
      <c r="B2155" s="233" t="s">
        <v>6032</v>
      </c>
      <c r="C2155" s="234" t="s">
        <v>822</v>
      </c>
      <c r="D2155" s="235">
        <v>5.24</v>
      </c>
    </row>
    <row r="2156" spans="1:4" ht="24.95" customHeight="1" x14ac:dyDescent="0.2">
      <c r="A2156" s="504">
        <v>92775</v>
      </c>
      <c r="B2156" s="233" t="s">
        <v>6033</v>
      </c>
      <c r="C2156" s="234" t="s">
        <v>822</v>
      </c>
      <c r="D2156" s="235">
        <v>11.74</v>
      </c>
    </row>
    <row r="2157" spans="1:4" ht="24.95" customHeight="1" x14ac:dyDescent="0.2">
      <c r="A2157" s="504">
        <v>92776</v>
      </c>
      <c r="B2157" s="233" t="s">
        <v>6034</v>
      </c>
      <c r="C2157" s="234" t="s">
        <v>822</v>
      </c>
      <c r="D2157" s="235">
        <v>10.130000000000001</v>
      </c>
    </row>
    <row r="2158" spans="1:4" ht="24.95" customHeight="1" x14ac:dyDescent="0.2">
      <c r="A2158" s="504">
        <v>92777</v>
      </c>
      <c r="B2158" s="233" t="s">
        <v>6035</v>
      </c>
      <c r="C2158" s="234" t="s">
        <v>822</v>
      </c>
      <c r="D2158" s="235">
        <v>9.64</v>
      </c>
    </row>
    <row r="2159" spans="1:4" ht="24.95" customHeight="1" x14ac:dyDescent="0.2">
      <c r="A2159" s="504">
        <v>92778</v>
      </c>
      <c r="B2159" s="233" t="s">
        <v>6036</v>
      </c>
      <c r="C2159" s="234" t="s">
        <v>822</v>
      </c>
      <c r="D2159" s="235">
        <v>7.8</v>
      </c>
    </row>
    <row r="2160" spans="1:4" ht="24.95" customHeight="1" x14ac:dyDescent="0.2">
      <c r="A2160" s="504">
        <v>92779</v>
      </c>
      <c r="B2160" s="233" t="s">
        <v>6037</v>
      </c>
      <c r="C2160" s="234" t="s">
        <v>822</v>
      </c>
      <c r="D2160" s="235">
        <v>6.87</v>
      </c>
    </row>
    <row r="2161" spans="1:4" ht="24.95" customHeight="1" x14ac:dyDescent="0.2">
      <c r="A2161" s="504">
        <v>92780</v>
      </c>
      <c r="B2161" s="233" t="s">
        <v>6038</v>
      </c>
      <c r="C2161" s="234" t="s">
        <v>822</v>
      </c>
      <c r="D2161" s="235">
        <v>6.3</v>
      </c>
    </row>
    <row r="2162" spans="1:4" ht="24.95" customHeight="1" x14ac:dyDescent="0.2">
      <c r="A2162" s="504">
        <v>92781</v>
      </c>
      <c r="B2162" s="233" t="s">
        <v>6039</v>
      </c>
      <c r="C2162" s="234" t="s">
        <v>822</v>
      </c>
      <c r="D2162" s="235">
        <v>5.72</v>
      </c>
    </row>
    <row r="2163" spans="1:4" ht="24.95" customHeight="1" x14ac:dyDescent="0.2">
      <c r="A2163" s="504">
        <v>92782</v>
      </c>
      <c r="B2163" s="233" t="s">
        <v>6040</v>
      </c>
      <c r="C2163" s="234" t="s">
        <v>822</v>
      </c>
      <c r="D2163" s="235">
        <v>6.17</v>
      </c>
    </row>
    <row r="2164" spans="1:4" ht="24.95" customHeight="1" x14ac:dyDescent="0.2">
      <c r="A2164" s="504">
        <v>92783</v>
      </c>
      <c r="B2164" s="233" t="s">
        <v>6041</v>
      </c>
      <c r="C2164" s="234" t="s">
        <v>822</v>
      </c>
      <c r="D2164" s="235">
        <v>11.51</v>
      </c>
    </row>
    <row r="2165" spans="1:4" ht="24.95" customHeight="1" x14ac:dyDescent="0.2">
      <c r="A2165" s="504">
        <v>92784</v>
      </c>
      <c r="B2165" s="233" t="s">
        <v>6042</v>
      </c>
      <c r="C2165" s="234" t="s">
        <v>822</v>
      </c>
      <c r="D2165" s="235">
        <v>9.9499999999999993</v>
      </c>
    </row>
    <row r="2166" spans="1:4" ht="24.95" customHeight="1" x14ac:dyDescent="0.2">
      <c r="A2166" s="504">
        <v>92785</v>
      </c>
      <c r="B2166" s="233" t="s">
        <v>6043</v>
      </c>
      <c r="C2166" s="234" t="s">
        <v>822</v>
      </c>
      <c r="D2166" s="235">
        <v>8.7799999999999994</v>
      </c>
    </row>
    <row r="2167" spans="1:4" ht="24.95" customHeight="1" x14ac:dyDescent="0.2">
      <c r="A2167" s="504">
        <v>92786</v>
      </c>
      <c r="B2167" s="233" t="s">
        <v>6044</v>
      </c>
      <c r="C2167" s="234" t="s">
        <v>822</v>
      </c>
      <c r="D2167" s="235">
        <v>8.6199999999999992</v>
      </c>
    </row>
    <row r="2168" spans="1:4" ht="24.95" customHeight="1" x14ac:dyDescent="0.2">
      <c r="A2168" s="504">
        <v>92787</v>
      </c>
      <c r="B2168" s="233" t="s">
        <v>6045</v>
      </c>
      <c r="C2168" s="234" t="s">
        <v>822</v>
      </c>
      <c r="D2168" s="235">
        <v>7</v>
      </c>
    </row>
    <row r="2169" spans="1:4" ht="24.95" customHeight="1" x14ac:dyDescent="0.2">
      <c r="A2169" s="504">
        <v>92788</v>
      </c>
      <c r="B2169" s="233" t="s">
        <v>6046</v>
      </c>
      <c r="C2169" s="234" t="s">
        <v>822</v>
      </c>
      <c r="D2169" s="235">
        <v>6.27</v>
      </c>
    </row>
    <row r="2170" spans="1:4" ht="24.95" customHeight="1" x14ac:dyDescent="0.2">
      <c r="A2170" s="504">
        <v>92789</v>
      </c>
      <c r="B2170" s="233" t="s">
        <v>6047</v>
      </c>
      <c r="C2170" s="234" t="s">
        <v>822</v>
      </c>
      <c r="D2170" s="235">
        <v>5.85</v>
      </c>
    </row>
    <row r="2171" spans="1:4" ht="24.95" customHeight="1" x14ac:dyDescent="0.2">
      <c r="A2171" s="504">
        <v>92790</v>
      </c>
      <c r="B2171" s="233" t="s">
        <v>6048</v>
      </c>
      <c r="C2171" s="234" t="s">
        <v>822</v>
      </c>
      <c r="D2171" s="235">
        <v>5.41</v>
      </c>
    </row>
    <row r="2172" spans="1:4" ht="24.95" customHeight="1" x14ac:dyDescent="0.2">
      <c r="A2172" s="504">
        <v>92791</v>
      </c>
      <c r="B2172" s="233" t="s">
        <v>6049</v>
      </c>
      <c r="C2172" s="234" t="s">
        <v>822</v>
      </c>
      <c r="D2172" s="235">
        <v>6.55</v>
      </c>
    </row>
    <row r="2173" spans="1:4" ht="24.95" customHeight="1" x14ac:dyDescent="0.2">
      <c r="A2173" s="504">
        <v>92792</v>
      </c>
      <c r="B2173" s="233" t="s">
        <v>6050</v>
      </c>
      <c r="C2173" s="234" t="s">
        <v>822</v>
      </c>
      <c r="D2173" s="235">
        <v>6.1</v>
      </c>
    </row>
    <row r="2174" spans="1:4" ht="24.95" customHeight="1" x14ac:dyDescent="0.2">
      <c r="A2174" s="504">
        <v>92793</v>
      </c>
      <c r="B2174" s="233" t="s">
        <v>6051</v>
      </c>
      <c r="C2174" s="234" t="s">
        <v>822</v>
      </c>
      <c r="D2174" s="235">
        <v>6.55</v>
      </c>
    </row>
    <row r="2175" spans="1:4" ht="24.95" customHeight="1" x14ac:dyDescent="0.2">
      <c r="A2175" s="504">
        <v>92794</v>
      </c>
      <c r="B2175" s="233" t="s">
        <v>6052</v>
      </c>
      <c r="C2175" s="234" t="s">
        <v>822</v>
      </c>
      <c r="D2175" s="235">
        <v>5.43</v>
      </c>
    </row>
    <row r="2176" spans="1:4" ht="24.95" customHeight="1" x14ac:dyDescent="0.2">
      <c r="A2176" s="504">
        <v>92795</v>
      </c>
      <c r="B2176" s="233" t="s">
        <v>6053</v>
      </c>
      <c r="C2176" s="234" t="s">
        <v>822</v>
      </c>
      <c r="D2176" s="235">
        <v>5.0599999999999996</v>
      </c>
    </row>
    <row r="2177" spans="1:4" ht="24.95" customHeight="1" x14ac:dyDescent="0.2">
      <c r="A2177" s="504">
        <v>92796</v>
      </c>
      <c r="B2177" s="233" t="s">
        <v>6054</v>
      </c>
      <c r="C2177" s="234" t="s">
        <v>822</v>
      </c>
      <c r="D2177" s="235">
        <v>4.9800000000000004</v>
      </c>
    </row>
    <row r="2178" spans="1:4" ht="24.95" customHeight="1" x14ac:dyDescent="0.2">
      <c r="A2178" s="504">
        <v>92797</v>
      </c>
      <c r="B2178" s="233" t="s">
        <v>6055</v>
      </c>
      <c r="C2178" s="234" t="s">
        <v>822</v>
      </c>
      <c r="D2178" s="235">
        <v>4.76</v>
      </c>
    </row>
    <row r="2179" spans="1:4" ht="24.95" customHeight="1" x14ac:dyDescent="0.2">
      <c r="A2179" s="504">
        <v>92798</v>
      </c>
      <c r="B2179" s="233" t="s">
        <v>6056</v>
      </c>
      <c r="C2179" s="234" t="s">
        <v>822</v>
      </c>
      <c r="D2179" s="235">
        <v>5.49</v>
      </c>
    </row>
    <row r="2180" spans="1:4" ht="24.95" customHeight="1" x14ac:dyDescent="0.2">
      <c r="A2180" s="504">
        <v>92799</v>
      </c>
      <c r="B2180" s="233" t="s">
        <v>6057</v>
      </c>
      <c r="C2180" s="234" t="s">
        <v>822</v>
      </c>
      <c r="D2180" s="235">
        <v>6.9</v>
      </c>
    </row>
    <row r="2181" spans="1:4" ht="24.95" customHeight="1" x14ac:dyDescent="0.2">
      <c r="A2181" s="504">
        <v>92800</v>
      </c>
      <c r="B2181" s="233" t="s">
        <v>6058</v>
      </c>
      <c r="C2181" s="234" t="s">
        <v>822</v>
      </c>
      <c r="D2181" s="235">
        <v>6.15</v>
      </c>
    </row>
    <row r="2182" spans="1:4" ht="24.95" customHeight="1" x14ac:dyDescent="0.2">
      <c r="A2182" s="504">
        <v>92801</v>
      </c>
      <c r="B2182" s="233" t="s">
        <v>6059</v>
      </c>
      <c r="C2182" s="234" t="s">
        <v>822</v>
      </c>
      <c r="D2182" s="235">
        <v>5.87</v>
      </c>
    </row>
    <row r="2183" spans="1:4" ht="24.95" customHeight="1" x14ac:dyDescent="0.2">
      <c r="A2183" s="504">
        <v>92802</v>
      </c>
      <c r="B2183" s="233" t="s">
        <v>6060</v>
      </c>
      <c r="C2183" s="234" t="s">
        <v>822</v>
      </c>
      <c r="D2183" s="235">
        <v>6.42</v>
      </c>
    </row>
    <row r="2184" spans="1:4" ht="24.95" customHeight="1" x14ac:dyDescent="0.2">
      <c r="A2184" s="504">
        <v>92803</v>
      </c>
      <c r="B2184" s="233" t="s">
        <v>6061</v>
      </c>
      <c r="C2184" s="234" t="s">
        <v>822</v>
      </c>
      <c r="D2184" s="235">
        <v>5.35</v>
      </c>
    </row>
    <row r="2185" spans="1:4" ht="24.95" customHeight="1" x14ac:dyDescent="0.2">
      <c r="A2185" s="504">
        <v>92804</v>
      </c>
      <c r="B2185" s="233" t="s">
        <v>6062</v>
      </c>
      <c r="C2185" s="234" t="s">
        <v>822</v>
      </c>
      <c r="D2185" s="235">
        <v>5.0199999999999996</v>
      </c>
    </row>
    <row r="2186" spans="1:4" ht="24.95" customHeight="1" x14ac:dyDescent="0.2">
      <c r="A2186" s="504">
        <v>92805</v>
      </c>
      <c r="B2186" s="233" t="s">
        <v>6063</v>
      </c>
      <c r="C2186" s="234" t="s">
        <v>822</v>
      </c>
      <c r="D2186" s="235">
        <v>4.96</v>
      </c>
    </row>
    <row r="2187" spans="1:4" ht="24.95" customHeight="1" x14ac:dyDescent="0.2">
      <c r="A2187" s="504">
        <v>92806</v>
      </c>
      <c r="B2187" s="233" t="s">
        <v>6064</v>
      </c>
      <c r="C2187" s="234" t="s">
        <v>822</v>
      </c>
      <c r="D2187" s="235">
        <v>4.75</v>
      </c>
    </row>
    <row r="2188" spans="1:4" ht="24.95" customHeight="1" x14ac:dyDescent="0.2">
      <c r="A2188" s="504">
        <v>92875</v>
      </c>
      <c r="B2188" s="233" t="s">
        <v>6065</v>
      </c>
      <c r="C2188" s="234" t="s">
        <v>822</v>
      </c>
      <c r="D2188" s="235">
        <v>5.82</v>
      </c>
    </row>
    <row r="2189" spans="1:4" ht="24.95" customHeight="1" x14ac:dyDescent="0.2">
      <c r="A2189" s="504">
        <v>92876</v>
      </c>
      <c r="B2189" s="233" t="s">
        <v>6066</v>
      </c>
      <c r="C2189" s="234" t="s">
        <v>822</v>
      </c>
      <c r="D2189" s="235">
        <v>5.55</v>
      </c>
    </row>
    <row r="2190" spans="1:4" ht="24.95" customHeight="1" x14ac:dyDescent="0.2">
      <c r="A2190" s="504">
        <v>92877</v>
      </c>
      <c r="B2190" s="233" t="s">
        <v>6067</v>
      </c>
      <c r="C2190" s="234" t="s">
        <v>822</v>
      </c>
      <c r="D2190" s="235">
        <v>5.0199999999999996</v>
      </c>
    </row>
    <row r="2191" spans="1:4" ht="24.95" customHeight="1" x14ac:dyDescent="0.2">
      <c r="A2191" s="504">
        <v>92878</v>
      </c>
      <c r="B2191" s="233" t="s">
        <v>6068</v>
      </c>
      <c r="C2191" s="234" t="s">
        <v>822</v>
      </c>
      <c r="D2191" s="235">
        <v>4.9400000000000004</v>
      </c>
    </row>
    <row r="2192" spans="1:4" ht="24.95" customHeight="1" x14ac:dyDescent="0.2">
      <c r="A2192" s="504">
        <v>92879</v>
      </c>
      <c r="B2192" s="233" t="s">
        <v>6069</v>
      </c>
      <c r="C2192" s="234" t="s">
        <v>822</v>
      </c>
      <c r="D2192" s="235">
        <v>4.8600000000000003</v>
      </c>
    </row>
    <row r="2193" spans="1:4" ht="24.95" customHeight="1" x14ac:dyDescent="0.2">
      <c r="A2193" s="504">
        <v>92880</v>
      </c>
      <c r="B2193" s="233" t="s">
        <v>6070</v>
      </c>
      <c r="C2193" s="234" t="s">
        <v>822</v>
      </c>
      <c r="D2193" s="235">
        <v>4.96</v>
      </c>
    </row>
    <row r="2194" spans="1:4" ht="24.95" customHeight="1" x14ac:dyDescent="0.2">
      <c r="A2194" s="504">
        <v>92881</v>
      </c>
      <c r="B2194" s="233" t="s">
        <v>6071</v>
      </c>
      <c r="C2194" s="234" t="s">
        <v>822</v>
      </c>
      <c r="D2194" s="235">
        <v>4.95</v>
      </c>
    </row>
    <row r="2195" spans="1:4" ht="24.95" customHeight="1" x14ac:dyDescent="0.2">
      <c r="A2195" s="504">
        <v>92882</v>
      </c>
      <c r="B2195" s="233" t="s">
        <v>6072</v>
      </c>
      <c r="C2195" s="234" t="s">
        <v>822</v>
      </c>
      <c r="D2195" s="235">
        <v>8.2200000000000006</v>
      </c>
    </row>
    <row r="2196" spans="1:4" ht="24.95" customHeight="1" x14ac:dyDescent="0.2">
      <c r="A2196" s="504">
        <v>92883</v>
      </c>
      <c r="B2196" s="233" t="s">
        <v>6073</v>
      </c>
      <c r="C2196" s="234" t="s">
        <v>822</v>
      </c>
      <c r="D2196" s="235">
        <v>7.42</v>
      </c>
    </row>
    <row r="2197" spans="1:4" ht="24.95" customHeight="1" x14ac:dyDescent="0.2">
      <c r="A2197" s="504">
        <v>92884</v>
      </c>
      <c r="B2197" s="233" t="s">
        <v>6074</v>
      </c>
      <c r="C2197" s="234" t="s">
        <v>822</v>
      </c>
      <c r="D2197" s="235">
        <v>6.48</v>
      </c>
    </row>
    <row r="2198" spans="1:4" ht="24.95" customHeight="1" x14ac:dyDescent="0.2">
      <c r="A2198" s="504">
        <v>92885</v>
      </c>
      <c r="B2198" s="233" t="s">
        <v>6075</v>
      </c>
      <c r="C2198" s="234" t="s">
        <v>822</v>
      </c>
      <c r="D2198" s="235">
        <v>6.09</v>
      </c>
    </row>
    <row r="2199" spans="1:4" ht="24.95" customHeight="1" x14ac:dyDescent="0.2">
      <c r="A2199" s="504">
        <v>92886</v>
      </c>
      <c r="B2199" s="233" t="s">
        <v>6076</v>
      </c>
      <c r="C2199" s="234" t="s">
        <v>822</v>
      </c>
      <c r="D2199" s="235">
        <v>5.73</v>
      </c>
    </row>
    <row r="2200" spans="1:4" ht="24.95" customHeight="1" x14ac:dyDescent="0.2">
      <c r="A2200" s="504">
        <v>92887</v>
      </c>
      <c r="B2200" s="233" t="s">
        <v>6077</v>
      </c>
      <c r="C2200" s="234" t="s">
        <v>822</v>
      </c>
      <c r="D2200" s="235">
        <v>5.63</v>
      </c>
    </row>
    <row r="2201" spans="1:4" x14ac:dyDescent="0.2">
      <c r="A2201" s="504">
        <v>92888</v>
      </c>
      <c r="B2201" s="233" t="s">
        <v>6078</v>
      </c>
      <c r="C2201" s="234" t="s">
        <v>822</v>
      </c>
      <c r="D2201" s="235">
        <v>5.46</v>
      </c>
    </row>
    <row r="2202" spans="1:4" ht="24.95" customHeight="1" x14ac:dyDescent="0.2">
      <c r="A2202" s="504">
        <v>92915</v>
      </c>
      <c r="B2202" s="233" t="s">
        <v>6079</v>
      </c>
      <c r="C2202" s="234" t="s">
        <v>822</v>
      </c>
      <c r="D2202" s="235">
        <v>10.67</v>
      </c>
    </row>
    <row r="2203" spans="1:4" ht="24.95" customHeight="1" x14ac:dyDescent="0.2">
      <c r="A2203" s="504">
        <v>92916</v>
      </c>
      <c r="B2203" s="233" t="s">
        <v>6080</v>
      </c>
      <c r="C2203" s="234" t="s">
        <v>822</v>
      </c>
      <c r="D2203" s="235">
        <v>9.31</v>
      </c>
    </row>
    <row r="2204" spans="1:4" ht="24.95" customHeight="1" x14ac:dyDescent="0.2">
      <c r="A2204" s="504">
        <v>92917</v>
      </c>
      <c r="B2204" s="233" t="s">
        <v>6081</v>
      </c>
      <c r="C2204" s="234" t="s">
        <v>822</v>
      </c>
      <c r="D2204" s="235">
        <v>9.0299999999999994</v>
      </c>
    </row>
    <row r="2205" spans="1:4" ht="24.95" customHeight="1" x14ac:dyDescent="0.2">
      <c r="A2205" s="504">
        <v>92919</v>
      </c>
      <c r="B2205" s="233" t="s">
        <v>6082</v>
      </c>
      <c r="C2205" s="234" t="s">
        <v>822</v>
      </c>
      <c r="D2205" s="235">
        <v>7.35</v>
      </c>
    </row>
    <row r="2206" spans="1:4" ht="24.95" customHeight="1" x14ac:dyDescent="0.2">
      <c r="A2206" s="504">
        <v>92921</v>
      </c>
      <c r="B2206" s="233" t="s">
        <v>6083</v>
      </c>
      <c r="C2206" s="234" t="s">
        <v>822</v>
      </c>
      <c r="D2206" s="235">
        <v>6.54</v>
      </c>
    </row>
    <row r="2207" spans="1:4" ht="24.95" customHeight="1" x14ac:dyDescent="0.2">
      <c r="A2207" s="504">
        <v>92922</v>
      </c>
      <c r="B2207" s="233" t="s">
        <v>6084</v>
      </c>
      <c r="C2207" s="234" t="s">
        <v>822</v>
      </c>
      <c r="D2207" s="235">
        <v>6.07</v>
      </c>
    </row>
    <row r="2208" spans="1:4" ht="24.95" customHeight="1" x14ac:dyDescent="0.2">
      <c r="A2208" s="504">
        <v>92923</v>
      </c>
      <c r="B2208" s="233" t="s">
        <v>6085</v>
      </c>
      <c r="C2208" s="234" t="s">
        <v>822</v>
      </c>
      <c r="D2208" s="235">
        <v>5.57</v>
      </c>
    </row>
    <row r="2209" spans="1:4" ht="24.95" customHeight="1" x14ac:dyDescent="0.2">
      <c r="A2209" s="504">
        <v>92924</v>
      </c>
      <c r="B2209" s="233" t="s">
        <v>6086</v>
      </c>
      <c r="C2209" s="234" t="s">
        <v>822</v>
      </c>
      <c r="D2209" s="235">
        <v>6.08</v>
      </c>
    </row>
    <row r="2210" spans="1:4" ht="24.95" customHeight="1" x14ac:dyDescent="0.2">
      <c r="A2210" s="504">
        <v>95445</v>
      </c>
      <c r="B2210" s="233" t="s">
        <v>6087</v>
      </c>
      <c r="C2210" s="234" t="s">
        <v>822</v>
      </c>
      <c r="D2210" s="235">
        <v>5.16</v>
      </c>
    </row>
    <row r="2211" spans="1:4" ht="24.95" customHeight="1" x14ac:dyDescent="0.2">
      <c r="A2211" s="504">
        <v>95446</v>
      </c>
      <c r="B2211" s="233" t="s">
        <v>6088</v>
      </c>
      <c r="C2211" s="234" t="s">
        <v>822</v>
      </c>
      <c r="D2211" s="235">
        <v>5.27</v>
      </c>
    </row>
    <row r="2212" spans="1:4" ht="24.95" customHeight="1" x14ac:dyDescent="0.2">
      <c r="A2212" s="504">
        <v>95576</v>
      </c>
      <c r="B2212" s="233" t="s">
        <v>6089</v>
      </c>
      <c r="C2212" s="234" t="s">
        <v>822</v>
      </c>
      <c r="D2212" s="235">
        <v>8.57</v>
      </c>
    </row>
    <row r="2213" spans="1:4" ht="24.95" customHeight="1" x14ac:dyDescent="0.2">
      <c r="A2213" s="504">
        <v>95577</v>
      </c>
      <c r="B2213" s="233" t="s">
        <v>6090</v>
      </c>
      <c r="C2213" s="234" t="s">
        <v>822</v>
      </c>
      <c r="D2213" s="235">
        <v>7.1</v>
      </c>
    </row>
    <row r="2214" spans="1:4" ht="24.95" customHeight="1" x14ac:dyDescent="0.2">
      <c r="A2214" s="504">
        <v>95578</v>
      </c>
      <c r="B2214" s="233" t="s">
        <v>6091</v>
      </c>
      <c r="C2214" s="234" t="s">
        <v>822</v>
      </c>
      <c r="D2214" s="235">
        <v>6.45</v>
      </c>
    </row>
    <row r="2215" spans="1:4" ht="24.95" customHeight="1" x14ac:dyDescent="0.2">
      <c r="A2215" s="504">
        <v>95579</v>
      </c>
      <c r="B2215" s="233" t="s">
        <v>6092</v>
      </c>
      <c r="C2215" s="234" t="s">
        <v>822</v>
      </c>
      <c r="D2215" s="235">
        <v>6.12</v>
      </c>
    </row>
    <row r="2216" spans="1:4" ht="24.95" customHeight="1" x14ac:dyDescent="0.2">
      <c r="A2216" s="504">
        <v>95580</v>
      </c>
      <c r="B2216" s="233" t="s">
        <v>6093</v>
      </c>
      <c r="C2216" s="234" t="s">
        <v>822</v>
      </c>
      <c r="D2216" s="235">
        <v>5.72</v>
      </c>
    </row>
    <row r="2217" spans="1:4" ht="24.95" customHeight="1" x14ac:dyDescent="0.2">
      <c r="A2217" s="504">
        <v>95581</v>
      </c>
      <c r="B2217" s="233" t="s">
        <v>6094</v>
      </c>
      <c r="C2217" s="234" t="s">
        <v>822</v>
      </c>
      <c r="D2217" s="235">
        <v>6.31</v>
      </c>
    </row>
    <row r="2218" spans="1:4" ht="24.95" customHeight="1" x14ac:dyDescent="0.2">
      <c r="A2218" s="504">
        <v>95583</v>
      </c>
      <c r="B2218" s="233" t="s">
        <v>6095</v>
      </c>
      <c r="C2218" s="234" t="s">
        <v>822</v>
      </c>
      <c r="D2218" s="235">
        <v>11.1</v>
      </c>
    </row>
    <row r="2219" spans="1:4" ht="24.95" customHeight="1" x14ac:dyDescent="0.2">
      <c r="A2219" s="504">
        <v>95584</v>
      </c>
      <c r="B2219" s="233" t="s">
        <v>6096</v>
      </c>
      <c r="C2219" s="234" t="s">
        <v>822</v>
      </c>
      <c r="D2219" s="235">
        <v>9.06</v>
      </c>
    </row>
    <row r="2220" spans="1:4" ht="24.95" customHeight="1" x14ac:dyDescent="0.2">
      <c r="A2220" s="504">
        <v>95585</v>
      </c>
      <c r="B2220" s="233" t="s">
        <v>6097</v>
      </c>
      <c r="C2220" s="234" t="s">
        <v>822</v>
      </c>
      <c r="D2220" s="235">
        <v>8.94</v>
      </c>
    </row>
    <row r="2221" spans="1:4" ht="24.95" customHeight="1" x14ac:dyDescent="0.2">
      <c r="A2221" s="504">
        <v>95586</v>
      </c>
      <c r="B2221" s="233" t="s">
        <v>6098</v>
      </c>
      <c r="C2221" s="234" t="s">
        <v>822</v>
      </c>
      <c r="D2221" s="235">
        <v>7.38</v>
      </c>
    </row>
    <row r="2222" spans="1:4" ht="24.95" customHeight="1" x14ac:dyDescent="0.2">
      <c r="A2222" s="504">
        <v>95587</v>
      </c>
      <c r="B2222" s="233" t="s">
        <v>6099</v>
      </c>
      <c r="C2222" s="234" t="s">
        <v>822</v>
      </c>
      <c r="D2222" s="235">
        <v>6.69</v>
      </c>
    </row>
    <row r="2223" spans="1:4" ht="24.95" customHeight="1" x14ac:dyDescent="0.2">
      <c r="A2223" s="504">
        <v>95588</v>
      </c>
      <c r="B2223" s="233" t="s">
        <v>6100</v>
      </c>
      <c r="C2223" s="234" t="s">
        <v>822</v>
      </c>
      <c r="D2223" s="235">
        <v>6.3</v>
      </c>
    </row>
    <row r="2224" spans="1:4" ht="24.95" customHeight="1" x14ac:dyDescent="0.2">
      <c r="A2224" s="504">
        <v>95589</v>
      </c>
      <c r="B2224" s="233" t="s">
        <v>6101</v>
      </c>
      <c r="C2224" s="234" t="s">
        <v>822</v>
      </c>
      <c r="D2224" s="235">
        <v>5.88</v>
      </c>
    </row>
    <row r="2225" spans="1:4" ht="24.95" customHeight="1" x14ac:dyDescent="0.2">
      <c r="A2225" s="504">
        <v>95590</v>
      </c>
      <c r="B2225" s="233" t="s">
        <v>6102</v>
      </c>
      <c r="C2225" s="234" t="s">
        <v>822</v>
      </c>
      <c r="D2225" s="235">
        <v>6.44</v>
      </c>
    </row>
    <row r="2226" spans="1:4" ht="24.95" customHeight="1" x14ac:dyDescent="0.2">
      <c r="A2226" s="504">
        <v>95592</v>
      </c>
      <c r="B2226" s="233" t="s">
        <v>6103</v>
      </c>
      <c r="C2226" s="234" t="s">
        <v>822</v>
      </c>
      <c r="D2226" s="235">
        <v>13.64</v>
      </c>
    </row>
    <row r="2227" spans="1:4" ht="24.95" customHeight="1" x14ac:dyDescent="0.2">
      <c r="A2227" s="504">
        <v>95593</v>
      </c>
      <c r="B2227" s="233" t="s">
        <v>6104</v>
      </c>
      <c r="C2227" s="234" t="s">
        <v>822</v>
      </c>
      <c r="D2227" s="235">
        <v>10.59</v>
      </c>
    </row>
    <row r="2228" spans="1:4" ht="24.95" customHeight="1" x14ac:dyDescent="0.2">
      <c r="A2228" s="504">
        <v>95943</v>
      </c>
      <c r="B2228" s="233" t="s">
        <v>6105</v>
      </c>
      <c r="C2228" s="234" t="s">
        <v>822</v>
      </c>
      <c r="D2228" s="235">
        <v>14.3</v>
      </c>
    </row>
    <row r="2229" spans="1:4" ht="24.95" customHeight="1" x14ac:dyDescent="0.2">
      <c r="A2229" s="504">
        <v>95944</v>
      </c>
      <c r="B2229" s="233" t="s">
        <v>6106</v>
      </c>
      <c r="C2229" s="234" t="s">
        <v>822</v>
      </c>
      <c r="D2229" s="235">
        <v>12.54</v>
      </c>
    </row>
    <row r="2230" spans="1:4" ht="24.95" customHeight="1" x14ac:dyDescent="0.2">
      <c r="A2230" s="504">
        <v>95945</v>
      </c>
      <c r="B2230" s="233" t="s">
        <v>6107</v>
      </c>
      <c r="C2230" s="234" t="s">
        <v>822</v>
      </c>
      <c r="D2230" s="235">
        <v>10.48</v>
      </c>
    </row>
    <row r="2231" spans="1:4" ht="24.95" customHeight="1" x14ac:dyDescent="0.2">
      <c r="A2231" s="504">
        <v>95946</v>
      </c>
      <c r="B2231" s="233" t="s">
        <v>6108</v>
      </c>
      <c r="C2231" s="234" t="s">
        <v>822</v>
      </c>
      <c r="D2231" s="235">
        <v>7.67</v>
      </c>
    </row>
    <row r="2232" spans="1:4" ht="24.95" customHeight="1" x14ac:dyDescent="0.2">
      <c r="A2232" s="504">
        <v>95947</v>
      </c>
      <c r="B2232" s="233" t="s">
        <v>6109</v>
      </c>
      <c r="C2232" s="234" t="s">
        <v>822</v>
      </c>
      <c r="D2232" s="235">
        <v>6.24</v>
      </c>
    </row>
    <row r="2233" spans="1:4" ht="24.95" customHeight="1" x14ac:dyDescent="0.2">
      <c r="A2233" s="504">
        <v>95948</v>
      </c>
      <c r="B2233" s="233" t="s">
        <v>6110</v>
      </c>
      <c r="C2233" s="234" t="s">
        <v>822</v>
      </c>
      <c r="D2233" s="235">
        <v>5.41</v>
      </c>
    </row>
    <row r="2234" spans="1:4" ht="24.95" customHeight="1" x14ac:dyDescent="0.2">
      <c r="A2234" s="504">
        <v>96544</v>
      </c>
      <c r="B2234" s="233" t="s">
        <v>6111</v>
      </c>
      <c r="C2234" s="234" t="s">
        <v>822</v>
      </c>
      <c r="D2234" s="235">
        <v>10.08</v>
      </c>
    </row>
    <row r="2235" spans="1:4" ht="24.95" customHeight="1" x14ac:dyDescent="0.2">
      <c r="A2235" s="504">
        <v>96545</v>
      </c>
      <c r="B2235" s="233" t="s">
        <v>6112</v>
      </c>
      <c r="C2235" s="234" t="s">
        <v>822</v>
      </c>
      <c r="D2235" s="235">
        <v>9.6300000000000008</v>
      </c>
    </row>
    <row r="2236" spans="1:4" ht="24.95" customHeight="1" x14ac:dyDescent="0.2">
      <c r="A2236" s="504">
        <v>96546</v>
      </c>
      <c r="B2236" s="233" t="s">
        <v>6113</v>
      </c>
      <c r="C2236" s="234" t="s">
        <v>822</v>
      </c>
      <c r="D2236" s="235">
        <v>7.87</v>
      </c>
    </row>
    <row r="2237" spans="1:4" ht="24.95" customHeight="1" x14ac:dyDescent="0.2">
      <c r="A2237" s="504">
        <v>96547</v>
      </c>
      <c r="B2237" s="233" t="s">
        <v>6114</v>
      </c>
      <c r="C2237" s="234" t="s">
        <v>822</v>
      </c>
      <c r="D2237" s="235">
        <v>6.98</v>
      </c>
    </row>
    <row r="2238" spans="1:4" ht="24.95" customHeight="1" x14ac:dyDescent="0.2">
      <c r="A2238" s="504">
        <v>96548</v>
      </c>
      <c r="B2238" s="233" t="s">
        <v>6115</v>
      </c>
      <c r="C2238" s="234" t="s">
        <v>822</v>
      </c>
      <c r="D2238" s="235">
        <v>6.46</v>
      </c>
    </row>
    <row r="2239" spans="1:4" ht="24.95" customHeight="1" x14ac:dyDescent="0.2">
      <c r="A2239" s="504">
        <v>96549</v>
      </c>
      <c r="B2239" s="233" t="s">
        <v>6116</v>
      </c>
      <c r="C2239" s="234" t="s">
        <v>822</v>
      </c>
      <c r="D2239" s="235">
        <v>5.92</v>
      </c>
    </row>
    <row r="2240" spans="1:4" ht="24.95" customHeight="1" x14ac:dyDescent="0.2">
      <c r="A2240" s="504">
        <v>96550</v>
      </c>
      <c r="B2240" s="233" t="s">
        <v>6117</v>
      </c>
      <c r="C2240" s="234" t="s">
        <v>822</v>
      </c>
      <c r="D2240" s="235">
        <v>6.41</v>
      </c>
    </row>
    <row r="2241" spans="1:4" ht="24.95" customHeight="1" x14ac:dyDescent="0.2">
      <c r="A2241" s="504">
        <v>40780</v>
      </c>
      <c r="B2241" s="233" t="s">
        <v>6118</v>
      </c>
      <c r="C2241" s="234" t="s">
        <v>742</v>
      </c>
      <c r="D2241" s="235">
        <v>8.6999999999999993</v>
      </c>
    </row>
    <row r="2242" spans="1:4" ht="24.95" customHeight="1" x14ac:dyDescent="0.2">
      <c r="A2242" s="504" t="s">
        <v>6119</v>
      </c>
      <c r="B2242" s="233" t="s">
        <v>6120</v>
      </c>
      <c r="C2242" s="234" t="s">
        <v>741</v>
      </c>
      <c r="D2242" s="235">
        <v>92.76</v>
      </c>
    </row>
    <row r="2243" spans="1:4" ht="24.95" customHeight="1" x14ac:dyDescent="0.2">
      <c r="A2243" s="504">
        <v>89993</v>
      </c>
      <c r="B2243" s="233" t="s">
        <v>6121</v>
      </c>
      <c r="C2243" s="234" t="s">
        <v>741</v>
      </c>
      <c r="D2243" s="235">
        <v>567.41</v>
      </c>
    </row>
    <row r="2244" spans="1:4" ht="24.95" customHeight="1" x14ac:dyDescent="0.2">
      <c r="A2244" s="504">
        <v>89994</v>
      </c>
      <c r="B2244" s="233" t="s">
        <v>6122</v>
      </c>
      <c r="C2244" s="234" t="s">
        <v>741</v>
      </c>
      <c r="D2244" s="235">
        <v>471.12</v>
      </c>
    </row>
    <row r="2245" spans="1:4" ht="24.95" customHeight="1" x14ac:dyDescent="0.2">
      <c r="A2245" s="504">
        <v>89995</v>
      </c>
      <c r="B2245" s="233" t="s">
        <v>6123</v>
      </c>
      <c r="C2245" s="234" t="s">
        <v>741</v>
      </c>
      <c r="D2245" s="235">
        <v>542.78</v>
      </c>
    </row>
    <row r="2246" spans="1:4" ht="24.95" customHeight="1" x14ac:dyDescent="0.2">
      <c r="A2246" s="504">
        <v>90278</v>
      </c>
      <c r="B2246" s="233" t="s">
        <v>6124</v>
      </c>
      <c r="C2246" s="234" t="s">
        <v>741</v>
      </c>
      <c r="D2246" s="235">
        <v>266.43</v>
      </c>
    </row>
    <row r="2247" spans="1:4" ht="24.95" customHeight="1" x14ac:dyDescent="0.2">
      <c r="A2247" s="504">
        <v>90279</v>
      </c>
      <c r="B2247" s="233" t="s">
        <v>6125</v>
      </c>
      <c r="C2247" s="234" t="s">
        <v>741</v>
      </c>
      <c r="D2247" s="235">
        <v>279.20999999999998</v>
      </c>
    </row>
    <row r="2248" spans="1:4" ht="24.95" customHeight="1" x14ac:dyDescent="0.2">
      <c r="A2248" s="504">
        <v>90280</v>
      </c>
      <c r="B2248" s="233" t="s">
        <v>6126</v>
      </c>
      <c r="C2248" s="234" t="s">
        <v>741</v>
      </c>
      <c r="D2248" s="235">
        <v>307.76</v>
      </c>
    </row>
    <row r="2249" spans="1:4" ht="24.95" customHeight="1" x14ac:dyDescent="0.2">
      <c r="A2249" s="504">
        <v>90281</v>
      </c>
      <c r="B2249" s="233" t="s">
        <v>6127</v>
      </c>
      <c r="C2249" s="234" t="s">
        <v>741</v>
      </c>
      <c r="D2249" s="235">
        <v>345.57</v>
      </c>
    </row>
    <row r="2250" spans="1:4" ht="24.95" customHeight="1" x14ac:dyDescent="0.2">
      <c r="A2250" s="504">
        <v>90282</v>
      </c>
      <c r="B2250" s="233" t="s">
        <v>6128</v>
      </c>
      <c r="C2250" s="234" t="s">
        <v>741</v>
      </c>
      <c r="D2250" s="235">
        <v>270.52999999999997</v>
      </c>
    </row>
    <row r="2251" spans="1:4" ht="24.95" customHeight="1" x14ac:dyDescent="0.2">
      <c r="A2251" s="504">
        <v>90283</v>
      </c>
      <c r="B2251" s="233" t="s">
        <v>6129</v>
      </c>
      <c r="C2251" s="234" t="s">
        <v>741</v>
      </c>
      <c r="D2251" s="235">
        <v>284.27999999999997</v>
      </c>
    </row>
    <row r="2252" spans="1:4" ht="24.95" customHeight="1" x14ac:dyDescent="0.2">
      <c r="A2252" s="504">
        <v>90284</v>
      </c>
      <c r="B2252" s="233" t="s">
        <v>6130</v>
      </c>
      <c r="C2252" s="234" t="s">
        <v>741</v>
      </c>
      <c r="D2252" s="235">
        <v>314.32</v>
      </c>
    </row>
    <row r="2253" spans="1:4" ht="24.95" customHeight="1" x14ac:dyDescent="0.2">
      <c r="A2253" s="504">
        <v>90285</v>
      </c>
      <c r="B2253" s="233" t="s">
        <v>6131</v>
      </c>
      <c r="C2253" s="234" t="s">
        <v>741</v>
      </c>
      <c r="D2253" s="235">
        <v>354.59</v>
      </c>
    </row>
    <row r="2254" spans="1:4" ht="24.95" customHeight="1" x14ac:dyDescent="0.2">
      <c r="A2254" s="504">
        <v>90853</v>
      </c>
      <c r="B2254" s="233" t="s">
        <v>6132</v>
      </c>
      <c r="C2254" s="234" t="s">
        <v>741</v>
      </c>
      <c r="D2254" s="235">
        <v>346.56</v>
      </c>
    </row>
    <row r="2255" spans="1:4" ht="24.95" customHeight="1" x14ac:dyDescent="0.2">
      <c r="A2255" s="504">
        <v>90854</v>
      </c>
      <c r="B2255" s="233" t="s">
        <v>6133</v>
      </c>
      <c r="C2255" s="234" t="s">
        <v>741</v>
      </c>
      <c r="D2255" s="235">
        <v>335.81</v>
      </c>
    </row>
    <row r="2256" spans="1:4" ht="24.95" customHeight="1" x14ac:dyDescent="0.2">
      <c r="A2256" s="504">
        <v>90855</v>
      </c>
      <c r="B2256" s="233" t="s">
        <v>6134</v>
      </c>
      <c r="C2256" s="234" t="s">
        <v>741</v>
      </c>
      <c r="D2256" s="235">
        <v>368.9</v>
      </c>
    </row>
    <row r="2257" spans="1:4" ht="24.95" customHeight="1" x14ac:dyDescent="0.2">
      <c r="A2257" s="504">
        <v>90856</v>
      </c>
      <c r="B2257" s="233" t="s">
        <v>6135</v>
      </c>
      <c r="C2257" s="234" t="s">
        <v>741</v>
      </c>
      <c r="D2257" s="235">
        <v>349.85</v>
      </c>
    </row>
    <row r="2258" spans="1:4" ht="24.95" customHeight="1" x14ac:dyDescent="0.2">
      <c r="A2258" s="504">
        <v>90857</v>
      </c>
      <c r="B2258" s="233" t="s">
        <v>6136</v>
      </c>
      <c r="C2258" s="234" t="s">
        <v>741</v>
      </c>
      <c r="D2258" s="235">
        <v>337.99</v>
      </c>
    </row>
    <row r="2259" spans="1:4" ht="24.95" customHeight="1" x14ac:dyDescent="0.2">
      <c r="A2259" s="504">
        <v>90858</v>
      </c>
      <c r="B2259" s="233" t="s">
        <v>6137</v>
      </c>
      <c r="C2259" s="234" t="s">
        <v>741</v>
      </c>
      <c r="D2259" s="235">
        <v>383.95</v>
      </c>
    </row>
    <row r="2260" spans="1:4" ht="24.95" customHeight="1" x14ac:dyDescent="0.2">
      <c r="A2260" s="504">
        <v>90859</v>
      </c>
      <c r="B2260" s="233" t="s">
        <v>6138</v>
      </c>
      <c r="C2260" s="234" t="s">
        <v>741</v>
      </c>
      <c r="D2260" s="235">
        <v>329.44</v>
      </c>
    </row>
    <row r="2261" spans="1:4" ht="24.95" customHeight="1" x14ac:dyDescent="0.2">
      <c r="A2261" s="504">
        <v>90860</v>
      </c>
      <c r="B2261" s="233" t="s">
        <v>6139</v>
      </c>
      <c r="C2261" s="234" t="s">
        <v>741</v>
      </c>
      <c r="D2261" s="235">
        <v>333.99</v>
      </c>
    </row>
    <row r="2262" spans="1:4" ht="24.95" customHeight="1" x14ac:dyDescent="0.2">
      <c r="A2262" s="504">
        <v>90861</v>
      </c>
      <c r="B2262" s="233" t="s">
        <v>6140</v>
      </c>
      <c r="C2262" s="234" t="s">
        <v>741</v>
      </c>
      <c r="D2262" s="235">
        <v>341.22</v>
      </c>
    </row>
    <row r="2263" spans="1:4" ht="24.95" customHeight="1" x14ac:dyDescent="0.2">
      <c r="A2263" s="504">
        <v>90862</v>
      </c>
      <c r="B2263" s="233" t="s">
        <v>6141</v>
      </c>
      <c r="C2263" s="234" t="s">
        <v>741</v>
      </c>
      <c r="D2263" s="235">
        <v>309.18</v>
      </c>
    </row>
    <row r="2264" spans="1:4" ht="24.95" customHeight="1" x14ac:dyDescent="0.2">
      <c r="A2264" s="504">
        <v>92718</v>
      </c>
      <c r="B2264" s="233" t="s">
        <v>6142</v>
      </c>
      <c r="C2264" s="234" t="s">
        <v>741</v>
      </c>
      <c r="D2264" s="235">
        <v>417.24</v>
      </c>
    </row>
    <row r="2265" spans="1:4" ht="24.95" customHeight="1" x14ac:dyDescent="0.2">
      <c r="A2265" s="504">
        <v>92719</v>
      </c>
      <c r="B2265" s="233" t="s">
        <v>6143</v>
      </c>
      <c r="C2265" s="234" t="s">
        <v>741</v>
      </c>
      <c r="D2265" s="235">
        <v>298.83999999999997</v>
      </c>
    </row>
    <row r="2266" spans="1:4" ht="24.95" customHeight="1" x14ac:dyDescent="0.2">
      <c r="A2266" s="504">
        <v>92720</v>
      </c>
      <c r="B2266" s="233" t="s">
        <v>6144</v>
      </c>
      <c r="C2266" s="234" t="s">
        <v>741</v>
      </c>
      <c r="D2266" s="235">
        <v>339.91</v>
      </c>
    </row>
    <row r="2267" spans="1:4" ht="24.95" customHeight="1" x14ac:dyDescent="0.2">
      <c r="A2267" s="504">
        <v>92721</v>
      </c>
      <c r="B2267" s="233" t="s">
        <v>6145</v>
      </c>
      <c r="C2267" s="234" t="s">
        <v>741</v>
      </c>
      <c r="D2267" s="235">
        <v>291.62</v>
      </c>
    </row>
    <row r="2268" spans="1:4" ht="24.95" customHeight="1" x14ac:dyDescent="0.2">
      <c r="A2268" s="504">
        <v>92722</v>
      </c>
      <c r="B2268" s="233" t="s">
        <v>6146</v>
      </c>
      <c r="C2268" s="234" t="s">
        <v>741</v>
      </c>
      <c r="D2268" s="235">
        <v>336.96</v>
      </c>
    </row>
    <row r="2269" spans="1:4" ht="24.95" customHeight="1" x14ac:dyDescent="0.2">
      <c r="A2269" s="504">
        <v>92723</v>
      </c>
      <c r="B2269" s="233" t="s">
        <v>6147</v>
      </c>
      <c r="C2269" s="234" t="s">
        <v>741</v>
      </c>
      <c r="D2269" s="235">
        <v>328.38</v>
      </c>
    </row>
    <row r="2270" spans="1:4" ht="24.95" customHeight="1" x14ac:dyDescent="0.2">
      <c r="A2270" s="504">
        <v>92724</v>
      </c>
      <c r="B2270" s="233" t="s">
        <v>6148</v>
      </c>
      <c r="C2270" s="234" t="s">
        <v>741</v>
      </c>
      <c r="D2270" s="235">
        <v>325.7</v>
      </c>
    </row>
    <row r="2271" spans="1:4" ht="24.95" customHeight="1" x14ac:dyDescent="0.2">
      <c r="A2271" s="504">
        <v>92725</v>
      </c>
      <c r="B2271" s="233" t="s">
        <v>6149</v>
      </c>
      <c r="C2271" s="234" t="s">
        <v>741</v>
      </c>
      <c r="D2271" s="235">
        <v>324.58</v>
      </c>
    </row>
    <row r="2272" spans="1:4" ht="24.95" customHeight="1" x14ac:dyDescent="0.2">
      <c r="A2272" s="504">
        <v>92726</v>
      </c>
      <c r="B2272" s="233" t="s">
        <v>6150</v>
      </c>
      <c r="C2272" s="234" t="s">
        <v>741</v>
      </c>
      <c r="D2272" s="235">
        <v>322.67</v>
      </c>
    </row>
    <row r="2273" spans="1:4" ht="24.95" customHeight="1" x14ac:dyDescent="0.2">
      <c r="A2273" s="504">
        <v>92727</v>
      </c>
      <c r="B2273" s="233" t="s">
        <v>6151</v>
      </c>
      <c r="C2273" s="234" t="s">
        <v>741</v>
      </c>
      <c r="D2273" s="235">
        <v>362.43</v>
      </c>
    </row>
    <row r="2274" spans="1:4" ht="24.95" customHeight="1" x14ac:dyDescent="0.2">
      <c r="A2274" s="504">
        <v>92728</v>
      </c>
      <c r="B2274" s="233" t="s">
        <v>6152</v>
      </c>
      <c r="C2274" s="234" t="s">
        <v>741</v>
      </c>
      <c r="D2274" s="235">
        <v>343.74</v>
      </c>
    </row>
    <row r="2275" spans="1:4" ht="24.95" customHeight="1" x14ac:dyDescent="0.2">
      <c r="A2275" s="504">
        <v>92729</v>
      </c>
      <c r="B2275" s="233" t="s">
        <v>6153</v>
      </c>
      <c r="C2275" s="234" t="s">
        <v>741</v>
      </c>
      <c r="D2275" s="235">
        <v>335.82</v>
      </c>
    </row>
    <row r="2276" spans="1:4" ht="24.95" customHeight="1" x14ac:dyDescent="0.2">
      <c r="A2276" s="504">
        <v>92730</v>
      </c>
      <c r="B2276" s="233" t="s">
        <v>6154</v>
      </c>
      <c r="C2276" s="234" t="s">
        <v>741</v>
      </c>
      <c r="D2276" s="235">
        <v>322.64999999999998</v>
      </c>
    </row>
    <row r="2277" spans="1:4" ht="24.95" customHeight="1" x14ac:dyDescent="0.2">
      <c r="A2277" s="504">
        <v>92731</v>
      </c>
      <c r="B2277" s="233" t="s">
        <v>6155</v>
      </c>
      <c r="C2277" s="234" t="s">
        <v>741</v>
      </c>
      <c r="D2277" s="235">
        <v>337.68</v>
      </c>
    </row>
    <row r="2278" spans="1:4" ht="24.95" customHeight="1" x14ac:dyDescent="0.2">
      <c r="A2278" s="504">
        <v>92732</v>
      </c>
      <c r="B2278" s="233" t="s">
        <v>6156</v>
      </c>
      <c r="C2278" s="234" t="s">
        <v>741</v>
      </c>
      <c r="D2278" s="235">
        <v>324.91000000000003</v>
      </c>
    </row>
    <row r="2279" spans="1:4" ht="24.95" customHeight="1" x14ac:dyDescent="0.2">
      <c r="A2279" s="504">
        <v>92733</v>
      </c>
      <c r="B2279" s="233" t="s">
        <v>6157</v>
      </c>
      <c r="C2279" s="234" t="s">
        <v>741</v>
      </c>
      <c r="D2279" s="235">
        <v>319.49</v>
      </c>
    </row>
    <row r="2280" spans="1:4" ht="24.95" customHeight="1" x14ac:dyDescent="0.2">
      <c r="A2280" s="504">
        <v>92734</v>
      </c>
      <c r="B2280" s="233" t="s">
        <v>6158</v>
      </c>
      <c r="C2280" s="234" t="s">
        <v>741</v>
      </c>
      <c r="D2280" s="235">
        <v>310.47000000000003</v>
      </c>
    </row>
    <row r="2281" spans="1:4" ht="24.95" customHeight="1" x14ac:dyDescent="0.2">
      <c r="A2281" s="504">
        <v>92735</v>
      </c>
      <c r="B2281" s="233" t="s">
        <v>6159</v>
      </c>
      <c r="C2281" s="234" t="s">
        <v>741</v>
      </c>
      <c r="D2281" s="235">
        <v>317.64999999999998</v>
      </c>
    </row>
    <row r="2282" spans="1:4" ht="24.95" customHeight="1" x14ac:dyDescent="0.2">
      <c r="A2282" s="504">
        <v>92736</v>
      </c>
      <c r="B2282" s="233" t="s">
        <v>6160</v>
      </c>
      <c r="C2282" s="234" t="s">
        <v>741</v>
      </c>
      <c r="D2282" s="235">
        <v>307.55</v>
      </c>
    </row>
    <row r="2283" spans="1:4" ht="24.95" customHeight="1" x14ac:dyDescent="0.2">
      <c r="A2283" s="504">
        <v>92739</v>
      </c>
      <c r="B2283" s="233" t="s">
        <v>6161</v>
      </c>
      <c r="C2283" s="234" t="s">
        <v>741</v>
      </c>
      <c r="D2283" s="235">
        <v>292.92</v>
      </c>
    </row>
    <row r="2284" spans="1:4" ht="24.95" customHeight="1" x14ac:dyDescent="0.2">
      <c r="A2284" s="504">
        <v>92740</v>
      </c>
      <c r="B2284" s="233" t="s">
        <v>6162</v>
      </c>
      <c r="C2284" s="234" t="s">
        <v>741</v>
      </c>
      <c r="D2284" s="235">
        <v>287.92</v>
      </c>
    </row>
    <row r="2285" spans="1:4" ht="24.95" customHeight="1" x14ac:dyDescent="0.2">
      <c r="A2285" s="504">
        <v>92741</v>
      </c>
      <c r="B2285" s="233" t="s">
        <v>6163</v>
      </c>
      <c r="C2285" s="234" t="s">
        <v>741</v>
      </c>
      <c r="D2285" s="235">
        <v>466.12</v>
      </c>
    </row>
    <row r="2286" spans="1:4" ht="24.95" customHeight="1" x14ac:dyDescent="0.2">
      <c r="A2286" s="504">
        <v>92742</v>
      </c>
      <c r="B2286" s="233" t="s">
        <v>6164</v>
      </c>
      <c r="C2286" s="234" t="s">
        <v>741</v>
      </c>
      <c r="D2286" s="235">
        <v>654.22</v>
      </c>
    </row>
    <row r="2287" spans="1:4" ht="24.95" customHeight="1" x14ac:dyDescent="0.2">
      <c r="A2287" s="504">
        <v>92873</v>
      </c>
      <c r="B2287" s="233" t="s">
        <v>6165</v>
      </c>
      <c r="C2287" s="234" t="s">
        <v>741</v>
      </c>
      <c r="D2287" s="235">
        <v>146.38</v>
      </c>
    </row>
    <row r="2288" spans="1:4" ht="24.95" customHeight="1" x14ac:dyDescent="0.2">
      <c r="A2288" s="504">
        <v>92874</v>
      </c>
      <c r="B2288" s="233" t="s">
        <v>6166</v>
      </c>
      <c r="C2288" s="234" t="s">
        <v>741</v>
      </c>
      <c r="D2288" s="235">
        <v>23.83</v>
      </c>
    </row>
    <row r="2289" spans="1:4" ht="24.95" customHeight="1" x14ac:dyDescent="0.2">
      <c r="A2289" s="504">
        <v>94962</v>
      </c>
      <c r="B2289" s="233" t="s">
        <v>6167</v>
      </c>
      <c r="C2289" s="234" t="s">
        <v>741</v>
      </c>
      <c r="D2289" s="235">
        <v>208.14</v>
      </c>
    </row>
    <row r="2290" spans="1:4" ht="24.95" customHeight="1" x14ac:dyDescent="0.2">
      <c r="A2290" s="504">
        <v>94963</v>
      </c>
      <c r="B2290" s="233" t="s">
        <v>6168</v>
      </c>
      <c r="C2290" s="234" t="s">
        <v>741</v>
      </c>
      <c r="D2290" s="235">
        <v>228.7</v>
      </c>
    </row>
    <row r="2291" spans="1:4" ht="24.95" customHeight="1" x14ac:dyDescent="0.2">
      <c r="A2291" s="504">
        <v>94964</v>
      </c>
      <c r="B2291" s="233" t="s">
        <v>6169</v>
      </c>
      <c r="C2291" s="234" t="s">
        <v>741</v>
      </c>
      <c r="D2291" s="235">
        <v>252.62</v>
      </c>
    </row>
    <row r="2292" spans="1:4" ht="24.95" customHeight="1" x14ac:dyDescent="0.2">
      <c r="A2292" s="504">
        <v>94965</v>
      </c>
      <c r="B2292" s="233" t="s">
        <v>6170</v>
      </c>
      <c r="C2292" s="234" t="s">
        <v>741</v>
      </c>
      <c r="D2292" s="235">
        <v>262.3</v>
      </c>
    </row>
    <row r="2293" spans="1:4" ht="24.95" customHeight="1" x14ac:dyDescent="0.2">
      <c r="A2293" s="504">
        <v>94966</v>
      </c>
      <c r="B2293" s="233" t="s">
        <v>6171</v>
      </c>
      <c r="C2293" s="234" t="s">
        <v>741</v>
      </c>
      <c r="D2293" s="235">
        <v>271.73</v>
      </c>
    </row>
    <row r="2294" spans="1:4" ht="24.95" customHeight="1" x14ac:dyDescent="0.2">
      <c r="A2294" s="504">
        <v>94967</v>
      </c>
      <c r="B2294" s="233" t="s">
        <v>6172</v>
      </c>
      <c r="C2294" s="234" t="s">
        <v>741</v>
      </c>
      <c r="D2294" s="235">
        <v>311.66000000000003</v>
      </c>
    </row>
    <row r="2295" spans="1:4" ht="24.95" customHeight="1" x14ac:dyDescent="0.2">
      <c r="A2295" s="504">
        <v>94968</v>
      </c>
      <c r="B2295" s="233" t="s">
        <v>6173</v>
      </c>
      <c r="C2295" s="234" t="s">
        <v>741</v>
      </c>
      <c r="D2295" s="235">
        <v>202.13</v>
      </c>
    </row>
    <row r="2296" spans="1:4" ht="24.95" customHeight="1" x14ac:dyDescent="0.2">
      <c r="A2296" s="504">
        <v>94969</v>
      </c>
      <c r="B2296" s="233" t="s">
        <v>6174</v>
      </c>
      <c r="C2296" s="234" t="s">
        <v>741</v>
      </c>
      <c r="D2296" s="235">
        <v>223.45</v>
      </c>
    </row>
    <row r="2297" spans="1:4" ht="24.95" customHeight="1" x14ac:dyDescent="0.2">
      <c r="A2297" s="504">
        <v>94970</v>
      </c>
      <c r="B2297" s="233" t="s">
        <v>6175</v>
      </c>
      <c r="C2297" s="234" t="s">
        <v>741</v>
      </c>
      <c r="D2297" s="235">
        <v>242.99</v>
      </c>
    </row>
    <row r="2298" spans="1:4" ht="24.95" customHeight="1" x14ac:dyDescent="0.2">
      <c r="A2298" s="504">
        <v>94971</v>
      </c>
      <c r="B2298" s="233" t="s">
        <v>6176</v>
      </c>
      <c r="C2298" s="234" t="s">
        <v>741</v>
      </c>
      <c r="D2298" s="235">
        <v>256.91000000000003</v>
      </c>
    </row>
    <row r="2299" spans="1:4" ht="24.95" customHeight="1" x14ac:dyDescent="0.2">
      <c r="A2299" s="504">
        <v>94972</v>
      </c>
      <c r="B2299" s="233" t="s">
        <v>6177</v>
      </c>
      <c r="C2299" s="234" t="s">
        <v>741</v>
      </c>
      <c r="D2299" s="235">
        <v>268.08999999999997</v>
      </c>
    </row>
    <row r="2300" spans="1:4" ht="24.95" customHeight="1" x14ac:dyDescent="0.2">
      <c r="A2300" s="504">
        <v>94973</v>
      </c>
      <c r="B2300" s="233" t="s">
        <v>6178</v>
      </c>
      <c r="C2300" s="234" t="s">
        <v>741</v>
      </c>
      <c r="D2300" s="235">
        <v>304.86</v>
      </c>
    </row>
    <row r="2301" spans="1:4" ht="24.95" customHeight="1" x14ac:dyDescent="0.2">
      <c r="A2301" s="504">
        <v>94974</v>
      </c>
      <c r="B2301" s="233" t="s">
        <v>6179</v>
      </c>
      <c r="C2301" s="234" t="s">
        <v>741</v>
      </c>
      <c r="D2301" s="235">
        <v>289.89999999999998</v>
      </c>
    </row>
    <row r="2302" spans="1:4" ht="24.95" customHeight="1" x14ac:dyDescent="0.2">
      <c r="A2302" s="504">
        <v>94975</v>
      </c>
      <c r="B2302" s="233" t="s">
        <v>6180</v>
      </c>
      <c r="C2302" s="234" t="s">
        <v>741</v>
      </c>
      <c r="D2302" s="235">
        <v>309.67</v>
      </c>
    </row>
    <row r="2303" spans="1:4" ht="24.95" customHeight="1" x14ac:dyDescent="0.2">
      <c r="A2303" s="504">
        <v>96555</v>
      </c>
      <c r="B2303" s="233" t="s">
        <v>6181</v>
      </c>
      <c r="C2303" s="234" t="s">
        <v>741</v>
      </c>
      <c r="D2303" s="235">
        <v>387.48</v>
      </c>
    </row>
    <row r="2304" spans="1:4" ht="24.95" customHeight="1" x14ac:dyDescent="0.2">
      <c r="A2304" s="504">
        <v>96556</v>
      </c>
      <c r="B2304" s="233" t="s">
        <v>6182</v>
      </c>
      <c r="C2304" s="234" t="s">
        <v>741</v>
      </c>
      <c r="D2304" s="235">
        <v>447.01</v>
      </c>
    </row>
    <row r="2305" spans="1:4" ht="24.95" customHeight="1" x14ac:dyDescent="0.2">
      <c r="A2305" s="504">
        <v>96557</v>
      </c>
      <c r="B2305" s="233" t="s">
        <v>6183</v>
      </c>
      <c r="C2305" s="234" t="s">
        <v>741</v>
      </c>
      <c r="D2305" s="235">
        <v>355.03</v>
      </c>
    </row>
    <row r="2306" spans="1:4" ht="24.95" customHeight="1" x14ac:dyDescent="0.2">
      <c r="A2306" s="504">
        <v>96558</v>
      </c>
      <c r="B2306" s="233" t="s">
        <v>6184</v>
      </c>
      <c r="C2306" s="234" t="s">
        <v>741</v>
      </c>
      <c r="D2306" s="235">
        <v>360.2</v>
      </c>
    </row>
    <row r="2307" spans="1:4" ht="24.95" customHeight="1" x14ac:dyDescent="0.2">
      <c r="A2307" s="504" t="s">
        <v>6185</v>
      </c>
      <c r="B2307" s="233" t="s">
        <v>6186</v>
      </c>
      <c r="C2307" s="234" t="s">
        <v>742</v>
      </c>
      <c r="D2307" s="235">
        <v>73.959999999999994</v>
      </c>
    </row>
    <row r="2308" spans="1:4" ht="24.95" customHeight="1" x14ac:dyDescent="0.2">
      <c r="A2308" s="504" t="s">
        <v>6187</v>
      </c>
      <c r="B2308" s="233" t="s">
        <v>6188</v>
      </c>
      <c r="C2308" s="234" t="s">
        <v>742</v>
      </c>
      <c r="D2308" s="235">
        <v>80.78</v>
      </c>
    </row>
    <row r="2309" spans="1:4" ht="24.95" customHeight="1" x14ac:dyDescent="0.2">
      <c r="A2309" s="504" t="s">
        <v>6189</v>
      </c>
      <c r="B2309" s="233" t="s">
        <v>6190</v>
      </c>
      <c r="C2309" s="234" t="s">
        <v>742</v>
      </c>
      <c r="D2309" s="235">
        <v>94.7</v>
      </c>
    </row>
    <row r="2310" spans="1:4" ht="24.95" customHeight="1" x14ac:dyDescent="0.2">
      <c r="A2310" s="504" t="s">
        <v>6191</v>
      </c>
      <c r="B2310" s="233" t="s">
        <v>6192</v>
      </c>
      <c r="C2310" s="234" t="s">
        <v>742</v>
      </c>
      <c r="D2310" s="235">
        <v>107.22</v>
      </c>
    </row>
    <row r="2311" spans="1:4" ht="24.95" customHeight="1" x14ac:dyDescent="0.2">
      <c r="A2311" s="504" t="s">
        <v>6193</v>
      </c>
      <c r="B2311" s="233" t="s">
        <v>6194</v>
      </c>
      <c r="C2311" s="234" t="s">
        <v>742</v>
      </c>
      <c r="D2311" s="235">
        <v>62.06</v>
      </c>
    </row>
    <row r="2312" spans="1:4" ht="24.95" customHeight="1" x14ac:dyDescent="0.2">
      <c r="A2312" s="504" t="s">
        <v>6195</v>
      </c>
      <c r="B2312" s="233" t="s">
        <v>6196</v>
      </c>
      <c r="C2312" s="234" t="s">
        <v>742</v>
      </c>
      <c r="D2312" s="235">
        <v>67.849999999999994</v>
      </c>
    </row>
    <row r="2313" spans="1:4" ht="24.95" customHeight="1" x14ac:dyDescent="0.2">
      <c r="A2313" s="504" t="s">
        <v>6197</v>
      </c>
      <c r="B2313" s="233" t="s">
        <v>6198</v>
      </c>
      <c r="C2313" s="234" t="s">
        <v>741</v>
      </c>
      <c r="D2313" s="235">
        <v>84.95</v>
      </c>
    </row>
    <row r="2314" spans="1:4" ht="24.95" customHeight="1" x14ac:dyDescent="0.2">
      <c r="A2314" s="504" t="s">
        <v>6199</v>
      </c>
      <c r="B2314" s="233" t="s">
        <v>6200</v>
      </c>
      <c r="C2314" s="234" t="s">
        <v>741</v>
      </c>
      <c r="D2314" s="235">
        <v>110.88</v>
      </c>
    </row>
    <row r="2315" spans="1:4" ht="24.95" customHeight="1" x14ac:dyDescent="0.2">
      <c r="A2315" s="504" t="s">
        <v>6201</v>
      </c>
      <c r="B2315" s="233" t="s">
        <v>6202</v>
      </c>
      <c r="C2315" s="234" t="s">
        <v>742</v>
      </c>
      <c r="D2315" s="235">
        <v>26.78</v>
      </c>
    </row>
    <row r="2316" spans="1:4" ht="24.95" customHeight="1" x14ac:dyDescent="0.2">
      <c r="A2316" s="504">
        <v>83518</v>
      </c>
      <c r="B2316" s="233" t="s">
        <v>6203</v>
      </c>
      <c r="C2316" s="234" t="s">
        <v>741</v>
      </c>
      <c r="D2316" s="235">
        <v>258.74</v>
      </c>
    </row>
    <row r="2317" spans="1:4" ht="24.95" customHeight="1" x14ac:dyDescent="0.2">
      <c r="A2317" s="504">
        <v>95467</v>
      </c>
      <c r="B2317" s="233" t="s">
        <v>6204</v>
      </c>
      <c r="C2317" s="234" t="s">
        <v>741</v>
      </c>
      <c r="D2317" s="235">
        <v>349.51</v>
      </c>
    </row>
    <row r="2318" spans="1:4" ht="24.95" customHeight="1" x14ac:dyDescent="0.2">
      <c r="A2318" s="504">
        <v>68328</v>
      </c>
      <c r="B2318" s="233" t="s">
        <v>6205</v>
      </c>
      <c r="C2318" s="234" t="s">
        <v>742</v>
      </c>
      <c r="D2318" s="235">
        <v>12.4</v>
      </c>
    </row>
    <row r="2319" spans="1:4" ht="24.95" customHeight="1" x14ac:dyDescent="0.2">
      <c r="A2319" s="504" t="s">
        <v>6206</v>
      </c>
      <c r="B2319" s="233" t="s">
        <v>6207</v>
      </c>
      <c r="C2319" s="234" t="s">
        <v>779</v>
      </c>
      <c r="D2319" s="235">
        <v>95.07</v>
      </c>
    </row>
    <row r="2320" spans="1:4" ht="24.95" customHeight="1" x14ac:dyDescent="0.2">
      <c r="A2320" s="504">
        <v>79471</v>
      </c>
      <c r="B2320" s="233" t="s">
        <v>6208</v>
      </c>
      <c r="C2320" s="234" t="s">
        <v>822</v>
      </c>
      <c r="D2320" s="235">
        <v>62.21</v>
      </c>
    </row>
    <row r="2321" spans="1:4" ht="24.95" customHeight="1" x14ac:dyDescent="0.2">
      <c r="A2321" s="504">
        <v>98576</v>
      </c>
      <c r="B2321" s="233" t="s">
        <v>18387</v>
      </c>
      <c r="C2321" s="234" t="s">
        <v>779</v>
      </c>
      <c r="D2321" s="235">
        <v>14.04</v>
      </c>
    </row>
    <row r="2322" spans="1:4" ht="24.95" customHeight="1" x14ac:dyDescent="0.2">
      <c r="A2322" s="504">
        <v>93182</v>
      </c>
      <c r="B2322" s="233" t="s">
        <v>6209</v>
      </c>
      <c r="C2322" s="234" t="s">
        <v>779</v>
      </c>
      <c r="D2322" s="235">
        <v>25</v>
      </c>
    </row>
    <row r="2323" spans="1:4" ht="24.95" customHeight="1" x14ac:dyDescent="0.2">
      <c r="A2323" s="504">
        <v>93183</v>
      </c>
      <c r="B2323" s="233" t="s">
        <v>6210</v>
      </c>
      <c r="C2323" s="234" t="s">
        <v>779</v>
      </c>
      <c r="D2323" s="235">
        <v>31.96</v>
      </c>
    </row>
    <row r="2324" spans="1:4" ht="24.95" customHeight="1" x14ac:dyDescent="0.2">
      <c r="A2324" s="504">
        <v>93184</v>
      </c>
      <c r="B2324" s="233" t="s">
        <v>6211</v>
      </c>
      <c r="C2324" s="234" t="s">
        <v>779</v>
      </c>
      <c r="D2324" s="235">
        <v>19.04</v>
      </c>
    </row>
    <row r="2325" spans="1:4" ht="24.95" customHeight="1" x14ac:dyDescent="0.2">
      <c r="A2325" s="504">
        <v>93185</v>
      </c>
      <c r="B2325" s="233" t="s">
        <v>6212</v>
      </c>
      <c r="C2325" s="234" t="s">
        <v>779</v>
      </c>
      <c r="D2325" s="235">
        <v>31.43</v>
      </c>
    </row>
    <row r="2326" spans="1:4" ht="24.95" customHeight="1" x14ac:dyDescent="0.2">
      <c r="A2326" s="504">
        <v>93186</v>
      </c>
      <c r="B2326" s="233" t="s">
        <v>6213</v>
      </c>
      <c r="C2326" s="234" t="s">
        <v>779</v>
      </c>
      <c r="D2326" s="235">
        <v>48.7</v>
      </c>
    </row>
    <row r="2327" spans="1:4" ht="24.95" customHeight="1" x14ac:dyDescent="0.2">
      <c r="A2327" s="504">
        <v>93187</v>
      </c>
      <c r="B2327" s="233" t="s">
        <v>6214</v>
      </c>
      <c r="C2327" s="234" t="s">
        <v>779</v>
      </c>
      <c r="D2327" s="235">
        <v>54.64</v>
      </c>
    </row>
    <row r="2328" spans="1:4" ht="24.95" customHeight="1" x14ac:dyDescent="0.2">
      <c r="A2328" s="504">
        <v>93188</v>
      </c>
      <c r="B2328" s="233" t="s">
        <v>6215</v>
      </c>
      <c r="C2328" s="234" t="s">
        <v>779</v>
      </c>
      <c r="D2328" s="235">
        <v>50.91</v>
      </c>
    </row>
    <row r="2329" spans="1:4" ht="24.95" customHeight="1" x14ac:dyDescent="0.2">
      <c r="A2329" s="504">
        <v>93189</v>
      </c>
      <c r="B2329" s="233" t="s">
        <v>6216</v>
      </c>
      <c r="C2329" s="234" t="s">
        <v>779</v>
      </c>
      <c r="D2329" s="235">
        <v>55.9</v>
      </c>
    </row>
    <row r="2330" spans="1:4" ht="24.95" customHeight="1" x14ac:dyDescent="0.2">
      <c r="A2330" s="504">
        <v>93190</v>
      </c>
      <c r="B2330" s="233" t="s">
        <v>6217</v>
      </c>
      <c r="C2330" s="234" t="s">
        <v>779</v>
      </c>
      <c r="D2330" s="235">
        <v>27.21</v>
      </c>
    </row>
    <row r="2331" spans="1:4" ht="24.95" customHeight="1" x14ac:dyDescent="0.2">
      <c r="A2331" s="504">
        <v>93191</v>
      </c>
      <c r="B2331" s="233" t="s">
        <v>6218</v>
      </c>
      <c r="C2331" s="234" t="s">
        <v>779</v>
      </c>
      <c r="D2331" s="235">
        <v>27.82</v>
      </c>
    </row>
    <row r="2332" spans="1:4" ht="24.95" customHeight="1" x14ac:dyDescent="0.2">
      <c r="A2332" s="504">
        <v>93192</v>
      </c>
      <c r="B2332" s="233" t="s">
        <v>6219</v>
      </c>
      <c r="C2332" s="234" t="s">
        <v>779</v>
      </c>
      <c r="D2332" s="235">
        <v>34.770000000000003</v>
      </c>
    </row>
    <row r="2333" spans="1:4" ht="24.95" customHeight="1" x14ac:dyDescent="0.2">
      <c r="A2333" s="504">
        <v>93193</v>
      </c>
      <c r="B2333" s="233" t="s">
        <v>6220</v>
      </c>
      <c r="C2333" s="234" t="s">
        <v>779</v>
      </c>
      <c r="D2333" s="235">
        <v>29.16</v>
      </c>
    </row>
    <row r="2334" spans="1:4" ht="24.95" customHeight="1" x14ac:dyDescent="0.2">
      <c r="A2334" s="504">
        <v>93194</v>
      </c>
      <c r="B2334" s="233" t="s">
        <v>6221</v>
      </c>
      <c r="C2334" s="234" t="s">
        <v>779</v>
      </c>
      <c r="D2334" s="235">
        <v>24.53</v>
      </c>
    </row>
    <row r="2335" spans="1:4" ht="24.95" customHeight="1" x14ac:dyDescent="0.2">
      <c r="A2335" s="504">
        <v>93195</v>
      </c>
      <c r="B2335" s="233" t="s">
        <v>6222</v>
      </c>
      <c r="C2335" s="234" t="s">
        <v>779</v>
      </c>
      <c r="D2335" s="235">
        <v>29.46</v>
      </c>
    </row>
    <row r="2336" spans="1:4" ht="24.95" customHeight="1" x14ac:dyDescent="0.2">
      <c r="A2336" s="504">
        <v>93196</v>
      </c>
      <c r="B2336" s="233" t="s">
        <v>6223</v>
      </c>
      <c r="C2336" s="234" t="s">
        <v>779</v>
      </c>
      <c r="D2336" s="235">
        <v>45.34</v>
      </c>
    </row>
    <row r="2337" spans="1:4" ht="24.95" customHeight="1" x14ac:dyDescent="0.2">
      <c r="A2337" s="504">
        <v>93197</v>
      </c>
      <c r="B2337" s="233" t="s">
        <v>6224</v>
      </c>
      <c r="C2337" s="234" t="s">
        <v>779</v>
      </c>
      <c r="D2337" s="235">
        <v>50.35</v>
      </c>
    </row>
    <row r="2338" spans="1:4" ht="24.95" customHeight="1" x14ac:dyDescent="0.2">
      <c r="A2338" s="504">
        <v>93198</v>
      </c>
      <c r="B2338" s="233" t="s">
        <v>6225</v>
      </c>
      <c r="C2338" s="234" t="s">
        <v>779</v>
      </c>
      <c r="D2338" s="235">
        <v>21.84</v>
      </c>
    </row>
    <row r="2339" spans="1:4" ht="24.95" customHeight="1" x14ac:dyDescent="0.2">
      <c r="A2339" s="504">
        <v>93199</v>
      </c>
      <c r="B2339" s="233" t="s">
        <v>6226</v>
      </c>
      <c r="C2339" s="234" t="s">
        <v>779</v>
      </c>
      <c r="D2339" s="235">
        <v>21.44</v>
      </c>
    </row>
    <row r="2340" spans="1:4" ht="24.95" customHeight="1" x14ac:dyDescent="0.2">
      <c r="A2340" s="504">
        <v>93200</v>
      </c>
      <c r="B2340" s="233" t="s">
        <v>6227</v>
      </c>
      <c r="C2340" s="234" t="s">
        <v>779</v>
      </c>
      <c r="D2340" s="235">
        <v>2.0099999999999998</v>
      </c>
    </row>
    <row r="2341" spans="1:4" ht="24.95" customHeight="1" x14ac:dyDescent="0.2">
      <c r="A2341" s="504">
        <v>93201</v>
      </c>
      <c r="B2341" s="233" t="s">
        <v>6228</v>
      </c>
      <c r="C2341" s="234" t="s">
        <v>779</v>
      </c>
      <c r="D2341" s="235">
        <v>4.32</v>
      </c>
    </row>
    <row r="2342" spans="1:4" ht="24.95" customHeight="1" x14ac:dyDescent="0.2">
      <c r="A2342" s="504">
        <v>93202</v>
      </c>
      <c r="B2342" s="233" t="s">
        <v>6229</v>
      </c>
      <c r="C2342" s="234" t="s">
        <v>779</v>
      </c>
      <c r="D2342" s="235">
        <v>16.649999999999999</v>
      </c>
    </row>
    <row r="2343" spans="1:4" ht="24.95" customHeight="1" x14ac:dyDescent="0.2">
      <c r="A2343" s="504">
        <v>93203</v>
      </c>
      <c r="B2343" s="233" t="s">
        <v>6230</v>
      </c>
      <c r="C2343" s="234" t="s">
        <v>779</v>
      </c>
      <c r="D2343" s="235">
        <v>9.66</v>
      </c>
    </row>
    <row r="2344" spans="1:4" ht="24.95" customHeight="1" x14ac:dyDescent="0.2">
      <c r="A2344" s="504">
        <v>93204</v>
      </c>
      <c r="B2344" s="233" t="s">
        <v>6231</v>
      </c>
      <c r="C2344" s="234" t="s">
        <v>779</v>
      </c>
      <c r="D2344" s="235">
        <v>34.64</v>
      </c>
    </row>
    <row r="2345" spans="1:4" ht="24.95" customHeight="1" x14ac:dyDescent="0.2">
      <c r="A2345" s="504">
        <v>93205</v>
      </c>
      <c r="B2345" s="233" t="s">
        <v>6232</v>
      </c>
      <c r="C2345" s="234" t="s">
        <v>779</v>
      </c>
      <c r="D2345" s="235">
        <v>20.36</v>
      </c>
    </row>
    <row r="2346" spans="1:4" ht="24.95" customHeight="1" x14ac:dyDescent="0.2">
      <c r="A2346" s="504">
        <v>71623</v>
      </c>
      <c r="B2346" s="233" t="s">
        <v>6233</v>
      </c>
      <c r="C2346" s="234" t="s">
        <v>779</v>
      </c>
      <c r="D2346" s="235">
        <v>26.77</v>
      </c>
    </row>
    <row r="2347" spans="1:4" ht="24.95" customHeight="1" x14ac:dyDescent="0.2">
      <c r="A2347" s="504" t="s">
        <v>6234</v>
      </c>
      <c r="B2347" s="233" t="s">
        <v>6235</v>
      </c>
      <c r="C2347" s="234" t="s">
        <v>775</v>
      </c>
      <c r="D2347" s="235">
        <v>25.06</v>
      </c>
    </row>
    <row r="2348" spans="1:4" ht="24.95" customHeight="1" x14ac:dyDescent="0.2">
      <c r="A2348" s="504">
        <v>83513</v>
      </c>
      <c r="B2348" s="233" t="s">
        <v>6236</v>
      </c>
      <c r="C2348" s="234" t="s">
        <v>822</v>
      </c>
      <c r="D2348" s="235">
        <v>6.41</v>
      </c>
    </row>
    <row r="2349" spans="1:4" ht="24.95" customHeight="1" x14ac:dyDescent="0.2">
      <c r="A2349" s="504">
        <v>83514</v>
      </c>
      <c r="B2349" s="233" t="s">
        <v>6237</v>
      </c>
      <c r="C2349" s="234" t="s">
        <v>822</v>
      </c>
      <c r="D2349" s="235">
        <v>5.55</v>
      </c>
    </row>
    <row r="2350" spans="1:4" ht="24.95" customHeight="1" x14ac:dyDescent="0.2">
      <c r="A2350" s="504">
        <v>84153</v>
      </c>
      <c r="B2350" s="233" t="s">
        <v>6238</v>
      </c>
      <c r="C2350" s="234" t="s">
        <v>822</v>
      </c>
      <c r="D2350" s="235">
        <v>43.96</v>
      </c>
    </row>
    <row r="2351" spans="1:4" ht="24.95" customHeight="1" x14ac:dyDescent="0.2">
      <c r="A2351" s="504">
        <v>84154</v>
      </c>
      <c r="B2351" s="233" t="s">
        <v>6239</v>
      </c>
      <c r="C2351" s="234" t="s">
        <v>6240</v>
      </c>
      <c r="D2351" s="235">
        <v>89.11</v>
      </c>
    </row>
    <row r="2352" spans="1:4" ht="24.95" customHeight="1" x14ac:dyDescent="0.2">
      <c r="A2352" s="504">
        <v>85233</v>
      </c>
      <c r="B2352" s="233" t="s">
        <v>6241</v>
      </c>
      <c r="C2352" s="234" t="s">
        <v>741</v>
      </c>
      <c r="D2352" s="235">
        <v>2271.5100000000002</v>
      </c>
    </row>
    <row r="2353" spans="1:4" ht="24.95" customHeight="1" x14ac:dyDescent="0.2">
      <c r="A2353" s="504">
        <v>95952</v>
      </c>
      <c r="B2353" s="233" t="s">
        <v>6242</v>
      </c>
      <c r="C2353" s="234" t="s">
        <v>741</v>
      </c>
      <c r="D2353" s="235">
        <v>1384.31</v>
      </c>
    </row>
    <row r="2354" spans="1:4" ht="24.95" customHeight="1" x14ac:dyDescent="0.2">
      <c r="A2354" s="504">
        <v>95953</v>
      </c>
      <c r="B2354" s="233" t="s">
        <v>6243</v>
      </c>
      <c r="C2354" s="234" t="s">
        <v>741</v>
      </c>
      <c r="D2354" s="235">
        <v>2417.02</v>
      </c>
    </row>
    <row r="2355" spans="1:4" ht="24.95" customHeight="1" x14ac:dyDescent="0.2">
      <c r="A2355" s="504">
        <v>95954</v>
      </c>
      <c r="B2355" s="233" t="s">
        <v>6244</v>
      </c>
      <c r="C2355" s="234" t="s">
        <v>741</v>
      </c>
      <c r="D2355" s="235">
        <v>1635.2</v>
      </c>
    </row>
    <row r="2356" spans="1:4" ht="24.95" customHeight="1" x14ac:dyDescent="0.2">
      <c r="A2356" s="504">
        <v>95955</v>
      </c>
      <c r="B2356" s="233" t="s">
        <v>6245</v>
      </c>
      <c r="C2356" s="234" t="s">
        <v>741</v>
      </c>
      <c r="D2356" s="235">
        <v>2104.65</v>
      </c>
    </row>
    <row r="2357" spans="1:4" ht="24.95" customHeight="1" x14ac:dyDescent="0.2">
      <c r="A2357" s="504">
        <v>95956</v>
      </c>
      <c r="B2357" s="233" t="s">
        <v>6246</v>
      </c>
      <c r="C2357" s="234" t="s">
        <v>741</v>
      </c>
      <c r="D2357" s="235">
        <v>1599.05</v>
      </c>
    </row>
    <row r="2358" spans="1:4" ht="24.95" customHeight="1" x14ac:dyDescent="0.2">
      <c r="A2358" s="504">
        <v>95957</v>
      </c>
      <c r="B2358" s="233" t="s">
        <v>6247</v>
      </c>
      <c r="C2358" s="234" t="s">
        <v>741</v>
      </c>
      <c r="D2358" s="235">
        <v>2029.04</v>
      </c>
    </row>
    <row r="2359" spans="1:4" ht="24.95" customHeight="1" x14ac:dyDescent="0.2">
      <c r="A2359" s="504">
        <v>95969</v>
      </c>
      <c r="B2359" s="233" t="s">
        <v>6248</v>
      </c>
      <c r="C2359" s="234" t="s">
        <v>741</v>
      </c>
      <c r="D2359" s="235">
        <v>2116.5</v>
      </c>
    </row>
    <row r="2360" spans="1:4" ht="24.95" customHeight="1" x14ac:dyDescent="0.2">
      <c r="A2360" s="504">
        <v>97733</v>
      </c>
      <c r="B2360" s="233" t="s">
        <v>6249</v>
      </c>
      <c r="C2360" s="234" t="s">
        <v>741</v>
      </c>
      <c r="D2360" s="235">
        <v>2172.9499999999998</v>
      </c>
    </row>
    <row r="2361" spans="1:4" ht="24.95" customHeight="1" x14ac:dyDescent="0.2">
      <c r="A2361" s="504">
        <v>97734</v>
      </c>
      <c r="B2361" s="233" t="s">
        <v>6250</v>
      </c>
      <c r="C2361" s="234" t="s">
        <v>741</v>
      </c>
      <c r="D2361" s="235">
        <v>1879.24</v>
      </c>
    </row>
    <row r="2362" spans="1:4" ht="24.95" customHeight="1" x14ac:dyDescent="0.2">
      <c r="A2362" s="504">
        <v>97735</v>
      </c>
      <c r="B2362" s="233" t="s">
        <v>6251</v>
      </c>
      <c r="C2362" s="234" t="s">
        <v>741</v>
      </c>
      <c r="D2362" s="235">
        <v>1542.68</v>
      </c>
    </row>
    <row r="2363" spans="1:4" ht="24.95" customHeight="1" x14ac:dyDescent="0.2">
      <c r="A2363" s="504">
        <v>97736</v>
      </c>
      <c r="B2363" s="233" t="s">
        <v>6252</v>
      </c>
      <c r="C2363" s="234" t="s">
        <v>741</v>
      </c>
      <c r="D2363" s="235">
        <v>907.22</v>
      </c>
    </row>
    <row r="2364" spans="1:4" ht="24.95" customHeight="1" x14ac:dyDescent="0.2">
      <c r="A2364" s="504">
        <v>97737</v>
      </c>
      <c r="B2364" s="233" t="s">
        <v>6253</v>
      </c>
      <c r="C2364" s="234" t="s">
        <v>741</v>
      </c>
      <c r="D2364" s="235">
        <v>2161.02</v>
      </c>
    </row>
    <row r="2365" spans="1:4" ht="24.95" customHeight="1" x14ac:dyDescent="0.2">
      <c r="A2365" s="504">
        <v>97738</v>
      </c>
      <c r="B2365" s="233" t="s">
        <v>18388</v>
      </c>
      <c r="C2365" s="234" t="s">
        <v>741</v>
      </c>
      <c r="D2365" s="235">
        <v>3051.31</v>
      </c>
    </row>
    <row r="2366" spans="1:4" ht="24.95" customHeight="1" x14ac:dyDescent="0.2">
      <c r="A2366" s="504">
        <v>97739</v>
      </c>
      <c r="B2366" s="233" t="s">
        <v>6254</v>
      </c>
      <c r="C2366" s="234" t="s">
        <v>741</v>
      </c>
      <c r="D2366" s="235">
        <v>1815.73</v>
      </c>
    </row>
    <row r="2367" spans="1:4" ht="24.95" customHeight="1" x14ac:dyDescent="0.2">
      <c r="A2367" s="504">
        <v>97740</v>
      </c>
      <c r="B2367" s="233" t="s">
        <v>6255</v>
      </c>
      <c r="C2367" s="234" t="s">
        <v>741</v>
      </c>
      <c r="D2367" s="235">
        <v>1239.71</v>
      </c>
    </row>
    <row r="2368" spans="1:4" ht="24.95" customHeight="1" x14ac:dyDescent="0.2">
      <c r="A2368" s="504">
        <v>98615</v>
      </c>
      <c r="B2368" s="233" t="s">
        <v>18389</v>
      </c>
      <c r="C2368" s="234" t="s">
        <v>742</v>
      </c>
      <c r="D2368" s="235">
        <v>77.27</v>
      </c>
    </row>
    <row r="2369" spans="1:4" ht="24.95" customHeight="1" x14ac:dyDescent="0.2">
      <c r="A2369" s="504">
        <v>98616</v>
      </c>
      <c r="B2369" s="233" t="s">
        <v>18390</v>
      </c>
      <c r="C2369" s="234" t="s">
        <v>742</v>
      </c>
      <c r="D2369" s="235">
        <v>59.71</v>
      </c>
    </row>
    <row r="2370" spans="1:4" ht="24.95" customHeight="1" x14ac:dyDescent="0.2">
      <c r="A2370" s="504">
        <v>98617</v>
      </c>
      <c r="B2370" s="233" t="s">
        <v>18391</v>
      </c>
      <c r="C2370" s="234" t="s">
        <v>742</v>
      </c>
      <c r="D2370" s="235">
        <v>54.62</v>
      </c>
    </row>
    <row r="2371" spans="1:4" ht="24.95" customHeight="1" x14ac:dyDescent="0.2">
      <c r="A2371" s="504">
        <v>98618</v>
      </c>
      <c r="B2371" s="233" t="s">
        <v>18392</v>
      </c>
      <c r="C2371" s="234" t="s">
        <v>742</v>
      </c>
      <c r="D2371" s="235">
        <v>75.290000000000006</v>
      </c>
    </row>
    <row r="2372" spans="1:4" ht="24.95" customHeight="1" x14ac:dyDescent="0.2">
      <c r="A2372" s="504">
        <v>98619</v>
      </c>
      <c r="B2372" s="233" t="s">
        <v>18393</v>
      </c>
      <c r="C2372" s="234" t="s">
        <v>742</v>
      </c>
      <c r="D2372" s="235">
        <v>67.569999999999993</v>
      </c>
    </row>
    <row r="2373" spans="1:4" ht="24.95" customHeight="1" x14ac:dyDescent="0.2">
      <c r="A2373" s="504">
        <v>98620</v>
      </c>
      <c r="B2373" s="233" t="s">
        <v>18394</v>
      </c>
      <c r="C2373" s="234" t="s">
        <v>742</v>
      </c>
      <c r="D2373" s="235">
        <v>63.68</v>
      </c>
    </row>
    <row r="2374" spans="1:4" ht="24.95" customHeight="1" x14ac:dyDescent="0.2">
      <c r="A2374" s="504">
        <v>98621</v>
      </c>
      <c r="B2374" s="233" t="s">
        <v>18395</v>
      </c>
      <c r="C2374" s="234" t="s">
        <v>742</v>
      </c>
      <c r="D2374" s="235">
        <v>84.06</v>
      </c>
    </row>
    <row r="2375" spans="1:4" ht="24.95" customHeight="1" x14ac:dyDescent="0.2">
      <c r="A2375" s="504">
        <v>98622</v>
      </c>
      <c r="B2375" s="233" t="s">
        <v>18396</v>
      </c>
      <c r="C2375" s="234" t="s">
        <v>742</v>
      </c>
      <c r="D2375" s="235">
        <v>77.84</v>
      </c>
    </row>
    <row r="2376" spans="1:4" ht="24.95" customHeight="1" x14ac:dyDescent="0.2">
      <c r="A2376" s="504">
        <v>98623</v>
      </c>
      <c r="B2376" s="233" t="s">
        <v>18397</v>
      </c>
      <c r="C2376" s="234" t="s">
        <v>742</v>
      </c>
      <c r="D2376" s="235">
        <v>74.69</v>
      </c>
    </row>
    <row r="2377" spans="1:4" ht="24.95" customHeight="1" x14ac:dyDescent="0.2">
      <c r="A2377" s="504">
        <v>98624</v>
      </c>
      <c r="B2377" s="233" t="s">
        <v>18398</v>
      </c>
      <c r="C2377" s="234" t="s">
        <v>742</v>
      </c>
      <c r="D2377" s="235">
        <v>93.94</v>
      </c>
    </row>
    <row r="2378" spans="1:4" ht="24.95" customHeight="1" x14ac:dyDescent="0.2">
      <c r="A2378" s="504">
        <v>98625</v>
      </c>
      <c r="B2378" s="233" t="s">
        <v>18399</v>
      </c>
      <c r="C2378" s="234" t="s">
        <v>742</v>
      </c>
      <c r="D2378" s="235">
        <v>88.7</v>
      </c>
    </row>
    <row r="2379" spans="1:4" ht="24.95" customHeight="1" x14ac:dyDescent="0.2">
      <c r="A2379" s="504">
        <v>98626</v>
      </c>
      <c r="B2379" s="233" t="s">
        <v>18400</v>
      </c>
      <c r="C2379" s="234" t="s">
        <v>742</v>
      </c>
      <c r="D2379" s="235">
        <v>86.02</v>
      </c>
    </row>
    <row r="2380" spans="1:4" ht="24.95" customHeight="1" x14ac:dyDescent="0.2">
      <c r="A2380" s="504">
        <v>98655</v>
      </c>
      <c r="B2380" s="233" t="s">
        <v>18401</v>
      </c>
      <c r="C2380" s="234" t="s">
        <v>779</v>
      </c>
      <c r="D2380" s="235">
        <v>392.62</v>
      </c>
    </row>
    <row r="2381" spans="1:4" ht="24.95" customHeight="1" x14ac:dyDescent="0.2">
      <c r="A2381" s="504">
        <v>98656</v>
      </c>
      <c r="B2381" s="233" t="s">
        <v>18402</v>
      </c>
      <c r="C2381" s="234" t="s">
        <v>779</v>
      </c>
      <c r="D2381" s="235">
        <v>398.7</v>
      </c>
    </row>
    <row r="2382" spans="1:4" ht="24.95" customHeight="1" x14ac:dyDescent="0.2">
      <c r="A2382" s="504">
        <v>98657</v>
      </c>
      <c r="B2382" s="233" t="s">
        <v>18403</v>
      </c>
      <c r="C2382" s="234" t="s">
        <v>779</v>
      </c>
      <c r="D2382" s="235">
        <v>404.79</v>
      </c>
    </row>
    <row r="2383" spans="1:4" ht="24.95" customHeight="1" x14ac:dyDescent="0.2">
      <c r="A2383" s="504">
        <v>98658</v>
      </c>
      <c r="B2383" s="233" t="s">
        <v>18404</v>
      </c>
      <c r="C2383" s="234" t="s">
        <v>779</v>
      </c>
      <c r="D2383" s="235">
        <v>410.87</v>
      </c>
    </row>
    <row r="2384" spans="1:4" ht="24.95" customHeight="1" x14ac:dyDescent="0.2">
      <c r="A2384" s="504">
        <v>98659</v>
      </c>
      <c r="B2384" s="233" t="s">
        <v>18405</v>
      </c>
      <c r="C2384" s="234" t="s">
        <v>779</v>
      </c>
      <c r="D2384" s="235">
        <v>423.05</v>
      </c>
    </row>
    <row r="2385" spans="1:4" ht="24.95" customHeight="1" x14ac:dyDescent="0.2">
      <c r="A2385" s="504">
        <v>98746</v>
      </c>
      <c r="B2385" s="233" t="s">
        <v>18406</v>
      </c>
      <c r="C2385" s="234" t="s">
        <v>779</v>
      </c>
      <c r="D2385" s="235">
        <v>42.99</v>
      </c>
    </row>
    <row r="2386" spans="1:4" ht="24.95" customHeight="1" x14ac:dyDescent="0.2">
      <c r="A2386" s="504">
        <v>98749</v>
      </c>
      <c r="B2386" s="233" t="s">
        <v>18407</v>
      </c>
      <c r="C2386" s="234" t="s">
        <v>779</v>
      </c>
      <c r="D2386" s="235">
        <v>50.32</v>
      </c>
    </row>
    <row r="2387" spans="1:4" ht="24.95" customHeight="1" x14ac:dyDescent="0.2">
      <c r="A2387" s="504">
        <v>98750</v>
      </c>
      <c r="B2387" s="233" t="s">
        <v>18408</v>
      </c>
      <c r="C2387" s="234" t="s">
        <v>779</v>
      </c>
      <c r="D2387" s="235">
        <v>59.09</v>
      </c>
    </row>
    <row r="2388" spans="1:4" ht="24.95" customHeight="1" x14ac:dyDescent="0.2">
      <c r="A2388" s="504">
        <v>98751</v>
      </c>
      <c r="B2388" s="233" t="s">
        <v>18409</v>
      </c>
      <c r="C2388" s="234" t="s">
        <v>779</v>
      </c>
      <c r="D2388" s="235">
        <v>81.94</v>
      </c>
    </row>
    <row r="2389" spans="1:4" ht="24.95" customHeight="1" x14ac:dyDescent="0.2">
      <c r="A2389" s="504">
        <v>98752</v>
      </c>
      <c r="B2389" s="233" t="s">
        <v>18410</v>
      </c>
      <c r="C2389" s="234" t="s">
        <v>779</v>
      </c>
      <c r="D2389" s="235">
        <v>109.31</v>
      </c>
    </row>
    <row r="2390" spans="1:4" ht="24.95" customHeight="1" x14ac:dyDescent="0.2">
      <c r="A2390" s="504">
        <v>98753</v>
      </c>
      <c r="B2390" s="233" t="s">
        <v>18411</v>
      </c>
      <c r="C2390" s="234" t="s">
        <v>779</v>
      </c>
      <c r="D2390" s="235">
        <v>143.18</v>
      </c>
    </row>
    <row r="2391" spans="1:4" ht="24.95" customHeight="1" x14ac:dyDescent="0.2">
      <c r="A2391" s="504">
        <v>98560</v>
      </c>
      <c r="B2391" s="233" t="s">
        <v>18412</v>
      </c>
      <c r="C2391" s="234" t="s">
        <v>742</v>
      </c>
      <c r="D2391" s="235">
        <v>31.53</v>
      </c>
    </row>
    <row r="2392" spans="1:4" ht="24.95" customHeight="1" x14ac:dyDescent="0.2">
      <c r="A2392" s="504">
        <v>98561</v>
      </c>
      <c r="B2392" s="233" t="s">
        <v>18413</v>
      </c>
      <c r="C2392" s="234" t="s">
        <v>742</v>
      </c>
      <c r="D2392" s="235">
        <v>27.11</v>
      </c>
    </row>
    <row r="2393" spans="1:4" ht="24.95" customHeight="1" x14ac:dyDescent="0.2">
      <c r="A2393" s="504">
        <v>98562</v>
      </c>
      <c r="B2393" s="233" t="s">
        <v>18414</v>
      </c>
      <c r="C2393" s="234" t="s">
        <v>742</v>
      </c>
      <c r="D2393" s="235">
        <v>27.69</v>
      </c>
    </row>
    <row r="2394" spans="1:4" ht="24.95" customHeight="1" x14ac:dyDescent="0.2">
      <c r="A2394" s="504">
        <v>83735</v>
      </c>
      <c r="B2394" s="233" t="s">
        <v>6256</v>
      </c>
      <c r="C2394" s="234" t="s">
        <v>742</v>
      </c>
      <c r="D2394" s="235">
        <v>56.78</v>
      </c>
    </row>
    <row r="2395" spans="1:4" ht="24.95" customHeight="1" x14ac:dyDescent="0.2">
      <c r="A2395" s="504">
        <v>98555</v>
      </c>
      <c r="B2395" s="233" t="s">
        <v>18415</v>
      </c>
      <c r="C2395" s="234" t="s">
        <v>742</v>
      </c>
      <c r="D2395" s="235">
        <v>28.32</v>
      </c>
    </row>
    <row r="2396" spans="1:4" ht="24.95" customHeight="1" x14ac:dyDescent="0.2">
      <c r="A2396" s="504">
        <v>98556</v>
      </c>
      <c r="B2396" s="233" t="s">
        <v>18416</v>
      </c>
      <c r="C2396" s="234" t="s">
        <v>742</v>
      </c>
      <c r="D2396" s="235">
        <v>47.22</v>
      </c>
    </row>
    <row r="2397" spans="1:4" ht="24.95" customHeight="1" x14ac:dyDescent="0.2">
      <c r="A2397" s="504">
        <v>98558</v>
      </c>
      <c r="B2397" s="233" t="s">
        <v>18417</v>
      </c>
      <c r="C2397" s="234" t="s">
        <v>775</v>
      </c>
      <c r="D2397" s="235">
        <v>7.31</v>
      </c>
    </row>
    <row r="2398" spans="1:4" ht="24.95" customHeight="1" x14ac:dyDescent="0.2">
      <c r="A2398" s="504">
        <v>98559</v>
      </c>
      <c r="B2398" s="233" t="s">
        <v>18418</v>
      </c>
      <c r="C2398" s="234" t="s">
        <v>779</v>
      </c>
      <c r="D2398" s="235">
        <v>3.06</v>
      </c>
    </row>
    <row r="2399" spans="1:4" ht="24.95" customHeight="1" x14ac:dyDescent="0.2">
      <c r="A2399" s="504">
        <v>68053</v>
      </c>
      <c r="B2399" s="233" t="s">
        <v>6257</v>
      </c>
      <c r="C2399" s="234" t="s">
        <v>742</v>
      </c>
      <c r="D2399" s="235">
        <v>4.62</v>
      </c>
    </row>
    <row r="2400" spans="1:4" ht="24.95" customHeight="1" x14ac:dyDescent="0.2">
      <c r="A2400" s="504" t="s">
        <v>6258</v>
      </c>
      <c r="B2400" s="233" t="s">
        <v>6259</v>
      </c>
      <c r="C2400" s="234" t="s">
        <v>742</v>
      </c>
      <c r="D2400" s="235">
        <v>44.09</v>
      </c>
    </row>
    <row r="2401" spans="1:4" ht="24.95" customHeight="1" x14ac:dyDescent="0.2">
      <c r="A2401" s="504">
        <v>98546</v>
      </c>
      <c r="B2401" s="233" t="s">
        <v>18419</v>
      </c>
      <c r="C2401" s="234" t="s">
        <v>742</v>
      </c>
      <c r="D2401" s="235">
        <v>67.52</v>
      </c>
    </row>
    <row r="2402" spans="1:4" ht="24.95" customHeight="1" x14ac:dyDescent="0.2">
      <c r="A2402" s="504">
        <v>98547</v>
      </c>
      <c r="B2402" s="233" t="s">
        <v>18420</v>
      </c>
      <c r="C2402" s="234" t="s">
        <v>742</v>
      </c>
      <c r="D2402" s="235">
        <v>126.19</v>
      </c>
    </row>
    <row r="2403" spans="1:4" ht="24.95" customHeight="1" x14ac:dyDescent="0.2">
      <c r="A2403" s="504" t="s">
        <v>6260</v>
      </c>
      <c r="B2403" s="233" t="s">
        <v>6261</v>
      </c>
      <c r="C2403" s="234" t="s">
        <v>742</v>
      </c>
      <c r="D2403" s="235">
        <v>113.64</v>
      </c>
    </row>
    <row r="2404" spans="1:4" ht="24.95" customHeight="1" x14ac:dyDescent="0.2">
      <c r="A2404" s="504" t="s">
        <v>6262</v>
      </c>
      <c r="B2404" s="233" t="s">
        <v>6263</v>
      </c>
      <c r="C2404" s="234" t="s">
        <v>742</v>
      </c>
      <c r="D2404" s="235">
        <v>75.23</v>
      </c>
    </row>
    <row r="2405" spans="1:4" ht="24.95" customHeight="1" x14ac:dyDescent="0.2">
      <c r="A2405" s="504" t="s">
        <v>6264</v>
      </c>
      <c r="B2405" s="233" t="s">
        <v>6265</v>
      </c>
      <c r="C2405" s="234" t="s">
        <v>742</v>
      </c>
      <c r="D2405" s="235">
        <v>7.54</v>
      </c>
    </row>
    <row r="2406" spans="1:4" ht="24.95" customHeight="1" x14ac:dyDescent="0.2">
      <c r="A2406" s="504">
        <v>98557</v>
      </c>
      <c r="B2406" s="233" t="s">
        <v>18421</v>
      </c>
      <c r="C2406" s="234" t="s">
        <v>742</v>
      </c>
      <c r="D2406" s="235">
        <v>21.38</v>
      </c>
    </row>
    <row r="2407" spans="1:4" ht="24.95" customHeight="1" x14ac:dyDescent="0.2">
      <c r="A2407" s="504" t="s">
        <v>6266</v>
      </c>
      <c r="B2407" s="233" t="s">
        <v>6267</v>
      </c>
      <c r="C2407" s="234" t="s">
        <v>742</v>
      </c>
      <c r="D2407" s="235">
        <v>26.33</v>
      </c>
    </row>
    <row r="2408" spans="1:4" ht="24.95" customHeight="1" x14ac:dyDescent="0.2">
      <c r="A2408" s="504" t="s">
        <v>6268</v>
      </c>
      <c r="B2408" s="233" t="s">
        <v>6269</v>
      </c>
      <c r="C2408" s="234" t="s">
        <v>742</v>
      </c>
      <c r="D2408" s="235">
        <v>51.43</v>
      </c>
    </row>
    <row r="2409" spans="1:4" ht="24.95" customHeight="1" x14ac:dyDescent="0.2">
      <c r="A2409" s="504">
        <v>72124</v>
      </c>
      <c r="B2409" s="233" t="s">
        <v>6270</v>
      </c>
      <c r="C2409" s="234" t="s">
        <v>6240</v>
      </c>
      <c r="D2409" s="235">
        <v>110.27</v>
      </c>
    </row>
    <row r="2410" spans="1:4" ht="24.95" customHeight="1" x14ac:dyDescent="0.2">
      <c r="A2410" s="504" t="s">
        <v>6271</v>
      </c>
      <c r="B2410" s="233" t="s">
        <v>6272</v>
      </c>
      <c r="C2410" s="234" t="s">
        <v>779</v>
      </c>
      <c r="D2410" s="235">
        <v>38.69</v>
      </c>
    </row>
    <row r="2411" spans="1:4" ht="24.95" customHeight="1" x14ac:dyDescent="0.2">
      <c r="A2411" s="504" t="s">
        <v>6273</v>
      </c>
      <c r="B2411" s="233" t="s">
        <v>6274</v>
      </c>
      <c r="C2411" s="234" t="s">
        <v>742</v>
      </c>
      <c r="D2411" s="235">
        <v>128.58000000000001</v>
      </c>
    </row>
    <row r="2412" spans="1:4" ht="24.95" customHeight="1" x14ac:dyDescent="0.2">
      <c r="A2412" s="504">
        <v>98563</v>
      </c>
      <c r="B2412" s="233" t="s">
        <v>18422</v>
      </c>
      <c r="C2412" s="234" t="s">
        <v>742</v>
      </c>
      <c r="D2412" s="235">
        <v>20.91</v>
      </c>
    </row>
    <row r="2413" spans="1:4" ht="24.95" customHeight="1" x14ac:dyDescent="0.2">
      <c r="A2413" s="504">
        <v>98564</v>
      </c>
      <c r="B2413" s="233" t="s">
        <v>18423</v>
      </c>
      <c r="C2413" s="234" t="s">
        <v>742</v>
      </c>
      <c r="D2413" s="235">
        <v>30.38</v>
      </c>
    </row>
    <row r="2414" spans="1:4" ht="24.95" customHeight="1" x14ac:dyDescent="0.2">
      <c r="A2414" s="504">
        <v>98565</v>
      </c>
      <c r="B2414" s="233" t="s">
        <v>18424</v>
      </c>
      <c r="C2414" s="234" t="s">
        <v>742</v>
      </c>
      <c r="D2414" s="235">
        <v>30.28</v>
      </c>
    </row>
    <row r="2415" spans="1:4" ht="24.95" customHeight="1" x14ac:dyDescent="0.2">
      <c r="A2415" s="504">
        <v>98566</v>
      </c>
      <c r="B2415" s="233" t="s">
        <v>18425</v>
      </c>
      <c r="C2415" s="234" t="s">
        <v>742</v>
      </c>
      <c r="D2415" s="235">
        <v>39.75</v>
      </c>
    </row>
    <row r="2416" spans="1:4" ht="24.95" customHeight="1" x14ac:dyDescent="0.2">
      <c r="A2416" s="504">
        <v>98567</v>
      </c>
      <c r="B2416" s="233" t="s">
        <v>18426</v>
      </c>
      <c r="C2416" s="234" t="s">
        <v>742</v>
      </c>
      <c r="D2416" s="235">
        <v>39.26</v>
      </c>
    </row>
    <row r="2417" spans="1:4" ht="24.95" customHeight="1" x14ac:dyDescent="0.2">
      <c r="A2417" s="504">
        <v>98568</v>
      </c>
      <c r="B2417" s="233" t="s">
        <v>18427</v>
      </c>
      <c r="C2417" s="234" t="s">
        <v>742</v>
      </c>
      <c r="D2417" s="235">
        <v>48.71</v>
      </c>
    </row>
    <row r="2418" spans="1:4" ht="24.95" customHeight="1" x14ac:dyDescent="0.2">
      <c r="A2418" s="504">
        <v>98569</v>
      </c>
      <c r="B2418" s="233" t="s">
        <v>18428</v>
      </c>
      <c r="C2418" s="234" t="s">
        <v>742</v>
      </c>
      <c r="D2418" s="235">
        <v>48.6</v>
      </c>
    </row>
    <row r="2419" spans="1:4" ht="24.95" customHeight="1" x14ac:dyDescent="0.2">
      <c r="A2419" s="504">
        <v>98570</v>
      </c>
      <c r="B2419" s="233" t="s">
        <v>18429</v>
      </c>
      <c r="C2419" s="234" t="s">
        <v>742</v>
      </c>
      <c r="D2419" s="235">
        <v>58.09</v>
      </c>
    </row>
    <row r="2420" spans="1:4" ht="24.95" customHeight="1" x14ac:dyDescent="0.2">
      <c r="A2420" s="504">
        <v>98571</v>
      </c>
      <c r="B2420" s="233" t="s">
        <v>18430</v>
      </c>
      <c r="C2420" s="234" t="s">
        <v>742</v>
      </c>
      <c r="D2420" s="235">
        <v>25.71</v>
      </c>
    </row>
    <row r="2421" spans="1:4" ht="24.95" customHeight="1" x14ac:dyDescent="0.2">
      <c r="A2421" s="504">
        <v>98572</v>
      </c>
      <c r="B2421" s="233" t="s">
        <v>18431</v>
      </c>
      <c r="C2421" s="234" t="s">
        <v>742</v>
      </c>
      <c r="D2421" s="235">
        <v>31.73</v>
      </c>
    </row>
    <row r="2422" spans="1:4" ht="24.95" customHeight="1" x14ac:dyDescent="0.2">
      <c r="A2422" s="504">
        <v>98573</v>
      </c>
      <c r="B2422" s="233" t="s">
        <v>18432</v>
      </c>
      <c r="C2422" s="234" t="s">
        <v>742</v>
      </c>
      <c r="D2422" s="235">
        <v>40.909999999999997</v>
      </c>
    </row>
    <row r="2423" spans="1:4" ht="24.95" customHeight="1" x14ac:dyDescent="0.2">
      <c r="A2423" s="504" t="s">
        <v>6275</v>
      </c>
      <c r="B2423" s="233" t="s">
        <v>6276</v>
      </c>
      <c r="C2423" s="234" t="s">
        <v>779</v>
      </c>
      <c r="D2423" s="235">
        <v>21.33</v>
      </c>
    </row>
    <row r="2424" spans="1:4" ht="24.95" customHeight="1" x14ac:dyDescent="0.2">
      <c r="A2424" s="504" t="s">
        <v>6277</v>
      </c>
      <c r="B2424" s="233" t="s">
        <v>6278</v>
      </c>
      <c r="C2424" s="234" t="s">
        <v>779</v>
      </c>
      <c r="D2424" s="235">
        <v>33.36</v>
      </c>
    </row>
    <row r="2425" spans="1:4" ht="24.95" customHeight="1" x14ac:dyDescent="0.2">
      <c r="A2425" s="504">
        <v>91831</v>
      </c>
      <c r="B2425" s="233" t="s">
        <v>6279</v>
      </c>
      <c r="C2425" s="234" t="s">
        <v>779</v>
      </c>
      <c r="D2425" s="235">
        <v>5.1100000000000003</v>
      </c>
    </row>
    <row r="2426" spans="1:4" ht="24.95" customHeight="1" x14ac:dyDescent="0.2">
      <c r="A2426" s="504">
        <v>91834</v>
      </c>
      <c r="B2426" s="233" t="s">
        <v>6280</v>
      </c>
      <c r="C2426" s="234" t="s">
        <v>779</v>
      </c>
      <c r="D2426" s="235">
        <v>5.76</v>
      </c>
    </row>
    <row r="2427" spans="1:4" ht="24.95" customHeight="1" x14ac:dyDescent="0.2">
      <c r="A2427" s="504">
        <v>91836</v>
      </c>
      <c r="B2427" s="233" t="s">
        <v>6281</v>
      </c>
      <c r="C2427" s="234" t="s">
        <v>779</v>
      </c>
      <c r="D2427" s="235">
        <v>7.5</v>
      </c>
    </row>
    <row r="2428" spans="1:4" ht="24.95" customHeight="1" x14ac:dyDescent="0.2">
      <c r="A2428" s="504">
        <v>91842</v>
      </c>
      <c r="B2428" s="233" t="s">
        <v>6282</v>
      </c>
      <c r="C2428" s="234" t="s">
        <v>779</v>
      </c>
      <c r="D2428" s="235">
        <v>3.88</v>
      </c>
    </row>
    <row r="2429" spans="1:4" ht="24.95" customHeight="1" x14ac:dyDescent="0.2">
      <c r="A2429" s="504">
        <v>91844</v>
      </c>
      <c r="B2429" s="233" t="s">
        <v>6283</v>
      </c>
      <c r="C2429" s="234" t="s">
        <v>779</v>
      </c>
      <c r="D2429" s="235">
        <v>4.53</v>
      </c>
    </row>
    <row r="2430" spans="1:4" ht="24.95" customHeight="1" x14ac:dyDescent="0.2">
      <c r="A2430" s="504">
        <v>91846</v>
      </c>
      <c r="B2430" s="233" t="s">
        <v>6284</v>
      </c>
      <c r="C2430" s="234" t="s">
        <v>779</v>
      </c>
      <c r="D2430" s="235">
        <v>6.28</v>
      </c>
    </row>
    <row r="2431" spans="1:4" ht="24.95" customHeight="1" x14ac:dyDescent="0.2">
      <c r="A2431" s="504">
        <v>91852</v>
      </c>
      <c r="B2431" s="233" t="s">
        <v>6285</v>
      </c>
      <c r="C2431" s="234" t="s">
        <v>779</v>
      </c>
      <c r="D2431" s="235">
        <v>5.77</v>
      </c>
    </row>
    <row r="2432" spans="1:4" ht="24.95" customHeight="1" x14ac:dyDescent="0.2">
      <c r="A2432" s="504">
        <v>91854</v>
      </c>
      <c r="B2432" s="233" t="s">
        <v>6286</v>
      </c>
      <c r="C2432" s="234" t="s">
        <v>779</v>
      </c>
      <c r="D2432" s="235">
        <v>6.4</v>
      </c>
    </row>
    <row r="2433" spans="1:4" ht="24.95" customHeight="1" x14ac:dyDescent="0.2">
      <c r="A2433" s="504">
        <v>91856</v>
      </c>
      <c r="B2433" s="233" t="s">
        <v>6287</v>
      </c>
      <c r="C2433" s="234" t="s">
        <v>779</v>
      </c>
      <c r="D2433" s="235">
        <v>8.06</v>
      </c>
    </row>
    <row r="2434" spans="1:4" ht="24.95" customHeight="1" x14ac:dyDescent="0.2">
      <c r="A2434" s="504">
        <v>91862</v>
      </c>
      <c r="B2434" s="233" t="s">
        <v>6288</v>
      </c>
      <c r="C2434" s="234" t="s">
        <v>779</v>
      </c>
      <c r="D2434" s="235">
        <v>6.19</v>
      </c>
    </row>
    <row r="2435" spans="1:4" ht="24.95" customHeight="1" x14ac:dyDescent="0.2">
      <c r="A2435" s="504">
        <v>91863</v>
      </c>
      <c r="B2435" s="233" t="s">
        <v>6289</v>
      </c>
      <c r="C2435" s="234" t="s">
        <v>779</v>
      </c>
      <c r="D2435" s="235">
        <v>7.3</v>
      </c>
    </row>
    <row r="2436" spans="1:4" ht="24.95" customHeight="1" x14ac:dyDescent="0.2">
      <c r="A2436" s="504">
        <v>91864</v>
      </c>
      <c r="B2436" s="233" t="s">
        <v>6290</v>
      </c>
      <c r="C2436" s="234" t="s">
        <v>779</v>
      </c>
      <c r="D2436" s="235">
        <v>9.61</v>
      </c>
    </row>
    <row r="2437" spans="1:4" ht="24.95" customHeight="1" x14ac:dyDescent="0.2">
      <c r="A2437" s="504">
        <v>91865</v>
      </c>
      <c r="B2437" s="233" t="s">
        <v>6291</v>
      </c>
      <c r="C2437" s="234" t="s">
        <v>779</v>
      </c>
      <c r="D2437" s="235">
        <v>11.93</v>
      </c>
    </row>
    <row r="2438" spans="1:4" ht="24.95" customHeight="1" x14ac:dyDescent="0.2">
      <c r="A2438" s="504">
        <v>91866</v>
      </c>
      <c r="B2438" s="233" t="s">
        <v>6292</v>
      </c>
      <c r="C2438" s="234" t="s">
        <v>779</v>
      </c>
      <c r="D2438" s="235">
        <v>5.07</v>
      </c>
    </row>
    <row r="2439" spans="1:4" ht="24.95" customHeight="1" x14ac:dyDescent="0.2">
      <c r="A2439" s="504">
        <v>91867</v>
      </c>
      <c r="B2439" s="233" t="s">
        <v>6293</v>
      </c>
      <c r="C2439" s="234" t="s">
        <v>779</v>
      </c>
      <c r="D2439" s="235">
        <v>6.18</v>
      </c>
    </row>
    <row r="2440" spans="1:4" ht="24.95" customHeight="1" x14ac:dyDescent="0.2">
      <c r="A2440" s="504">
        <v>91868</v>
      </c>
      <c r="B2440" s="233" t="s">
        <v>6294</v>
      </c>
      <c r="C2440" s="234" t="s">
        <v>779</v>
      </c>
      <c r="D2440" s="235">
        <v>8.49</v>
      </c>
    </row>
    <row r="2441" spans="1:4" ht="24.95" customHeight="1" x14ac:dyDescent="0.2">
      <c r="A2441" s="504">
        <v>91869</v>
      </c>
      <c r="B2441" s="233" t="s">
        <v>6295</v>
      </c>
      <c r="C2441" s="234" t="s">
        <v>779</v>
      </c>
      <c r="D2441" s="235">
        <v>10.82</v>
      </c>
    </row>
    <row r="2442" spans="1:4" ht="24.95" customHeight="1" x14ac:dyDescent="0.2">
      <c r="A2442" s="504">
        <v>91870</v>
      </c>
      <c r="B2442" s="233" t="s">
        <v>6296</v>
      </c>
      <c r="C2442" s="234" t="s">
        <v>779</v>
      </c>
      <c r="D2442" s="235">
        <v>7.4</v>
      </c>
    </row>
    <row r="2443" spans="1:4" ht="24.95" customHeight="1" x14ac:dyDescent="0.2">
      <c r="A2443" s="504">
        <v>91871</v>
      </c>
      <c r="B2443" s="233" t="s">
        <v>6297</v>
      </c>
      <c r="C2443" s="234" t="s">
        <v>779</v>
      </c>
      <c r="D2443" s="235">
        <v>8.5399999999999991</v>
      </c>
    </row>
    <row r="2444" spans="1:4" ht="24.95" customHeight="1" x14ac:dyDescent="0.2">
      <c r="A2444" s="504">
        <v>91872</v>
      </c>
      <c r="B2444" s="233" t="s">
        <v>6298</v>
      </c>
      <c r="C2444" s="234" t="s">
        <v>779</v>
      </c>
      <c r="D2444" s="235">
        <v>10.85</v>
      </c>
    </row>
    <row r="2445" spans="1:4" ht="24.95" customHeight="1" x14ac:dyDescent="0.2">
      <c r="A2445" s="504">
        <v>91873</v>
      </c>
      <c r="B2445" s="233" t="s">
        <v>6299</v>
      </c>
      <c r="C2445" s="234" t="s">
        <v>779</v>
      </c>
      <c r="D2445" s="235">
        <v>13.14</v>
      </c>
    </row>
    <row r="2446" spans="1:4" ht="24.95" customHeight="1" x14ac:dyDescent="0.2">
      <c r="A2446" s="504">
        <v>93008</v>
      </c>
      <c r="B2446" s="233" t="s">
        <v>6300</v>
      </c>
      <c r="C2446" s="234" t="s">
        <v>779</v>
      </c>
      <c r="D2446" s="235">
        <v>10.35</v>
      </c>
    </row>
    <row r="2447" spans="1:4" ht="24.95" customHeight="1" x14ac:dyDescent="0.2">
      <c r="A2447" s="504">
        <v>93009</v>
      </c>
      <c r="B2447" s="233" t="s">
        <v>6301</v>
      </c>
      <c r="C2447" s="234" t="s">
        <v>779</v>
      </c>
      <c r="D2447" s="235">
        <v>15.04</v>
      </c>
    </row>
    <row r="2448" spans="1:4" ht="24.95" customHeight="1" x14ac:dyDescent="0.2">
      <c r="A2448" s="504">
        <v>93010</v>
      </c>
      <c r="B2448" s="233" t="s">
        <v>6302</v>
      </c>
      <c r="C2448" s="234" t="s">
        <v>779</v>
      </c>
      <c r="D2448" s="235">
        <v>20.75</v>
      </c>
    </row>
    <row r="2449" spans="1:4" ht="24.95" customHeight="1" x14ac:dyDescent="0.2">
      <c r="A2449" s="504">
        <v>93011</v>
      </c>
      <c r="B2449" s="233" t="s">
        <v>6303</v>
      </c>
      <c r="C2449" s="234" t="s">
        <v>779</v>
      </c>
      <c r="D2449" s="235">
        <v>25.26</v>
      </c>
    </row>
    <row r="2450" spans="1:4" ht="24.95" customHeight="1" x14ac:dyDescent="0.2">
      <c r="A2450" s="504">
        <v>93012</v>
      </c>
      <c r="B2450" s="233" t="s">
        <v>6304</v>
      </c>
      <c r="C2450" s="234" t="s">
        <v>779</v>
      </c>
      <c r="D2450" s="235">
        <v>37.840000000000003</v>
      </c>
    </row>
    <row r="2451" spans="1:4" ht="24.95" customHeight="1" x14ac:dyDescent="0.2">
      <c r="A2451" s="504">
        <v>95726</v>
      </c>
      <c r="B2451" s="233" t="s">
        <v>6305</v>
      </c>
      <c r="C2451" s="234" t="s">
        <v>779</v>
      </c>
      <c r="D2451" s="235">
        <v>4.16</v>
      </c>
    </row>
    <row r="2452" spans="1:4" ht="24.95" customHeight="1" x14ac:dyDescent="0.2">
      <c r="A2452" s="504">
        <v>95727</v>
      </c>
      <c r="B2452" s="233" t="s">
        <v>6306</v>
      </c>
      <c r="C2452" s="234" t="s">
        <v>779</v>
      </c>
      <c r="D2452" s="235">
        <v>4.7699999999999996</v>
      </c>
    </row>
    <row r="2453" spans="1:4" ht="24.95" customHeight="1" x14ac:dyDescent="0.2">
      <c r="A2453" s="504">
        <v>95728</v>
      </c>
      <c r="B2453" s="233" t="s">
        <v>6307</v>
      </c>
      <c r="C2453" s="234" t="s">
        <v>779</v>
      </c>
      <c r="D2453" s="235">
        <v>6.03</v>
      </c>
    </row>
    <row r="2454" spans="1:4" ht="24.95" customHeight="1" x14ac:dyDescent="0.2">
      <c r="A2454" s="504">
        <v>95729</v>
      </c>
      <c r="B2454" s="233" t="s">
        <v>6308</v>
      </c>
      <c r="C2454" s="234" t="s">
        <v>779</v>
      </c>
      <c r="D2454" s="235">
        <v>5.64</v>
      </c>
    </row>
    <row r="2455" spans="1:4" ht="24.95" customHeight="1" x14ac:dyDescent="0.2">
      <c r="A2455" s="504">
        <v>95730</v>
      </c>
      <c r="B2455" s="233" t="s">
        <v>6309</v>
      </c>
      <c r="C2455" s="234" t="s">
        <v>779</v>
      </c>
      <c r="D2455" s="235">
        <v>6.26</v>
      </c>
    </row>
    <row r="2456" spans="1:4" ht="24.95" customHeight="1" x14ac:dyDescent="0.2">
      <c r="A2456" s="504">
        <v>95731</v>
      </c>
      <c r="B2456" s="233" t="s">
        <v>6310</v>
      </c>
      <c r="C2456" s="234" t="s">
        <v>779</v>
      </c>
      <c r="D2456" s="235">
        <v>7.51</v>
      </c>
    </row>
    <row r="2457" spans="1:4" ht="24.95" customHeight="1" x14ac:dyDescent="0.2">
      <c r="A2457" s="504">
        <v>95732</v>
      </c>
      <c r="B2457" s="233" t="s">
        <v>6311</v>
      </c>
      <c r="C2457" s="234" t="s">
        <v>775</v>
      </c>
      <c r="D2457" s="235">
        <v>3.18</v>
      </c>
    </row>
    <row r="2458" spans="1:4" ht="24.95" customHeight="1" x14ac:dyDescent="0.2">
      <c r="A2458" s="504">
        <v>95745</v>
      </c>
      <c r="B2458" s="233" t="s">
        <v>6312</v>
      </c>
      <c r="C2458" s="234" t="s">
        <v>779</v>
      </c>
      <c r="D2458" s="235">
        <v>18.09</v>
      </c>
    </row>
    <row r="2459" spans="1:4" ht="24.95" customHeight="1" x14ac:dyDescent="0.2">
      <c r="A2459" s="504">
        <v>95746</v>
      </c>
      <c r="B2459" s="233" t="s">
        <v>6313</v>
      </c>
      <c r="C2459" s="234" t="s">
        <v>779</v>
      </c>
      <c r="D2459" s="235">
        <v>22.68</v>
      </c>
    </row>
    <row r="2460" spans="1:4" ht="24.95" customHeight="1" x14ac:dyDescent="0.2">
      <c r="A2460" s="504">
        <v>95747</v>
      </c>
      <c r="B2460" s="233" t="s">
        <v>6314</v>
      </c>
      <c r="C2460" s="234" t="s">
        <v>779</v>
      </c>
      <c r="D2460" s="235">
        <v>38.57</v>
      </c>
    </row>
    <row r="2461" spans="1:4" ht="24.95" customHeight="1" x14ac:dyDescent="0.2">
      <c r="A2461" s="504">
        <v>95748</v>
      </c>
      <c r="B2461" s="233" t="s">
        <v>6315</v>
      </c>
      <c r="C2461" s="234" t="s">
        <v>779</v>
      </c>
      <c r="D2461" s="235">
        <v>41.43</v>
      </c>
    </row>
    <row r="2462" spans="1:4" ht="24.95" customHeight="1" x14ac:dyDescent="0.2">
      <c r="A2462" s="504">
        <v>95749</v>
      </c>
      <c r="B2462" s="233" t="s">
        <v>6316</v>
      </c>
      <c r="C2462" s="234" t="s">
        <v>779</v>
      </c>
      <c r="D2462" s="235">
        <v>22.93</v>
      </c>
    </row>
    <row r="2463" spans="1:4" ht="24.95" customHeight="1" x14ac:dyDescent="0.2">
      <c r="A2463" s="504">
        <v>95750</v>
      </c>
      <c r="B2463" s="233" t="s">
        <v>6317</v>
      </c>
      <c r="C2463" s="234" t="s">
        <v>779</v>
      </c>
      <c r="D2463" s="235">
        <v>27.41</v>
      </c>
    </row>
    <row r="2464" spans="1:4" ht="24.95" customHeight="1" x14ac:dyDescent="0.2">
      <c r="A2464" s="504">
        <v>95751</v>
      </c>
      <c r="B2464" s="233" t="s">
        <v>6318</v>
      </c>
      <c r="C2464" s="234" t="s">
        <v>779</v>
      </c>
      <c r="D2464" s="235">
        <v>43.16</v>
      </c>
    </row>
    <row r="2465" spans="1:4" ht="24.95" customHeight="1" x14ac:dyDescent="0.2">
      <c r="A2465" s="504">
        <v>95752</v>
      </c>
      <c r="B2465" s="233" t="s">
        <v>6319</v>
      </c>
      <c r="C2465" s="234" t="s">
        <v>779</v>
      </c>
      <c r="D2465" s="235">
        <v>45.84</v>
      </c>
    </row>
    <row r="2466" spans="1:4" ht="24.95" customHeight="1" x14ac:dyDescent="0.2">
      <c r="A2466" s="504">
        <v>72259</v>
      </c>
      <c r="B2466" s="233" t="s">
        <v>6320</v>
      </c>
      <c r="C2466" s="234" t="s">
        <v>775</v>
      </c>
      <c r="D2466" s="235">
        <v>12.95</v>
      </c>
    </row>
    <row r="2467" spans="1:4" ht="24.95" customHeight="1" x14ac:dyDescent="0.2">
      <c r="A2467" s="504">
        <v>72260</v>
      </c>
      <c r="B2467" s="233" t="s">
        <v>6321</v>
      </c>
      <c r="C2467" s="234" t="s">
        <v>775</v>
      </c>
      <c r="D2467" s="235">
        <v>12.91</v>
      </c>
    </row>
    <row r="2468" spans="1:4" ht="24.95" customHeight="1" x14ac:dyDescent="0.2">
      <c r="A2468" s="504">
        <v>72261</v>
      </c>
      <c r="B2468" s="233" t="s">
        <v>6322</v>
      </c>
      <c r="C2468" s="234" t="s">
        <v>775</v>
      </c>
      <c r="D2468" s="235">
        <v>13.55</v>
      </c>
    </row>
    <row r="2469" spans="1:4" ht="24.95" customHeight="1" x14ac:dyDescent="0.2">
      <c r="A2469" s="504">
        <v>72262</v>
      </c>
      <c r="B2469" s="233" t="s">
        <v>6323</v>
      </c>
      <c r="C2469" s="234" t="s">
        <v>775</v>
      </c>
      <c r="D2469" s="235">
        <v>13.6</v>
      </c>
    </row>
    <row r="2470" spans="1:4" ht="24.95" customHeight="1" x14ac:dyDescent="0.2">
      <c r="A2470" s="504">
        <v>72263</v>
      </c>
      <c r="B2470" s="233" t="s">
        <v>6324</v>
      </c>
      <c r="C2470" s="234" t="s">
        <v>775</v>
      </c>
      <c r="D2470" s="235">
        <v>18.25</v>
      </c>
    </row>
    <row r="2471" spans="1:4" ht="24.95" customHeight="1" x14ac:dyDescent="0.2">
      <c r="A2471" s="504">
        <v>72264</v>
      </c>
      <c r="B2471" s="233" t="s">
        <v>6325</v>
      </c>
      <c r="C2471" s="234" t="s">
        <v>775</v>
      </c>
      <c r="D2471" s="235">
        <v>18.39</v>
      </c>
    </row>
    <row r="2472" spans="1:4" ht="24.95" customHeight="1" x14ac:dyDescent="0.2">
      <c r="A2472" s="504">
        <v>72265</v>
      </c>
      <c r="B2472" s="233" t="s">
        <v>6326</v>
      </c>
      <c r="C2472" s="234" t="s">
        <v>775</v>
      </c>
      <c r="D2472" s="235">
        <v>21.74</v>
      </c>
    </row>
    <row r="2473" spans="1:4" ht="24.95" customHeight="1" x14ac:dyDescent="0.2">
      <c r="A2473" s="504">
        <v>72266</v>
      </c>
      <c r="B2473" s="233" t="s">
        <v>6327</v>
      </c>
      <c r="C2473" s="234" t="s">
        <v>775</v>
      </c>
      <c r="D2473" s="235">
        <v>29</v>
      </c>
    </row>
    <row r="2474" spans="1:4" ht="24.95" customHeight="1" x14ac:dyDescent="0.2">
      <c r="A2474" s="504">
        <v>72267</v>
      </c>
      <c r="B2474" s="233" t="s">
        <v>6328</v>
      </c>
      <c r="C2474" s="234" t="s">
        <v>775</v>
      </c>
      <c r="D2474" s="235">
        <v>29.24</v>
      </c>
    </row>
    <row r="2475" spans="1:4" ht="24.95" customHeight="1" x14ac:dyDescent="0.2">
      <c r="A2475" s="504">
        <v>72268</v>
      </c>
      <c r="B2475" s="233" t="s">
        <v>6329</v>
      </c>
      <c r="C2475" s="234" t="s">
        <v>775</v>
      </c>
      <c r="D2475" s="235">
        <v>30.33</v>
      </c>
    </row>
    <row r="2476" spans="1:4" ht="24.95" customHeight="1" x14ac:dyDescent="0.2">
      <c r="A2476" s="504">
        <v>72269</v>
      </c>
      <c r="B2476" s="233" t="s">
        <v>6330</v>
      </c>
      <c r="C2476" s="234" t="s">
        <v>775</v>
      </c>
      <c r="D2476" s="235">
        <v>34.44</v>
      </c>
    </row>
    <row r="2477" spans="1:4" ht="24.95" customHeight="1" x14ac:dyDescent="0.2">
      <c r="A2477" s="504">
        <v>72270</v>
      </c>
      <c r="B2477" s="233" t="s">
        <v>6331</v>
      </c>
      <c r="C2477" s="234" t="s">
        <v>775</v>
      </c>
      <c r="D2477" s="235">
        <v>42.15</v>
      </c>
    </row>
    <row r="2478" spans="1:4" ht="24.95" customHeight="1" x14ac:dyDescent="0.2">
      <c r="A2478" s="504">
        <v>72271</v>
      </c>
      <c r="B2478" s="233" t="s">
        <v>6332</v>
      </c>
      <c r="C2478" s="234" t="s">
        <v>775</v>
      </c>
      <c r="D2478" s="235">
        <v>10.45</v>
      </c>
    </row>
    <row r="2479" spans="1:4" ht="24.95" customHeight="1" x14ac:dyDescent="0.2">
      <c r="A2479" s="504">
        <v>72272</v>
      </c>
      <c r="B2479" s="233" t="s">
        <v>6333</v>
      </c>
      <c r="C2479" s="234" t="s">
        <v>775</v>
      </c>
      <c r="D2479" s="235">
        <v>11.56</v>
      </c>
    </row>
    <row r="2480" spans="1:4" ht="24.95" customHeight="1" x14ac:dyDescent="0.2">
      <c r="A2480" s="504" t="s">
        <v>6334</v>
      </c>
      <c r="B2480" s="233" t="s">
        <v>6335</v>
      </c>
      <c r="C2480" s="234" t="s">
        <v>775</v>
      </c>
      <c r="D2480" s="235">
        <v>30.94</v>
      </c>
    </row>
    <row r="2481" spans="1:4" ht="24.95" customHeight="1" x14ac:dyDescent="0.2">
      <c r="A2481" s="504" t="s">
        <v>6336</v>
      </c>
      <c r="B2481" s="233" t="s">
        <v>6337</v>
      </c>
      <c r="C2481" s="234" t="s">
        <v>775</v>
      </c>
      <c r="D2481" s="235">
        <v>47.77</v>
      </c>
    </row>
    <row r="2482" spans="1:4" ht="24.95" customHeight="1" x14ac:dyDescent="0.2">
      <c r="A2482" s="504" t="s">
        <v>6338</v>
      </c>
      <c r="B2482" s="233" t="s">
        <v>6339</v>
      </c>
      <c r="C2482" s="234" t="s">
        <v>775</v>
      </c>
      <c r="D2482" s="235">
        <v>107.03</v>
      </c>
    </row>
    <row r="2483" spans="1:4" ht="24.95" customHeight="1" x14ac:dyDescent="0.2">
      <c r="A2483" s="504" t="s">
        <v>6340</v>
      </c>
      <c r="B2483" s="233" t="s">
        <v>6341</v>
      </c>
      <c r="C2483" s="234" t="s">
        <v>775</v>
      </c>
      <c r="D2483" s="235">
        <v>19.09</v>
      </c>
    </row>
    <row r="2484" spans="1:4" ht="24.95" customHeight="1" x14ac:dyDescent="0.2">
      <c r="A2484" s="504">
        <v>83377</v>
      </c>
      <c r="B2484" s="233" t="s">
        <v>6342</v>
      </c>
      <c r="C2484" s="234" t="s">
        <v>775</v>
      </c>
      <c r="D2484" s="235">
        <v>8.75</v>
      </c>
    </row>
    <row r="2485" spans="1:4" ht="24.95" customHeight="1" x14ac:dyDescent="0.2">
      <c r="A2485" s="504">
        <v>91874</v>
      </c>
      <c r="B2485" s="233" t="s">
        <v>6343</v>
      </c>
      <c r="C2485" s="234" t="s">
        <v>775</v>
      </c>
      <c r="D2485" s="235">
        <v>3.52</v>
      </c>
    </row>
    <row r="2486" spans="1:4" ht="24.95" customHeight="1" x14ac:dyDescent="0.2">
      <c r="A2486" s="504">
        <v>91875</v>
      </c>
      <c r="B2486" s="233" t="s">
        <v>6344</v>
      </c>
      <c r="C2486" s="234" t="s">
        <v>775</v>
      </c>
      <c r="D2486" s="235">
        <v>4.6500000000000004</v>
      </c>
    </row>
    <row r="2487" spans="1:4" ht="24.95" customHeight="1" x14ac:dyDescent="0.2">
      <c r="A2487" s="504">
        <v>91876</v>
      </c>
      <c r="B2487" s="233" t="s">
        <v>6345</v>
      </c>
      <c r="C2487" s="234" t="s">
        <v>775</v>
      </c>
      <c r="D2487" s="235">
        <v>6.14</v>
      </c>
    </row>
    <row r="2488" spans="1:4" ht="24.95" customHeight="1" x14ac:dyDescent="0.2">
      <c r="A2488" s="504">
        <v>91877</v>
      </c>
      <c r="B2488" s="233" t="s">
        <v>6346</v>
      </c>
      <c r="C2488" s="234" t="s">
        <v>775</v>
      </c>
      <c r="D2488" s="235">
        <v>8.15</v>
      </c>
    </row>
    <row r="2489" spans="1:4" ht="24.95" customHeight="1" x14ac:dyDescent="0.2">
      <c r="A2489" s="504">
        <v>91878</v>
      </c>
      <c r="B2489" s="233" t="s">
        <v>6347</v>
      </c>
      <c r="C2489" s="234" t="s">
        <v>775</v>
      </c>
      <c r="D2489" s="235">
        <v>4.53</v>
      </c>
    </row>
    <row r="2490" spans="1:4" ht="24.95" customHeight="1" x14ac:dyDescent="0.2">
      <c r="A2490" s="504">
        <v>91879</v>
      </c>
      <c r="B2490" s="233" t="s">
        <v>6348</v>
      </c>
      <c r="C2490" s="234" t="s">
        <v>775</v>
      </c>
      <c r="D2490" s="235">
        <v>5.63</v>
      </c>
    </row>
    <row r="2491" spans="1:4" ht="24.95" customHeight="1" x14ac:dyDescent="0.2">
      <c r="A2491" s="504">
        <v>91880</v>
      </c>
      <c r="B2491" s="233" t="s">
        <v>6349</v>
      </c>
      <c r="C2491" s="234" t="s">
        <v>775</v>
      </c>
      <c r="D2491" s="235">
        <v>7.16</v>
      </c>
    </row>
    <row r="2492" spans="1:4" ht="24.95" customHeight="1" x14ac:dyDescent="0.2">
      <c r="A2492" s="504">
        <v>91881</v>
      </c>
      <c r="B2492" s="233" t="s">
        <v>6350</v>
      </c>
      <c r="C2492" s="234" t="s">
        <v>775</v>
      </c>
      <c r="D2492" s="235">
        <v>9.18</v>
      </c>
    </row>
    <row r="2493" spans="1:4" ht="24.95" customHeight="1" x14ac:dyDescent="0.2">
      <c r="A2493" s="504">
        <v>91882</v>
      </c>
      <c r="B2493" s="233" t="s">
        <v>6351</v>
      </c>
      <c r="C2493" s="234" t="s">
        <v>775</v>
      </c>
      <c r="D2493" s="235">
        <v>5.61</v>
      </c>
    </row>
    <row r="2494" spans="1:4" ht="24.95" customHeight="1" x14ac:dyDescent="0.2">
      <c r="A2494" s="504">
        <v>91884</v>
      </c>
      <c r="B2494" s="233" t="s">
        <v>6352</v>
      </c>
      <c r="C2494" s="234" t="s">
        <v>775</v>
      </c>
      <c r="D2494" s="235">
        <v>6.47</v>
      </c>
    </row>
    <row r="2495" spans="1:4" ht="24.95" customHeight="1" x14ac:dyDescent="0.2">
      <c r="A2495" s="504">
        <v>91885</v>
      </c>
      <c r="B2495" s="233" t="s">
        <v>6353</v>
      </c>
      <c r="C2495" s="234" t="s">
        <v>775</v>
      </c>
      <c r="D2495" s="235">
        <v>7.65</v>
      </c>
    </row>
    <row r="2496" spans="1:4" ht="24.95" customHeight="1" x14ac:dyDescent="0.2">
      <c r="A2496" s="504">
        <v>91886</v>
      </c>
      <c r="B2496" s="233" t="s">
        <v>6354</v>
      </c>
      <c r="C2496" s="234" t="s">
        <v>775</v>
      </c>
      <c r="D2496" s="235">
        <v>9.2799999999999994</v>
      </c>
    </row>
    <row r="2497" spans="1:4" ht="24.95" customHeight="1" x14ac:dyDescent="0.2">
      <c r="A2497" s="504">
        <v>91887</v>
      </c>
      <c r="B2497" s="233" t="s">
        <v>6355</v>
      </c>
      <c r="C2497" s="234" t="s">
        <v>775</v>
      </c>
      <c r="D2497" s="235">
        <v>6.48</v>
      </c>
    </row>
    <row r="2498" spans="1:4" ht="24.95" customHeight="1" x14ac:dyDescent="0.2">
      <c r="A2498" s="504">
        <v>91889</v>
      </c>
      <c r="B2498" s="233" t="s">
        <v>6356</v>
      </c>
      <c r="C2498" s="234" t="s">
        <v>775</v>
      </c>
      <c r="D2498" s="235">
        <v>6.25</v>
      </c>
    </row>
    <row r="2499" spans="1:4" ht="24.95" customHeight="1" x14ac:dyDescent="0.2">
      <c r="A2499" s="504">
        <v>91890</v>
      </c>
      <c r="B2499" s="233" t="s">
        <v>6357</v>
      </c>
      <c r="C2499" s="234" t="s">
        <v>775</v>
      </c>
      <c r="D2499" s="235">
        <v>7.73</v>
      </c>
    </row>
    <row r="2500" spans="1:4" ht="24.95" customHeight="1" x14ac:dyDescent="0.2">
      <c r="A2500" s="504">
        <v>91892</v>
      </c>
      <c r="B2500" s="233" t="s">
        <v>6358</v>
      </c>
      <c r="C2500" s="234" t="s">
        <v>775</v>
      </c>
      <c r="D2500" s="235">
        <v>9.25</v>
      </c>
    </row>
    <row r="2501" spans="1:4" ht="24.95" customHeight="1" x14ac:dyDescent="0.2">
      <c r="A2501" s="504">
        <v>91893</v>
      </c>
      <c r="B2501" s="233" t="s">
        <v>6359</v>
      </c>
      <c r="C2501" s="234" t="s">
        <v>775</v>
      </c>
      <c r="D2501" s="235">
        <v>10.55</v>
      </c>
    </row>
    <row r="2502" spans="1:4" ht="24.95" customHeight="1" x14ac:dyDescent="0.2">
      <c r="A2502" s="504">
        <v>91896</v>
      </c>
      <c r="B2502" s="233" t="s">
        <v>6360</v>
      </c>
      <c r="C2502" s="234" t="s">
        <v>775</v>
      </c>
      <c r="D2502" s="235">
        <v>12.87</v>
      </c>
    </row>
    <row r="2503" spans="1:4" ht="24.95" customHeight="1" x14ac:dyDescent="0.2">
      <c r="A2503" s="504">
        <v>91898</v>
      </c>
      <c r="B2503" s="233" t="s">
        <v>6361</v>
      </c>
      <c r="C2503" s="234" t="s">
        <v>775</v>
      </c>
      <c r="D2503" s="235">
        <v>14.54</v>
      </c>
    </row>
    <row r="2504" spans="1:4" ht="24.95" customHeight="1" x14ac:dyDescent="0.2">
      <c r="A2504" s="504">
        <v>91899</v>
      </c>
      <c r="B2504" s="233" t="s">
        <v>6362</v>
      </c>
      <c r="C2504" s="234" t="s">
        <v>775</v>
      </c>
      <c r="D2504" s="235">
        <v>7.95</v>
      </c>
    </row>
    <row r="2505" spans="1:4" ht="24.95" customHeight="1" x14ac:dyDescent="0.2">
      <c r="A2505" s="504">
        <v>91901</v>
      </c>
      <c r="B2505" s="233" t="s">
        <v>6363</v>
      </c>
      <c r="C2505" s="234" t="s">
        <v>775</v>
      </c>
      <c r="D2505" s="235">
        <v>7.72</v>
      </c>
    </row>
    <row r="2506" spans="1:4" ht="24.95" customHeight="1" x14ac:dyDescent="0.2">
      <c r="A2506" s="504">
        <v>91902</v>
      </c>
      <c r="B2506" s="233" t="s">
        <v>6364</v>
      </c>
      <c r="C2506" s="234" t="s">
        <v>775</v>
      </c>
      <c r="D2506" s="235">
        <v>9.1999999999999993</v>
      </c>
    </row>
    <row r="2507" spans="1:4" ht="24.95" customHeight="1" x14ac:dyDescent="0.2">
      <c r="A2507" s="504">
        <v>91904</v>
      </c>
      <c r="B2507" s="233" t="s">
        <v>6365</v>
      </c>
      <c r="C2507" s="234" t="s">
        <v>775</v>
      </c>
      <c r="D2507" s="235">
        <v>10.72</v>
      </c>
    </row>
    <row r="2508" spans="1:4" ht="24.95" customHeight="1" x14ac:dyDescent="0.2">
      <c r="A2508" s="504">
        <v>91905</v>
      </c>
      <c r="B2508" s="233" t="s">
        <v>6366</v>
      </c>
      <c r="C2508" s="234" t="s">
        <v>775</v>
      </c>
      <c r="D2508" s="235">
        <v>12.02</v>
      </c>
    </row>
    <row r="2509" spans="1:4" ht="24.95" customHeight="1" x14ac:dyDescent="0.2">
      <c r="A2509" s="504">
        <v>91908</v>
      </c>
      <c r="B2509" s="233" t="s">
        <v>6367</v>
      </c>
      <c r="C2509" s="234" t="s">
        <v>775</v>
      </c>
      <c r="D2509" s="235">
        <v>14.38</v>
      </c>
    </row>
    <row r="2510" spans="1:4" ht="24.95" customHeight="1" x14ac:dyDescent="0.2">
      <c r="A2510" s="504">
        <v>91910</v>
      </c>
      <c r="B2510" s="233" t="s">
        <v>6368</v>
      </c>
      <c r="C2510" s="234" t="s">
        <v>775</v>
      </c>
      <c r="D2510" s="235">
        <v>16.05</v>
      </c>
    </row>
    <row r="2511" spans="1:4" ht="24.95" customHeight="1" x14ac:dyDescent="0.2">
      <c r="A2511" s="504">
        <v>91911</v>
      </c>
      <c r="B2511" s="233" t="s">
        <v>6369</v>
      </c>
      <c r="C2511" s="234" t="s">
        <v>775</v>
      </c>
      <c r="D2511" s="235">
        <v>9.6300000000000008</v>
      </c>
    </row>
    <row r="2512" spans="1:4" ht="24.95" customHeight="1" x14ac:dyDescent="0.2">
      <c r="A2512" s="504">
        <v>91913</v>
      </c>
      <c r="B2512" s="233" t="s">
        <v>6370</v>
      </c>
      <c r="C2512" s="234" t="s">
        <v>775</v>
      </c>
      <c r="D2512" s="235">
        <v>9.4</v>
      </c>
    </row>
    <row r="2513" spans="1:4" ht="24.95" customHeight="1" x14ac:dyDescent="0.2">
      <c r="A2513" s="504">
        <v>91914</v>
      </c>
      <c r="B2513" s="233" t="s">
        <v>6371</v>
      </c>
      <c r="C2513" s="234" t="s">
        <v>775</v>
      </c>
      <c r="D2513" s="235">
        <v>10.49</v>
      </c>
    </row>
    <row r="2514" spans="1:4" ht="24.95" customHeight="1" x14ac:dyDescent="0.2">
      <c r="A2514" s="504">
        <v>91916</v>
      </c>
      <c r="B2514" s="233" t="s">
        <v>6372</v>
      </c>
      <c r="C2514" s="234" t="s">
        <v>775</v>
      </c>
      <c r="D2514" s="235">
        <v>12.01</v>
      </c>
    </row>
    <row r="2515" spans="1:4" ht="24.95" customHeight="1" x14ac:dyDescent="0.2">
      <c r="A2515" s="504">
        <v>91917</v>
      </c>
      <c r="B2515" s="233" t="s">
        <v>6373</v>
      </c>
      <c r="C2515" s="234" t="s">
        <v>775</v>
      </c>
      <c r="D2515" s="235">
        <v>12.78</v>
      </c>
    </row>
    <row r="2516" spans="1:4" ht="24.95" customHeight="1" x14ac:dyDescent="0.2">
      <c r="A2516" s="504">
        <v>91920</v>
      </c>
      <c r="B2516" s="233" t="s">
        <v>6374</v>
      </c>
      <c r="C2516" s="234" t="s">
        <v>775</v>
      </c>
      <c r="D2516" s="235">
        <v>14.55</v>
      </c>
    </row>
    <row r="2517" spans="1:4" ht="24.95" customHeight="1" x14ac:dyDescent="0.2">
      <c r="A2517" s="504">
        <v>91922</v>
      </c>
      <c r="B2517" s="233" t="s">
        <v>6375</v>
      </c>
      <c r="C2517" s="234" t="s">
        <v>775</v>
      </c>
      <c r="D2517" s="235">
        <v>16.22</v>
      </c>
    </row>
    <row r="2518" spans="1:4" ht="24.95" customHeight="1" x14ac:dyDescent="0.2">
      <c r="A2518" s="504">
        <v>93013</v>
      </c>
      <c r="B2518" s="233" t="s">
        <v>6376</v>
      </c>
      <c r="C2518" s="234" t="s">
        <v>775</v>
      </c>
      <c r="D2518" s="235">
        <v>10.58</v>
      </c>
    </row>
    <row r="2519" spans="1:4" ht="24.95" customHeight="1" x14ac:dyDescent="0.2">
      <c r="A2519" s="504">
        <v>93014</v>
      </c>
      <c r="B2519" s="233" t="s">
        <v>6377</v>
      </c>
      <c r="C2519" s="234" t="s">
        <v>775</v>
      </c>
      <c r="D2519" s="235">
        <v>13.01</v>
      </c>
    </row>
    <row r="2520" spans="1:4" ht="24.95" customHeight="1" x14ac:dyDescent="0.2">
      <c r="A2520" s="504">
        <v>93015</v>
      </c>
      <c r="B2520" s="233" t="s">
        <v>6378</v>
      </c>
      <c r="C2520" s="234" t="s">
        <v>775</v>
      </c>
      <c r="D2520" s="235">
        <v>19.649999999999999</v>
      </c>
    </row>
    <row r="2521" spans="1:4" ht="24.95" customHeight="1" x14ac:dyDescent="0.2">
      <c r="A2521" s="504">
        <v>93016</v>
      </c>
      <c r="B2521" s="233" t="s">
        <v>6379</v>
      </c>
      <c r="C2521" s="234" t="s">
        <v>775</v>
      </c>
      <c r="D2521" s="235">
        <v>23.89</v>
      </c>
    </row>
    <row r="2522" spans="1:4" ht="24.95" customHeight="1" x14ac:dyDescent="0.2">
      <c r="A2522" s="504">
        <v>93017</v>
      </c>
      <c r="B2522" s="233" t="s">
        <v>6380</v>
      </c>
      <c r="C2522" s="234" t="s">
        <v>775</v>
      </c>
      <c r="D2522" s="235">
        <v>35.869999999999997</v>
      </c>
    </row>
    <row r="2523" spans="1:4" ht="24.95" customHeight="1" x14ac:dyDescent="0.2">
      <c r="A2523" s="504">
        <v>93018</v>
      </c>
      <c r="B2523" s="233" t="s">
        <v>6381</v>
      </c>
      <c r="C2523" s="234" t="s">
        <v>775</v>
      </c>
      <c r="D2523" s="235">
        <v>16.170000000000002</v>
      </c>
    </row>
    <row r="2524" spans="1:4" ht="24.95" customHeight="1" x14ac:dyDescent="0.2">
      <c r="A2524" s="504">
        <v>93020</v>
      </c>
      <c r="B2524" s="233" t="s">
        <v>6382</v>
      </c>
      <c r="C2524" s="234" t="s">
        <v>775</v>
      </c>
      <c r="D2524" s="235">
        <v>20.73</v>
      </c>
    </row>
    <row r="2525" spans="1:4" ht="24.95" customHeight="1" x14ac:dyDescent="0.2">
      <c r="A2525" s="504">
        <v>93022</v>
      </c>
      <c r="B2525" s="233" t="s">
        <v>6383</v>
      </c>
      <c r="C2525" s="234" t="s">
        <v>775</v>
      </c>
      <c r="D2525" s="235">
        <v>34.53</v>
      </c>
    </row>
    <row r="2526" spans="1:4" ht="24.95" customHeight="1" x14ac:dyDescent="0.2">
      <c r="A2526" s="504">
        <v>93024</v>
      </c>
      <c r="B2526" s="233" t="s">
        <v>6384</v>
      </c>
      <c r="C2526" s="234" t="s">
        <v>775</v>
      </c>
      <c r="D2526" s="235">
        <v>36.31</v>
      </c>
    </row>
    <row r="2527" spans="1:4" ht="24.95" customHeight="1" x14ac:dyDescent="0.2">
      <c r="A2527" s="504">
        <v>93026</v>
      </c>
      <c r="B2527" s="233" t="s">
        <v>6385</v>
      </c>
      <c r="C2527" s="234" t="s">
        <v>775</v>
      </c>
      <c r="D2527" s="235">
        <v>59.25</v>
      </c>
    </row>
    <row r="2528" spans="1:4" ht="24.95" customHeight="1" x14ac:dyDescent="0.2">
      <c r="A2528" s="504">
        <v>95733</v>
      </c>
      <c r="B2528" s="233" t="s">
        <v>6386</v>
      </c>
      <c r="C2528" s="234" t="s">
        <v>775</v>
      </c>
      <c r="D2528" s="235">
        <v>4.16</v>
      </c>
    </row>
    <row r="2529" spans="1:4" ht="24.95" customHeight="1" x14ac:dyDescent="0.2">
      <c r="A2529" s="504">
        <v>95734</v>
      </c>
      <c r="B2529" s="233" t="s">
        <v>6387</v>
      </c>
      <c r="C2529" s="234" t="s">
        <v>775</v>
      </c>
      <c r="D2529" s="235">
        <v>5.54</v>
      </c>
    </row>
    <row r="2530" spans="1:4" ht="24.95" customHeight="1" x14ac:dyDescent="0.2">
      <c r="A2530" s="504">
        <v>95735</v>
      </c>
      <c r="B2530" s="233" t="s">
        <v>6388</v>
      </c>
      <c r="C2530" s="234" t="s">
        <v>775</v>
      </c>
      <c r="D2530" s="235">
        <v>4.72</v>
      </c>
    </row>
    <row r="2531" spans="1:4" ht="24.95" customHeight="1" x14ac:dyDescent="0.2">
      <c r="A2531" s="504">
        <v>95736</v>
      </c>
      <c r="B2531" s="233" t="s">
        <v>6389</v>
      </c>
      <c r="C2531" s="234" t="s">
        <v>775</v>
      </c>
      <c r="D2531" s="235">
        <v>5.53</v>
      </c>
    </row>
    <row r="2532" spans="1:4" ht="24.95" customHeight="1" x14ac:dyDescent="0.2">
      <c r="A2532" s="504">
        <v>95738</v>
      </c>
      <c r="B2532" s="233" t="s">
        <v>6390</v>
      </c>
      <c r="C2532" s="234" t="s">
        <v>775</v>
      </c>
      <c r="D2532" s="235">
        <v>6.66</v>
      </c>
    </row>
    <row r="2533" spans="1:4" ht="24.95" customHeight="1" x14ac:dyDescent="0.2">
      <c r="A2533" s="504">
        <v>95753</v>
      </c>
      <c r="B2533" s="233" t="s">
        <v>6391</v>
      </c>
      <c r="C2533" s="234" t="s">
        <v>775</v>
      </c>
      <c r="D2533" s="235">
        <v>5.69</v>
      </c>
    </row>
    <row r="2534" spans="1:4" ht="24.95" customHeight="1" x14ac:dyDescent="0.2">
      <c r="A2534" s="504">
        <v>95754</v>
      </c>
      <c r="B2534" s="233" t="s">
        <v>6392</v>
      </c>
      <c r="C2534" s="234" t="s">
        <v>775</v>
      </c>
      <c r="D2534" s="235">
        <v>7.07</v>
      </c>
    </row>
    <row r="2535" spans="1:4" ht="24.95" customHeight="1" x14ac:dyDescent="0.2">
      <c r="A2535" s="504">
        <v>95755</v>
      </c>
      <c r="B2535" s="233" t="s">
        <v>6393</v>
      </c>
      <c r="C2535" s="234" t="s">
        <v>775</v>
      </c>
      <c r="D2535" s="235">
        <v>10.34</v>
      </c>
    </row>
    <row r="2536" spans="1:4" ht="24.95" customHeight="1" x14ac:dyDescent="0.2">
      <c r="A2536" s="504">
        <v>95756</v>
      </c>
      <c r="B2536" s="233" t="s">
        <v>6394</v>
      </c>
      <c r="C2536" s="234" t="s">
        <v>775</v>
      </c>
      <c r="D2536" s="235">
        <v>13.87</v>
      </c>
    </row>
    <row r="2537" spans="1:4" ht="24.95" customHeight="1" x14ac:dyDescent="0.2">
      <c r="A2537" s="504">
        <v>95757</v>
      </c>
      <c r="B2537" s="233" t="s">
        <v>6395</v>
      </c>
      <c r="C2537" s="234" t="s">
        <v>775</v>
      </c>
      <c r="D2537" s="235">
        <v>8.4</v>
      </c>
    </row>
    <row r="2538" spans="1:4" ht="24.95" customHeight="1" x14ac:dyDescent="0.2">
      <c r="A2538" s="504">
        <v>95758</v>
      </c>
      <c r="B2538" s="233" t="s">
        <v>6396</v>
      </c>
      <c r="C2538" s="234" t="s">
        <v>775</v>
      </c>
      <c r="D2538" s="235">
        <v>9.44</v>
      </c>
    </row>
    <row r="2539" spans="1:4" ht="24.95" customHeight="1" x14ac:dyDescent="0.2">
      <c r="A2539" s="504">
        <v>95759</v>
      </c>
      <c r="B2539" s="233" t="s">
        <v>6397</v>
      </c>
      <c r="C2539" s="234" t="s">
        <v>775</v>
      </c>
      <c r="D2539" s="235">
        <v>12.28</v>
      </c>
    </row>
    <row r="2540" spans="1:4" ht="24.95" customHeight="1" x14ac:dyDescent="0.2">
      <c r="A2540" s="504">
        <v>95760</v>
      </c>
      <c r="B2540" s="233" t="s">
        <v>6398</v>
      </c>
      <c r="C2540" s="234" t="s">
        <v>775</v>
      </c>
      <c r="D2540" s="235">
        <v>15.29</v>
      </c>
    </row>
    <row r="2541" spans="1:4" ht="24.95" customHeight="1" x14ac:dyDescent="0.2">
      <c r="A2541" s="504">
        <v>72250</v>
      </c>
      <c r="B2541" s="233" t="s">
        <v>6399</v>
      </c>
      <c r="C2541" s="234" t="s">
        <v>779</v>
      </c>
      <c r="D2541" s="235">
        <v>8.5399999999999991</v>
      </c>
    </row>
    <row r="2542" spans="1:4" ht="24.95" customHeight="1" x14ac:dyDescent="0.2">
      <c r="A2542" s="504">
        <v>72251</v>
      </c>
      <c r="B2542" s="233" t="s">
        <v>6400</v>
      </c>
      <c r="C2542" s="234" t="s">
        <v>779</v>
      </c>
      <c r="D2542" s="235">
        <v>12.59</v>
      </c>
    </row>
    <row r="2543" spans="1:4" ht="24.95" customHeight="1" x14ac:dyDescent="0.2">
      <c r="A2543" s="504">
        <v>72252</v>
      </c>
      <c r="B2543" s="233" t="s">
        <v>6401</v>
      </c>
      <c r="C2543" s="234" t="s">
        <v>779</v>
      </c>
      <c r="D2543" s="235">
        <v>18.38</v>
      </c>
    </row>
    <row r="2544" spans="1:4" ht="24.95" customHeight="1" x14ac:dyDescent="0.2">
      <c r="A2544" s="504">
        <v>72253</v>
      </c>
      <c r="B2544" s="233" t="s">
        <v>6402</v>
      </c>
      <c r="C2544" s="234" t="s">
        <v>779</v>
      </c>
      <c r="D2544" s="235">
        <v>24.52</v>
      </c>
    </row>
    <row r="2545" spans="1:4" ht="24.95" customHeight="1" x14ac:dyDescent="0.2">
      <c r="A2545" s="504">
        <v>72254</v>
      </c>
      <c r="B2545" s="233" t="s">
        <v>6403</v>
      </c>
      <c r="C2545" s="234" t="s">
        <v>779</v>
      </c>
      <c r="D2545" s="235">
        <v>34.76</v>
      </c>
    </row>
    <row r="2546" spans="1:4" ht="24.95" customHeight="1" x14ac:dyDescent="0.2">
      <c r="A2546" s="504">
        <v>72255</v>
      </c>
      <c r="B2546" s="233" t="s">
        <v>6404</v>
      </c>
      <c r="C2546" s="234" t="s">
        <v>779</v>
      </c>
      <c r="D2546" s="235">
        <v>45.62</v>
      </c>
    </row>
    <row r="2547" spans="1:4" ht="24.95" customHeight="1" x14ac:dyDescent="0.2">
      <c r="A2547" s="504">
        <v>72256</v>
      </c>
      <c r="B2547" s="233" t="s">
        <v>6405</v>
      </c>
      <c r="C2547" s="234" t="s">
        <v>779</v>
      </c>
      <c r="D2547" s="235">
        <v>60.09</v>
      </c>
    </row>
    <row r="2548" spans="1:4" ht="24.95" customHeight="1" x14ac:dyDescent="0.2">
      <c r="A2548" s="504">
        <v>72257</v>
      </c>
      <c r="B2548" s="233" t="s">
        <v>6406</v>
      </c>
      <c r="C2548" s="234" t="s">
        <v>779</v>
      </c>
      <c r="D2548" s="235">
        <v>78.33</v>
      </c>
    </row>
    <row r="2549" spans="1:4" ht="24.95" customHeight="1" x14ac:dyDescent="0.2">
      <c r="A2549" s="504">
        <v>91924</v>
      </c>
      <c r="B2549" s="233" t="s">
        <v>6407</v>
      </c>
      <c r="C2549" s="234" t="s">
        <v>779</v>
      </c>
      <c r="D2549" s="235">
        <v>1.57</v>
      </c>
    </row>
    <row r="2550" spans="1:4" ht="24.95" customHeight="1" x14ac:dyDescent="0.2">
      <c r="A2550" s="504">
        <v>91925</v>
      </c>
      <c r="B2550" s="233" t="s">
        <v>6408</v>
      </c>
      <c r="C2550" s="234" t="s">
        <v>779</v>
      </c>
      <c r="D2550" s="235">
        <v>2.13</v>
      </c>
    </row>
    <row r="2551" spans="1:4" ht="24.95" customHeight="1" x14ac:dyDescent="0.2">
      <c r="A2551" s="504">
        <v>91926</v>
      </c>
      <c r="B2551" s="233" t="s">
        <v>6409</v>
      </c>
      <c r="C2551" s="234" t="s">
        <v>779</v>
      </c>
      <c r="D2551" s="235">
        <v>2.2599999999999998</v>
      </c>
    </row>
    <row r="2552" spans="1:4" ht="24.95" customHeight="1" x14ac:dyDescent="0.2">
      <c r="A2552" s="504">
        <v>91927</v>
      </c>
      <c r="B2552" s="233" t="s">
        <v>6410</v>
      </c>
      <c r="C2552" s="234" t="s">
        <v>779</v>
      </c>
      <c r="D2552" s="235">
        <v>2.83</v>
      </c>
    </row>
    <row r="2553" spans="1:4" ht="24.95" customHeight="1" x14ac:dyDescent="0.2">
      <c r="A2553" s="504">
        <v>91928</v>
      </c>
      <c r="B2553" s="233" t="s">
        <v>6411</v>
      </c>
      <c r="C2553" s="234" t="s">
        <v>779</v>
      </c>
      <c r="D2553" s="235">
        <v>3.53</v>
      </c>
    </row>
    <row r="2554" spans="1:4" ht="24.95" customHeight="1" x14ac:dyDescent="0.2">
      <c r="A2554" s="504">
        <v>91929</v>
      </c>
      <c r="B2554" s="233" t="s">
        <v>6412</v>
      </c>
      <c r="C2554" s="234" t="s">
        <v>779</v>
      </c>
      <c r="D2554" s="235">
        <v>3.95</v>
      </c>
    </row>
    <row r="2555" spans="1:4" ht="24.95" customHeight="1" x14ac:dyDescent="0.2">
      <c r="A2555" s="504">
        <v>91930</v>
      </c>
      <c r="B2555" s="233" t="s">
        <v>6413</v>
      </c>
      <c r="C2555" s="234" t="s">
        <v>779</v>
      </c>
      <c r="D2555" s="235">
        <v>4.8099999999999996</v>
      </c>
    </row>
    <row r="2556" spans="1:4" ht="24.95" customHeight="1" x14ac:dyDescent="0.2">
      <c r="A2556" s="504">
        <v>91931</v>
      </c>
      <c r="B2556" s="233" t="s">
        <v>6414</v>
      </c>
      <c r="C2556" s="234" t="s">
        <v>779</v>
      </c>
      <c r="D2556" s="235">
        <v>5.3</v>
      </c>
    </row>
    <row r="2557" spans="1:4" ht="24.95" customHeight="1" x14ac:dyDescent="0.2">
      <c r="A2557" s="504">
        <v>91932</v>
      </c>
      <c r="B2557" s="233" t="s">
        <v>6415</v>
      </c>
      <c r="C2557" s="234" t="s">
        <v>779</v>
      </c>
      <c r="D2557" s="235">
        <v>7.8</v>
      </c>
    </row>
    <row r="2558" spans="1:4" ht="24.95" customHeight="1" x14ac:dyDescent="0.2">
      <c r="A2558" s="504">
        <v>91933</v>
      </c>
      <c r="B2558" s="233" t="s">
        <v>6416</v>
      </c>
      <c r="C2558" s="234" t="s">
        <v>779</v>
      </c>
      <c r="D2558" s="235">
        <v>8.26</v>
      </c>
    </row>
    <row r="2559" spans="1:4" ht="24.95" customHeight="1" x14ac:dyDescent="0.2">
      <c r="A2559" s="504">
        <v>91934</v>
      </c>
      <c r="B2559" s="233" t="s">
        <v>6417</v>
      </c>
      <c r="C2559" s="234" t="s">
        <v>779</v>
      </c>
      <c r="D2559" s="235">
        <v>11.89</v>
      </c>
    </row>
    <row r="2560" spans="1:4" ht="24.95" customHeight="1" x14ac:dyDescent="0.2">
      <c r="A2560" s="504">
        <v>91935</v>
      </c>
      <c r="B2560" s="233" t="s">
        <v>6418</v>
      </c>
      <c r="C2560" s="234" t="s">
        <v>779</v>
      </c>
      <c r="D2560" s="235">
        <v>12.55</v>
      </c>
    </row>
    <row r="2561" spans="1:4" ht="24.95" customHeight="1" x14ac:dyDescent="0.2">
      <c r="A2561" s="504">
        <v>92979</v>
      </c>
      <c r="B2561" s="233" t="s">
        <v>6419</v>
      </c>
      <c r="C2561" s="234" t="s">
        <v>779</v>
      </c>
      <c r="D2561" s="235">
        <v>4.72</v>
      </c>
    </row>
    <row r="2562" spans="1:4" ht="24.95" customHeight="1" x14ac:dyDescent="0.2">
      <c r="A2562" s="504">
        <v>92980</v>
      </c>
      <c r="B2562" s="233" t="s">
        <v>6420</v>
      </c>
      <c r="C2562" s="234" t="s">
        <v>779</v>
      </c>
      <c r="D2562" s="235">
        <v>5.12</v>
      </c>
    </row>
    <row r="2563" spans="1:4" ht="24.95" customHeight="1" x14ac:dyDescent="0.2">
      <c r="A2563" s="504">
        <v>92981</v>
      </c>
      <c r="B2563" s="233" t="s">
        <v>6421</v>
      </c>
      <c r="C2563" s="234" t="s">
        <v>779</v>
      </c>
      <c r="D2563" s="235">
        <v>7.24</v>
      </c>
    </row>
    <row r="2564" spans="1:4" ht="24.95" customHeight="1" x14ac:dyDescent="0.2">
      <c r="A2564" s="504">
        <v>92982</v>
      </c>
      <c r="B2564" s="233" t="s">
        <v>6422</v>
      </c>
      <c r="C2564" s="234" t="s">
        <v>779</v>
      </c>
      <c r="D2564" s="235">
        <v>7.82</v>
      </c>
    </row>
    <row r="2565" spans="1:4" ht="24.95" customHeight="1" x14ac:dyDescent="0.2">
      <c r="A2565" s="504">
        <v>92983</v>
      </c>
      <c r="B2565" s="233" t="s">
        <v>6423</v>
      </c>
      <c r="C2565" s="234" t="s">
        <v>779</v>
      </c>
      <c r="D2565" s="235">
        <v>12.98</v>
      </c>
    </row>
    <row r="2566" spans="1:4" ht="24.95" customHeight="1" x14ac:dyDescent="0.2">
      <c r="A2566" s="504">
        <v>92984</v>
      </c>
      <c r="B2566" s="233" t="s">
        <v>6424</v>
      </c>
      <c r="C2566" s="234" t="s">
        <v>779</v>
      </c>
      <c r="D2566" s="235">
        <v>13.3</v>
      </c>
    </row>
    <row r="2567" spans="1:4" ht="24.95" customHeight="1" x14ac:dyDescent="0.2">
      <c r="A2567" s="504">
        <v>92985</v>
      </c>
      <c r="B2567" s="233" t="s">
        <v>6425</v>
      </c>
      <c r="C2567" s="234" t="s">
        <v>779</v>
      </c>
      <c r="D2567" s="235">
        <v>17.32</v>
      </c>
    </row>
    <row r="2568" spans="1:4" ht="24.95" customHeight="1" x14ac:dyDescent="0.2">
      <c r="A2568" s="504">
        <v>92986</v>
      </c>
      <c r="B2568" s="233" t="s">
        <v>6426</v>
      </c>
      <c r="C2568" s="234" t="s">
        <v>779</v>
      </c>
      <c r="D2568" s="235">
        <v>17.8</v>
      </c>
    </row>
    <row r="2569" spans="1:4" ht="24.95" customHeight="1" x14ac:dyDescent="0.2">
      <c r="A2569" s="504">
        <v>92987</v>
      </c>
      <c r="B2569" s="233" t="s">
        <v>6427</v>
      </c>
      <c r="C2569" s="234" t="s">
        <v>779</v>
      </c>
      <c r="D2569" s="235">
        <v>24.7</v>
      </c>
    </row>
    <row r="2570" spans="1:4" ht="24.95" customHeight="1" x14ac:dyDescent="0.2">
      <c r="A2570" s="504">
        <v>92988</v>
      </c>
      <c r="B2570" s="233" t="s">
        <v>6428</v>
      </c>
      <c r="C2570" s="234" t="s">
        <v>779</v>
      </c>
      <c r="D2570" s="235">
        <v>24.77</v>
      </c>
    </row>
    <row r="2571" spans="1:4" ht="24.95" customHeight="1" x14ac:dyDescent="0.2">
      <c r="A2571" s="504">
        <v>92989</v>
      </c>
      <c r="B2571" s="233" t="s">
        <v>6429</v>
      </c>
      <c r="C2571" s="234" t="s">
        <v>779</v>
      </c>
      <c r="D2571" s="235">
        <v>34.14</v>
      </c>
    </row>
    <row r="2572" spans="1:4" ht="24.95" customHeight="1" x14ac:dyDescent="0.2">
      <c r="A2572" s="504">
        <v>92990</v>
      </c>
      <c r="B2572" s="233" t="s">
        <v>6430</v>
      </c>
      <c r="C2572" s="234" t="s">
        <v>779</v>
      </c>
      <c r="D2572" s="235">
        <v>33.76</v>
      </c>
    </row>
    <row r="2573" spans="1:4" ht="24.95" customHeight="1" x14ac:dyDescent="0.2">
      <c r="A2573" s="504">
        <v>92991</v>
      </c>
      <c r="B2573" s="233" t="s">
        <v>6431</v>
      </c>
      <c r="C2573" s="234" t="s">
        <v>779</v>
      </c>
      <c r="D2573" s="235">
        <v>44.41</v>
      </c>
    </row>
    <row r="2574" spans="1:4" ht="24.95" customHeight="1" x14ac:dyDescent="0.2">
      <c r="A2574" s="504">
        <v>92992</v>
      </c>
      <c r="B2574" s="233" t="s">
        <v>6432</v>
      </c>
      <c r="C2574" s="234" t="s">
        <v>779</v>
      </c>
      <c r="D2574" s="235">
        <v>44.45</v>
      </c>
    </row>
    <row r="2575" spans="1:4" ht="24.95" customHeight="1" x14ac:dyDescent="0.2">
      <c r="A2575" s="504">
        <v>92993</v>
      </c>
      <c r="B2575" s="233" t="s">
        <v>6433</v>
      </c>
      <c r="C2575" s="234" t="s">
        <v>779</v>
      </c>
      <c r="D2575" s="235">
        <v>56.8</v>
      </c>
    </row>
    <row r="2576" spans="1:4" ht="24.95" customHeight="1" x14ac:dyDescent="0.2">
      <c r="A2576" s="504">
        <v>92994</v>
      </c>
      <c r="B2576" s="233" t="s">
        <v>6434</v>
      </c>
      <c r="C2576" s="234" t="s">
        <v>779</v>
      </c>
      <c r="D2576" s="235">
        <v>57.33</v>
      </c>
    </row>
    <row r="2577" spans="1:4" ht="24.95" customHeight="1" x14ac:dyDescent="0.2">
      <c r="A2577" s="504">
        <v>92995</v>
      </c>
      <c r="B2577" s="233" t="s">
        <v>6435</v>
      </c>
      <c r="C2577" s="234" t="s">
        <v>779</v>
      </c>
      <c r="D2577" s="235">
        <v>70.52</v>
      </c>
    </row>
    <row r="2578" spans="1:4" ht="24.95" customHeight="1" x14ac:dyDescent="0.2">
      <c r="A2578" s="504">
        <v>92996</v>
      </c>
      <c r="B2578" s="233" t="s">
        <v>6436</v>
      </c>
      <c r="C2578" s="234" t="s">
        <v>779</v>
      </c>
      <c r="D2578" s="235">
        <v>70.709999999999994</v>
      </c>
    </row>
    <row r="2579" spans="1:4" ht="24.95" customHeight="1" x14ac:dyDescent="0.2">
      <c r="A2579" s="504">
        <v>92997</v>
      </c>
      <c r="B2579" s="233" t="s">
        <v>6437</v>
      </c>
      <c r="C2579" s="234" t="s">
        <v>779</v>
      </c>
      <c r="D2579" s="235">
        <v>85.62</v>
      </c>
    </row>
    <row r="2580" spans="1:4" ht="24.95" customHeight="1" x14ac:dyDescent="0.2">
      <c r="A2580" s="504">
        <v>92998</v>
      </c>
      <c r="B2580" s="233" t="s">
        <v>6438</v>
      </c>
      <c r="C2580" s="234" t="s">
        <v>779</v>
      </c>
      <c r="D2580" s="235">
        <v>86.42</v>
      </c>
    </row>
    <row r="2581" spans="1:4" ht="24.95" customHeight="1" x14ac:dyDescent="0.2">
      <c r="A2581" s="504">
        <v>92999</v>
      </c>
      <c r="B2581" s="233" t="s">
        <v>6439</v>
      </c>
      <c r="C2581" s="234" t="s">
        <v>779</v>
      </c>
      <c r="D2581" s="235">
        <v>112.55</v>
      </c>
    </row>
    <row r="2582" spans="1:4" ht="24.95" customHeight="1" x14ac:dyDescent="0.2">
      <c r="A2582" s="504">
        <v>93000</v>
      </c>
      <c r="B2582" s="233" t="s">
        <v>6440</v>
      </c>
      <c r="C2582" s="234" t="s">
        <v>779</v>
      </c>
      <c r="D2582" s="235">
        <v>113.22</v>
      </c>
    </row>
    <row r="2583" spans="1:4" ht="24.95" customHeight="1" x14ac:dyDescent="0.2">
      <c r="A2583" s="504">
        <v>93001</v>
      </c>
      <c r="B2583" s="233" t="s">
        <v>6441</v>
      </c>
      <c r="C2583" s="234" t="s">
        <v>779</v>
      </c>
      <c r="D2583" s="235">
        <v>137.34</v>
      </c>
    </row>
    <row r="2584" spans="1:4" ht="24.95" customHeight="1" x14ac:dyDescent="0.2">
      <c r="A2584" s="504">
        <v>93002</v>
      </c>
      <c r="B2584" s="233" t="s">
        <v>6442</v>
      </c>
      <c r="C2584" s="234" t="s">
        <v>779</v>
      </c>
      <c r="D2584" s="235">
        <v>141.06</v>
      </c>
    </row>
    <row r="2585" spans="1:4" ht="24.95" customHeight="1" x14ac:dyDescent="0.2">
      <c r="A2585" s="504">
        <v>83446</v>
      </c>
      <c r="B2585" s="233" t="s">
        <v>6443</v>
      </c>
      <c r="C2585" s="234" t="s">
        <v>775</v>
      </c>
      <c r="D2585" s="235">
        <v>137.66999999999999</v>
      </c>
    </row>
    <row r="2586" spans="1:4" ht="24.95" customHeight="1" x14ac:dyDescent="0.2">
      <c r="A2586" s="504">
        <v>91936</v>
      </c>
      <c r="B2586" s="233" t="s">
        <v>6444</v>
      </c>
      <c r="C2586" s="234" t="s">
        <v>775</v>
      </c>
      <c r="D2586" s="235">
        <v>9.76</v>
      </c>
    </row>
    <row r="2587" spans="1:4" ht="24.95" customHeight="1" x14ac:dyDescent="0.2">
      <c r="A2587" s="504">
        <v>91937</v>
      </c>
      <c r="B2587" s="233" t="s">
        <v>6445</v>
      </c>
      <c r="C2587" s="234" t="s">
        <v>775</v>
      </c>
      <c r="D2587" s="235">
        <v>8.2899999999999991</v>
      </c>
    </row>
    <row r="2588" spans="1:4" ht="24.95" customHeight="1" x14ac:dyDescent="0.2">
      <c r="A2588" s="504">
        <v>91939</v>
      </c>
      <c r="B2588" s="233" t="s">
        <v>6446</v>
      </c>
      <c r="C2588" s="234" t="s">
        <v>775</v>
      </c>
      <c r="D2588" s="235">
        <v>20.28</v>
      </c>
    </row>
    <row r="2589" spans="1:4" ht="24.95" customHeight="1" x14ac:dyDescent="0.2">
      <c r="A2589" s="504">
        <v>91940</v>
      </c>
      <c r="B2589" s="233" t="s">
        <v>6447</v>
      </c>
      <c r="C2589" s="234" t="s">
        <v>775</v>
      </c>
      <c r="D2589" s="235">
        <v>10.76</v>
      </c>
    </row>
    <row r="2590" spans="1:4" ht="24.95" customHeight="1" x14ac:dyDescent="0.2">
      <c r="A2590" s="504">
        <v>91941</v>
      </c>
      <c r="B2590" s="233" t="s">
        <v>6448</v>
      </c>
      <c r="C2590" s="234" t="s">
        <v>775</v>
      </c>
      <c r="D2590" s="235">
        <v>7.19</v>
      </c>
    </row>
    <row r="2591" spans="1:4" ht="24.95" customHeight="1" x14ac:dyDescent="0.2">
      <c r="A2591" s="504">
        <v>91942</v>
      </c>
      <c r="B2591" s="233" t="s">
        <v>6449</v>
      </c>
      <c r="C2591" s="234" t="s">
        <v>775</v>
      </c>
      <c r="D2591" s="235">
        <v>24.9</v>
      </c>
    </row>
    <row r="2592" spans="1:4" ht="24.95" customHeight="1" x14ac:dyDescent="0.2">
      <c r="A2592" s="504">
        <v>91943</v>
      </c>
      <c r="B2592" s="233" t="s">
        <v>6450</v>
      </c>
      <c r="C2592" s="234" t="s">
        <v>775</v>
      </c>
      <c r="D2592" s="235">
        <v>13.94</v>
      </c>
    </row>
    <row r="2593" spans="1:4" ht="24.95" customHeight="1" x14ac:dyDescent="0.2">
      <c r="A2593" s="504">
        <v>91944</v>
      </c>
      <c r="B2593" s="233" t="s">
        <v>6451</v>
      </c>
      <c r="C2593" s="234" t="s">
        <v>775</v>
      </c>
      <c r="D2593" s="235">
        <v>9.85</v>
      </c>
    </row>
    <row r="2594" spans="1:4" ht="24.95" customHeight="1" x14ac:dyDescent="0.2">
      <c r="A2594" s="504">
        <v>92865</v>
      </c>
      <c r="B2594" s="233" t="s">
        <v>6452</v>
      </c>
      <c r="C2594" s="234" t="s">
        <v>775</v>
      </c>
      <c r="D2594" s="235">
        <v>6.3</v>
      </c>
    </row>
    <row r="2595" spans="1:4" ht="24.95" customHeight="1" x14ac:dyDescent="0.2">
      <c r="A2595" s="504">
        <v>92866</v>
      </c>
      <c r="B2595" s="233" t="s">
        <v>6453</v>
      </c>
      <c r="C2595" s="234" t="s">
        <v>775</v>
      </c>
      <c r="D2595" s="235">
        <v>5.66</v>
      </c>
    </row>
    <row r="2596" spans="1:4" ht="24.95" customHeight="1" x14ac:dyDescent="0.2">
      <c r="A2596" s="504">
        <v>92867</v>
      </c>
      <c r="B2596" s="233" t="s">
        <v>6454</v>
      </c>
      <c r="C2596" s="234" t="s">
        <v>775</v>
      </c>
      <c r="D2596" s="235">
        <v>19.059999999999999</v>
      </c>
    </row>
    <row r="2597" spans="1:4" ht="24.95" customHeight="1" x14ac:dyDescent="0.2">
      <c r="A2597" s="504">
        <v>92868</v>
      </c>
      <c r="B2597" s="233" t="s">
        <v>6455</v>
      </c>
      <c r="C2597" s="234" t="s">
        <v>775</v>
      </c>
      <c r="D2597" s="235">
        <v>9.5399999999999991</v>
      </c>
    </row>
    <row r="2598" spans="1:4" ht="24.95" customHeight="1" x14ac:dyDescent="0.2">
      <c r="A2598" s="504">
        <v>92869</v>
      </c>
      <c r="B2598" s="233" t="s">
        <v>6456</v>
      </c>
      <c r="C2598" s="234" t="s">
        <v>775</v>
      </c>
      <c r="D2598" s="235">
        <v>5.97</v>
      </c>
    </row>
    <row r="2599" spans="1:4" ht="24.95" customHeight="1" x14ac:dyDescent="0.2">
      <c r="A2599" s="504">
        <v>92870</v>
      </c>
      <c r="B2599" s="233" t="s">
        <v>6457</v>
      </c>
      <c r="C2599" s="234" t="s">
        <v>775</v>
      </c>
      <c r="D2599" s="235">
        <v>22.56</v>
      </c>
    </row>
    <row r="2600" spans="1:4" ht="24.95" customHeight="1" x14ac:dyDescent="0.2">
      <c r="A2600" s="504">
        <v>92871</v>
      </c>
      <c r="B2600" s="233" t="s">
        <v>6458</v>
      </c>
      <c r="C2600" s="234" t="s">
        <v>775</v>
      </c>
      <c r="D2600" s="235">
        <v>11.6</v>
      </c>
    </row>
    <row r="2601" spans="1:4" ht="24.95" customHeight="1" x14ac:dyDescent="0.2">
      <c r="A2601" s="504">
        <v>92872</v>
      </c>
      <c r="B2601" s="233" t="s">
        <v>6459</v>
      </c>
      <c r="C2601" s="234" t="s">
        <v>775</v>
      </c>
      <c r="D2601" s="235">
        <v>7.51</v>
      </c>
    </row>
    <row r="2602" spans="1:4" ht="24.95" customHeight="1" x14ac:dyDescent="0.2">
      <c r="A2602" s="504">
        <v>95777</v>
      </c>
      <c r="B2602" s="233" t="s">
        <v>6460</v>
      </c>
      <c r="C2602" s="234" t="s">
        <v>775</v>
      </c>
      <c r="D2602" s="235">
        <v>21.22</v>
      </c>
    </row>
    <row r="2603" spans="1:4" ht="24.95" customHeight="1" x14ac:dyDescent="0.2">
      <c r="A2603" s="504">
        <v>95778</v>
      </c>
      <c r="B2603" s="233" t="s">
        <v>6461</v>
      </c>
      <c r="C2603" s="234" t="s">
        <v>775</v>
      </c>
      <c r="D2603" s="235">
        <v>21.76</v>
      </c>
    </row>
    <row r="2604" spans="1:4" ht="24.95" customHeight="1" x14ac:dyDescent="0.2">
      <c r="A2604" s="504">
        <v>95779</v>
      </c>
      <c r="B2604" s="233" t="s">
        <v>6462</v>
      </c>
      <c r="C2604" s="234" t="s">
        <v>775</v>
      </c>
      <c r="D2604" s="235">
        <v>19.95</v>
      </c>
    </row>
    <row r="2605" spans="1:4" ht="24.95" customHeight="1" x14ac:dyDescent="0.2">
      <c r="A2605" s="504">
        <v>95780</v>
      </c>
      <c r="B2605" s="233" t="s">
        <v>6463</v>
      </c>
      <c r="C2605" s="234" t="s">
        <v>775</v>
      </c>
      <c r="D2605" s="235">
        <v>24.22</v>
      </c>
    </row>
    <row r="2606" spans="1:4" ht="24.95" customHeight="1" x14ac:dyDescent="0.2">
      <c r="A2606" s="504">
        <v>95781</v>
      </c>
      <c r="B2606" s="233" t="s">
        <v>6464</v>
      </c>
      <c r="C2606" s="234" t="s">
        <v>775</v>
      </c>
      <c r="D2606" s="235">
        <v>24.62</v>
      </c>
    </row>
    <row r="2607" spans="1:4" ht="24.95" customHeight="1" x14ac:dyDescent="0.2">
      <c r="A2607" s="504">
        <v>95782</v>
      </c>
      <c r="B2607" s="233" t="s">
        <v>6465</v>
      </c>
      <c r="C2607" s="234" t="s">
        <v>775</v>
      </c>
      <c r="D2607" s="235">
        <v>25.67</v>
      </c>
    </row>
    <row r="2608" spans="1:4" ht="24.95" customHeight="1" x14ac:dyDescent="0.2">
      <c r="A2608" s="504">
        <v>95785</v>
      </c>
      <c r="B2608" s="233" t="s">
        <v>6466</v>
      </c>
      <c r="C2608" s="234" t="s">
        <v>775</v>
      </c>
      <c r="D2608" s="235">
        <v>29.27</v>
      </c>
    </row>
    <row r="2609" spans="1:4" ht="24.95" customHeight="1" x14ac:dyDescent="0.2">
      <c r="A2609" s="504">
        <v>95787</v>
      </c>
      <c r="B2609" s="233" t="s">
        <v>6467</v>
      </c>
      <c r="C2609" s="234" t="s">
        <v>775</v>
      </c>
      <c r="D2609" s="235">
        <v>21.38</v>
      </c>
    </row>
    <row r="2610" spans="1:4" ht="24.95" customHeight="1" x14ac:dyDescent="0.2">
      <c r="A2610" s="504">
        <v>95789</v>
      </c>
      <c r="B2610" s="233" t="s">
        <v>6468</v>
      </c>
      <c r="C2610" s="234" t="s">
        <v>775</v>
      </c>
      <c r="D2610" s="235">
        <v>26.67</v>
      </c>
    </row>
    <row r="2611" spans="1:4" ht="24.95" customHeight="1" x14ac:dyDescent="0.2">
      <c r="A2611" s="504">
        <v>95791</v>
      </c>
      <c r="B2611" s="233" t="s">
        <v>6469</v>
      </c>
      <c r="C2611" s="234" t="s">
        <v>775</v>
      </c>
      <c r="D2611" s="235">
        <v>34.57</v>
      </c>
    </row>
    <row r="2612" spans="1:4" ht="24.95" customHeight="1" x14ac:dyDescent="0.2">
      <c r="A2612" s="504">
        <v>95795</v>
      </c>
      <c r="B2612" s="233" t="s">
        <v>6470</v>
      </c>
      <c r="C2612" s="234" t="s">
        <v>775</v>
      </c>
      <c r="D2612" s="235">
        <v>24.7</v>
      </c>
    </row>
    <row r="2613" spans="1:4" ht="24.95" customHeight="1" x14ac:dyDescent="0.2">
      <c r="A2613" s="504">
        <v>95796</v>
      </c>
      <c r="B2613" s="233" t="s">
        <v>6471</v>
      </c>
      <c r="C2613" s="234" t="s">
        <v>775</v>
      </c>
      <c r="D2613" s="235">
        <v>31.41</v>
      </c>
    </row>
    <row r="2614" spans="1:4" ht="24.95" customHeight="1" x14ac:dyDescent="0.2">
      <c r="A2614" s="504">
        <v>95797</v>
      </c>
      <c r="B2614" s="233" t="s">
        <v>6472</v>
      </c>
      <c r="C2614" s="234" t="s">
        <v>775</v>
      </c>
      <c r="D2614" s="235">
        <v>40.130000000000003</v>
      </c>
    </row>
    <row r="2615" spans="1:4" ht="24.95" customHeight="1" x14ac:dyDescent="0.2">
      <c r="A2615" s="504">
        <v>95801</v>
      </c>
      <c r="B2615" s="233" t="s">
        <v>6473</v>
      </c>
      <c r="C2615" s="234" t="s">
        <v>775</v>
      </c>
      <c r="D2615" s="235">
        <v>29.73</v>
      </c>
    </row>
    <row r="2616" spans="1:4" ht="24.95" customHeight="1" x14ac:dyDescent="0.2">
      <c r="A2616" s="504">
        <v>95802</v>
      </c>
      <c r="B2616" s="233" t="s">
        <v>6474</v>
      </c>
      <c r="C2616" s="234" t="s">
        <v>775</v>
      </c>
      <c r="D2616" s="235">
        <v>33.229999999999997</v>
      </c>
    </row>
    <row r="2617" spans="1:4" ht="24.95" customHeight="1" x14ac:dyDescent="0.2">
      <c r="A2617" s="504">
        <v>95803</v>
      </c>
      <c r="B2617" s="233" t="s">
        <v>6475</v>
      </c>
      <c r="C2617" s="234" t="s">
        <v>775</v>
      </c>
      <c r="D2617" s="235">
        <v>44.37</v>
      </c>
    </row>
    <row r="2618" spans="1:4" ht="24.95" customHeight="1" x14ac:dyDescent="0.2">
      <c r="A2618" s="504">
        <v>95804</v>
      </c>
      <c r="B2618" s="233" t="s">
        <v>6476</v>
      </c>
      <c r="C2618" s="234" t="s">
        <v>775</v>
      </c>
      <c r="D2618" s="235">
        <v>17.920000000000002</v>
      </c>
    </row>
    <row r="2619" spans="1:4" ht="24.95" customHeight="1" x14ac:dyDescent="0.2">
      <c r="A2619" s="504">
        <v>95805</v>
      </c>
      <c r="B2619" s="233" t="s">
        <v>6477</v>
      </c>
      <c r="C2619" s="234" t="s">
        <v>775</v>
      </c>
      <c r="D2619" s="235">
        <v>18.09</v>
      </c>
    </row>
    <row r="2620" spans="1:4" ht="24.95" customHeight="1" x14ac:dyDescent="0.2">
      <c r="A2620" s="504">
        <v>95806</v>
      </c>
      <c r="B2620" s="233" t="s">
        <v>6478</v>
      </c>
      <c r="C2620" s="234" t="s">
        <v>775</v>
      </c>
      <c r="D2620" s="235">
        <v>18.670000000000002</v>
      </c>
    </row>
    <row r="2621" spans="1:4" ht="24.95" customHeight="1" x14ac:dyDescent="0.2">
      <c r="A2621" s="504">
        <v>95807</v>
      </c>
      <c r="B2621" s="233" t="s">
        <v>6479</v>
      </c>
      <c r="C2621" s="234" t="s">
        <v>775</v>
      </c>
      <c r="D2621" s="235">
        <v>20.6</v>
      </c>
    </row>
    <row r="2622" spans="1:4" ht="24.95" customHeight="1" x14ac:dyDescent="0.2">
      <c r="A2622" s="504">
        <v>95808</v>
      </c>
      <c r="B2622" s="233" t="s">
        <v>6480</v>
      </c>
      <c r="C2622" s="234" t="s">
        <v>775</v>
      </c>
      <c r="D2622" s="235">
        <v>21.1</v>
      </c>
    </row>
    <row r="2623" spans="1:4" ht="24.95" customHeight="1" x14ac:dyDescent="0.2">
      <c r="A2623" s="504">
        <v>95809</v>
      </c>
      <c r="B2623" s="233" t="s">
        <v>6481</v>
      </c>
      <c r="C2623" s="234" t="s">
        <v>775</v>
      </c>
      <c r="D2623" s="235">
        <v>23.19</v>
      </c>
    </row>
    <row r="2624" spans="1:4" ht="24.95" customHeight="1" x14ac:dyDescent="0.2">
      <c r="A2624" s="504">
        <v>95810</v>
      </c>
      <c r="B2624" s="233" t="s">
        <v>6482</v>
      </c>
      <c r="C2624" s="234" t="s">
        <v>775</v>
      </c>
      <c r="D2624" s="235">
        <v>11.37</v>
      </c>
    </row>
    <row r="2625" spans="1:4" ht="24.95" customHeight="1" x14ac:dyDescent="0.2">
      <c r="A2625" s="504">
        <v>95811</v>
      </c>
      <c r="B2625" s="233" t="s">
        <v>6483</v>
      </c>
      <c r="C2625" s="234" t="s">
        <v>775</v>
      </c>
      <c r="D2625" s="235">
        <v>11.86</v>
      </c>
    </row>
    <row r="2626" spans="1:4" ht="24.95" customHeight="1" x14ac:dyDescent="0.2">
      <c r="A2626" s="504">
        <v>95812</v>
      </c>
      <c r="B2626" s="233" t="s">
        <v>6484</v>
      </c>
      <c r="C2626" s="234" t="s">
        <v>775</v>
      </c>
      <c r="D2626" s="235">
        <v>13.96</v>
      </c>
    </row>
    <row r="2627" spans="1:4" ht="24.95" customHeight="1" x14ac:dyDescent="0.2">
      <c r="A2627" s="504">
        <v>95813</v>
      </c>
      <c r="B2627" s="233" t="s">
        <v>6485</v>
      </c>
      <c r="C2627" s="234" t="s">
        <v>775</v>
      </c>
      <c r="D2627" s="235">
        <v>13.67</v>
      </c>
    </row>
    <row r="2628" spans="1:4" ht="24.95" customHeight="1" x14ac:dyDescent="0.2">
      <c r="A2628" s="504">
        <v>95814</v>
      </c>
      <c r="B2628" s="233" t="s">
        <v>6486</v>
      </c>
      <c r="C2628" s="234" t="s">
        <v>775</v>
      </c>
      <c r="D2628" s="235">
        <v>14.41</v>
      </c>
    </row>
    <row r="2629" spans="1:4" ht="24.95" customHeight="1" x14ac:dyDescent="0.2">
      <c r="A2629" s="504">
        <v>95815</v>
      </c>
      <c r="B2629" s="233" t="s">
        <v>6487</v>
      </c>
      <c r="C2629" s="234" t="s">
        <v>775</v>
      </c>
      <c r="D2629" s="235">
        <v>18.45</v>
      </c>
    </row>
    <row r="2630" spans="1:4" ht="24.95" customHeight="1" x14ac:dyDescent="0.2">
      <c r="A2630" s="504">
        <v>95816</v>
      </c>
      <c r="B2630" s="233" t="s">
        <v>6488</v>
      </c>
      <c r="C2630" s="234" t="s">
        <v>775</v>
      </c>
      <c r="D2630" s="235">
        <v>25.39</v>
      </c>
    </row>
    <row r="2631" spans="1:4" ht="24.95" customHeight="1" x14ac:dyDescent="0.2">
      <c r="A2631" s="504">
        <v>95817</v>
      </c>
      <c r="B2631" s="233" t="s">
        <v>6489</v>
      </c>
      <c r="C2631" s="234" t="s">
        <v>775</v>
      </c>
      <c r="D2631" s="235">
        <v>26.03</v>
      </c>
    </row>
    <row r="2632" spans="1:4" ht="24.95" customHeight="1" x14ac:dyDescent="0.2">
      <c r="A2632" s="504">
        <v>95818</v>
      </c>
      <c r="B2632" s="233" t="s">
        <v>6490</v>
      </c>
      <c r="C2632" s="234" t="s">
        <v>775</v>
      </c>
      <c r="D2632" s="235">
        <v>31.48</v>
      </c>
    </row>
    <row r="2633" spans="1:4" ht="24.95" customHeight="1" x14ac:dyDescent="0.2">
      <c r="A2633" s="504">
        <v>97886</v>
      </c>
      <c r="B2633" s="233" t="s">
        <v>18433</v>
      </c>
      <c r="C2633" s="234" t="s">
        <v>775</v>
      </c>
      <c r="D2633" s="235">
        <v>113</v>
      </c>
    </row>
    <row r="2634" spans="1:4" ht="24.95" customHeight="1" x14ac:dyDescent="0.2">
      <c r="A2634" s="504">
        <v>97887</v>
      </c>
      <c r="B2634" s="233" t="s">
        <v>18434</v>
      </c>
      <c r="C2634" s="234" t="s">
        <v>775</v>
      </c>
      <c r="D2634" s="235">
        <v>178.31</v>
      </c>
    </row>
    <row r="2635" spans="1:4" ht="24.95" customHeight="1" x14ac:dyDescent="0.2">
      <c r="A2635" s="504">
        <v>97888</v>
      </c>
      <c r="B2635" s="233" t="s">
        <v>18435</v>
      </c>
      <c r="C2635" s="234" t="s">
        <v>775</v>
      </c>
      <c r="D2635" s="235">
        <v>343.75</v>
      </c>
    </row>
    <row r="2636" spans="1:4" ht="24.95" customHeight="1" x14ac:dyDescent="0.2">
      <c r="A2636" s="504">
        <v>97889</v>
      </c>
      <c r="B2636" s="233" t="s">
        <v>18436</v>
      </c>
      <c r="C2636" s="234" t="s">
        <v>775</v>
      </c>
      <c r="D2636" s="235">
        <v>460.51</v>
      </c>
    </row>
    <row r="2637" spans="1:4" ht="24.95" customHeight="1" x14ac:dyDescent="0.2">
      <c r="A2637" s="504">
        <v>97890</v>
      </c>
      <c r="B2637" s="233" t="s">
        <v>18437</v>
      </c>
      <c r="C2637" s="234" t="s">
        <v>775</v>
      </c>
      <c r="D2637" s="235">
        <v>524.46</v>
      </c>
    </row>
    <row r="2638" spans="1:4" ht="24.95" customHeight="1" x14ac:dyDescent="0.2">
      <c r="A2638" s="504">
        <v>97891</v>
      </c>
      <c r="B2638" s="233" t="s">
        <v>18438</v>
      </c>
      <c r="C2638" s="234" t="s">
        <v>775</v>
      </c>
      <c r="D2638" s="235">
        <v>131.03</v>
      </c>
    </row>
    <row r="2639" spans="1:4" ht="24.95" customHeight="1" x14ac:dyDescent="0.2">
      <c r="A2639" s="504">
        <v>97892</v>
      </c>
      <c r="B2639" s="233" t="s">
        <v>18439</v>
      </c>
      <c r="C2639" s="234" t="s">
        <v>775</v>
      </c>
      <c r="D2639" s="235">
        <v>243.78</v>
      </c>
    </row>
    <row r="2640" spans="1:4" ht="24.95" customHeight="1" x14ac:dyDescent="0.2">
      <c r="A2640" s="504">
        <v>97893</v>
      </c>
      <c r="B2640" s="233" t="s">
        <v>18440</v>
      </c>
      <c r="C2640" s="234" t="s">
        <v>775</v>
      </c>
      <c r="D2640" s="235">
        <v>333.04</v>
      </c>
    </row>
    <row r="2641" spans="1:4" ht="24.95" customHeight="1" x14ac:dyDescent="0.2">
      <c r="A2641" s="504">
        <v>97894</v>
      </c>
      <c r="B2641" s="233" t="s">
        <v>18441</v>
      </c>
      <c r="C2641" s="234" t="s">
        <v>775</v>
      </c>
      <c r="D2641" s="235">
        <v>369.97</v>
      </c>
    </row>
    <row r="2642" spans="1:4" ht="24.95" customHeight="1" x14ac:dyDescent="0.2">
      <c r="A2642" s="504">
        <v>68066</v>
      </c>
      <c r="B2642" s="233" t="s">
        <v>6491</v>
      </c>
      <c r="C2642" s="234" t="s">
        <v>775</v>
      </c>
      <c r="D2642" s="235">
        <v>84.81</v>
      </c>
    </row>
    <row r="2643" spans="1:4" ht="24.95" customHeight="1" x14ac:dyDescent="0.2">
      <c r="A2643" s="504">
        <v>72319</v>
      </c>
      <c r="B2643" s="233" t="s">
        <v>6492</v>
      </c>
      <c r="C2643" s="234" t="s">
        <v>775</v>
      </c>
      <c r="D2643" s="235">
        <v>4665.45</v>
      </c>
    </row>
    <row r="2644" spans="1:4" ht="24.95" customHeight="1" x14ac:dyDescent="0.2">
      <c r="A2644" s="504">
        <v>72341</v>
      </c>
      <c r="B2644" s="233" t="s">
        <v>6493</v>
      </c>
      <c r="C2644" s="234" t="s">
        <v>775</v>
      </c>
      <c r="D2644" s="235">
        <v>221.52</v>
      </c>
    </row>
    <row r="2645" spans="1:4" ht="24.95" customHeight="1" x14ac:dyDescent="0.2">
      <c r="A2645" s="504">
        <v>72343</v>
      </c>
      <c r="B2645" s="233" t="s">
        <v>6494</v>
      </c>
      <c r="C2645" s="234" t="s">
        <v>775</v>
      </c>
      <c r="D2645" s="235">
        <v>262.8</v>
      </c>
    </row>
    <row r="2646" spans="1:4" ht="24.95" customHeight="1" x14ac:dyDescent="0.2">
      <c r="A2646" s="504">
        <v>72344</v>
      </c>
      <c r="B2646" s="233" t="s">
        <v>6495</v>
      </c>
      <c r="C2646" s="234" t="s">
        <v>775</v>
      </c>
      <c r="D2646" s="235">
        <v>416.01</v>
      </c>
    </row>
    <row r="2647" spans="1:4" ht="24.95" customHeight="1" x14ac:dyDescent="0.2">
      <c r="A2647" s="504">
        <v>72345</v>
      </c>
      <c r="B2647" s="233" t="s">
        <v>6496</v>
      </c>
      <c r="C2647" s="234" t="s">
        <v>775</v>
      </c>
      <c r="D2647" s="235">
        <v>1202.32</v>
      </c>
    </row>
    <row r="2648" spans="1:4" ht="24.95" customHeight="1" x14ac:dyDescent="0.2">
      <c r="A2648" s="504" t="s">
        <v>6497</v>
      </c>
      <c r="B2648" s="233" t="s">
        <v>6498</v>
      </c>
      <c r="C2648" s="234" t="s">
        <v>775</v>
      </c>
      <c r="D2648" s="235">
        <v>13.73</v>
      </c>
    </row>
    <row r="2649" spans="1:4" ht="24.95" customHeight="1" x14ac:dyDescent="0.2">
      <c r="A2649" s="504" t="s">
        <v>6499</v>
      </c>
      <c r="B2649" s="233" t="s">
        <v>6500</v>
      </c>
      <c r="C2649" s="234" t="s">
        <v>775</v>
      </c>
      <c r="D2649" s="235">
        <v>21.36</v>
      </c>
    </row>
    <row r="2650" spans="1:4" ht="24.95" customHeight="1" x14ac:dyDescent="0.2">
      <c r="A2650" s="504" t="s">
        <v>6501</v>
      </c>
      <c r="B2650" s="233" t="s">
        <v>6502</v>
      </c>
      <c r="C2650" s="234" t="s">
        <v>775</v>
      </c>
      <c r="D2650" s="235">
        <v>63.56</v>
      </c>
    </row>
    <row r="2651" spans="1:4" ht="24.95" customHeight="1" x14ac:dyDescent="0.2">
      <c r="A2651" s="504" t="s">
        <v>6503</v>
      </c>
      <c r="B2651" s="233" t="s">
        <v>6504</v>
      </c>
      <c r="C2651" s="234" t="s">
        <v>775</v>
      </c>
      <c r="D2651" s="235">
        <v>89.56</v>
      </c>
    </row>
    <row r="2652" spans="1:4" ht="24.95" customHeight="1" x14ac:dyDescent="0.2">
      <c r="A2652" s="504" t="s">
        <v>6505</v>
      </c>
      <c r="B2652" s="233" t="s">
        <v>6506</v>
      </c>
      <c r="C2652" s="234" t="s">
        <v>775</v>
      </c>
      <c r="D2652" s="235">
        <v>120.47</v>
      </c>
    </row>
    <row r="2653" spans="1:4" ht="24.95" customHeight="1" x14ac:dyDescent="0.2">
      <c r="A2653" s="504" t="s">
        <v>6507</v>
      </c>
      <c r="B2653" s="233" t="s">
        <v>6508</v>
      </c>
      <c r="C2653" s="234" t="s">
        <v>775</v>
      </c>
      <c r="D2653" s="235">
        <v>347.02</v>
      </c>
    </row>
    <row r="2654" spans="1:4" ht="24.95" customHeight="1" x14ac:dyDescent="0.2">
      <c r="A2654" s="504" t="s">
        <v>6509</v>
      </c>
      <c r="B2654" s="233" t="s">
        <v>6510</v>
      </c>
      <c r="C2654" s="234" t="s">
        <v>775</v>
      </c>
      <c r="D2654" s="235">
        <v>901.94</v>
      </c>
    </row>
    <row r="2655" spans="1:4" ht="24.95" customHeight="1" x14ac:dyDescent="0.2">
      <c r="A2655" s="504" t="s">
        <v>6511</v>
      </c>
      <c r="B2655" s="233" t="s">
        <v>6512</v>
      </c>
      <c r="C2655" s="234" t="s">
        <v>775</v>
      </c>
      <c r="D2655" s="235">
        <v>1233.71</v>
      </c>
    </row>
    <row r="2656" spans="1:4" ht="24.95" customHeight="1" x14ac:dyDescent="0.2">
      <c r="A2656" s="504" t="s">
        <v>6513</v>
      </c>
      <c r="B2656" s="233" t="s">
        <v>6514</v>
      </c>
      <c r="C2656" s="234" t="s">
        <v>775</v>
      </c>
      <c r="D2656" s="235">
        <v>2022.87</v>
      </c>
    </row>
    <row r="2657" spans="1:4" ht="24.95" customHeight="1" x14ac:dyDescent="0.2">
      <c r="A2657" s="504" t="s">
        <v>6515</v>
      </c>
      <c r="B2657" s="233" t="s">
        <v>6516</v>
      </c>
      <c r="C2657" s="234" t="s">
        <v>775</v>
      </c>
      <c r="D2657" s="235">
        <v>544.22</v>
      </c>
    </row>
    <row r="2658" spans="1:4" ht="24.95" customHeight="1" x14ac:dyDescent="0.2">
      <c r="A2658" s="504" t="s">
        <v>6517</v>
      </c>
      <c r="B2658" s="233" t="s">
        <v>6518</v>
      </c>
      <c r="C2658" s="234" t="s">
        <v>775</v>
      </c>
      <c r="D2658" s="235">
        <v>47.04</v>
      </c>
    </row>
    <row r="2659" spans="1:4" ht="24.95" customHeight="1" x14ac:dyDescent="0.2">
      <c r="A2659" s="504" t="s">
        <v>6519</v>
      </c>
      <c r="B2659" s="233" t="s">
        <v>6520</v>
      </c>
      <c r="C2659" s="234" t="s">
        <v>775</v>
      </c>
      <c r="D2659" s="235">
        <v>240.67</v>
      </c>
    </row>
    <row r="2660" spans="1:4" ht="24.95" customHeight="1" x14ac:dyDescent="0.2">
      <c r="A2660" s="504" t="s">
        <v>6521</v>
      </c>
      <c r="B2660" s="233" t="s">
        <v>6522</v>
      </c>
      <c r="C2660" s="234" t="s">
        <v>775</v>
      </c>
      <c r="D2660" s="235">
        <v>280.94</v>
      </c>
    </row>
    <row r="2661" spans="1:4" ht="24.95" customHeight="1" x14ac:dyDescent="0.2">
      <c r="A2661" s="504" t="s">
        <v>6523</v>
      </c>
      <c r="B2661" s="233" t="s">
        <v>6524</v>
      </c>
      <c r="C2661" s="234" t="s">
        <v>775</v>
      </c>
      <c r="D2661" s="235">
        <v>507.44</v>
      </c>
    </row>
    <row r="2662" spans="1:4" ht="24.95" customHeight="1" x14ac:dyDescent="0.2">
      <c r="A2662" s="504" t="s">
        <v>6525</v>
      </c>
      <c r="B2662" s="233" t="s">
        <v>6526</v>
      </c>
      <c r="C2662" s="234" t="s">
        <v>775</v>
      </c>
      <c r="D2662" s="235">
        <v>439.95</v>
      </c>
    </row>
    <row r="2663" spans="1:4" ht="24.95" customHeight="1" x14ac:dyDescent="0.2">
      <c r="A2663" s="504" t="s">
        <v>6527</v>
      </c>
      <c r="B2663" s="233" t="s">
        <v>6528</v>
      </c>
      <c r="C2663" s="234" t="s">
        <v>775</v>
      </c>
      <c r="D2663" s="235">
        <v>653.85</v>
      </c>
    </row>
    <row r="2664" spans="1:4" ht="24.95" customHeight="1" x14ac:dyDescent="0.2">
      <c r="A2664" s="504">
        <v>83463</v>
      </c>
      <c r="B2664" s="233" t="s">
        <v>6529</v>
      </c>
      <c r="C2664" s="234" t="s">
        <v>775</v>
      </c>
      <c r="D2664" s="235">
        <v>179.65</v>
      </c>
    </row>
    <row r="2665" spans="1:4" ht="24.95" customHeight="1" x14ac:dyDescent="0.2">
      <c r="A2665" s="504">
        <v>84402</v>
      </c>
      <c r="B2665" s="233" t="s">
        <v>6530</v>
      </c>
      <c r="C2665" s="234" t="s">
        <v>775</v>
      </c>
      <c r="D2665" s="235">
        <v>51.56</v>
      </c>
    </row>
    <row r="2666" spans="1:4" ht="24.95" customHeight="1" x14ac:dyDescent="0.2">
      <c r="A2666" s="504">
        <v>93653</v>
      </c>
      <c r="B2666" s="233" t="s">
        <v>6531</v>
      </c>
      <c r="C2666" s="234" t="s">
        <v>775</v>
      </c>
      <c r="D2666" s="235">
        <v>10.36</v>
      </c>
    </row>
    <row r="2667" spans="1:4" ht="24.95" customHeight="1" x14ac:dyDescent="0.2">
      <c r="A2667" s="504">
        <v>93654</v>
      </c>
      <c r="B2667" s="233" t="s">
        <v>6532</v>
      </c>
      <c r="C2667" s="234" t="s">
        <v>775</v>
      </c>
      <c r="D2667" s="235">
        <v>10.81</v>
      </c>
    </row>
    <row r="2668" spans="1:4" ht="24.95" customHeight="1" x14ac:dyDescent="0.2">
      <c r="A2668" s="504">
        <v>93655</v>
      </c>
      <c r="B2668" s="233" t="s">
        <v>6533</v>
      </c>
      <c r="C2668" s="234" t="s">
        <v>775</v>
      </c>
      <c r="D2668" s="235">
        <v>11.57</v>
      </c>
    </row>
    <row r="2669" spans="1:4" ht="24.95" customHeight="1" x14ac:dyDescent="0.2">
      <c r="A2669" s="504">
        <v>93656</v>
      </c>
      <c r="B2669" s="233" t="s">
        <v>6534</v>
      </c>
      <c r="C2669" s="234" t="s">
        <v>775</v>
      </c>
      <c r="D2669" s="235">
        <v>11.57</v>
      </c>
    </row>
    <row r="2670" spans="1:4" ht="24.95" customHeight="1" x14ac:dyDescent="0.2">
      <c r="A2670" s="504">
        <v>93657</v>
      </c>
      <c r="B2670" s="233" t="s">
        <v>6535</v>
      </c>
      <c r="C2670" s="234" t="s">
        <v>775</v>
      </c>
      <c r="D2670" s="235">
        <v>12.55</v>
      </c>
    </row>
    <row r="2671" spans="1:4" ht="24.95" customHeight="1" x14ac:dyDescent="0.2">
      <c r="A2671" s="504">
        <v>93658</v>
      </c>
      <c r="B2671" s="233" t="s">
        <v>6536</v>
      </c>
      <c r="C2671" s="234" t="s">
        <v>775</v>
      </c>
      <c r="D2671" s="235">
        <v>18.350000000000001</v>
      </c>
    </row>
    <row r="2672" spans="1:4" ht="24.95" customHeight="1" x14ac:dyDescent="0.2">
      <c r="A2672" s="504">
        <v>93659</v>
      </c>
      <c r="B2672" s="233" t="s">
        <v>6537</v>
      </c>
      <c r="C2672" s="234" t="s">
        <v>775</v>
      </c>
      <c r="D2672" s="235">
        <v>20.38</v>
      </c>
    </row>
    <row r="2673" spans="1:4" ht="24.95" customHeight="1" x14ac:dyDescent="0.2">
      <c r="A2673" s="504">
        <v>93660</v>
      </c>
      <c r="B2673" s="233" t="s">
        <v>6538</v>
      </c>
      <c r="C2673" s="234" t="s">
        <v>775</v>
      </c>
      <c r="D2673" s="235">
        <v>53.17</v>
      </c>
    </row>
    <row r="2674" spans="1:4" ht="24.95" customHeight="1" x14ac:dyDescent="0.2">
      <c r="A2674" s="504">
        <v>93661</v>
      </c>
      <c r="B2674" s="233" t="s">
        <v>6539</v>
      </c>
      <c r="C2674" s="234" t="s">
        <v>775</v>
      </c>
      <c r="D2674" s="235">
        <v>54.04</v>
      </c>
    </row>
    <row r="2675" spans="1:4" ht="24.95" customHeight="1" x14ac:dyDescent="0.2">
      <c r="A2675" s="504">
        <v>93662</v>
      </c>
      <c r="B2675" s="233" t="s">
        <v>6540</v>
      </c>
      <c r="C2675" s="234" t="s">
        <v>775</v>
      </c>
      <c r="D2675" s="235">
        <v>55.63</v>
      </c>
    </row>
    <row r="2676" spans="1:4" ht="24.95" customHeight="1" x14ac:dyDescent="0.2">
      <c r="A2676" s="504">
        <v>93663</v>
      </c>
      <c r="B2676" s="233" t="s">
        <v>6541</v>
      </c>
      <c r="C2676" s="234" t="s">
        <v>775</v>
      </c>
      <c r="D2676" s="235">
        <v>55.63</v>
      </c>
    </row>
    <row r="2677" spans="1:4" ht="24.95" customHeight="1" x14ac:dyDescent="0.2">
      <c r="A2677" s="504">
        <v>93664</v>
      </c>
      <c r="B2677" s="233" t="s">
        <v>6542</v>
      </c>
      <c r="C2677" s="234" t="s">
        <v>775</v>
      </c>
      <c r="D2677" s="235">
        <v>57.57</v>
      </c>
    </row>
    <row r="2678" spans="1:4" ht="24.95" customHeight="1" x14ac:dyDescent="0.2">
      <c r="A2678" s="504">
        <v>93665</v>
      </c>
      <c r="B2678" s="233" t="s">
        <v>6543</v>
      </c>
      <c r="C2678" s="234" t="s">
        <v>775</v>
      </c>
      <c r="D2678" s="235">
        <v>60</v>
      </c>
    </row>
    <row r="2679" spans="1:4" ht="24.95" customHeight="1" x14ac:dyDescent="0.2">
      <c r="A2679" s="504">
        <v>93666</v>
      </c>
      <c r="B2679" s="233" t="s">
        <v>6544</v>
      </c>
      <c r="C2679" s="234" t="s">
        <v>775</v>
      </c>
      <c r="D2679" s="235">
        <v>64.069999999999993</v>
      </c>
    </row>
    <row r="2680" spans="1:4" ht="24.95" customHeight="1" x14ac:dyDescent="0.2">
      <c r="A2680" s="504">
        <v>93667</v>
      </c>
      <c r="B2680" s="233" t="s">
        <v>6545</v>
      </c>
      <c r="C2680" s="234" t="s">
        <v>775</v>
      </c>
      <c r="D2680" s="235">
        <v>66.069999999999993</v>
      </c>
    </row>
    <row r="2681" spans="1:4" ht="24.95" customHeight="1" x14ac:dyDescent="0.2">
      <c r="A2681" s="504">
        <v>93668</v>
      </c>
      <c r="B2681" s="233" t="s">
        <v>6546</v>
      </c>
      <c r="C2681" s="234" t="s">
        <v>775</v>
      </c>
      <c r="D2681" s="235">
        <v>67.400000000000006</v>
      </c>
    </row>
    <row r="2682" spans="1:4" ht="24.95" customHeight="1" x14ac:dyDescent="0.2">
      <c r="A2682" s="504">
        <v>93669</v>
      </c>
      <c r="B2682" s="233" t="s">
        <v>6547</v>
      </c>
      <c r="C2682" s="234" t="s">
        <v>775</v>
      </c>
      <c r="D2682" s="235">
        <v>69.75</v>
      </c>
    </row>
    <row r="2683" spans="1:4" ht="24.95" customHeight="1" x14ac:dyDescent="0.2">
      <c r="A2683" s="504">
        <v>93670</v>
      </c>
      <c r="B2683" s="233" t="s">
        <v>6548</v>
      </c>
      <c r="C2683" s="234" t="s">
        <v>775</v>
      </c>
      <c r="D2683" s="235">
        <v>69.75</v>
      </c>
    </row>
    <row r="2684" spans="1:4" ht="24.95" customHeight="1" x14ac:dyDescent="0.2">
      <c r="A2684" s="504">
        <v>93671</v>
      </c>
      <c r="B2684" s="233" t="s">
        <v>6549</v>
      </c>
      <c r="C2684" s="234" t="s">
        <v>775</v>
      </c>
      <c r="D2684" s="235">
        <v>72.67</v>
      </c>
    </row>
    <row r="2685" spans="1:4" ht="24.95" customHeight="1" x14ac:dyDescent="0.2">
      <c r="A2685" s="504">
        <v>93672</v>
      </c>
      <c r="B2685" s="233" t="s">
        <v>6550</v>
      </c>
      <c r="C2685" s="234" t="s">
        <v>775</v>
      </c>
      <c r="D2685" s="235">
        <v>77.5</v>
      </c>
    </row>
    <row r="2686" spans="1:4" ht="24.95" customHeight="1" x14ac:dyDescent="0.2">
      <c r="A2686" s="504">
        <v>93673</v>
      </c>
      <c r="B2686" s="233" t="s">
        <v>6551</v>
      </c>
      <c r="C2686" s="234" t="s">
        <v>775</v>
      </c>
      <c r="D2686" s="235">
        <v>83.59</v>
      </c>
    </row>
    <row r="2687" spans="1:4" ht="24.95" customHeight="1" x14ac:dyDescent="0.2">
      <c r="A2687" s="504">
        <v>72339</v>
      </c>
      <c r="B2687" s="233" t="s">
        <v>6552</v>
      </c>
      <c r="C2687" s="234" t="s">
        <v>775</v>
      </c>
      <c r="D2687" s="235">
        <v>50.99</v>
      </c>
    </row>
    <row r="2688" spans="1:4" ht="24.95" customHeight="1" x14ac:dyDescent="0.2">
      <c r="A2688" s="504">
        <v>83403</v>
      </c>
      <c r="B2688" s="233" t="s">
        <v>6553</v>
      </c>
      <c r="C2688" s="234" t="s">
        <v>775</v>
      </c>
      <c r="D2688" s="235">
        <v>15.82</v>
      </c>
    </row>
    <row r="2689" spans="1:4" ht="24.95" customHeight="1" x14ac:dyDescent="0.2">
      <c r="A2689" s="504">
        <v>83465</v>
      </c>
      <c r="B2689" s="233" t="s">
        <v>6554</v>
      </c>
      <c r="C2689" s="234" t="s">
        <v>775</v>
      </c>
      <c r="D2689" s="235">
        <v>41.89</v>
      </c>
    </row>
    <row r="2690" spans="1:4" ht="24.95" customHeight="1" x14ac:dyDescent="0.2">
      <c r="A2690" s="504">
        <v>91945</v>
      </c>
      <c r="B2690" s="233" t="s">
        <v>6555</v>
      </c>
      <c r="C2690" s="234" t="s">
        <v>775</v>
      </c>
      <c r="D2690" s="235">
        <v>7.25</v>
      </c>
    </row>
    <row r="2691" spans="1:4" ht="24.95" customHeight="1" x14ac:dyDescent="0.2">
      <c r="A2691" s="504">
        <v>91946</v>
      </c>
      <c r="B2691" s="233" t="s">
        <v>6556</v>
      </c>
      <c r="C2691" s="234" t="s">
        <v>775</v>
      </c>
      <c r="D2691" s="235">
        <v>6.11</v>
      </c>
    </row>
    <row r="2692" spans="1:4" ht="24.95" customHeight="1" x14ac:dyDescent="0.2">
      <c r="A2692" s="504">
        <v>91947</v>
      </c>
      <c r="B2692" s="233" t="s">
        <v>6557</v>
      </c>
      <c r="C2692" s="234" t="s">
        <v>775</v>
      </c>
      <c r="D2692" s="235">
        <v>5.39</v>
      </c>
    </row>
    <row r="2693" spans="1:4" ht="24.95" customHeight="1" x14ac:dyDescent="0.2">
      <c r="A2693" s="504">
        <v>91949</v>
      </c>
      <c r="B2693" s="233" t="s">
        <v>6558</v>
      </c>
      <c r="C2693" s="234" t="s">
        <v>775</v>
      </c>
      <c r="D2693" s="235">
        <v>11.2</v>
      </c>
    </row>
    <row r="2694" spans="1:4" ht="24.95" customHeight="1" x14ac:dyDescent="0.2">
      <c r="A2694" s="504">
        <v>91950</v>
      </c>
      <c r="B2694" s="233" t="s">
        <v>6559</v>
      </c>
      <c r="C2694" s="234" t="s">
        <v>775</v>
      </c>
      <c r="D2694" s="235">
        <v>9.81</v>
      </c>
    </row>
    <row r="2695" spans="1:4" ht="24.95" customHeight="1" x14ac:dyDescent="0.2">
      <c r="A2695" s="504">
        <v>91951</v>
      </c>
      <c r="B2695" s="233" t="s">
        <v>6560</v>
      </c>
      <c r="C2695" s="234" t="s">
        <v>775</v>
      </c>
      <c r="D2695" s="235">
        <v>8.98</v>
      </c>
    </row>
    <row r="2696" spans="1:4" ht="24.95" customHeight="1" x14ac:dyDescent="0.2">
      <c r="A2696" s="504">
        <v>91952</v>
      </c>
      <c r="B2696" s="233" t="s">
        <v>6561</v>
      </c>
      <c r="C2696" s="234" t="s">
        <v>775</v>
      </c>
      <c r="D2696" s="235">
        <v>13.54</v>
      </c>
    </row>
    <row r="2697" spans="1:4" ht="24.95" customHeight="1" x14ac:dyDescent="0.2">
      <c r="A2697" s="504">
        <v>91953</v>
      </c>
      <c r="B2697" s="233" t="s">
        <v>6562</v>
      </c>
      <c r="C2697" s="234" t="s">
        <v>775</v>
      </c>
      <c r="D2697" s="235">
        <v>19.649999999999999</v>
      </c>
    </row>
    <row r="2698" spans="1:4" ht="24.95" customHeight="1" x14ac:dyDescent="0.2">
      <c r="A2698" s="504">
        <v>91954</v>
      </c>
      <c r="B2698" s="233" t="s">
        <v>6563</v>
      </c>
      <c r="C2698" s="234" t="s">
        <v>775</v>
      </c>
      <c r="D2698" s="235">
        <v>18.16</v>
      </c>
    </row>
    <row r="2699" spans="1:4" ht="24.95" customHeight="1" x14ac:dyDescent="0.2">
      <c r="A2699" s="504">
        <v>91955</v>
      </c>
      <c r="B2699" s="233" t="s">
        <v>6564</v>
      </c>
      <c r="C2699" s="234" t="s">
        <v>775</v>
      </c>
      <c r="D2699" s="235">
        <v>24.27</v>
      </c>
    </row>
    <row r="2700" spans="1:4" ht="24.95" customHeight="1" x14ac:dyDescent="0.2">
      <c r="A2700" s="504">
        <v>91956</v>
      </c>
      <c r="B2700" s="233" t="s">
        <v>6565</v>
      </c>
      <c r="C2700" s="234" t="s">
        <v>775</v>
      </c>
      <c r="D2700" s="235">
        <v>29.59</v>
      </c>
    </row>
    <row r="2701" spans="1:4" ht="24.95" customHeight="1" x14ac:dyDescent="0.2">
      <c r="A2701" s="504">
        <v>91957</v>
      </c>
      <c r="B2701" s="233" t="s">
        <v>6566</v>
      </c>
      <c r="C2701" s="234" t="s">
        <v>775</v>
      </c>
      <c r="D2701" s="235">
        <v>35.700000000000003</v>
      </c>
    </row>
    <row r="2702" spans="1:4" ht="24.95" customHeight="1" x14ac:dyDescent="0.2">
      <c r="A2702" s="504">
        <v>91958</v>
      </c>
      <c r="B2702" s="233" t="s">
        <v>6567</v>
      </c>
      <c r="C2702" s="234" t="s">
        <v>775</v>
      </c>
      <c r="D2702" s="235">
        <v>25</v>
      </c>
    </row>
    <row r="2703" spans="1:4" ht="24.95" customHeight="1" x14ac:dyDescent="0.2">
      <c r="A2703" s="504">
        <v>91959</v>
      </c>
      <c r="B2703" s="233" t="s">
        <v>6568</v>
      </c>
      <c r="C2703" s="234" t="s">
        <v>775</v>
      </c>
      <c r="D2703" s="235">
        <v>31.11</v>
      </c>
    </row>
    <row r="2704" spans="1:4" ht="24.95" customHeight="1" x14ac:dyDescent="0.2">
      <c r="A2704" s="504">
        <v>91960</v>
      </c>
      <c r="B2704" s="233" t="s">
        <v>6569</v>
      </c>
      <c r="C2704" s="234" t="s">
        <v>775</v>
      </c>
      <c r="D2704" s="235">
        <v>34.21</v>
      </c>
    </row>
    <row r="2705" spans="1:4" ht="24.95" customHeight="1" x14ac:dyDescent="0.2">
      <c r="A2705" s="504">
        <v>91961</v>
      </c>
      <c r="B2705" s="233" t="s">
        <v>6570</v>
      </c>
      <c r="C2705" s="234" t="s">
        <v>775</v>
      </c>
      <c r="D2705" s="235">
        <v>40.32</v>
      </c>
    </row>
    <row r="2706" spans="1:4" ht="24.95" customHeight="1" x14ac:dyDescent="0.2">
      <c r="A2706" s="504">
        <v>91962</v>
      </c>
      <c r="B2706" s="233" t="s">
        <v>6571</v>
      </c>
      <c r="C2706" s="234" t="s">
        <v>775</v>
      </c>
      <c r="D2706" s="235">
        <v>45.66</v>
      </c>
    </row>
    <row r="2707" spans="1:4" ht="24.95" customHeight="1" x14ac:dyDescent="0.2">
      <c r="A2707" s="504">
        <v>91963</v>
      </c>
      <c r="B2707" s="233" t="s">
        <v>6572</v>
      </c>
      <c r="C2707" s="234" t="s">
        <v>775</v>
      </c>
      <c r="D2707" s="235">
        <v>51.77</v>
      </c>
    </row>
    <row r="2708" spans="1:4" ht="24.95" customHeight="1" x14ac:dyDescent="0.2">
      <c r="A2708" s="504">
        <v>91964</v>
      </c>
      <c r="B2708" s="233" t="s">
        <v>6573</v>
      </c>
      <c r="C2708" s="234" t="s">
        <v>775</v>
      </c>
      <c r="D2708" s="235">
        <v>41.04</v>
      </c>
    </row>
    <row r="2709" spans="1:4" ht="24.95" customHeight="1" x14ac:dyDescent="0.2">
      <c r="A2709" s="504">
        <v>91965</v>
      </c>
      <c r="B2709" s="233" t="s">
        <v>6574</v>
      </c>
      <c r="C2709" s="234" t="s">
        <v>775</v>
      </c>
      <c r="D2709" s="235">
        <v>47.15</v>
      </c>
    </row>
    <row r="2710" spans="1:4" ht="24.95" customHeight="1" x14ac:dyDescent="0.2">
      <c r="A2710" s="504">
        <v>91966</v>
      </c>
      <c r="B2710" s="233" t="s">
        <v>6575</v>
      </c>
      <c r="C2710" s="234" t="s">
        <v>775</v>
      </c>
      <c r="D2710" s="235">
        <v>36.450000000000003</v>
      </c>
    </row>
    <row r="2711" spans="1:4" ht="24.95" customHeight="1" x14ac:dyDescent="0.2">
      <c r="A2711" s="504">
        <v>91967</v>
      </c>
      <c r="B2711" s="233" t="s">
        <v>6576</v>
      </c>
      <c r="C2711" s="234" t="s">
        <v>775</v>
      </c>
      <c r="D2711" s="235">
        <v>42.56</v>
      </c>
    </row>
    <row r="2712" spans="1:4" ht="24.95" customHeight="1" x14ac:dyDescent="0.2">
      <c r="A2712" s="504">
        <v>91968</v>
      </c>
      <c r="B2712" s="233" t="s">
        <v>6577</v>
      </c>
      <c r="C2712" s="234" t="s">
        <v>775</v>
      </c>
      <c r="D2712" s="235">
        <v>50.25</v>
      </c>
    </row>
    <row r="2713" spans="1:4" ht="24.95" customHeight="1" x14ac:dyDescent="0.2">
      <c r="A2713" s="504">
        <v>91969</v>
      </c>
      <c r="B2713" s="233" t="s">
        <v>6578</v>
      </c>
      <c r="C2713" s="234" t="s">
        <v>775</v>
      </c>
      <c r="D2713" s="235">
        <v>56.36</v>
      </c>
    </row>
    <row r="2714" spans="1:4" ht="24.95" customHeight="1" x14ac:dyDescent="0.2">
      <c r="A2714" s="504">
        <v>91970</v>
      </c>
      <c r="B2714" s="233" t="s">
        <v>6579</v>
      </c>
      <c r="C2714" s="234" t="s">
        <v>775</v>
      </c>
      <c r="D2714" s="235">
        <v>52.74</v>
      </c>
    </row>
    <row r="2715" spans="1:4" ht="24.95" customHeight="1" x14ac:dyDescent="0.2">
      <c r="A2715" s="504">
        <v>91971</v>
      </c>
      <c r="B2715" s="233" t="s">
        <v>6580</v>
      </c>
      <c r="C2715" s="234" t="s">
        <v>775</v>
      </c>
      <c r="D2715" s="235">
        <v>62.55</v>
      </c>
    </row>
    <row r="2716" spans="1:4" ht="24.95" customHeight="1" x14ac:dyDescent="0.2">
      <c r="A2716" s="504">
        <v>91972</v>
      </c>
      <c r="B2716" s="233" t="s">
        <v>6581</v>
      </c>
      <c r="C2716" s="234" t="s">
        <v>775</v>
      </c>
      <c r="D2716" s="235">
        <v>57.36</v>
      </c>
    </row>
    <row r="2717" spans="1:4" ht="24.95" customHeight="1" x14ac:dyDescent="0.2">
      <c r="A2717" s="504">
        <v>91973</v>
      </c>
      <c r="B2717" s="233" t="s">
        <v>6582</v>
      </c>
      <c r="C2717" s="234" t="s">
        <v>775</v>
      </c>
      <c r="D2717" s="235">
        <v>67.17</v>
      </c>
    </row>
    <row r="2718" spans="1:4" ht="24.95" customHeight="1" x14ac:dyDescent="0.2">
      <c r="A2718" s="504">
        <v>91974</v>
      </c>
      <c r="B2718" s="233" t="s">
        <v>6583</v>
      </c>
      <c r="C2718" s="234" t="s">
        <v>775</v>
      </c>
      <c r="D2718" s="235">
        <v>48.11</v>
      </c>
    </row>
    <row r="2719" spans="1:4" ht="24.95" customHeight="1" x14ac:dyDescent="0.2">
      <c r="A2719" s="504">
        <v>91975</v>
      </c>
      <c r="B2719" s="233" t="s">
        <v>6584</v>
      </c>
      <c r="C2719" s="234" t="s">
        <v>775</v>
      </c>
      <c r="D2719" s="235">
        <v>57.92</v>
      </c>
    </row>
    <row r="2720" spans="1:4" ht="24.95" customHeight="1" x14ac:dyDescent="0.2">
      <c r="A2720" s="504">
        <v>91976</v>
      </c>
      <c r="B2720" s="233" t="s">
        <v>6585</v>
      </c>
      <c r="C2720" s="234" t="s">
        <v>775</v>
      </c>
      <c r="D2720" s="235">
        <v>71.09</v>
      </c>
    </row>
    <row r="2721" spans="1:4" ht="24.95" customHeight="1" x14ac:dyDescent="0.2">
      <c r="A2721" s="504">
        <v>91977</v>
      </c>
      <c r="B2721" s="233" t="s">
        <v>6586</v>
      </c>
      <c r="C2721" s="234" t="s">
        <v>775</v>
      </c>
      <c r="D2721" s="235">
        <v>80.900000000000006</v>
      </c>
    </row>
    <row r="2722" spans="1:4" ht="24.95" customHeight="1" x14ac:dyDescent="0.2">
      <c r="A2722" s="504">
        <v>91978</v>
      </c>
      <c r="B2722" s="233" t="s">
        <v>6587</v>
      </c>
      <c r="C2722" s="234" t="s">
        <v>775</v>
      </c>
      <c r="D2722" s="235">
        <v>29.36</v>
      </c>
    </row>
    <row r="2723" spans="1:4" ht="24.95" customHeight="1" x14ac:dyDescent="0.2">
      <c r="A2723" s="504">
        <v>91979</v>
      </c>
      <c r="B2723" s="233" t="s">
        <v>6588</v>
      </c>
      <c r="C2723" s="234" t="s">
        <v>775</v>
      </c>
      <c r="D2723" s="235">
        <v>35.47</v>
      </c>
    </row>
    <row r="2724" spans="1:4" ht="24.95" customHeight="1" x14ac:dyDescent="0.2">
      <c r="A2724" s="504">
        <v>91980</v>
      </c>
      <c r="B2724" s="233" t="s">
        <v>6589</v>
      </c>
      <c r="C2724" s="234" t="s">
        <v>775</v>
      </c>
      <c r="D2724" s="235">
        <v>28.36</v>
      </c>
    </row>
    <row r="2725" spans="1:4" ht="24.95" customHeight="1" x14ac:dyDescent="0.2">
      <c r="A2725" s="504">
        <v>91981</v>
      </c>
      <c r="B2725" s="233" t="s">
        <v>6590</v>
      </c>
      <c r="C2725" s="234" t="s">
        <v>775</v>
      </c>
      <c r="D2725" s="235">
        <v>34.47</v>
      </c>
    </row>
    <row r="2726" spans="1:4" ht="24.95" customHeight="1" x14ac:dyDescent="0.2">
      <c r="A2726" s="504">
        <v>91982</v>
      </c>
      <c r="B2726" s="233" t="s">
        <v>6591</v>
      </c>
      <c r="C2726" s="234" t="s">
        <v>775</v>
      </c>
      <c r="D2726" s="235">
        <v>71.12</v>
      </c>
    </row>
    <row r="2727" spans="1:4" ht="24.95" customHeight="1" x14ac:dyDescent="0.2">
      <c r="A2727" s="504">
        <v>91983</v>
      </c>
      <c r="B2727" s="233" t="s">
        <v>6592</v>
      </c>
      <c r="C2727" s="234" t="s">
        <v>775</v>
      </c>
      <c r="D2727" s="235">
        <v>77.23</v>
      </c>
    </row>
    <row r="2728" spans="1:4" ht="24.95" customHeight="1" x14ac:dyDescent="0.2">
      <c r="A2728" s="504">
        <v>91984</v>
      </c>
      <c r="B2728" s="233" t="s">
        <v>6593</v>
      </c>
      <c r="C2728" s="234" t="s">
        <v>775</v>
      </c>
      <c r="D2728" s="235">
        <v>12.62</v>
      </c>
    </row>
    <row r="2729" spans="1:4" ht="24.95" customHeight="1" x14ac:dyDescent="0.2">
      <c r="A2729" s="504">
        <v>91985</v>
      </c>
      <c r="B2729" s="233" t="s">
        <v>6594</v>
      </c>
      <c r="C2729" s="234" t="s">
        <v>775</v>
      </c>
      <c r="D2729" s="235">
        <v>18.73</v>
      </c>
    </row>
    <row r="2730" spans="1:4" ht="24.95" customHeight="1" x14ac:dyDescent="0.2">
      <c r="A2730" s="504">
        <v>91986</v>
      </c>
      <c r="B2730" s="233" t="s">
        <v>6595</v>
      </c>
      <c r="C2730" s="234" t="s">
        <v>775</v>
      </c>
      <c r="D2730" s="235">
        <v>27.5</v>
      </c>
    </row>
    <row r="2731" spans="1:4" ht="24.95" customHeight="1" x14ac:dyDescent="0.2">
      <c r="A2731" s="504">
        <v>91987</v>
      </c>
      <c r="B2731" s="233" t="s">
        <v>6596</v>
      </c>
      <c r="C2731" s="234" t="s">
        <v>775</v>
      </c>
      <c r="D2731" s="235">
        <v>33.61</v>
      </c>
    </row>
    <row r="2732" spans="1:4" ht="24.95" customHeight="1" x14ac:dyDescent="0.2">
      <c r="A2732" s="504">
        <v>91988</v>
      </c>
      <c r="B2732" s="233" t="s">
        <v>6597</v>
      </c>
      <c r="C2732" s="234" t="s">
        <v>775</v>
      </c>
      <c r="D2732" s="235">
        <v>15.97</v>
      </c>
    </row>
    <row r="2733" spans="1:4" ht="24.95" customHeight="1" x14ac:dyDescent="0.2">
      <c r="A2733" s="504">
        <v>91989</v>
      </c>
      <c r="B2733" s="233" t="s">
        <v>6598</v>
      </c>
      <c r="C2733" s="234" t="s">
        <v>775</v>
      </c>
      <c r="D2733" s="235">
        <v>22.08</v>
      </c>
    </row>
    <row r="2734" spans="1:4" ht="24.95" customHeight="1" x14ac:dyDescent="0.2">
      <c r="A2734" s="504">
        <v>91990</v>
      </c>
      <c r="B2734" s="233" t="s">
        <v>6599</v>
      </c>
      <c r="C2734" s="234" t="s">
        <v>775</v>
      </c>
      <c r="D2734" s="235">
        <v>23.81</v>
      </c>
    </row>
    <row r="2735" spans="1:4" ht="24.95" customHeight="1" x14ac:dyDescent="0.2">
      <c r="A2735" s="504">
        <v>91991</v>
      </c>
      <c r="B2735" s="233" t="s">
        <v>6600</v>
      </c>
      <c r="C2735" s="234" t="s">
        <v>775</v>
      </c>
      <c r="D2735" s="235">
        <v>25.61</v>
      </c>
    </row>
    <row r="2736" spans="1:4" ht="24.95" customHeight="1" x14ac:dyDescent="0.2">
      <c r="A2736" s="504">
        <v>91992</v>
      </c>
      <c r="B2736" s="233" t="s">
        <v>6601</v>
      </c>
      <c r="C2736" s="234" t="s">
        <v>775</v>
      </c>
      <c r="D2736" s="235">
        <v>29.92</v>
      </c>
    </row>
    <row r="2737" spans="1:4" ht="24.95" customHeight="1" x14ac:dyDescent="0.2">
      <c r="A2737" s="504">
        <v>91993</v>
      </c>
      <c r="B2737" s="233" t="s">
        <v>6602</v>
      </c>
      <c r="C2737" s="234" t="s">
        <v>775</v>
      </c>
      <c r="D2737" s="235">
        <v>31.72</v>
      </c>
    </row>
    <row r="2738" spans="1:4" ht="24.95" customHeight="1" x14ac:dyDescent="0.2">
      <c r="A2738" s="504">
        <v>91994</v>
      </c>
      <c r="B2738" s="233" t="s">
        <v>6603</v>
      </c>
      <c r="C2738" s="234" t="s">
        <v>775</v>
      </c>
      <c r="D2738" s="235">
        <v>17.23</v>
      </c>
    </row>
    <row r="2739" spans="1:4" ht="24.95" customHeight="1" x14ac:dyDescent="0.2">
      <c r="A2739" s="504">
        <v>91995</v>
      </c>
      <c r="B2739" s="233" t="s">
        <v>6604</v>
      </c>
      <c r="C2739" s="234" t="s">
        <v>775</v>
      </c>
      <c r="D2739" s="235">
        <v>19.03</v>
      </c>
    </row>
    <row r="2740" spans="1:4" ht="24.95" customHeight="1" x14ac:dyDescent="0.2">
      <c r="A2740" s="504">
        <v>91996</v>
      </c>
      <c r="B2740" s="233" t="s">
        <v>6605</v>
      </c>
      <c r="C2740" s="234" t="s">
        <v>775</v>
      </c>
      <c r="D2740" s="235">
        <v>23.34</v>
      </c>
    </row>
    <row r="2741" spans="1:4" ht="24.95" customHeight="1" x14ac:dyDescent="0.2">
      <c r="A2741" s="504">
        <v>91997</v>
      </c>
      <c r="B2741" s="233" t="s">
        <v>6606</v>
      </c>
      <c r="C2741" s="234" t="s">
        <v>775</v>
      </c>
      <c r="D2741" s="235">
        <v>25.14</v>
      </c>
    </row>
    <row r="2742" spans="1:4" ht="24.95" customHeight="1" x14ac:dyDescent="0.2">
      <c r="A2742" s="504">
        <v>91998</v>
      </c>
      <c r="B2742" s="233" t="s">
        <v>6607</v>
      </c>
      <c r="C2742" s="234" t="s">
        <v>775</v>
      </c>
      <c r="D2742" s="235">
        <v>14.68</v>
      </c>
    </row>
    <row r="2743" spans="1:4" ht="24.95" customHeight="1" x14ac:dyDescent="0.2">
      <c r="A2743" s="504">
        <v>91999</v>
      </c>
      <c r="B2743" s="233" t="s">
        <v>6608</v>
      </c>
      <c r="C2743" s="234" t="s">
        <v>775</v>
      </c>
      <c r="D2743" s="235">
        <v>16.48</v>
      </c>
    </row>
    <row r="2744" spans="1:4" ht="24.95" customHeight="1" x14ac:dyDescent="0.2">
      <c r="A2744" s="504">
        <v>92000</v>
      </c>
      <c r="B2744" s="233" t="s">
        <v>6609</v>
      </c>
      <c r="C2744" s="234" t="s">
        <v>775</v>
      </c>
      <c r="D2744" s="235">
        <v>20.79</v>
      </c>
    </row>
    <row r="2745" spans="1:4" ht="24.95" customHeight="1" x14ac:dyDescent="0.2">
      <c r="A2745" s="504">
        <v>92001</v>
      </c>
      <c r="B2745" s="233" t="s">
        <v>6610</v>
      </c>
      <c r="C2745" s="234" t="s">
        <v>775</v>
      </c>
      <c r="D2745" s="235">
        <v>22.59</v>
      </c>
    </row>
    <row r="2746" spans="1:4" ht="24.95" customHeight="1" x14ac:dyDescent="0.2">
      <c r="A2746" s="504">
        <v>92002</v>
      </c>
      <c r="B2746" s="233" t="s">
        <v>6611</v>
      </c>
      <c r="C2746" s="234" t="s">
        <v>775</v>
      </c>
      <c r="D2746" s="235">
        <v>32.35</v>
      </c>
    </row>
    <row r="2747" spans="1:4" ht="24.95" customHeight="1" x14ac:dyDescent="0.2">
      <c r="A2747" s="504">
        <v>92003</v>
      </c>
      <c r="B2747" s="233" t="s">
        <v>6612</v>
      </c>
      <c r="C2747" s="234" t="s">
        <v>775</v>
      </c>
      <c r="D2747" s="235">
        <v>35.950000000000003</v>
      </c>
    </row>
    <row r="2748" spans="1:4" ht="24.95" customHeight="1" x14ac:dyDescent="0.2">
      <c r="A2748" s="504">
        <v>92004</v>
      </c>
      <c r="B2748" s="233" t="s">
        <v>6613</v>
      </c>
      <c r="C2748" s="234" t="s">
        <v>775</v>
      </c>
      <c r="D2748" s="235">
        <v>38.46</v>
      </c>
    </row>
    <row r="2749" spans="1:4" ht="24.95" customHeight="1" x14ac:dyDescent="0.2">
      <c r="A2749" s="504">
        <v>92005</v>
      </c>
      <c r="B2749" s="233" t="s">
        <v>6614</v>
      </c>
      <c r="C2749" s="234" t="s">
        <v>775</v>
      </c>
      <c r="D2749" s="235">
        <v>42.06</v>
      </c>
    </row>
    <row r="2750" spans="1:4" ht="24.95" customHeight="1" x14ac:dyDescent="0.2">
      <c r="A2750" s="504">
        <v>92006</v>
      </c>
      <c r="B2750" s="233" t="s">
        <v>6615</v>
      </c>
      <c r="C2750" s="234" t="s">
        <v>775</v>
      </c>
      <c r="D2750" s="235">
        <v>27.24</v>
      </c>
    </row>
    <row r="2751" spans="1:4" ht="24.95" customHeight="1" x14ac:dyDescent="0.2">
      <c r="A2751" s="504">
        <v>92007</v>
      </c>
      <c r="B2751" s="233" t="s">
        <v>6616</v>
      </c>
      <c r="C2751" s="234" t="s">
        <v>775</v>
      </c>
      <c r="D2751" s="235">
        <v>30.84</v>
      </c>
    </row>
    <row r="2752" spans="1:4" ht="24.95" customHeight="1" x14ac:dyDescent="0.2">
      <c r="A2752" s="504">
        <v>92008</v>
      </c>
      <c r="B2752" s="233" t="s">
        <v>6617</v>
      </c>
      <c r="C2752" s="234" t="s">
        <v>775</v>
      </c>
      <c r="D2752" s="235">
        <v>33.35</v>
      </c>
    </row>
    <row r="2753" spans="1:4" ht="24.95" customHeight="1" x14ac:dyDescent="0.2">
      <c r="A2753" s="504">
        <v>92009</v>
      </c>
      <c r="B2753" s="233" t="s">
        <v>6618</v>
      </c>
      <c r="C2753" s="234" t="s">
        <v>775</v>
      </c>
      <c r="D2753" s="235">
        <v>36.950000000000003</v>
      </c>
    </row>
    <row r="2754" spans="1:4" ht="24.95" customHeight="1" x14ac:dyDescent="0.2">
      <c r="A2754" s="504">
        <v>92010</v>
      </c>
      <c r="B2754" s="233" t="s">
        <v>6619</v>
      </c>
      <c r="C2754" s="234" t="s">
        <v>775</v>
      </c>
      <c r="D2754" s="235">
        <v>47.46</v>
      </c>
    </row>
    <row r="2755" spans="1:4" ht="24.95" customHeight="1" x14ac:dyDescent="0.2">
      <c r="A2755" s="504">
        <v>92011</v>
      </c>
      <c r="B2755" s="233" t="s">
        <v>6620</v>
      </c>
      <c r="C2755" s="234" t="s">
        <v>775</v>
      </c>
      <c r="D2755" s="235">
        <v>52.86</v>
      </c>
    </row>
    <row r="2756" spans="1:4" ht="24.95" customHeight="1" x14ac:dyDescent="0.2">
      <c r="A2756" s="504">
        <v>92012</v>
      </c>
      <c r="B2756" s="233" t="s">
        <v>6621</v>
      </c>
      <c r="C2756" s="234" t="s">
        <v>775</v>
      </c>
      <c r="D2756" s="235">
        <v>53.57</v>
      </c>
    </row>
    <row r="2757" spans="1:4" ht="24.95" customHeight="1" x14ac:dyDescent="0.2">
      <c r="A2757" s="504">
        <v>92013</v>
      </c>
      <c r="B2757" s="233" t="s">
        <v>6622</v>
      </c>
      <c r="C2757" s="234" t="s">
        <v>775</v>
      </c>
      <c r="D2757" s="235">
        <v>58.97</v>
      </c>
    </row>
    <row r="2758" spans="1:4" ht="24.95" customHeight="1" x14ac:dyDescent="0.2">
      <c r="A2758" s="504">
        <v>92014</v>
      </c>
      <c r="B2758" s="233" t="s">
        <v>6623</v>
      </c>
      <c r="C2758" s="234" t="s">
        <v>775</v>
      </c>
      <c r="D2758" s="235">
        <v>39.799999999999997</v>
      </c>
    </row>
    <row r="2759" spans="1:4" ht="24.95" customHeight="1" x14ac:dyDescent="0.2">
      <c r="A2759" s="504">
        <v>92015</v>
      </c>
      <c r="B2759" s="233" t="s">
        <v>6624</v>
      </c>
      <c r="C2759" s="234" t="s">
        <v>775</v>
      </c>
      <c r="D2759" s="235">
        <v>45.2</v>
      </c>
    </row>
    <row r="2760" spans="1:4" ht="24.95" customHeight="1" x14ac:dyDescent="0.2">
      <c r="A2760" s="504">
        <v>92016</v>
      </c>
      <c r="B2760" s="233" t="s">
        <v>6625</v>
      </c>
      <c r="C2760" s="234" t="s">
        <v>775</v>
      </c>
      <c r="D2760" s="235">
        <v>45.91</v>
      </c>
    </row>
    <row r="2761" spans="1:4" ht="24.95" customHeight="1" x14ac:dyDescent="0.2">
      <c r="A2761" s="504">
        <v>92017</v>
      </c>
      <c r="B2761" s="233" t="s">
        <v>6626</v>
      </c>
      <c r="C2761" s="234" t="s">
        <v>775</v>
      </c>
      <c r="D2761" s="235">
        <v>51.31</v>
      </c>
    </row>
    <row r="2762" spans="1:4" ht="24.95" customHeight="1" x14ac:dyDescent="0.2">
      <c r="A2762" s="504">
        <v>92018</v>
      </c>
      <c r="B2762" s="233" t="s">
        <v>6627</v>
      </c>
      <c r="C2762" s="234" t="s">
        <v>775</v>
      </c>
      <c r="D2762" s="235">
        <v>52.71</v>
      </c>
    </row>
    <row r="2763" spans="1:4" ht="24.95" customHeight="1" x14ac:dyDescent="0.2">
      <c r="A2763" s="504">
        <v>92019</v>
      </c>
      <c r="B2763" s="233" t="s">
        <v>6628</v>
      </c>
      <c r="C2763" s="234" t="s">
        <v>775</v>
      </c>
      <c r="D2763" s="235">
        <v>62.52</v>
      </c>
    </row>
    <row r="2764" spans="1:4" ht="24.95" customHeight="1" x14ac:dyDescent="0.2">
      <c r="A2764" s="504">
        <v>92020</v>
      </c>
      <c r="B2764" s="233" t="s">
        <v>6629</v>
      </c>
      <c r="C2764" s="234" t="s">
        <v>775</v>
      </c>
      <c r="D2764" s="235">
        <v>78</v>
      </c>
    </row>
    <row r="2765" spans="1:4" ht="24.95" customHeight="1" x14ac:dyDescent="0.2">
      <c r="A2765" s="504">
        <v>92021</v>
      </c>
      <c r="B2765" s="233" t="s">
        <v>6630</v>
      </c>
      <c r="C2765" s="234" t="s">
        <v>775</v>
      </c>
      <c r="D2765" s="235">
        <v>87.81</v>
      </c>
    </row>
    <row r="2766" spans="1:4" ht="24.95" customHeight="1" x14ac:dyDescent="0.2">
      <c r="A2766" s="504">
        <v>92022</v>
      </c>
      <c r="B2766" s="233" t="s">
        <v>6631</v>
      </c>
      <c r="C2766" s="234" t="s">
        <v>775</v>
      </c>
      <c r="D2766" s="235">
        <v>28.66</v>
      </c>
    </row>
    <row r="2767" spans="1:4" ht="24.95" customHeight="1" x14ac:dyDescent="0.2">
      <c r="A2767" s="504">
        <v>92023</v>
      </c>
      <c r="B2767" s="233" t="s">
        <v>6632</v>
      </c>
      <c r="C2767" s="234" t="s">
        <v>775</v>
      </c>
      <c r="D2767" s="235">
        <v>34.770000000000003</v>
      </c>
    </row>
    <row r="2768" spans="1:4" ht="24.95" customHeight="1" x14ac:dyDescent="0.2">
      <c r="A2768" s="504">
        <v>92024</v>
      </c>
      <c r="B2768" s="233" t="s">
        <v>6633</v>
      </c>
      <c r="C2768" s="234" t="s">
        <v>775</v>
      </c>
      <c r="D2768" s="235">
        <v>43.8</v>
      </c>
    </row>
    <row r="2769" spans="1:4" ht="24.95" customHeight="1" x14ac:dyDescent="0.2">
      <c r="A2769" s="504">
        <v>92025</v>
      </c>
      <c r="B2769" s="233" t="s">
        <v>6634</v>
      </c>
      <c r="C2769" s="234" t="s">
        <v>775</v>
      </c>
      <c r="D2769" s="235">
        <v>49.91</v>
      </c>
    </row>
    <row r="2770" spans="1:4" ht="24.95" customHeight="1" x14ac:dyDescent="0.2">
      <c r="A2770" s="504">
        <v>92026</v>
      </c>
      <c r="B2770" s="233" t="s">
        <v>6635</v>
      </c>
      <c r="C2770" s="234" t="s">
        <v>775</v>
      </c>
      <c r="D2770" s="235">
        <v>40.11</v>
      </c>
    </row>
    <row r="2771" spans="1:4" ht="24.95" customHeight="1" x14ac:dyDescent="0.2">
      <c r="A2771" s="504">
        <v>92027</v>
      </c>
      <c r="B2771" s="233" t="s">
        <v>6636</v>
      </c>
      <c r="C2771" s="234" t="s">
        <v>775</v>
      </c>
      <c r="D2771" s="235">
        <v>46.22</v>
      </c>
    </row>
    <row r="2772" spans="1:4" ht="24.95" customHeight="1" x14ac:dyDescent="0.2">
      <c r="A2772" s="504">
        <v>92028</v>
      </c>
      <c r="B2772" s="233" t="s">
        <v>6637</v>
      </c>
      <c r="C2772" s="234" t="s">
        <v>775</v>
      </c>
      <c r="D2772" s="235">
        <v>33.28</v>
      </c>
    </row>
    <row r="2773" spans="1:4" ht="24.95" customHeight="1" x14ac:dyDescent="0.2">
      <c r="A2773" s="504">
        <v>92029</v>
      </c>
      <c r="B2773" s="233" t="s">
        <v>6638</v>
      </c>
      <c r="C2773" s="234" t="s">
        <v>775</v>
      </c>
      <c r="D2773" s="235">
        <v>39.39</v>
      </c>
    </row>
    <row r="2774" spans="1:4" ht="24.95" customHeight="1" x14ac:dyDescent="0.2">
      <c r="A2774" s="504">
        <v>92030</v>
      </c>
      <c r="B2774" s="233" t="s">
        <v>6639</v>
      </c>
      <c r="C2774" s="234" t="s">
        <v>775</v>
      </c>
      <c r="D2774" s="235">
        <v>48.39</v>
      </c>
    </row>
    <row r="2775" spans="1:4" ht="24.95" customHeight="1" x14ac:dyDescent="0.2">
      <c r="A2775" s="504">
        <v>92031</v>
      </c>
      <c r="B2775" s="233" t="s">
        <v>6640</v>
      </c>
      <c r="C2775" s="234" t="s">
        <v>775</v>
      </c>
      <c r="D2775" s="235">
        <v>54.5</v>
      </c>
    </row>
    <row r="2776" spans="1:4" ht="24.95" customHeight="1" x14ac:dyDescent="0.2">
      <c r="A2776" s="504">
        <v>92032</v>
      </c>
      <c r="B2776" s="233" t="s">
        <v>6641</v>
      </c>
      <c r="C2776" s="234" t="s">
        <v>775</v>
      </c>
      <c r="D2776" s="235">
        <v>49.32</v>
      </c>
    </row>
    <row r="2777" spans="1:4" ht="24.95" customHeight="1" x14ac:dyDescent="0.2">
      <c r="A2777" s="504">
        <v>92033</v>
      </c>
      <c r="B2777" s="233" t="s">
        <v>6642</v>
      </c>
      <c r="C2777" s="234" t="s">
        <v>775</v>
      </c>
      <c r="D2777" s="235">
        <v>55.43</v>
      </c>
    </row>
    <row r="2778" spans="1:4" ht="24.95" customHeight="1" x14ac:dyDescent="0.2">
      <c r="A2778" s="504">
        <v>92034</v>
      </c>
      <c r="B2778" s="233" t="s">
        <v>6643</v>
      </c>
      <c r="C2778" s="234" t="s">
        <v>775</v>
      </c>
      <c r="D2778" s="235">
        <v>44.73</v>
      </c>
    </row>
    <row r="2779" spans="1:4" ht="24.95" customHeight="1" x14ac:dyDescent="0.2">
      <c r="A2779" s="504">
        <v>92035</v>
      </c>
      <c r="B2779" s="233" t="s">
        <v>6644</v>
      </c>
      <c r="C2779" s="234" t="s">
        <v>775</v>
      </c>
      <c r="D2779" s="235">
        <v>50.84</v>
      </c>
    </row>
    <row r="2780" spans="1:4" ht="24.95" customHeight="1" x14ac:dyDescent="0.2">
      <c r="A2780" s="504">
        <v>72278</v>
      </c>
      <c r="B2780" s="233" t="s">
        <v>6645</v>
      </c>
      <c r="C2780" s="234" t="s">
        <v>775</v>
      </c>
      <c r="D2780" s="235">
        <v>82.57</v>
      </c>
    </row>
    <row r="2781" spans="1:4" ht="24.95" customHeight="1" x14ac:dyDescent="0.2">
      <c r="A2781" s="504">
        <v>72280</v>
      </c>
      <c r="B2781" s="233" t="s">
        <v>6646</v>
      </c>
      <c r="C2781" s="234" t="s">
        <v>775</v>
      </c>
      <c r="D2781" s="235">
        <v>52.27</v>
      </c>
    </row>
    <row r="2782" spans="1:4" ht="24.95" customHeight="1" x14ac:dyDescent="0.2">
      <c r="A2782" s="504" t="s">
        <v>6647</v>
      </c>
      <c r="B2782" s="233" t="s">
        <v>6648</v>
      </c>
      <c r="C2782" s="234" t="s">
        <v>775</v>
      </c>
      <c r="D2782" s="235">
        <v>120.49</v>
      </c>
    </row>
    <row r="2783" spans="1:4" ht="24.95" customHeight="1" x14ac:dyDescent="0.2">
      <c r="A2783" s="504" t="s">
        <v>6649</v>
      </c>
      <c r="B2783" s="233" t="s">
        <v>6650</v>
      </c>
      <c r="C2783" s="234" t="s">
        <v>775</v>
      </c>
      <c r="D2783" s="235">
        <v>158.83000000000001</v>
      </c>
    </row>
    <row r="2784" spans="1:4" ht="24.95" customHeight="1" x14ac:dyDescent="0.2">
      <c r="A2784" s="504" t="s">
        <v>6651</v>
      </c>
      <c r="B2784" s="233" t="s">
        <v>6652</v>
      </c>
      <c r="C2784" s="234" t="s">
        <v>775</v>
      </c>
      <c r="D2784" s="235">
        <v>45.7</v>
      </c>
    </row>
    <row r="2785" spans="1:4" ht="24.95" customHeight="1" x14ac:dyDescent="0.2">
      <c r="A2785" s="504">
        <v>83391</v>
      </c>
      <c r="B2785" s="233" t="s">
        <v>6653</v>
      </c>
      <c r="C2785" s="234" t="s">
        <v>775</v>
      </c>
      <c r="D2785" s="235">
        <v>25.1</v>
      </c>
    </row>
    <row r="2786" spans="1:4" ht="24.95" customHeight="1" x14ac:dyDescent="0.2">
      <c r="A2786" s="504">
        <v>83392</v>
      </c>
      <c r="B2786" s="233" t="s">
        <v>6654</v>
      </c>
      <c r="C2786" s="234" t="s">
        <v>775</v>
      </c>
      <c r="D2786" s="235">
        <v>18.46</v>
      </c>
    </row>
    <row r="2787" spans="1:4" ht="24.95" customHeight="1" x14ac:dyDescent="0.2">
      <c r="A2787" s="504">
        <v>83393</v>
      </c>
      <c r="B2787" s="233" t="s">
        <v>6655</v>
      </c>
      <c r="C2787" s="234" t="s">
        <v>775</v>
      </c>
      <c r="D2787" s="235">
        <v>23.81</v>
      </c>
    </row>
    <row r="2788" spans="1:4" ht="24.95" customHeight="1" x14ac:dyDescent="0.2">
      <c r="A2788" s="504">
        <v>83470</v>
      </c>
      <c r="B2788" s="233" t="s">
        <v>6656</v>
      </c>
      <c r="C2788" s="234" t="s">
        <v>775</v>
      </c>
      <c r="D2788" s="235">
        <v>79.78</v>
      </c>
    </row>
    <row r="2789" spans="1:4" ht="24.95" customHeight="1" x14ac:dyDescent="0.2">
      <c r="A2789" s="504">
        <v>93040</v>
      </c>
      <c r="B2789" s="233" t="s">
        <v>6657</v>
      </c>
      <c r="C2789" s="234" t="s">
        <v>775</v>
      </c>
      <c r="D2789" s="235">
        <v>12.68</v>
      </c>
    </row>
    <row r="2790" spans="1:4" ht="24.95" customHeight="1" x14ac:dyDescent="0.2">
      <c r="A2790" s="504">
        <v>93041</v>
      </c>
      <c r="B2790" s="233" t="s">
        <v>6658</v>
      </c>
      <c r="C2790" s="234" t="s">
        <v>775</v>
      </c>
      <c r="D2790" s="235">
        <v>79.33</v>
      </c>
    </row>
    <row r="2791" spans="1:4" ht="24.95" customHeight="1" x14ac:dyDescent="0.2">
      <c r="A2791" s="504">
        <v>93042</v>
      </c>
      <c r="B2791" s="233" t="s">
        <v>6659</v>
      </c>
      <c r="C2791" s="234" t="s">
        <v>775</v>
      </c>
      <c r="D2791" s="235">
        <v>25.7</v>
      </c>
    </row>
    <row r="2792" spans="1:4" ht="24.95" customHeight="1" x14ac:dyDescent="0.2">
      <c r="A2792" s="504">
        <v>93043</v>
      </c>
      <c r="B2792" s="233" t="s">
        <v>6660</v>
      </c>
      <c r="C2792" s="234" t="s">
        <v>775</v>
      </c>
      <c r="D2792" s="235">
        <v>34.21</v>
      </c>
    </row>
    <row r="2793" spans="1:4" ht="24.95" customHeight="1" x14ac:dyDescent="0.2">
      <c r="A2793" s="504">
        <v>93044</v>
      </c>
      <c r="B2793" s="233" t="s">
        <v>6661</v>
      </c>
      <c r="C2793" s="234" t="s">
        <v>775</v>
      </c>
      <c r="D2793" s="235">
        <v>14.26</v>
      </c>
    </row>
    <row r="2794" spans="1:4" ht="24.95" customHeight="1" x14ac:dyDescent="0.2">
      <c r="A2794" s="504">
        <v>93045</v>
      </c>
      <c r="B2794" s="233" t="s">
        <v>6662</v>
      </c>
      <c r="C2794" s="234" t="s">
        <v>775</v>
      </c>
      <c r="D2794" s="235">
        <v>44.52</v>
      </c>
    </row>
    <row r="2795" spans="1:4" ht="24.95" customHeight="1" x14ac:dyDescent="0.2">
      <c r="A2795" s="504">
        <v>97583</v>
      </c>
      <c r="B2795" s="233" t="s">
        <v>6663</v>
      </c>
      <c r="C2795" s="234" t="s">
        <v>775</v>
      </c>
      <c r="D2795" s="235">
        <v>38.54</v>
      </c>
    </row>
    <row r="2796" spans="1:4" ht="24.95" customHeight="1" x14ac:dyDescent="0.2">
      <c r="A2796" s="504">
        <v>97584</v>
      </c>
      <c r="B2796" s="233" t="s">
        <v>6664</v>
      </c>
      <c r="C2796" s="234" t="s">
        <v>775</v>
      </c>
      <c r="D2796" s="235">
        <v>52.35</v>
      </c>
    </row>
    <row r="2797" spans="1:4" ht="24.95" customHeight="1" x14ac:dyDescent="0.2">
      <c r="A2797" s="504">
        <v>97585</v>
      </c>
      <c r="B2797" s="233" t="s">
        <v>6665</v>
      </c>
      <c r="C2797" s="234" t="s">
        <v>775</v>
      </c>
      <c r="D2797" s="235">
        <v>52.53</v>
      </c>
    </row>
    <row r="2798" spans="1:4" ht="24.95" customHeight="1" x14ac:dyDescent="0.2">
      <c r="A2798" s="504">
        <v>97586</v>
      </c>
      <c r="B2798" s="233" t="s">
        <v>6666</v>
      </c>
      <c r="C2798" s="234" t="s">
        <v>775</v>
      </c>
      <c r="D2798" s="235">
        <v>69.2</v>
      </c>
    </row>
    <row r="2799" spans="1:4" ht="24.95" customHeight="1" x14ac:dyDescent="0.2">
      <c r="A2799" s="504">
        <v>97587</v>
      </c>
      <c r="B2799" s="233" t="s">
        <v>6667</v>
      </c>
      <c r="C2799" s="234" t="s">
        <v>775</v>
      </c>
      <c r="D2799" s="235">
        <v>118.04</v>
      </c>
    </row>
    <row r="2800" spans="1:4" ht="24.95" customHeight="1" x14ac:dyDescent="0.2">
      <c r="A2800" s="504">
        <v>97589</v>
      </c>
      <c r="B2800" s="233" t="s">
        <v>6668</v>
      </c>
      <c r="C2800" s="234" t="s">
        <v>775</v>
      </c>
      <c r="D2800" s="235">
        <v>27.86</v>
      </c>
    </row>
    <row r="2801" spans="1:4" ht="24.95" customHeight="1" x14ac:dyDescent="0.2">
      <c r="A2801" s="504">
        <v>97590</v>
      </c>
      <c r="B2801" s="233" t="s">
        <v>6669</v>
      </c>
      <c r="C2801" s="234" t="s">
        <v>775</v>
      </c>
      <c r="D2801" s="235">
        <v>50.89</v>
      </c>
    </row>
    <row r="2802" spans="1:4" ht="24.95" customHeight="1" x14ac:dyDescent="0.2">
      <c r="A2802" s="504">
        <v>97591</v>
      </c>
      <c r="B2802" s="233" t="s">
        <v>6670</v>
      </c>
      <c r="C2802" s="234" t="s">
        <v>775</v>
      </c>
      <c r="D2802" s="235">
        <v>70.209999999999994</v>
      </c>
    </row>
    <row r="2803" spans="1:4" ht="24.95" customHeight="1" x14ac:dyDescent="0.2">
      <c r="A2803" s="504">
        <v>97592</v>
      </c>
      <c r="B2803" s="233" t="s">
        <v>6671</v>
      </c>
      <c r="C2803" s="234" t="s">
        <v>775</v>
      </c>
      <c r="D2803" s="235">
        <v>85.27</v>
      </c>
    </row>
    <row r="2804" spans="1:4" ht="24.95" customHeight="1" x14ac:dyDescent="0.2">
      <c r="A2804" s="504">
        <v>97593</v>
      </c>
      <c r="B2804" s="233" t="s">
        <v>6672</v>
      </c>
      <c r="C2804" s="234" t="s">
        <v>775</v>
      </c>
      <c r="D2804" s="235">
        <v>67.61</v>
      </c>
    </row>
    <row r="2805" spans="1:4" ht="24.95" customHeight="1" x14ac:dyDescent="0.2">
      <c r="A2805" s="504">
        <v>97594</v>
      </c>
      <c r="B2805" s="233" t="s">
        <v>6673</v>
      </c>
      <c r="C2805" s="234" t="s">
        <v>775</v>
      </c>
      <c r="D2805" s="235">
        <v>69.28</v>
      </c>
    </row>
    <row r="2806" spans="1:4" ht="24.95" customHeight="1" x14ac:dyDescent="0.2">
      <c r="A2806" s="504">
        <v>97595</v>
      </c>
      <c r="B2806" s="233" t="s">
        <v>6674</v>
      </c>
      <c r="C2806" s="234" t="s">
        <v>775</v>
      </c>
      <c r="D2806" s="235">
        <v>42.41</v>
      </c>
    </row>
    <row r="2807" spans="1:4" ht="24.95" customHeight="1" x14ac:dyDescent="0.2">
      <c r="A2807" s="504">
        <v>97596</v>
      </c>
      <c r="B2807" s="233" t="s">
        <v>6675</v>
      </c>
      <c r="C2807" s="234" t="s">
        <v>775</v>
      </c>
      <c r="D2807" s="235">
        <v>29.96</v>
      </c>
    </row>
    <row r="2808" spans="1:4" ht="24.95" customHeight="1" x14ac:dyDescent="0.2">
      <c r="A2808" s="504">
        <v>97597</v>
      </c>
      <c r="B2808" s="233" t="s">
        <v>6676</v>
      </c>
      <c r="C2808" s="234" t="s">
        <v>775</v>
      </c>
      <c r="D2808" s="235">
        <v>37.42</v>
      </c>
    </row>
    <row r="2809" spans="1:4" ht="24.95" customHeight="1" x14ac:dyDescent="0.2">
      <c r="A2809" s="504">
        <v>97598</v>
      </c>
      <c r="B2809" s="233" t="s">
        <v>6677</v>
      </c>
      <c r="C2809" s="234" t="s">
        <v>775</v>
      </c>
      <c r="D2809" s="235">
        <v>35.83</v>
      </c>
    </row>
    <row r="2810" spans="1:4" ht="24.95" customHeight="1" x14ac:dyDescent="0.2">
      <c r="A2810" s="504">
        <v>97599</v>
      </c>
      <c r="B2810" s="233" t="s">
        <v>6678</v>
      </c>
      <c r="C2810" s="234" t="s">
        <v>775</v>
      </c>
      <c r="D2810" s="235">
        <v>32.21</v>
      </c>
    </row>
    <row r="2811" spans="1:4" ht="24.95" customHeight="1" x14ac:dyDescent="0.2">
      <c r="A2811" s="504">
        <v>97609</v>
      </c>
      <c r="B2811" s="233" t="s">
        <v>6679</v>
      </c>
      <c r="C2811" s="234" t="s">
        <v>775</v>
      </c>
      <c r="D2811" s="235">
        <v>30.56</v>
      </c>
    </row>
    <row r="2812" spans="1:4" ht="24.95" customHeight="1" x14ac:dyDescent="0.2">
      <c r="A2812" s="504">
        <v>97610</v>
      </c>
      <c r="B2812" s="233" t="s">
        <v>6680</v>
      </c>
      <c r="C2812" s="234" t="s">
        <v>775</v>
      </c>
      <c r="D2812" s="235">
        <v>39.07</v>
      </c>
    </row>
    <row r="2813" spans="1:4" ht="24.95" customHeight="1" x14ac:dyDescent="0.2">
      <c r="A2813" s="504">
        <v>97611</v>
      </c>
      <c r="B2813" s="233" t="s">
        <v>6681</v>
      </c>
      <c r="C2813" s="234" t="s">
        <v>775</v>
      </c>
      <c r="D2813" s="235">
        <v>17.54</v>
      </c>
    </row>
    <row r="2814" spans="1:4" ht="24.95" customHeight="1" x14ac:dyDescent="0.2">
      <c r="A2814" s="504">
        <v>97612</v>
      </c>
      <c r="B2814" s="233" t="s">
        <v>6682</v>
      </c>
      <c r="C2814" s="234" t="s">
        <v>775</v>
      </c>
      <c r="D2814" s="235">
        <v>19.12</v>
      </c>
    </row>
    <row r="2815" spans="1:4" ht="24.95" customHeight="1" x14ac:dyDescent="0.2">
      <c r="A2815" s="504">
        <v>97613</v>
      </c>
      <c r="B2815" s="233" t="s">
        <v>6683</v>
      </c>
      <c r="C2815" s="234" t="s">
        <v>775</v>
      </c>
      <c r="D2815" s="235">
        <v>24.34</v>
      </c>
    </row>
    <row r="2816" spans="1:4" ht="24.95" customHeight="1" x14ac:dyDescent="0.2">
      <c r="A2816" s="504">
        <v>97614</v>
      </c>
      <c r="B2816" s="233" t="s">
        <v>6684</v>
      </c>
      <c r="C2816" s="234" t="s">
        <v>775</v>
      </c>
      <c r="D2816" s="235">
        <v>43.22</v>
      </c>
    </row>
    <row r="2817" spans="1:4" ht="24.95" customHeight="1" x14ac:dyDescent="0.2">
      <c r="A2817" s="504">
        <v>97615</v>
      </c>
      <c r="B2817" s="233" t="s">
        <v>6685</v>
      </c>
      <c r="C2817" s="234" t="s">
        <v>775</v>
      </c>
      <c r="D2817" s="235">
        <v>29.17</v>
      </c>
    </row>
    <row r="2818" spans="1:4" ht="24.95" customHeight="1" x14ac:dyDescent="0.2">
      <c r="A2818" s="504">
        <v>97616</v>
      </c>
      <c r="B2818" s="233" t="s">
        <v>6686</v>
      </c>
      <c r="C2818" s="234" t="s">
        <v>775</v>
      </c>
      <c r="D2818" s="235">
        <v>32.549999999999997</v>
      </c>
    </row>
    <row r="2819" spans="1:4" ht="24.95" customHeight="1" x14ac:dyDescent="0.2">
      <c r="A2819" s="504">
        <v>97617</v>
      </c>
      <c r="B2819" s="233" t="s">
        <v>6687</v>
      </c>
      <c r="C2819" s="234" t="s">
        <v>775</v>
      </c>
      <c r="D2819" s="235">
        <v>32.31</v>
      </c>
    </row>
    <row r="2820" spans="1:4" ht="24.95" customHeight="1" x14ac:dyDescent="0.2">
      <c r="A2820" s="504">
        <v>97618</v>
      </c>
      <c r="B2820" s="233" t="s">
        <v>6688</v>
      </c>
      <c r="C2820" s="234" t="s">
        <v>775</v>
      </c>
      <c r="D2820" s="235">
        <v>31.39</v>
      </c>
    </row>
    <row r="2821" spans="1:4" ht="24.95" customHeight="1" x14ac:dyDescent="0.2">
      <c r="A2821" s="504">
        <v>9540</v>
      </c>
      <c r="B2821" s="233" t="s">
        <v>6689</v>
      </c>
      <c r="C2821" s="234" t="s">
        <v>775</v>
      </c>
      <c r="D2821" s="235">
        <v>870.57</v>
      </c>
    </row>
    <row r="2822" spans="1:4" ht="24.95" customHeight="1" x14ac:dyDescent="0.2">
      <c r="A2822" s="504">
        <v>41598</v>
      </c>
      <c r="B2822" s="233" t="s">
        <v>6690</v>
      </c>
      <c r="C2822" s="234" t="s">
        <v>775</v>
      </c>
      <c r="D2822" s="235">
        <v>1243.73</v>
      </c>
    </row>
    <row r="2823" spans="1:4" ht="24.95" customHeight="1" x14ac:dyDescent="0.2">
      <c r="A2823" s="504">
        <v>72941</v>
      </c>
      <c r="B2823" s="233" t="s">
        <v>6691</v>
      </c>
      <c r="C2823" s="234" t="s">
        <v>775</v>
      </c>
      <c r="D2823" s="235">
        <v>156.71</v>
      </c>
    </row>
    <row r="2824" spans="1:4" ht="24.95" customHeight="1" x14ac:dyDescent="0.2">
      <c r="A2824" s="504">
        <v>73624</v>
      </c>
      <c r="B2824" s="233" t="s">
        <v>6692</v>
      </c>
      <c r="C2824" s="234" t="s">
        <v>775</v>
      </c>
      <c r="D2824" s="235">
        <v>75.59</v>
      </c>
    </row>
    <row r="2825" spans="1:4" ht="24.95" customHeight="1" x14ac:dyDescent="0.2">
      <c r="A2825" s="504" t="s">
        <v>6693</v>
      </c>
      <c r="B2825" s="233" t="s">
        <v>6694</v>
      </c>
      <c r="C2825" s="234" t="s">
        <v>775</v>
      </c>
      <c r="D2825" s="235">
        <v>9.4700000000000006</v>
      </c>
    </row>
    <row r="2826" spans="1:4" ht="24.95" customHeight="1" x14ac:dyDescent="0.2">
      <c r="A2826" s="504" t="s">
        <v>6695</v>
      </c>
      <c r="B2826" s="233" t="s">
        <v>6696</v>
      </c>
      <c r="C2826" s="234" t="s">
        <v>775</v>
      </c>
      <c r="D2826" s="235">
        <v>9.59</v>
      </c>
    </row>
    <row r="2827" spans="1:4" ht="24.95" customHeight="1" x14ac:dyDescent="0.2">
      <c r="A2827" s="504" t="s">
        <v>6697</v>
      </c>
      <c r="B2827" s="233" t="s">
        <v>6698</v>
      </c>
      <c r="C2827" s="234" t="s">
        <v>775</v>
      </c>
      <c r="D2827" s="235">
        <v>6.88</v>
      </c>
    </row>
    <row r="2828" spans="1:4" ht="24.95" customHeight="1" x14ac:dyDescent="0.2">
      <c r="A2828" s="504" t="s">
        <v>6699</v>
      </c>
      <c r="B2828" s="233" t="s">
        <v>6700</v>
      </c>
      <c r="C2828" s="234" t="s">
        <v>775</v>
      </c>
      <c r="D2828" s="235">
        <v>4.41</v>
      </c>
    </row>
    <row r="2829" spans="1:4" ht="24.95" customHeight="1" x14ac:dyDescent="0.2">
      <c r="A2829" s="504" t="s">
        <v>6701</v>
      </c>
      <c r="B2829" s="233" t="s">
        <v>6702</v>
      </c>
      <c r="C2829" s="234" t="s">
        <v>775</v>
      </c>
      <c r="D2829" s="235">
        <v>4.0199999999999996</v>
      </c>
    </row>
    <row r="2830" spans="1:4" ht="24.95" customHeight="1" x14ac:dyDescent="0.2">
      <c r="A2830" s="504" t="s">
        <v>6703</v>
      </c>
      <c r="B2830" s="233" t="s">
        <v>6704</v>
      </c>
      <c r="C2830" s="234" t="s">
        <v>775</v>
      </c>
      <c r="D2830" s="235">
        <v>338.72</v>
      </c>
    </row>
    <row r="2831" spans="1:4" ht="24.95" customHeight="1" x14ac:dyDescent="0.2">
      <c r="A2831" s="504" t="s">
        <v>6705</v>
      </c>
      <c r="B2831" s="233" t="s">
        <v>6706</v>
      </c>
      <c r="C2831" s="234" t="s">
        <v>775</v>
      </c>
      <c r="D2831" s="235">
        <v>21.86</v>
      </c>
    </row>
    <row r="2832" spans="1:4" ht="24.95" customHeight="1" x14ac:dyDescent="0.2">
      <c r="A2832" s="504" t="s">
        <v>6707</v>
      </c>
      <c r="B2832" s="233" t="s">
        <v>6708</v>
      </c>
      <c r="C2832" s="234" t="s">
        <v>775</v>
      </c>
      <c r="D2832" s="235">
        <v>66.319999999999993</v>
      </c>
    </row>
    <row r="2833" spans="1:4" ht="24.95" customHeight="1" x14ac:dyDescent="0.2">
      <c r="A2833" s="504">
        <v>88543</v>
      </c>
      <c r="B2833" s="233" t="s">
        <v>6709</v>
      </c>
      <c r="C2833" s="234" t="s">
        <v>775</v>
      </c>
      <c r="D2833" s="235">
        <v>125.39</v>
      </c>
    </row>
    <row r="2834" spans="1:4" ht="24.95" customHeight="1" x14ac:dyDescent="0.2">
      <c r="A2834" s="504">
        <v>88544</v>
      </c>
      <c r="B2834" s="233" t="s">
        <v>6710</v>
      </c>
      <c r="C2834" s="234" t="s">
        <v>775</v>
      </c>
      <c r="D2834" s="235">
        <v>79.12</v>
      </c>
    </row>
    <row r="2835" spans="1:4" ht="24.95" customHeight="1" x14ac:dyDescent="0.2">
      <c r="A2835" s="504">
        <v>88545</v>
      </c>
      <c r="B2835" s="233" t="s">
        <v>6711</v>
      </c>
      <c r="C2835" s="234" t="s">
        <v>775</v>
      </c>
      <c r="D2835" s="235">
        <v>146.49</v>
      </c>
    </row>
    <row r="2836" spans="1:4" ht="24.95" customHeight="1" x14ac:dyDescent="0.2">
      <c r="A2836" s="504" t="s">
        <v>6712</v>
      </c>
      <c r="B2836" s="233" t="s">
        <v>6713</v>
      </c>
      <c r="C2836" s="234" t="s">
        <v>775</v>
      </c>
      <c r="D2836" s="235">
        <v>518.04</v>
      </c>
    </row>
    <row r="2837" spans="1:4" ht="24.95" customHeight="1" x14ac:dyDescent="0.2">
      <c r="A2837" s="504" t="s">
        <v>6714</v>
      </c>
      <c r="B2837" s="233" t="s">
        <v>6715</v>
      </c>
      <c r="C2837" s="234" t="s">
        <v>775</v>
      </c>
      <c r="D2837" s="235">
        <v>480.87</v>
      </c>
    </row>
    <row r="2838" spans="1:4" ht="24.95" customHeight="1" x14ac:dyDescent="0.2">
      <c r="A2838" s="504" t="s">
        <v>6716</v>
      </c>
      <c r="B2838" s="233" t="s">
        <v>6717</v>
      </c>
      <c r="C2838" s="234" t="s">
        <v>775</v>
      </c>
      <c r="D2838" s="235">
        <v>530.79999999999995</v>
      </c>
    </row>
    <row r="2839" spans="1:4" ht="24.95" customHeight="1" x14ac:dyDescent="0.2">
      <c r="A2839" s="504" t="s">
        <v>6718</v>
      </c>
      <c r="B2839" s="233" t="s">
        <v>6719</v>
      </c>
      <c r="C2839" s="234" t="s">
        <v>775</v>
      </c>
      <c r="D2839" s="235">
        <v>619.78</v>
      </c>
    </row>
    <row r="2840" spans="1:4" ht="24.95" customHeight="1" x14ac:dyDescent="0.2">
      <c r="A2840" s="504" t="s">
        <v>6720</v>
      </c>
      <c r="B2840" s="233" t="s">
        <v>6721</v>
      </c>
      <c r="C2840" s="234" t="s">
        <v>775</v>
      </c>
      <c r="D2840" s="235">
        <v>1081.22</v>
      </c>
    </row>
    <row r="2841" spans="1:4" ht="24.95" customHeight="1" x14ac:dyDescent="0.2">
      <c r="A2841" s="504" t="s">
        <v>6722</v>
      </c>
      <c r="B2841" s="233" t="s">
        <v>6723</v>
      </c>
      <c r="C2841" s="234" t="s">
        <v>775</v>
      </c>
      <c r="D2841" s="235">
        <v>1083.52</v>
      </c>
    </row>
    <row r="2842" spans="1:4" ht="24.95" customHeight="1" x14ac:dyDescent="0.2">
      <c r="A2842" s="504" t="s">
        <v>6724</v>
      </c>
      <c r="B2842" s="233" t="s">
        <v>6725</v>
      </c>
      <c r="C2842" s="234" t="s">
        <v>775</v>
      </c>
      <c r="D2842" s="235">
        <v>1289.1400000000001</v>
      </c>
    </row>
    <row r="2843" spans="1:4" ht="24.95" customHeight="1" x14ac:dyDescent="0.2">
      <c r="A2843" s="504" t="s">
        <v>6726</v>
      </c>
      <c r="B2843" s="233" t="s">
        <v>6727</v>
      </c>
      <c r="C2843" s="234" t="s">
        <v>775</v>
      </c>
      <c r="D2843" s="235">
        <v>1968.71</v>
      </c>
    </row>
    <row r="2844" spans="1:4" ht="24.95" customHeight="1" x14ac:dyDescent="0.2">
      <c r="A2844" s="504" t="s">
        <v>6728</v>
      </c>
      <c r="B2844" s="233" t="s">
        <v>6729</v>
      </c>
      <c r="C2844" s="234" t="s">
        <v>775</v>
      </c>
      <c r="D2844" s="235">
        <v>715.54</v>
      </c>
    </row>
    <row r="2845" spans="1:4" ht="24.95" customHeight="1" x14ac:dyDescent="0.2">
      <c r="A2845" s="504" t="s">
        <v>6730</v>
      </c>
      <c r="B2845" s="233" t="s">
        <v>6731</v>
      </c>
      <c r="C2845" s="234" t="s">
        <v>775</v>
      </c>
      <c r="D2845" s="235">
        <v>808.89</v>
      </c>
    </row>
    <row r="2846" spans="1:4" ht="24.95" customHeight="1" x14ac:dyDescent="0.2">
      <c r="A2846" s="504" t="s">
        <v>6732</v>
      </c>
      <c r="B2846" s="233" t="s">
        <v>6733</v>
      </c>
      <c r="C2846" s="234" t="s">
        <v>775</v>
      </c>
      <c r="D2846" s="235">
        <v>868.84</v>
      </c>
    </row>
    <row r="2847" spans="1:4" ht="24.95" customHeight="1" x14ac:dyDescent="0.2">
      <c r="A2847" s="504" t="s">
        <v>6734</v>
      </c>
      <c r="B2847" s="233" t="s">
        <v>6735</v>
      </c>
      <c r="C2847" s="234" t="s">
        <v>775</v>
      </c>
      <c r="D2847" s="235">
        <v>1032.5</v>
      </c>
    </row>
    <row r="2848" spans="1:4" ht="24.95" customHeight="1" x14ac:dyDescent="0.2">
      <c r="A2848" s="504" t="s">
        <v>6736</v>
      </c>
      <c r="B2848" s="233" t="s">
        <v>6737</v>
      </c>
      <c r="C2848" s="234" t="s">
        <v>775</v>
      </c>
      <c r="D2848" s="235">
        <v>1365.19</v>
      </c>
    </row>
    <row r="2849" spans="1:4" ht="24.95" customHeight="1" x14ac:dyDescent="0.2">
      <c r="A2849" s="504">
        <v>83394</v>
      </c>
      <c r="B2849" s="233" t="s">
        <v>6738</v>
      </c>
      <c r="C2849" s="234" t="s">
        <v>775</v>
      </c>
      <c r="D2849" s="235">
        <v>904.75</v>
      </c>
    </row>
    <row r="2850" spans="1:4" ht="24.95" customHeight="1" x14ac:dyDescent="0.2">
      <c r="A2850" s="504">
        <v>83396</v>
      </c>
      <c r="B2850" s="233" t="s">
        <v>6739</v>
      </c>
      <c r="C2850" s="234" t="s">
        <v>775</v>
      </c>
      <c r="D2850" s="235">
        <v>817.65</v>
      </c>
    </row>
    <row r="2851" spans="1:4" ht="24.95" customHeight="1" x14ac:dyDescent="0.2">
      <c r="A2851" s="504">
        <v>83397</v>
      </c>
      <c r="B2851" s="233" t="s">
        <v>6740</v>
      </c>
      <c r="C2851" s="234" t="s">
        <v>775</v>
      </c>
      <c r="D2851" s="235">
        <v>1086.72</v>
      </c>
    </row>
    <row r="2852" spans="1:4" ht="24.95" customHeight="1" x14ac:dyDescent="0.2">
      <c r="A2852" s="504">
        <v>83398</v>
      </c>
      <c r="B2852" s="233" t="s">
        <v>6741</v>
      </c>
      <c r="C2852" s="234" t="s">
        <v>775</v>
      </c>
      <c r="D2852" s="235">
        <v>951.03</v>
      </c>
    </row>
    <row r="2853" spans="1:4" ht="24.95" customHeight="1" x14ac:dyDescent="0.2">
      <c r="A2853" s="504" t="s">
        <v>6742</v>
      </c>
      <c r="B2853" s="233" t="s">
        <v>6743</v>
      </c>
      <c r="C2853" s="234" t="s">
        <v>775</v>
      </c>
      <c r="D2853" s="235">
        <v>1085.74</v>
      </c>
    </row>
    <row r="2854" spans="1:4" ht="24.95" customHeight="1" x14ac:dyDescent="0.2">
      <c r="A2854" s="504" t="s">
        <v>6744</v>
      </c>
      <c r="B2854" s="233" t="s">
        <v>6745</v>
      </c>
      <c r="C2854" s="234" t="s">
        <v>775</v>
      </c>
      <c r="D2854" s="235">
        <v>1087.1199999999999</v>
      </c>
    </row>
    <row r="2855" spans="1:4" ht="24.95" customHeight="1" x14ac:dyDescent="0.2">
      <c r="A2855" s="504" t="s">
        <v>6746</v>
      </c>
      <c r="B2855" s="233" t="s">
        <v>6747</v>
      </c>
      <c r="C2855" s="234" t="s">
        <v>775</v>
      </c>
      <c r="D2855" s="235">
        <v>1119.8699999999999</v>
      </c>
    </row>
    <row r="2856" spans="1:4" ht="24.95" customHeight="1" x14ac:dyDescent="0.2">
      <c r="A2856" s="504" t="s">
        <v>6748</v>
      </c>
      <c r="B2856" s="233" t="s">
        <v>18442</v>
      </c>
      <c r="C2856" s="234" t="s">
        <v>775</v>
      </c>
      <c r="D2856" s="235">
        <v>1130.08</v>
      </c>
    </row>
    <row r="2857" spans="1:4" ht="24.95" customHeight="1" x14ac:dyDescent="0.2">
      <c r="A2857" s="504" t="s">
        <v>6749</v>
      </c>
      <c r="B2857" s="233" t="s">
        <v>6750</v>
      </c>
      <c r="C2857" s="234" t="s">
        <v>775</v>
      </c>
      <c r="D2857" s="235">
        <v>448.16</v>
      </c>
    </row>
    <row r="2858" spans="1:4" ht="24.95" customHeight="1" x14ac:dyDescent="0.2">
      <c r="A2858" s="504">
        <v>72281</v>
      </c>
      <c r="B2858" s="233" t="s">
        <v>6751</v>
      </c>
      <c r="C2858" s="234" t="s">
        <v>775</v>
      </c>
      <c r="D2858" s="235">
        <v>92.15</v>
      </c>
    </row>
    <row r="2859" spans="1:4" ht="24.95" customHeight="1" x14ac:dyDescent="0.2">
      <c r="A2859" s="504">
        <v>72282</v>
      </c>
      <c r="B2859" s="233" t="s">
        <v>6752</v>
      </c>
      <c r="C2859" s="234" t="s">
        <v>775</v>
      </c>
      <c r="D2859" s="235">
        <v>122.9</v>
      </c>
    </row>
    <row r="2860" spans="1:4" ht="24.95" customHeight="1" x14ac:dyDescent="0.2">
      <c r="A2860" s="504" t="s">
        <v>6753</v>
      </c>
      <c r="B2860" s="233" t="s">
        <v>6754</v>
      </c>
      <c r="C2860" s="234" t="s">
        <v>775</v>
      </c>
      <c r="D2860" s="235">
        <v>35.97</v>
      </c>
    </row>
    <row r="2861" spans="1:4" ht="24.95" customHeight="1" x14ac:dyDescent="0.2">
      <c r="A2861" s="504" t="s">
        <v>6755</v>
      </c>
      <c r="B2861" s="233" t="s">
        <v>6756</v>
      </c>
      <c r="C2861" s="234" t="s">
        <v>775</v>
      </c>
      <c r="D2861" s="235">
        <v>47.65</v>
      </c>
    </row>
    <row r="2862" spans="1:4" ht="24.95" customHeight="1" x14ac:dyDescent="0.2">
      <c r="A2862" s="504" t="s">
        <v>6757</v>
      </c>
      <c r="B2862" s="233" t="s">
        <v>6758</v>
      </c>
      <c r="C2862" s="234" t="s">
        <v>775</v>
      </c>
      <c r="D2862" s="235">
        <v>23.1</v>
      </c>
    </row>
    <row r="2863" spans="1:4" ht="24.95" customHeight="1" x14ac:dyDescent="0.2">
      <c r="A2863" s="504" t="s">
        <v>6759</v>
      </c>
      <c r="B2863" s="233" t="s">
        <v>6760</v>
      </c>
      <c r="C2863" s="234" t="s">
        <v>775</v>
      </c>
      <c r="D2863" s="235">
        <v>30.04</v>
      </c>
    </row>
    <row r="2864" spans="1:4" ht="24.95" customHeight="1" x14ac:dyDescent="0.2">
      <c r="A2864" s="504" t="s">
        <v>6761</v>
      </c>
      <c r="B2864" s="233" t="s">
        <v>6762</v>
      </c>
      <c r="C2864" s="234" t="s">
        <v>775</v>
      </c>
      <c r="D2864" s="235">
        <v>53.57</v>
      </c>
    </row>
    <row r="2865" spans="1:4" ht="24.95" customHeight="1" x14ac:dyDescent="0.2">
      <c r="A2865" s="504" t="s">
        <v>6763</v>
      </c>
      <c r="B2865" s="233" t="s">
        <v>6764</v>
      </c>
      <c r="C2865" s="234" t="s">
        <v>775</v>
      </c>
      <c r="D2865" s="235">
        <v>42.86</v>
      </c>
    </row>
    <row r="2866" spans="1:4" ht="24.95" customHeight="1" x14ac:dyDescent="0.2">
      <c r="A2866" s="504" t="s">
        <v>6765</v>
      </c>
      <c r="B2866" s="233" t="s">
        <v>6766</v>
      </c>
      <c r="C2866" s="234" t="s">
        <v>775</v>
      </c>
      <c r="D2866" s="235">
        <v>48.94</v>
      </c>
    </row>
    <row r="2867" spans="1:4" ht="24.95" customHeight="1" x14ac:dyDescent="0.2">
      <c r="A2867" s="504" t="s">
        <v>6767</v>
      </c>
      <c r="B2867" s="233" t="s">
        <v>6768</v>
      </c>
      <c r="C2867" s="234" t="s">
        <v>775</v>
      </c>
      <c r="D2867" s="235">
        <v>56.41</v>
      </c>
    </row>
    <row r="2868" spans="1:4" ht="24.95" customHeight="1" x14ac:dyDescent="0.2">
      <c r="A2868" s="504" t="s">
        <v>6769</v>
      </c>
      <c r="B2868" s="233" t="s">
        <v>6770</v>
      </c>
      <c r="C2868" s="234" t="s">
        <v>775</v>
      </c>
      <c r="D2868" s="235">
        <v>117.72</v>
      </c>
    </row>
    <row r="2869" spans="1:4" ht="24.95" customHeight="1" x14ac:dyDescent="0.2">
      <c r="A2869" s="504" t="s">
        <v>6771</v>
      </c>
      <c r="B2869" s="233" t="s">
        <v>6772</v>
      </c>
      <c r="C2869" s="234" t="s">
        <v>775</v>
      </c>
      <c r="D2869" s="235">
        <v>251.19</v>
      </c>
    </row>
    <row r="2870" spans="1:4" ht="24.95" customHeight="1" x14ac:dyDescent="0.2">
      <c r="A2870" s="504">
        <v>83399</v>
      </c>
      <c r="B2870" s="233" t="s">
        <v>6773</v>
      </c>
      <c r="C2870" s="234" t="s">
        <v>775</v>
      </c>
      <c r="D2870" s="235">
        <v>26.42</v>
      </c>
    </row>
    <row r="2871" spans="1:4" ht="24.95" customHeight="1" x14ac:dyDescent="0.2">
      <c r="A2871" s="504">
        <v>83400</v>
      </c>
      <c r="B2871" s="233" t="s">
        <v>6774</v>
      </c>
      <c r="C2871" s="234" t="s">
        <v>775</v>
      </c>
      <c r="D2871" s="235">
        <v>84.76</v>
      </c>
    </row>
    <row r="2872" spans="1:4" ht="24.95" customHeight="1" x14ac:dyDescent="0.2">
      <c r="A2872" s="504">
        <v>83401</v>
      </c>
      <c r="B2872" s="233" t="s">
        <v>6775</v>
      </c>
      <c r="C2872" s="234" t="s">
        <v>775</v>
      </c>
      <c r="D2872" s="235">
        <v>84.76</v>
      </c>
    </row>
    <row r="2873" spans="1:4" ht="24.95" customHeight="1" x14ac:dyDescent="0.2">
      <c r="A2873" s="504">
        <v>83402</v>
      </c>
      <c r="B2873" s="233" t="s">
        <v>6776</v>
      </c>
      <c r="C2873" s="234" t="s">
        <v>775</v>
      </c>
      <c r="D2873" s="235">
        <v>41.93</v>
      </c>
    </row>
    <row r="2874" spans="1:4" ht="24.95" customHeight="1" x14ac:dyDescent="0.2">
      <c r="A2874" s="504">
        <v>83475</v>
      </c>
      <c r="B2874" s="233" t="s">
        <v>6777</v>
      </c>
      <c r="C2874" s="234" t="s">
        <v>775</v>
      </c>
      <c r="D2874" s="235">
        <v>321.55</v>
      </c>
    </row>
    <row r="2875" spans="1:4" ht="24.95" customHeight="1" x14ac:dyDescent="0.2">
      <c r="A2875" s="504">
        <v>83478</v>
      </c>
      <c r="B2875" s="233" t="s">
        <v>6778</v>
      </c>
      <c r="C2875" s="234" t="s">
        <v>775</v>
      </c>
      <c r="D2875" s="235">
        <v>231.67</v>
      </c>
    </row>
    <row r="2876" spans="1:4" ht="24.95" customHeight="1" x14ac:dyDescent="0.2">
      <c r="A2876" s="504">
        <v>83479</v>
      </c>
      <c r="B2876" s="233" t="s">
        <v>6779</v>
      </c>
      <c r="C2876" s="234" t="s">
        <v>775</v>
      </c>
      <c r="D2876" s="235">
        <v>94.07</v>
      </c>
    </row>
    <row r="2877" spans="1:4" ht="24.95" customHeight="1" x14ac:dyDescent="0.2">
      <c r="A2877" s="504">
        <v>83480</v>
      </c>
      <c r="B2877" s="233" t="s">
        <v>6780</v>
      </c>
      <c r="C2877" s="234" t="s">
        <v>775</v>
      </c>
      <c r="D2877" s="235">
        <v>74.69</v>
      </c>
    </row>
    <row r="2878" spans="1:4" ht="24.95" customHeight="1" x14ac:dyDescent="0.2">
      <c r="A2878" s="504">
        <v>83481</v>
      </c>
      <c r="B2878" s="233" t="s">
        <v>6781</v>
      </c>
      <c r="C2878" s="234" t="s">
        <v>775</v>
      </c>
      <c r="D2878" s="235">
        <v>83.68</v>
      </c>
    </row>
    <row r="2879" spans="1:4" ht="24.95" customHeight="1" x14ac:dyDescent="0.2">
      <c r="A2879" s="504">
        <v>97600</v>
      </c>
      <c r="B2879" s="233" t="s">
        <v>6782</v>
      </c>
      <c r="C2879" s="234" t="s">
        <v>775</v>
      </c>
      <c r="D2879" s="235">
        <v>185.75</v>
      </c>
    </row>
    <row r="2880" spans="1:4" ht="24.95" customHeight="1" x14ac:dyDescent="0.2">
      <c r="A2880" s="504">
        <v>97601</v>
      </c>
      <c r="B2880" s="233" t="s">
        <v>6783</v>
      </c>
      <c r="C2880" s="234" t="s">
        <v>775</v>
      </c>
      <c r="D2880" s="235">
        <v>199.81</v>
      </c>
    </row>
    <row r="2881" spans="1:4" ht="24.95" customHeight="1" x14ac:dyDescent="0.2">
      <c r="A2881" s="504">
        <v>97605</v>
      </c>
      <c r="B2881" s="233" t="s">
        <v>6784</v>
      </c>
      <c r="C2881" s="234" t="s">
        <v>775</v>
      </c>
      <c r="D2881" s="235">
        <v>63.7</v>
      </c>
    </row>
    <row r="2882" spans="1:4" ht="24.95" customHeight="1" x14ac:dyDescent="0.2">
      <c r="A2882" s="504">
        <v>97606</v>
      </c>
      <c r="B2882" s="233" t="s">
        <v>6785</v>
      </c>
      <c r="C2882" s="234" t="s">
        <v>775</v>
      </c>
      <c r="D2882" s="235">
        <v>50.68</v>
      </c>
    </row>
    <row r="2883" spans="1:4" ht="24.95" customHeight="1" x14ac:dyDescent="0.2">
      <c r="A2883" s="504">
        <v>97607</v>
      </c>
      <c r="B2883" s="233" t="s">
        <v>6786</v>
      </c>
      <c r="C2883" s="234" t="s">
        <v>775</v>
      </c>
      <c r="D2883" s="235">
        <v>96.38</v>
      </c>
    </row>
    <row r="2884" spans="1:4" ht="24.95" customHeight="1" x14ac:dyDescent="0.2">
      <c r="A2884" s="504">
        <v>97608</v>
      </c>
      <c r="B2884" s="233" t="s">
        <v>6787</v>
      </c>
      <c r="C2884" s="234" t="s">
        <v>775</v>
      </c>
      <c r="D2884" s="235">
        <v>70.34</v>
      </c>
    </row>
    <row r="2885" spans="1:4" ht="24.95" customHeight="1" x14ac:dyDescent="0.2">
      <c r="A2885" s="504" t="s">
        <v>6788</v>
      </c>
      <c r="B2885" s="233" t="s">
        <v>6789</v>
      </c>
      <c r="C2885" s="234" t="s">
        <v>775</v>
      </c>
      <c r="D2885" s="235">
        <v>6466.96</v>
      </c>
    </row>
    <row r="2886" spans="1:4" ht="24.95" customHeight="1" x14ac:dyDescent="0.2">
      <c r="A2886" s="504" t="s">
        <v>6790</v>
      </c>
      <c r="B2886" s="233" t="s">
        <v>6791</v>
      </c>
      <c r="C2886" s="234" t="s">
        <v>775</v>
      </c>
      <c r="D2886" s="235">
        <v>7991.7</v>
      </c>
    </row>
    <row r="2887" spans="1:4" ht="24.95" customHeight="1" x14ac:dyDescent="0.2">
      <c r="A2887" s="504" t="s">
        <v>6792</v>
      </c>
      <c r="B2887" s="233" t="s">
        <v>6793</v>
      </c>
      <c r="C2887" s="234" t="s">
        <v>775</v>
      </c>
      <c r="D2887" s="235">
        <v>10074.34</v>
      </c>
    </row>
    <row r="2888" spans="1:4" ht="24.95" customHeight="1" x14ac:dyDescent="0.2">
      <c r="A2888" s="504" t="s">
        <v>6794</v>
      </c>
      <c r="B2888" s="233" t="s">
        <v>6795</v>
      </c>
      <c r="C2888" s="234" t="s">
        <v>775</v>
      </c>
      <c r="D2888" s="235">
        <v>14109.19</v>
      </c>
    </row>
    <row r="2889" spans="1:4" ht="24.95" customHeight="1" x14ac:dyDescent="0.2">
      <c r="A2889" s="504" t="s">
        <v>6796</v>
      </c>
      <c r="B2889" s="233" t="s">
        <v>6797</v>
      </c>
      <c r="C2889" s="234" t="s">
        <v>775</v>
      </c>
      <c r="D2889" s="235">
        <v>16457.939999999999</v>
      </c>
    </row>
    <row r="2890" spans="1:4" ht="24.95" customHeight="1" x14ac:dyDescent="0.2">
      <c r="A2890" s="504" t="s">
        <v>6798</v>
      </c>
      <c r="B2890" s="233" t="s">
        <v>6799</v>
      </c>
      <c r="C2890" s="234" t="s">
        <v>775</v>
      </c>
      <c r="D2890" s="235">
        <v>26789.14</v>
      </c>
    </row>
    <row r="2891" spans="1:4" ht="24.95" customHeight="1" x14ac:dyDescent="0.2">
      <c r="A2891" s="504" t="s">
        <v>6800</v>
      </c>
      <c r="B2891" s="233" t="s">
        <v>6801</v>
      </c>
      <c r="C2891" s="234" t="s">
        <v>775</v>
      </c>
      <c r="D2891" s="235">
        <v>4464.29</v>
      </c>
    </row>
    <row r="2892" spans="1:4" ht="24.95" customHeight="1" x14ac:dyDescent="0.2">
      <c r="A2892" s="504" t="s">
        <v>6802</v>
      </c>
      <c r="B2892" s="233" t="s">
        <v>6803</v>
      </c>
      <c r="C2892" s="234" t="s">
        <v>775</v>
      </c>
      <c r="D2892" s="235">
        <v>4999.2</v>
      </c>
    </row>
    <row r="2893" spans="1:4" ht="24.95" customHeight="1" x14ac:dyDescent="0.2">
      <c r="A2893" s="504" t="s">
        <v>6804</v>
      </c>
      <c r="B2893" s="233" t="s">
        <v>6805</v>
      </c>
      <c r="C2893" s="234" t="s">
        <v>775</v>
      </c>
      <c r="D2893" s="235">
        <v>36706.79</v>
      </c>
    </row>
    <row r="2894" spans="1:4" ht="24.95" customHeight="1" x14ac:dyDescent="0.2">
      <c r="A2894" s="504" t="s">
        <v>6806</v>
      </c>
      <c r="B2894" s="233" t="s">
        <v>6807</v>
      </c>
      <c r="C2894" s="234" t="s">
        <v>775</v>
      </c>
      <c r="D2894" s="235">
        <v>51344.04</v>
      </c>
    </row>
    <row r="2895" spans="1:4" ht="24.95" customHeight="1" x14ac:dyDescent="0.2">
      <c r="A2895" s="504">
        <v>93128</v>
      </c>
      <c r="B2895" s="233" t="s">
        <v>6808</v>
      </c>
      <c r="C2895" s="234" t="s">
        <v>775</v>
      </c>
      <c r="D2895" s="235">
        <v>100.22</v>
      </c>
    </row>
    <row r="2896" spans="1:4" ht="24.95" customHeight="1" x14ac:dyDescent="0.2">
      <c r="A2896" s="504">
        <v>93137</v>
      </c>
      <c r="B2896" s="233" t="s">
        <v>6809</v>
      </c>
      <c r="C2896" s="234" t="s">
        <v>775</v>
      </c>
      <c r="D2896" s="235">
        <v>118.28</v>
      </c>
    </row>
    <row r="2897" spans="1:4" ht="24.95" customHeight="1" x14ac:dyDescent="0.2">
      <c r="A2897" s="504">
        <v>93138</v>
      </c>
      <c r="B2897" s="233" t="s">
        <v>6810</v>
      </c>
      <c r="C2897" s="234" t="s">
        <v>775</v>
      </c>
      <c r="D2897" s="235">
        <v>111.44</v>
      </c>
    </row>
    <row r="2898" spans="1:4" ht="24.95" customHeight="1" x14ac:dyDescent="0.2">
      <c r="A2898" s="504">
        <v>93139</v>
      </c>
      <c r="B2898" s="233" t="s">
        <v>6811</v>
      </c>
      <c r="C2898" s="234" t="s">
        <v>775</v>
      </c>
      <c r="D2898" s="235">
        <v>140.68</v>
      </c>
    </row>
    <row r="2899" spans="1:4" ht="24.95" customHeight="1" x14ac:dyDescent="0.2">
      <c r="A2899" s="504">
        <v>93140</v>
      </c>
      <c r="B2899" s="233" t="s">
        <v>6812</v>
      </c>
      <c r="C2899" s="234" t="s">
        <v>775</v>
      </c>
      <c r="D2899" s="235">
        <v>132.76</v>
      </c>
    </row>
    <row r="2900" spans="1:4" ht="24.95" customHeight="1" x14ac:dyDescent="0.2">
      <c r="A2900" s="504">
        <v>93141</v>
      </c>
      <c r="B2900" s="233" t="s">
        <v>6813</v>
      </c>
      <c r="C2900" s="234" t="s">
        <v>775</v>
      </c>
      <c r="D2900" s="235">
        <v>119.2</v>
      </c>
    </row>
    <row r="2901" spans="1:4" ht="24.95" customHeight="1" x14ac:dyDescent="0.2">
      <c r="A2901" s="504">
        <v>93142</v>
      </c>
      <c r="B2901" s="233" t="s">
        <v>6814</v>
      </c>
      <c r="C2901" s="234" t="s">
        <v>775</v>
      </c>
      <c r="D2901" s="235">
        <v>134.32</v>
      </c>
    </row>
    <row r="2902" spans="1:4" ht="24.95" customHeight="1" x14ac:dyDescent="0.2">
      <c r="A2902" s="504">
        <v>93143</v>
      </c>
      <c r="B2902" s="233" t="s">
        <v>6815</v>
      </c>
      <c r="C2902" s="234" t="s">
        <v>775</v>
      </c>
      <c r="D2902" s="235">
        <v>121</v>
      </c>
    </row>
    <row r="2903" spans="1:4" ht="24.95" customHeight="1" x14ac:dyDescent="0.2">
      <c r="A2903" s="504">
        <v>93144</v>
      </c>
      <c r="B2903" s="233" t="s">
        <v>6816</v>
      </c>
      <c r="C2903" s="234" t="s">
        <v>775</v>
      </c>
      <c r="D2903" s="235">
        <v>145.94</v>
      </c>
    </row>
    <row r="2904" spans="1:4" ht="24.95" customHeight="1" x14ac:dyDescent="0.2">
      <c r="A2904" s="504">
        <v>93145</v>
      </c>
      <c r="B2904" s="233" t="s">
        <v>6817</v>
      </c>
      <c r="C2904" s="234" t="s">
        <v>775</v>
      </c>
      <c r="D2904" s="235">
        <v>143.81</v>
      </c>
    </row>
    <row r="2905" spans="1:4" ht="24.95" customHeight="1" x14ac:dyDescent="0.2">
      <c r="A2905" s="504">
        <v>93146</v>
      </c>
      <c r="B2905" s="233" t="s">
        <v>6818</v>
      </c>
      <c r="C2905" s="234" t="s">
        <v>775</v>
      </c>
      <c r="D2905" s="235">
        <v>155.03</v>
      </c>
    </row>
    <row r="2906" spans="1:4" ht="24.95" customHeight="1" x14ac:dyDescent="0.2">
      <c r="A2906" s="504">
        <v>93147</v>
      </c>
      <c r="B2906" s="233" t="s">
        <v>6819</v>
      </c>
      <c r="C2906" s="234" t="s">
        <v>775</v>
      </c>
      <c r="D2906" s="235">
        <v>176.37</v>
      </c>
    </row>
    <row r="2907" spans="1:4" ht="24.95" customHeight="1" x14ac:dyDescent="0.2">
      <c r="A2907" s="504">
        <v>8260</v>
      </c>
      <c r="B2907" s="233" t="s">
        <v>6820</v>
      </c>
      <c r="C2907" s="234" t="s">
        <v>775</v>
      </c>
      <c r="D2907" s="235">
        <v>2621.34</v>
      </c>
    </row>
    <row r="2908" spans="1:4" ht="24.95" customHeight="1" x14ac:dyDescent="0.2">
      <c r="A2908" s="504">
        <v>72315</v>
      </c>
      <c r="B2908" s="233" t="s">
        <v>6821</v>
      </c>
      <c r="C2908" s="234" t="s">
        <v>775</v>
      </c>
      <c r="D2908" s="235">
        <v>23.47</v>
      </c>
    </row>
    <row r="2909" spans="1:4" ht="24.95" customHeight="1" x14ac:dyDescent="0.2">
      <c r="A2909" s="504">
        <v>96971</v>
      </c>
      <c r="B2909" s="233" t="s">
        <v>6822</v>
      </c>
      <c r="C2909" s="234" t="s">
        <v>779</v>
      </c>
      <c r="D2909" s="235">
        <v>19.68</v>
      </c>
    </row>
    <row r="2910" spans="1:4" ht="24.95" customHeight="1" x14ac:dyDescent="0.2">
      <c r="A2910" s="504">
        <v>96972</v>
      </c>
      <c r="B2910" s="233" t="s">
        <v>6823</v>
      </c>
      <c r="C2910" s="234" t="s">
        <v>779</v>
      </c>
      <c r="D2910" s="235">
        <v>27.34</v>
      </c>
    </row>
    <row r="2911" spans="1:4" ht="24.95" customHeight="1" x14ac:dyDescent="0.2">
      <c r="A2911" s="504">
        <v>96973</v>
      </c>
      <c r="B2911" s="233" t="s">
        <v>6824</v>
      </c>
      <c r="C2911" s="234" t="s">
        <v>779</v>
      </c>
      <c r="D2911" s="235">
        <v>34.590000000000003</v>
      </c>
    </row>
    <row r="2912" spans="1:4" ht="24.95" customHeight="1" x14ac:dyDescent="0.2">
      <c r="A2912" s="504">
        <v>96974</v>
      </c>
      <c r="B2912" s="233" t="s">
        <v>6825</v>
      </c>
      <c r="C2912" s="234" t="s">
        <v>779</v>
      </c>
      <c r="D2912" s="235">
        <v>44.05</v>
      </c>
    </row>
    <row r="2913" spans="1:4" ht="24.95" customHeight="1" x14ac:dyDescent="0.2">
      <c r="A2913" s="504">
        <v>96975</v>
      </c>
      <c r="B2913" s="233" t="s">
        <v>6826</v>
      </c>
      <c r="C2913" s="234" t="s">
        <v>779</v>
      </c>
      <c r="D2913" s="235">
        <v>56.5</v>
      </c>
    </row>
    <row r="2914" spans="1:4" ht="24.95" customHeight="1" x14ac:dyDescent="0.2">
      <c r="A2914" s="504">
        <v>96976</v>
      </c>
      <c r="B2914" s="233" t="s">
        <v>6827</v>
      </c>
      <c r="C2914" s="234" t="s">
        <v>779</v>
      </c>
      <c r="D2914" s="235">
        <v>72.84</v>
      </c>
    </row>
    <row r="2915" spans="1:4" ht="24.95" customHeight="1" x14ac:dyDescent="0.2">
      <c r="A2915" s="504">
        <v>96977</v>
      </c>
      <c r="B2915" s="233" t="s">
        <v>6828</v>
      </c>
      <c r="C2915" s="234" t="s">
        <v>779</v>
      </c>
      <c r="D2915" s="235">
        <v>26.98</v>
      </c>
    </row>
    <row r="2916" spans="1:4" ht="24.95" customHeight="1" x14ac:dyDescent="0.2">
      <c r="A2916" s="504">
        <v>96978</v>
      </c>
      <c r="B2916" s="233" t="s">
        <v>6829</v>
      </c>
      <c r="C2916" s="234" t="s">
        <v>779</v>
      </c>
      <c r="D2916" s="235">
        <v>37.78</v>
      </c>
    </row>
    <row r="2917" spans="1:4" ht="24.95" customHeight="1" x14ac:dyDescent="0.2">
      <c r="A2917" s="504">
        <v>96979</v>
      </c>
      <c r="B2917" s="233" t="s">
        <v>6830</v>
      </c>
      <c r="C2917" s="234" t="s">
        <v>779</v>
      </c>
      <c r="D2917" s="235">
        <v>52.87</v>
      </c>
    </row>
    <row r="2918" spans="1:4" ht="24.95" customHeight="1" x14ac:dyDescent="0.2">
      <c r="A2918" s="504">
        <v>96984</v>
      </c>
      <c r="B2918" s="233" t="s">
        <v>6832</v>
      </c>
      <c r="C2918" s="234" t="s">
        <v>775</v>
      </c>
      <c r="D2918" s="235">
        <v>39.14</v>
      </c>
    </row>
    <row r="2919" spans="1:4" ht="24.95" customHeight="1" x14ac:dyDescent="0.2">
      <c r="A2919" s="504">
        <v>96985</v>
      </c>
      <c r="B2919" s="233" t="s">
        <v>6833</v>
      </c>
      <c r="C2919" s="234" t="s">
        <v>775</v>
      </c>
      <c r="D2919" s="235">
        <v>43.31</v>
      </c>
    </row>
    <row r="2920" spans="1:4" ht="24.95" customHeight="1" x14ac:dyDescent="0.2">
      <c r="A2920" s="504">
        <v>96986</v>
      </c>
      <c r="B2920" s="233" t="s">
        <v>6834</v>
      </c>
      <c r="C2920" s="234" t="s">
        <v>775</v>
      </c>
      <c r="D2920" s="235">
        <v>64.81</v>
      </c>
    </row>
    <row r="2921" spans="1:4" ht="24.95" customHeight="1" x14ac:dyDescent="0.2">
      <c r="A2921" s="504">
        <v>96987</v>
      </c>
      <c r="B2921" s="233" t="s">
        <v>6835</v>
      </c>
      <c r="C2921" s="234" t="s">
        <v>775</v>
      </c>
      <c r="D2921" s="235">
        <v>77.58</v>
      </c>
    </row>
    <row r="2922" spans="1:4" ht="24.95" customHeight="1" x14ac:dyDescent="0.2">
      <c r="A2922" s="504">
        <v>96988</v>
      </c>
      <c r="B2922" s="233" t="s">
        <v>6836</v>
      </c>
      <c r="C2922" s="234" t="s">
        <v>775</v>
      </c>
      <c r="D2922" s="235">
        <v>92.5</v>
      </c>
    </row>
    <row r="2923" spans="1:4" ht="24.95" customHeight="1" x14ac:dyDescent="0.2">
      <c r="A2923" s="504">
        <v>96989</v>
      </c>
      <c r="B2923" s="233" t="s">
        <v>6837</v>
      </c>
      <c r="C2923" s="234" t="s">
        <v>775</v>
      </c>
      <c r="D2923" s="235">
        <v>61.19</v>
      </c>
    </row>
    <row r="2924" spans="1:4" ht="24.95" customHeight="1" x14ac:dyDescent="0.2">
      <c r="A2924" s="504">
        <v>98463</v>
      </c>
      <c r="B2924" s="233" t="s">
        <v>6831</v>
      </c>
      <c r="C2924" s="234" t="s">
        <v>775</v>
      </c>
      <c r="D2924" s="235">
        <v>16.100000000000001</v>
      </c>
    </row>
    <row r="2925" spans="1:4" ht="24.95" customHeight="1" x14ac:dyDescent="0.2">
      <c r="A2925" s="504">
        <v>9535</v>
      </c>
      <c r="B2925" s="233" t="s">
        <v>6838</v>
      </c>
      <c r="C2925" s="234" t="s">
        <v>775</v>
      </c>
      <c r="D2925" s="235">
        <v>61.66</v>
      </c>
    </row>
    <row r="2926" spans="1:4" ht="24.95" customHeight="1" x14ac:dyDescent="0.2">
      <c r="A2926" s="504">
        <v>72322</v>
      </c>
      <c r="B2926" s="233" t="s">
        <v>6839</v>
      </c>
      <c r="C2926" s="234" t="s">
        <v>775</v>
      </c>
      <c r="D2926" s="235">
        <v>390.45</v>
      </c>
    </row>
    <row r="2927" spans="1:4" ht="24.95" customHeight="1" x14ac:dyDescent="0.2">
      <c r="A2927" s="504">
        <v>72326</v>
      </c>
      <c r="B2927" s="233" t="s">
        <v>6840</v>
      </c>
      <c r="C2927" s="234" t="s">
        <v>775</v>
      </c>
      <c r="D2927" s="235">
        <v>544.73</v>
      </c>
    </row>
    <row r="2928" spans="1:4" ht="24.95" customHeight="1" x14ac:dyDescent="0.2">
      <c r="A2928" s="504">
        <v>72327</v>
      </c>
      <c r="B2928" s="233" t="s">
        <v>6841</v>
      </c>
      <c r="C2928" s="234" t="s">
        <v>775</v>
      </c>
      <c r="D2928" s="235">
        <v>5.74</v>
      </c>
    </row>
    <row r="2929" spans="1:4" ht="24.95" customHeight="1" x14ac:dyDescent="0.2">
      <c r="A2929" s="504">
        <v>72328</v>
      </c>
      <c r="B2929" s="233" t="s">
        <v>6842</v>
      </c>
      <c r="C2929" s="234" t="s">
        <v>775</v>
      </c>
      <c r="D2929" s="235">
        <v>6.73</v>
      </c>
    </row>
    <row r="2930" spans="1:4" ht="24.95" customHeight="1" x14ac:dyDescent="0.2">
      <c r="A2930" s="504">
        <v>72330</v>
      </c>
      <c r="B2930" s="233" t="s">
        <v>6843</v>
      </c>
      <c r="C2930" s="234" t="s">
        <v>775</v>
      </c>
      <c r="D2930" s="235">
        <v>28.2</v>
      </c>
    </row>
    <row r="2931" spans="1:4" ht="24.95" customHeight="1" x14ac:dyDescent="0.2">
      <c r="A2931" s="504" t="s">
        <v>6844</v>
      </c>
      <c r="B2931" s="233" t="s">
        <v>6845</v>
      </c>
      <c r="C2931" s="234" t="s">
        <v>775</v>
      </c>
      <c r="D2931" s="235">
        <v>300.69</v>
      </c>
    </row>
    <row r="2932" spans="1:4" ht="24.95" customHeight="1" x14ac:dyDescent="0.2">
      <c r="A2932" s="504" t="s">
        <v>6846</v>
      </c>
      <c r="B2932" s="233" t="s">
        <v>6847</v>
      </c>
      <c r="C2932" s="234" t="s">
        <v>775</v>
      </c>
      <c r="D2932" s="235">
        <v>203.14</v>
      </c>
    </row>
    <row r="2933" spans="1:4" ht="24.95" customHeight="1" x14ac:dyDescent="0.2">
      <c r="A2933" s="504" t="s">
        <v>6848</v>
      </c>
      <c r="B2933" s="233" t="s">
        <v>6849</v>
      </c>
      <c r="C2933" s="234" t="s">
        <v>775</v>
      </c>
      <c r="D2933" s="235">
        <v>311.64</v>
      </c>
    </row>
    <row r="2934" spans="1:4" ht="24.95" customHeight="1" x14ac:dyDescent="0.2">
      <c r="A2934" s="504" t="s">
        <v>6850</v>
      </c>
      <c r="B2934" s="233" t="s">
        <v>6851</v>
      </c>
      <c r="C2934" s="234" t="s">
        <v>775</v>
      </c>
      <c r="D2934" s="235">
        <v>574.62</v>
      </c>
    </row>
    <row r="2935" spans="1:4" ht="24.95" customHeight="1" x14ac:dyDescent="0.2">
      <c r="A2935" s="504">
        <v>83482</v>
      </c>
      <c r="B2935" s="233" t="s">
        <v>6852</v>
      </c>
      <c r="C2935" s="234" t="s">
        <v>775</v>
      </c>
      <c r="D2935" s="235">
        <v>28.2</v>
      </c>
    </row>
    <row r="2936" spans="1:4" ht="24.95" customHeight="1" x14ac:dyDescent="0.2">
      <c r="A2936" s="504">
        <v>83487</v>
      </c>
      <c r="B2936" s="233" t="s">
        <v>6853</v>
      </c>
      <c r="C2936" s="234" t="s">
        <v>775</v>
      </c>
      <c r="D2936" s="235">
        <v>96.9</v>
      </c>
    </row>
    <row r="2937" spans="1:4" ht="24.95" customHeight="1" x14ac:dyDescent="0.2">
      <c r="A2937" s="504">
        <v>83490</v>
      </c>
      <c r="B2937" s="233" t="s">
        <v>6854</v>
      </c>
      <c r="C2937" s="234" t="s">
        <v>775</v>
      </c>
      <c r="D2937" s="235">
        <v>200.3</v>
      </c>
    </row>
    <row r="2938" spans="1:4" ht="24.95" customHeight="1" x14ac:dyDescent="0.2">
      <c r="A2938" s="504">
        <v>83491</v>
      </c>
      <c r="B2938" s="233" t="s">
        <v>6855</v>
      </c>
      <c r="C2938" s="234" t="s">
        <v>775</v>
      </c>
      <c r="D2938" s="235">
        <v>283.74</v>
      </c>
    </row>
    <row r="2939" spans="1:4" ht="24.95" customHeight="1" x14ac:dyDescent="0.2">
      <c r="A2939" s="504">
        <v>83492</v>
      </c>
      <c r="B2939" s="233" t="s">
        <v>6856</v>
      </c>
      <c r="C2939" s="234" t="s">
        <v>775</v>
      </c>
      <c r="D2939" s="235">
        <v>427.38</v>
      </c>
    </row>
    <row r="2940" spans="1:4" ht="24.95" customHeight="1" x14ac:dyDescent="0.2">
      <c r="A2940" s="504">
        <v>83493</v>
      </c>
      <c r="B2940" s="233" t="s">
        <v>6857</v>
      </c>
      <c r="C2940" s="234" t="s">
        <v>775</v>
      </c>
      <c r="D2940" s="235">
        <v>28.2</v>
      </c>
    </row>
    <row r="2941" spans="1:4" ht="24.95" customHeight="1" x14ac:dyDescent="0.2">
      <c r="A2941" s="504">
        <v>85195</v>
      </c>
      <c r="B2941" s="233" t="s">
        <v>6858</v>
      </c>
      <c r="C2941" s="234" t="s">
        <v>775</v>
      </c>
      <c r="D2941" s="235">
        <v>70.75</v>
      </c>
    </row>
    <row r="2942" spans="1:4" ht="24.95" customHeight="1" x14ac:dyDescent="0.2">
      <c r="A2942" s="504">
        <v>88547</v>
      </c>
      <c r="B2942" s="233" t="s">
        <v>6859</v>
      </c>
      <c r="C2942" s="234" t="s">
        <v>775</v>
      </c>
      <c r="D2942" s="235">
        <v>77.39</v>
      </c>
    </row>
    <row r="2943" spans="1:4" ht="24.95" customHeight="1" x14ac:dyDescent="0.2">
      <c r="A2943" s="504">
        <v>72283</v>
      </c>
      <c r="B2943" s="233" t="s">
        <v>6860</v>
      </c>
      <c r="C2943" s="234" t="s">
        <v>775</v>
      </c>
      <c r="D2943" s="235">
        <v>940.11</v>
      </c>
    </row>
    <row r="2944" spans="1:4" ht="24.95" customHeight="1" x14ac:dyDescent="0.2">
      <c r="A2944" s="504">
        <v>72287</v>
      </c>
      <c r="B2944" s="233" t="s">
        <v>6861</v>
      </c>
      <c r="C2944" s="234" t="s">
        <v>775</v>
      </c>
      <c r="D2944" s="235">
        <v>268.52999999999997</v>
      </c>
    </row>
    <row r="2945" spans="1:4" ht="24.95" customHeight="1" x14ac:dyDescent="0.2">
      <c r="A2945" s="504">
        <v>72288</v>
      </c>
      <c r="B2945" s="233" t="s">
        <v>6862</v>
      </c>
      <c r="C2945" s="234" t="s">
        <v>775</v>
      </c>
      <c r="D2945" s="235">
        <v>336.01</v>
      </c>
    </row>
    <row r="2946" spans="1:4" ht="24.95" customHeight="1" x14ac:dyDescent="0.2">
      <c r="A2946" s="504">
        <v>72553</v>
      </c>
      <c r="B2946" s="233" t="s">
        <v>6863</v>
      </c>
      <c r="C2946" s="234" t="s">
        <v>775</v>
      </c>
      <c r="D2946" s="235">
        <v>140.88</v>
      </c>
    </row>
    <row r="2947" spans="1:4" ht="24.95" customHeight="1" x14ac:dyDescent="0.2">
      <c r="A2947" s="504">
        <v>72554</v>
      </c>
      <c r="B2947" s="233" t="s">
        <v>6864</v>
      </c>
      <c r="C2947" s="234" t="s">
        <v>775</v>
      </c>
      <c r="D2947" s="235">
        <v>474.73</v>
      </c>
    </row>
    <row r="2948" spans="1:4" ht="24.95" customHeight="1" x14ac:dyDescent="0.2">
      <c r="A2948" s="504" t="s">
        <v>6865</v>
      </c>
      <c r="B2948" s="233" t="s">
        <v>6866</v>
      </c>
      <c r="C2948" s="234" t="s">
        <v>775</v>
      </c>
      <c r="D2948" s="235">
        <v>147.43</v>
      </c>
    </row>
    <row r="2949" spans="1:4" ht="24.95" customHeight="1" x14ac:dyDescent="0.2">
      <c r="A2949" s="504" t="s">
        <v>6867</v>
      </c>
      <c r="B2949" s="233" t="s">
        <v>6868</v>
      </c>
      <c r="C2949" s="234" t="s">
        <v>775</v>
      </c>
      <c r="D2949" s="235">
        <v>151.9</v>
      </c>
    </row>
    <row r="2950" spans="1:4" ht="24.95" customHeight="1" x14ac:dyDescent="0.2">
      <c r="A2950" s="504">
        <v>83633</v>
      </c>
      <c r="B2950" s="233" t="s">
        <v>6869</v>
      </c>
      <c r="C2950" s="234" t="s">
        <v>775</v>
      </c>
      <c r="D2950" s="235">
        <v>1627.73</v>
      </c>
    </row>
    <row r="2951" spans="1:4" ht="24.95" customHeight="1" x14ac:dyDescent="0.2">
      <c r="A2951" s="504">
        <v>83634</v>
      </c>
      <c r="B2951" s="233" t="s">
        <v>6870</v>
      </c>
      <c r="C2951" s="234" t="s">
        <v>775</v>
      </c>
      <c r="D2951" s="235">
        <v>445.51</v>
      </c>
    </row>
    <row r="2952" spans="1:4" ht="24.95" customHeight="1" x14ac:dyDescent="0.2">
      <c r="A2952" s="504">
        <v>83635</v>
      </c>
      <c r="B2952" s="233" t="s">
        <v>6871</v>
      </c>
      <c r="C2952" s="234" t="s">
        <v>775</v>
      </c>
      <c r="D2952" s="235">
        <v>171.28</v>
      </c>
    </row>
    <row r="2953" spans="1:4" ht="24.95" customHeight="1" x14ac:dyDescent="0.2">
      <c r="A2953" s="504">
        <v>96765</v>
      </c>
      <c r="B2953" s="233" t="s">
        <v>18443</v>
      </c>
      <c r="C2953" s="234" t="s">
        <v>775</v>
      </c>
      <c r="D2953" s="235">
        <v>1114.8399999999999</v>
      </c>
    </row>
    <row r="2954" spans="1:4" ht="24.95" customHeight="1" x14ac:dyDescent="0.2">
      <c r="A2954" s="504">
        <v>72337</v>
      </c>
      <c r="B2954" s="233" t="s">
        <v>6872</v>
      </c>
      <c r="C2954" s="234" t="s">
        <v>775</v>
      </c>
      <c r="D2954" s="235">
        <v>22.34</v>
      </c>
    </row>
    <row r="2955" spans="1:4" ht="24.95" customHeight="1" x14ac:dyDescent="0.2">
      <c r="A2955" s="504" t="s">
        <v>6873</v>
      </c>
      <c r="B2955" s="233" t="s">
        <v>6874</v>
      </c>
      <c r="C2955" s="234" t="s">
        <v>775</v>
      </c>
      <c r="D2955" s="235">
        <v>158.85</v>
      </c>
    </row>
    <row r="2956" spans="1:4" ht="24.95" customHeight="1" x14ac:dyDescent="0.2">
      <c r="A2956" s="504" t="s">
        <v>6875</v>
      </c>
      <c r="B2956" s="233" t="s">
        <v>6876</v>
      </c>
      <c r="C2956" s="234" t="s">
        <v>775</v>
      </c>
      <c r="D2956" s="235">
        <v>290.69</v>
      </c>
    </row>
    <row r="2957" spans="1:4" ht="24.95" customHeight="1" x14ac:dyDescent="0.2">
      <c r="A2957" s="504" t="s">
        <v>6877</v>
      </c>
      <c r="B2957" s="233" t="s">
        <v>6878</v>
      </c>
      <c r="C2957" s="234" t="s">
        <v>775</v>
      </c>
      <c r="D2957" s="235">
        <v>933.9</v>
      </c>
    </row>
    <row r="2958" spans="1:4" ht="24.95" customHeight="1" x14ac:dyDescent="0.2">
      <c r="A2958" s="504" t="s">
        <v>6879</v>
      </c>
      <c r="B2958" s="233" t="s">
        <v>6880</v>
      </c>
      <c r="C2958" s="234" t="s">
        <v>779</v>
      </c>
      <c r="D2958" s="235">
        <v>1.63</v>
      </c>
    </row>
    <row r="2959" spans="1:4" ht="24.95" customHeight="1" x14ac:dyDescent="0.2">
      <c r="A2959" s="504">
        <v>83366</v>
      </c>
      <c r="B2959" s="233" t="s">
        <v>6881</v>
      </c>
      <c r="C2959" s="234" t="s">
        <v>775</v>
      </c>
      <c r="D2959" s="235">
        <v>51.01</v>
      </c>
    </row>
    <row r="2960" spans="1:4" ht="24.95" customHeight="1" x14ac:dyDescent="0.2">
      <c r="A2960" s="504">
        <v>83367</v>
      </c>
      <c r="B2960" s="233" t="s">
        <v>6882</v>
      </c>
      <c r="C2960" s="234" t="s">
        <v>775</v>
      </c>
      <c r="D2960" s="235">
        <v>245.01</v>
      </c>
    </row>
    <row r="2961" spans="1:4" ht="24.95" customHeight="1" x14ac:dyDescent="0.2">
      <c r="A2961" s="504">
        <v>83368</v>
      </c>
      <c r="B2961" s="233" t="s">
        <v>6883</v>
      </c>
      <c r="C2961" s="234" t="s">
        <v>775</v>
      </c>
      <c r="D2961" s="235">
        <v>702.54</v>
      </c>
    </row>
    <row r="2962" spans="1:4" ht="24.95" customHeight="1" x14ac:dyDescent="0.2">
      <c r="A2962" s="504">
        <v>83369</v>
      </c>
      <c r="B2962" s="233" t="s">
        <v>6884</v>
      </c>
      <c r="C2962" s="234" t="s">
        <v>775</v>
      </c>
      <c r="D2962" s="235">
        <v>177.07</v>
      </c>
    </row>
    <row r="2963" spans="1:4" ht="24.95" customHeight="1" x14ac:dyDescent="0.2">
      <c r="A2963" s="504">
        <v>83370</v>
      </c>
      <c r="B2963" s="233" t="s">
        <v>6885</v>
      </c>
      <c r="C2963" s="234" t="s">
        <v>775</v>
      </c>
      <c r="D2963" s="235">
        <v>120.97</v>
      </c>
    </row>
    <row r="2964" spans="1:4" ht="24.95" customHeight="1" x14ac:dyDescent="0.2">
      <c r="A2964" s="504">
        <v>83371</v>
      </c>
      <c r="B2964" s="233" t="s">
        <v>6886</v>
      </c>
      <c r="C2964" s="234" t="s">
        <v>775</v>
      </c>
      <c r="D2964" s="235">
        <v>79.11</v>
      </c>
    </row>
    <row r="2965" spans="1:4" ht="24.95" customHeight="1" x14ac:dyDescent="0.2">
      <c r="A2965" s="504">
        <v>83639</v>
      </c>
      <c r="B2965" s="233" t="s">
        <v>6887</v>
      </c>
      <c r="C2965" s="234" t="s">
        <v>779</v>
      </c>
      <c r="D2965" s="235">
        <v>53.73</v>
      </c>
    </row>
    <row r="2966" spans="1:4" ht="24.95" customHeight="1" x14ac:dyDescent="0.2">
      <c r="A2966" s="504">
        <v>84676</v>
      </c>
      <c r="B2966" s="233" t="s">
        <v>6888</v>
      </c>
      <c r="C2966" s="234" t="s">
        <v>775</v>
      </c>
      <c r="D2966" s="235">
        <v>233.08</v>
      </c>
    </row>
    <row r="2967" spans="1:4" ht="24.95" customHeight="1" x14ac:dyDescent="0.2">
      <c r="A2967" s="504">
        <v>84796</v>
      </c>
      <c r="B2967" s="233" t="s">
        <v>6889</v>
      </c>
      <c r="C2967" s="234" t="s">
        <v>775</v>
      </c>
      <c r="D2967" s="235">
        <v>573.37</v>
      </c>
    </row>
    <row r="2968" spans="1:4" ht="24.95" customHeight="1" x14ac:dyDescent="0.2">
      <c r="A2968" s="504">
        <v>84798</v>
      </c>
      <c r="B2968" s="233" t="s">
        <v>6890</v>
      </c>
      <c r="C2968" s="234" t="s">
        <v>775</v>
      </c>
      <c r="D2968" s="235">
        <v>253.49</v>
      </c>
    </row>
    <row r="2969" spans="1:4" ht="24.95" customHeight="1" x14ac:dyDescent="0.2">
      <c r="A2969" s="504">
        <v>98261</v>
      </c>
      <c r="B2969" s="233" t="s">
        <v>18444</v>
      </c>
      <c r="C2969" s="234" t="s">
        <v>779</v>
      </c>
      <c r="D2969" s="235">
        <v>2.66</v>
      </c>
    </row>
    <row r="2970" spans="1:4" ht="24.95" customHeight="1" x14ac:dyDescent="0.2">
      <c r="A2970" s="504">
        <v>98262</v>
      </c>
      <c r="B2970" s="233" t="s">
        <v>18445</v>
      </c>
      <c r="C2970" s="234" t="s">
        <v>779</v>
      </c>
      <c r="D2970" s="235">
        <v>3.14</v>
      </c>
    </row>
    <row r="2971" spans="1:4" ht="24.95" customHeight="1" x14ac:dyDescent="0.2">
      <c r="A2971" s="504">
        <v>98263</v>
      </c>
      <c r="B2971" s="233" t="s">
        <v>18446</v>
      </c>
      <c r="C2971" s="234" t="s">
        <v>779</v>
      </c>
      <c r="D2971" s="235">
        <v>3.72</v>
      </c>
    </row>
    <row r="2972" spans="1:4" ht="24.95" customHeight="1" x14ac:dyDescent="0.2">
      <c r="A2972" s="504">
        <v>98264</v>
      </c>
      <c r="B2972" s="233" t="s">
        <v>18447</v>
      </c>
      <c r="C2972" s="234" t="s">
        <v>779</v>
      </c>
      <c r="D2972" s="235">
        <v>4.18</v>
      </c>
    </row>
    <row r="2973" spans="1:4" ht="24.95" customHeight="1" x14ac:dyDescent="0.2">
      <c r="A2973" s="504">
        <v>98265</v>
      </c>
      <c r="B2973" s="233" t="s">
        <v>18448</v>
      </c>
      <c r="C2973" s="234" t="s">
        <v>779</v>
      </c>
      <c r="D2973" s="235">
        <v>4.8499999999999996</v>
      </c>
    </row>
    <row r="2974" spans="1:4" ht="24.95" customHeight="1" x14ac:dyDescent="0.2">
      <c r="A2974" s="504">
        <v>98266</v>
      </c>
      <c r="B2974" s="233" t="s">
        <v>18449</v>
      </c>
      <c r="C2974" s="234" t="s">
        <v>779</v>
      </c>
      <c r="D2974" s="235">
        <v>5.26</v>
      </c>
    </row>
    <row r="2975" spans="1:4" ht="24.95" customHeight="1" x14ac:dyDescent="0.2">
      <c r="A2975" s="504">
        <v>98267</v>
      </c>
      <c r="B2975" s="233" t="s">
        <v>18450</v>
      </c>
      <c r="C2975" s="234" t="s">
        <v>779</v>
      </c>
      <c r="D2975" s="235">
        <v>8.66</v>
      </c>
    </row>
    <row r="2976" spans="1:4" ht="24.95" customHeight="1" x14ac:dyDescent="0.2">
      <c r="A2976" s="504">
        <v>98268</v>
      </c>
      <c r="B2976" s="233" t="s">
        <v>18451</v>
      </c>
      <c r="C2976" s="234" t="s">
        <v>779</v>
      </c>
      <c r="D2976" s="235">
        <v>14.22</v>
      </c>
    </row>
    <row r="2977" spans="1:4" ht="24.95" customHeight="1" x14ac:dyDescent="0.2">
      <c r="A2977" s="504">
        <v>98269</v>
      </c>
      <c r="B2977" s="233" t="s">
        <v>18452</v>
      </c>
      <c r="C2977" s="234" t="s">
        <v>779</v>
      </c>
      <c r="D2977" s="235">
        <v>18.39</v>
      </c>
    </row>
    <row r="2978" spans="1:4" ht="24.95" customHeight="1" x14ac:dyDescent="0.2">
      <c r="A2978" s="504">
        <v>98270</v>
      </c>
      <c r="B2978" s="233" t="s">
        <v>18453</v>
      </c>
      <c r="C2978" s="234" t="s">
        <v>779</v>
      </c>
      <c r="D2978" s="235">
        <v>30.02</v>
      </c>
    </row>
    <row r="2979" spans="1:4" ht="24.95" customHeight="1" x14ac:dyDescent="0.2">
      <c r="A2979" s="504">
        <v>98271</v>
      </c>
      <c r="B2979" s="233" t="s">
        <v>18454</v>
      </c>
      <c r="C2979" s="234" t="s">
        <v>779</v>
      </c>
      <c r="D2979" s="235">
        <v>46.67</v>
      </c>
    </row>
    <row r="2980" spans="1:4" ht="24.95" customHeight="1" x14ac:dyDescent="0.2">
      <c r="A2980" s="504">
        <v>98272</v>
      </c>
      <c r="B2980" s="233" t="s">
        <v>18455</v>
      </c>
      <c r="C2980" s="234" t="s">
        <v>779</v>
      </c>
      <c r="D2980" s="235">
        <v>109.65</v>
      </c>
    </row>
    <row r="2981" spans="1:4" ht="24.95" customHeight="1" x14ac:dyDescent="0.2">
      <c r="A2981" s="504">
        <v>98273</v>
      </c>
      <c r="B2981" s="233" t="s">
        <v>18456</v>
      </c>
      <c r="C2981" s="234" t="s">
        <v>779</v>
      </c>
      <c r="D2981" s="235">
        <v>2.0699999999999998</v>
      </c>
    </row>
    <row r="2982" spans="1:4" ht="24.95" customHeight="1" x14ac:dyDescent="0.2">
      <c r="A2982" s="504">
        <v>98274</v>
      </c>
      <c r="B2982" s="233" t="s">
        <v>18457</v>
      </c>
      <c r="C2982" s="234" t="s">
        <v>779</v>
      </c>
      <c r="D2982" s="235">
        <v>2.75</v>
      </c>
    </row>
    <row r="2983" spans="1:4" ht="24.95" customHeight="1" x14ac:dyDescent="0.2">
      <c r="A2983" s="504">
        <v>98275</v>
      </c>
      <c r="B2983" s="233" t="s">
        <v>18458</v>
      </c>
      <c r="C2983" s="234" t="s">
        <v>779</v>
      </c>
      <c r="D2983" s="235">
        <v>3.15</v>
      </c>
    </row>
    <row r="2984" spans="1:4" ht="24.95" customHeight="1" x14ac:dyDescent="0.2">
      <c r="A2984" s="504">
        <v>98276</v>
      </c>
      <c r="B2984" s="233" t="s">
        <v>18459</v>
      </c>
      <c r="C2984" s="234" t="s">
        <v>779</v>
      </c>
      <c r="D2984" s="235">
        <v>6.56</v>
      </c>
    </row>
    <row r="2985" spans="1:4" ht="24.95" customHeight="1" x14ac:dyDescent="0.2">
      <c r="A2985" s="504">
        <v>98277</v>
      </c>
      <c r="B2985" s="233" t="s">
        <v>18460</v>
      </c>
      <c r="C2985" s="234" t="s">
        <v>779</v>
      </c>
      <c r="D2985" s="235">
        <v>12.11</v>
      </c>
    </row>
    <row r="2986" spans="1:4" ht="24.95" customHeight="1" x14ac:dyDescent="0.2">
      <c r="A2986" s="504">
        <v>98278</v>
      </c>
      <c r="B2986" s="233" t="s">
        <v>18461</v>
      </c>
      <c r="C2986" s="234" t="s">
        <v>779</v>
      </c>
      <c r="D2986" s="235">
        <v>16.29</v>
      </c>
    </row>
    <row r="2987" spans="1:4" ht="24.95" customHeight="1" x14ac:dyDescent="0.2">
      <c r="A2987" s="504">
        <v>98279</v>
      </c>
      <c r="B2987" s="233" t="s">
        <v>18462</v>
      </c>
      <c r="C2987" s="234" t="s">
        <v>779</v>
      </c>
      <c r="D2987" s="235">
        <v>27.91</v>
      </c>
    </row>
    <row r="2988" spans="1:4" ht="24.95" customHeight="1" x14ac:dyDescent="0.2">
      <c r="A2988" s="504">
        <v>98280</v>
      </c>
      <c r="B2988" s="233" t="s">
        <v>18463</v>
      </c>
      <c r="C2988" s="234" t="s">
        <v>779</v>
      </c>
      <c r="D2988" s="235">
        <v>5.37</v>
      </c>
    </row>
    <row r="2989" spans="1:4" ht="24.95" customHeight="1" x14ac:dyDescent="0.2">
      <c r="A2989" s="504">
        <v>98281</v>
      </c>
      <c r="B2989" s="233" t="s">
        <v>18464</v>
      </c>
      <c r="C2989" s="234" t="s">
        <v>779</v>
      </c>
      <c r="D2989" s="235">
        <v>5.85</v>
      </c>
    </row>
    <row r="2990" spans="1:4" ht="24.95" customHeight="1" x14ac:dyDescent="0.2">
      <c r="A2990" s="504">
        <v>98282</v>
      </c>
      <c r="B2990" s="233" t="s">
        <v>18465</v>
      </c>
      <c r="C2990" s="234" t="s">
        <v>779</v>
      </c>
      <c r="D2990" s="235">
        <v>6.43</v>
      </c>
    </row>
    <row r="2991" spans="1:4" ht="24.95" customHeight="1" x14ac:dyDescent="0.2">
      <c r="A2991" s="504">
        <v>98283</v>
      </c>
      <c r="B2991" s="233" t="s">
        <v>18466</v>
      </c>
      <c r="C2991" s="234" t="s">
        <v>779</v>
      </c>
      <c r="D2991" s="235">
        <v>6.89</v>
      </c>
    </row>
    <row r="2992" spans="1:4" ht="24.95" customHeight="1" x14ac:dyDescent="0.2">
      <c r="A2992" s="504">
        <v>98284</v>
      </c>
      <c r="B2992" s="233" t="s">
        <v>18467</v>
      </c>
      <c r="C2992" s="234" t="s">
        <v>779</v>
      </c>
      <c r="D2992" s="235">
        <v>7.57</v>
      </c>
    </row>
    <row r="2993" spans="1:4" ht="24.95" customHeight="1" x14ac:dyDescent="0.2">
      <c r="A2993" s="504">
        <v>98285</v>
      </c>
      <c r="B2993" s="233" t="s">
        <v>18468</v>
      </c>
      <c r="C2993" s="234" t="s">
        <v>779</v>
      </c>
      <c r="D2993" s="235">
        <v>7.97</v>
      </c>
    </row>
    <row r="2994" spans="1:4" ht="24.95" customHeight="1" x14ac:dyDescent="0.2">
      <c r="A2994" s="504">
        <v>98286</v>
      </c>
      <c r="B2994" s="233" t="s">
        <v>18469</v>
      </c>
      <c r="C2994" s="234" t="s">
        <v>779</v>
      </c>
      <c r="D2994" s="235">
        <v>11.37</v>
      </c>
    </row>
    <row r="2995" spans="1:4" ht="24.95" customHeight="1" x14ac:dyDescent="0.2">
      <c r="A2995" s="504">
        <v>98287</v>
      </c>
      <c r="B2995" s="233" t="s">
        <v>18470</v>
      </c>
      <c r="C2995" s="234" t="s">
        <v>779</v>
      </c>
      <c r="D2995" s="235">
        <v>1.03</v>
      </c>
    </row>
    <row r="2996" spans="1:4" ht="24.95" customHeight="1" x14ac:dyDescent="0.2">
      <c r="A2996" s="504">
        <v>98288</v>
      </c>
      <c r="B2996" s="233" t="s">
        <v>18471</v>
      </c>
      <c r="C2996" s="234" t="s">
        <v>779</v>
      </c>
      <c r="D2996" s="235">
        <v>1.51</v>
      </c>
    </row>
    <row r="2997" spans="1:4" ht="24.95" customHeight="1" x14ac:dyDescent="0.2">
      <c r="A2997" s="504">
        <v>98289</v>
      </c>
      <c r="B2997" s="233" t="s">
        <v>18472</v>
      </c>
      <c r="C2997" s="234" t="s">
        <v>779</v>
      </c>
      <c r="D2997" s="235">
        <v>2.09</v>
      </c>
    </row>
    <row r="2998" spans="1:4" ht="24.95" customHeight="1" x14ac:dyDescent="0.2">
      <c r="A2998" s="504">
        <v>98290</v>
      </c>
      <c r="B2998" s="233" t="s">
        <v>18473</v>
      </c>
      <c r="C2998" s="234" t="s">
        <v>779</v>
      </c>
      <c r="D2998" s="235">
        <v>2.5499999999999998</v>
      </c>
    </row>
    <row r="2999" spans="1:4" ht="24.95" customHeight="1" x14ac:dyDescent="0.2">
      <c r="A2999" s="504">
        <v>98291</v>
      </c>
      <c r="B2999" s="233" t="s">
        <v>18474</v>
      </c>
      <c r="C2999" s="234" t="s">
        <v>779</v>
      </c>
      <c r="D2999" s="235">
        <v>3.24</v>
      </c>
    </row>
    <row r="3000" spans="1:4" ht="24.95" customHeight="1" x14ac:dyDescent="0.2">
      <c r="A3000" s="504">
        <v>98292</v>
      </c>
      <c r="B3000" s="233" t="s">
        <v>18475</v>
      </c>
      <c r="C3000" s="234" t="s">
        <v>779</v>
      </c>
      <c r="D3000" s="235">
        <v>3.63</v>
      </c>
    </row>
    <row r="3001" spans="1:4" ht="24.95" customHeight="1" x14ac:dyDescent="0.2">
      <c r="A3001" s="504">
        <v>98293</v>
      </c>
      <c r="B3001" s="233" t="s">
        <v>18476</v>
      </c>
      <c r="C3001" s="234" t="s">
        <v>779</v>
      </c>
      <c r="D3001" s="235">
        <v>7.04</v>
      </c>
    </row>
    <row r="3002" spans="1:4" ht="24.95" customHeight="1" x14ac:dyDescent="0.2">
      <c r="A3002" s="504">
        <v>98400</v>
      </c>
      <c r="B3002" s="233" t="s">
        <v>18477</v>
      </c>
      <c r="C3002" s="234" t="s">
        <v>779</v>
      </c>
      <c r="D3002" s="235">
        <v>10.29</v>
      </c>
    </row>
    <row r="3003" spans="1:4" ht="24.95" customHeight="1" x14ac:dyDescent="0.2">
      <c r="A3003" s="504">
        <v>98401</v>
      </c>
      <c r="B3003" s="233" t="s">
        <v>18478</v>
      </c>
      <c r="C3003" s="234" t="s">
        <v>779</v>
      </c>
      <c r="D3003" s="235">
        <v>15.97</v>
      </c>
    </row>
    <row r="3004" spans="1:4" ht="24.95" customHeight="1" x14ac:dyDescent="0.2">
      <c r="A3004" s="504">
        <v>98402</v>
      </c>
      <c r="B3004" s="233" t="s">
        <v>18479</v>
      </c>
      <c r="C3004" s="234" t="s">
        <v>779</v>
      </c>
      <c r="D3004" s="235">
        <v>20.73</v>
      </c>
    </row>
    <row r="3005" spans="1:4" ht="24.95" customHeight="1" x14ac:dyDescent="0.2">
      <c r="A3005" s="504">
        <v>98397</v>
      </c>
      <c r="B3005" s="233" t="s">
        <v>18480</v>
      </c>
      <c r="C3005" s="234" t="s">
        <v>742</v>
      </c>
      <c r="D3005" s="235">
        <v>7.87</v>
      </c>
    </row>
    <row r="3006" spans="1:4" ht="24.95" customHeight="1" x14ac:dyDescent="0.2">
      <c r="A3006" s="504" t="s">
        <v>6891</v>
      </c>
      <c r="B3006" s="233" t="s">
        <v>6892</v>
      </c>
      <c r="C3006" s="234" t="s">
        <v>775</v>
      </c>
      <c r="D3006" s="235">
        <v>5146.17</v>
      </c>
    </row>
    <row r="3007" spans="1:4" ht="24.95" customHeight="1" x14ac:dyDescent="0.2">
      <c r="A3007" s="504">
        <v>85120</v>
      </c>
      <c r="B3007" s="233" t="s">
        <v>6893</v>
      </c>
      <c r="C3007" s="234" t="s">
        <v>775</v>
      </c>
      <c r="D3007" s="235">
        <v>112.2</v>
      </c>
    </row>
    <row r="3008" spans="1:4" ht="24.95" customHeight="1" x14ac:dyDescent="0.2">
      <c r="A3008" s="504">
        <v>83486</v>
      </c>
      <c r="B3008" s="233" t="s">
        <v>6894</v>
      </c>
      <c r="C3008" s="234" t="s">
        <v>775</v>
      </c>
      <c r="D3008" s="235">
        <v>1240.5899999999999</v>
      </c>
    </row>
    <row r="3009" spans="1:4" ht="24.95" customHeight="1" x14ac:dyDescent="0.2">
      <c r="A3009" s="504">
        <v>83643</v>
      </c>
      <c r="B3009" s="233" t="s">
        <v>6895</v>
      </c>
      <c r="C3009" s="234" t="s">
        <v>775</v>
      </c>
      <c r="D3009" s="235">
        <v>2644.41</v>
      </c>
    </row>
    <row r="3010" spans="1:4" ht="24.95" customHeight="1" x14ac:dyDescent="0.2">
      <c r="A3010" s="504">
        <v>83644</v>
      </c>
      <c r="B3010" s="233" t="s">
        <v>6896</v>
      </c>
      <c r="C3010" s="234" t="s">
        <v>775</v>
      </c>
      <c r="D3010" s="235">
        <v>5429.8</v>
      </c>
    </row>
    <row r="3011" spans="1:4" ht="24.95" customHeight="1" x14ac:dyDescent="0.2">
      <c r="A3011" s="504">
        <v>83645</v>
      </c>
      <c r="B3011" s="233" t="s">
        <v>6897</v>
      </c>
      <c r="C3011" s="234" t="s">
        <v>775</v>
      </c>
      <c r="D3011" s="235">
        <v>1726.86</v>
      </c>
    </row>
    <row r="3012" spans="1:4" ht="24.95" customHeight="1" x14ac:dyDescent="0.2">
      <c r="A3012" s="504">
        <v>83646</v>
      </c>
      <c r="B3012" s="233" t="s">
        <v>6898</v>
      </c>
      <c r="C3012" s="234" t="s">
        <v>775</v>
      </c>
      <c r="D3012" s="235">
        <v>2004.29</v>
      </c>
    </row>
    <row r="3013" spans="1:4" ht="24.95" customHeight="1" x14ac:dyDescent="0.2">
      <c r="A3013" s="504">
        <v>83647</v>
      </c>
      <c r="B3013" s="233" t="s">
        <v>6899</v>
      </c>
      <c r="C3013" s="234" t="s">
        <v>775</v>
      </c>
      <c r="D3013" s="235">
        <v>1311.68</v>
      </c>
    </row>
    <row r="3014" spans="1:4" ht="24.95" customHeight="1" x14ac:dyDescent="0.2">
      <c r="A3014" s="504">
        <v>83648</v>
      </c>
      <c r="B3014" s="233" t="s">
        <v>6900</v>
      </c>
      <c r="C3014" s="234" t="s">
        <v>775</v>
      </c>
      <c r="D3014" s="235">
        <v>842.63</v>
      </c>
    </row>
    <row r="3015" spans="1:4" ht="24.95" customHeight="1" x14ac:dyDescent="0.2">
      <c r="A3015" s="504">
        <v>83649</v>
      </c>
      <c r="B3015" s="233" t="s">
        <v>6901</v>
      </c>
      <c r="C3015" s="234" t="s">
        <v>775</v>
      </c>
      <c r="D3015" s="235">
        <v>4953.82</v>
      </c>
    </row>
    <row r="3016" spans="1:4" ht="24.95" customHeight="1" x14ac:dyDescent="0.2">
      <c r="A3016" s="504">
        <v>83650</v>
      </c>
      <c r="B3016" s="233" t="s">
        <v>6902</v>
      </c>
      <c r="C3016" s="234" t="s">
        <v>775</v>
      </c>
      <c r="D3016" s="235">
        <v>4123.46</v>
      </c>
    </row>
    <row r="3017" spans="1:4" ht="24.95" customHeight="1" x14ac:dyDescent="0.2">
      <c r="A3017" s="504">
        <v>98294</v>
      </c>
      <c r="B3017" s="233" t="s">
        <v>18481</v>
      </c>
      <c r="C3017" s="234" t="s">
        <v>779</v>
      </c>
      <c r="D3017" s="235">
        <v>1.75</v>
      </c>
    </row>
    <row r="3018" spans="1:4" ht="24.95" customHeight="1" x14ac:dyDescent="0.2">
      <c r="A3018" s="504">
        <v>98295</v>
      </c>
      <c r="B3018" s="233" t="s">
        <v>18482</v>
      </c>
      <c r="C3018" s="234" t="s">
        <v>779</v>
      </c>
      <c r="D3018" s="235">
        <v>1.26</v>
      </c>
    </row>
    <row r="3019" spans="1:4" ht="24.95" customHeight="1" x14ac:dyDescent="0.2">
      <c r="A3019" s="504">
        <v>98296</v>
      </c>
      <c r="B3019" s="233" t="s">
        <v>18483</v>
      </c>
      <c r="C3019" s="234" t="s">
        <v>779</v>
      </c>
      <c r="D3019" s="235">
        <v>2.7</v>
      </c>
    </row>
    <row r="3020" spans="1:4" ht="24.95" customHeight="1" x14ac:dyDescent="0.2">
      <c r="A3020" s="504">
        <v>98297</v>
      </c>
      <c r="B3020" s="233" t="s">
        <v>18484</v>
      </c>
      <c r="C3020" s="234" t="s">
        <v>779</v>
      </c>
      <c r="D3020" s="235">
        <v>1.91</v>
      </c>
    </row>
    <row r="3021" spans="1:4" ht="24.95" customHeight="1" x14ac:dyDescent="0.2">
      <c r="A3021" s="504">
        <v>98301</v>
      </c>
      <c r="B3021" s="233" t="s">
        <v>18485</v>
      </c>
      <c r="C3021" s="234" t="s">
        <v>775</v>
      </c>
      <c r="D3021" s="235">
        <v>397.9</v>
      </c>
    </row>
    <row r="3022" spans="1:4" ht="24.95" customHeight="1" x14ac:dyDescent="0.2">
      <c r="A3022" s="504">
        <v>98302</v>
      </c>
      <c r="B3022" s="233" t="s">
        <v>18486</v>
      </c>
      <c r="C3022" s="234" t="s">
        <v>775</v>
      </c>
      <c r="D3022" s="235">
        <v>532.34</v>
      </c>
    </row>
    <row r="3023" spans="1:4" ht="24.95" customHeight="1" x14ac:dyDescent="0.2">
      <c r="A3023" s="504">
        <v>98304</v>
      </c>
      <c r="B3023" s="233" t="s">
        <v>18487</v>
      </c>
      <c r="C3023" s="234" t="s">
        <v>775</v>
      </c>
      <c r="D3023" s="235">
        <v>856.5</v>
      </c>
    </row>
    <row r="3024" spans="1:4" ht="24.95" customHeight="1" x14ac:dyDescent="0.2">
      <c r="A3024" s="504">
        <v>98307</v>
      </c>
      <c r="B3024" s="233" t="s">
        <v>18488</v>
      </c>
      <c r="C3024" s="234" t="s">
        <v>775</v>
      </c>
      <c r="D3024" s="235">
        <v>36.76</v>
      </c>
    </row>
    <row r="3025" spans="1:4" ht="24.95" customHeight="1" x14ac:dyDescent="0.2">
      <c r="A3025" s="504">
        <v>98308</v>
      </c>
      <c r="B3025" s="233" t="s">
        <v>18489</v>
      </c>
      <c r="C3025" s="234" t="s">
        <v>775</v>
      </c>
      <c r="D3025" s="235">
        <v>23.95</v>
      </c>
    </row>
    <row r="3026" spans="1:4" ht="24.95" customHeight="1" x14ac:dyDescent="0.2">
      <c r="A3026" s="504">
        <v>98593</v>
      </c>
      <c r="B3026" s="233" t="s">
        <v>18490</v>
      </c>
      <c r="C3026" s="234" t="s">
        <v>775</v>
      </c>
      <c r="D3026" s="235">
        <v>695.93</v>
      </c>
    </row>
    <row r="3027" spans="1:4" ht="24.95" customHeight="1" x14ac:dyDescent="0.2">
      <c r="A3027" s="504">
        <v>89355</v>
      </c>
      <c r="B3027" s="233" t="s">
        <v>6903</v>
      </c>
      <c r="C3027" s="234" t="s">
        <v>779</v>
      </c>
      <c r="D3027" s="235">
        <v>12.75</v>
      </c>
    </row>
    <row r="3028" spans="1:4" ht="24.95" customHeight="1" x14ac:dyDescent="0.2">
      <c r="A3028" s="504">
        <v>89356</v>
      </c>
      <c r="B3028" s="233" t="s">
        <v>6904</v>
      </c>
      <c r="C3028" s="234" t="s">
        <v>779</v>
      </c>
      <c r="D3028" s="235">
        <v>15.15</v>
      </c>
    </row>
    <row r="3029" spans="1:4" ht="24.95" customHeight="1" x14ac:dyDescent="0.2">
      <c r="A3029" s="504">
        <v>89357</v>
      </c>
      <c r="B3029" s="233" t="s">
        <v>6905</v>
      </c>
      <c r="C3029" s="234" t="s">
        <v>779</v>
      </c>
      <c r="D3029" s="235">
        <v>20.88</v>
      </c>
    </row>
    <row r="3030" spans="1:4" ht="24.95" customHeight="1" x14ac:dyDescent="0.2">
      <c r="A3030" s="504">
        <v>89401</v>
      </c>
      <c r="B3030" s="233" t="s">
        <v>6906</v>
      </c>
      <c r="C3030" s="234" t="s">
        <v>779</v>
      </c>
      <c r="D3030" s="235">
        <v>5.41</v>
      </c>
    </row>
    <row r="3031" spans="1:4" ht="24.95" customHeight="1" x14ac:dyDescent="0.2">
      <c r="A3031" s="504">
        <v>89402</v>
      </c>
      <c r="B3031" s="233" t="s">
        <v>6907</v>
      </c>
      <c r="C3031" s="234" t="s">
        <v>779</v>
      </c>
      <c r="D3031" s="235">
        <v>6.69</v>
      </c>
    </row>
    <row r="3032" spans="1:4" ht="24.95" customHeight="1" x14ac:dyDescent="0.2">
      <c r="A3032" s="504">
        <v>89403</v>
      </c>
      <c r="B3032" s="233" t="s">
        <v>6908</v>
      </c>
      <c r="C3032" s="234" t="s">
        <v>779</v>
      </c>
      <c r="D3032" s="235">
        <v>10.76</v>
      </c>
    </row>
    <row r="3033" spans="1:4" ht="24.95" customHeight="1" x14ac:dyDescent="0.2">
      <c r="A3033" s="504">
        <v>89446</v>
      </c>
      <c r="B3033" s="233" t="s">
        <v>6909</v>
      </c>
      <c r="C3033" s="234" t="s">
        <v>779</v>
      </c>
      <c r="D3033" s="235">
        <v>3.47</v>
      </c>
    </row>
    <row r="3034" spans="1:4" ht="24.95" customHeight="1" x14ac:dyDescent="0.2">
      <c r="A3034" s="504">
        <v>89447</v>
      </c>
      <c r="B3034" s="233" t="s">
        <v>6910</v>
      </c>
      <c r="C3034" s="234" t="s">
        <v>779</v>
      </c>
      <c r="D3034" s="235">
        <v>6.98</v>
      </c>
    </row>
    <row r="3035" spans="1:4" ht="24.95" customHeight="1" x14ac:dyDescent="0.2">
      <c r="A3035" s="504">
        <v>89448</v>
      </c>
      <c r="B3035" s="233" t="s">
        <v>6911</v>
      </c>
      <c r="C3035" s="234" t="s">
        <v>779</v>
      </c>
      <c r="D3035" s="235">
        <v>10.029999999999999</v>
      </c>
    </row>
    <row r="3036" spans="1:4" ht="24.95" customHeight="1" x14ac:dyDescent="0.2">
      <c r="A3036" s="504">
        <v>89449</v>
      </c>
      <c r="B3036" s="233" t="s">
        <v>6912</v>
      </c>
      <c r="C3036" s="234" t="s">
        <v>779</v>
      </c>
      <c r="D3036" s="235">
        <v>12.41</v>
      </c>
    </row>
    <row r="3037" spans="1:4" ht="24.95" customHeight="1" x14ac:dyDescent="0.2">
      <c r="A3037" s="504">
        <v>89450</v>
      </c>
      <c r="B3037" s="233" t="s">
        <v>6913</v>
      </c>
      <c r="C3037" s="234" t="s">
        <v>779</v>
      </c>
      <c r="D3037" s="235">
        <v>18.989999999999998</v>
      </c>
    </row>
    <row r="3038" spans="1:4" ht="24.95" customHeight="1" x14ac:dyDescent="0.2">
      <c r="A3038" s="504">
        <v>89451</v>
      </c>
      <c r="B3038" s="233" t="s">
        <v>6914</v>
      </c>
      <c r="C3038" s="234" t="s">
        <v>779</v>
      </c>
      <c r="D3038" s="235">
        <v>26.46</v>
      </c>
    </row>
    <row r="3039" spans="1:4" ht="24.95" customHeight="1" x14ac:dyDescent="0.2">
      <c r="A3039" s="504">
        <v>89452</v>
      </c>
      <c r="B3039" s="233" t="s">
        <v>6915</v>
      </c>
      <c r="C3039" s="234" t="s">
        <v>779</v>
      </c>
      <c r="D3039" s="235">
        <v>33.17</v>
      </c>
    </row>
    <row r="3040" spans="1:4" ht="24.95" customHeight="1" x14ac:dyDescent="0.2">
      <c r="A3040" s="504">
        <v>89508</v>
      </c>
      <c r="B3040" s="233" t="s">
        <v>6916</v>
      </c>
      <c r="C3040" s="234" t="s">
        <v>779</v>
      </c>
      <c r="D3040" s="235">
        <v>12.76</v>
      </c>
    </row>
    <row r="3041" spans="1:4" ht="24.95" customHeight="1" x14ac:dyDescent="0.2">
      <c r="A3041" s="504">
        <v>89509</v>
      </c>
      <c r="B3041" s="233" t="s">
        <v>6917</v>
      </c>
      <c r="C3041" s="234" t="s">
        <v>779</v>
      </c>
      <c r="D3041" s="235">
        <v>18.079999999999998</v>
      </c>
    </row>
    <row r="3042" spans="1:4" ht="24.95" customHeight="1" x14ac:dyDescent="0.2">
      <c r="A3042" s="504">
        <v>89511</v>
      </c>
      <c r="B3042" s="233" t="s">
        <v>6918</v>
      </c>
      <c r="C3042" s="234" t="s">
        <v>779</v>
      </c>
      <c r="D3042" s="235">
        <v>26.49</v>
      </c>
    </row>
    <row r="3043" spans="1:4" ht="24.95" customHeight="1" x14ac:dyDescent="0.2">
      <c r="A3043" s="504">
        <v>89512</v>
      </c>
      <c r="B3043" s="233" t="s">
        <v>6919</v>
      </c>
      <c r="C3043" s="234" t="s">
        <v>779</v>
      </c>
      <c r="D3043" s="235">
        <v>40.200000000000003</v>
      </c>
    </row>
    <row r="3044" spans="1:4" ht="24.95" customHeight="1" x14ac:dyDescent="0.2">
      <c r="A3044" s="504">
        <v>89576</v>
      </c>
      <c r="B3044" s="233" t="s">
        <v>6920</v>
      </c>
      <c r="C3044" s="234" t="s">
        <v>779</v>
      </c>
      <c r="D3044" s="235">
        <v>15.09</v>
      </c>
    </row>
    <row r="3045" spans="1:4" ht="24.95" customHeight="1" x14ac:dyDescent="0.2">
      <c r="A3045" s="504">
        <v>89578</v>
      </c>
      <c r="B3045" s="233" t="s">
        <v>6921</v>
      </c>
      <c r="C3045" s="234" t="s">
        <v>779</v>
      </c>
      <c r="D3045" s="235">
        <v>24.65</v>
      </c>
    </row>
    <row r="3046" spans="1:4" ht="24.95" customHeight="1" x14ac:dyDescent="0.2">
      <c r="A3046" s="504">
        <v>89580</v>
      </c>
      <c r="B3046" s="233" t="s">
        <v>6922</v>
      </c>
      <c r="C3046" s="234" t="s">
        <v>779</v>
      </c>
      <c r="D3046" s="235">
        <v>49.19</v>
      </c>
    </row>
    <row r="3047" spans="1:4" ht="24.95" customHeight="1" x14ac:dyDescent="0.2">
      <c r="A3047" s="504">
        <v>89633</v>
      </c>
      <c r="B3047" s="233" t="s">
        <v>6923</v>
      </c>
      <c r="C3047" s="234" t="s">
        <v>779</v>
      </c>
      <c r="D3047" s="235">
        <v>14.29</v>
      </c>
    </row>
    <row r="3048" spans="1:4" ht="24.95" customHeight="1" x14ac:dyDescent="0.2">
      <c r="A3048" s="504">
        <v>89634</v>
      </c>
      <c r="B3048" s="233" t="s">
        <v>6924</v>
      </c>
      <c r="C3048" s="234" t="s">
        <v>779</v>
      </c>
      <c r="D3048" s="235">
        <v>20.92</v>
      </c>
    </row>
    <row r="3049" spans="1:4" ht="24.95" customHeight="1" x14ac:dyDescent="0.2">
      <c r="A3049" s="504">
        <v>89635</v>
      </c>
      <c r="B3049" s="233" t="s">
        <v>6925</v>
      </c>
      <c r="C3049" s="234" t="s">
        <v>779</v>
      </c>
      <c r="D3049" s="235">
        <v>28.88</v>
      </c>
    </row>
    <row r="3050" spans="1:4" ht="24.95" customHeight="1" x14ac:dyDescent="0.2">
      <c r="A3050" s="504">
        <v>89636</v>
      </c>
      <c r="B3050" s="233" t="s">
        <v>6926</v>
      </c>
      <c r="C3050" s="234" t="s">
        <v>779</v>
      </c>
      <c r="D3050" s="235">
        <v>34.97</v>
      </c>
    </row>
    <row r="3051" spans="1:4" ht="24.95" customHeight="1" x14ac:dyDescent="0.2">
      <c r="A3051" s="504">
        <v>89711</v>
      </c>
      <c r="B3051" s="233" t="s">
        <v>6927</v>
      </c>
      <c r="C3051" s="234" t="s">
        <v>779</v>
      </c>
      <c r="D3051" s="235">
        <v>13.97</v>
      </c>
    </row>
    <row r="3052" spans="1:4" ht="24.95" customHeight="1" x14ac:dyDescent="0.2">
      <c r="A3052" s="504">
        <v>89712</v>
      </c>
      <c r="B3052" s="233" t="s">
        <v>6928</v>
      </c>
      <c r="C3052" s="234" t="s">
        <v>779</v>
      </c>
      <c r="D3052" s="235">
        <v>20.76</v>
      </c>
    </row>
    <row r="3053" spans="1:4" ht="24.95" customHeight="1" x14ac:dyDescent="0.2">
      <c r="A3053" s="504">
        <v>89713</v>
      </c>
      <c r="B3053" s="233" t="s">
        <v>6929</v>
      </c>
      <c r="C3053" s="234" t="s">
        <v>779</v>
      </c>
      <c r="D3053" s="235">
        <v>30.8</v>
      </c>
    </row>
    <row r="3054" spans="1:4" ht="24.95" customHeight="1" x14ac:dyDescent="0.2">
      <c r="A3054" s="504">
        <v>89714</v>
      </c>
      <c r="B3054" s="233" t="s">
        <v>6930</v>
      </c>
      <c r="C3054" s="234" t="s">
        <v>779</v>
      </c>
      <c r="D3054" s="235">
        <v>39.47</v>
      </c>
    </row>
    <row r="3055" spans="1:4" ht="24.95" customHeight="1" x14ac:dyDescent="0.2">
      <c r="A3055" s="504">
        <v>89716</v>
      </c>
      <c r="B3055" s="233" t="s">
        <v>6931</v>
      </c>
      <c r="C3055" s="234" t="s">
        <v>779</v>
      </c>
      <c r="D3055" s="235">
        <v>13.22</v>
      </c>
    </row>
    <row r="3056" spans="1:4" ht="24.95" customHeight="1" x14ac:dyDescent="0.2">
      <c r="A3056" s="504">
        <v>89717</v>
      </c>
      <c r="B3056" s="233" t="s">
        <v>6932</v>
      </c>
      <c r="C3056" s="234" t="s">
        <v>779</v>
      </c>
      <c r="D3056" s="235">
        <v>19.82</v>
      </c>
    </row>
    <row r="3057" spans="1:4" ht="24.95" customHeight="1" x14ac:dyDescent="0.2">
      <c r="A3057" s="504">
        <v>89770</v>
      </c>
      <c r="B3057" s="233" t="s">
        <v>6933</v>
      </c>
      <c r="C3057" s="234" t="s">
        <v>779</v>
      </c>
      <c r="D3057" s="235">
        <v>20.3</v>
      </c>
    </row>
    <row r="3058" spans="1:4" ht="24.95" customHeight="1" x14ac:dyDescent="0.2">
      <c r="A3058" s="504">
        <v>89771</v>
      </c>
      <c r="B3058" s="233" t="s">
        <v>6934</v>
      </c>
      <c r="C3058" s="234" t="s">
        <v>779</v>
      </c>
      <c r="D3058" s="235">
        <v>27.69</v>
      </c>
    </row>
    <row r="3059" spans="1:4" ht="24.95" customHeight="1" x14ac:dyDescent="0.2">
      <c r="A3059" s="504">
        <v>89773</v>
      </c>
      <c r="B3059" s="233" t="s">
        <v>6935</v>
      </c>
      <c r="C3059" s="234" t="s">
        <v>779</v>
      </c>
      <c r="D3059" s="235">
        <v>64.31</v>
      </c>
    </row>
    <row r="3060" spans="1:4" ht="24.95" customHeight="1" x14ac:dyDescent="0.2">
      <c r="A3060" s="504">
        <v>89775</v>
      </c>
      <c r="B3060" s="233" t="s">
        <v>6936</v>
      </c>
      <c r="C3060" s="234" t="s">
        <v>779</v>
      </c>
      <c r="D3060" s="235">
        <v>101.39</v>
      </c>
    </row>
    <row r="3061" spans="1:4" ht="24.95" customHeight="1" x14ac:dyDescent="0.2">
      <c r="A3061" s="504">
        <v>89798</v>
      </c>
      <c r="B3061" s="233" t="s">
        <v>6937</v>
      </c>
      <c r="C3061" s="234" t="s">
        <v>779</v>
      </c>
      <c r="D3061" s="235">
        <v>9.01</v>
      </c>
    </row>
    <row r="3062" spans="1:4" ht="24.95" customHeight="1" x14ac:dyDescent="0.2">
      <c r="A3062" s="504">
        <v>89799</v>
      </c>
      <c r="B3062" s="233" t="s">
        <v>6938</v>
      </c>
      <c r="C3062" s="234" t="s">
        <v>779</v>
      </c>
      <c r="D3062" s="235">
        <v>14.01</v>
      </c>
    </row>
    <row r="3063" spans="1:4" ht="24.95" customHeight="1" x14ac:dyDescent="0.2">
      <c r="A3063" s="504">
        <v>89800</v>
      </c>
      <c r="B3063" s="233" t="s">
        <v>6939</v>
      </c>
      <c r="C3063" s="234" t="s">
        <v>779</v>
      </c>
      <c r="D3063" s="235">
        <v>17.399999999999999</v>
      </c>
    </row>
    <row r="3064" spans="1:4" ht="24.95" customHeight="1" x14ac:dyDescent="0.2">
      <c r="A3064" s="504">
        <v>89848</v>
      </c>
      <c r="B3064" s="233" t="s">
        <v>6940</v>
      </c>
      <c r="C3064" s="234" t="s">
        <v>779</v>
      </c>
      <c r="D3064" s="235">
        <v>21.29</v>
      </c>
    </row>
    <row r="3065" spans="1:4" ht="24.95" customHeight="1" x14ac:dyDescent="0.2">
      <c r="A3065" s="504">
        <v>89849</v>
      </c>
      <c r="B3065" s="233" t="s">
        <v>6941</v>
      </c>
      <c r="C3065" s="234" t="s">
        <v>779</v>
      </c>
      <c r="D3065" s="235">
        <v>39.75</v>
      </c>
    </row>
    <row r="3066" spans="1:4" ht="24.95" customHeight="1" x14ac:dyDescent="0.2">
      <c r="A3066" s="504">
        <v>89865</v>
      </c>
      <c r="B3066" s="233" t="s">
        <v>6942</v>
      </c>
      <c r="C3066" s="234" t="s">
        <v>779</v>
      </c>
      <c r="D3066" s="235">
        <v>9.19</v>
      </c>
    </row>
    <row r="3067" spans="1:4" ht="24.95" customHeight="1" x14ac:dyDescent="0.2">
      <c r="A3067" s="504">
        <v>91784</v>
      </c>
      <c r="B3067" s="233" t="s">
        <v>6943</v>
      </c>
      <c r="C3067" s="234" t="s">
        <v>779</v>
      </c>
      <c r="D3067" s="235">
        <v>30.26</v>
      </c>
    </row>
    <row r="3068" spans="1:4" ht="24.95" customHeight="1" x14ac:dyDescent="0.2">
      <c r="A3068" s="504">
        <v>91785</v>
      </c>
      <c r="B3068" s="233" t="s">
        <v>6944</v>
      </c>
      <c r="C3068" s="234" t="s">
        <v>779</v>
      </c>
      <c r="D3068" s="235">
        <v>29.99</v>
      </c>
    </row>
    <row r="3069" spans="1:4" ht="24.95" customHeight="1" x14ac:dyDescent="0.2">
      <c r="A3069" s="504">
        <v>91786</v>
      </c>
      <c r="B3069" s="233" t="s">
        <v>6945</v>
      </c>
      <c r="C3069" s="234" t="s">
        <v>779</v>
      </c>
      <c r="D3069" s="235">
        <v>19.420000000000002</v>
      </c>
    </row>
    <row r="3070" spans="1:4" ht="24.95" customHeight="1" x14ac:dyDescent="0.2">
      <c r="A3070" s="504">
        <v>91787</v>
      </c>
      <c r="B3070" s="233" t="s">
        <v>6946</v>
      </c>
      <c r="C3070" s="234" t="s">
        <v>779</v>
      </c>
      <c r="D3070" s="235">
        <v>21.35</v>
      </c>
    </row>
    <row r="3071" spans="1:4" ht="24.95" customHeight="1" x14ac:dyDescent="0.2">
      <c r="A3071" s="504">
        <v>91788</v>
      </c>
      <c r="B3071" s="233" t="s">
        <v>6947</v>
      </c>
      <c r="C3071" s="234" t="s">
        <v>779</v>
      </c>
      <c r="D3071" s="235">
        <v>29.04</v>
      </c>
    </row>
    <row r="3072" spans="1:4" ht="24.95" customHeight="1" x14ac:dyDescent="0.2">
      <c r="A3072" s="504">
        <v>91789</v>
      </c>
      <c r="B3072" s="233" t="s">
        <v>6948</v>
      </c>
      <c r="C3072" s="234" t="s">
        <v>779</v>
      </c>
      <c r="D3072" s="235">
        <v>27.84</v>
      </c>
    </row>
    <row r="3073" spans="1:4" ht="24.95" customHeight="1" x14ac:dyDescent="0.2">
      <c r="A3073" s="504">
        <v>91790</v>
      </c>
      <c r="B3073" s="233" t="s">
        <v>6949</v>
      </c>
      <c r="C3073" s="234" t="s">
        <v>779</v>
      </c>
      <c r="D3073" s="235">
        <v>41.2</v>
      </c>
    </row>
    <row r="3074" spans="1:4" ht="24.95" customHeight="1" x14ac:dyDescent="0.2">
      <c r="A3074" s="504">
        <v>91791</v>
      </c>
      <c r="B3074" s="233" t="s">
        <v>6950</v>
      </c>
      <c r="C3074" s="234" t="s">
        <v>779</v>
      </c>
      <c r="D3074" s="235">
        <v>52.64</v>
      </c>
    </row>
    <row r="3075" spans="1:4" ht="24.95" customHeight="1" x14ac:dyDescent="0.2">
      <c r="A3075" s="504">
        <v>91792</v>
      </c>
      <c r="B3075" s="233" t="s">
        <v>6951</v>
      </c>
      <c r="C3075" s="234" t="s">
        <v>779</v>
      </c>
      <c r="D3075" s="235">
        <v>39.99</v>
      </c>
    </row>
    <row r="3076" spans="1:4" ht="24.95" customHeight="1" x14ac:dyDescent="0.2">
      <c r="A3076" s="504">
        <v>91793</v>
      </c>
      <c r="B3076" s="233" t="s">
        <v>6952</v>
      </c>
      <c r="C3076" s="234" t="s">
        <v>779</v>
      </c>
      <c r="D3076" s="235">
        <v>60.6</v>
      </c>
    </row>
    <row r="3077" spans="1:4" ht="24.95" customHeight="1" x14ac:dyDescent="0.2">
      <c r="A3077" s="504">
        <v>91794</v>
      </c>
      <c r="B3077" s="233" t="s">
        <v>6953</v>
      </c>
      <c r="C3077" s="234" t="s">
        <v>779</v>
      </c>
      <c r="D3077" s="235">
        <v>28.1</v>
      </c>
    </row>
    <row r="3078" spans="1:4" ht="24.95" customHeight="1" x14ac:dyDescent="0.2">
      <c r="A3078" s="504">
        <v>91795</v>
      </c>
      <c r="B3078" s="233" t="s">
        <v>6954</v>
      </c>
      <c r="C3078" s="234" t="s">
        <v>779</v>
      </c>
      <c r="D3078" s="235">
        <v>47.59</v>
      </c>
    </row>
    <row r="3079" spans="1:4" ht="24.95" customHeight="1" x14ac:dyDescent="0.2">
      <c r="A3079" s="504">
        <v>91796</v>
      </c>
      <c r="B3079" s="233" t="s">
        <v>6955</v>
      </c>
      <c r="C3079" s="234" t="s">
        <v>779</v>
      </c>
      <c r="D3079" s="235">
        <v>49.13</v>
      </c>
    </row>
    <row r="3080" spans="1:4" ht="24.95" customHeight="1" x14ac:dyDescent="0.2">
      <c r="A3080" s="504">
        <v>92275</v>
      </c>
      <c r="B3080" s="233" t="s">
        <v>18491</v>
      </c>
      <c r="C3080" s="234" t="s">
        <v>779</v>
      </c>
      <c r="D3080" s="235">
        <v>25.8</v>
      </c>
    </row>
    <row r="3081" spans="1:4" ht="24.95" customHeight="1" x14ac:dyDescent="0.2">
      <c r="A3081" s="504">
        <v>92276</v>
      </c>
      <c r="B3081" s="233" t="s">
        <v>18492</v>
      </c>
      <c r="C3081" s="234" t="s">
        <v>779</v>
      </c>
      <c r="D3081" s="235">
        <v>32.619999999999997</v>
      </c>
    </row>
    <row r="3082" spans="1:4" ht="24.95" customHeight="1" x14ac:dyDescent="0.2">
      <c r="A3082" s="504">
        <v>92277</v>
      </c>
      <c r="B3082" s="233" t="s">
        <v>18493</v>
      </c>
      <c r="C3082" s="234" t="s">
        <v>779</v>
      </c>
      <c r="D3082" s="235">
        <v>46.87</v>
      </c>
    </row>
    <row r="3083" spans="1:4" ht="24.95" customHeight="1" x14ac:dyDescent="0.2">
      <c r="A3083" s="504">
        <v>92278</v>
      </c>
      <c r="B3083" s="233" t="s">
        <v>18494</v>
      </c>
      <c r="C3083" s="234" t="s">
        <v>779</v>
      </c>
      <c r="D3083" s="235">
        <v>62.87</v>
      </c>
    </row>
    <row r="3084" spans="1:4" ht="24.95" customHeight="1" x14ac:dyDescent="0.2">
      <c r="A3084" s="504">
        <v>92279</v>
      </c>
      <c r="B3084" s="233" t="s">
        <v>18495</v>
      </c>
      <c r="C3084" s="234" t="s">
        <v>779</v>
      </c>
      <c r="D3084" s="235">
        <v>90.67</v>
      </c>
    </row>
    <row r="3085" spans="1:4" ht="24.95" customHeight="1" x14ac:dyDescent="0.2">
      <c r="A3085" s="504">
        <v>92280</v>
      </c>
      <c r="B3085" s="233" t="s">
        <v>18496</v>
      </c>
      <c r="C3085" s="234" t="s">
        <v>779</v>
      </c>
      <c r="D3085" s="235">
        <v>127.04</v>
      </c>
    </row>
    <row r="3086" spans="1:4" ht="24.95" customHeight="1" x14ac:dyDescent="0.2">
      <c r="A3086" s="504">
        <v>92281</v>
      </c>
      <c r="B3086" s="233" t="s">
        <v>18497</v>
      </c>
      <c r="C3086" s="234" t="s">
        <v>779</v>
      </c>
      <c r="D3086" s="235">
        <v>82.02</v>
      </c>
    </row>
    <row r="3087" spans="1:4" ht="24.95" customHeight="1" x14ac:dyDescent="0.2">
      <c r="A3087" s="504">
        <v>92282</v>
      </c>
      <c r="B3087" s="233" t="s">
        <v>18498</v>
      </c>
      <c r="C3087" s="234" t="s">
        <v>779</v>
      </c>
      <c r="D3087" s="235">
        <v>91.12</v>
      </c>
    </row>
    <row r="3088" spans="1:4" ht="24.95" customHeight="1" x14ac:dyDescent="0.2">
      <c r="A3088" s="504">
        <v>92283</v>
      </c>
      <c r="B3088" s="233" t="s">
        <v>18499</v>
      </c>
      <c r="C3088" s="234" t="s">
        <v>779</v>
      </c>
      <c r="D3088" s="235">
        <v>120.81</v>
      </c>
    </row>
    <row r="3089" spans="1:4" ht="24.95" customHeight="1" x14ac:dyDescent="0.2">
      <c r="A3089" s="504">
        <v>92284</v>
      </c>
      <c r="B3089" s="233" t="s">
        <v>18500</v>
      </c>
      <c r="C3089" s="234" t="s">
        <v>779</v>
      </c>
      <c r="D3089" s="235">
        <v>147.19</v>
      </c>
    </row>
    <row r="3090" spans="1:4" ht="24.95" customHeight="1" x14ac:dyDescent="0.2">
      <c r="A3090" s="504">
        <v>92285</v>
      </c>
      <c r="B3090" s="233" t="s">
        <v>18501</v>
      </c>
      <c r="C3090" s="234" t="s">
        <v>779</v>
      </c>
      <c r="D3090" s="235">
        <v>191.39</v>
      </c>
    </row>
    <row r="3091" spans="1:4" ht="24.95" customHeight="1" x14ac:dyDescent="0.2">
      <c r="A3091" s="504">
        <v>92286</v>
      </c>
      <c r="B3091" s="233" t="s">
        <v>18502</v>
      </c>
      <c r="C3091" s="234" t="s">
        <v>779</v>
      </c>
      <c r="D3091" s="235">
        <v>229.18</v>
      </c>
    </row>
    <row r="3092" spans="1:4" ht="24.95" customHeight="1" x14ac:dyDescent="0.2">
      <c r="A3092" s="504">
        <v>92305</v>
      </c>
      <c r="B3092" s="233" t="s">
        <v>18503</v>
      </c>
      <c r="C3092" s="234" t="s">
        <v>779</v>
      </c>
      <c r="D3092" s="235">
        <v>18.18</v>
      </c>
    </row>
    <row r="3093" spans="1:4" ht="24.95" customHeight="1" x14ac:dyDescent="0.2">
      <c r="A3093" s="504">
        <v>92306</v>
      </c>
      <c r="B3093" s="233" t="s">
        <v>18504</v>
      </c>
      <c r="C3093" s="234" t="s">
        <v>779</v>
      </c>
      <c r="D3093" s="235">
        <v>28.95</v>
      </c>
    </row>
    <row r="3094" spans="1:4" ht="24.95" customHeight="1" x14ac:dyDescent="0.2">
      <c r="A3094" s="504">
        <v>92307</v>
      </c>
      <c r="B3094" s="233" t="s">
        <v>18505</v>
      </c>
      <c r="C3094" s="234" t="s">
        <v>779</v>
      </c>
      <c r="D3094" s="235">
        <v>36.01</v>
      </c>
    </row>
    <row r="3095" spans="1:4" ht="24.95" customHeight="1" x14ac:dyDescent="0.2">
      <c r="A3095" s="504">
        <v>92308</v>
      </c>
      <c r="B3095" s="233" t="s">
        <v>18506</v>
      </c>
      <c r="C3095" s="234" t="s">
        <v>779</v>
      </c>
      <c r="D3095" s="235">
        <v>31.7</v>
      </c>
    </row>
    <row r="3096" spans="1:4" ht="24.95" customHeight="1" x14ac:dyDescent="0.2">
      <c r="A3096" s="504">
        <v>92309</v>
      </c>
      <c r="B3096" s="233" t="s">
        <v>18507</v>
      </c>
      <c r="C3096" s="234" t="s">
        <v>779</v>
      </c>
      <c r="D3096" s="235">
        <v>86.78</v>
      </c>
    </row>
    <row r="3097" spans="1:4" ht="24.95" customHeight="1" x14ac:dyDescent="0.2">
      <c r="A3097" s="504">
        <v>92310</v>
      </c>
      <c r="B3097" s="233" t="s">
        <v>18508</v>
      </c>
      <c r="C3097" s="234" t="s">
        <v>779</v>
      </c>
      <c r="D3097" s="235">
        <v>96.14</v>
      </c>
    </row>
    <row r="3098" spans="1:4" ht="24.95" customHeight="1" x14ac:dyDescent="0.2">
      <c r="A3098" s="504">
        <v>92320</v>
      </c>
      <c r="B3098" s="233" t="s">
        <v>18509</v>
      </c>
      <c r="C3098" s="234" t="s">
        <v>779</v>
      </c>
      <c r="D3098" s="235">
        <v>25.13</v>
      </c>
    </row>
    <row r="3099" spans="1:4" ht="24.95" customHeight="1" x14ac:dyDescent="0.2">
      <c r="A3099" s="504">
        <v>92321</v>
      </c>
      <c r="B3099" s="233" t="s">
        <v>18510</v>
      </c>
      <c r="C3099" s="234" t="s">
        <v>779</v>
      </c>
      <c r="D3099" s="235">
        <v>40.89</v>
      </c>
    </row>
    <row r="3100" spans="1:4" ht="24.95" customHeight="1" x14ac:dyDescent="0.2">
      <c r="A3100" s="504">
        <v>92322</v>
      </c>
      <c r="B3100" s="233" t="s">
        <v>18511</v>
      </c>
      <c r="C3100" s="234" t="s">
        <v>779</v>
      </c>
      <c r="D3100" s="235">
        <v>52.28</v>
      </c>
    </row>
    <row r="3101" spans="1:4" ht="24.95" customHeight="1" x14ac:dyDescent="0.2">
      <c r="A3101" s="504">
        <v>92323</v>
      </c>
      <c r="B3101" s="233" t="s">
        <v>18512</v>
      </c>
      <c r="C3101" s="234" t="s">
        <v>779</v>
      </c>
      <c r="D3101" s="235">
        <v>36.99</v>
      </c>
    </row>
    <row r="3102" spans="1:4" ht="24.95" customHeight="1" x14ac:dyDescent="0.2">
      <c r="A3102" s="504">
        <v>92324</v>
      </c>
      <c r="B3102" s="233" t="s">
        <v>18513</v>
      </c>
      <c r="C3102" s="234" t="s">
        <v>779</v>
      </c>
      <c r="D3102" s="235">
        <v>97.05</v>
      </c>
    </row>
    <row r="3103" spans="1:4" ht="24.95" customHeight="1" x14ac:dyDescent="0.2">
      <c r="A3103" s="504">
        <v>92325</v>
      </c>
      <c r="B3103" s="233" t="s">
        <v>18514</v>
      </c>
      <c r="C3103" s="234" t="s">
        <v>779</v>
      </c>
      <c r="D3103" s="235">
        <v>110.71</v>
      </c>
    </row>
    <row r="3104" spans="1:4" ht="24.95" customHeight="1" x14ac:dyDescent="0.2">
      <c r="A3104" s="504">
        <v>92335</v>
      </c>
      <c r="B3104" s="233" t="s">
        <v>6956</v>
      </c>
      <c r="C3104" s="234" t="s">
        <v>779</v>
      </c>
      <c r="D3104" s="235">
        <v>51.47</v>
      </c>
    </row>
    <row r="3105" spans="1:4" ht="24.95" customHeight="1" x14ac:dyDescent="0.2">
      <c r="A3105" s="504">
        <v>92336</v>
      </c>
      <c r="B3105" s="233" t="s">
        <v>6957</v>
      </c>
      <c r="C3105" s="234" t="s">
        <v>779</v>
      </c>
      <c r="D3105" s="235">
        <v>63.14</v>
      </c>
    </row>
    <row r="3106" spans="1:4" ht="24.95" customHeight="1" x14ac:dyDescent="0.2">
      <c r="A3106" s="504">
        <v>92337</v>
      </c>
      <c r="B3106" s="233" t="s">
        <v>6958</v>
      </c>
      <c r="C3106" s="234" t="s">
        <v>779</v>
      </c>
      <c r="D3106" s="235">
        <v>82.82</v>
      </c>
    </row>
    <row r="3107" spans="1:4" ht="24.95" customHeight="1" x14ac:dyDescent="0.2">
      <c r="A3107" s="504">
        <v>92338</v>
      </c>
      <c r="B3107" s="233" t="s">
        <v>6959</v>
      </c>
      <c r="C3107" s="234" t="s">
        <v>779</v>
      </c>
      <c r="D3107" s="235">
        <v>72.23</v>
      </c>
    </row>
    <row r="3108" spans="1:4" ht="24.95" customHeight="1" x14ac:dyDescent="0.2">
      <c r="A3108" s="504">
        <v>92339</v>
      </c>
      <c r="B3108" s="233" t="s">
        <v>6960</v>
      </c>
      <c r="C3108" s="234" t="s">
        <v>779</v>
      </c>
      <c r="D3108" s="235">
        <v>107.01</v>
      </c>
    </row>
    <row r="3109" spans="1:4" ht="24.95" customHeight="1" x14ac:dyDescent="0.2">
      <c r="A3109" s="504">
        <v>92341</v>
      </c>
      <c r="B3109" s="233" t="s">
        <v>6961</v>
      </c>
      <c r="C3109" s="234" t="s">
        <v>779</v>
      </c>
      <c r="D3109" s="235">
        <v>58.42</v>
      </c>
    </row>
    <row r="3110" spans="1:4" ht="24.95" customHeight="1" x14ac:dyDescent="0.2">
      <c r="A3110" s="504">
        <v>92342</v>
      </c>
      <c r="B3110" s="233" t="s">
        <v>6962</v>
      </c>
      <c r="C3110" s="234" t="s">
        <v>779</v>
      </c>
      <c r="D3110" s="235">
        <v>70.12</v>
      </c>
    </row>
    <row r="3111" spans="1:4" ht="24.95" customHeight="1" x14ac:dyDescent="0.2">
      <c r="A3111" s="504">
        <v>92343</v>
      </c>
      <c r="B3111" s="233" t="s">
        <v>6963</v>
      </c>
      <c r="C3111" s="234" t="s">
        <v>779</v>
      </c>
      <c r="D3111" s="235">
        <v>89.87</v>
      </c>
    </row>
    <row r="3112" spans="1:4" ht="24.95" customHeight="1" x14ac:dyDescent="0.2">
      <c r="A3112" s="504">
        <v>92361</v>
      </c>
      <c r="B3112" s="233" t="s">
        <v>6964</v>
      </c>
      <c r="C3112" s="234" t="s">
        <v>779</v>
      </c>
      <c r="D3112" s="235">
        <v>57.82</v>
      </c>
    </row>
    <row r="3113" spans="1:4" ht="24.95" customHeight="1" x14ac:dyDescent="0.2">
      <c r="A3113" s="504">
        <v>92362</v>
      </c>
      <c r="B3113" s="233" t="s">
        <v>6965</v>
      </c>
      <c r="C3113" s="234" t="s">
        <v>779</v>
      </c>
      <c r="D3113" s="235">
        <v>92.04</v>
      </c>
    </row>
    <row r="3114" spans="1:4" ht="24.95" customHeight="1" x14ac:dyDescent="0.2">
      <c r="A3114" s="504">
        <v>92364</v>
      </c>
      <c r="B3114" s="233" t="s">
        <v>6966</v>
      </c>
      <c r="C3114" s="234" t="s">
        <v>779</v>
      </c>
      <c r="D3114" s="235">
        <v>31.38</v>
      </c>
    </row>
    <row r="3115" spans="1:4" ht="24.95" customHeight="1" x14ac:dyDescent="0.2">
      <c r="A3115" s="504">
        <v>92365</v>
      </c>
      <c r="B3115" s="233" t="s">
        <v>6967</v>
      </c>
      <c r="C3115" s="234" t="s">
        <v>779</v>
      </c>
      <c r="D3115" s="235">
        <v>36.03</v>
      </c>
    </row>
    <row r="3116" spans="1:4" ht="24.95" customHeight="1" x14ac:dyDescent="0.2">
      <c r="A3116" s="504">
        <v>92366</v>
      </c>
      <c r="B3116" s="233" t="s">
        <v>6968</v>
      </c>
      <c r="C3116" s="234" t="s">
        <v>779</v>
      </c>
      <c r="D3116" s="235">
        <v>49.84</v>
      </c>
    </row>
    <row r="3117" spans="1:4" ht="24.95" customHeight="1" x14ac:dyDescent="0.2">
      <c r="A3117" s="504">
        <v>92367</v>
      </c>
      <c r="B3117" s="233" t="s">
        <v>6969</v>
      </c>
      <c r="C3117" s="234" t="s">
        <v>779</v>
      </c>
      <c r="D3117" s="235">
        <v>61.15</v>
      </c>
    </row>
    <row r="3118" spans="1:4" ht="24.95" customHeight="1" x14ac:dyDescent="0.2">
      <c r="A3118" s="504">
        <v>92368</v>
      </c>
      <c r="B3118" s="233" t="s">
        <v>6970</v>
      </c>
      <c r="C3118" s="234" t="s">
        <v>779</v>
      </c>
      <c r="D3118" s="235">
        <v>80.540000000000006</v>
      </c>
    </row>
    <row r="3119" spans="1:4" ht="24.95" customHeight="1" x14ac:dyDescent="0.2">
      <c r="A3119" s="504">
        <v>92648</v>
      </c>
      <c r="B3119" s="233" t="s">
        <v>6971</v>
      </c>
      <c r="C3119" s="234" t="s">
        <v>779</v>
      </c>
      <c r="D3119" s="235">
        <v>49.63</v>
      </c>
    </row>
    <row r="3120" spans="1:4" ht="24.95" customHeight="1" x14ac:dyDescent="0.2">
      <c r="A3120" s="504">
        <v>92649</v>
      </c>
      <c r="B3120" s="233" t="s">
        <v>6972</v>
      </c>
      <c r="C3120" s="234" t="s">
        <v>779</v>
      </c>
      <c r="D3120" s="235">
        <v>60.41</v>
      </c>
    </row>
    <row r="3121" spans="1:4" ht="24.95" customHeight="1" x14ac:dyDescent="0.2">
      <c r="A3121" s="504">
        <v>92650</v>
      </c>
      <c r="B3121" s="233" t="s">
        <v>6973</v>
      </c>
      <c r="C3121" s="234" t="s">
        <v>779</v>
      </c>
      <c r="D3121" s="235">
        <v>94.63</v>
      </c>
    </row>
    <row r="3122" spans="1:4" ht="24.95" customHeight="1" x14ac:dyDescent="0.2">
      <c r="A3122" s="504">
        <v>92652</v>
      </c>
      <c r="B3122" s="233" t="s">
        <v>6974</v>
      </c>
      <c r="C3122" s="234" t="s">
        <v>779</v>
      </c>
      <c r="D3122" s="235">
        <v>34.53</v>
      </c>
    </row>
    <row r="3123" spans="1:4" ht="24.95" customHeight="1" x14ac:dyDescent="0.2">
      <c r="A3123" s="504">
        <v>92653</v>
      </c>
      <c r="B3123" s="233" t="s">
        <v>6975</v>
      </c>
      <c r="C3123" s="234" t="s">
        <v>779</v>
      </c>
      <c r="D3123" s="235">
        <v>39.22</v>
      </c>
    </row>
    <row r="3124" spans="1:4" ht="24.95" customHeight="1" x14ac:dyDescent="0.2">
      <c r="A3124" s="504">
        <v>92654</v>
      </c>
      <c r="B3124" s="233" t="s">
        <v>6976</v>
      </c>
      <c r="C3124" s="234" t="s">
        <v>779</v>
      </c>
      <c r="D3124" s="235">
        <v>53.04</v>
      </c>
    </row>
    <row r="3125" spans="1:4" ht="24.95" customHeight="1" x14ac:dyDescent="0.2">
      <c r="A3125" s="504">
        <v>92655</v>
      </c>
      <c r="B3125" s="233" t="s">
        <v>6977</v>
      </c>
      <c r="C3125" s="234" t="s">
        <v>779</v>
      </c>
      <c r="D3125" s="235">
        <v>64.42</v>
      </c>
    </row>
    <row r="3126" spans="1:4" ht="24.95" customHeight="1" x14ac:dyDescent="0.2">
      <c r="A3126" s="504">
        <v>92656</v>
      </c>
      <c r="B3126" s="233" t="s">
        <v>6978</v>
      </c>
      <c r="C3126" s="234" t="s">
        <v>779</v>
      </c>
      <c r="D3126" s="235">
        <v>83.8</v>
      </c>
    </row>
    <row r="3127" spans="1:4" ht="24.95" customHeight="1" x14ac:dyDescent="0.2">
      <c r="A3127" s="504">
        <v>92687</v>
      </c>
      <c r="B3127" s="233" t="s">
        <v>6979</v>
      </c>
      <c r="C3127" s="234" t="s">
        <v>779</v>
      </c>
      <c r="D3127" s="235">
        <v>16.43</v>
      </c>
    </row>
    <row r="3128" spans="1:4" ht="24.95" customHeight="1" x14ac:dyDescent="0.2">
      <c r="A3128" s="504">
        <v>92688</v>
      </c>
      <c r="B3128" s="233" t="s">
        <v>6980</v>
      </c>
      <c r="C3128" s="234" t="s">
        <v>779</v>
      </c>
      <c r="D3128" s="235">
        <v>23.34</v>
      </c>
    </row>
    <row r="3129" spans="1:4" ht="24.95" customHeight="1" x14ac:dyDescent="0.2">
      <c r="A3129" s="504">
        <v>92689</v>
      </c>
      <c r="B3129" s="233" t="s">
        <v>6981</v>
      </c>
      <c r="C3129" s="234" t="s">
        <v>779</v>
      </c>
      <c r="D3129" s="235">
        <v>25.01</v>
      </c>
    </row>
    <row r="3130" spans="1:4" ht="24.95" customHeight="1" x14ac:dyDescent="0.2">
      <c r="A3130" s="504">
        <v>92690</v>
      </c>
      <c r="B3130" s="233" t="s">
        <v>6982</v>
      </c>
      <c r="C3130" s="234" t="s">
        <v>779</v>
      </c>
      <c r="D3130" s="235">
        <v>36.26</v>
      </c>
    </row>
    <row r="3131" spans="1:4" ht="24.95" customHeight="1" x14ac:dyDescent="0.2">
      <c r="A3131" s="504">
        <v>94462</v>
      </c>
      <c r="B3131" s="233" t="s">
        <v>6983</v>
      </c>
      <c r="C3131" s="234" t="s">
        <v>779</v>
      </c>
      <c r="D3131" s="235">
        <v>58.4</v>
      </c>
    </row>
    <row r="3132" spans="1:4" ht="24.95" customHeight="1" x14ac:dyDescent="0.2">
      <c r="A3132" s="504">
        <v>94463</v>
      </c>
      <c r="B3132" s="233" t="s">
        <v>6984</v>
      </c>
      <c r="C3132" s="234" t="s">
        <v>779</v>
      </c>
      <c r="D3132" s="235">
        <v>67.930000000000007</v>
      </c>
    </row>
    <row r="3133" spans="1:4" ht="24.95" customHeight="1" x14ac:dyDescent="0.2">
      <c r="A3133" s="504">
        <v>94464</v>
      </c>
      <c r="B3133" s="233" t="s">
        <v>6985</v>
      </c>
      <c r="C3133" s="234" t="s">
        <v>779</v>
      </c>
      <c r="D3133" s="235">
        <v>95.19</v>
      </c>
    </row>
    <row r="3134" spans="1:4" ht="24.95" customHeight="1" x14ac:dyDescent="0.2">
      <c r="A3134" s="504">
        <v>94602</v>
      </c>
      <c r="B3134" s="233" t="s">
        <v>18515</v>
      </c>
      <c r="C3134" s="234" t="s">
        <v>779</v>
      </c>
      <c r="D3134" s="235">
        <v>103.91</v>
      </c>
    </row>
    <row r="3135" spans="1:4" ht="24.95" customHeight="1" x14ac:dyDescent="0.2">
      <c r="A3135" s="504">
        <v>94603</v>
      </c>
      <c r="B3135" s="233" t="s">
        <v>18516</v>
      </c>
      <c r="C3135" s="234" t="s">
        <v>779</v>
      </c>
      <c r="D3135" s="235">
        <v>137.30000000000001</v>
      </c>
    </row>
    <row r="3136" spans="1:4" ht="24.95" customHeight="1" x14ac:dyDescent="0.2">
      <c r="A3136" s="504">
        <v>94604</v>
      </c>
      <c r="B3136" s="233" t="s">
        <v>18517</v>
      </c>
      <c r="C3136" s="234" t="s">
        <v>779</v>
      </c>
      <c r="D3136" s="235">
        <v>185.73</v>
      </c>
    </row>
    <row r="3137" spans="1:4" ht="24.95" customHeight="1" x14ac:dyDescent="0.2">
      <c r="A3137" s="504">
        <v>94605</v>
      </c>
      <c r="B3137" s="233" t="s">
        <v>18518</v>
      </c>
      <c r="C3137" s="234" t="s">
        <v>779</v>
      </c>
      <c r="D3137" s="235">
        <v>262.38</v>
      </c>
    </row>
    <row r="3138" spans="1:4" ht="24.95" customHeight="1" x14ac:dyDescent="0.2">
      <c r="A3138" s="504">
        <v>94648</v>
      </c>
      <c r="B3138" s="233" t="s">
        <v>6986</v>
      </c>
      <c r="C3138" s="234" t="s">
        <v>779</v>
      </c>
      <c r="D3138" s="235">
        <v>7.23</v>
      </c>
    </row>
    <row r="3139" spans="1:4" ht="24.95" customHeight="1" x14ac:dyDescent="0.2">
      <c r="A3139" s="504">
        <v>94649</v>
      </c>
      <c r="B3139" s="233" t="s">
        <v>6987</v>
      </c>
      <c r="C3139" s="234" t="s">
        <v>779</v>
      </c>
      <c r="D3139" s="235">
        <v>10.56</v>
      </c>
    </row>
    <row r="3140" spans="1:4" ht="24.95" customHeight="1" x14ac:dyDescent="0.2">
      <c r="A3140" s="504">
        <v>94650</v>
      </c>
      <c r="B3140" s="233" t="s">
        <v>6988</v>
      </c>
      <c r="C3140" s="234" t="s">
        <v>779</v>
      </c>
      <c r="D3140" s="235">
        <v>15.12</v>
      </c>
    </row>
    <row r="3141" spans="1:4" ht="24.95" customHeight="1" x14ac:dyDescent="0.2">
      <c r="A3141" s="504">
        <v>94651</v>
      </c>
      <c r="B3141" s="233" t="s">
        <v>6989</v>
      </c>
      <c r="C3141" s="234" t="s">
        <v>779</v>
      </c>
      <c r="D3141" s="235">
        <v>17.27</v>
      </c>
    </row>
    <row r="3142" spans="1:4" ht="24.95" customHeight="1" x14ac:dyDescent="0.2">
      <c r="A3142" s="504">
        <v>94652</v>
      </c>
      <c r="B3142" s="233" t="s">
        <v>6990</v>
      </c>
      <c r="C3142" s="234" t="s">
        <v>779</v>
      </c>
      <c r="D3142" s="235">
        <v>26.72</v>
      </c>
    </row>
    <row r="3143" spans="1:4" ht="24.95" customHeight="1" x14ac:dyDescent="0.2">
      <c r="A3143" s="504">
        <v>94653</v>
      </c>
      <c r="B3143" s="233" t="s">
        <v>6991</v>
      </c>
      <c r="C3143" s="234" t="s">
        <v>779</v>
      </c>
      <c r="D3143" s="235">
        <v>33.450000000000003</v>
      </c>
    </row>
    <row r="3144" spans="1:4" ht="24.95" customHeight="1" x14ac:dyDescent="0.2">
      <c r="A3144" s="504">
        <v>94654</v>
      </c>
      <c r="B3144" s="233" t="s">
        <v>6992</v>
      </c>
      <c r="C3144" s="234" t="s">
        <v>779</v>
      </c>
      <c r="D3144" s="235">
        <v>45.65</v>
      </c>
    </row>
    <row r="3145" spans="1:4" ht="24.95" customHeight="1" x14ac:dyDescent="0.2">
      <c r="A3145" s="504">
        <v>94655</v>
      </c>
      <c r="B3145" s="233" t="s">
        <v>6993</v>
      </c>
      <c r="C3145" s="234" t="s">
        <v>779</v>
      </c>
      <c r="D3145" s="235">
        <v>64.92</v>
      </c>
    </row>
    <row r="3146" spans="1:4" ht="24.95" customHeight="1" x14ac:dyDescent="0.2">
      <c r="A3146" s="504">
        <v>94716</v>
      </c>
      <c r="B3146" s="233" t="s">
        <v>6994</v>
      </c>
      <c r="C3146" s="234" t="s">
        <v>779</v>
      </c>
      <c r="D3146" s="235">
        <v>13.6</v>
      </c>
    </row>
    <row r="3147" spans="1:4" ht="24.95" customHeight="1" x14ac:dyDescent="0.2">
      <c r="A3147" s="504">
        <v>94717</v>
      </c>
      <c r="B3147" s="233" t="s">
        <v>6995</v>
      </c>
      <c r="C3147" s="234" t="s">
        <v>779</v>
      </c>
      <c r="D3147" s="235">
        <v>19.38</v>
      </c>
    </row>
    <row r="3148" spans="1:4" ht="24.95" customHeight="1" x14ac:dyDescent="0.2">
      <c r="A3148" s="504">
        <v>94718</v>
      </c>
      <c r="B3148" s="233" t="s">
        <v>6996</v>
      </c>
      <c r="C3148" s="234" t="s">
        <v>779</v>
      </c>
      <c r="D3148" s="235">
        <v>24.08</v>
      </c>
    </row>
    <row r="3149" spans="1:4" ht="24.95" customHeight="1" x14ac:dyDescent="0.2">
      <c r="A3149" s="504">
        <v>94719</v>
      </c>
      <c r="B3149" s="233" t="s">
        <v>6997</v>
      </c>
      <c r="C3149" s="234" t="s">
        <v>779</v>
      </c>
      <c r="D3149" s="235">
        <v>31.01</v>
      </c>
    </row>
    <row r="3150" spans="1:4" ht="24.95" customHeight="1" x14ac:dyDescent="0.2">
      <c r="A3150" s="504">
        <v>94720</v>
      </c>
      <c r="B3150" s="233" t="s">
        <v>6998</v>
      </c>
      <c r="C3150" s="234" t="s">
        <v>779</v>
      </c>
      <c r="D3150" s="235">
        <v>47.19</v>
      </c>
    </row>
    <row r="3151" spans="1:4" ht="24.95" customHeight="1" x14ac:dyDescent="0.2">
      <c r="A3151" s="504">
        <v>94721</v>
      </c>
      <c r="B3151" s="233" t="s">
        <v>6999</v>
      </c>
      <c r="C3151" s="234" t="s">
        <v>779</v>
      </c>
      <c r="D3151" s="235">
        <v>67.540000000000006</v>
      </c>
    </row>
    <row r="3152" spans="1:4" ht="24.95" customHeight="1" x14ac:dyDescent="0.2">
      <c r="A3152" s="504">
        <v>94722</v>
      </c>
      <c r="B3152" s="233" t="s">
        <v>7000</v>
      </c>
      <c r="C3152" s="234" t="s">
        <v>779</v>
      </c>
      <c r="D3152" s="235">
        <v>118.54</v>
      </c>
    </row>
    <row r="3153" spans="1:4" ht="24.95" customHeight="1" x14ac:dyDescent="0.2">
      <c r="A3153" s="504">
        <v>95697</v>
      </c>
      <c r="B3153" s="233" t="s">
        <v>18519</v>
      </c>
      <c r="C3153" s="234" t="s">
        <v>779</v>
      </c>
      <c r="D3153" s="235">
        <v>47.04</v>
      </c>
    </row>
    <row r="3154" spans="1:4" ht="24.95" customHeight="1" x14ac:dyDescent="0.2">
      <c r="A3154" s="504">
        <v>96635</v>
      </c>
      <c r="B3154" s="233" t="s">
        <v>7001</v>
      </c>
      <c r="C3154" s="234" t="s">
        <v>779</v>
      </c>
      <c r="D3154" s="235">
        <v>19.600000000000001</v>
      </c>
    </row>
    <row r="3155" spans="1:4" ht="24.95" customHeight="1" x14ac:dyDescent="0.2">
      <c r="A3155" s="504">
        <v>96636</v>
      </c>
      <c r="B3155" s="233" t="s">
        <v>7002</v>
      </c>
      <c r="C3155" s="234" t="s">
        <v>779</v>
      </c>
      <c r="D3155" s="235">
        <v>20.77</v>
      </c>
    </row>
    <row r="3156" spans="1:4" ht="24.95" customHeight="1" x14ac:dyDescent="0.2">
      <c r="A3156" s="504">
        <v>96644</v>
      </c>
      <c r="B3156" s="233" t="s">
        <v>7003</v>
      </c>
      <c r="C3156" s="234" t="s">
        <v>779</v>
      </c>
      <c r="D3156" s="235">
        <v>12.39</v>
      </c>
    </row>
    <row r="3157" spans="1:4" ht="24.95" customHeight="1" x14ac:dyDescent="0.2">
      <c r="A3157" s="504">
        <v>96645</v>
      </c>
      <c r="B3157" s="233" t="s">
        <v>7004</v>
      </c>
      <c r="C3157" s="234" t="s">
        <v>779</v>
      </c>
      <c r="D3157" s="235">
        <v>16.100000000000001</v>
      </c>
    </row>
    <row r="3158" spans="1:4" ht="24.95" customHeight="1" x14ac:dyDescent="0.2">
      <c r="A3158" s="504">
        <v>96646</v>
      </c>
      <c r="B3158" s="233" t="s">
        <v>7005</v>
      </c>
      <c r="C3158" s="234" t="s">
        <v>779</v>
      </c>
      <c r="D3158" s="235">
        <v>25.02</v>
      </c>
    </row>
    <row r="3159" spans="1:4" ht="24.95" customHeight="1" x14ac:dyDescent="0.2">
      <c r="A3159" s="504">
        <v>96647</v>
      </c>
      <c r="B3159" s="233" t="s">
        <v>7006</v>
      </c>
      <c r="C3159" s="234" t="s">
        <v>779</v>
      </c>
      <c r="D3159" s="235">
        <v>11.09</v>
      </c>
    </row>
    <row r="3160" spans="1:4" ht="24.95" customHeight="1" x14ac:dyDescent="0.2">
      <c r="A3160" s="504">
        <v>96648</v>
      </c>
      <c r="B3160" s="233" t="s">
        <v>7007</v>
      </c>
      <c r="C3160" s="234" t="s">
        <v>779</v>
      </c>
      <c r="D3160" s="235">
        <v>20.37</v>
      </c>
    </row>
    <row r="3161" spans="1:4" ht="24.95" customHeight="1" x14ac:dyDescent="0.2">
      <c r="A3161" s="504">
        <v>96649</v>
      </c>
      <c r="B3161" s="233" t="s">
        <v>7008</v>
      </c>
      <c r="C3161" s="234" t="s">
        <v>779</v>
      </c>
      <c r="D3161" s="235">
        <v>30.19</v>
      </c>
    </row>
    <row r="3162" spans="1:4" ht="24.95" customHeight="1" x14ac:dyDescent="0.2">
      <c r="A3162" s="504">
        <v>96668</v>
      </c>
      <c r="B3162" s="233" t="s">
        <v>7009</v>
      </c>
      <c r="C3162" s="234" t="s">
        <v>779</v>
      </c>
      <c r="D3162" s="235">
        <v>7.37</v>
      </c>
    </row>
    <row r="3163" spans="1:4" ht="24.95" customHeight="1" x14ac:dyDescent="0.2">
      <c r="A3163" s="504">
        <v>96669</v>
      </c>
      <c r="B3163" s="233" t="s">
        <v>7010</v>
      </c>
      <c r="C3163" s="234" t="s">
        <v>779</v>
      </c>
      <c r="D3163" s="235">
        <v>9.15</v>
      </c>
    </row>
    <row r="3164" spans="1:4" ht="24.95" customHeight="1" x14ac:dyDescent="0.2">
      <c r="A3164" s="504">
        <v>96670</v>
      </c>
      <c r="B3164" s="233" t="s">
        <v>7011</v>
      </c>
      <c r="C3164" s="234" t="s">
        <v>779</v>
      </c>
      <c r="D3164" s="235">
        <v>13.9</v>
      </c>
    </row>
    <row r="3165" spans="1:4" ht="24.95" customHeight="1" x14ac:dyDescent="0.2">
      <c r="A3165" s="504">
        <v>96671</v>
      </c>
      <c r="B3165" s="233" t="s">
        <v>7012</v>
      </c>
      <c r="C3165" s="234" t="s">
        <v>779</v>
      </c>
      <c r="D3165" s="235">
        <v>18.649999999999999</v>
      </c>
    </row>
    <row r="3166" spans="1:4" ht="24.95" customHeight="1" x14ac:dyDescent="0.2">
      <c r="A3166" s="504">
        <v>96672</v>
      </c>
      <c r="B3166" s="233" t="s">
        <v>7013</v>
      </c>
      <c r="C3166" s="234" t="s">
        <v>779</v>
      </c>
      <c r="D3166" s="235">
        <v>27.41</v>
      </c>
    </row>
    <row r="3167" spans="1:4" ht="24.95" customHeight="1" x14ac:dyDescent="0.2">
      <c r="A3167" s="504">
        <v>96673</v>
      </c>
      <c r="B3167" s="233" t="s">
        <v>7014</v>
      </c>
      <c r="C3167" s="234" t="s">
        <v>779</v>
      </c>
      <c r="D3167" s="235">
        <v>44.62</v>
      </c>
    </row>
    <row r="3168" spans="1:4" ht="24.95" customHeight="1" x14ac:dyDescent="0.2">
      <c r="A3168" s="504">
        <v>96674</v>
      </c>
      <c r="B3168" s="233" t="s">
        <v>7015</v>
      </c>
      <c r="C3168" s="234" t="s">
        <v>779</v>
      </c>
      <c r="D3168" s="235">
        <v>62.72</v>
      </c>
    </row>
    <row r="3169" spans="1:4" ht="24.95" customHeight="1" x14ac:dyDescent="0.2">
      <c r="A3169" s="504">
        <v>96675</v>
      </c>
      <c r="B3169" s="233" t="s">
        <v>7016</v>
      </c>
      <c r="C3169" s="234" t="s">
        <v>779</v>
      </c>
      <c r="D3169" s="235">
        <v>108.64</v>
      </c>
    </row>
    <row r="3170" spans="1:4" ht="24.95" customHeight="1" x14ac:dyDescent="0.2">
      <c r="A3170" s="504">
        <v>96676</v>
      </c>
      <c r="B3170" s="233" t="s">
        <v>7017</v>
      </c>
      <c r="C3170" s="234" t="s">
        <v>779</v>
      </c>
      <c r="D3170" s="235">
        <v>7.33</v>
      </c>
    </row>
    <row r="3171" spans="1:4" ht="24.95" customHeight="1" x14ac:dyDescent="0.2">
      <c r="A3171" s="504">
        <v>96677</v>
      </c>
      <c r="B3171" s="233" t="s">
        <v>7018</v>
      </c>
      <c r="C3171" s="234" t="s">
        <v>779</v>
      </c>
      <c r="D3171" s="235">
        <v>12.09</v>
      </c>
    </row>
    <row r="3172" spans="1:4" ht="24.95" customHeight="1" x14ac:dyDescent="0.2">
      <c r="A3172" s="504">
        <v>96678</v>
      </c>
      <c r="B3172" s="233" t="s">
        <v>7019</v>
      </c>
      <c r="C3172" s="234" t="s">
        <v>779</v>
      </c>
      <c r="D3172" s="235">
        <v>16.829999999999998</v>
      </c>
    </row>
    <row r="3173" spans="1:4" ht="24.95" customHeight="1" x14ac:dyDescent="0.2">
      <c r="A3173" s="504">
        <v>96679</v>
      </c>
      <c r="B3173" s="233" t="s">
        <v>7020</v>
      </c>
      <c r="C3173" s="234" t="s">
        <v>779</v>
      </c>
      <c r="D3173" s="235">
        <v>24.57</v>
      </c>
    </row>
    <row r="3174" spans="1:4" ht="24.95" customHeight="1" x14ac:dyDescent="0.2">
      <c r="A3174" s="504">
        <v>96680</v>
      </c>
      <c r="B3174" s="233" t="s">
        <v>7021</v>
      </c>
      <c r="C3174" s="234" t="s">
        <v>779</v>
      </c>
      <c r="D3174" s="235">
        <v>33.200000000000003</v>
      </c>
    </row>
    <row r="3175" spans="1:4" ht="24.95" customHeight="1" x14ac:dyDescent="0.2">
      <c r="A3175" s="504">
        <v>96681</v>
      </c>
      <c r="B3175" s="233" t="s">
        <v>7022</v>
      </c>
      <c r="C3175" s="234" t="s">
        <v>779</v>
      </c>
      <c r="D3175" s="235">
        <v>61.55</v>
      </c>
    </row>
    <row r="3176" spans="1:4" ht="24.95" customHeight="1" x14ac:dyDescent="0.2">
      <c r="A3176" s="504">
        <v>96682</v>
      </c>
      <c r="B3176" s="233" t="s">
        <v>7023</v>
      </c>
      <c r="C3176" s="234" t="s">
        <v>779</v>
      </c>
      <c r="D3176" s="235">
        <v>90.71</v>
      </c>
    </row>
    <row r="3177" spans="1:4" ht="24.95" customHeight="1" x14ac:dyDescent="0.2">
      <c r="A3177" s="504">
        <v>96683</v>
      </c>
      <c r="B3177" s="233" t="s">
        <v>7024</v>
      </c>
      <c r="C3177" s="234" t="s">
        <v>779</v>
      </c>
      <c r="D3177" s="235">
        <v>124.38</v>
      </c>
    </row>
    <row r="3178" spans="1:4" ht="24.95" customHeight="1" x14ac:dyDescent="0.2">
      <c r="A3178" s="504">
        <v>96718</v>
      </c>
      <c r="B3178" s="233" t="s">
        <v>7025</v>
      </c>
      <c r="C3178" s="234" t="s">
        <v>779</v>
      </c>
      <c r="D3178" s="235">
        <v>4.76</v>
      </c>
    </row>
    <row r="3179" spans="1:4" ht="24.95" customHeight="1" x14ac:dyDescent="0.2">
      <c r="A3179" s="504">
        <v>96719</v>
      </c>
      <c r="B3179" s="233" t="s">
        <v>7026</v>
      </c>
      <c r="C3179" s="234" t="s">
        <v>779</v>
      </c>
      <c r="D3179" s="235">
        <v>10.41</v>
      </c>
    </row>
    <row r="3180" spans="1:4" ht="24.95" customHeight="1" x14ac:dyDescent="0.2">
      <c r="A3180" s="504">
        <v>96720</v>
      </c>
      <c r="B3180" s="233" t="s">
        <v>7027</v>
      </c>
      <c r="C3180" s="234" t="s">
        <v>779</v>
      </c>
      <c r="D3180" s="235">
        <v>12.62</v>
      </c>
    </row>
    <row r="3181" spans="1:4" ht="24.95" customHeight="1" x14ac:dyDescent="0.2">
      <c r="A3181" s="504">
        <v>96721</v>
      </c>
      <c r="B3181" s="233" t="s">
        <v>7028</v>
      </c>
      <c r="C3181" s="234" t="s">
        <v>779</v>
      </c>
      <c r="D3181" s="235">
        <v>16.62</v>
      </c>
    </row>
    <row r="3182" spans="1:4" ht="24.95" customHeight="1" x14ac:dyDescent="0.2">
      <c r="A3182" s="504">
        <v>96722</v>
      </c>
      <c r="B3182" s="233" t="s">
        <v>7029</v>
      </c>
      <c r="C3182" s="234" t="s">
        <v>779</v>
      </c>
      <c r="D3182" s="235">
        <v>22.85</v>
      </c>
    </row>
    <row r="3183" spans="1:4" ht="24.95" customHeight="1" x14ac:dyDescent="0.2">
      <c r="A3183" s="504">
        <v>96723</v>
      </c>
      <c r="B3183" s="233" t="s">
        <v>7030</v>
      </c>
      <c r="C3183" s="234" t="s">
        <v>779</v>
      </c>
      <c r="D3183" s="235">
        <v>29.85</v>
      </c>
    </row>
    <row r="3184" spans="1:4" ht="24.95" customHeight="1" x14ac:dyDescent="0.2">
      <c r="A3184" s="504">
        <v>96724</v>
      </c>
      <c r="B3184" s="233" t="s">
        <v>7031</v>
      </c>
      <c r="C3184" s="234" t="s">
        <v>779</v>
      </c>
      <c r="D3184" s="235">
        <v>48.79</v>
      </c>
    </row>
    <row r="3185" spans="1:4" ht="24.95" customHeight="1" x14ac:dyDescent="0.2">
      <c r="A3185" s="504">
        <v>96725</v>
      </c>
      <c r="B3185" s="233" t="s">
        <v>7032</v>
      </c>
      <c r="C3185" s="234" t="s">
        <v>779</v>
      </c>
      <c r="D3185" s="235">
        <v>63.39</v>
      </c>
    </row>
    <row r="3186" spans="1:4" ht="24.95" customHeight="1" x14ac:dyDescent="0.2">
      <c r="A3186" s="504">
        <v>96726</v>
      </c>
      <c r="B3186" s="233" t="s">
        <v>7033</v>
      </c>
      <c r="C3186" s="234" t="s">
        <v>779</v>
      </c>
      <c r="D3186" s="235">
        <v>103.22</v>
      </c>
    </row>
    <row r="3187" spans="1:4" ht="24.95" customHeight="1" x14ac:dyDescent="0.2">
      <c r="A3187" s="504">
        <v>96727</v>
      </c>
      <c r="B3187" s="233" t="s">
        <v>7034</v>
      </c>
      <c r="C3187" s="234" t="s">
        <v>779</v>
      </c>
      <c r="D3187" s="235">
        <v>9.19</v>
      </c>
    </row>
    <row r="3188" spans="1:4" ht="24.95" customHeight="1" x14ac:dyDescent="0.2">
      <c r="A3188" s="504">
        <v>96728</v>
      </c>
      <c r="B3188" s="233" t="s">
        <v>7035</v>
      </c>
      <c r="C3188" s="234" t="s">
        <v>779</v>
      </c>
      <c r="D3188" s="235">
        <v>10.8</v>
      </c>
    </row>
    <row r="3189" spans="1:4" ht="24.95" customHeight="1" x14ac:dyDescent="0.2">
      <c r="A3189" s="504">
        <v>96729</v>
      </c>
      <c r="B3189" s="233" t="s">
        <v>7036</v>
      </c>
      <c r="C3189" s="234" t="s">
        <v>779</v>
      </c>
      <c r="D3189" s="235">
        <v>16.16</v>
      </c>
    </row>
    <row r="3190" spans="1:4" ht="24.95" customHeight="1" x14ac:dyDescent="0.2">
      <c r="A3190" s="504">
        <v>96730</v>
      </c>
      <c r="B3190" s="233" t="s">
        <v>7037</v>
      </c>
      <c r="C3190" s="234" t="s">
        <v>779</v>
      </c>
      <c r="D3190" s="235">
        <v>20.079999999999998</v>
      </c>
    </row>
    <row r="3191" spans="1:4" ht="24.95" customHeight="1" x14ac:dyDescent="0.2">
      <c r="A3191" s="504">
        <v>96731</v>
      </c>
      <c r="B3191" s="233" t="s">
        <v>7038</v>
      </c>
      <c r="C3191" s="234" t="s">
        <v>779</v>
      </c>
      <c r="D3191" s="235">
        <v>29.47</v>
      </c>
    </row>
    <row r="3192" spans="1:4" ht="24.95" customHeight="1" x14ac:dyDescent="0.2">
      <c r="A3192" s="504">
        <v>96732</v>
      </c>
      <c r="B3192" s="233" t="s">
        <v>7039</v>
      </c>
      <c r="C3192" s="234" t="s">
        <v>779</v>
      </c>
      <c r="D3192" s="235">
        <v>36.11</v>
      </c>
    </row>
    <row r="3193" spans="1:4" ht="24.95" customHeight="1" x14ac:dyDescent="0.2">
      <c r="A3193" s="504">
        <v>96733</v>
      </c>
      <c r="B3193" s="233" t="s">
        <v>7040</v>
      </c>
      <c r="C3193" s="234" t="s">
        <v>779</v>
      </c>
      <c r="D3193" s="235">
        <v>65.94</v>
      </c>
    </row>
    <row r="3194" spans="1:4" ht="24.95" customHeight="1" x14ac:dyDescent="0.2">
      <c r="A3194" s="504">
        <v>96734</v>
      </c>
      <c r="B3194" s="233" t="s">
        <v>7041</v>
      </c>
      <c r="C3194" s="234" t="s">
        <v>779</v>
      </c>
      <c r="D3194" s="235">
        <v>90.4</v>
      </c>
    </row>
    <row r="3195" spans="1:4" ht="24.95" customHeight="1" x14ac:dyDescent="0.2">
      <c r="A3195" s="504">
        <v>96735</v>
      </c>
      <c r="B3195" s="233" t="s">
        <v>7042</v>
      </c>
      <c r="C3195" s="234" t="s">
        <v>779</v>
      </c>
      <c r="D3195" s="235">
        <v>118.71</v>
      </c>
    </row>
    <row r="3196" spans="1:4" ht="24.95" customHeight="1" x14ac:dyDescent="0.2">
      <c r="A3196" s="504">
        <v>96794</v>
      </c>
      <c r="B3196" s="233" t="s">
        <v>7043</v>
      </c>
      <c r="C3196" s="234" t="s">
        <v>779</v>
      </c>
      <c r="D3196" s="235">
        <v>5.84</v>
      </c>
    </row>
    <row r="3197" spans="1:4" ht="24.95" customHeight="1" x14ac:dyDescent="0.2">
      <c r="A3197" s="504">
        <v>96795</v>
      </c>
      <c r="B3197" s="233" t="s">
        <v>7044</v>
      </c>
      <c r="C3197" s="234" t="s">
        <v>779</v>
      </c>
      <c r="D3197" s="235">
        <v>7.4</v>
      </c>
    </row>
    <row r="3198" spans="1:4" ht="24.95" customHeight="1" x14ac:dyDescent="0.2">
      <c r="A3198" s="504">
        <v>96796</v>
      </c>
      <c r="B3198" s="233" t="s">
        <v>7045</v>
      </c>
      <c r="C3198" s="234" t="s">
        <v>779</v>
      </c>
      <c r="D3198" s="235">
        <v>10.3</v>
      </c>
    </row>
    <row r="3199" spans="1:4" ht="24.95" customHeight="1" x14ac:dyDescent="0.2">
      <c r="A3199" s="504">
        <v>96797</v>
      </c>
      <c r="B3199" s="233" t="s">
        <v>7046</v>
      </c>
      <c r="C3199" s="234" t="s">
        <v>779</v>
      </c>
      <c r="D3199" s="235">
        <v>15.43</v>
      </c>
    </row>
    <row r="3200" spans="1:4" ht="24.95" customHeight="1" x14ac:dyDescent="0.2">
      <c r="A3200" s="504">
        <v>96798</v>
      </c>
      <c r="B3200" s="233" t="s">
        <v>7047</v>
      </c>
      <c r="C3200" s="234" t="s">
        <v>779</v>
      </c>
      <c r="D3200" s="235">
        <v>5.94</v>
      </c>
    </row>
    <row r="3201" spans="1:4" ht="24.95" customHeight="1" x14ac:dyDescent="0.2">
      <c r="A3201" s="504">
        <v>96799</v>
      </c>
      <c r="B3201" s="233" t="s">
        <v>7048</v>
      </c>
      <c r="C3201" s="234" t="s">
        <v>779</v>
      </c>
      <c r="D3201" s="235">
        <v>7.97</v>
      </c>
    </row>
    <row r="3202" spans="1:4" ht="24.95" customHeight="1" x14ac:dyDescent="0.2">
      <c r="A3202" s="504">
        <v>96800</v>
      </c>
      <c r="B3202" s="233" t="s">
        <v>7049</v>
      </c>
      <c r="C3202" s="234" t="s">
        <v>779</v>
      </c>
      <c r="D3202" s="235">
        <v>11.47</v>
      </c>
    </row>
    <row r="3203" spans="1:4" ht="24.95" customHeight="1" x14ac:dyDescent="0.2">
      <c r="A3203" s="504">
        <v>96801</v>
      </c>
      <c r="B3203" s="233" t="s">
        <v>7050</v>
      </c>
      <c r="C3203" s="234" t="s">
        <v>779</v>
      </c>
      <c r="D3203" s="235">
        <v>17.46</v>
      </c>
    </row>
    <row r="3204" spans="1:4" ht="24.95" customHeight="1" x14ac:dyDescent="0.2">
      <c r="A3204" s="504">
        <v>97327</v>
      </c>
      <c r="B3204" s="233" t="s">
        <v>18520</v>
      </c>
      <c r="C3204" s="234" t="s">
        <v>779</v>
      </c>
      <c r="D3204" s="235">
        <v>14.65</v>
      </c>
    </row>
    <row r="3205" spans="1:4" ht="24.95" customHeight="1" x14ac:dyDescent="0.2">
      <c r="A3205" s="504">
        <v>97328</v>
      </c>
      <c r="B3205" s="233" t="s">
        <v>18521</v>
      </c>
      <c r="C3205" s="234" t="s">
        <v>779</v>
      </c>
      <c r="D3205" s="235">
        <v>25.78</v>
      </c>
    </row>
    <row r="3206" spans="1:4" ht="24.95" customHeight="1" x14ac:dyDescent="0.2">
      <c r="A3206" s="504">
        <v>97329</v>
      </c>
      <c r="B3206" s="233" t="s">
        <v>18522</v>
      </c>
      <c r="C3206" s="234" t="s">
        <v>779</v>
      </c>
      <c r="D3206" s="235">
        <v>22.12</v>
      </c>
    </row>
    <row r="3207" spans="1:4" ht="24.95" customHeight="1" x14ac:dyDescent="0.2">
      <c r="A3207" s="504">
        <v>97330</v>
      </c>
      <c r="B3207" s="233" t="s">
        <v>18523</v>
      </c>
      <c r="C3207" s="234" t="s">
        <v>779</v>
      </c>
      <c r="D3207" s="235">
        <v>41.75</v>
      </c>
    </row>
    <row r="3208" spans="1:4" ht="24.95" customHeight="1" x14ac:dyDescent="0.2">
      <c r="A3208" s="504">
        <v>97331</v>
      </c>
      <c r="B3208" s="233" t="s">
        <v>18524</v>
      </c>
      <c r="C3208" s="234" t="s">
        <v>779</v>
      </c>
      <c r="D3208" s="235">
        <v>14.88</v>
      </c>
    </row>
    <row r="3209" spans="1:4" ht="24.95" customHeight="1" x14ac:dyDescent="0.2">
      <c r="A3209" s="504">
        <v>97332</v>
      </c>
      <c r="B3209" s="233" t="s">
        <v>18525</v>
      </c>
      <c r="C3209" s="234" t="s">
        <v>779</v>
      </c>
      <c r="D3209" s="235">
        <v>26.04</v>
      </c>
    </row>
    <row r="3210" spans="1:4" ht="24.95" customHeight="1" x14ac:dyDescent="0.2">
      <c r="A3210" s="504">
        <v>97333</v>
      </c>
      <c r="B3210" s="233" t="s">
        <v>18526</v>
      </c>
      <c r="C3210" s="234" t="s">
        <v>779</v>
      </c>
      <c r="D3210" s="235">
        <v>32.130000000000003</v>
      </c>
    </row>
    <row r="3211" spans="1:4" ht="24.95" customHeight="1" x14ac:dyDescent="0.2">
      <c r="A3211" s="504">
        <v>97334</v>
      </c>
      <c r="B3211" s="233" t="s">
        <v>18527</v>
      </c>
      <c r="C3211" s="234" t="s">
        <v>779</v>
      </c>
      <c r="D3211" s="235">
        <v>38.979999999999997</v>
      </c>
    </row>
    <row r="3212" spans="1:4" ht="24.95" customHeight="1" x14ac:dyDescent="0.2">
      <c r="A3212" s="504">
        <v>97335</v>
      </c>
      <c r="B3212" s="233" t="s">
        <v>18528</v>
      </c>
      <c r="C3212" s="234" t="s">
        <v>779</v>
      </c>
      <c r="D3212" s="235">
        <v>36.880000000000003</v>
      </c>
    </row>
    <row r="3213" spans="1:4" ht="24.95" customHeight="1" x14ac:dyDescent="0.2">
      <c r="A3213" s="504">
        <v>97336</v>
      </c>
      <c r="B3213" s="233" t="s">
        <v>18529</v>
      </c>
      <c r="C3213" s="234" t="s">
        <v>779</v>
      </c>
      <c r="D3213" s="235">
        <v>46.78</v>
      </c>
    </row>
    <row r="3214" spans="1:4" ht="24.95" customHeight="1" x14ac:dyDescent="0.2">
      <c r="A3214" s="504">
        <v>97337</v>
      </c>
      <c r="B3214" s="233" t="s">
        <v>18530</v>
      </c>
      <c r="C3214" s="234" t="s">
        <v>779</v>
      </c>
      <c r="D3214" s="235">
        <v>70.06</v>
      </c>
    </row>
    <row r="3215" spans="1:4" ht="24.95" customHeight="1" x14ac:dyDescent="0.2">
      <c r="A3215" s="504">
        <v>97338</v>
      </c>
      <c r="B3215" s="233" t="s">
        <v>18531</v>
      </c>
      <c r="C3215" s="234" t="s">
        <v>779</v>
      </c>
      <c r="D3215" s="235">
        <v>84.18</v>
      </c>
    </row>
    <row r="3216" spans="1:4" ht="24.95" customHeight="1" x14ac:dyDescent="0.2">
      <c r="A3216" s="504">
        <v>97339</v>
      </c>
      <c r="B3216" s="233" t="s">
        <v>18532</v>
      </c>
      <c r="C3216" s="234" t="s">
        <v>779</v>
      </c>
      <c r="D3216" s="235">
        <v>90.67</v>
      </c>
    </row>
    <row r="3217" spans="1:4" ht="24.95" customHeight="1" x14ac:dyDescent="0.2">
      <c r="A3217" s="504">
        <v>97340</v>
      </c>
      <c r="B3217" s="233" t="s">
        <v>18533</v>
      </c>
      <c r="C3217" s="234" t="s">
        <v>779</v>
      </c>
      <c r="D3217" s="235">
        <v>91.22</v>
      </c>
    </row>
    <row r="3218" spans="1:4" ht="24.95" customHeight="1" x14ac:dyDescent="0.2">
      <c r="A3218" s="504">
        <v>97341</v>
      </c>
      <c r="B3218" s="233" t="s">
        <v>18534</v>
      </c>
      <c r="C3218" s="234" t="s">
        <v>779</v>
      </c>
      <c r="D3218" s="235">
        <v>25.91</v>
      </c>
    </row>
    <row r="3219" spans="1:4" ht="24.95" customHeight="1" x14ac:dyDescent="0.2">
      <c r="A3219" s="504">
        <v>97342</v>
      </c>
      <c r="B3219" s="233" t="s">
        <v>18535</v>
      </c>
      <c r="C3219" s="234" t="s">
        <v>779</v>
      </c>
      <c r="D3219" s="235">
        <v>40.03</v>
      </c>
    </row>
    <row r="3220" spans="1:4" ht="24.95" customHeight="1" x14ac:dyDescent="0.2">
      <c r="A3220" s="504">
        <v>97343</v>
      </c>
      <c r="B3220" s="233" t="s">
        <v>18536</v>
      </c>
      <c r="C3220" s="234" t="s">
        <v>779</v>
      </c>
      <c r="D3220" s="235">
        <v>50.17</v>
      </c>
    </row>
    <row r="3221" spans="1:4" ht="24.95" customHeight="1" x14ac:dyDescent="0.2">
      <c r="A3221" s="504">
        <v>97344</v>
      </c>
      <c r="B3221" s="233" t="s">
        <v>18537</v>
      </c>
      <c r="C3221" s="234" t="s">
        <v>779</v>
      </c>
      <c r="D3221" s="235">
        <v>32.86</v>
      </c>
    </row>
    <row r="3222" spans="1:4" ht="24.95" customHeight="1" x14ac:dyDescent="0.2">
      <c r="A3222" s="504">
        <v>97345</v>
      </c>
      <c r="B3222" s="233" t="s">
        <v>18538</v>
      </c>
      <c r="C3222" s="234" t="s">
        <v>779</v>
      </c>
      <c r="D3222" s="235">
        <v>51.97</v>
      </c>
    </row>
    <row r="3223" spans="1:4" ht="24.95" customHeight="1" x14ac:dyDescent="0.2">
      <c r="A3223" s="504">
        <v>97346</v>
      </c>
      <c r="B3223" s="233" t="s">
        <v>18539</v>
      </c>
      <c r="C3223" s="234" t="s">
        <v>779</v>
      </c>
      <c r="D3223" s="235">
        <v>66.44</v>
      </c>
    </row>
    <row r="3224" spans="1:4" ht="24.95" customHeight="1" x14ac:dyDescent="0.2">
      <c r="A3224" s="504">
        <v>97347</v>
      </c>
      <c r="B3224" s="233" t="s">
        <v>18540</v>
      </c>
      <c r="C3224" s="234" t="s">
        <v>779</v>
      </c>
      <c r="D3224" s="235">
        <v>44.3</v>
      </c>
    </row>
    <row r="3225" spans="1:4" ht="24.95" customHeight="1" x14ac:dyDescent="0.2">
      <c r="A3225" s="504">
        <v>97348</v>
      </c>
      <c r="B3225" s="233" t="s">
        <v>18541</v>
      </c>
      <c r="C3225" s="234" t="s">
        <v>779</v>
      </c>
      <c r="D3225" s="235">
        <v>61.08</v>
      </c>
    </row>
    <row r="3226" spans="1:4" ht="24.95" customHeight="1" x14ac:dyDescent="0.2">
      <c r="A3226" s="504">
        <v>97349</v>
      </c>
      <c r="B3226" s="233" t="s">
        <v>18542</v>
      </c>
      <c r="C3226" s="234" t="s">
        <v>779</v>
      </c>
      <c r="D3226" s="235">
        <v>87.86</v>
      </c>
    </row>
    <row r="3227" spans="1:4" ht="24.95" customHeight="1" x14ac:dyDescent="0.2">
      <c r="A3227" s="504">
        <v>97350</v>
      </c>
      <c r="B3227" s="233" t="s">
        <v>18543</v>
      </c>
      <c r="C3227" s="234" t="s">
        <v>779</v>
      </c>
      <c r="D3227" s="235">
        <v>106.63</v>
      </c>
    </row>
    <row r="3228" spans="1:4" ht="24.95" customHeight="1" x14ac:dyDescent="0.2">
      <c r="A3228" s="504">
        <v>97351</v>
      </c>
      <c r="B3228" s="233" t="s">
        <v>18544</v>
      </c>
      <c r="C3228" s="234" t="s">
        <v>779</v>
      </c>
      <c r="D3228" s="235">
        <v>147.31</v>
      </c>
    </row>
    <row r="3229" spans="1:4" ht="24.95" customHeight="1" x14ac:dyDescent="0.2">
      <c r="A3229" s="504">
        <v>97352</v>
      </c>
      <c r="B3229" s="233" t="s">
        <v>18545</v>
      </c>
      <c r="C3229" s="234" t="s">
        <v>779</v>
      </c>
      <c r="D3229" s="235">
        <v>190.76</v>
      </c>
    </row>
    <row r="3230" spans="1:4" ht="24.95" customHeight="1" x14ac:dyDescent="0.2">
      <c r="A3230" s="504">
        <v>97353</v>
      </c>
      <c r="B3230" s="233" t="s">
        <v>18546</v>
      </c>
      <c r="C3230" s="234" t="s">
        <v>779</v>
      </c>
      <c r="D3230" s="235">
        <v>30.31</v>
      </c>
    </row>
    <row r="3231" spans="1:4" ht="24.95" customHeight="1" x14ac:dyDescent="0.2">
      <c r="A3231" s="504">
        <v>97354</v>
      </c>
      <c r="B3231" s="233" t="s">
        <v>18547</v>
      </c>
      <c r="C3231" s="234" t="s">
        <v>779</v>
      </c>
      <c r="D3231" s="235">
        <v>47.45</v>
      </c>
    </row>
    <row r="3232" spans="1:4" ht="24.95" customHeight="1" x14ac:dyDescent="0.2">
      <c r="A3232" s="504">
        <v>97355</v>
      </c>
      <c r="B3232" s="233" t="s">
        <v>18548</v>
      </c>
      <c r="C3232" s="234" t="s">
        <v>779</v>
      </c>
      <c r="D3232" s="235">
        <v>64.47</v>
      </c>
    </row>
    <row r="3233" spans="1:4" ht="24.95" customHeight="1" x14ac:dyDescent="0.2">
      <c r="A3233" s="504">
        <v>97356</v>
      </c>
      <c r="B3233" s="233" t="s">
        <v>18549</v>
      </c>
      <c r="C3233" s="234" t="s">
        <v>779</v>
      </c>
      <c r="D3233" s="235">
        <v>37.26</v>
      </c>
    </row>
    <row r="3234" spans="1:4" ht="24.95" customHeight="1" x14ac:dyDescent="0.2">
      <c r="A3234" s="504">
        <v>97357</v>
      </c>
      <c r="B3234" s="233" t="s">
        <v>18550</v>
      </c>
      <c r="C3234" s="234" t="s">
        <v>779</v>
      </c>
      <c r="D3234" s="235">
        <v>59.39</v>
      </c>
    </row>
    <row r="3235" spans="1:4" ht="24.95" customHeight="1" x14ac:dyDescent="0.2">
      <c r="A3235" s="504">
        <v>97358</v>
      </c>
      <c r="B3235" s="233" t="s">
        <v>18551</v>
      </c>
      <c r="C3235" s="234" t="s">
        <v>779</v>
      </c>
      <c r="D3235" s="235">
        <v>80.739999999999995</v>
      </c>
    </row>
    <row r="3236" spans="1:4" ht="24.95" customHeight="1" x14ac:dyDescent="0.2">
      <c r="A3236" s="504">
        <v>97498</v>
      </c>
      <c r="B3236" s="233" t="s">
        <v>18552</v>
      </c>
      <c r="C3236" s="234" t="s">
        <v>779</v>
      </c>
      <c r="D3236" s="235">
        <v>25.58</v>
      </c>
    </row>
    <row r="3237" spans="1:4" ht="24.95" customHeight="1" x14ac:dyDescent="0.2">
      <c r="A3237" s="504">
        <v>97535</v>
      </c>
      <c r="B3237" s="233" t="s">
        <v>18553</v>
      </c>
      <c r="C3237" s="234" t="s">
        <v>779</v>
      </c>
      <c r="D3237" s="235">
        <v>28.75</v>
      </c>
    </row>
    <row r="3238" spans="1:4" ht="24.95" customHeight="1" x14ac:dyDescent="0.2">
      <c r="A3238" s="504">
        <v>97536</v>
      </c>
      <c r="B3238" s="233" t="s">
        <v>18554</v>
      </c>
      <c r="C3238" s="234" t="s">
        <v>779</v>
      </c>
      <c r="D3238" s="235">
        <v>36.020000000000003</v>
      </c>
    </row>
    <row r="3239" spans="1:4" ht="24.95" customHeight="1" x14ac:dyDescent="0.2">
      <c r="A3239" s="504">
        <v>72293</v>
      </c>
      <c r="B3239" s="233" t="s">
        <v>7051</v>
      </c>
      <c r="C3239" s="234" t="s">
        <v>775</v>
      </c>
      <c r="D3239" s="235">
        <v>5.26</v>
      </c>
    </row>
    <row r="3240" spans="1:4" ht="24.95" customHeight="1" x14ac:dyDescent="0.2">
      <c r="A3240" s="504">
        <v>72294</v>
      </c>
      <c r="B3240" s="233" t="s">
        <v>7052</v>
      </c>
      <c r="C3240" s="234" t="s">
        <v>775</v>
      </c>
      <c r="D3240" s="235">
        <v>8.0500000000000007</v>
      </c>
    </row>
    <row r="3241" spans="1:4" ht="24.95" customHeight="1" x14ac:dyDescent="0.2">
      <c r="A3241" s="504">
        <v>72295</v>
      </c>
      <c r="B3241" s="233" t="s">
        <v>7053</v>
      </c>
      <c r="C3241" s="234" t="s">
        <v>775</v>
      </c>
      <c r="D3241" s="235">
        <v>11.06</v>
      </c>
    </row>
    <row r="3242" spans="1:4" ht="24.95" customHeight="1" x14ac:dyDescent="0.2">
      <c r="A3242" s="504">
        <v>72306</v>
      </c>
      <c r="B3242" s="233" t="s">
        <v>7054</v>
      </c>
      <c r="C3242" s="234" t="s">
        <v>775</v>
      </c>
      <c r="D3242" s="235">
        <v>175.14</v>
      </c>
    </row>
    <row r="3243" spans="1:4" ht="24.95" customHeight="1" x14ac:dyDescent="0.2">
      <c r="A3243" s="504">
        <v>72307</v>
      </c>
      <c r="B3243" s="233" t="s">
        <v>7055</v>
      </c>
      <c r="C3243" s="234" t="s">
        <v>775</v>
      </c>
      <c r="D3243" s="235">
        <v>246.43</v>
      </c>
    </row>
    <row r="3244" spans="1:4" ht="24.95" customHeight="1" x14ac:dyDescent="0.2">
      <c r="A3244" s="504">
        <v>72313</v>
      </c>
      <c r="B3244" s="233" t="s">
        <v>7056</v>
      </c>
      <c r="C3244" s="234" t="s">
        <v>775</v>
      </c>
      <c r="D3244" s="235">
        <v>580.05999999999995</v>
      </c>
    </row>
    <row r="3245" spans="1:4" ht="24.95" customHeight="1" x14ac:dyDescent="0.2">
      <c r="A3245" s="504">
        <v>72482</v>
      </c>
      <c r="B3245" s="233" t="s">
        <v>7057</v>
      </c>
      <c r="C3245" s="234" t="s">
        <v>775</v>
      </c>
      <c r="D3245" s="235">
        <v>247.29</v>
      </c>
    </row>
    <row r="3246" spans="1:4" ht="24.95" customHeight="1" x14ac:dyDescent="0.2">
      <c r="A3246" s="504">
        <v>72619</v>
      </c>
      <c r="B3246" s="233" t="s">
        <v>7058</v>
      </c>
      <c r="C3246" s="234" t="s">
        <v>775</v>
      </c>
      <c r="D3246" s="235">
        <v>103.39</v>
      </c>
    </row>
    <row r="3247" spans="1:4" ht="24.95" customHeight="1" x14ac:dyDescent="0.2">
      <c r="A3247" s="504">
        <v>72620</v>
      </c>
      <c r="B3247" s="233" t="s">
        <v>7059</v>
      </c>
      <c r="C3247" s="234" t="s">
        <v>775</v>
      </c>
      <c r="D3247" s="235">
        <v>181.09</v>
      </c>
    </row>
    <row r="3248" spans="1:4" ht="24.95" customHeight="1" x14ac:dyDescent="0.2">
      <c r="A3248" s="504">
        <v>72621</v>
      </c>
      <c r="B3248" s="233" t="s">
        <v>7060</v>
      </c>
      <c r="C3248" s="234" t="s">
        <v>775</v>
      </c>
      <c r="D3248" s="235">
        <v>291.5</v>
      </c>
    </row>
    <row r="3249" spans="1:4" ht="24.95" customHeight="1" x14ac:dyDescent="0.2">
      <c r="A3249" s="504">
        <v>72667</v>
      </c>
      <c r="B3249" s="233" t="s">
        <v>7061</v>
      </c>
      <c r="C3249" s="234" t="s">
        <v>775</v>
      </c>
      <c r="D3249" s="235">
        <v>139.83000000000001</v>
      </c>
    </row>
    <row r="3250" spans="1:4" ht="24.95" customHeight="1" x14ac:dyDescent="0.2">
      <c r="A3250" s="504">
        <v>72668</v>
      </c>
      <c r="B3250" s="233" t="s">
        <v>7062</v>
      </c>
      <c r="C3250" s="234" t="s">
        <v>775</v>
      </c>
      <c r="D3250" s="235">
        <v>139.16</v>
      </c>
    </row>
    <row r="3251" spans="1:4" ht="24.95" customHeight="1" x14ac:dyDescent="0.2">
      <c r="A3251" s="504">
        <v>72669</v>
      </c>
      <c r="B3251" s="233" t="s">
        <v>7063</v>
      </c>
      <c r="C3251" s="234" t="s">
        <v>775</v>
      </c>
      <c r="D3251" s="235">
        <v>143.06</v>
      </c>
    </row>
    <row r="3252" spans="1:4" ht="24.95" customHeight="1" x14ac:dyDescent="0.2">
      <c r="A3252" s="504">
        <v>72681</v>
      </c>
      <c r="B3252" s="233" t="s">
        <v>7064</v>
      </c>
      <c r="C3252" s="234" t="s">
        <v>775</v>
      </c>
      <c r="D3252" s="235">
        <v>99.73</v>
      </c>
    </row>
    <row r="3253" spans="1:4" ht="24.95" customHeight="1" x14ac:dyDescent="0.2">
      <c r="A3253" s="504">
        <v>72682</v>
      </c>
      <c r="B3253" s="233" t="s">
        <v>7065</v>
      </c>
      <c r="C3253" s="234" t="s">
        <v>775</v>
      </c>
      <c r="D3253" s="235">
        <v>202.48</v>
      </c>
    </row>
    <row r="3254" spans="1:4" ht="24.95" customHeight="1" x14ac:dyDescent="0.2">
      <c r="A3254" s="504">
        <v>72683</v>
      </c>
      <c r="B3254" s="233" t="s">
        <v>7066</v>
      </c>
      <c r="C3254" s="234" t="s">
        <v>775</v>
      </c>
      <c r="D3254" s="235">
        <v>326.43</v>
      </c>
    </row>
    <row r="3255" spans="1:4" ht="24.95" customHeight="1" x14ac:dyDescent="0.2">
      <c r="A3255" s="504">
        <v>72719</v>
      </c>
      <c r="B3255" s="233" t="s">
        <v>7067</v>
      </c>
      <c r="C3255" s="234" t="s">
        <v>775</v>
      </c>
      <c r="D3255" s="235">
        <v>220.04</v>
      </c>
    </row>
    <row r="3256" spans="1:4" ht="24.95" customHeight="1" x14ac:dyDescent="0.2">
      <c r="A3256" s="504">
        <v>72720</v>
      </c>
      <c r="B3256" s="233" t="s">
        <v>7068</v>
      </c>
      <c r="C3256" s="234" t="s">
        <v>775</v>
      </c>
      <c r="D3256" s="235">
        <v>304.07</v>
      </c>
    </row>
    <row r="3257" spans="1:4" ht="24.95" customHeight="1" x14ac:dyDescent="0.2">
      <c r="A3257" s="504">
        <v>72721</v>
      </c>
      <c r="B3257" s="233" t="s">
        <v>7069</v>
      </c>
      <c r="C3257" s="234" t="s">
        <v>775</v>
      </c>
      <c r="D3257" s="235">
        <v>663.91</v>
      </c>
    </row>
    <row r="3258" spans="1:4" ht="24.95" customHeight="1" x14ac:dyDescent="0.2">
      <c r="A3258" s="504">
        <v>89358</v>
      </c>
      <c r="B3258" s="233" t="s">
        <v>7070</v>
      </c>
      <c r="C3258" s="234" t="s">
        <v>775</v>
      </c>
      <c r="D3258" s="235">
        <v>5.18</v>
      </c>
    </row>
    <row r="3259" spans="1:4" ht="24.95" customHeight="1" x14ac:dyDescent="0.2">
      <c r="A3259" s="504">
        <v>89359</v>
      </c>
      <c r="B3259" s="233" t="s">
        <v>7071</v>
      </c>
      <c r="C3259" s="234" t="s">
        <v>775</v>
      </c>
      <c r="D3259" s="235">
        <v>5.39</v>
      </c>
    </row>
    <row r="3260" spans="1:4" ht="24.95" customHeight="1" x14ac:dyDescent="0.2">
      <c r="A3260" s="504">
        <v>89360</v>
      </c>
      <c r="B3260" s="233" t="s">
        <v>7072</v>
      </c>
      <c r="C3260" s="234" t="s">
        <v>775</v>
      </c>
      <c r="D3260" s="235">
        <v>6.36</v>
      </c>
    </row>
    <row r="3261" spans="1:4" ht="24.95" customHeight="1" x14ac:dyDescent="0.2">
      <c r="A3261" s="504">
        <v>89361</v>
      </c>
      <c r="B3261" s="233" t="s">
        <v>7073</v>
      </c>
      <c r="C3261" s="234" t="s">
        <v>775</v>
      </c>
      <c r="D3261" s="235">
        <v>6.28</v>
      </c>
    </row>
    <row r="3262" spans="1:4" ht="24.95" customHeight="1" x14ac:dyDescent="0.2">
      <c r="A3262" s="504">
        <v>89362</v>
      </c>
      <c r="B3262" s="233" t="s">
        <v>7074</v>
      </c>
      <c r="C3262" s="234" t="s">
        <v>775</v>
      </c>
      <c r="D3262" s="235">
        <v>6.2</v>
      </c>
    </row>
    <row r="3263" spans="1:4" ht="24.95" customHeight="1" x14ac:dyDescent="0.2">
      <c r="A3263" s="504">
        <v>89363</v>
      </c>
      <c r="B3263" s="233" t="s">
        <v>7075</v>
      </c>
      <c r="C3263" s="234" t="s">
        <v>775</v>
      </c>
      <c r="D3263" s="235">
        <v>6.66</v>
      </c>
    </row>
    <row r="3264" spans="1:4" ht="24.95" customHeight="1" x14ac:dyDescent="0.2">
      <c r="A3264" s="504">
        <v>89364</v>
      </c>
      <c r="B3264" s="233" t="s">
        <v>7076</v>
      </c>
      <c r="C3264" s="234" t="s">
        <v>775</v>
      </c>
      <c r="D3264" s="235">
        <v>7.87</v>
      </c>
    </row>
    <row r="3265" spans="1:4" ht="24.95" customHeight="1" x14ac:dyDescent="0.2">
      <c r="A3265" s="504">
        <v>89365</v>
      </c>
      <c r="B3265" s="233" t="s">
        <v>7077</v>
      </c>
      <c r="C3265" s="234" t="s">
        <v>775</v>
      </c>
      <c r="D3265" s="235">
        <v>7.42</v>
      </c>
    </row>
    <row r="3266" spans="1:4" ht="24.95" customHeight="1" x14ac:dyDescent="0.2">
      <c r="A3266" s="504">
        <v>89366</v>
      </c>
      <c r="B3266" s="233" t="s">
        <v>7078</v>
      </c>
      <c r="C3266" s="234" t="s">
        <v>775</v>
      </c>
      <c r="D3266" s="235">
        <v>10.98</v>
      </c>
    </row>
    <row r="3267" spans="1:4" ht="24.95" customHeight="1" x14ac:dyDescent="0.2">
      <c r="A3267" s="504">
        <v>89367</v>
      </c>
      <c r="B3267" s="233" t="s">
        <v>7079</v>
      </c>
      <c r="C3267" s="234" t="s">
        <v>775</v>
      </c>
      <c r="D3267" s="235">
        <v>8.32</v>
      </c>
    </row>
    <row r="3268" spans="1:4" ht="24.95" customHeight="1" x14ac:dyDescent="0.2">
      <c r="A3268" s="504">
        <v>89368</v>
      </c>
      <c r="B3268" s="233" t="s">
        <v>7080</v>
      </c>
      <c r="C3268" s="234" t="s">
        <v>775</v>
      </c>
      <c r="D3268" s="235">
        <v>9.59</v>
      </c>
    </row>
    <row r="3269" spans="1:4" ht="24.95" customHeight="1" x14ac:dyDescent="0.2">
      <c r="A3269" s="504">
        <v>89369</v>
      </c>
      <c r="B3269" s="233" t="s">
        <v>7081</v>
      </c>
      <c r="C3269" s="234" t="s">
        <v>775</v>
      </c>
      <c r="D3269" s="235">
        <v>11.36</v>
      </c>
    </row>
    <row r="3270" spans="1:4" ht="24.95" customHeight="1" x14ac:dyDescent="0.2">
      <c r="A3270" s="504">
        <v>89370</v>
      </c>
      <c r="B3270" s="233" t="s">
        <v>7082</v>
      </c>
      <c r="C3270" s="234" t="s">
        <v>775</v>
      </c>
      <c r="D3270" s="235">
        <v>9.7200000000000006</v>
      </c>
    </row>
    <row r="3271" spans="1:4" ht="24.95" customHeight="1" x14ac:dyDescent="0.2">
      <c r="A3271" s="504">
        <v>89371</v>
      </c>
      <c r="B3271" s="233" t="s">
        <v>7083</v>
      </c>
      <c r="C3271" s="234" t="s">
        <v>775</v>
      </c>
      <c r="D3271" s="235">
        <v>3.94</v>
      </c>
    </row>
    <row r="3272" spans="1:4" ht="24.95" customHeight="1" x14ac:dyDescent="0.2">
      <c r="A3272" s="504">
        <v>89372</v>
      </c>
      <c r="B3272" s="233" t="s">
        <v>7084</v>
      </c>
      <c r="C3272" s="234" t="s">
        <v>775</v>
      </c>
      <c r="D3272" s="235">
        <v>10.06</v>
      </c>
    </row>
    <row r="3273" spans="1:4" ht="24.95" customHeight="1" x14ac:dyDescent="0.2">
      <c r="A3273" s="504">
        <v>89373</v>
      </c>
      <c r="B3273" s="233" t="s">
        <v>7085</v>
      </c>
      <c r="C3273" s="234" t="s">
        <v>775</v>
      </c>
      <c r="D3273" s="235">
        <v>4.37</v>
      </c>
    </row>
    <row r="3274" spans="1:4" ht="24.95" customHeight="1" x14ac:dyDescent="0.2">
      <c r="A3274" s="504">
        <v>89374</v>
      </c>
      <c r="B3274" s="233" t="s">
        <v>7086</v>
      </c>
      <c r="C3274" s="234" t="s">
        <v>775</v>
      </c>
      <c r="D3274" s="235">
        <v>7.45</v>
      </c>
    </row>
    <row r="3275" spans="1:4" ht="24.95" customHeight="1" x14ac:dyDescent="0.2">
      <c r="A3275" s="504">
        <v>89375</v>
      </c>
      <c r="B3275" s="233" t="s">
        <v>7087</v>
      </c>
      <c r="C3275" s="234" t="s">
        <v>775</v>
      </c>
      <c r="D3275" s="235">
        <v>8.6300000000000008</v>
      </c>
    </row>
    <row r="3276" spans="1:4" ht="24.95" customHeight="1" x14ac:dyDescent="0.2">
      <c r="A3276" s="504">
        <v>89376</v>
      </c>
      <c r="B3276" s="233" t="s">
        <v>7088</v>
      </c>
      <c r="C3276" s="234" t="s">
        <v>775</v>
      </c>
      <c r="D3276" s="235">
        <v>3.98</v>
      </c>
    </row>
    <row r="3277" spans="1:4" ht="24.95" customHeight="1" x14ac:dyDescent="0.2">
      <c r="A3277" s="504">
        <v>89377</v>
      </c>
      <c r="B3277" s="233" t="s">
        <v>7089</v>
      </c>
      <c r="C3277" s="234" t="s">
        <v>775</v>
      </c>
      <c r="D3277" s="235">
        <v>6.02</v>
      </c>
    </row>
    <row r="3278" spans="1:4" ht="24.95" customHeight="1" x14ac:dyDescent="0.2">
      <c r="A3278" s="504">
        <v>89378</v>
      </c>
      <c r="B3278" s="233" t="s">
        <v>7090</v>
      </c>
      <c r="C3278" s="234" t="s">
        <v>775</v>
      </c>
      <c r="D3278" s="235">
        <v>4.6100000000000003</v>
      </c>
    </row>
    <row r="3279" spans="1:4" ht="24.95" customHeight="1" x14ac:dyDescent="0.2">
      <c r="A3279" s="504">
        <v>89379</v>
      </c>
      <c r="B3279" s="233" t="s">
        <v>7091</v>
      </c>
      <c r="C3279" s="234" t="s">
        <v>775</v>
      </c>
      <c r="D3279" s="235">
        <v>13.4</v>
      </c>
    </row>
    <row r="3280" spans="1:4" ht="24.95" customHeight="1" x14ac:dyDescent="0.2">
      <c r="A3280" s="504">
        <v>89380</v>
      </c>
      <c r="B3280" s="233" t="s">
        <v>7092</v>
      </c>
      <c r="C3280" s="234" t="s">
        <v>775</v>
      </c>
      <c r="D3280" s="235">
        <v>6.37</v>
      </c>
    </row>
    <row r="3281" spans="1:4" ht="24.95" customHeight="1" x14ac:dyDescent="0.2">
      <c r="A3281" s="504">
        <v>89381</v>
      </c>
      <c r="B3281" s="233" t="s">
        <v>7093</v>
      </c>
      <c r="C3281" s="234" t="s">
        <v>775</v>
      </c>
      <c r="D3281" s="235">
        <v>9.42</v>
      </c>
    </row>
    <row r="3282" spans="1:4" ht="24.95" customHeight="1" x14ac:dyDescent="0.2">
      <c r="A3282" s="504">
        <v>89382</v>
      </c>
      <c r="B3282" s="233" t="s">
        <v>7094</v>
      </c>
      <c r="C3282" s="234" t="s">
        <v>775</v>
      </c>
      <c r="D3282" s="235">
        <v>10.17</v>
      </c>
    </row>
    <row r="3283" spans="1:4" ht="24.95" customHeight="1" x14ac:dyDescent="0.2">
      <c r="A3283" s="504">
        <v>89383</v>
      </c>
      <c r="B3283" s="233" t="s">
        <v>7095</v>
      </c>
      <c r="C3283" s="234" t="s">
        <v>775</v>
      </c>
      <c r="D3283" s="235">
        <v>4.66</v>
      </c>
    </row>
    <row r="3284" spans="1:4" ht="24.95" customHeight="1" x14ac:dyDescent="0.2">
      <c r="A3284" s="504">
        <v>89384</v>
      </c>
      <c r="B3284" s="233" t="s">
        <v>7096</v>
      </c>
      <c r="C3284" s="234" t="s">
        <v>775</v>
      </c>
      <c r="D3284" s="235">
        <v>8.3000000000000007</v>
      </c>
    </row>
    <row r="3285" spans="1:4" ht="24.95" customHeight="1" x14ac:dyDescent="0.2">
      <c r="A3285" s="504">
        <v>89385</v>
      </c>
      <c r="B3285" s="233" t="s">
        <v>7097</v>
      </c>
      <c r="C3285" s="234" t="s">
        <v>775</v>
      </c>
      <c r="D3285" s="235">
        <v>5.12</v>
      </c>
    </row>
    <row r="3286" spans="1:4" ht="24.95" customHeight="1" x14ac:dyDescent="0.2">
      <c r="A3286" s="504">
        <v>89386</v>
      </c>
      <c r="B3286" s="233" t="s">
        <v>7098</v>
      </c>
      <c r="C3286" s="234" t="s">
        <v>775</v>
      </c>
      <c r="D3286" s="235">
        <v>6.18</v>
      </c>
    </row>
    <row r="3287" spans="1:4" ht="24.95" customHeight="1" x14ac:dyDescent="0.2">
      <c r="A3287" s="504">
        <v>89387</v>
      </c>
      <c r="B3287" s="233" t="s">
        <v>7099</v>
      </c>
      <c r="C3287" s="234" t="s">
        <v>775</v>
      </c>
      <c r="D3287" s="235">
        <v>20.83</v>
      </c>
    </row>
    <row r="3288" spans="1:4" ht="24.95" customHeight="1" x14ac:dyDescent="0.2">
      <c r="A3288" s="504">
        <v>89388</v>
      </c>
      <c r="B3288" s="233" t="s">
        <v>7100</v>
      </c>
      <c r="C3288" s="234" t="s">
        <v>775</v>
      </c>
      <c r="D3288" s="235">
        <v>7.79</v>
      </c>
    </row>
    <row r="3289" spans="1:4" ht="24.95" customHeight="1" x14ac:dyDescent="0.2">
      <c r="A3289" s="504">
        <v>89389</v>
      </c>
      <c r="B3289" s="233" t="s">
        <v>7101</v>
      </c>
      <c r="C3289" s="234" t="s">
        <v>775</v>
      </c>
      <c r="D3289" s="235">
        <v>8.5</v>
      </c>
    </row>
    <row r="3290" spans="1:4" ht="24.95" customHeight="1" x14ac:dyDescent="0.2">
      <c r="A3290" s="504">
        <v>89390</v>
      </c>
      <c r="B3290" s="233" t="s">
        <v>7102</v>
      </c>
      <c r="C3290" s="234" t="s">
        <v>775</v>
      </c>
      <c r="D3290" s="235">
        <v>15.31</v>
      </c>
    </row>
    <row r="3291" spans="1:4" ht="24.95" customHeight="1" x14ac:dyDescent="0.2">
      <c r="A3291" s="504">
        <v>89391</v>
      </c>
      <c r="B3291" s="233" t="s">
        <v>7103</v>
      </c>
      <c r="C3291" s="234" t="s">
        <v>775</v>
      </c>
      <c r="D3291" s="235">
        <v>6.19</v>
      </c>
    </row>
    <row r="3292" spans="1:4" ht="24.95" customHeight="1" x14ac:dyDescent="0.2">
      <c r="A3292" s="504">
        <v>89392</v>
      </c>
      <c r="B3292" s="233" t="s">
        <v>7104</v>
      </c>
      <c r="C3292" s="234" t="s">
        <v>775</v>
      </c>
      <c r="D3292" s="235">
        <v>16.02</v>
      </c>
    </row>
    <row r="3293" spans="1:4" ht="24.95" customHeight="1" x14ac:dyDescent="0.2">
      <c r="A3293" s="504">
        <v>89393</v>
      </c>
      <c r="B3293" s="233" t="s">
        <v>7105</v>
      </c>
      <c r="C3293" s="234" t="s">
        <v>775</v>
      </c>
      <c r="D3293" s="235">
        <v>7.2</v>
      </c>
    </row>
    <row r="3294" spans="1:4" ht="24.95" customHeight="1" x14ac:dyDescent="0.2">
      <c r="A3294" s="504">
        <v>89394</v>
      </c>
      <c r="B3294" s="233" t="s">
        <v>7106</v>
      </c>
      <c r="C3294" s="234" t="s">
        <v>775</v>
      </c>
      <c r="D3294" s="235">
        <v>13.28</v>
      </c>
    </row>
    <row r="3295" spans="1:4" ht="24.95" customHeight="1" x14ac:dyDescent="0.2">
      <c r="A3295" s="504">
        <v>89395</v>
      </c>
      <c r="B3295" s="233" t="s">
        <v>7107</v>
      </c>
      <c r="C3295" s="234" t="s">
        <v>775</v>
      </c>
      <c r="D3295" s="235">
        <v>8.6199999999999992</v>
      </c>
    </row>
    <row r="3296" spans="1:4" ht="24.95" customHeight="1" x14ac:dyDescent="0.2">
      <c r="A3296" s="504">
        <v>89396</v>
      </c>
      <c r="B3296" s="233" t="s">
        <v>7108</v>
      </c>
      <c r="C3296" s="234" t="s">
        <v>775</v>
      </c>
      <c r="D3296" s="235">
        <v>15.07</v>
      </c>
    </row>
    <row r="3297" spans="1:4" ht="24.95" customHeight="1" x14ac:dyDescent="0.2">
      <c r="A3297" s="504">
        <v>89397</v>
      </c>
      <c r="B3297" s="233" t="s">
        <v>7109</v>
      </c>
      <c r="C3297" s="234" t="s">
        <v>775</v>
      </c>
      <c r="D3297" s="235">
        <v>9.98</v>
      </c>
    </row>
    <row r="3298" spans="1:4" ht="24.95" customHeight="1" x14ac:dyDescent="0.2">
      <c r="A3298" s="504">
        <v>89398</v>
      </c>
      <c r="B3298" s="233" t="s">
        <v>7110</v>
      </c>
      <c r="C3298" s="234" t="s">
        <v>775</v>
      </c>
      <c r="D3298" s="235">
        <v>11.72</v>
      </c>
    </row>
    <row r="3299" spans="1:4" ht="24.95" customHeight="1" x14ac:dyDescent="0.2">
      <c r="A3299" s="504">
        <v>89399</v>
      </c>
      <c r="B3299" s="233" t="s">
        <v>7111</v>
      </c>
      <c r="C3299" s="234" t="s">
        <v>775</v>
      </c>
      <c r="D3299" s="235">
        <v>22.04</v>
      </c>
    </row>
    <row r="3300" spans="1:4" ht="24.95" customHeight="1" x14ac:dyDescent="0.2">
      <c r="A3300" s="504">
        <v>89400</v>
      </c>
      <c r="B3300" s="233" t="s">
        <v>7112</v>
      </c>
      <c r="C3300" s="234" t="s">
        <v>775</v>
      </c>
      <c r="D3300" s="235">
        <v>13.83</v>
      </c>
    </row>
    <row r="3301" spans="1:4" ht="24.95" customHeight="1" x14ac:dyDescent="0.2">
      <c r="A3301" s="504">
        <v>89404</v>
      </c>
      <c r="B3301" s="233" t="s">
        <v>7113</v>
      </c>
      <c r="C3301" s="234" t="s">
        <v>775</v>
      </c>
      <c r="D3301" s="235">
        <v>3.47</v>
      </c>
    </row>
    <row r="3302" spans="1:4" ht="24.95" customHeight="1" x14ac:dyDescent="0.2">
      <c r="A3302" s="504">
        <v>89405</v>
      </c>
      <c r="B3302" s="233" t="s">
        <v>7114</v>
      </c>
      <c r="C3302" s="234" t="s">
        <v>775</v>
      </c>
      <c r="D3302" s="235">
        <v>3.68</v>
      </c>
    </row>
    <row r="3303" spans="1:4" ht="24.95" customHeight="1" x14ac:dyDescent="0.2">
      <c r="A3303" s="504">
        <v>89406</v>
      </c>
      <c r="B3303" s="233" t="s">
        <v>7115</v>
      </c>
      <c r="C3303" s="234" t="s">
        <v>775</v>
      </c>
      <c r="D3303" s="235">
        <v>4.6500000000000004</v>
      </c>
    </row>
    <row r="3304" spans="1:4" ht="24.95" customHeight="1" x14ac:dyDescent="0.2">
      <c r="A3304" s="504">
        <v>89407</v>
      </c>
      <c r="B3304" s="233" t="s">
        <v>7116</v>
      </c>
      <c r="C3304" s="234" t="s">
        <v>775</v>
      </c>
      <c r="D3304" s="235">
        <v>4.57</v>
      </c>
    </row>
    <row r="3305" spans="1:4" ht="24.95" customHeight="1" x14ac:dyDescent="0.2">
      <c r="A3305" s="504">
        <v>89408</v>
      </c>
      <c r="B3305" s="233" t="s">
        <v>7117</v>
      </c>
      <c r="C3305" s="234" t="s">
        <v>775</v>
      </c>
      <c r="D3305" s="235">
        <v>4.22</v>
      </c>
    </row>
    <row r="3306" spans="1:4" ht="24.95" customHeight="1" x14ac:dyDescent="0.2">
      <c r="A3306" s="504">
        <v>89409</v>
      </c>
      <c r="B3306" s="233" t="s">
        <v>7118</v>
      </c>
      <c r="C3306" s="234" t="s">
        <v>775</v>
      </c>
      <c r="D3306" s="235">
        <v>4.68</v>
      </c>
    </row>
    <row r="3307" spans="1:4" ht="24.95" customHeight="1" x14ac:dyDescent="0.2">
      <c r="A3307" s="504">
        <v>89410</v>
      </c>
      <c r="B3307" s="233" t="s">
        <v>7119</v>
      </c>
      <c r="C3307" s="234" t="s">
        <v>775</v>
      </c>
      <c r="D3307" s="235">
        <v>5.89</v>
      </c>
    </row>
    <row r="3308" spans="1:4" ht="24.95" customHeight="1" x14ac:dyDescent="0.2">
      <c r="A3308" s="504">
        <v>89411</v>
      </c>
      <c r="B3308" s="233" t="s">
        <v>7120</v>
      </c>
      <c r="C3308" s="234" t="s">
        <v>775</v>
      </c>
      <c r="D3308" s="235">
        <v>5.44</v>
      </c>
    </row>
    <row r="3309" spans="1:4" ht="24.95" customHeight="1" x14ac:dyDescent="0.2">
      <c r="A3309" s="504">
        <v>89412</v>
      </c>
      <c r="B3309" s="233" t="s">
        <v>7121</v>
      </c>
      <c r="C3309" s="234" t="s">
        <v>775</v>
      </c>
      <c r="D3309" s="235">
        <v>5.91</v>
      </c>
    </row>
    <row r="3310" spans="1:4" ht="24.95" customHeight="1" x14ac:dyDescent="0.2">
      <c r="A3310" s="504">
        <v>89413</v>
      </c>
      <c r="B3310" s="233" t="s">
        <v>7122</v>
      </c>
      <c r="C3310" s="234" t="s">
        <v>775</v>
      </c>
      <c r="D3310" s="235">
        <v>5.94</v>
      </c>
    </row>
    <row r="3311" spans="1:4" ht="24.95" customHeight="1" x14ac:dyDescent="0.2">
      <c r="A3311" s="504">
        <v>89414</v>
      </c>
      <c r="B3311" s="233" t="s">
        <v>7123</v>
      </c>
      <c r="C3311" s="234" t="s">
        <v>775</v>
      </c>
      <c r="D3311" s="235">
        <v>7.21</v>
      </c>
    </row>
    <row r="3312" spans="1:4" ht="24.95" customHeight="1" x14ac:dyDescent="0.2">
      <c r="A3312" s="504">
        <v>89415</v>
      </c>
      <c r="B3312" s="233" t="s">
        <v>7124</v>
      </c>
      <c r="C3312" s="234" t="s">
        <v>775</v>
      </c>
      <c r="D3312" s="235">
        <v>8.98</v>
      </c>
    </row>
    <row r="3313" spans="1:4" ht="24.95" customHeight="1" x14ac:dyDescent="0.2">
      <c r="A3313" s="504">
        <v>89416</v>
      </c>
      <c r="B3313" s="233" t="s">
        <v>7125</v>
      </c>
      <c r="C3313" s="234" t="s">
        <v>775</v>
      </c>
      <c r="D3313" s="235">
        <v>7.34</v>
      </c>
    </row>
    <row r="3314" spans="1:4" ht="24.95" customHeight="1" x14ac:dyDescent="0.2">
      <c r="A3314" s="504">
        <v>89417</v>
      </c>
      <c r="B3314" s="233" t="s">
        <v>7126</v>
      </c>
      <c r="C3314" s="234" t="s">
        <v>775</v>
      </c>
      <c r="D3314" s="235">
        <v>2.82</v>
      </c>
    </row>
    <row r="3315" spans="1:4" ht="24.95" customHeight="1" x14ac:dyDescent="0.2">
      <c r="A3315" s="504">
        <v>89418</v>
      </c>
      <c r="B3315" s="233" t="s">
        <v>7127</v>
      </c>
      <c r="C3315" s="234" t="s">
        <v>775</v>
      </c>
      <c r="D3315" s="235">
        <v>8.94</v>
      </c>
    </row>
    <row r="3316" spans="1:4" ht="24.95" customHeight="1" x14ac:dyDescent="0.2">
      <c r="A3316" s="504">
        <v>89419</v>
      </c>
      <c r="B3316" s="233" t="s">
        <v>7128</v>
      </c>
      <c r="C3316" s="234" t="s">
        <v>775</v>
      </c>
      <c r="D3316" s="235">
        <v>3.25</v>
      </c>
    </row>
    <row r="3317" spans="1:4" ht="24.95" customHeight="1" x14ac:dyDescent="0.2">
      <c r="A3317" s="504">
        <v>89420</v>
      </c>
      <c r="B3317" s="233" t="s">
        <v>7129</v>
      </c>
      <c r="C3317" s="234" t="s">
        <v>775</v>
      </c>
      <c r="D3317" s="235">
        <v>6.33</v>
      </c>
    </row>
    <row r="3318" spans="1:4" ht="24.95" customHeight="1" x14ac:dyDescent="0.2">
      <c r="A3318" s="504">
        <v>89421</v>
      </c>
      <c r="B3318" s="233" t="s">
        <v>7130</v>
      </c>
      <c r="C3318" s="234" t="s">
        <v>775</v>
      </c>
      <c r="D3318" s="235">
        <v>7.51</v>
      </c>
    </row>
    <row r="3319" spans="1:4" ht="24.95" customHeight="1" x14ac:dyDescent="0.2">
      <c r="A3319" s="504">
        <v>89422</v>
      </c>
      <c r="B3319" s="233" t="s">
        <v>7131</v>
      </c>
      <c r="C3319" s="234" t="s">
        <v>775</v>
      </c>
      <c r="D3319" s="235">
        <v>2.86</v>
      </c>
    </row>
    <row r="3320" spans="1:4" ht="24.95" customHeight="1" x14ac:dyDescent="0.2">
      <c r="A3320" s="504">
        <v>89423</v>
      </c>
      <c r="B3320" s="233" t="s">
        <v>7132</v>
      </c>
      <c r="C3320" s="234" t="s">
        <v>775</v>
      </c>
      <c r="D3320" s="235">
        <v>5.22</v>
      </c>
    </row>
    <row r="3321" spans="1:4" ht="24.95" customHeight="1" x14ac:dyDescent="0.2">
      <c r="A3321" s="504">
        <v>89424</v>
      </c>
      <c r="B3321" s="233" t="s">
        <v>7133</v>
      </c>
      <c r="C3321" s="234" t="s">
        <v>775</v>
      </c>
      <c r="D3321" s="235">
        <v>3.28</v>
      </c>
    </row>
    <row r="3322" spans="1:4" ht="24.95" customHeight="1" x14ac:dyDescent="0.2">
      <c r="A3322" s="504">
        <v>89425</v>
      </c>
      <c r="B3322" s="233" t="s">
        <v>7134</v>
      </c>
      <c r="C3322" s="234" t="s">
        <v>775</v>
      </c>
      <c r="D3322" s="235">
        <v>12.07</v>
      </c>
    </row>
    <row r="3323" spans="1:4" ht="24.95" customHeight="1" x14ac:dyDescent="0.2">
      <c r="A3323" s="504">
        <v>89426</v>
      </c>
      <c r="B3323" s="233" t="s">
        <v>7135</v>
      </c>
      <c r="C3323" s="234" t="s">
        <v>775</v>
      </c>
      <c r="D3323" s="235">
        <v>5.04</v>
      </c>
    </row>
    <row r="3324" spans="1:4" ht="24.95" customHeight="1" x14ac:dyDescent="0.2">
      <c r="A3324" s="504">
        <v>89427</v>
      </c>
      <c r="B3324" s="233" t="s">
        <v>7136</v>
      </c>
      <c r="C3324" s="234" t="s">
        <v>775</v>
      </c>
      <c r="D3324" s="235">
        <v>8.09</v>
      </c>
    </row>
    <row r="3325" spans="1:4" ht="24.95" customHeight="1" x14ac:dyDescent="0.2">
      <c r="A3325" s="504">
        <v>89428</v>
      </c>
      <c r="B3325" s="233" t="s">
        <v>7137</v>
      </c>
      <c r="C3325" s="234" t="s">
        <v>775</v>
      </c>
      <c r="D3325" s="235">
        <v>8.84</v>
      </c>
    </row>
    <row r="3326" spans="1:4" ht="24.95" customHeight="1" x14ac:dyDescent="0.2">
      <c r="A3326" s="504">
        <v>89429</v>
      </c>
      <c r="B3326" s="233" t="s">
        <v>7138</v>
      </c>
      <c r="C3326" s="234" t="s">
        <v>775</v>
      </c>
      <c r="D3326" s="235">
        <v>3.33</v>
      </c>
    </row>
    <row r="3327" spans="1:4" ht="24.95" customHeight="1" x14ac:dyDescent="0.2">
      <c r="A3327" s="504">
        <v>89430</v>
      </c>
      <c r="B3327" s="233" t="s">
        <v>7139</v>
      </c>
      <c r="C3327" s="234" t="s">
        <v>775</v>
      </c>
      <c r="D3327" s="235">
        <v>6.97</v>
      </c>
    </row>
    <row r="3328" spans="1:4" ht="24.95" customHeight="1" x14ac:dyDescent="0.2">
      <c r="A3328" s="504">
        <v>89431</v>
      </c>
      <c r="B3328" s="233" t="s">
        <v>7140</v>
      </c>
      <c r="C3328" s="234" t="s">
        <v>775</v>
      </c>
      <c r="D3328" s="235">
        <v>4.57</v>
      </c>
    </row>
    <row r="3329" spans="1:4" ht="24.95" customHeight="1" x14ac:dyDescent="0.2">
      <c r="A3329" s="504">
        <v>89432</v>
      </c>
      <c r="B3329" s="233" t="s">
        <v>7141</v>
      </c>
      <c r="C3329" s="234" t="s">
        <v>775</v>
      </c>
      <c r="D3329" s="235">
        <v>19.22</v>
      </c>
    </row>
    <row r="3330" spans="1:4" ht="24.95" customHeight="1" x14ac:dyDescent="0.2">
      <c r="A3330" s="504">
        <v>89433</v>
      </c>
      <c r="B3330" s="233" t="s">
        <v>7142</v>
      </c>
      <c r="C3330" s="234" t="s">
        <v>775</v>
      </c>
      <c r="D3330" s="235">
        <v>6.18</v>
      </c>
    </row>
    <row r="3331" spans="1:4" ht="24.95" customHeight="1" x14ac:dyDescent="0.2">
      <c r="A3331" s="504">
        <v>89434</v>
      </c>
      <c r="B3331" s="233" t="s">
        <v>7143</v>
      </c>
      <c r="C3331" s="234" t="s">
        <v>775</v>
      </c>
      <c r="D3331" s="235">
        <v>6.89</v>
      </c>
    </row>
    <row r="3332" spans="1:4" ht="24.95" customHeight="1" x14ac:dyDescent="0.2">
      <c r="A3332" s="504">
        <v>89435</v>
      </c>
      <c r="B3332" s="233" t="s">
        <v>7144</v>
      </c>
      <c r="C3332" s="234" t="s">
        <v>775</v>
      </c>
      <c r="D3332" s="235">
        <v>13.7</v>
      </c>
    </row>
    <row r="3333" spans="1:4" ht="24.95" customHeight="1" x14ac:dyDescent="0.2">
      <c r="A3333" s="504">
        <v>89436</v>
      </c>
      <c r="B3333" s="233" t="s">
        <v>7145</v>
      </c>
      <c r="C3333" s="234" t="s">
        <v>775</v>
      </c>
      <c r="D3333" s="235">
        <v>4.58</v>
      </c>
    </row>
    <row r="3334" spans="1:4" ht="24.95" customHeight="1" x14ac:dyDescent="0.2">
      <c r="A3334" s="504">
        <v>89437</v>
      </c>
      <c r="B3334" s="233" t="s">
        <v>7146</v>
      </c>
      <c r="C3334" s="234" t="s">
        <v>775</v>
      </c>
      <c r="D3334" s="235">
        <v>14.41</v>
      </c>
    </row>
    <row r="3335" spans="1:4" ht="24.95" customHeight="1" x14ac:dyDescent="0.2">
      <c r="A3335" s="504">
        <v>89438</v>
      </c>
      <c r="B3335" s="233" t="s">
        <v>7147</v>
      </c>
      <c r="C3335" s="234" t="s">
        <v>775</v>
      </c>
      <c r="D3335" s="235">
        <v>4.92</v>
      </c>
    </row>
    <row r="3336" spans="1:4" ht="24.95" customHeight="1" x14ac:dyDescent="0.2">
      <c r="A3336" s="504">
        <v>89439</v>
      </c>
      <c r="B3336" s="233" t="s">
        <v>7148</v>
      </c>
      <c r="C3336" s="234" t="s">
        <v>775</v>
      </c>
      <c r="D3336" s="235">
        <v>6.02</v>
      </c>
    </row>
    <row r="3337" spans="1:4" ht="24.95" customHeight="1" x14ac:dyDescent="0.2">
      <c r="A3337" s="504">
        <v>89440</v>
      </c>
      <c r="B3337" s="233" t="s">
        <v>7149</v>
      </c>
      <c r="C3337" s="234" t="s">
        <v>775</v>
      </c>
      <c r="D3337" s="235">
        <v>5.97</v>
      </c>
    </row>
    <row r="3338" spans="1:4" ht="24.95" customHeight="1" x14ac:dyDescent="0.2">
      <c r="A3338" s="504">
        <v>89441</v>
      </c>
      <c r="B3338" s="233" t="s">
        <v>7150</v>
      </c>
      <c r="C3338" s="234" t="s">
        <v>775</v>
      </c>
      <c r="D3338" s="235">
        <v>12.42</v>
      </c>
    </row>
    <row r="3339" spans="1:4" ht="24.95" customHeight="1" x14ac:dyDescent="0.2">
      <c r="A3339" s="504">
        <v>89442</v>
      </c>
      <c r="B3339" s="233" t="s">
        <v>7151</v>
      </c>
      <c r="C3339" s="234" t="s">
        <v>775</v>
      </c>
      <c r="D3339" s="235">
        <v>7.33</v>
      </c>
    </row>
    <row r="3340" spans="1:4" ht="24.95" customHeight="1" x14ac:dyDescent="0.2">
      <c r="A3340" s="504">
        <v>89443</v>
      </c>
      <c r="B3340" s="233" t="s">
        <v>7152</v>
      </c>
      <c r="C3340" s="234" t="s">
        <v>775</v>
      </c>
      <c r="D3340" s="235">
        <v>8.56</v>
      </c>
    </row>
    <row r="3341" spans="1:4" ht="24.95" customHeight="1" x14ac:dyDescent="0.2">
      <c r="A3341" s="504">
        <v>89444</v>
      </c>
      <c r="B3341" s="233" t="s">
        <v>7153</v>
      </c>
      <c r="C3341" s="234" t="s">
        <v>775</v>
      </c>
      <c r="D3341" s="235">
        <v>18.88</v>
      </c>
    </row>
    <row r="3342" spans="1:4" ht="24.95" customHeight="1" x14ac:dyDescent="0.2">
      <c r="A3342" s="504">
        <v>89445</v>
      </c>
      <c r="B3342" s="233" t="s">
        <v>7154</v>
      </c>
      <c r="C3342" s="234" t="s">
        <v>775</v>
      </c>
      <c r="D3342" s="235">
        <v>10.67</v>
      </c>
    </row>
    <row r="3343" spans="1:4" ht="24.95" customHeight="1" x14ac:dyDescent="0.2">
      <c r="A3343" s="504">
        <v>89481</v>
      </c>
      <c r="B3343" s="233" t="s">
        <v>7155</v>
      </c>
      <c r="C3343" s="234" t="s">
        <v>775</v>
      </c>
      <c r="D3343" s="235">
        <v>3.21</v>
      </c>
    </row>
    <row r="3344" spans="1:4" ht="24.95" customHeight="1" x14ac:dyDescent="0.2">
      <c r="A3344" s="504">
        <v>89485</v>
      </c>
      <c r="B3344" s="233" t="s">
        <v>7156</v>
      </c>
      <c r="C3344" s="234" t="s">
        <v>775</v>
      </c>
      <c r="D3344" s="235">
        <v>3.67</v>
      </c>
    </row>
    <row r="3345" spans="1:4" ht="24.95" customHeight="1" x14ac:dyDescent="0.2">
      <c r="A3345" s="504">
        <v>89489</v>
      </c>
      <c r="B3345" s="233" t="s">
        <v>7157</v>
      </c>
      <c r="C3345" s="234" t="s">
        <v>775</v>
      </c>
      <c r="D3345" s="235">
        <v>4.88</v>
      </c>
    </row>
    <row r="3346" spans="1:4" ht="24.95" customHeight="1" x14ac:dyDescent="0.2">
      <c r="A3346" s="504">
        <v>89490</v>
      </c>
      <c r="B3346" s="233" t="s">
        <v>7158</v>
      </c>
      <c r="C3346" s="234" t="s">
        <v>775</v>
      </c>
      <c r="D3346" s="235">
        <v>4.43</v>
      </c>
    </row>
    <row r="3347" spans="1:4" ht="24.95" customHeight="1" x14ac:dyDescent="0.2">
      <c r="A3347" s="504">
        <v>89492</v>
      </c>
      <c r="B3347" s="233" t="s">
        <v>7159</v>
      </c>
      <c r="C3347" s="234" t="s">
        <v>775</v>
      </c>
      <c r="D3347" s="235">
        <v>4.8099999999999996</v>
      </c>
    </row>
    <row r="3348" spans="1:4" ht="24.95" customHeight="1" x14ac:dyDescent="0.2">
      <c r="A3348" s="504">
        <v>89493</v>
      </c>
      <c r="B3348" s="233" t="s">
        <v>7160</v>
      </c>
      <c r="C3348" s="234" t="s">
        <v>775</v>
      </c>
      <c r="D3348" s="235">
        <v>6.08</v>
      </c>
    </row>
    <row r="3349" spans="1:4" ht="24.95" customHeight="1" x14ac:dyDescent="0.2">
      <c r="A3349" s="504">
        <v>89494</v>
      </c>
      <c r="B3349" s="233" t="s">
        <v>7161</v>
      </c>
      <c r="C3349" s="234" t="s">
        <v>775</v>
      </c>
      <c r="D3349" s="235">
        <v>7.85</v>
      </c>
    </row>
    <row r="3350" spans="1:4" ht="24.95" customHeight="1" x14ac:dyDescent="0.2">
      <c r="A3350" s="504">
        <v>89496</v>
      </c>
      <c r="B3350" s="233" t="s">
        <v>7162</v>
      </c>
      <c r="C3350" s="234" t="s">
        <v>775</v>
      </c>
      <c r="D3350" s="235">
        <v>6.21</v>
      </c>
    </row>
    <row r="3351" spans="1:4" ht="24.95" customHeight="1" x14ac:dyDescent="0.2">
      <c r="A3351" s="504">
        <v>89497</v>
      </c>
      <c r="B3351" s="233" t="s">
        <v>7163</v>
      </c>
      <c r="C3351" s="234" t="s">
        <v>775</v>
      </c>
      <c r="D3351" s="235">
        <v>7.82</v>
      </c>
    </row>
    <row r="3352" spans="1:4" ht="24.95" customHeight="1" x14ac:dyDescent="0.2">
      <c r="A3352" s="504">
        <v>89498</v>
      </c>
      <c r="B3352" s="233" t="s">
        <v>7164</v>
      </c>
      <c r="C3352" s="234" t="s">
        <v>775</v>
      </c>
      <c r="D3352" s="235">
        <v>8.17</v>
      </c>
    </row>
    <row r="3353" spans="1:4" ht="24.95" customHeight="1" x14ac:dyDescent="0.2">
      <c r="A3353" s="504">
        <v>89499</v>
      </c>
      <c r="B3353" s="233" t="s">
        <v>7165</v>
      </c>
      <c r="C3353" s="234" t="s">
        <v>775</v>
      </c>
      <c r="D3353" s="235">
        <v>12.38</v>
      </c>
    </row>
    <row r="3354" spans="1:4" ht="24.95" customHeight="1" x14ac:dyDescent="0.2">
      <c r="A3354" s="504">
        <v>89500</v>
      </c>
      <c r="B3354" s="233" t="s">
        <v>7166</v>
      </c>
      <c r="C3354" s="234" t="s">
        <v>775</v>
      </c>
      <c r="D3354" s="235">
        <v>7.81</v>
      </c>
    </row>
    <row r="3355" spans="1:4" ht="24.95" customHeight="1" x14ac:dyDescent="0.2">
      <c r="A3355" s="504">
        <v>89501</v>
      </c>
      <c r="B3355" s="233" t="s">
        <v>7167</v>
      </c>
      <c r="C3355" s="234" t="s">
        <v>775</v>
      </c>
      <c r="D3355" s="235">
        <v>9.48</v>
      </c>
    </row>
    <row r="3356" spans="1:4" ht="24.95" customHeight="1" x14ac:dyDescent="0.2">
      <c r="A3356" s="504">
        <v>89502</v>
      </c>
      <c r="B3356" s="233" t="s">
        <v>7168</v>
      </c>
      <c r="C3356" s="234" t="s">
        <v>775</v>
      </c>
      <c r="D3356" s="235">
        <v>10.42</v>
      </c>
    </row>
    <row r="3357" spans="1:4" ht="24.95" customHeight="1" x14ac:dyDescent="0.2">
      <c r="A3357" s="504">
        <v>89503</v>
      </c>
      <c r="B3357" s="233" t="s">
        <v>7169</v>
      </c>
      <c r="C3357" s="234" t="s">
        <v>775</v>
      </c>
      <c r="D3357" s="235">
        <v>14.48</v>
      </c>
    </row>
    <row r="3358" spans="1:4" ht="24.95" customHeight="1" x14ac:dyDescent="0.2">
      <c r="A3358" s="504">
        <v>89504</v>
      </c>
      <c r="B3358" s="233" t="s">
        <v>7170</v>
      </c>
      <c r="C3358" s="234" t="s">
        <v>775</v>
      </c>
      <c r="D3358" s="235">
        <v>13.06</v>
      </c>
    </row>
    <row r="3359" spans="1:4" ht="24.95" customHeight="1" x14ac:dyDescent="0.2">
      <c r="A3359" s="504">
        <v>89505</v>
      </c>
      <c r="B3359" s="233" t="s">
        <v>7171</v>
      </c>
      <c r="C3359" s="234" t="s">
        <v>775</v>
      </c>
      <c r="D3359" s="235">
        <v>25.55</v>
      </c>
    </row>
    <row r="3360" spans="1:4" ht="24.95" customHeight="1" x14ac:dyDescent="0.2">
      <c r="A3360" s="504">
        <v>89506</v>
      </c>
      <c r="B3360" s="233" t="s">
        <v>7172</v>
      </c>
      <c r="C3360" s="234" t="s">
        <v>775</v>
      </c>
      <c r="D3360" s="235">
        <v>24.88</v>
      </c>
    </row>
    <row r="3361" spans="1:4" ht="24.95" customHeight="1" x14ac:dyDescent="0.2">
      <c r="A3361" s="504">
        <v>89507</v>
      </c>
      <c r="B3361" s="233" t="s">
        <v>7173</v>
      </c>
      <c r="C3361" s="234" t="s">
        <v>775</v>
      </c>
      <c r="D3361" s="235">
        <v>27.74</v>
      </c>
    </row>
    <row r="3362" spans="1:4" ht="24.95" customHeight="1" x14ac:dyDescent="0.2">
      <c r="A3362" s="504">
        <v>89510</v>
      </c>
      <c r="B3362" s="233" t="s">
        <v>7174</v>
      </c>
      <c r="C3362" s="234" t="s">
        <v>775</v>
      </c>
      <c r="D3362" s="235">
        <v>19.690000000000001</v>
      </c>
    </row>
    <row r="3363" spans="1:4" ht="24.95" customHeight="1" x14ac:dyDescent="0.2">
      <c r="A3363" s="504">
        <v>89513</v>
      </c>
      <c r="B3363" s="233" t="s">
        <v>7175</v>
      </c>
      <c r="C3363" s="234" t="s">
        <v>775</v>
      </c>
      <c r="D3363" s="235">
        <v>69.260000000000005</v>
      </c>
    </row>
    <row r="3364" spans="1:4" ht="24.95" customHeight="1" x14ac:dyDescent="0.2">
      <c r="A3364" s="504">
        <v>89514</v>
      </c>
      <c r="B3364" s="233" t="s">
        <v>7176</v>
      </c>
      <c r="C3364" s="234" t="s">
        <v>775</v>
      </c>
      <c r="D3364" s="235">
        <v>6</v>
      </c>
    </row>
    <row r="3365" spans="1:4" ht="24.95" customHeight="1" x14ac:dyDescent="0.2">
      <c r="A3365" s="504">
        <v>89515</v>
      </c>
      <c r="B3365" s="233" t="s">
        <v>7177</v>
      </c>
      <c r="C3365" s="234" t="s">
        <v>775</v>
      </c>
      <c r="D3365" s="235">
        <v>53.56</v>
      </c>
    </row>
    <row r="3366" spans="1:4" ht="24.95" customHeight="1" x14ac:dyDescent="0.2">
      <c r="A3366" s="504">
        <v>89516</v>
      </c>
      <c r="B3366" s="233" t="s">
        <v>7178</v>
      </c>
      <c r="C3366" s="234" t="s">
        <v>775</v>
      </c>
      <c r="D3366" s="235">
        <v>5.71</v>
      </c>
    </row>
    <row r="3367" spans="1:4" ht="24.95" customHeight="1" x14ac:dyDescent="0.2">
      <c r="A3367" s="504">
        <v>89517</v>
      </c>
      <c r="B3367" s="233" t="s">
        <v>7179</v>
      </c>
      <c r="C3367" s="234" t="s">
        <v>775</v>
      </c>
      <c r="D3367" s="235">
        <v>45.76</v>
      </c>
    </row>
    <row r="3368" spans="1:4" ht="24.95" customHeight="1" x14ac:dyDescent="0.2">
      <c r="A3368" s="504">
        <v>89518</v>
      </c>
      <c r="B3368" s="233" t="s">
        <v>7180</v>
      </c>
      <c r="C3368" s="234" t="s">
        <v>775</v>
      </c>
      <c r="D3368" s="235">
        <v>8.5399999999999991</v>
      </c>
    </row>
    <row r="3369" spans="1:4" ht="24.95" customHeight="1" x14ac:dyDescent="0.2">
      <c r="A3369" s="504">
        <v>89519</v>
      </c>
      <c r="B3369" s="233" t="s">
        <v>7181</v>
      </c>
      <c r="C3369" s="234" t="s">
        <v>775</v>
      </c>
      <c r="D3369" s="235">
        <v>35.82</v>
      </c>
    </row>
    <row r="3370" spans="1:4" ht="24.95" customHeight="1" x14ac:dyDescent="0.2">
      <c r="A3370" s="504">
        <v>89520</v>
      </c>
      <c r="B3370" s="233" t="s">
        <v>7182</v>
      </c>
      <c r="C3370" s="234" t="s">
        <v>775</v>
      </c>
      <c r="D3370" s="235">
        <v>7.9</v>
      </c>
    </row>
    <row r="3371" spans="1:4" ht="24.95" customHeight="1" x14ac:dyDescent="0.2">
      <c r="A3371" s="504">
        <v>89521</v>
      </c>
      <c r="B3371" s="233" t="s">
        <v>7183</v>
      </c>
      <c r="C3371" s="234" t="s">
        <v>775</v>
      </c>
      <c r="D3371" s="235">
        <v>78.209999999999994</v>
      </c>
    </row>
    <row r="3372" spans="1:4" ht="24.95" customHeight="1" x14ac:dyDescent="0.2">
      <c r="A3372" s="504">
        <v>89522</v>
      </c>
      <c r="B3372" s="233" t="s">
        <v>7184</v>
      </c>
      <c r="C3372" s="234" t="s">
        <v>775</v>
      </c>
      <c r="D3372" s="235">
        <v>17.670000000000002</v>
      </c>
    </row>
    <row r="3373" spans="1:4" ht="24.95" customHeight="1" x14ac:dyDescent="0.2">
      <c r="A3373" s="504">
        <v>89523</v>
      </c>
      <c r="B3373" s="233" t="s">
        <v>7185</v>
      </c>
      <c r="C3373" s="234" t="s">
        <v>775</v>
      </c>
      <c r="D3373" s="235">
        <v>60.74</v>
      </c>
    </row>
    <row r="3374" spans="1:4" ht="24.95" customHeight="1" x14ac:dyDescent="0.2">
      <c r="A3374" s="504">
        <v>89524</v>
      </c>
      <c r="B3374" s="233" t="s">
        <v>7186</v>
      </c>
      <c r="C3374" s="234" t="s">
        <v>775</v>
      </c>
      <c r="D3374" s="235">
        <v>17.25</v>
      </c>
    </row>
    <row r="3375" spans="1:4" ht="24.95" customHeight="1" x14ac:dyDescent="0.2">
      <c r="A3375" s="504">
        <v>89525</v>
      </c>
      <c r="B3375" s="233" t="s">
        <v>7187</v>
      </c>
      <c r="C3375" s="234" t="s">
        <v>775</v>
      </c>
      <c r="D3375" s="235">
        <v>54.38</v>
      </c>
    </row>
    <row r="3376" spans="1:4" ht="24.95" customHeight="1" x14ac:dyDescent="0.2">
      <c r="A3376" s="504">
        <v>89526</v>
      </c>
      <c r="B3376" s="233" t="s">
        <v>7188</v>
      </c>
      <c r="C3376" s="234" t="s">
        <v>775</v>
      </c>
      <c r="D3376" s="235">
        <v>22.55</v>
      </c>
    </row>
    <row r="3377" spans="1:4" ht="24.95" customHeight="1" x14ac:dyDescent="0.2">
      <c r="A3377" s="504">
        <v>89527</v>
      </c>
      <c r="B3377" s="233" t="s">
        <v>7189</v>
      </c>
      <c r="C3377" s="234" t="s">
        <v>775</v>
      </c>
      <c r="D3377" s="235">
        <v>42.29</v>
      </c>
    </row>
    <row r="3378" spans="1:4" ht="24.95" customHeight="1" x14ac:dyDescent="0.2">
      <c r="A3378" s="504">
        <v>89528</v>
      </c>
      <c r="B3378" s="233" t="s">
        <v>7190</v>
      </c>
      <c r="C3378" s="234" t="s">
        <v>775</v>
      </c>
      <c r="D3378" s="235">
        <v>2.61</v>
      </c>
    </row>
    <row r="3379" spans="1:4" ht="24.95" customHeight="1" x14ac:dyDescent="0.2">
      <c r="A3379" s="504">
        <v>89529</v>
      </c>
      <c r="B3379" s="233" t="s">
        <v>7191</v>
      </c>
      <c r="C3379" s="234" t="s">
        <v>775</v>
      </c>
      <c r="D3379" s="235">
        <v>27.28</v>
      </c>
    </row>
    <row r="3380" spans="1:4" ht="24.95" customHeight="1" x14ac:dyDescent="0.2">
      <c r="A3380" s="504">
        <v>89530</v>
      </c>
      <c r="B3380" s="233" t="s">
        <v>7192</v>
      </c>
      <c r="C3380" s="234" t="s">
        <v>775</v>
      </c>
      <c r="D3380" s="235">
        <v>11.4</v>
      </c>
    </row>
    <row r="3381" spans="1:4" ht="24.95" customHeight="1" x14ac:dyDescent="0.2">
      <c r="A3381" s="504">
        <v>89531</v>
      </c>
      <c r="B3381" s="233" t="s">
        <v>7193</v>
      </c>
      <c r="C3381" s="234" t="s">
        <v>775</v>
      </c>
      <c r="D3381" s="235">
        <v>23.39</v>
      </c>
    </row>
    <row r="3382" spans="1:4" ht="24.95" customHeight="1" x14ac:dyDescent="0.2">
      <c r="A3382" s="504">
        <v>89532</v>
      </c>
      <c r="B3382" s="233" t="s">
        <v>7194</v>
      </c>
      <c r="C3382" s="234" t="s">
        <v>775</v>
      </c>
      <c r="D3382" s="235">
        <v>4.37</v>
      </c>
    </row>
    <row r="3383" spans="1:4" ht="24.95" customHeight="1" x14ac:dyDescent="0.2">
      <c r="A3383" s="504">
        <v>89533</v>
      </c>
      <c r="B3383" s="233" t="s">
        <v>7195</v>
      </c>
      <c r="C3383" s="234" t="s">
        <v>775</v>
      </c>
      <c r="D3383" s="235">
        <v>23.39</v>
      </c>
    </row>
    <row r="3384" spans="1:4" ht="24.95" customHeight="1" x14ac:dyDescent="0.2">
      <c r="A3384" s="504">
        <v>89534</v>
      </c>
      <c r="B3384" s="233" t="s">
        <v>7196</v>
      </c>
      <c r="C3384" s="234" t="s">
        <v>775</v>
      </c>
      <c r="D3384" s="235">
        <v>3.12</v>
      </c>
    </row>
    <row r="3385" spans="1:4" ht="24.95" customHeight="1" x14ac:dyDescent="0.2">
      <c r="A3385" s="504">
        <v>89535</v>
      </c>
      <c r="B3385" s="233" t="s">
        <v>7197</v>
      </c>
      <c r="C3385" s="234" t="s">
        <v>775</v>
      </c>
      <c r="D3385" s="235">
        <v>36.770000000000003</v>
      </c>
    </row>
    <row r="3386" spans="1:4" ht="24.95" customHeight="1" x14ac:dyDescent="0.2">
      <c r="A3386" s="504">
        <v>89536</v>
      </c>
      <c r="B3386" s="233" t="s">
        <v>7198</v>
      </c>
      <c r="C3386" s="234" t="s">
        <v>775</v>
      </c>
      <c r="D3386" s="235">
        <v>8.17</v>
      </c>
    </row>
    <row r="3387" spans="1:4" ht="24.95" customHeight="1" x14ac:dyDescent="0.2">
      <c r="A3387" s="504">
        <v>89538</v>
      </c>
      <c r="B3387" s="233" t="s">
        <v>7199</v>
      </c>
      <c r="C3387" s="234" t="s">
        <v>775</v>
      </c>
      <c r="D3387" s="235">
        <v>2.66</v>
      </c>
    </row>
    <row r="3388" spans="1:4" ht="24.95" customHeight="1" x14ac:dyDescent="0.2">
      <c r="A3388" s="504">
        <v>89540</v>
      </c>
      <c r="B3388" s="233" t="s">
        <v>7200</v>
      </c>
      <c r="C3388" s="234" t="s">
        <v>775</v>
      </c>
      <c r="D3388" s="235">
        <v>6.3</v>
      </c>
    </row>
    <row r="3389" spans="1:4" ht="24.95" customHeight="1" x14ac:dyDescent="0.2">
      <c r="A3389" s="504">
        <v>89541</v>
      </c>
      <c r="B3389" s="233" t="s">
        <v>7201</v>
      </c>
      <c r="C3389" s="234" t="s">
        <v>775</v>
      </c>
      <c r="D3389" s="235">
        <v>3.83</v>
      </c>
    </row>
    <row r="3390" spans="1:4" ht="24.95" customHeight="1" x14ac:dyDescent="0.2">
      <c r="A3390" s="504">
        <v>89542</v>
      </c>
      <c r="B3390" s="233" t="s">
        <v>7202</v>
      </c>
      <c r="C3390" s="234" t="s">
        <v>775</v>
      </c>
      <c r="D3390" s="235">
        <v>18.48</v>
      </c>
    </row>
    <row r="3391" spans="1:4" ht="24.95" customHeight="1" x14ac:dyDescent="0.2">
      <c r="A3391" s="504">
        <v>89544</v>
      </c>
      <c r="B3391" s="233" t="s">
        <v>7203</v>
      </c>
      <c r="C3391" s="234" t="s">
        <v>775</v>
      </c>
      <c r="D3391" s="235">
        <v>5.7</v>
      </c>
    </row>
    <row r="3392" spans="1:4" ht="24.95" customHeight="1" x14ac:dyDescent="0.2">
      <c r="A3392" s="504">
        <v>89545</v>
      </c>
      <c r="B3392" s="233" t="s">
        <v>7204</v>
      </c>
      <c r="C3392" s="234" t="s">
        <v>775</v>
      </c>
      <c r="D3392" s="235">
        <v>7.92</v>
      </c>
    </row>
    <row r="3393" spans="1:4" ht="24.95" customHeight="1" x14ac:dyDescent="0.2">
      <c r="A3393" s="504">
        <v>89546</v>
      </c>
      <c r="B3393" s="233" t="s">
        <v>7205</v>
      </c>
      <c r="C3393" s="234" t="s">
        <v>775</v>
      </c>
      <c r="D3393" s="235">
        <v>6.13</v>
      </c>
    </row>
    <row r="3394" spans="1:4" ht="24.95" customHeight="1" x14ac:dyDescent="0.2">
      <c r="A3394" s="504">
        <v>89547</v>
      </c>
      <c r="B3394" s="233" t="s">
        <v>7206</v>
      </c>
      <c r="C3394" s="234" t="s">
        <v>775</v>
      </c>
      <c r="D3394" s="235">
        <v>11.79</v>
      </c>
    </row>
    <row r="3395" spans="1:4" ht="24.95" customHeight="1" x14ac:dyDescent="0.2">
      <c r="A3395" s="504">
        <v>89548</v>
      </c>
      <c r="B3395" s="233" t="s">
        <v>7207</v>
      </c>
      <c r="C3395" s="234" t="s">
        <v>775</v>
      </c>
      <c r="D3395" s="235">
        <v>13.09</v>
      </c>
    </row>
    <row r="3396" spans="1:4" ht="24.95" customHeight="1" x14ac:dyDescent="0.2">
      <c r="A3396" s="504">
        <v>89549</v>
      </c>
      <c r="B3396" s="233" t="s">
        <v>7208</v>
      </c>
      <c r="C3396" s="234" t="s">
        <v>775</v>
      </c>
      <c r="D3396" s="235">
        <v>9.8000000000000007</v>
      </c>
    </row>
    <row r="3397" spans="1:4" ht="24.95" customHeight="1" x14ac:dyDescent="0.2">
      <c r="A3397" s="504">
        <v>89550</v>
      </c>
      <c r="B3397" s="233" t="s">
        <v>7209</v>
      </c>
      <c r="C3397" s="234" t="s">
        <v>775</v>
      </c>
      <c r="D3397" s="235">
        <v>26.57</v>
      </c>
    </row>
    <row r="3398" spans="1:4" ht="24.95" customHeight="1" x14ac:dyDescent="0.2">
      <c r="A3398" s="504">
        <v>89551</v>
      </c>
      <c r="B3398" s="233" t="s">
        <v>7210</v>
      </c>
      <c r="C3398" s="234" t="s">
        <v>775</v>
      </c>
      <c r="D3398" s="235">
        <v>6.15</v>
      </c>
    </row>
    <row r="3399" spans="1:4" ht="24.95" customHeight="1" x14ac:dyDescent="0.2">
      <c r="A3399" s="504">
        <v>89552</v>
      </c>
      <c r="B3399" s="233" t="s">
        <v>7211</v>
      </c>
      <c r="C3399" s="234" t="s">
        <v>775</v>
      </c>
      <c r="D3399" s="235">
        <v>12.96</v>
      </c>
    </row>
    <row r="3400" spans="1:4" ht="24.95" customHeight="1" x14ac:dyDescent="0.2">
      <c r="A3400" s="504">
        <v>89553</v>
      </c>
      <c r="B3400" s="233" t="s">
        <v>7212</v>
      </c>
      <c r="C3400" s="234" t="s">
        <v>775</v>
      </c>
      <c r="D3400" s="235">
        <v>3.84</v>
      </c>
    </row>
    <row r="3401" spans="1:4" ht="24.95" customHeight="1" x14ac:dyDescent="0.2">
      <c r="A3401" s="504">
        <v>89554</v>
      </c>
      <c r="B3401" s="233" t="s">
        <v>7213</v>
      </c>
      <c r="C3401" s="234" t="s">
        <v>775</v>
      </c>
      <c r="D3401" s="235">
        <v>14.59</v>
      </c>
    </row>
    <row r="3402" spans="1:4" ht="24.95" customHeight="1" x14ac:dyDescent="0.2">
      <c r="A3402" s="504">
        <v>89555</v>
      </c>
      <c r="B3402" s="233" t="s">
        <v>7214</v>
      </c>
      <c r="C3402" s="234" t="s">
        <v>775</v>
      </c>
      <c r="D3402" s="235">
        <v>13.67</v>
      </c>
    </row>
    <row r="3403" spans="1:4" ht="24.95" customHeight="1" x14ac:dyDescent="0.2">
      <c r="A3403" s="504">
        <v>89556</v>
      </c>
      <c r="B3403" s="233" t="s">
        <v>7215</v>
      </c>
      <c r="C3403" s="234" t="s">
        <v>775</v>
      </c>
      <c r="D3403" s="235">
        <v>20.88</v>
      </c>
    </row>
    <row r="3404" spans="1:4" ht="24.95" customHeight="1" x14ac:dyDescent="0.2">
      <c r="A3404" s="504">
        <v>89557</v>
      </c>
      <c r="B3404" s="233" t="s">
        <v>7216</v>
      </c>
      <c r="C3404" s="234" t="s">
        <v>775</v>
      </c>
      <c r="D3404" s="235">
        <v>16.809999999999999</v>
      </c>
    </row>
    <row r="3405" spans="1:4" ht="24.95" customHeight="1" x14ac:dyDescent="0.2">
      <c r="A3405" s="504">
        <v>89558</v>
      </c>
      <c r="B3405" s="233" t="s">
        <v>7217</v>
      </c>
      <c r="C3405" s="234" t="s">
        <v>775</v>
      </c>
      <c r="D3405" s="235">
        <v>6.07</v>
      </c>
    </row>
    <row r="3406" spans="1:4" ht="24.95" customHeight="1" x14ac:dyDescent="0.2">
      <c r="A3406" s="504">
        <v>89559</v>
      </c>
      <c r="B3406" s="233" t="s">
        <v>7218</v>
      </c>
      <c r="C3406" s="234" t="s">
        <v>775</v>
      </c>
      <c r="D3406" s="235">
        <v>35.659999999999997</v>
      </c>
    </row>
    <row r="3407" spans="1:4" ht="24.95" customHeight="1" x14ac:dyDescent="0.2">
      <c r="A3407" s="504">
        <v>89561</v>
      </c>
      <c r="B3407" s="233" t="s">
        <v>7219</v>
      </c>
      <c r="C3407" s="234" t="s">
        <v>775</v>
      </c>
      <c r="D3407" s="235">
        <v>10.07</v>
      </c>
    </row>
    <row r="3408" spans="1:4" ht="24.95" customHeight="1" x14ac:dyDescent="0.2">
      <c r="A3408" s="504">
        <v>89562</v>
      </c>
      <c r="B3408" s="233" t="s">
        <v>7220</v>
      </c>
      <c r="C3408" s="234" t="s">
        <v>775</v>
      </c>
      <c r="D3408" s="235">
        <v>6.05</v>
      </c>
    </row>
    <row r="3409" spans="1:4" ht="24.95" customHeight="1" x14ac:dyDescent="0.2">
      <c r="A3409" s="504">
        <v>89563</v>
      </c>
      <c r="B3409" s="233" t="s">
        <v>7221</v>
      </c>
      <c r="C3409" s="234" t="s">
        <v>775</v>
      </c>
      <c r="D3409" s="235">
        <v>14.78</v>
      </c>
    </row>
    <row r="3410" spans="1:4" ht="24.95" customHeight="1" x14ac:dyDescent="0.2">
      <c r="A3410" s="504">
        <v>89564</v>
      </c>
      <c r="B3410" s="233" t="s">
        <v>7222</v>
      </c>
      <c r="C3410" s="234" t="s">
        <v>775</v>
      </c>
      <c r="D3410" s="235">
        <v>10.95</v>
      </c>
    </row>
    <row r="3411" spans="1:4" ht="24.95" customHeight="1" x14ac:dyDescent="0.2">
      <c r="A3411" s="504">
        <v>89565</v>
      </c>
      <c r="B3411" s="233" t="s">
        <v>7223</v>
      </c>
      <c r="C3411" s="234" t="s">
        <v>775</v>
      </c>
      <c r="D3411" s="235">
        <v>32.29</v>
      </c>
    </row>
    <row r="3412" spans="1:4" ht="24.95" customHeight="1" x14ac:dyDescent="0.2">
      <c r="A3412" s="504">
        <v>89566</v>
      </c>
      <c r="B3412" s="233" t="s">
        <v>7224</v>
      </c>
      <c r="C3412" s="234" t="s">
        <v>775</v>
      </c>
      <c r="D3412" s="235">
        <v>27.13</v>
      </c>
    </row>
    <row r="3413" spans="1:4" ht="24.95" customHeight="1" x14ac:dyDescent="0.2">
      <c r="A3413" s="504">
        <v>89567</v>
      </c>
      <c r="B3413" s="233" t="s">
        <v>7225</v>
      </c>
      <c r="C3413" s="234" t="s">
        <v>775</v>
      </c>
      <c r="D3413" s="235">
        <v>48.23</v>
      </c>
    </row>
    <row r="3414" spans="1:4" ht="24.95" customHeight="1" x14ac:dyDescent="0.2">
      <c r="A3414" s="504">
        <v>89568</v>
      </c>
      <c r="B3414" s="233" t="s">
        <v>7226</v>
      </c>
      <c r="C3414" s="234" t="s">
        <v>775</v>
      </c>
      <c r="D3414" s="235">
        <v>23.55</v>
      </c>
    </row>
    <row r="3415" spans="1:4" ht="24.95" customHeight="1" x14ac:dyDescent="0.2">
      <c r="A3415" s="504">
        <v>89569</v>
      </c>
      <c r="B3415" s="233" t="s">
        <v>7227</v>
      </c>
      <c r="C3415" s="234" t="s">
        <v>775</v>
      </c>
      <c r="D3415" s="235">
        <v>46.67</v>
      </c>
    </row>
    <row r="3416" spans="1:4" ht="24.95" customHeight="1" x14ac:dyDescent="0.2">
      <c r="A3416" s="504">
        <v>89570</v>
      </c>
      <c r="B3416" s="233" t="s">
        <v>7228</v>
      </c>
      <c r="C3416" s="234" t="s">
        <v>775</v>
      </c>
      <c r="D3416" s="235">
        <v>6.29</v>
      </c>
    </row>
    <row r="3417" spans="1:4" ht="24.95" customHeight="1" x14ac:dyDescent="0.2">
      <c r="A3417" s="504">
        <v>89571</v>
      </c>
      <c r="B3417" s="233" t="s">
        <v>7229</v>
      </c>
      <c r="C3417" s="234" t="s">
        <v>775</v>
      </c>
      <c r="D3417" s="235">
        <v>43.03</v>
      </c>
    </row>
    <row r="3418" spans="1:4" ht="24.95" customHeight="1" x14ac:dyDescent="0.2">
      <c r="A3418" s="504">
        <v>89572</v>
      </c>
      <c r="B3418" s="233" t="s">
        <v>7230</v>
      </c>
      <c r="C3418" s="234" t="s">
        <v>775</v>
      </c>
      <c r="D3418" s="235">
        <v>5.53</v>
      </c>
    </row>
    <row r="3419" spans="1:4" ht="24.95" customHeight="1" x14ac:dyDescent="0.2">
      <c r="A3419" s="504">
        <v>89573</v>
      </c>
      <c r="B3419" s="233" t="s">
        <v>7231</v>
      </c>
      <c r="C3419" s="234" t="s">
        <v>775</v>
      </c>
      <c r="D3419" s="235">
        <v>34.26</v>
      </c>
    </row>
    <row r="3420" spans="1:4" ht="24.95" customHeight="1" x14ac:dyDescent="0.2">
      <c r="A3420" s="504">
        <v>89574</v>
      </c>
      <c r="B3420" s="233" t="s">
        <v>7232</v>
      </c>
      <c r="C3420" s="234" t="s">
        <v>775</v>
      </c>
      <c r="D3420" s="235">
        <v>62.31</v>
      </c>
    </row>
    <row r="3421" spans="1:4" ht="24.95" customHeight="1" x14ac:dyDescent="0.2">
      <c r="A3421" s="504">
        <v>89575</v>
      </c>
      <c r="B3421" s="233" t="s">
        <v>7233</v>
      </c>
      <c r="C3421" s="234" t="s">
        <v>775</v>
      </c>
      <c r="D3421" s="235">
        <v>7.63</v>
      </c>
    </row>
    <row r="3422" spans="1:4" ht="24.95" customHeight="1" x14ac:dyDescent="0.2">
      <c r="A3422" s="504">
        <v>89577</v>
      </c>
      <c r="B3422" s="233" t="s">
        <v>7234</v>
      </c>
      <c r="C3422" s="234" t="s">
        <v>775</v>
      </c>
      <c r="D3422" s="235">
        <v>25.64</v>
      </c>
    </row>
    <row r="3423" spans="1:4" ht="24.95" customHeight="1" x14ac:dyDescent="0.2">
      <c r="A3423" s="504">
        <v>89579</v>
      </c>
      <c r="B3423" s="233" t="s">
        <v>7235</v>
      </c>
      <c r="C3423" s="234" t="s">
        <v>775</v>
      </c>
      <c r="D3423" s="235">
        <v>7.53</v>
      </c>
    </row>
    <row r="3424" spans="1:4" ht="24.95" customHeight="1" x14ac:dyDescent="0.2">
      <c r="A3424" s="504">
        <v>89581</v>
      </c>
      <c r="B3424" s="233" t="s">
        <v>7236</v>
      </c>
      <c r="C3424" s="234" t="s">
        <v>775</v>
      </c>
      <c r="D3424" s="235">
        <v>16.36</v>
      </c>
    </row>
    <row r="3425" spans="1:4" ht="24.95" customHeight="1" x14ac:dyDescent="0.2">
      <c r="A3425" s="504">
        <v>89582</v>
      </c>
      <c r="B3425" s="233" t="s">
        <v>7237</v>
      </c>
      <c r="C3425" s="234" t="s">
        <v>775</v>
      </c>
      <c r="D3425" s="235">
        <v>15.94</v>
      </c>
    </row>
    <row r="3426" spans="1:4" ht="24.95" customHeight="1" x14ac:dyDescent="0.2">
      <c r="A3426" s="504">
        <v>89583</v>
      </c>
      <c r="B3426" s="233" t="s">
        <v>7238</v>
      </c>
      <c r="C3426" s="234" t="s">
        <v>775</v>
      </c>
      <c r="D3426" s="235">
        <v>21.24</v>
      </c>
    </row>
    <row r="3427" spans="1:4" ht="24.95" customHeight="1" x14ac:dyDescent="0.2">
      <c r="A3427" s="504">
        <v>89584</v>
      </c>
      <c r="B3427" s="233" t="s">
        <v>7239</v>
      </c>
      <c r="C3427" s="234" t="s">
        <v>775</v>
      </c>
      <c r="D3427" s="235">
        <v>25.97</v>
      </c>
    </row>
    <row r="3428" spans="1:4" ht="24.95" customHeight="1" x14ac:dyDescent="0.2">
      <c r="A3428" s="504">
        <v>89585</v>
      </c>
      <c r="B3428" s="233" t="s">
        <v>7240</v>
      </c>
      <c r="C3428" s="234" t="s">
        <v>775</v>
      </c>
      <c r="D3428" s="235">
        <v>22.08</v>
      </c>
    </row>
    <row r="3429" spans="1:4" ht="24.95" customHeight="1" x14ac:dyDescent="0.2">
      <c r="A3429" s="504">
        <v>89586</v>
      </c>
      <c r="B3429" s="233" t="s">
        <v>7241</v>
      </c>
      <c r="C3429" s="234" t="s">
        <v>775</v>
      </c>
      <c r="D3429" s="235">
        <v>22.08</v>
      </c>
    </row>
    <row r="3430" spans="1:4" ht="24.95" customHeight="1" x14ac:dyDescent="0.2">
      <c r="A3430" s="504">
        <v>89587</v>
      </c>
      <c r="B3430" s="233" t="s">
        <v>7242</v>
      </c>
      <c r="C3430" s="234" t="s">
        <v>775</v>
      </c>
      <c r="D3430" s="235">
        <v>35.46</v>
      </c>
    </row>
    <row r="3431" spans="1:4" ht="24.95" customHeight="1" x14ac:dyDescent="0.2">
      <c r="A3431" s="504">
        <v>89590</v>
      </c>
      <c r="B3431" s="233" t="s">
        <v>7243</v>
      </c>
      <c r="C3431" s="234" t="s">
        <v>775</v>
      </c>
      <c r="D3431" s="235">
        <v>80.48</v>
      </c>
    </row>
    <row r="3432" spans="1:4" ht="24.95" customHeight="1" x14ac:dyDescent="0.2">
      <c r="A3432" s="504">
        <v>89591</v>
      </c>
      <c r="B3432" s="233" t="s">
        <v>7244</v>
      </c>
      <c r="C3432" s="234" t="s">
        <v>775</v>
      </c>
      <c r="D3432" s="235">
        <v>65.95</v>
      </c>
    </row>
    <row r="3433" spans="1:4" ht="24.95" customHeight="1" x14ac:dyDescent="0.2">
      <c r="A3433" s="504">
        <v>89592</v>
      </c>
      <c r="B3433" s="233" t="s">
        <v>7245</v>
      </c>
      <c r="C3433" s="234" t="s">
        <v>775</v>
      </c>
      <c r="D3433" s="235">
        <v>227.18</v>
      </c>
    </row>
    <row r="3434" spans="1:4" ht="24.95" customHeight="1" x14ac:dyDescent="0.2">
      <c r="A3434" s="504">
        <v>89593</v>
      </c>
      <c r="B3434" s="233" t="s">
        <v>7246</v>
      </c>
      <c r="C3434" s="234" t="s">
        <v>775</v>
      </c>
      <c r="D3434" s="235">
        <v>17.98</v>
      </c>
    </row>
    <row r="3435" spans="1:4" ht="24.95" customHeight="1" x14ac:dyDescent="0.2">
      <c r="A3435" s="504">
        <v>89594</v>
      </c>
      <c r="B3435" s="233" t="s">
        <v>7247</v>
      </c>
      <c r="C3435" s="234" t="s">
        <v>775</v>
      </c>
      <c r="D3435" s="235">
        <v>28.2</v>
      </c>
    </row>
    <row r="3436" spans="1:4" ht="24.95" customHeight="1" x14ac:dyDescent="0.2">
      <c r="A3436" s="504">
        <v>89595</v>
      </c>
      <c r="B3436" s="233" t="s">
        <v>7248</v>
      </c>
      <c r="C3436" s="234" t="s">
        <v>775</v>
      </c>
      <c r="D3436" s="235">
        <v>9.68</v>
      </c>
    </row>
    <row r="3437" spans="1:4" ht="24.95" customHeight="1" x14ac:dyDescent="0.2">
      <c r="A3437" s="504">
        <v>89596</v>
      </c>
      <c r="B3437" s="233" t="s">
        <v>7249</v>
      </c>
      <c r="C3437" s="234" t="s">
        <v>775</v>
      </c>
      <c r="D3437" s="235">
        <v>7.14</v>
      </c>
    </row>
    <row r="3438" spans="1:4" ht="24.95" customHeight="1" x14ac:dyDescent="0.2">
      <c r="A3438" s="504">
        <v>89597</v>
      </c>
      <c r="B3438" s="233" t="s">
        <v>7250</v>
      </c>
      <c r="C3438" s="234" t="s">
        <v>775</v>
      </c>
      <c r="D3438" s="235">
        <v>14.72</v>
      </c>
    </row>
    <row r="3439" spans="1:4" ht="24.95" customHeight="1" x14ac:dyDescent="0.2">
      <c r="A3439" s="504">
        <v>89598</v>
      </c>
      <c r="B3439" s="233" t="s">
        <v>7251</v>
      </c>
      <c r="C3439" s="234" t="s">
        <v>775</v>
      </c>
      <c r="D3439" s="235">
        <v>33.840000000000003</v>
      </c>
    </row>
    <row r="3440" spans="1:4" ht="24.95" customHeight="1" x14ac:dyDescent="0.2">
      <c r="A3440" s="504">
        <v>89599</v>
      </c>
      <c r="B3440" s="233" t="s">
        <v>7252</v>
      </c>
      <c r="C3440" s="234" t="s">
        <v>775</v>
      </c>
      <c r="D3440" s="235">
        <v>10.81</v>
      </c>
    </row>
    <row r="3441" spans="1:4" ht="24.95" customHeight="1" x14ac:dyDescent="0.2">
      <c r="A3441" s="504">
        <v>89600</v>
      </c>
      <c r="B3441" s="233" t="s">
        <v>7253</v>
      </c>
      <c r="C3441" s="234" t="s">
        <v>775</v>
      </c>
      <c r="D3441" s="235">
        <v>12.11</v>
      </c>
    </row>
    <row r="3442" spans="1:4" ht="24.95" customHeight="1" x14ac:dyDescent="0.2">
      <c r="A3442" s="504">
        <v>89605</v>
      </c>
      <c r="B3442" s="233" t="s">
        <v>7254</v>
      </c>
      <c r="C3442" s="234" t="s">
        <v>775</v>
      </c>
      <c r="D3442" s="235">
        <v>13.24</v>
      </c>
    </row>
    <row r="3443" spans="1:4" ht="24.95" customHeight="1" x14ac:dyDescent="0.2">
      <c r="A3443" s="504">
        <v>89609</v>
      </c>
      <c r="B3443" s="233" t="s">
        <v>7255</v>
      </c>
      <c r="C3443" s="234" t="s">
        <v>775</v>
      </c>
      <c r="D3443" s="235">
        <v>60.84</v>
      </c>
    </row>
    <row r="3444" spans="1:4" ht="24.95" customHeight="1" x14ac:dyDescent="0.2">
      <c r="A3444" s="504">
        <v>89610</v>
      </c>
      <c r="B3444" s="233" t="s">
        <v>7256</v>
      </c>
      <c r="C3444" s="234" t="s">
        <v>775</v>
      </c>
      <c r="D3444" s="235">
        <v>12.81</v>
      </c>
    </row>
    <row r="3445" spans="1:4" ht="24.95" customHeight="1" x14ac:dyDescent="0.2">
      <c r="A3445" s="504">
        <v>89611</v>
      </c>
      <c r="B3445" s="233" t="s">
        <v>7257</v>
      </c>
      <c r="C3445" s="234" t="s">
        <v>775</v>
      </c>
      <c r="D3445" s="235">
        <v>21.77</v>
      </c>
    </row>
    <row r="3446" spans="1:4" ht="24.95" customHeight="1" x14ac:dyDescent="0.2">
      <c r="A3446" s="504">
        <v>89612</v>
      </c>
      <c r="B3446" s="233" t="s">
        <v>7258</v>
      </c>
      <c r="C3446" s="234" t="s">
        <v>775</v>
      </c>
      <c r="D3446" s="235">
        <v>123.15</v>
      </c>
    </row>
    <row r="3447" spans="1:4" ht="24.95" customHeight="1" x14ac:dyDescent="0.2">
      <c r="A3447" s="504">
        <v>89613</v>
      </c>
      <c r="B3447" s="233" t="s">
        <v>7259</v>
      </c>
      <c r="C3447" s="234" t="s">
        <v>775</v>
      </c>
      <c r="D3447" s="235">
        <v>20.66</v>
      </c>
    </row>
    <row r="3448" spans="1:4" ht="24.95" customHeight="1" x14ac:dyDescent="0.2">
      <c r="A3448" s="504">
        <v>89614</v>
      </c>
      <c r="B3448" s="233" t="s">
        <v>7260</v>
      </c>
      <c r="C3448" s="234" t="s">
        <v>775</v>
      </c>
      <c r="D3448" s="235">
        <v>41.07</v>
      </c>
    </row>
    <row r="3449" spans="1:4" ht="24.95" customHeight="1" x14ac:dyDescent="0.2">
      <c r="A3449" s="504">
        <v>89615</v>
      </c>
      <c r="B3449" s="233" t="s">
        <v>7261</v>
      </c>
      <c r="C3449" s="234" t="s">
        <v>775</v>
      </c>
      <c r="D3449" s="235">
        <v>180.28</v>
      </c>
    </row>
    <row r="3450" spans="1:4" ht="24.95" customHeight="1" x14ac:dyDescent="0.2">
      <c r="A3450" s="504">
        <v>89616</v>
      </c>
      <c r="B3450" s="233" t="s">
        <v>7262</v>
      </c>
      <c r="C3450" s="234" t="s">
        <v>775</v>
      </c>
      <c r="D3450" s="235">
        <v>28.37</v>
      </c>
    </row>
    <row r="3451" spans="1:4" ht="24.95" customHeight="1" x14ac:dyDescent="0.2">
      <c r="A3451" s="504">
        <v>89617</v>
      </c>
      <c r="B3451" s="233" t="s">
        <v>7263</v>
      </c>
      <c r="C3451" s="234" t="s">
        <v>775</v>
      </c>
      <c r="D3451" s="235">
        <v>4.63</v>
      </c>
    </row>
    <row r="3452" spans="1:4" ht="24.95" customHeight="1" x14ac:dyDescent="0.2">
      <c r="A3452" s="504">
        <v>89618</v>
      </c>
      <c r="B3452" s="233" t="s">
        <v>7264</v>
      </c>
      <c r="C3452" s="234" t="s">
        <v>775</v>
      </c>
      <c r="D3452" s="235">
        <v>11.08</v>
      </c>
    </row>
    <row r="3453" spans="1:4" ht="24.95" customHeight="1" x14ac:dyDescent="0.2">
      <c r="A3453" s="504">
        <v>89619</v>
      </c>
      <c r="B3453" s="233" t="s">
        <v>7265</v>
      </c>
      <c r="C3453" s="234" t="s">
        <v>775</v>
      </c>
      <c r="D3453" s="235">
        <v>5.99</v>
      </c>
    </row>
    <row r="3454" spans="1:4" ht="24.95" customHeight="1" x14ac:dyDescent="0.2">
      <c r="A3454" s="504">
        <v>89620</v>
      </c>
      <c r="B3454" s="233" t="s">
        <v>7266</v>
      </c>
      <c r="C3454" s="234" t="s">
        <v>775</v>
      </c>
      <c r="D3454" s="235">
        <v>7.06</v>
      </c>
    </row>
    <row r="3455" spans="1:4" ht="24.95" customHeight="1" x14ac:dyDescent="0.2">
      <c r="A3455" s="504">
        <v>89621</v>
      </c>
      <c r="B3455" s="233" t="s">
        <v>7267</v>
      </c>
      <c r="C3455" s="234" t="s">
        <v>775</v>
      </c>
      <c r="D3455" s="235">
        <v>17.38</v>
      </c>
    </row>
    <row r="3456" spans="1:4" ht="24.95" customHeight="1" x14ac:dyDescent="0.2">
      <c r="A3456" s="504">
        <v>89622</v>
      </c>
      <c r="B3456" s="233" t="s">
        <v>7268</v>
      </c>
      <c r="C3456" s="234" t="s">
        <v>775</v>
      </c>
      <c r="D3456" s="235">
        <v>9.17</v>
      </c>
    </row>
    <row r="3457" spans="1:4" ht="24.95" customHeight="1" x14ac:dyDescent="0.2">
      <c r="A3457" s="504">
        <v>89623</v>
      </c>
      <c r="B3457" s="233" t="s">
        <v>7269</v>
      </c>
      <c r="C3457" s="234" t="s">
        <v>775</v>
      </c>
      <c r="D3457" s="235">
        <v>12</v>
      </c>
    </row>
    <row r="3458" spans="1:4" ht="24.95" customHeight="1" x14ac:dyDescent="0.2">
      <c r="A3458" s="504">
        <v>89624</v>
      </c>
      <c r="B3458" s="233" t="s">
        <v>7270</v>
      </c>
      <c r="C3458" s="234" t="s">
        <v>775</v>
      </c>
      <c r="D3458" s="235">
        <v>11.88</v>
      </c>
    </row>
    <row r="3459" spans="1:4" ht="24.95" customHeight="1" x14ac:dyDescent="0.2">
      <c r="A3459" s="504">
        <v>89625</v>
      </c>
      <c r="B3459" s="233" t="s">
        <v>7271</v>
      </c>
      <c r="C3459" s="234" t="s">
        <v>775</v>
      </c>
      <c r="D3459" s="235">
        <v>14.52</v>
      </c>
    </row>
    <row r="3460" spans="1:4" ht="24.95" customHeight="1" x14ac:dyDescent="0.2">
      <c r="A3460" s="504">
        <v>89626</v>
      </c>
      <c r="B3460" s="233" t="s">
        <v>7272</v>
      </c>
      <c r="C3460" s="234" t="s">
        <v>775</v>
      </c>
      <c r="D3460" s="235">
        <v>18.14</v>
      </c>
    </row>
    <row r="3461" spans="1:4" ht="24.95" customHeight="1" x14ac:dyDescent="0.2">
      <c r="A3461" s="504">
        <v>89627</v>
      </c>
      <c r="B3461" s="233" t="s">
        <v>7273</v>
      </c>
      <c r="C3461" s="234" t="s">
        <v>775</v>
      </c>
      <c r="D3461" s="235">
        <v>14.29</v>
      </c>
    </row>
    <row r="3462" spans="1:4" ht="24.95" customHeight="1" x14ac:dyDescent="0.2">
      <c r="A3462" s="504">
        <v>89628</v>
      </c>
      <c r="B3462" s="233" t="s">
        <v>7274</v>
      </c>
      <c r="C3462" s="234" t="s">
        <v>775</v>
      </c>
      <c r="D3462" s="235">
        <v>29.7</v>
      </c>
    </row>
    <row r="3463" spans="1:4" ht="24.95" customHeight="1" x14ac:dyDescent="0.2">
      <c r="A3463" s="504">
        <v>89629</v>
      </c>
      <c r="B3463" s="233" t="s">
        <v>7275</v>
      </c>
      <c r="C3463" s="234" t="s">
        <v>775</v>
      </c>
      <c r="D3463" s="235">
        <v>52.41</v>
      </c>
    </row>
    <row r="3464" spans="1:4" ht="24.95" customHeight="1" x14ac:dyDescent="0.2">
      <c r="A3464" s="504">
        <v>89630</v>
      </c>
      <c r="B3464" s="233" t="s">
        <v>7276</v>
      </c>
      <c r="C3464" s="234" t="s">
        <v>775</v>
      </c>
      <c r="D3464" s="235">
        <v>45.19</v>
      </c>
    </row>
    <row r="3465" spans="1:4" ht="24.95" customHeight="1" x14ac:dyDescent="0.2">
      <c r="A3465" s="504">
        <v>89631</v>
      </c>
      <c r="B3465" s="233" t="s">
        <v>7277</v>
      </c>
      <c r="C3465" s="234" t="s">
        <v>775</v>
      </c>
      <c r="D3465" s="235">
        <v>76.67</v>
      </c>
    </row>
    <row r="3466" spans="1:4" ht="24.95" customHeight="1" x14ac:dyDescent="0.2">
      <c r="A3466" s="504">
        <v>89632</v>
      </c>
      <c r="B3466" s="233" t="s">
        <v>7278</v>
      </c>
      <c r="C3466" s="234" t="s">
        <v>775</v>
      </c>
      <c r="D3466" s="235">
        <v>65.94</v>
      </c>
    </row>
    <row r="3467" spans="1:4" ht="24.95" customHeight="1" x14ac:dyDescent="0.2">
      <c r="A3467" s="504">
        <v>89637</v>
      </c>
      <c r="B3467" s="233" t="s">
        <v>7279</v>
      </c>
      <c r="C3467" s="234" t="s">
        <v>775</v>
      </c>
      <c r="D3467" s="235">
        <v>5.74</v>
      </c>
    </row>
    <row r="3468" spans="1:4" ht="24.95" customHeight="1" x14ac:dyDescent="0.2">
      <c r="A3468" s="504">
        <v>89638</v>
      </c>
      <c r="B3468" s="233" t="s">
        <v>7280</v>
      </c>
      <c r="C3468" s="234" t="s">
        <v>775</v>
      </c>
      <c r="D3468" s="235">
        <v>6.21</v>
      </c>
    </row>
    <row r="3469" spans="1:4" ht="24.95" customHeight="1" x14ac:dyDescent="0.2">
      <c r="A3469" s="504">
        <v>89639</v>
      </c>
      <c r="B3469" s="233" t="s">
        <v>7281</v>
      </c>
      <c r="C3469" s="234" t="s">
        <v>775</v>
      </c>
      <c r="D3469" s="235">
        <v>6.4</v>
      </c>
    </row>
    <row r="3470" spans="1:4" ht="24.95" customHeight="1" x14ac:dyDescent="0.2">
      <c r="A3470" s="504">
        <v>89641</v>
      </c>
      <c r="B3470" s="233" t="s">
        <v>7282</v>
      </c>
      <c r="C3470" s="234" t="s">
        <v>775</v>
      </c>
      <c r="D3470" s="235">
        <v>7.92</v>
      </c>
    </row>
    <row r="3471" spans="1:4" ht="24.95" customHeight="1" x14ac:dyDescent="0.2">
      <c r="A3471" s="504">
        <v>89642</v>
      </c>
      <c r="B3471" s="233" t="s">
        <v>7283</v>
      </c>
      <c r="C3471" s="234" t="s">
        <v>775</v>
      </c>
      <c r="D3471" s="235">
        <v>8.84</v>
      </c>
    </row>
    <row r="3472" spans="1:4" ht="24.95" customHeight="1" x14ac:dyDescent="0.2">
      <c r="A3472" s="504">
        <v>89643</v>
      </c>
      <c r="B3472" s="233" t="s">
        <v>7284</v>
      </c>
      <c r="C3472" s="234" t="s">
        <v>775</v>
      </c>
      <c r="D3472" s="235">
        <v>9.15</v>
      </c>
    </row>
    <row r="3473" spans="1:4" ht="24.95" customHeight="1" x14ac:dyDescent="0.2">
      <c r="A3473" s="504">
        <v>89645</v>
      </c>
      <c r="B3473" s="233" t="s">
        <v>7285</v>
      </c>
      <c r="C3473" s="234" t="s">
        <v>775</v>
      </c>
      <c r="D3473" s="235">
        <v>14.37</v>
      </c>
    </row>
    <row r="3474" spans="1:4" ht="24.95" customHeight="1" x14ac:dyDescent="0.2">
      <c r="A3474" s="504">
        <v>89646</v>
      </c>
      <c r="B3474" s="233" t="s">
        <v>7286</v>
      </c>
      <c r="C3474" s="234" t="s">
        <v>775</v>
      </c>
      <c r="D3474" s="235">
        <v>11.67</v>
      </c>
    </row>
    <row r="3475" spans="1:4" ht="24.95" customHeight="1" x14ac:dyDescent="0.2">
      <c r="A3475" s="504">
        <v>89647</v>
      </c>
      <c r="B3475" s="233" t="s">
        <v>7287</v>
      </c>
      <c r="C3475" s="234" t="s">
        <v>775</v>
      </c>
      <c r="D3475" s="235">
        <v>11.46</v>
      </c>
    </row>
    <row r="3476" spans="1:4" ht="24.95" customHeight="1" x14ac:dyDescent="0.2">
      <c r="A3476" s="504">
        <v>89648</v>
      </c>
      <c r="B3476" s="233" t="s">
        <v>7288</v>
      </c>
      <c r="C3476" s="234" t="s">
        <v>775</v>
      </c>
      <c r="D3476" s="235">
        <v>12.45</v>
      </c>
    </row>
    <row r="3477" spans="1:4" ht="24.95" customHeight="1" x14ac:dyDescent="0.2">
      <c r="A3477" s="504">
        <v>89649</v>
      </c>
      <c r="B3477" s="233" t="s">
        <v>7289</v>
      </c>
      <c r="C3477" s="234" t="s">
        <v>775</v>
      </c>
      <c r="D3477" s="235">
        <v>16.59</v>
      </c>
    </row>
    <row r="3478" spans="1:4" ht="24.95" customHeight="1" x14ac:dyDescent="0.2">
      <c r="A3478" s="504">
        <v>89650</v>
      </c>
      <c r="B3478" s="233" t="s">
        <v>7290</v>
      </c>
      <c r="C3478" s="234" t="s">
        <v>775</v>
      </c>
      <c r="D3478" s="235">
        <v>16.59</v>
      </c>
    </row>
    <row r="3479" spans="1:4" ht="24.95" customHeight="1" x14ac:dyDescent="0.2">
      <c r="A3479" s="504">
        <v>89651</v>
      </c>
      <c r="B3479" s="233" t="s">
        <v>7291</v>
      </c>
      <c r="C3479" s="234" t="s">
        <v>775</v>
      </c>
      <c r="D3479" s="235">
        <v>3.97</v>
      </c>
    </row>
    <row r="3480" spans="1:4" ht="24.95" customHeight="1" x14ac:dyDescent="0.2">
      <c r="A3480" s="504">
        <v>89652</v>
      </c>
      <c r="B3480" s="233" t="s">
        <v>7292</v>
      </c>
      <c r="C3480" s="234" t="s">
        <v>775</v>
      </c>
      <c r="D3480" s="235">
        <v>6.07</v>
      </c>
    </row>
    <row r="3481" spans="1:4" ht="24.95" customHeight="1" x14ac:dyDescent="0.2">
      <c r="A3481" s="504">
        <v>89653</v>
      </c>
      <c r="B3481" s="233" t="s">
        <v>7293</v>
      </c>
      <c r="C3481" s="234" t="s">
        <v>775</v>
      </c>
      <c r="D3481" s="235">
        <v>9.31</v>
      </c>
    </row>
    <row r="3482" spans="1:4" ht="24.95" customHeight="1" x14ac:dyDescent="0.2">
      <c r="A3482" s="504">
        <v>89654</v>
      </c>
      <c r="B3482" s="233" t="s">
        <v>7294</v>
      </c>
      <c r="C3482" s="234" t="s">
        <v>775</v>
      </c>
      <c r="D3482" s="235">
        <v>9.1</v>
      </c>
    </row>
    <row r="3483" spans="1:4" ht="24.95" customHeight="1" x14ac:dyDescent="0.2">
      <c r="A3483" s="504">
        <v>89655</v>
      </c>
      <c r="B3483" s="233" t="s">
        <v>7295</v>
      </c>
      <c r="C3483" s="234" t="s">
        <v>775</v>
      </c>
      <c r="D3483" s="235">
        <v>13.06</v>
      </c>
    </row>
    <row r="3484" spans="1:4" ht="24.95" customHeight="1" x14ac:dyDescent="0.2">
      <c r="A3484" s="504">
        <v>89656</v>
      </c>
      <c r="B3484" s="233" t="s">
        <v>7296</v>
      </c>
      <c r="C3484" s="234" t="s">
        <v>775</v>
      </c>
      <c r="D3484" s="235">
        <v>6.4</v>
      </c>
    </row>
    <row r="3485" spans="1:4" ht="24.95" customHeight="1" x14ac:dyDescent="0.2">
      <c r="A3485" s="504">
        <v>89657</v>
      </c>
      <c r="B3485" s="233" t="s">
        <v>7297</v>
      </c>
      <c r="C3485" s="234" t="s">
        <v>775</v>
      </c>
      <c r="D3485" s="235">
        <v>6.51</v>
      </c>
    </row>
    <row r="3486" spans="1:4" ht="24.95" customHeight="1" x14ac:dyDescent="0.2">
      <c r="A3486" s="504">
        <v>89658</v>
      </c>
      <c r="B3486" s="233" t="s">
        <v>7298</v>
      </c>
      <c r="C3486" s="234" t="s">
        <v>775</v>
      </c>
      <c r="D3486" s="235">
        <v>5.38</v>
      </c>
    </row>
    <row r="3487" spans="1:4" ht="24.95" customHeight="1" x14ac:dyDescent="0.2">
      <c r="A3487" s="504">
        <v>89659</v>
      </c>
      <c r="B3487" s="233" t="s">
        <v>7299</v>
      </c>
      <c r="C3487" s="234" t="s">
        <v>775</v>
      </c>
      <c r="D3487" s="235">
        <v>8.61</v>
      </c>
    </row>
    <row r="3488" spans="1:4" ht="24.95" customHeight="1" x14ac:dyDescent="0.2">
      <c r="A3488" s="504">
        <v>89660</v>
      </c>
      <c r="B3488" s="233" t="s">
        <v>7300</v>
      </c>
      <c r="C3488" s="234" t="s">
        <v>775</v>
      </c>
      <c r="D3488" s="235">
        <v>5.0999999999999996</v>
      </c>
    </row>
    <row r="3489" spans="1:4" ht="24.95" customHeight="1" x14ac:dyDescent="0.2">
      <c r="A3489" s="504">
        <v>89661</v>
      </c>
      <c r="B3489" s="233" t="s">
        <v>7301</v>
      </c>
      <c r="C3489" s="234" t="s">
        <v>775</v>
      </c>
      <c r="D3489" s="235">
        <v>11.06</v>
      </c>
    </row>
    <row r="3490" spans="1:4" ht="24.95" customHeight="1" x14ac:dyDescent="0.2">
      <c r="A3490" s="504">
        <v>89662</v>
      </c>
      <c r="B3490" s="233" t="s">
        <v>7302</v>
      </c>
      <c r="C3490" s="234" t="s">
        <v>775</v>
      </c>
      <c r="D3490" s="235">
        <v>16.32</v>
      </c>
    </row>
    <row r="3491" spans="1:4" ht="24.95" customHeight="1" x14ac:dyDescent="0.2">
      <c r="A3491" s="504">
        <v>89663</v>
      </c>
      <c r="B3491" s="233" t="s">
        <v>7303</v>
      </c>
      <c r="C3491" s="234" t="s">
        <v>775</v>
      </c>
      <c r="D3491" s="235">
        <v>7.51</v>
      </c>
    </row>
    <row r="3492" spans="1:4" ht="24.95" customHeight="1" x14ac:dyDescent="0.2">
      <c r="A3492" s="504">
        <v>89664</v>
      </c>
      <c r="B3492" s="233" t="s">
        <v>7304</v>
      </c>
      <c r="C3492" s="234" t="s">
        <v>775</v>
      </c>
      <c r="D3492" s="235">
        <v>8.61</v>
      </c>
    </row>
    <row r="3493" spans="1:4" ht="24.95" customHeight="1" x14ac:dyDescent="0.2">
      <c r="A3493" s="504">
        <v>89665</v>
      </c>
      <c r="B3493" s="233" t="s">
        <v>7305</v>
      </c>
      <c r="C3493" s="234" t="s">
        <v>775</v>
      </c>
      <c r="D3493" s="235">
        <v>8.82</v>
      </c>
    </row>
    <row r="3494" spans="1:4" ht="24.95" customHeight="1" x14ac:dyDescent="0.2">
      <c r="A3494" s="504">
        <v>89666</v>
      </c>
      <c r="B3494" s="233" t="s">
        <v>7306</v>
      </c>
      <c r="C3494" s="234" t="s">
        <v>775</v>
      </c>
      <c r="D3494" s="235">
        <v>4.62</v>
      </c>
    </row>
    <row r="3495" spans="1:4" ht="24.95" customHeight="1" x14ac:dyDescent="0.2">
      <c r="A3495" s="504">
        <v>89667</v>
      </c>
      <c r="B3495" s="233" t="s">
        <v>7307</v>
      </c>
      <c r="C3495" s="234" t="s">
        <v>775</v>
      </c>
      <c r="D3495" s="235">
        <v>25.59</v>
      </c>
    </row>
    <row r="3496" spans="1:4" ht="24.95" customHeight="1" x14ac:dyDescent="0.2">
      <c r="A3496" s="504">
        <v>89668</v>
      </c>
      <c r="B3496" s="233" t="s">
        <v>7308</v>
      </c>
      <c r="C3496" s="234" t="s">
        <v>775</v>
      </c>
      <c r="D3496" s="235">
        <v>15.54</v>
      </c>
    </row>
    <row r="3497" spans="1:4" ht="24.95" customHeight="1" x14ac:dyDescent="0.2">
      <c r="A3497" s="504">
        <v>89669</v>
      </c>
      <c r="B3497" s="233" t="s">
        <v>7309</v>
      </c>
      <c r="C3497" s="234" t="s">
        <v>775</v>
      </c>
      <c r="D3497" s="235">
        <v>13.78</v>
      </c>
    </row>
    <row r="3498" spans="1:4" ht="24.95" customHeight="1" x14ac:dyDescent="0.2">
      <c r="A3498" s="504">
        <v>89670</v>
      </c>
      <c r="B3498" s="233" t="s">
        <v>7310</v>
      </c>
      <c r="C3498" s="234" t="s">
        <v>775</v>
      </c>
      <c r="D3498" s="235">
        <v>7.62</v>
      </c>
    </row>
    <row r="3499" spans="1:4" ht="24.95" customHeight="1" x14ac:dyDescent="0.2">
      <c r="A3499" s="504">
        <v>89671</v>
      </c>
      <c r="B3499" s="233" t="s">
        <v>7311</v>
      </c>
      <c r="C3499" s="234" t="s">
        <v>775</v>
      </c>
      <c r="D3499" s="235">
        <v>20.07</v>
      </c>
    </row>
    <row r="3500" spans="1:4" ht="24.95" customHeight="1" x14ac:dyDescent="0.2">
      <c r="A3500" s="504">
        <v>89672</v>
      </c>
      <c r="B3500" s="233" t="s">
        <v>7312</v>
      </c>
      <c r="C3500" s="234" t="s">
        <v>775</v>
      </c>
      <c r="D3500" s="235">
        <v>11.31</v>
      </c>
    </row>
    <row r="3501" spans="1:4" ht="24.95" customHeight="1" x14ac:dyDescent="0.2">
      <c r="A3501" s="504">
        <v>89673</v>
      </c>
      <c r="B3501" s="233" t="s">
        <v>7313</v>
      </c>
      <c r="C3501" s="234" t="s">
        <v>775</v>
      </c>
      <c r="D3501" s="235">
        <v>16</v>
      </c>
    </row>
    <row r="3502" spans="1:4" ht="24.95" customHeight="1" x14ac:dyDescent="0.2">
      <c r="A3502" s="504">
        <v>89674</v>
      </c>
      <c r="B3502" s="233" t="s">
        <v>7314</v>
      </c>
      <c r="C3502" s="234" t="s">
        <v>775</v>
      </c>
      <c r="D3502" s="235">
        <v>16.02</v>
      </c>
    </row>
    <row r="3503" spans="1:4" ht="24.95" customHeight="1" x14ac:dyDescent="0.2">
      <c r="A3503" s="504">
        <v>89675</v>
      </c>
      <c r="B3503" s="233" t="s">
        <v>7315</v>
      </c>
      <c r="C3503" s="234" t="s">
        <v>775</v>
      </c>
      <c r="D3503" s="235">
        <v>34.85</v>
      </c>
    </row>
    <row r="3504" spans="1:4" ht="24.95" customHeight="1" x14ac:dyDescent="0.2">
      <c r="A3504" s="504">
        <v>89676</v>
      </c>
      <c r="B3504" s="233" t="s">
        <v>7316</v>
      </c>
      <c r="C3504" s="234" t="s">
        <v>775</v>
      </c>
      <c r="D3504" s="235">
        <v>23.7</v>
      </c>
    </row>
    <row r="3505" spans="1:4" ht="24.95" customHeight="1" x14ac:dyDescent="0.2">
      <c r="A3505" s="504">
        <v>89677</v>
      </c>
      <c r="B3505" s="233" t="s">
        <v>7317</v>
      </c>
      <c r="C3505" s="234" t="s">
        <v>775</v>
      </c>
      <c r="D3505" s="235">
        <v>40.450000000000003</v>
      </c>
    </row>
    <row r="3506" spans="1:4" ht="24.95" customHeight="1" x14ac:dyDescent="0.2">
      <c r="A3506" s="504">
        <v>89678</v>
      </c>
      <c r="B3506" s="233" t="s">
        <v>7318</v>
      </c>
      <c r="C3506" s="234" t="s">
        <v>775</v>
      </c>
      <c r="D3506" s="235">
        <v>5.98</v>
      </c>
    </row>
    <row r="3507" spans="1:4" ht="24.95" customHeight="1" x14ac:dyDescent="0.2">
      <c r="A3507" s="504">
        <v>89679</v>
      </c>
      <c r="B3507" s="233" t="s">
        <v>7319</v>
      </c>
      <c r="C3507" s="234" t="s">
        <v>775</v>
      </c>
      <c r="D3507" s="235">
        <v>65.48</v>
      </c>
    </row>
    <row r="3508" spans="1:4" ht="24.95" customHeight="1" x14ac:dyDescent="0.2">
      <c r="A3508" s="504">
        <v>89680</v>
      </c>
      <c r="B3508" s="233" t="s">
        <v>7320</v>
      </c>
      <c r="C3508" s="234" t="s">
        <v>775</v>
      </c>
      <c r="D3508" s="235">
        <v>11.38</v>
      </c>
    </row>
    <row r="3509" spans="1:4" ht="24.95" customHeight="1" x14ac:dyDescent="0.2">
      <c r="A3509" s="504">
        <v>89681</v>
      </c>
      <c r="B3509" s="233" t="s">
        <v>7321</v>
      </c>
      <c r="C3509" s="234" t="s">
        <v>775</v>
      </c>
      <c r="D3509" s="235">
        <v>44.81</v>
      </c>
    </row>
    <row r="3510" spans="1:4" ht="24.95" customHeight="1" x14ac:dyDescent="0.2">
      <c r="A3510" s="504">
        <v>89682</v>
      </c>
      <c r="B3510" s="233" t="s">
        <v>7322</v>
      </c>
      <c r="C3510" s="234" t="s">
        <v>775</v>
      </c>
      <c r="D3510" s="235">
        <v>16.89</v>
      </c>
    </row>
    <row r="3511" spans="1:4" ht="24.95" customHeight="1" x14ac:dyDescent="0.2">
      <c r="A3511" s="504">
        <v>89684</v>
      </c>
      <c r="B3511" s="233" t="s">
        <v>7323</v>
      </c>
      <c r="C3511" s="234" t="s">
        <v>775</v>
      </c>
      <c r="D3511" s="235">
        <v>22.81</v>
      </c>
    </row>
    <row r="3512" spans="1:4" ht="24.95" customHeight="1" x14ac:dyDescent="0.2">
      <c r="A3512" s="504">
        <v>89685</v>
      </c>
      <c r="B3512" s="233" t="s">
        <v>7324</v>
      </c>
      <c r="C3512" s="234" t="s">
        <v>775</v>
      </c>
      <c r="D3512" s="235">
        <v>30.5</v>
      </c>
    </row>
    <row r="3513" spans="1:4" ht="24.95" customHeight="1" x14ac:dyDescent="0.2">
      <c r="A3513" s="504">
        <v>89686</v>
      </c>
      <c r="B3513" s="233" t="s">
        <v>7325</v>
      </c>
      <c r="C3513" s="234" t="s">
        <v>775</v>
      </c>
      <c r="D3513" s="235">
        <v>81.38</v>
      </c>
    </row>
    <row r="3514" spans="1:4" ht="24.95" customHeight="1" x14ac:dyDescent="0.2">
      <c r="A3514" s="504">
        <v>89687</v>
      </c>
      <c r="B3514" s="233" t="s">
        <v>7326</v>
      </c>
      <c r="C3514" s="234" t="s">
        <v>775</v>
      </c>
      <c r="D3514" s="235">
        <v>25.34</v>
      </c>
    </row>
    <row r="3515" spans="1:4" ht="24.95" customHeight="1" x14ac:dyDescent="0.2">
      <c r="A3515" s="504">
        <v>89689</v>
      </c>
      <c r="B3515" s="233" t="s">
        <v>7327</v>
      </c>
      <c r="C3515" s="234" t="s">
        <v>775</v>
      </c>
      <c r="D3515" s="235">
        <v>18.079999999999998</v>
      </c>
    </row>
    <row r="3516" spans="1:4" ht="24.95" customHeight="1" x14ac:dyDescent="0.2">
      <c r="A3516" s="504">
        <v>89690</v>
      </c>
      <c r="B3516" s="233" t="s">
        <v>7328</v>
      </c>
      <c r="C3516" s="234" t="s">
        <v>775</v>
      </c>
      <c r="D3516" s="235">
        <v>46.44</v>
      </c>
    </row>
    <row r="3517" spans="1:4" ht="24.95" customHeight="1" x14ac:dyDescent="0.2">
      <c r="A3517" s="504">
        <v>89691</v>
      </c>
      <c r="B3517" s="233" t="s">
        <v>7329</v>
      </c>
      <c r="C3517" s="234" t="s">
        <v>775</v>
      </c>
      <c r="D3517" s="235">
        <v>7.48</v>
      </c>
    </row>
    <row r="3518" spans="1:4" ht="24.95" customHeight="1" x14ac:dyDescent="0.2">
      <c r="A3518" s="504">
        <v>89692</v>
      </c>
      <c r="B3518" s="233" t="s">
        <v>7330</v>
      </c>
      <c r="C3518" s="234" t="s">
        <v>775</v>
      </c>
      <c r="D3518" s="235">
        <v>44.88</v>
      </c>
    </row>
    <row r="3519" spans="1:4" ht="24.95" customHeight="1" x14ac:dyDescent="0.2">
      <c r="A3519" s="504">
        <v>89693</v>
      </c>
      <c r="B3519" s="233" t="s">
        <v>7331</v>
      </c>
      <c r="C3519" s="234" t="s">
        <v>775</v>
      </c>
      <c r="D3519" s="235">
        <v>41.24</v>
      </c>
    </row>
    <row r="3520" spans="1:4" ht="24.95" customHeight="1" x14ac:dyDescent="0.2">
      <c r="A3520" s="504">
        <v>89694</v>
      </c>
      <c r="B3520" s="233" t="s">
        <v>7332</v>
      </c>
      <c r="C3520" s="234" t="s">
        <v>775</v>
      </c>
      <c r="D3520" s="235">
        <v>11.1</v>
      </c>
    </row>
    <row r="3521" spans="1:4" ht="24.95" customHeight="1" x14ac:dyDescent="0.2">
      <c r="A3521" s="504">
        <v>89695</v>
      </c>
      <c r="B3521" s="233" t="s">
        <v>7333</v>
      </c>
      <c r="C3521" s="234" t="s">
        <v>775</v>
      </c>
      <c r="D3521" s="235">
        <v>10.42</v>
      </c>
    </row>
    <row r="3522" spans="1:4" ht="24.95" customHeight="1" x14ac:dyDescent="0.2">
      <c r="A3522" s="504">
        <v>89696</v>
      </c>
      <c r="B3522" s="233" t="s">
        <v>7334</v>
      </c>
      <c r="C3522" s="234" t="s">
        <v>775</v>
      </c>
      <c r="D3522" s="235">
        <v>32.47</v>
      </c>
    </row>
    <row r="3523" spans="1:4" ht="24.95" customHeight="1" x14ac:dyDescent="0.2">
      <c r="A3523" s="504">
        <v>89697</v>
      </c>
      <c r="B3523" s="233" t="s">
        <v>7335</v>
      </c>
      <c r="C3523" s="234" t="s">
        <v>775</v>
      </c>
      <c r="D3523" s="235">
        <v>8.86</v>
      </c>
    </row>
    <row r="3524" spans="1:4" ht="24.95" customHeight="1" x14ac:dyDescent="0.2">
      <c r="A3524" s="504">
        <v>89698</v>
      </c>
      <c r="B3524" s="233" t="s">
        <v>7336</v>
      </c>
      <c r="C3524" s="234" t="s">
        <v>775</v>
      </c>
      <c r="D3524" s="235">
        <v>129.36000000000001</v>
      </c>
    </row>
    <row r="3525" spans="1:4" ht="24.95" customHeight="1" x14ac:dyDescent="0.2">
      <c r="A3525" s="504">
        <v>89699</v>
      </c>
      <c r="B3525" s="233" t="s">
        <v>7337</v>
      </c>
      <c r="C3525" s="234" t="s">
        <v>775</v>
      </c>
      <c r="D3525" s="235">
        <v>104.73</v>
      </c>
    </row>
    <row r="3526" spans="1:4" ht="24.95" customHeight="1" x14ac:dyDescent="0.2">
      <c r="A3526" s="504">
        <v>89700</v>
      </c>
      <c r="B3526" s="233" t="s">
        <v>7338</v>
      </c>
      <c r="C3526" s="234" t="s">
        <v>775</v>
      </c>
      <c r="D3526" s="235">
        <v>11.95</v>
      </c>
    </row>
    <row r="3527" spans="1:4" ht="24.95" customHeight="1" x14ac:dyDescent="0.2">
      <c r="A3527" s="504">
        <v>89701</v>
      </c>
      <c r="B3527" s="233" t="s">
        <v>7339</v>
      </c>
      <c r="C3527" s="234" t="s">
        <v>775</v>
      </c>
      <c r="D3527" s="235">
        <v>92.94</v>
      </c>
    </row>
    <row r="3528" spans="1:4" ht="24.95" customHeight="1" x14ac:dyDescent="0.2">
      <c r="A3528" s="504">
        <v>89702</v>
      </c>
      <c r="B3528" s="233" t="s">
        <v>7340</v>
      </c>
      <c r="C3528" s="234" t="s">
        <v>775</v>
      </c>
      <c r="D3528" s="235">
        <v>11.95</v>
      </c>
    </row>
    <row r="3529" spans="1:4" ht="24.95" customHeight="1" x14ac:dyDescent="0.2">
      <c r="A3529" s="504">
        <v>89703</v>
      </c>
      <c r="B3529" s="233" t="s">
        <v>7341</v>
      </c>
      <c r="C3529" s="234" t="s">
        <v>775</v>
      </c>
      <c r="D3529" s="235">
        <v>24.51</v>
      </c>
    </row>
    <row r="3530" spans="1:4" ht="24.95" customHeight="1" x14ac:dyDescent="0.2">
      <c r="A3530" s="504">
        <v>89704</v>
      </c>
      <c r="B3530" s="233" t="s">
        <v>7342</v>
      </c>
      <c r="C3530" s="234" t="s">
        <v>775</v>
      </c>
      <c r="D3530" s="235">
        <v>73.959999999999994</v>
      </c>
    </row>
    <row r="3531" spans="1:4" ht="24.95" customHeight="1" x14ac:dyDescent="0.2">
      <c r="A3531" s="504">
        <v>89705</v>
      </c>
      <c r="B3531" s="233" t="s">
        <v>7343</v>
      </c>
      <c r="C3531" s="234" t="s">
        <v>775</v>
      </c>
      <c r="D3531" s="235">
        <v>14.27</v>
      </c>
    </row>
    <row r="3532" spans="1:4" ht="24.95" customHeight="1" x14ac:dyDescent="0.2">
      <c r="A3532" s="504">
        <v>89706</v>
      </c>
      <c r="B3532" s="233" t="s">
        <v>7344</v>
      </c>
      <c r="C3532" s="234" t="s">
        <v>775</v>
      </c>
      <c r="D3532" s="235">
        <v>28.34</v>
      </c>
    </row>
    <row r="3533" spans="1:4" ht="24.95" customHeight="1" x14ac:dyDescent="0.2">
      <c r="A3533" s="504">
        <v>89718</v>
      </c>
      <c r="B3533" s="233" t="s">
        <v>7345</v>
      </c>
      <c r="C3533" s="234" t="s">
        <v>779</v>
      </c>
      <c r="D3533" s="235">
        <v>24.3</v>
      </c>
    </row>
    <row r="3534" spans="1:4" ht="24.95" customHeight="1" x14ac:dyDescent="0.2">
      <c r="A3534" s="504">
        <v>89719</v>
      </c>
      <c r="B3534" s="233" t="s">
        <v>7346</v>
      </c>
      <c r="C3534" s="234" t="s">
        <v>775</v>
      </c>
      <c r="D3534" s="235">
        <v>6.1</v>
      </c>
    </row>
    <row r="3535" spans="1:4" ht="24.95" customHeight="1" x14ac:dyDescent="0.2">
      <c r="A3535" s="504">
        <v>89720</v>
      </c>
      <c r="B3535" s="233" t="s">
        <v>7347</v>
      </c>
      <c r="C3535" s="234" t="s">
        <v>775</v>
      </c>
      <c r="D3535" s="235">
        <v>7.02</v>
      </c>
    </row>
    <row r="3536" spans="1:4" ht="24.95" customHeight="1" x14ac:dyDescent="0.2">
      <c r="A3536" s="504">
        <v>89721</v>
      </c>
      <c r="B3536" s="233" t="s">
        <v>7348</v>
      </c>
      <c r="C3536" s="234" t="s">
        <v>775</v>
      </c>
      <c r="D3536" s="235">
        <v>7.33</v>
      </c>
    </row>
    <row r="3537" spans="1:4" ht="24.95" customHeight="1" x14ac:dyDescent="0.2">
      <c r="A3537" s="504">
        <v>89723</v>
      </c>
      <c r="B3537" s="233" t="s">
        <v>7349</v>
      </c>
      <c r="C3537" s="234" t="s">
        <v>775</v>
      </c>
      <c r="D3537" s="235">
        <v>9.5500000000000007</v>
      </c>
    </row>
    <row r="3538" spans="1:4" ht="24.95" customHeight="1" x14ac:dyDescent="0.2">
      <c r="A3538" s="504">
        <v>89724</v>
      </c>
      <c r="B3538" s="233" t="s">
        <v>7350</v>
      </c>
      <c r="C3538" s="234" t="s">
        <v>775</v>
      </c>
      <c r="D3538" s="235">
        <v>5.56</v>
      </c>
    </row>
    <row r="3539" spans="1:4" ht="24.95" customHeight="1" x14ac:dyDescent="0.2">
      <c r="A3539" s="504">
        <v>89725</v>
      </c>
      <c r="B3539" s="233" t="s">
        <v>7351</v>
      </c>
      <c r="C3539" s="234" t="s">
        <v>775</v>
      </c>
      <c r="D3539" s="235">
        <v>9.34</v>
      </c>
    </row>
    <row r="3540" spans="1:4" ht="24.95" customHeight="1" x14ac:dyDescent="0.2">
      <c r="A3540" s="504">
        <v>89726</v>
      </c>
      <c r="B3540" s="233" t="s">
        <v>7352</v>
      </c>
      <c r="C3540" s="234" t="s">
        <v>775</v>
      </c>
      <c r="D3540" s="235">
        <v>6.32</v>
      </c>
    </row>
    <row r="3541" spans="1:4" ht="24.95" customHeight="1" x14ac:dyDescent="0.2">
      <c r="A3541" s="504">
        <v>89727</v>
      </c>
      <c r="B3541" s="233" t="s">
        <v>7353</v>
      </c>
      <c r="C3541" s="234" t="s">
        <v>775</v>
      </c>
      <c r="D3541" s="235">
        <v>10.33</v>
      </c>
    </row>
    <row r="3542" spans="1:4" ht="24.95" customHeight="1" x14ac:dyDescent="0.2">
      <c r="A3542" s="504">
        <v>89728</v>
      </c>
      <c r="B3542" s="233" t="s">
        <v>7354</v>
      </c>
      <c r="C3542" s="234" t="s">
        <v>775</v>
      </c>
      <c r="D3542" s="235">
        <v>7.56</v>
      </c>
    </row>
    <row r="3543" spans="1:4" ht="24.95" customHeight="1" x14ac:dyDescent="0.2">
      <c r="A3543" s="504">
        <v>89729</v>
      </c>
      <c r="B3543" s="233" t="s">
        <v>7355</v>
      </c>
      <c r="C3543" s="234" t="s">
        <v>775</v>
      </c>
      <c r="D3543" s="235">
        <v>14.08</v>
      </c>
    </row>
    <row r="3544" spans="1:4" ht="24.95" customHeight="1" x14ac:dyDescent="0.2">
      <c r="A3544" s="504">
        <v>89730</v>
      </c>
      <c r="B3544" s="233" t="s">
        <v>7356</v>
      </c>
      <c r="C3544" s="234" t="s">
        <v>775</v>
      </c>
      <c r="D3544" s="235">
        <v>7.66</v>
      </c>
    </row>
    <row r="3545" spans="1:4" ht="24.95" customHeight="1" x14ac:dyDescent="0.2">
      <c r="A3545" s="504">
        <v>89731</v>
      </c>
      <c r="B3545" s="233" t="s">
        <v>7357</v>
      </c>
      <c r="C3545" s="234" t="s">
        <v>775</v>
      </c>
      <c r="D3545" s="235">
        <v>7.52</v>
      </c>
    </row>
    <row r="3546" spans="1:4" ht="24.95" customHeight="1" x14ac:dyDescent="0.2">
      <c r="A3546" s="504">
        <v>89732</v>
      </c>
      <c r="B3546" s="233" t="s">
        <v>7358</v>
      </c>
      <c r="C3546" s="234" t="s">
        <v>775</v>
      </c>
      <c r="D3546" s="235">
        <v>8.07</v>
      </c>
    </row>
    <row r="3547" spans="1:4" ht="24.95" customHeight="1" x14ac:dyDescent="0.2">
      <c r="A3547" s="504">
        <v>89733</v>
      </c>
      <c r="B3547" s="233" t="s">
        <v>7359</v>
      </c>
      <c r="C3547" s="234" t="s">
        <v>775</v>
      </c>
      <c r="D3547" s="235">
        <v>12.93</v>
      </c>
    </row>
    <row r="3548" spans="1:4" ht="24.95" customHeight="1" x14ac:dyDescent="0.2">
      <c r="A3548" s="504">
        <v>89734</v>
      </c>
      <c r="B3548" s="233" t="s">
        <v>7360</v>
      </c>
      <c r="C3548" s="234" t="s">
        <v>775</v>
      </c>
      <c r="D3548" s="235">
        <v>14.08</v>
      </c>
    </row>
    <row r="3549" spans="1:4" ht="24.95" customHeight="1" x14ac:dyDescent="0.2">
      <c r="A3549" s="504">
        <v>89735</v>
      </c>
      <c r="B3549" s="233" t="s">
        <v>7361</v>
      </c>
      <c r="C3549" s="234" t="s">
        <v>775</v>
      </c>
      <c r="D3549" s="235">
        <v>12.82</v>
      </c>
    </row>
    <row r="3550" spans="1:4" ht="24.95" customHeight="1" x14ac:dyDescent="0.2">
      <c r="A3550" s="504">
        <v>89736</v>
      </c>
      <c r="B3550" s="233" t="s">
        <v>7362</v>
      </c>
      <c r="C3550" s="234" t="s">
        <v>775</v>
      </c>
      <c r="D3550" s="235">
        <v>4.17</v>
      </c>
    </row>
    <row r="3551" spans="1:4" ht="24.95" customHeight="1" x14ac:dyDescent="0.2">
      <c r="A3551" s="504">
        <v>89737</v>
      </c>
      <c r="B3551" s="233" t="s">
        <v>7363</v>
      </c>
      <c r="C3551" s="234" t="s">
        <v>775</v>
      </c>
      <c r="D3551" s="235">
        <v>12.93</v>
      </c>
    </row>
    <row r="3552" spans="1:4" ht="24.95" customHeight="1" x14ac:dyDescent="0.2">
      <c r="A3552" s="504">
        <v>89738</v>
      </c>
      <c r="B3552" s="233" t="s">
        <v>7364</v>
      </c>
      <c r="C3552" s="234" t="s">
        <v>775</v>
      </c>
      <c r="D3552" s="235">
        <v>7.4</v>
      </c>
    </row>
    <row r="3553" spans="1:4" ht="24.95" customHeight="1" x14ac:dyDescent="0.2">
      <c r="A3553" s="504">
        <v>89739</v>
      </c>
      <c r="B3553" s="233" t="s">
        <v>7365</v>
      </c>
      <c r="C3553" s="234" t="s">
        <v>775</v>
      </c>
      <c r="D3553" s="235">
        <v>13.73</v>
      </c>
    </row>
    <row r="3554" spans="1:4" ht="24.95" customHeight="1" x14ac:dyDescent="0.2">
      <c r="A3554" s="504">
        <v>89740</v>
      </c>
      <c r="B3554" s="233" t="s">
        <v>7366</v>
      </c>
      <c r="C3554" s="234" t="s">
        <v>775</v>
      </c>
      <c r="D3554" s="235">
        <v>3.89</v>
      </c>
    </row>
    <row r="3555" spans="1:4" ht="24.95" customHeight="1" x14ac:dyDescent="0.2">
      <c r="A3555" s="504">
        <v>89741</v>
      </c>
      <c r="B3555" s="233" t="s">
        <v>7367</v>
      </c>
      <c r="C3555" s="234" t="s">
        <v>775</v>
      </c>
      <c r="D3555" s="235">
        <v>9.85</v>
      </c>
    </row>
    <row r="3556" spans="1:4" ht="24.95" customHeight="1" x14ac:dyDescent="0.2">
      <c r="A3556" s="504">
        <v>89742</v>
      </c>
      <c r="B3556" s="233" t="s">
        <v>7368</v>
      </c>
      <c r="C3556" s="234" t="s">
        <v>775</v>
      </c>
      <c r="D3556" s="235">
        <v>22.88</v>
      </c>
    </row>
    <row r="3557" spans="1:4" ht="24.95" customHeight="1" x14ac:dyDescent="0.2">
      <c r="A3557" s="504">
        <v>89743</v>
      </c>
      <c r="B3557" s="233" t="s">
        <v>7369</v>
      </c>
      <c r="C3557" s="234" t="s">
        <v>775</v>
      </c>
      <c r="D3557" s="235">
        <v>30.53</v>
      </c>
    </row>
    <row r="3558" spans="1:4" ht="24.95" customHeight="1" x14ac:dyDescent="0.2">
      <c r="A3558" s="504">
        <v>89744</v>
      </c>
      <c r="B3558" s="233" t="s">
        <v>7370</v>
      </c>
      <c r="C3558" s="234" t="s">
        <v>775</v>
      </c>
      <c r="D3558" s="235">
        <v>17.03</v>
      </c>
    </row>
    <row r="3559" spans="1:4" ht="24.95" customHeight="1" x14ac:dyDescent="0.2">
      <c r="A3559" s="504">
        <v>89745</v>
      </c>
      <c r="B3559" s="233" t="s">
        <v>7371</v>
      </c>
      <c r="C3559" s="234" t="s">
        <v>775</v>
      </c>
      <c r="D3559" s="235">
        <v>15.11</v>
      </c>
    </row>
    <row r="3560" spans="1:4" ht="24.95" customHeight="1" x14ac:dyDescent="0.2">
      <c r="A3560" s="504">
        <v>89746</v>
      </c>
      <c r="B3560" s="233" t="s">
        <v>7372</v>
      </c>
      <c r="C3560" s="234" t="s">
        <v>775</v>
      </c>
      <c r="D3560" s="235">
        <v>17.09</v>
      </c>
    </row>
    <row r="3561" spans="1:4" ht="24.95" customHeight="1" x14ac:dyDescent="0.2">
      <c r="A3561" s="504">
        <v>89747</v>
      </c>
      <c r="B3561" s="233" t="s">
        <v>7373</v>
      </c>
      <c r="C3561" s="234" t="s">
        <v>775</v>
      </c>
      <c r="D3561" s="235">
        <v>6.3</v>
      </c>
    </row>
    <row r="3562" spans="1:4" ht="24.95" customHeight="1" x14ac:dyDescent="0.2">
      <c r="A3562" s="504">
        <v>89748</v>
      </c>
      <c r="B3562" s="233" t="s">
        <v>7374</v>
      </c>
      <c r="C3562" s="234" t="s">
        <v>775</v>
      </c>
      <c r="D3562" s="235">
        <v>26.42</v>
      </c>
    </row>
    <row r="3563" spans="1:4" ht="24.95" customHeight="1" x14ac:dyDescent="0.2">
      <c r="A3563" s="504">
        <v>89749</v>
      </c>
      <c r="B3563" s="233" t="s">
        <v>7375</v>
      </c>
      <c r="C3563" s="234" t="s">
        <v>775</v>
      </c>
      <c r="D3563" s="235">
        <v>7.4</v>
      </c>
    </row>
    <row r="3564" spans="1:4" ht="24.95" customHeight="1" x14ac:dyDescent="0.2">
      <c r="A3564" s="504">
        <v>89750</v>
      </c>
      <c r="B3564" s="233" t="s">
        <v>7376</v>
      </c>
      <c r="C3564" s="234" t="s">
        <v>775</v>
      </c>
      <c r="D3564" s="235">
        <v>46.49</v>
      </c>
    </row>
    <row r="3565" spans="1:4" ht="24.95" customHeight="1" x14ac:dyDescent="0.2">
      <c r="A3565" s="504">
        <v>89751</v>
      </c>
      <c r="B3565" s="233" t="s">
        <v>7377</v>
      </c>
      <c r="C3565" s="234" t="s">
        <v>775</v>
      </c>
      <c r="D3565" s="235">
        <v>3.41</v>
      </c>
    </row>
    <row r="3566" spans="1:4" ht="24.95" customHeight="1" x14ac:dyDescent="0.2">
      <c r="A3566" s="504">
        <v>89752</v>
      </c>
      <c r="B3566" s="233" t="s">
        <v>7378</v>
      </c>
      <c r="C3566" s="234" t="s">
        <v>775</v>
      </c>
      <c r="D3566" s="235">
        <v>4.41</v>
      </c>
    </row>
    <row r="3567" spans="1:4" ht="24.95" customHeight="1" x14ac:dyDescent="0.2">
      <c r="A3567" s="504">
        <v>89753</v>
      </c>
      <c r="B3567" s="233" t="s">
        <v>7379</v>
      </c>
      <c r="C3567" s="234" t="s">
        <v>775</v>
      </c>
      <c r="D3567" s="235">
        <v>6.41</v>
      </c>
    </row>
    <row r="3568" spans="1:4" ht="24.95" customHeight="1" x14ac:dyDescent="0.2">
      <c r="A3568" s="504">
        <v>89754</v>
      </c>
      <c r="B3568" s="233" t="s">
        <v>7380</v>
      </c>
      <c r="C3568" s="234" t="s">
        <v>775</v>
      </c>
      <c r="D3568" s="235">
        <v>11.38</v>
      </c>
    </row>
    <row r="3569" spans="1:4" ht="24.95" customHeight="1" x14ac:dyDescent="0.2">
      <c r="A3569" s="504">
        <v>89755</v>
      </c>
      <c r="B3569" s="233" t="s">
        <v>7381</v>
      </c>
      <c r="C3569" s="234" t="s">
        <v>775</v>
      </c>
      <c r="D3569" s="235">
        <v>6.22</v>
      </c>
    </row>
    <row r="3570" spans="1:4" ht="24.95" customHeight="1" x14ac:dyDescent="0.2">
      <c r="A3570" s="504">
        <v>89756</v>
      </c>
      <c r="B3570" s="233" t="s">
        <v>7382</v>
      </c>
      <c r="C3570" s="234" t="s">
        <v>775</v>
      </c>
      <c r="D3570" s="235">
        <v>9.91</v>
      </c>
    </row>
    <row r="3571" spans="1:4" ht="24.95" customHeight="1" x14ac:dyDescent="0.2">
      <c r="A3571" s="504">
        <v>89757</v>
      </c>
      <c r="B3571" s="233" t="s">
        <v>7383</v>
      </c>
      <c r="C3571" s="234" t="s">
        <v>775</v>
      </c>
      <c r="D3571" s="235">
        <v>14.62</v>
      </c>
    </row>
    <row r="3572" spans="1:4" ht="24.95" customHeight="1" x14ac:dyDescent="0.2">
      <c r="A3572" s="504">
        <v>89758</v>
      </c>
      <c r="B3572" s="233" t="s">
        <v>7384</v>
      </c>
      <c r="C3572" s="234" t="s">
        <v>775</v>
      </c>
      <c r="D3572" s="235">
        <v>22.3</v>
      </c>
    </row>
    <row r="3573" spans="1:4" ht="24.95" customHeight="1" x14ac:dyDescent="0.2">
      <c r="A3573" s="504">
        <v>89759</v>
      </c>
      <c r="B3573" s="233" t="s">
        <v>7385</v>
      </c>
      <c r="C3573" s="234" t="s">
        <v>775</v>
      </c>
      <c r="D3573" s="235">
        <v>4.58</v>
      </c>
    </row>
    <row r="3574" spans="1:4" ht="24.95" customHeight="1" x14ac:dyDescent="0.2">
      <c r="A3574" s="504">
        <v>89760</v>
      </c>
      <c r="B3574" s="233" t="s">
        <v>7386</v>
      </c>
      <c r="C3574" s="234" t="s">
        <v>775</v>
      </c>
      <c r="D3574" s="235">
        <v>9.7200000000000006</v>
      </c>
    </row>
    <row r="3575" spans="1:4" ht="24.95" customHeight="1" x14ac:dyDescent="0.2">
      <c r="A3575" s="504">
        <v>89761</v>
      </c>
      <c r="B3575" s="233" t="s">
        <v>7387</v>
      </c>
      <c r="C3575" s="234" t="s">
        <v>775</v>
      </c>
      <c r="D3575" s="235">
        <v>15.23</v>
      </c>
    </row>
    <row r="3576" spans="1:4" ht="24.95" customHeight="1" x14ac:dyDescent="0.2">
      <c r="A3576" s="504">
        <v>89762</v>
      </c>
      <c r="B3576" s="233" t="s">
        <v>7388</v>
      </c>
      <c r="C3576" s="234" t="s">
        <v>775</v>
      </c>
      <c r="D3576" s="235">
        <v>21.15</v>
      </c>
    </row>
    <row r="3577" spans="1:4" ht="24.95" customHeight="1" x14ac:dyDescent="0.2">
      <c r="A3577" s="504">
        <v>89763</v>
      </c>
      <c r="B3577" s="233" t="s">
        <v>7389</v>
      </c>
      <c r="C3577" s="234" t="s">
        <v>775</v>
      </c>
      <c r="D3577" s="235">
        <v>79.72</v>
      </c>
    </row>
    <row r="3578" spans="1:4" ht="24.95" customHeight="1" x14ac:dyDescent="0.2">
      <c r="A3578" s="504">
        <v>89764</v>
      </c>
      <c r="B3578" s="233" t="s">
        <v>7390</v>
      </c>
      <c r="C3578" s="234" t="s">
        <v>775</v>
      </c>
      <c r="D3578" s="235">
        <v>16.420000000000002</v>
      </c>
    </row>
    <row r="3579" spans="1:4" ht="24.95" customHeight="1" x14ac:dyDescent="0.2">
      <c r="A3579" s="504">
        <v>89765</v>
      </c>
      <c r="B3579" s="233" t="s">
        <v>7391</v>
      </c>
      <c r="C3579" s="234" t="s">
        <v>775</v>
      </c>
      <c r="D3579" s="235">
        <v>7.95</v>
      </c>
    </row>
    <row r="3580" spans="1:4" ht="24.95" customHeight="1" x14ac:dyDescent="0.2">
      <c r="A3580" s="504">
        <v>89766</v>
      </c>
      <c r="B3580" s="233" t="s">
        <v>7392</v>
      </c>
      <c r="C3580" s="234" t="s">
        <v>775</v>
      </c>
      <c r="D3580" s="235">
        <v>11.04</v>
      </c>
    </row>
    <row r="3581" spans="1:4" ht="24.95" customHeight="1" x14ac:dyDescent="0.2">
      <c r="A3581" s="504">
        <v>89767</v>
      </c>
      <c r="B3581" s="233" t="s">
        <v>7393</v>
      </c>
      <c r="C3581" s="234" t="s">
        <v>775</v>
      </c>
      <c r="D3581" s="235">
        <v>11.04</v>
      </c>
    </row>
    <row r="3582" spans="1:4" ht="24.95" customHeight="1" x14ac:dyDescent="0.2">
      <c r="A3582" s="504">
        <v>89768</v>
      </c>
      <c r="B3582" s="233" t="s">
        <v>7394</v>
      </c>
      <c r="C3582" s="234" t="s">
        <v>775</v>
      </c>
      <c r="D3582" s="235">
        <v>11.44</v>
      </c>
    </row>
    <row r="3583" spans="1:4" ht="24.95" customHeight="1" x14ac:dyDescent="0.2">
      <c r="A3583" s="504">
        <v>89769</v>
      </c>
      <c r="B3583" s="233" t="s">
        <v>7395</v>
      </c>
      <c r="C3583" s="234" t="s">
        <v>775</v>
      </c>
      <c r="D3583" s="235">
        <v>24.98</v>
      </c>
    </row>
    <row r="3584" spans="1:4" ht="24.95" customHeight="1" x14ac:dyDescent="0.2">
      <c r="A3584" s="504">
        <v>89772</v>
      </c>
      <c r="B3584" s="233" t="s">
        <v>7396</v>
      </c>
      <c r="C3584" s="234" t="s">
        <v>779</v>
      </c>
      <c r="D3584" s="235">
        <v>41.99</v>
      </c>
    </row>
    <row r="3585" spans="1:4" ht="24.95" customHeight="1" x14ac:dyDescent="0.2">
      <c r="A3585" s="504">
        <v>89774</v>
      </c>
      <c r="B3585" s="233" t="s">
        <v>7397</v>
      </c>
      <c r="C3585" s="234" t="s">
        <v>775</v>
      </c>
      <c r="D3585" s="235">
        <v>10.66</v>
      </c>
    </row>
    <row r="3586" spans="1:4" ht="24.95" customHeight="1" x14ac:dyDescent="0.2">
      <c r="A3586" s="504">
        <v>89776</v>
      </c>
      <c r="B3586" s="233" t="s">
        <v>7398</v>
      </c>
      <c r="C3586" s="234" t="s">
        <v>775</v>
      </c>
      <c r="D3586" s="235">
        <v>14.16</v>
      </c>
    </row>
    <row r="3587" spans="1:4" ht="24.95" customHeight="1" x14ac:dyDescent="0.2">
      <c r="A3587" s="504">
        <v>89777</v>
      </c>
      <c r="B3587" s="233" t="s">
        <v>7399</v>
      </c>
      <c r="C3587" s="234" t="s">
        <v>775</v>
      </c>
      <c r="D3587" s="235">
        <v>12.94</v>
      </c>
    </row>
    <row r="3588" spans="1:4" ht="24.95" customHeight="1" x14ac:dyDescent="0.2">
      <c r="A3588" s="504">
        <v>89778</v>
      </c>
      <c r="B3588" s="233" t="s">
        <v>7400</v>
      </c>
      <c r="C3588" s="234" t="s">
        <v>775</v>
      </c>
      <c r="D3588" s="235">
        <v>13.36</v>
      </c>
    </row>
    <row r="3589" spans="1:4" ht="24.95" customHeight="1" x14ac:dyDescent="0.2">
      <c r="A3589" s="504">
        <v>89779</v>
      </c>
      <c r="B3589" s="233" t="s">
        <v>7401</v>
      </c>
      <c r="C3589" s="234" t="s">
        <v>775</v>
      </c>
      <c r="D3589" s="235">
        <v>20.350000000000001</v>
      </c>
    </row>
    <row r="3590" spans="1:4" ht="24.95" customHeight="1" x14ac:dyDescent="0.2">
      <c r="A3590" s="504">
        <v>89780</v>
      </c>
      <c r="B3590" s="233" t="s">
        <v>7402</v>
      </c>
      <c r="C3590" s="234" t="s">
        <v>775</v>
      </c>
      <c r="D3590" s="235">
        <v>12.94</v>
      </c>
    </row>
    <row r="3591" spans="1:4" ht="24.95" customHeight="1" x14ac:dyDescent="0.2">
      <c r="A3591" s="504">
        <v>89781</v>
      </c>
      <c r="B3591" s="233" t="s">
        <v>7403</v>
      </c>
      <c r="C3591" s="234" t="s">
        <v>775</v>
      </c>
      <c r="D3591" s="235">
        <v>18.940000000000001</v>
      </c>
    </row>
    <row r="3592" spans="1:4" ht="24.95" customHeight="1" x14ac:dyDescent="0.2">
      <c r="A3592" s="504">
        <v>89782</v>
      </c>
      <c r="B3592" s="233" t="s">
        <v>7404</v>
      </c>
      <c r="C3592" s="234" t="s">
        <v>775</v>
      </c>
      <c r="D3592" s="235">
        <v>8.09</v>
      </c>
    </row>
    <row r="3593" spans="1:4" ht="24.95" customHeight="1" x14ac:dyDescent="0.2">
      <c r="A3593" s="504">
        <v>89783</v>
      </c>
      <c r="B3593" s="233" t="s">
        <v>7405</v>
      </c>
      <c r="C3593" s="234" t="s">
        <v>775</v>
      </c>
      <c r="D3593" s="235">
        <v>8.4700000000000006</v>
      </c>
    </row>
    <row r="3594" spans="1:4" ht="24.95" customHeight="1" x14ac:dyDescent="0.2">
      <c r="A3594" s="504">
        <v>89784</v>
      </c>
      <c r="B3594" s="233" t="s">
        <v>7406</v>
      </c>
      <c r="C3594" s="234" t="s">
        <v>775</v>
      </c>
      <c r="D3594" s="235">
        <v>13.61</v>
      </c>
    </row>
    <row r="3595" spans="1:4" ht="24.95" customHeight="1" x14ac:dyDescent="0.2">
      <c r="A3595" s="504">
        <v>89785</v>
      </c>
      <c r="B3595" s="233" t="s">
        <v>7407</v>
      </c>
      <c r="C3595" s="234" t="s">
        <v>775</v>
      </c>
      <c r="D3595" s="235">
        <v>14.46</v>
      </c>
    </row>
    <row r="3596" spans="1:4" ht="24.95" customHeight="1" x14ac:dyDescent="0.2">
      <c r="A3596" s="504">
        <v>89786</v>
      </c>
      <c r="B3596" s="233" t="s">
        <v>7408</v>
      </c>
      <c r="C3596" s="234" t="s">
        <v>775</v>
      </c>
      <c r="D3596" s="235">
        <v>22.49</v>
      </c>
    </row>
    <row r="3597" spans="1:4" ht="24.95" customHeight="1" x14ac:dyDescent="0.2">
      <c r="A3597" s="504">
        <v>89787</v>
      </c>
      <c r="B3597" s="233" t="s">
        <v>7409</v>
      </c>
      <c r="C3597" s="234" t="s">
        <v>775</v>
      </c>
      <c r="D3597" s="235">
        <v>18.940000000000001</v>
      </c>
    </row>
    <row r="3598" spans="1:4" ht="24.95" customHeight="1" x14ac:dyDescent="0.2">
      <c r="A3598" s="504">
        <v>89788</v>
      </c>
      <c r="B3598" s="233" t="s">
        <v>7410</v>
      </c>
      <c r="C3598" s="234" t="s">
        <v>775</v>
      </c>
      <c r="D3598" s="235">
        <v>36.1</v>
      </c>
    </row>
    <row r="3599" spans="1:4" ht="24.95" customHeight="1" x14ac:dyDescent="0.2">
      <c r="A3599" s="504">
        <v>89789</v>
      </c>
      <c r="B3599" s="233" t="s">
        <v>7411</v>
      </c>
      <c r="C3599" s="234" t="s">
        <v>775</v>
      </c>
      <c r="D3599" s="235">
        <v>36.64</v>
      </c>
    </row>
    <row r="3600" spans="1:4" ht="24.95" customHeight="1" x14ac:dyDescent="0.2">
      <c r="A3600" s="504">
        <v>89790</v>
      </c>
      <c r="B3600" s="233" t="s">
        <v>7412</v>
      </c>
      <c r="C3600" s="234" t="s">
        <v>775</v>
      </c>
      <c r="D3600" s="235">
        <v>87.51</v>
      </c>
    </row>
    <row r="3601" spans="1:4" ht="24.95" customHeight="1" x14ac:dyDescent="0.2">
      <c r="A3601" s="504">
        <v>89791</v>
      </c>
      <c r="B3601" s="233" t="s">
        <v>7413</v>
      </c>
      <c r="C3601" s="234" t="s">
        <v>775</v>
      </c>
      <c r="D3601" s="235">
        <v>89.51</v>
      </c>
    </row>
    <row r="3602" spans="1:4" ht="24.95" customHeight="1" x14ac:dyDescent="0.2">
      <c r="A3602" s="504">
        <v>89792</v>
      </c>
      <c r="B3602" s="233" t="s">
        <v>7414</v>
      </c>
      <c r="C3602" s="234" t="s">
        <v>775</v>
      </c>
      <c r="D3602" s="235">
        <v>103.07</v>
      </c>
    </row>
    <row r="3603" spans="1:4" ht="24.95" customHeight="1" x14ac:dyDescent="0.2">
      <c r="A3603" s="504">
        <v>89793</v>
      </c>
      <c r="B3603" s="233" t="s">
        <v>7415</v>
      </c>
      <c r="C3603" s="234" t="s">
        <v>775</v>
      </c>
      <c r="D3603" s="235">
        <v>105.76</v>
      </c>
    </row>
    <row r="3604" spans="1:4" ht="24.95" customHeight="1" x14ac:dyDescent="0.2">
      <c r="A3604" s="504">
        <v>89794</v>
      </c>
      <c r="B3604" s="233" t="s">
        <v>7416</v>
      </c>
      <c r="C3604" s="234" t="s">
        <v>775</v>
      </c>
      <c r="D3604" s="235">
        <v>8.9700000000000006</v>
      </c>
    </row>
    <row r="3605" spans="1:4" ht="24.95" customHeight="1" x14ac:dyDescent="0.2">
      <c r="A3605" s="504">
        <v>89795</v>
      </c>
      <c r="B3605" s="233" t="s">
        <v>7417</v>
      </c>
      <c r="C3605" s="234" t="s">
        <v>775</v>
      </c>
      <c r="D3605" s="235">
        <v>23.67</v>
      </c>
    </row>
    <row r="3606" spans="1:4" ht="24.95" customHeight="1" x14ac:dyDescent="0.2">
      <c r="A3606" s="504">
        <v>89796</v>
      </c>
      <c r="B3606" s="233" t="s">
        <v>7418</v>
      </c>
      <c r="C3606" s="234" t="s">
        <v>775</v>
      </c>
      <c r="D3606" s="235">
        <v>27.89</v>
      </c>
    </row>
    <row r="3607" spans="1:4" ht="24.95" customHeight="1" x14ac:dyDescent="0.2">
      <c r="A3607" s="504">
        <v>89797</v>
      </c>
      <c r="B3607" s="233" t="s">
        <v>7419</v>
      </c>
      <c r="C3607" s="234" t="s">
        <v>775</v>
      </c>
      <c r="D3607" s="235">
        <v>32.340000000000003</v>
      </c>
    </row>
    <row r="3608" spans="1:4" ht="24.95" customHeight="1" x14ac:dyDescent="0.2">
      <c r="A3608" s="504">
        <v>89801</v>
      </c>
      <c r="B3608" s="233" t="s">
        <v>7420</v>
      </c>
      <c r="C3608" s="234" t="s">
        <v>775</v>
      </c>
      <c r="D3608" s="235">
        <v>4.59</v>
      </c>
    </row>
    <row r="3609" spans="1:4" ht="24.95" customHeight="1" x14ac:dyDescent="0.2">
      <c r="A3609" s="504">
        <v>89802</v>
      </c>
      <c r="B3609" s="233" t="s">
        <v>7421</v>
      </c>
      <c r="C3609" s="234" t="s">
        <v>775</v>
      </c>
      <c r="D3609" s="235">
        <v>5.14</v>
      </c>
    </row>
    <row r="3610" spans="1:4" ht="24.95" customHeight="1" x14ac:dyDescent="0.2">
      <c r="A3610" s="504">
        <v>89803</v>
      </c>
      <c r="B3610" s="233" t="s">
        <v>7422</v>
      </c>
      <c r="C3610" s="234" t="s">
        <v>775</v>
      </c>
      <c r="D3610" s="235">
        <v>10</v>
      </c>
    </row>
    <row r="3611" spans="1:4" ht="24.95" customHeight="1" x14ac:dyDescent="0.2">
      <c r="A3611" s="504">
        <v>89804</v>
      </c>
      <c r="B3611" s="233" t="s">
        <v>7423</v>
      </c>
      <c r="C3611" s="234" t="s">
        <v>775</v>
      </c>
      <c r="D3611" s="235">
        <v>9.89</v>
      </c>
    </row>
    <row r="3612" spans="1:4" ht="24.95" customHeight="1" x14ac:dyDescent="0.2">
      <c r="A3612" s="504">
        <v>89805</v>
      </c>
      <c r="B3612" s="233" t="s">
        <v>7424</v>
      </c>
      <c r="C3612" s="234" t="s">
        <v>775</v>
      </c>
      <c r="D3612" s="235">
        <v>9.34</v>
      </c>
    </row>
    <row r="3613" spans="1:4" ht="24.95" customHeight="1" x14ac:dyDescent="0.2">
      <c r="A3613" s="504">
        <v>89806</v>
      </c>
      <c r="B3613" s="233" t="s">
        <v>7425</v>
      </c>
      <c r="C3613" s="234" t="s">
        <v>775</v>
      </c>
      <c r="D3613" s="235">
        <v>10.14</v>
      </c>
    </row>
    <row r="3614" spans="1:4" ht="24.95" customHeight="1" x14ac:dyDescent="0.2">
      <c r="A3614" s="504">
        <v>89807</v>
      </c>
      <c r="B3614" s="233" t="s">
        <v>7426</v>
      </c>
      <c r="C3614" s="234" t="s">
        <v>775</v>
      </c>
      <c r="D3614" s="235">
        <v>19.29</v>
      </c>
    </row>
    <row r="3615" spans="1:4" ht="24.95" customHeight="1" x14ac:dyDescent="0.2">
      <c r="A3615" s="504">
        <v>89808</v>
      </c>
      <c r="B3615" s="233" t="s">
        <v>7427</v>
      </c>
      <c r="C3615" s="234" t="s">
        <v>775</v>
      </c>
      <c r="D3615" s="235">
        <v>26.94</v>
      </c>
    </row>
    <row r="3616" spans="1:4" ht="24.95" customHeight="1" x14ac:dyDescent="0.2">
      <c r="A3616" s="504">
        <v>89809</v>
      </c>
      <c r="B3616" s="233" t="s">
        <v>7428</v>
      </c>
      <c r="C3616" s="234" t="s">
        <v>775</v>
      </c>
      <c r="D3616" s="235">
        <v>12.78</v>
      </c>
    </row>
    <row r="3617" spans="1:4" ht="24.95" customHeight="1" x14ac:dyDescent="0.2">
      <c r="A3617" s="504">
        <v>89810</v>
      </c>
      <c r="B3617" s="233" t="s">
        <v>7429</v>
      </c>
      <c r="C3617" s="234" t="s">
        <v>775</v>
      </c>
      <c r="D3617" s="235">
        <v>12.84</v>
      </c>
    </row>
    <row r="3618" spans="1:4" ht="24.95" customHeight="1" x14ac:dyDescent="0.2">
      <c r="A3618" s="504">
        <v>89811</v>
      </c>
      <c r="B3618" s="233" t="s">
        <v>7430</v>
      </c>
      <c r="C3618" s="234" t="s">
        <v>775</v>
      </c>
      <c r="D3618" s="235">
        <v>22.17</v>
      </c>
    </row>
    <row r="3619" spans="1:4" ht="24.95" customHeight="1" x14ac:dyDescent="0.2">
      <c r="A3619" s="504">
        <v>89812</v>
      </c>
      <c r="B3619" s="233" t="s">
        <v>7431</v>
      </c>
      <c r="C3619" s="234" t="s">
        <v>775</v>
      </c>
      <c r="D3619" s="235">
        <v>42.24</v>
      </c>
    </row>
    <row r="3620" spans="1:4" ht="24.95" customHeight="1" x14ac:dyDescent="0.2">
      <c r="A3620" s="504">
        <v>89813</v>
      </c>
      <c r="B3620" s="233" t="s">
        <v>7432</v>
      </c>
      <c r="C3620" s="234" t="s">
        <v>775</v>
      </c>
      <c r="D3620" s="235">
        <v>4.7699999999999996</v>
      </c>
    </row>
    <row r="3621" spans="1:4" ht="24.95" customHeight="1" x14ac:dyDescent="0.2">
      <c r="A3621" s="504">
        <v>89814</v>
      </c>
      <c r="B3621" s="233" t="s">
        <v>7433</v>
      </c>
      <c r="C3621" s="234" t="s">
        <v>775</v>
      </c>
      <c r="D3621" s="235">
        <v>9.74</v>
      </c>
    </row>
    <row r="3622" spans="1:4" ht="24.95" customHeight="1" x14ac:dyDescent="0.2">
      <c r="A3622" s="504">
        <v>89815</v>
      </c>
      <c r="B3622" s="233" t="s">
        <v>7434</v>
      </c>
      <c r="C3622" s="234" t="s">
        <v>775</v>
      </c>
      <c r="D3622" s="235">
        <v>14.48</v>
      </c>
    </row>
    <row r="3623" spans="1:4" ht="24.95" customHeight="1" x14ac:dyDescent="0.2">
      <c r="A3623" s="504">
        <v>89816</v>
      </c>
      <c r="B3623" s="233" t="s">
        <v>7435</v>
      </c>
      <c r="C3623" s="234" t="s">
        <v>775</v>
      </c>
      <c r="D3623" s="235">
        <v>20.399999999999999</v>
      </c>
    </row>
    <row r="3624" spans="1:4" ht="24.95" customHeight="1" x14ac:dyDescent="0.2">
      <c r="A3624" s="504">
        <v>89817</v>
      </c>
      <c r="B3624" s="233" t="s">
        <v>7436</v>
      </c>
      <c r="C3624" s="234" t="s">
        <v>775</v>
      </c>
      <c r="D3624" s="235">
        <v>8.3699999999999992</v>
      </c>
    </row>
    <row r="3625" spans="1:4" ht="24.95" customHeight="1" x14ac:dyDescent="0.2">
      <c r="A3625" s="504">
        <v>89818</v>
      </c>
      <c r="B3625" s="233" t="s">
        <v>7437</v>
      </c>
      <c r="C3625" s="234" t="s">
        <v>775</v>
      </c>
      <c r="D3625" s="235">
        <v>78.97</v>
      </c>
    </row>
    <row r="3626" spans="1:4" ht="24.95" customHeight="1" x14ac:dyDescent="0.2">
      <c r="A3626" s="504">
        <v>89819</v>
      </c>
      <c r="B3626" s="233" t="s">
        <v>7438</v>
      </c>
      <c r="C3626" s="234" t="s">
        <v>775</v>
      </c>
      <c r="D3626" s="235">
        <v>11.87</v>
      </c>
    </row>
    <row r="3627" spans="1:4" ht="24.95" customHeight="1" x14ac:dyDescent="0.2">
      <c r="A3627" s="504">
        <v>89820</v>
      </c>
      <c r="B3627" s="233" t="s">
        <v>7439</v>
      </c>
      <c r="C3627" s="234" t="s">
        <v>775</v>
      </c>
      <c r="D3627" s="235">
        <v>15.67</v>
      </c>
    </row>
    <row r="3628" spans="1:4" ht="24.95" customHeight="1" x14ac:dyDescent="0.2">
      <c r="A3628" s="504">
        <v>89821</v>
      </c>
      <c r="B3628" s="233" t="s">
        <v>7440</v>
      </c>
      <c r="C3628" s="234" t="s">
        <v>775</v>
      </c>
      <c r="D3628" s="235">
        <v>10.43</v>
      </c>
    </row>
    <row r="3629" spans="1:4" ht="24.95" customHeight="1" x14ac:dyDescent="0.2">
      <c r="A3629" s="504">
        <v>89822</v>
      </c>
      <c r="B3629" s="233" t="s">
        <v>7441</v>
      </c>
      <c r="C3629" s="234" t="s">
        <v>775</v>
      </c>
      <c r="D3629" s="235">
        <v>11.67</v>
      </c>
    </row>
    <row r="3630" spans="1:4" ht="24.95" customHeight="1" x14ac:dyDescent="0.2">
      <c r="A3630" s="504">
        <v>89823</v>
      </c>
      <c r="B3630" s="233" t="s">
        <v>7442</v>
      </c>
      <c r="C3630" s="234" t="s">
        <v>775</v>
      </c>
      <c r="D3630" s="235">
        <v>17.420000000000002</v>
      </c>
    </row>
    <row r="3631" spans="1:4" ht="24.95" customHeight="1" x14ac:dyDescent="0.2">
      <c r="A3631" s="504">
        <v>89824</v>
      </c>
      <c r="B3631" s="233" t="s">
        <v>7443</v>
      </c>
      <c r="C3631" s="234" t="s">
        <v>775</v>
      </c>
      <c r="D3631" s="235">
        <v>19.53</v>
      </c>
    </row>
    <row r="3632" spans="1:4" ht="24.95" customHeight="1" x14ac:dyDescent="0.2">
      <c r="A3632" s="504">
        <v>89825</v>
      </c>
      <c r="B3632" s="233" t="s">
        <v>7444</v>
      </c>
      <c r="C3632" s="234" t="s">
        <v>775</v>
      </c>
      <c r="D3632" s="235">
        <v>10.02</v>
      </c>
    </row>
    <row r="3633" spans="1:4" ht="24.95" customHeight="1" x14ac:dyDescent="0.2">
      <c r="A3633" s="504">
        <v>89826</v>
      </c>
      <c r="B3633" s="233" t="s">
        <v>7445</v>
      </c>
      <c r="C3633" s="234" t="s">
        <v>775</v>
      </c>
      <c r="D3633" s="235">
        <v>80.77</v>
      </c>
    </row>
    <row r="3634" spans="1:4" ht="24.95" customHeight="1" x14ac:dyDescent="0.2">
      <c r="A3634" s="504">
        <v>89827</v>
      </c>
      <c r="B3634" s="233" t="s">
        <v>7446</v>
      </c>
      <c r="C3634" s="234" t="s">
        <v>775</v>
      </c>
      <c r="D3634" s="235">
        <v>10.87</v>
      </c>
    </row>
    <row r="3635" spans="1:4" ht="24.95" customHeight="1" x14ac:dyDescent="0.2">
      <c r="A3635" s="504">
        <v>89828</v>
      </c>
      <c r="B3635" s="233" t="s">
        <v>7447</v>
      </c>
      <c r="C3635" s="234" t="s">
        <v>775</v>
      </c>
      <c r="D3635" s="235">
        <v>29.24</v>
      </c>
    </row>
    <row r="3636" spans="1:4" ht="24.95" customHeight="1" x14ac:dyDescent="0.2">
      <c r="A3636" s="504">
        <v>89829</v>
      </c>
      <c r="B3636" s="233" t="s">
        <v>7448</v>
      </c>
      <c r="C3636" s="234" t="s">
        <v>775</v>
      </c>
      <c r="D3636" s="235">
        <v>17.920000000000002</v>
      </c>
    </row>
    <row r="3637" spans="1:4" ht="24.95" customHeight="1" x14ac:dyDescent="0.2">
      <c r="A3637" s="504">
        <v>89830</v>
      </c>
      <c r="B3637" s="233" t="s">
        <v>7449</v>
      </c>
      <c r="C3637" s="234" t="s">
        <v>775</v>
      </c>
      <c r="D3637" s="235">
        <v>19.100000000000001</v>
      </c>
    </row>
    <row r="3638" spans="1:4" ht="24.95" customHeight="1" x14ac:dyDescent="0.2">
      <c r="A3638" s="504">
        <v>89831</v>
      </c>
      <c r="B3638" s="233" t="s">
        <v>7450</v>
      </c>
      <c r="C3638" s="234" t="s">
        <v>775</v>
      </c>
      <c r="D3638" s="235">
        <v>96.39</v>
      </c>
    </row>
    <row r="3639" spans="1:4" ht="24.95" customHeight="1" x14ac:dyDescent="0.2">
      <c r="A3639" s="504">
        <v>89832</v>
      </c>
      <c r="B3639" s="233" t="s">
        <v>7451</v>
      </c>
      <c r="C3639" s="234" t="s">
        <v>775</v>
      </c>
      <c r="D3639" s="235">
        <v>20.43</v>
      </c>
    </row>
    <row r="3640" spans="1:4" ht="24.95" customHeight="1" x14ac:dyDescent="0.2">
      <c r="A3640" s="504">
        <v>89833</v>
      </c>
      <c r="B3640" s="233" t="s">
        <v>7452</v>
      </c>
      <c r="C3640" s="234" t="s">
        <v>775</v>
      </c>
      <c r="D3640" s="235">
        <v>22.35</v>
      </c>
    </row>
    <row r="3641" spans="1:4" ht="24.95" customHeight="1" x14ac:dyDescent="0.2">
      <c r="A3641" s="504">
        <v>89834</v>
      </c>
      <c r="B3641" s="233" t="s">
        <v>7453</v>
      </c>
      <c r="C3641" s="234" t="s">
        <v>775</v>
      </c>
      <c r="D3641" s="235">
        <v>26.8</v>
      </c>
    </row>
    <row r="3642" spans="1:4" ht="24.95" customHeight="1" x14ac:dyDescent="0.2">
      <c r="A3642" s="504">
        <v>89835</v>
      </c>
      <c r="B3642" s="233" t="s">
        <v>7454</v>
      </c>
      <c r="C3642" s="234" t="s">
        <v>775</v>
      </c>
      <c r="D3642" s="235">
        <v>20.39</v>
      </c>
    </row>
    <row r="3643" spans="1:4" ht="24.95" customHeight="1" x14ac:dyDescent="0.2">
      <c r="A3643" s="504">
        <v>89836</v>
      </c>
      <c r="B3643" s="233" t="s">
        <v>7455</v>
      </c>
      <c r="C3643" s="234" t="s">
        <v>775</v>
      </c>
      <c r="D3643" s="235">
        <v>130.15</v>
      </c>
    </row>
    <row r="3644" spans="1:4" ht="24.95" customHeight="1" x14ac:dyDescent="0.2">
      <c r="A3644" s="504">
        <v>89837</v>
      </c>
      <c r="B3644" s="233" t="s">
        <v>7456</v>
      </c>
      <c r="C3644" s="234" t="s">
        <v>775</v>
      </c>
      <c r="D3644" s="235">
        <v>65.44</v>
      </c>
    </row>
    <row r="3645" spans="1:4" ht="24.95" customHeight="1" x14ac:dyDescent="0.2">
      <c r="A3645" s="504">
        <v>89838</v>
      </c>
      <c r="B3645" s="233" t="s">
        <v>7457</v>
      </c>
      <c r="C3645" s="234" t="s">
        <v>775</v>
      </c>
      <c r="D3645" s="235">
        <v>71.7</v>
      </c>
    </row>
    <row r="3646" spans="1:4" ht="24.95" customHeight="1" x14ac:dyDescent="0.2">
      <c r="A3646" s="504">
        <v>89839</v>
      </c>
      <c r="B3646" s="233" t="s">
        <v>7458</v>
      </c>
      <c r="C3646" s="234" t="s">
        <v>775</v>
      </c>
      <c r="D3646" s="235">
        <v>94.68</v>
      </c>
    </row>
    <row r="3647" spans="1:4" ht="24.95" customHeight="1" x14ac:dyDescent="0.2">
      <c r="A3647" s="504">
        <v>89840</v>
      </c>
      <c r="B3647" s="233" t="s">
        <v>7459</v>
      </c>
      <c r="C3647" s="234" t="s">
        <v>775</v>
      </c>
      <c r="D3647" s="235">
        <v>83.01</v>
      </c>
    </row>
    <row r="3648" spans="1:4" ht="24.95" customHeight="1" x14ac:dyDescent="0.2">
      <c r="A3648" s="504">
        <v>89841</v>
      </c>
      <c r="B3648" s="233" t="s">
        <v>7460</v>
      </c>
      <c r="C3648" s="234" t="s">
        <v>775</v>
      </c>
      <c r="D3648" s="235">
        <v>138.65</v>
      </c>
    </row>
    <row r="3649" spans="1:4" ht="24.95" customHeight="1" x14ac:dyDescent="0.2">
      <c r="A3649" s="504">
        <v>89842</v>
      </c>
      <c r="B3649" s="233" t="s">
        <v>7461</v>
      </c>
      <c r="C3649" s="234" t="s">
        <v>775</v>
      </c>
      <c r="D3649" s="235">
        <v>23.48</v>
      </c>
    </row>
    <row r="3650" spans="1:4" ht="24.95" customHeight="1" x14ac:dyDescent="0.2">
      <c r="A3650" s="504">
        <v>89844</v>
      </c>
      <c r="B3650" s="233" t="s">
        <v>7462</v>
      </c>
      <c r="C3650" s="234" t="s">
        <v>775</v>
      </c>
      <c r="D3650" s="235">
        <v>29.77</v>
      </c>
    </row>
    <row r="3651" spans="1:4" ht="24.95" customHeight="1" x14ac:dyDescent="0.2">
      <c r="A3651" s="504">
        <v>89845</v>
      </c>
      <c r="B3651" s="233" t="s">
        <v>7463</v>
      </c>
      <c r="C3651" s="234" t="s">
        <v>775</v>
      </c>
      <c r="D3651" s="235">
        <v>45.68</v>
      </c>
    </row>
    <row r="3652" spans="1:4" ht="24.95" customHeight="1" x14ac:dyDescent="0.2">
      <c r="A3652" s="504">
        <v>89846</v>
      </c>
      <c r="B3652" s="233" t="s">
        <v>7464</v>
      </c>
      <c r="C3652" s="234" t="s">
        <v>775</v>
      </c>
      <c r="D3652" s="235">
        <v>100.92</v>
      </c>
    </row>
    <row r="3653" spans="1:4" ht="24.95" customHeight="1" x14ac:dyDescent="0.2">
      <c r="A3653" s="504">
        <v>89847</v>
      </c>
      <c r="B3653" s="233" t="s">
        <v>7465</v>
      </c>
      <c r="C3653" s="234" t="s">
        <v>775</v>
      </c>
      <c r="D3653" s="235">
        <v>124.13</v>
      </c>
    </row>
    <row r="3654" spans="1:4" ht="24.95" customHeight="1" x14ac:dyDescent="0.2">
      <c r="A3654" s="504">
        <v>89850</v>
      </c>
      <c r="B3654" s="233" t="s">
        <v>7466</v>
      </c>
      <c r="C3654" s="234" t="s">
        <v>775</v>
      </c>
      <c r="D3654" s="235">
        <v>16.690000000000001</v>
      </c>
    </row>
    <row r="3655" spans="1:4" ht="24.95" customHeight="1" x14ac:dyDescent="0.2">
      <c r="A3655" s="504">
        <v>89851</v>
      </c>
      <c r="B3655" s="233" t="s">
        <v>7467</v>
      </c>
      <c r="C3655" s="234" t="s">
        <v>775</v>
      </c>
      <c r="D3655" s="235">
        <v>16.75</v>
      </c>
    </row>
    <row r="3656" spans="1:4" ht="24.95" customHeight="1" x14ac:dyDescent="0.2">
      <c r="A3656" s="504">
        <v>89852</v>
      </c>
      <c r="B3656" s="233" t="s">
        <v>7468</v>
      </c>
      <c r="C3656" s="234" t="s">
        <v>775</v>
      </c>
      <c r="D3656" s="235">
        <v>26.08</v>
      </c>
    </row>
    <row r="3657" spans="1:4" ht="24.95" customHeight="1" x14ac:dyDescent="0.2">
      <c r="A3657" s="504">
        <v>89853</v>
      </c>
      <c r="B3657" s="233" t="s">
        <v>7469</v>
      </c>
      <c r="C3657" s="234" t="s">
        <v>775</v>
      </c>
      <c r="D3657" s="235">
        <v>46.15</v>
      </c>
    </row>
    <row r="3658" spans="1:4" ht="24.95" customHeight="1" x14ac:dyDescent="0.2">
      <c r="A3658" s="504">
        <v>89854</v>
      </c>
      <c r="B3658" s="233" t="s">
        <v>7470</v>
      </c>
      <c r="C3658" s="234" t="s">
        <v>775</v>
      </c>
      <c r="D3658" s="235">
        <v>49.52</v>
      </c>
    </row>
    <row r="3659" spans="1:4" ht="24.95" customHeight="1" x14ac:dyDescent="0.2">
      <c r="A3659" s="504">
        <v>89855</v>
      </c>
      <c r="B3659" s="233" t="s">
        <v>7471</v>
      </c>
      <c r="C3659" s="234" t="s">
        <v>775</v>
      </c>
      <c r="D3659" s="235">
        <v>52.87</v>
      </c>
    </row>
    <row r="3660" spans="1:4" ht="24.95" customHeight="1" x14ac:dyDescent="0.2">
      <c r="A3660" s="504">
        <v>89856</v>
      </c>
      <c r="B3660" s="233" t="s">
        <v>7472</v>
      </c>
      <c r="C3660" s="234" t="s">
        <v>775</v>
      </c>
      <c r="D3660" s="235">
        <v>13.04</v>
      </c>
    </row>
    <row r="3661" spans="1:4" ht="24.95" customHeight="1" x14ac:dyDescent="0.2">
      <c r="A3661" s="504">
        <v>89857</v>
      </c>
      <c r="B3661" s="233" t="s">
        <v>7473</v>
      </c>
      <c r="C3661" s="234" t="s">
        <v>775</v>
      </c>
      <c r="D3661" s="235">
        <v>20.03</v>
      </c>
    </row>
    <row r="3662" spans="1:4" ht="24.95" customHeight="1" x14ac:dyDescent="0.2">
      <c r="A3662" s="504">
        <v>89859</v>
      </c>
      <c r="B3662" s="233" t="s">
        <v>7474</v>
      </c>
      <c r="C3662" s="234" t="s">
        <v>775</v>
      </c>
      <c r="D3662" s="235">
        <v>33.39</v>
      </c>
    </row>
    <row r="3663" spans="1:4" ht="24.95" customHeight="1" x14ac:dyDescent="0.2">
      <c r="A3663" s="504">
        <v>89860</v>
      </c>
      <c r="B3663" s="233" t="s">
        <v>7475</v>
      </c>
      <c r="C3663" s="234" t="s">
        <v>775</v>
      </c>
      <c r="D3663" s="235">
        <v>27.57</v>
      </c>
    </row>
    <row r="3664" spans="1:4" ht="24.95" customHeight="1" x14ac:dyDescent="0.2">
      <c r="A3664" s="504">
        <v>89861</v>
      </c>
      <c r="B3664" s="233" t="s">
        <v>7476</v>
      </c>
      <c r="C3664" s="234" t="s">
        <v>775</v>
      </c>
      <c r="D3664" s="235">
        <v>32.020000000000003</v>
      </c>
    </row>
    <row r="3665" spans="1:4" ht="24.95" customHeight="1" x14ac:dyDescent="0.2">
      <c r="A3665" s="504">
        <v>89862</v>
      </c>
      <c r="B3665" s="233" t="s">
        <v>7477</v>
      </c>
      <c r="C3665" s="234" t="s">
        <v>775</v>
      </c>
      <c r="D3665" s="235">
        <v>80.680000000000007</v>
      </c>
    </row>
    <row r="3666" spans="1:4" ht="24.95" customHeight="1" x14ac:dyDescent="0.2">
      <c r="A3666" s="504">
        <v>89863</v>
      </c>
      <c r="B3666" s="233" t="s">
        <v>7478</v>
      </c>
      <c r="C3666" s="234" t="s">
        <v>775</v>
      </c>
      <c r="D3666" s="235">
        <v>131.97</v>
      </c>
    </row>
    <row r="3667" spans="1:4" ht="24.95" customHeight="1" x14ac:dyDescent="0.2">
      <c r="A3667" s="504">
        <v>89866</v>
      </c>
      <c r="B3667" s="233" t="s">
        <v>7479</v>
      </c>
      <c r="C3667" s="234" t="s">
        <v>775</v>
      </c>
      <c r="D3667" s="235">
        <v>3.56</v>
      </c>
    </row>
    <row r="3668" spans="1:4" ht="24.95" customHeight="1" x14ac:dyDescent="0.2">
      <c r="A3668" s="504">
        <v>89867</v>
      </c>
      <c r="B3668" s="233" t="s">
        <v>7480</v>
      </c>
      <c r="C3668" s="234" t="s">
        <v>775</v>
      </c>
      <c r="D3668" s="235">
        <v>4.0199999999999996</v>
      </c>
    </row>
    <row r="3669" spans="1:4" ht="24.95" customHeight="1" x14ac:dyDescent="0.2">
      <c r="A3669" s="504">
        <v>89868</v>
      </c>
      <c r="B3669" s="233" t="s">
        <v>7481</v>
      </c>
      <c r="C3669" s="234" t="s">
        <v>775</v>
      </c>
      <c r="D3669" s="235">
        <v>2.62</v>
      </c>
    </row>
    <row r="3670" spans="1:4" ht="24.95" customHeight="1" x14ac:dyDescent="0.2">
      <c r="A3670" s="504">
        <v>89869</v>
      </c>
      <c r="B3670" s="233" t="s">
        <v>7482</v>
      </c>
      <c r="C3670" s="234" t="s">
        <v>775</v>
      </c>
      <c r="D3670" s="235">
        <v>5.61</v>
      </c>
    </row>
    <row r="3671" spans="1:4" ht="24.95" customHeight="1" x14ac:dyDescent="0.2">
      <c r="A3671" s="504">
        <v>89979</v>
      </c>
      <c r="B3671" s="233" t="s">
        <v>7483</v>
      </c>
      <c r="C3671" s="234" t="s">
        <v>775</v>
      </c>
      <c r="D3671" s="235">
        <v>17.41</v>
      </c>
    </row>
    <row r="3672" spans="1:4" ht="24.95" customHeight="1" x14ac:dyDescent="0.2">
      <c r="A3672" s="504">
        <v>89980</v>
      </c>
      <c r="B3672" s="233" t="s">
        <v>7484</v>
      </c>
      <c r="C3672" s="234" t="s">
        <v>775</v>
      </c>
      <c r="D3672" s="235">
        <v>7.42</v>
      </c>
    </row>
    <row r="3673" spans="1:4" ht="24.95" customHeight="1" x14ac:dyDescent="0.2">
      <c r="A3673" s="504">
        <v>89981</v>
      </c>
      <c r="B3673" s="233" t="s">
        <v>7485</v>
      </c>
      <c r="C3673" s="234" t="s">
        <v>775</v>
      </c>
      <c r="D3673" s="235">
        <v>15.06</v>
      </c>
    </row>
    <row r="3674" spans="1:4" ht="24.95" customHeight="1" x14ac:dyDescent="0.2">
      <c r="A3674" s="504">
        <v>90373</v>
      </c>
      <c r="B3674" s="233" t="s">
        <v>7486</v>
      </c>
      <c r="C3674" s="234" t="s">
        <v>775</v>
      </c>
      <c r="D3674" s="235">
        <v>10.119999999999999</v>
      </c>
    </row>
    <row r="3675" spans="1:4" ht="24.95" customHeight="1" x14ac:dyDescent="0.2">
      <c r="A3675" s="504">
        <v>90374</v>
      </c>
      <c r="B3675" s="233" t="s">
        <v>7487</v>
      </c>
      <c r="C3675" s="234" t="s">
        <v>775</v>
      </c>
      <c r="D3675" s="235">
        <v>15.29</v>
      </c>
    </row>
    <row r="3676" spans="1:4" ht="24.95" customHeight="1" x14ac:dyDescent="0.2">
      <c r="A3676" s="504">
        <v>90375</v>
      </c>
      <c r="B3676" s="233" t="s">
        <v>7488</v>
      </c>
      <c r="C3676" s="234" t="s">
        <v>775</v>
      </c>
      <c r="D3676" s="235">
        <v>6.2</v>
      </c>
    </row>
    <row r="3677" spans="1:4" ht="24.95" customHeight="1" x14ac:dyDescent="0.2">
      <c r="A3677" s="504">
        <v>92287</v>
      </c>
      <c r="B3677" s="233" t="s">
        <v>18555</v>
      </c>
      <c r="C3677" s="234" t="s">
        <v>775</v>
      </c>
      <c r="D3677" s="235">
        <v>9.18</v>
      </c>
    </row>
    <row r="3678" spans="1:4" ht="24.95" customHeight="1" x14ac:dyDescent="0.2">
      <c r="A3678" s="504">
        <v>92288</v>
      </c>
      <c r="B3678" s="233" t="s">
        <v>18556</v>
      </c>
      <c r="C3678" s="234" t="s">
        <v>775</v>
      </c>
      <c r="D3678" s="235">
        <v>13.78</v>
      </c>
    </row>
    <row r="3679" spans="1:4" ht="24.95" customHeight="1" x14ac:dyDescent="0.2">
      <c r="A3679" s="504">
        <v>92289</v>
      </c>
      <c r="B3679" s="233" t="s">
        <v>18557</v>
      </c>
      <c r="C3679" s="234" t="s">
        <v>775</v>
      </c>
      <c r="D3679" s="235">
        <v>23.47</v>
      </c>
    </row>
    <row r="3680" spans="1:4" ht="24.95" customHeight="1" x14ac:dyDescent="0.2">
      <c r="A3680" s="504">
        <v>92290</v>
      </c>
      <c r="B3680" s="233" t="s">
        <v>18558</v>
      </c>
      <c r="C3680" s="234" t="s">
        <v>775</v>
      </c>
      <c r="D3680" s="235">
        <v>35.1</v>
      </c>
    </row>
    <row r="3681" spans="1:4" ht="24.95" customHeight="1" x14ac:dyDescent="0.2">
      <c r="A3681" s="504">
        <v>92291</v>
      </c>
      <c r="B3681" s="233" t="s">
        <v>18559</v>
      </c>
      <c r="C3681" s="234" t="s">
        <v>775</v>
      </c>
      <c r="D3681" s="235">
        <v>53.26</v>
      </c>
    </row>
    <row r="3682" spans="1:4" ht="24.95" customHeight="1" x14ac:dyDescent="0.2">
      <c r="A3682" s="504">
        <v>92292</v>
      </c>
      <c r="B3682" s="233" t="s">
        <v>18560</v>
      </c>
      <c r="C3682" s="234" t="s">
        <v>775</v>
      </c>
      <c r="D3682" s="235">
        <v>162.27000000000001</v>
      </c>
    </row>
    <row r="3683" spans="1:4" ht="24.95" customHeight="1" x14ac:dyDescent="0.2">
      <c r="A3683" s="504">
        <v>92293</v>
      </c>
      <c r="B3683" s="233" t="s">
        <v>18561</v>
      </c>
      <c r="C3683" s="234" t="s">
        <v>775</v>
      </c>
      <c r="D3683" s="235">
        <v>5.38</v>
      </c>
    </row>
    <row r="3684" spans="1:4" ht="24.95" customHeight="1" x14ac:dyDescent="0.2">
      <c r="A3684" s="504">
        <v>92294</v>
      </c>
      <c r="B3684" s="233" t="s">
        <v>18562</v>
      </c>
      <c r="C3684" s="234" t="s">
        <v>775</v>
      </c>
      <c r="D3684" s="235">
        <v>8.52</v>
      </c>
    </row>
    <row r="3685" spans="1:4" ht="24.95" customHeight="1" x14ac:dyDescent="0.2">
      <c r="A3685" s="504">
        <v>92295</v>
      </c>
      <c r="B3685" s="233" t="s">
        <v>18563</v>
      </c>
      <c r="C3685" s="234" t="s">
        <v>775</v>
      </c>
      <c r="D3685" s="235">
        <v>15.31</v>
      </c>
    </row>
    <row r="3686" spans="1:4" ht="24.95" customHeight="1" x14ac:dyDescent="0.2">
      <c r="A3686" s="504">
        <v>92296</v>
      </c>
      <c r="B3686" s="233" t="s">
        <v>18564</v>
      </c>
      <c r="C3686" s="234" t="s">
        <v>775</v>
      </c>
      <c r="D3686" s="235">
        <v>20.2</v>
      </c>
    </row>
    <row r="3687" spans="1:4" ht="24.95" customHeight="1" x14ac:dyDescent="0.2">
      <c r="A3687" s="504">
        <v>92297</v>
      </c>
      <c r="B3687" s="233" t="s">
        <v>18565</v>
      </c>
      <c r="C3687" s="234" t="s">
        <v>775</v>
      </c>
      <c r="D3687" s="235">
        <v>30.87</v>
      </c>
    </row>
    <row r="3688" spans="1:4" ht="24.95" customHeight="1" x14ac:dyDescent="0.2">
      <c r="A3688" s="504">
        <v>92298</v>
      </c>
      <c r="B3688" s="233" t="s">
        <v>18566</v>
      </c>
      <c r="C3688" s="234" t="s">
        <v>775</v>
      </c>
      <c r="D3688" s="235">
        <v>84.36</v>
      </c>
    </row>
    <row r="3689" spans="1:4" ht="24.95" customHeight="1" x14ac:dyDescent="0.2">
      <c r="A3689" s="504">
        <v>92299</v>
      </c>
      <c r="B3689" s="233" t="s">
        <v>18567</v>
      </c>
      <c r="C3689" s="234" t="s">
        <v>775</v>
      </c>
      <c r="D3689" s="235">
        <v>12.12</v>
      </c>
    </row>
    <row r="3690" spans="1:4" ht="24.95" customHeight="1" x14ac:dyDescent="0.2">
      <c r="A3690" s="504">
        <v>92300</v>
      </c>
      <c r="B3690" s="233" t="s">
        <v>18568</v>
      </c>
      <c r="C3690" s="234" t="s">
        <v>775</v>
      </c>
      <c r="D3690" s="235">
        <v>17.66</v>
      </c>
    </row>
    <row r="3691" spans="1:4" ht="24.95" customHeight="1" x14ac:dyDescent="0.2">
      <c r="A3691" s="504">
        <v>92301</v>
      </c>
      <c r="B3691" s="233" t="s">
        <v>18569</v>
      </c>
      <c r="C3691" s="234" t="s">
        <v>775</v>
      </c>
      <c r="D3691" s="235">
        <v>33.270000000000003</v>
      </c>
    </row>
    <row r="3692" spans="1:4" ht="24.95" customHeight="1" x14ac:dyDescent="0.2">
      <c r="A3692" s="504">
        <v>92302</v>
      </c>
      <c r="B3692" s="233" t="s">
        <v>18570</v>
      </c>
      <c r="C3692" s="234" t="s">
        <v>775</v>
      </c>
      <c r="D3692" s="235">
        <v>43.71</v>
      </c>
    </row>
    <row r="3693" spans="1:4" ht="24.95" customHeight="1" x14ac:dyDescent="0.2">
      <c r="A3693" s="504">
        <v>92303</v>
      </c>
      <c r="B3693" s="233" t="s">
        <v>18571</v>
      </c>
      <c r="C3693" s="234" t="s">
        <v>775</v>
      </c>
      <c r="D3693" s="235">
        <v>78.66</v>
      </c>
    </row>
    <row r="3694" spans="1:4" ht="24.95" customHeight="1" x14ac:dyDescent="0.2">
      <c r="A3694" s="504">
        <v>92304</v>
      </c>
      <c r="B3694" s="233" t="s">
        <v>18572</v>
      </c>
      <c r="C3694" s="234" t="s">
        <v>775</v>
      </c>
      <c r="D3694" s="235">
        <v>200.52</v>
      </c>
    </row>
    <row r="3695" spans="1:4" ht="24.95" customHeight="1" x14ac:dyDescent="0.2">
      <c r="A3695" s="504">
        <v>92311</v>
      </c>
      <c r="B3695" s="233" t="s">
        <v>18573</v>
      </c>
      <c r="C3695" s="234" t="s">
        <v>775</v>
      </c>
      <c r="D3695" s="235">
        <v>7.28</v>
      </c>
    </row>
    <row r="3696" spans="1:4" ht="24.95" customHeight="1" x14ac:dyDescent="0.2">
      <c r="A3696" s="504">
        <v>92312</v>
      </c>
      <c r="B3696" s="233" t="s">
        <v>18574</v>
      </c>
      <c r="C3696" s="234" t="s">
        <v>775</v>
      </c>
      <c r="D3696" s="235">
        <v>11.22</v>
      </c>
    </row>
    <row r="3697" spans="1:4" ht="24.95" customHeight="1" x14ac:dyDescent="0.2">
      <c r="A3697" s="504">
        <v>92313</v>
      </c>
      <c r="B3697" s="233" t="s">
        <v>18575</v>
      </c>
      <c r="C3697" s="234" t="s">
        <v>775</v>
      </c>
      <c r="D3697" s="235">
        <v>15.83</v>
      </c>
    </row>
    <row r="3698" spans="1:4" ht="24.95" customHeight="1" x14ac:dyDescent="0.2">
      <c r="A3698" s="504">
        <v>92314</v>
      </c>
      <c r="B3698" s="233" t="s">
        <v>18576</v>
      </c>
      <c r="C3698" s="234" t="s">
        <v>775</v>
      </c>
      <c r="D3698" s="235">
        <v>4.76</v>
      </c>
    </row>
    <row r="3699" spans="1:4" ht="24.95" customHeight="1" x14ac:dyDescent="0.2">
      <c r="A3699" s="504">
        <v>92315</v>
      </c>
      <c r="B3699" s="233" t="s">
        <v>18577</v>
      </c>
      <c r="C3699" s="234" t="s">
        <v>775</v>
      </c>
      <c r="D3699" s="235">
        <v>6.77</v>
      </c>
    </row>
    <row r="3700" spans="1:4" ht="24.95" customHeight="1" x14ac:dyDescent="0.2">
      <c r="A3700" s="504">
        <v>92316</v>
      </c>
      <c r="B3700" s="233" t="s">
        <v>18578</v>
      </c>
      <c r="C3700" s="234" t="s">
        <v>775</v>
      </c>
      <c r="D3700" s="235">
        <v>9.91</v>
      </c>
    </row>
    <row r="3701" spans="1:4" ht="24.95" customHeight="1" x14ac:dyDescent="0.2">
      <c r="A3701" s="504">
        <v>92317</v>
      </c>
      <c r="B3701" s="233" t="s">
        <v>18579</v>
      </c>
      <c r="C3701" s="234" t="s">
        <v>775</v>
      </c>
      <c r="D3701" s="235">
        <v>9.8699999999999992</v>
      </c>
    </row>
    <row r="3702" spans="1:4" ht="24.95" customHeight="1" x14ac:dyDescent="0.2">
      <c r="A3702" s="504">
        <v>92318</v>
      </c>
      <c r="B3702" s="233" t="s">
        <v>18580</v>
      </c>
      <c r="C3702" s="234" t="s">
        <v>775</v>
      </c>
      <c r="D3702" s="235">
        <v>14.85</v>
      </c>
    </row>
    <row r="3703" spans="1:4" ht="24.95" customHeight="1" x14ac:dyDescent="0.2">
      <c r="A3703" s="504">
        <v>92319</v>
      </c>
      <c r="B3703" s="233" t="s">
        <v>18581</v>
      </c>
      <c r="C3703" s="234" t="s">
        <v>775</v>
      </c>
      <c r="D3703" s="235">
        <v>20.38</v>
      </c>
    </row>
    <row r="3704" spans="1:4" ht="24.95" customHeight="1" x14ac:dyDescent="0.2">
      <c r="A3704" s="504">
        <v>92326</v>
      </c>
      <c r="B3704" s="233" t="s">
        <v>18582</v>
      </c>
      <c r="C3704" s="234" t="s">
        <v>775</v>
      </c>
      <c r="D3704" s="235">
        <v>8.17</v>
      </c>
    </row>
    <row r="3705" spans="1:4" ht="24.95" customHeight="1" x14ac:dyDescent="0.2">
      <c r="A3705" s="504">
        <v>92327</v>
      </c>
      <c r="B3705" s="233" t="s">
        <v>18583</v>
      </c>
      <c r="C3705" s="234" t="s">
        <v>775</v>
      </c>
      <c r="D3705" s="235">
        <v>13.1</v>
      </c>
    </row>
    <row r="3706" spans="1:4" ht="24.95" customHeight="1" x14ac:dyDescent="0.2">
      <c r="A3706" s="504">
        <v>92328</v>
      </c>
      <c r="B3706" s="233" t="s">
        <v>18584</v>
      </c>
      <c r="C3706" s="234" t="s">
        <v>775</v>
      </c>
      <c r="D3706" s="235">
        <v>19.16</v>
      </c>
    </row>
    <row r="3707" spans="1:4" ht="24.95" customHeight="1" x14ac:dyDescent="0.2">
      <c r="A3707" s="504">
        <v>92329</v>
      </c>
      <c r="B3707" s="233" t="s">
        <v>18585</v>
      </c>
      <c r="C3707" s="234" t="s">
        <v>775</v>
      </c>
      <c r="D3707" s="235">
        <v>4.8899999999999997</v>
      </c>
    </row>
    <row r="3708" spans="1:4" ht="24.95" customHeight="1" x14ac:dyDescent="0.2">
      <c r="A3708" s="504">
        <v>92330</v>
      </c>
      <c r="B3708" s="233" t="s">
        <v>18586</v>
      </c>
      <c r="C3708" s="234" t="s">
        <v>775</v>
      </c>
      <c r="D3708" s="235">
        <v>7.99</v>
      </c>
    </row>
    <row r="3709" spans="1:4" ht="24.95" customHeight="1" x14ac:dyDescent="0.2">
      <c r="A3709" s="504">
        <v>92331</v>
      </c>
      <c r="B3709" s="233" t="s">
        <v>18587</v>
      </c>
      <c r="C3709" s="234" t="s">
        <v>775</v>
      </c>
      <c r="D3709" s="235">
        <v>12.13</v>
      </c>
    </row>
    <row r="3710" spans="1:4" ht="24.95" customHeight="1" x14ac:dyDescent="0.2">
      <c r="A3710" s="504">
        <v>92332</v>
      </c>
      <c r="B3710" s="233" t="s">
        <v>18588</v>
      </c>
      <c r="C3710" s="234" t="s">
        <v>775</v>
      </c>
      <c r="D3710" s="235">
        <v>10.07</v>
      </c>
    </row>
    <row r="3711" spans="1:4" ht="24.95" customHeight="1" x14ac:dyDescent="0.2">
      <c r="A3711" s="504">
        <v>92333</v>
      </c>
      <c r="B3711" s="233" t="s">
        <v>18589</v>
      </c>
      <c r="C3711" s="234" t="s">
        <v>775</v>
      </c>
      <c r="D3711" s="235">
        <v>17.329999999999998</v>
      </c>
    </row>
    <row r="3712" spans="1:4" ht="24.95" customHeight="1" x14ac:dyDescent="0.2">
      <c r="A3712" s="504">
        <v>92334</v>
      </c>
      <c r="B3712" s="233" t="s">
        <v>18590</v>
      </c>
      <c r="C3712" s="234" t="s">
        <v>775</v>
      </c>
      <c r="D3712" s="235">
        <v>24.82</v>
      </c>
    </row>
    <row r="3713" spans="1:4" ht="24.95" customHeight="1" x14ac:dyDescent="0.2">
      <c r="A3713" s="504">
        <v>92344</v>
      </c>
      <c r="B3713" s="233" t="s">
        <v>7489</v>
      </c>
      <c r="C3713" s="234" t="s">
        <v>775</v>
      </c>
      <c r="D3713" s="235">
        <v>42.26</v>
      </c>
    </row>
    <row r="3714" spans="1:4" ht="24.95" customHeight="1" x14ac:dyDescent="0.2">
      <c r="A3714" s="504">
        <v>92345</v>
      </c>
      <c r="B3714" s="233" t="s">
        <v>7490</v>
      </c>
      <c r="C3714" s="234" t="s">
        <v>775</v>
      </c>
      <c r="D3714" s="235">
        <v>42.24</v>
      </c>
    </row>
    <row r="3715" spans="1:4" ht="24.95" customHeight="1" x14ac:dyDescent="0.2">
      <c r="A3715" s="504">
        <v>92346</v>
      </c>
      <c r="B3715" s="233" t="s">
        <v>7491</v>
      </c>
      <c r="C3715" s="234" t="s">
        <v>775</v>
      </c>
      <c r="D3715" s="235">
        <v>55.3</v>
      </c>
    </row>
    <row r="3716" spans="1:4" ht="24.95" customHeight="1" x14ac:dyDescent="0.2">
      <c r="A3716" s="504">
        <v>92347</v>
      </c>
      <c r="B3716" s="233" t="s">
        <v>7492</v>
      </c>
      <c r="C3716" s="234" t="s">
        <v>775</v>
      </c>
      <c r="D3716" s="235">
        <v>61.41</v>
      </c>
    </row>
    <row r="3717" spans="1:4" ht="24.95" customHeight="1" x14ac:dyDescent="0.2">
      <c r="A3717" s="504">
        <v>92348</v>
      </c>
      <c r="B3717" s="233" t="s">
        <v>7493</v>
      </c>
      <c r="C3717" s="234" t="s">
        <v>775</v>
      </c>
      <c r="D3717" s="235">
        <v>77.239999999999995</v>
      </c>
    </row>
    <row r="3718" spans="1:4" ht="24.95" customHeight="1" x14ac:dyDescent="0.2">
      <c r="A3718" s="504">
        <v>92349</v>
      </c>
      <c r="B3718" s="233" t="s">
        <v>7494</v>
      </c>
      <c r="C3718" s="234" t="s">
        <v>775</v>
      </c>
      <c r="D3718" s="235">
        <v>82.68</v>
      </c>
    </row>
    <row r="3719" spans="1:4" ht="24.95" customHeight="1" x14ac:dyDescent="0.2">
      <c r="A3719" s="504">
        <v>92350</v>
      </c>
      <c r="B3719" s="233" t="s">
        <v>7495</v>
      </c>
      <c r="C3719" s="234" t="s">
        <v>775</v>
      </c>
      <c r="D3719" s="235">
        <v>62.89</v>
      </c>
    </row>
    <row r="3720" spans="1:4" ht="24.95" customHeight="1" x14ac:dyDescent="0.2">
      <c r="A3720" s="504">
        <v>92351</v>
      </c>
      <c r="B3720" s="233" t="s">
        <v>7496</v>
      </c>
      <c r="C3720" s="234" t="s">
        <v>775</v>
      </c>
      <c r="D3720" s="235">
        <v>61.53</v>
      </c>
    </row>
    <row r="3721" spans="1:4" ht="24.95" customHeight="1" x14ac:dyDescent="0.2">
      <c r="A3721" s="504">
        <v>92352</v>
      </c>
      <c r="B3721" s="233" t="s">
        <v>7497</v>
      </c>
      <c r="C3721" s="234" t="s">
        <v>775</v>
      </c>
      <c r="D3721" s="235">
        <v>94.7</v>
      </c>
    </row>
    <row r="3722" spans="1:4" ht="24.95" customHeight="1" x14ac:dyDescent="0.2">
      <c r="A3722" s="504">
        <v>92353</v>
      </c>
      <c r="B3722" s="233" t="s">
        <v>7498</v>
      </c>
      <c r="C3722" s="234" t="s">
        <v>775</v>
      </c>
      <c r="D3722" s="235">
        <v>88.72</v>
      </c>
    </row>
    <row r="3723" spans="1:4" ht="24.95" customHeight="1" x14ac:dyDescent="0.2">
      <c r="A3723" s="504">
        <v>92354</v>
      </c>
      <c r="B3723" s="233" t="s">
        <v>7499</v>
      </c>
      <c r="C3723" s="234" t="s">
        <v>775</v>
      </c>
      <c r="D3723" s="235">
        <v>125.24</v>
      </c>
    </row>
    <row r="3724" spans="1:4" ht="24.95" customHeight="1" x14ac:dyDescent="0.2">
      <c r="A3724" s="504">
        <v>92355</v>
      </c>
      <c r="B3724" s="233" t="s">
        <v>7500</v>
      </c>
      <c r="C3724" s="234" t="s">
        <v>775</v>
      </c>
      <c r="D3724" s="235">
        <v>113.71</v>
      </c>
    </row>
    <row r="3725" spans="1:4" ht="24.95" customHeight="1" x14ac:dyDescent="0.2">
      <c r="A3725" s="504">
        <v>92356</v>
      </c>
      <c r="B3725" s="233" t="s">
        <v>7501</v>
      </c>
      <c r="C3725" s="234" t="s">
        <v>775</v>
      </c>
      <c r="D3725" s="235">
        <v>82.03</v>
      </c>
    </row>
    <row r="3726" spans="1:4" ht="24.95" customHeight="1" x14ac:dyDescent="0.2">
      <c r="A3726" s="504">
        <v>92357</v>
      </c>
      <c r="B3726" s="233" t="s">
        <v>7502</v>
      </c>
      <c r="C3726" s="234" t="s">
        <v>775</v>
      </c>
      <c r="D3726" s="235">
        <v>121.28</v>
      </c>
    </row>
    <row r="3727" spans="1:4" ht="24.95" customHeight="1" x14ac:dyDescent="0.2">
      <c r="A3727" s="504">
        <v>92358</v>
      </c>
      <c r="B3727" s="233" t="s">
        <v>7503</v>
      </c>
      <c r="C3727" s="234" t="s">
        <v>775</v>
      </c>
      <c r="D3727" s="235">
        <v>150.5</v>
      </c>
    </row>
    <row r="3728" spans="1:4" ht="24.95" customHeight="1" x14ac:dyDescent="0.2">
      <c r="A3728" s="504">
        <v>92369</v>
      </c>
      <c r="B3728" s="233" t="s">
        <v>7504</v>
      </c>
      <c r="C3728" s="234" t="s">
        <v>775</v>
      </c>
      <c r="D3728" s="235">
        <v>23.01</v>
      </c>
    </row>
    <row r="3729" spans="1:4" ht="24.95" customHeight="1" x14ac:dyDescent="0.2">
      <c r="A3729" s="504">
        <v>92370</v>
      </c>
      <c r="B3729" s="233" t="s">
        <v>7505</v>
      </c>
      <c r="C3729" s="234" t="s">
        <v>775</v>
      </c>
      <c r="D3729" s="235">
        <v>24.11</v>
      </c>
    </row>
    <row r="3730" spans="1:4" ht="24.95" customHeight="1" x14ac:dyDescent="0.2">
      <c r="A3730" s="504">
        <v>92371</v>
      </c>
      <c r="B3730" s="233" t="s">
        <v>7506</v>
      </c>
      <c r="C3730" s="234" t="s">
        <v>775</v>
      </c>
      <c r="D3730" s="235">
        <v>27.72</v>
      </c>
    </row>
    <row r="3731" spans="1:4" ht="24.95" customHeight="1" x14ac:dyDescent="0.2">
      <c r="A3731" s="504">
        <v>92372</v>
      </c>
      <c r="B3731" s="233" t="s">
        <v>7507</v>
      </c>
      <c r="C3731" s="234" t="s">
        <v>775</v>
      </c>
      <c r="D3731" s="235">
        <v>28.74</v>
      </c>
    </row>
    <row r="3732" spans="1:4" ht="24.95" customHeight="1" x14ac:dyDescent="0.2">
      <c r="A3732" s="504">
        <v>92373</v>
      </c>
      <c r="B3732" s="233" t="s">
        <v>7508</v>
      </c>
      <c r="C3732" s="234" t="s">
        <v>775</v>
      </c>
      <c r="D3732" s="235">
        <v>32.68</v>
      </c>
    </row>
    <row r="3733" spans="1:4" ht="24.95" customHeight="1" x14ac:dyDescent="0.2">
      <c r="A3733" s="504">
        <v>92374</v>
      </c>
      <c r="B3733" s="233" t="s">
        <v>7509</v>
      </c>
      <c r="C3733" s="234" t="s">
        <v>775</v>
      </c>
      <c r="D3733" s="235">
        <v>32.880000000000003</v>
      </c>
    </row>
    <row r="3734" spans="1:4" ht="24.95" customHeight="1" x14ac:dyDescent="0.2">
      <c r="A3734" s="504">
        <v>92375</v>
      </c>
      <c r="B3734" s="233" t="s">
        <v>7510</v>
      </c>
      <c r="C3734" s="234" t="s">
        <v>775</v>
      </c>
      <c r="D3734" s="235">
        <v>42.23</v>
      </c>
    </row>
    <row r="3735" spans="1:4" ht="24.95" customHeight="1" x14ac:dyDescent="0.2">
      <c r="A3735" s="504">
        <v>92376</v>
      </c>
      <c r="B3735" s="233" t="s">
        <v>7511</v>
      </c>
      <c r="C3735" s="234" t="s">
        <v>775</v>
      </c>
      <c r="D3735" s="235">
        <v>42.21</v>
      </c>
    </row>
    <row r="3736" spans="1:4" ht="24.95" customHeight="1" x14ac:dyDescent="0.2">
      <c r="A3736" s="504">
        <v>92377</v>
      </c>
      <c r="B3736" s="233" t="s">
        <v>7512</v>
      </c>
      <c r="C3736" s="234" t="s">
        <v>775</v>
      </c>
      <c r="D3736" s="235">
        <v>56.4</v>
      </c>
    </row>
    <row r="3737" spans="1:4" ht="24.95" customHeight="1" x14ac:dyDescent="0.2">
      <c r="A3737" s="504">
        <v>92378</v>
      </c>
      <c r="B3737" s="233" t="s">
        <v>7513</v>
      </c>
      <c r="C3737" s="234" t="s">
        <v>775</v>
      </c>
      <c r="D3737" s="235">
        <v>62.51</v>
      </c>
    </row>
    <row r="3738" spans="1:4" ht="24.95" customHeight="1" x14ac:dyDescent="0.2">
      <c r="A3738" s="504">
        <v>92379</v>
      </c>
      <c r="B3738" s="233" t="s">
        <v>7514</v>
      </c>
      <c r="C3738" s="234" t="s">
        <v>775</v>
      </c>
      <c r="D3738" s="235">
        <v>79.52</v>
      </c>
    </row>
    <row r="3739" spans="1:4" ht="24.95" customHeight="1" x14ac:dyDescent="0.2">
      <c r="A3739" s="504">
        <v>92380</v>
      </c>
      <c r="B3739" s="233" t="s">
        <v>7515</v>
      </c>
      <c r="C3739" s="234" t="s">
        <v>775</v>
      </c>
      <c r="D3739" s="235">
        <v>84.96</v>
      </c>
    </row>
    <row r="3740" spans="1:4" ht="24.95" customHeight="1" x14ac:dyDescent="0.2">
      <c r="A3740" s="504">
        <v>92381</v>
      </c>
      <c r="B3740" s="233" t="s">
        <v>7516</v>
      </c>
      <c r="C3740" s="234" t="s">
        <v>775</v>
      </c>
      <c r="D3740" s="235">
        <v>34.85</v>
      </c>
    </row>
    <row r="3741" spans="1:4" ht="24.95" customHeight="1" x14ac:dyDescent="0.2">
      <c r="A3741" s="504">
        <v>92382</v>
      </c>
      <c r="B3741" s="233" t="s">
        <v>7517</v>
      </c>
      <c r="C3741" s="234" t="s">
        <v>775</v>
      </c>
      <c r="D3741" s="235">
        <v>33.39</v>
      </c>
    </row>
    <row r="3742" spans="1:4" ht="24.95" customHeight="1" x14ac:dyDescent="0.2">
      <c r="A3742" s="504">
        <v>92383</v>
      </c>
      <c r="B3742" s="233" t="s">
        <v>7518</v>
      </c>
      <c r="C3742" s="234" t="s">
        <v>775</v>
      </c>
      <c r="D3742" s="235">
        <v>43.69</v>
      </c>
    </row>
    <row r="3743" spans="1:4" ht="24.95" customHeight="1" x14ac:dyDescent="0.2">
      <c r="A3743" s="504">
        <v>92384</v>
      </c>
      <c r="B3743" s="233" t="s">
        <v>7519</v>
      </c>
      <c r="C3743" s="234" t="s">
        <v>775</v>
      </c>
      <c r="D3743" s="235">
        <v>40.78</v>
      </c>
    </row>
    <row r="3744" spans="1:4" ht="24.95" customHeight="1" x14ac:dyDescent="0.2">
      <c r="A3744" s="504">
        <v>92385</v>
      </c>
      <c r="B3744" s="233" t="s">
        <v>7520</v>
      </c>
      <c r="C3744" s="234" t="s">
        <v>775</v>
      </c>
      <c r="D3744" s="235">
        <v>50.03</v>
      </c>
    </row>
    <row r="3745" spans="1:4" ht="24.95" customHeight="1" x14ac:dyDescent="0.2">
      <c r="A3745" s="504">
        <v>92386</v>
      </c>
      <c r="B3745" s="233" t="s">
        <v>7521</v>
      </c>
      <c r="C3745" s="234" t="s">
        <v>775</v>
      </c>
      <c r="D3745" s="235">
        <v>48.02</v>
      </c>
    </row>
    <row r="3746" spans="1:4" ht="24.95" customHeight="1" x14ac:dyDescent="0.2">
      <c r="A3746" s="504">
        <v>92387</v>
      </c>
      <c r="B3746" s="233" t="s">
        <v>7522</v>
      </c>
      <c r="C3746" s="234" t="s">
        <v>775</v>
      </c>
      <c r="D3746" s="235">
        <v>62.82</v>
      </c>
    </row>
    <row r="3747" spans="1:4" ht="24.95" customHeight="1" x14ac:dyDescent="0.2">
      <c r="A3747" s="504">
        <v>92388</v>
      </c>
      <c r="B3747" s="233" t="s">
        <v>7523</v>
      </c>
      <c r="C3747" s="234" t="s">
        <v>775</v>
      </c>
      <c r="D3747" s="235">
        <v>61.46</v>
      </c>
    </row>
    <row r="3748" spans="1:4" ht="24.95" customHeight="1" x14ac:dyDescent="0.2">
      <c r="A3748" s="504">
        <v>92389</v>
      </c>
      <c r="B3748" s="233" t="s">
        <v>7524</v>
      </c>
      <c r="C3748" s="234" t="s">
        <v>775</v>
      </c>
      <c r="D3748" s="235">
        <v>96.39</v>
      </c>
    </row>
    <row r="3749" spans="1:4" ht="24.95" customHeight="1" x14ac:dyDescent="0.2">
      <c r="A3749" s="504">
        <v>92390</v>
      </c>
      <c r="B3749" s="233" t="s">
        <v>7525</v>
      </c>
      <c r="C3749" s="234" t="s">
        <v>775</v>
      </c>
      <c r="D3749" s="235">
        <v>90.41</v>
      </c>
    </row>
    <row r="3750" spans="1:4" ht="24.95" customHeight="1" x14ac:dyDescent="0.2">
      <c r="A3750" s="504">
        <v>92635</v>
      </c>
      <c r="B3750" s="233" t="s">
        <v>7526</v>
      </c>
      <c r="C3750" s="234" t="s">
        <v>775</v>
      </c>
      <c r="D3750" s="235">
        <v>128.66999999999999</v>
      </c>
    </row>
    <row r="3751" spans="1:4" ht="24.95" customHeight="1" x14ac:dyDescent="0.2">
      <c r="A3751" s="504">
        <v>92636</v>
      </c>
      <c r="B3751" s="233" t="s">
        <v>7527</v>
      </c>
      <c r="C3751" s="234" t="s">
        <v>775</v>
      </c>
      <c r="D3751" s="235">
        <v>117.14</v>
      </c>
    </row>
    <row r="3752" spans="1:4" ht="24.95" customHeight="1" x14ac:dyDescent="0.2">
      <c r="A3752" s="504">
        <v>92637</v>
      </c>
      <c r="B3752" s="233" t="s">
        <v>7528</v>
      </c>
      <c r="C3752" s="234" t="s">
        <v>775</v>
      </c>
      <c r="D3752" s="235">
        <v>45.07</v>
      </c>
    </row>
    <row r="3753" spans="1:4" ht="24.95" customHeight="1" x14ac:dyDescent="0.2">
      <c r="A3753" s="504">
        <v>92638</v>
      </c>
      <c r="B3753" s="233" t="s">
        <v>7529</v>
      </c>
      <c r="C3753" s="234" t="s">
        <v>775</v>
      </c>
      <c r="D3753" s="235">
        <v>54.76</v>
      </c>
    </row>
    <row r="3754" spans="1:4" ht="24.95" customHeight="1" x14ac:dyDescent="0.2">
      <c r="A3754" s="504">
        <v>92639</v>
      </c>
      <c r="B3754" s="233" t="s">
        <v>7530</v>
      </c>
      <c r="C3754" s="234" t="s">
        <v>775</v>
      </c>
      <c r="D3754" s="235">
        <v>63.26</v>
      </c>
    </row>
    <row r="3755" spans="1:4" ht="24.95" customHeight="1" x14ac:dyDescent="0.2">
      <c r="A3755" s="504">
        <v>92640</v>
      </c>
      <c r="B3755" s="233" t="s">
        <v>7531</v>
      </c>
      <c r="C3755" s="234" t="s">
        <v>775</v>
      </c>
      <c r="D3755" s="235">
        <v>81.93</v>
      </c>
    </row>
    <row r="3756" spans="1:4" ht="24.95" customHeight="1" x14ac:dyDescent="0.2">
      <c r="A3756" s="504">
        <v>92642</v>
      </c>
      <c r="B3756" s="233" t="s">
        <v>7532</v>
      </c>
      <c r="C3756" s="234" t="s">
        <v>775</v>
      </c>
      <c r="D3756" s="235">
        <v>123.5</v>
      </c>
    </row>
    <row r="3757" spans="1:4" ht="24.95" customHeight="1" x14ac:dyDescent="0.2">
      <c r="A3757" s="504">
        <v>92644</v>
      </c>
      <c r="B3757" s="233" t="s">
        <v>7533</v>
      </c>
      <c r="C3757" s="234" t="s">
        <v>775</v>
      </c>
      <c r="D3757" s="235">
        <v>155.06</v>
      </c>
    </row>
    <row r="3758" spans="1:4" ht="24.95" customHeight="1" x14ac:dyDescent="0.2">
      <c r="A3758" s="504">
        <v>92657</v>
      </c>
      <c r="B3758" s="233" t="s">
        <v>7534</v>
      </c>
      <c r="C3758" s="234" t="s">
        <v>775</v>
      </c>
      <c r="D3758" s="235">
        <v>16.850000000000001</v>
      </c>
    </row>
    <row r="3759" spans="1:4" ht="24.95" customHeight="1" x14ac:dyDescent="0.2">
      <c r="A3759" s="504">
        <v>92658</v>
      </c>
      <c r="B3759" s="233" t="s">
        <v>7535</v>
      </c>
      <c r="C3759" s="234" t="s">
        <v>775</v>
      </c>
      <c r="D3759" s="235">
        <v>17.95</v>
      </c>
    </row>
    <row r="3760" spans="1:4" ht="24.95" customHeight="1" x14ac:dyDescent="0.2">
      <c r="A3760" s="504">
        <v>92659</v>
      </c>
      <c r="B3760" s="233" t="s">
        <v>7536</v>
      </c>
      <c r="C3760" s="234" t="s">
        <v>775</v>
      </c>
      <c r="D3760" s="235">
        <v>20.71</v>
      </c>
    </row>
    <row r="3761" spans="1:4" ht="24.95" customHeight="1" x14ac:dyDescent="0.2">
      <c r="A3761" s="504">
        <v>92660</v>
      </c>
      <c r="B3761" s="233" t="s">
        <v>7537</v>
      </c>
      <c r="C3761" s="234" t="s">
        <v>775</v>
      </c>
      <c r="D3761" s="235">
        <v>21.73</v>
      </c>
    </row>
    <row r="3762" spans="1:4" ht="24.95" customHeight="1" x14ac:dyDescent="0.2">
      <c r="A3762" s="504">
        <v>92661</v>
      </c>
      <c r="B3762" s="233" t="s">
        <v>7538</v>
      </c>
      <c r="C3762" s="234" t="s">
        <v>775</v>
      </c>
      <c r="D3762" s="235">
        <v>24.69</v>
      </c>
    </row>
    <row r="3763" spans="1:4" ht="24.95" customHeight="1" x14ac:dyDescent="0.2">
      <c r="A3763" s="504">
        <v>92662</v>
      </c>
      <c r="B3763" s="233" t="s">
        <v>7539</v>
      </c>
      <c r="C3763" s="234" t="s">
        <v>775</v>
      </c>
      <c r="D3763" s="235">
        <v>24.89</v>
      </c>
    </row>
    <row r="3764" spans="1:4" ht="24.95" customHeight="1" x14ac:dyDescent="0.2">
      <c r="A3764" s="504">
        <v>92663</v>
      </c>
      <c r="B3764" s="233" t="s">
        <v>7540</v>
      </c>
      <c r="C3764" s="234" t="s">
        <v>775</v>
      </c>
      <c r="D3764" s="235">
        <v>33.04</v>
      </c>
    </row>
    <row r="3765" spans="1:4" ht="24.95" customHeight="1" x14ac:dyDescent="0.2">
      <c r="A3765" s="504">
        <v>92664</v>
      </c>
      <c r="B3765" s="233" t="s">
        <v>7541</v>
      </c>
      <c r="C3765" s="234" t="s">
        <v>775</v>
      </c>
      <c r="D3765" s="235">
        <v>33.020000000000003</v>
      </c>
    </row>
    <row r="3766" spans="1:4" ht="24.95" customHeight="1" x14ac:dyDescent="0.2">
      <c r="A3766" s="504">
        <v>92665</v>
      </c>
      <c r="B3766" s="233" t="s">
        <v>7542</v>
      </c>
      <c r="C3766" s="234" t="s">
        <v>775</v>
      </c>
      <c r="D3766" s="235">
        <v>45.38</v>
      </c>
    </row>
    <row r="3767" spans="1:4" ht="24.95" customHeight="1" x14ac:dyDescent="0.2">
      <c r="A3767" s="504">
        <v>92666</v>
      </c>
      <c r="B3767" s="233" t="s">
        <v>7543</v>
      </c>
      <c r="C3767" s="234" t="s">
        <v>775</v>
      </c>
      <c r="D3767" s="235">
        <v>51.49</v>
      </c>
    </row>
    <row r="3768" spans="1:4" ht="24.95" customHeight="1" x14ac:dyDescent="0.2">
      <c r="A3768" s="504">
        <v>92667</v>
      </c>
      <c r="B3768" s="233" t="s">
        <v>7544</v>
      </c>
      <c r="C3768" s="234" t="s">
        <v>775</v>
      </c>
      <c r="D3768" s="235">
        <v>66.7</v>
      </c>
    </row>
    <row r="3769" spans="1:4" ht="24.95" customHeight="1" x14ac:dyDescent="0.2">
      <c r="A3769" s="504">
        <v>92668</v>
      </c>
      <c r="B3769" s="233" t="s">
        <v>7545</v>
      </c>
      <c r="C3769" s="234" t="s">
        <v>775</v>
      </c>
      <c r="D3769" s="235">
        <v>72.14</v>
      </c>
    </row>
    <row r="3770" spans="1:4" ht="24.95" customHeight="1" x14ac:dyDescent="0.2">
      <c r="A3770" s="504">
        <v>92669</v>
      </c>
      <c r="B3770" s="233" t="s">
        <v>7546</v>
      </c>
      <c r="C3770" s="234" t="s">
        <v>775</v>
      </c>
      <c r="D3770" s="235">
        <v>25.59</v>
      </c>
    </row>
    <row r="3771" spans="1:4" ht="24.95" customHeight="1" x14ac:dyDescent="0.2">
      <c r="A3771" s="504">
        <v>92670</v>
      </c>
      <c r="B3771" s="233" t="s">
        <v>7547</v>
      </c>
      <c r="C3771" s="234" t="s">
        <v>775</v>
      </c>
      <c r="D3771" s="235">
        <v>24.13</v>
      </c>
    </row>
    <row r="3772" spans="1:4" ht="24.95" customHeight="1" x14ac:dyDescent="0.2">
      <c r="A3772" s="504">
        <v>92671</v>
      </c>
      <c r="B3772" s="233" t="s">
        <v>7548</v>
      </c>
      <c r="C3772" s="234" t="s">
        <v>775</v>
      </c>
      <c r="D3772" s="235">
        <v>33.19</v>
      </c>
    </row>
    <row r="3773" spans="1:4" ht="24.95" customHeight="1" x14ac:dyDescent="0.2">
      <c r="A3773" s="504">
        <v>92672</v>
      </c>
      <c r="B3773" s="233" t="s">
        <v>7549</v>
      </c>
      <c r="C3773" s="234" t="s">
        <v>775</v>
      </c>
      <c r="D3773" s="235">
        <v>30.28</v>
      </c>
    </row>
    <row r="3774" spans="1:4" ht="24.95" customHeight="1" x14ac:dyDescent="0.2">
      <c r="A3774" s="504">
        <v>92673</v>
      </c>
      <c r="B3774" s="233" t="s">
        <v>7550</v>
      </c>
      <c r="C3774" s="234" t="s">
        <v>775</v>
      </c>
      <c r="D3774" s="235">
        <v>38.06</v>
      </c>
    </row>
    <row r="3775" spans="1:4" ht="24.95" customHeight="1" x14ac:dyDescent="0.2">
      <c r="A3775" s="504">
        <v>92674</v>
      </c>
      <c r="B3775" s="233" t="s">
        <v>7551</v>
      </c>
      <c r="C3775" s="234" t="s">
        <v>775</v>
      </c>
      <c r="D3775" s="235">
        <v>36.049999999999997</v>
      </c>
    </row>
    <row r="3776" spans="1:4" ht="24.95" customHeight="1" x14ac:dyDescent="0.2">
      <c r="A3776" s="504">
        <v>92675</v>
      </c>
      <c r="B3776" s="233" t="s">
        <v>7552</v>
      </c>
      <c r="C3776" s="234" t="s">
        <v>775</v>
      </c>
      <c r="D3776" s="235">
        <v>49.06</v>
      </c>
    </row>
    <row r="3777" spans="1:4" ht="24.95" customHeight="1" x14ac:dyDescent="0.2">
      <c r="A3777" s="504">
        <v>92676</v>
      </c>
      <c r="B3777" s="233" t="s">
        <v>7553</v>
      </c>
      <c r="C3777" s="234" t="s">
        <v>775</v>
      </c>
      <c r="D3777" s="235">
        <v>47.7</v>
      </c>
    </row>
    <row r="3778" spans="1:4" ht="24.95" customHeight="1" x14ac:dyDescent="0.2">
      <c r="A3778" s="504">
        <v>92677</v>
      </c>
      <c r="B3778" s="233" t="s">
        <v>7554</v>
      </c>
      <c r="C3778" s="234" t="s">
        <v>775</v>
      </c>
      <c r="D3778" s="235">
        <v>79.89</v>
      </c>
    </row>
    <row r="3779" spans="1:4" ht="24.95" customHeight="1" x14ac:dyDescent="0.2">
      <c r="A3779" s="504">
        <v>92678</v>
      </c>
      <c r="B3779" s="233" t="s">
        <v>7555</v>
      </c>
      <c r="C3779" s="234" t="s">
        <v>775</v>
      </c>
      <c r="D3779" s="235">
        <v>73.91</v>
      </c>
    </row>
    <row r="3780" spans="1:4" ht="24.95" customHeight="1" x14ac:dyDescent="0.2">
      <c r="A3780" s="504">
        <v>92679</v>
      </c>
      <c r="B3780" s="233" t="s">
        <v>7556</v>
      </c>
      <c r="C3780" s="234" t="s">
        <v>775</v>
      </c>
      <c r="D3780" s="235">
        <v>109.47</v>
      </c>
    </row>
    <row r="3781" spans="1:4" ht="24.95" customHeight="1" x14ac:dyDescent="0.2">
      <c r="A3781" s="504">
        <v>92680</v>
      </c>
      <c r="B3781" s="233" t="s">
        <v>7557</v>
      </c>
      <c r="C3781" s="234" t="s">
        <v>775</v>
      </c>
      <c r="D3781" s="235">
        <v>97.94</v>
      </c>
    </row>
    <row r="3782" spans="1:4" ht="24.95" customHeight="1" x14ac:dyDescent="0.2">
      <c r="A3782" s="504">
        <v>92681</v>
      </c>
      <c r="B3782" s="233" t="s">
        <v>7558</v>
      </c>
      <c r="C3782" s="234" t="s">
        <v>775</v>
      </c>
      <c r="D3782" s="235">
        <v>32.71</v>
      </c>
    </row>
    <row r="3783" spans="1:4" ht="24.95" customHeight="1" x14ac:dyDescent="0.2">
      <c r="A3783" s="504">
        <v>92682</v>
      </c>
      <c r="B3783" s="233" t="s">
        <v>7559</v>
      </c>
      <c r="C3783" s="234" t="s">
        <v>775</v>
      </c>
      <c r="D3783" s="235">
        <v>40.71</v>
      </c>
    </row>
    <row r="3784" spans="1:4" ht="24.95" customHeight="1" x14ac:dyDescent="0.2">
      <c r="A3784" s="504">
        <v>92683</v>
      </c>
      <c r="B3784" s="233" t="s">
        <v>7560</v>
      </c>
      <c r="C3784" s="234" t="s">
        <v>775</v>
      </c>
      <c r="D3784" s="235">
        <v>47.31</v>
      </c>
    </row>
    <row r="3785" spans="1:4" ht="24.95" customHeight="1" x14ac:dyDescent="0.2">
      <c r="A3785" s="504">
        <v>92684</v>
      </c>
      <c r="B3785" s="233" t="s">
        <v>7561</v>
      </c>
      <c r="C3785" s="234" t="s">
        <v>775</v>
      </c>
      <c r="D3785" s="235">
        <v>63.57</v>
      </c>
    </row>
    <row r="3786" spans="1:4" ht="24.95" customHeight="1" x14ac:dyDescent="0.2">
      <c r="A3786" s="504">
        <v>92685</v>
      </c>
      <c r="B3786" s="233" t="s">
        <v>7562</v>
      </c>
      <c r="C3786" s="234" t="s">
        <v>775</v>
      </c>
      <c r="D3786" s="235">
        <v>101.52</v>
      </c>
    </row>
    <row r="3787" spans="1:4" ht="24.95" customHeight="1" x14ac:dyDescent="0.2">
      <c r="A3787" s="504">
        <v>92686</v>
      </c>
      <c r="B3787" s="233" t="s">
        <v>7563</v>
      </c>
      <c r="C3787" s="234" t="s">
        <v>775</v>
      </c>
      <c r="D3787" s="235">
        <v>129.43</v>
      </c>
    </row>
    <row r="3788" spans="1:4" ht="24.95" customHeight="1" x14ac:dyDescent="0.2">
      <c r="A3788" s="504">
        <v>92692</v>
      </c>
      <c r="B3788" s="233" t="s">
        <v>7564</v>
      </c>
      <c r="C3788" s="234" t="s">
        <v>775</v>
      </c>
      <c r="D3788" s="235">
        <v>9.1</v>
      </c>
    </row>
    <row r="3789" spans="1:4" ht="24.95" customHeight="1" x14ac:dyDescent="0.2">
      <c r="A3789" s="504">
        <v>92693</v>
      </c>
      <c r="B3789" s="233" t="s">
        <v>7565</v>
      </c>
      <c r="C3789" s="234" t="s">
        <v>775</v>
      </c>
      <c r="D3789" s="235">
        <v>9.34</v>
      </c>
    </row>
    <row r="3790" spans="1:4" ht="24.95" customHeight="1" x14ac:dyDescent="0.2">
      <c r="A3790" s="504">
        <v>92694</v>
      </c>
      <c r="B3790" s="233" t="s">
        <v>7566</v>
      </c>
      <c r="C3790" s="234" t="s">
        <v>775</v>
      </c>
      <c r="D3790" s="235">
        <v>14.49</v>
      </c>
    </row>
    <row r="3791" spans="1:4" ht="24.95" customHeight="1" x14ac:dyDescent="0.2">
      <c r="A3791" s="504">
        <v>92695</v>
      </c>
      <c r="B3791" s="233" t="s">
        <v>7567</v>
      </c>
      <c r="C3791" s="234" t="s">
        <v>775</v>
      </c>
      <c r="D3791" s="235">
        <v>14.74</v>
      </c>
    </row>
    <row r="3792" spans="1:4" ht="24.95" customHeight="1" x14ac:dyDescent="0.2">
      <c r="A3792" s="504">
        <v>92696</v>
      </c>
      <c r="B3792" s="233" t="s">
        <v>7568</v>
      </c>
      <c r="C3792" s="234" t="s">
        <v>775</v>
      </c>
      <c r="D3792" s="235">
        <v>22.75</v>
      </c>
    </row>
    <row r="3793" spans="1:4" ht="24.95" customHeight="1" x14ac:dyDescent="0.2">
      <c r="A3793" s="504">
        <v>92697</v>
      </c>
      <c r="B3793" s="233" t="s">
        <v>7569</v>
      </c>
      <c r="C3793" s="234" t="s">
        <v>775</v>
      </c>
      <c r="D3793" s="235">
        <v>23.85</v>
      </c>
    </row>
    <row r="3794" spans="1:4" ht="24.95" customHeight="1" x14ac:dyDescent="0.2">
      <c r="A3794" s="504">
        <v>92698</v>
      </c>
      <c r="B3794" s="233" t="s">
        <v>7570</v>
      </c>
      <c r="C3794" s="234" t="s">
        <v>775</v>
      </c>
      <c r="D3794" s="235">
        <v>13.46</v>
      </c>
    </row>
    <row r="3795" spans="1:4" ht="24.95" customHeight="1" x14ac:dyDescent="0.2">
      <c r="A3795" s="504">
        <v>92699</v>
      </c>
      <c r="B3795" s="233" t="s">
        <v>7571</v>
      </c>
      <c r="C3795" s="234" t="s">
        <v>775</v>
      </c>
      <c r="D3795" s="235">
        <v>12.67</v>
      </c>
    </row>
    <row r="3796" spans="1:4" ht="24.95" customHeight="1" x14ac:dyDescent="0.2">
      <c r="A3796" s="504">
        <v>92700</v>
      </c>
      <c r="B3796" s="233" t="s">
        <v>7572</v>
      </c>
      <c r="C3796" s="234" t="s">
        <v>775</v>
      </c>
      <c r="D3796" s="235">
        <v>22.01</v>
      </c>
    </row>
    <row r="3797" spans="1:4" ht="24.95" customHeight="1" x14ac:dyDescent="0.2">
      <c r="A3797" s="504">
        <v>92701</v>
      </c>
      <c r="B3797" s="233" t="s">
        <v>7573</v>
      </c>
      <c r="C3797" s="234" t="s">
        <v>775</v>
      </c>
      <c r="D3797" s="235">
        <v>20.83</v>
      </c>
    </row>
    <row r="3798" spans="1:4" ht="24.95" customHeight="1" x14ac:dyDescent="0.2">
      <c r="A3798" s="504">
        <v>92702</v>
      </c>
      <c r="B3798" s="233" t="s">
        <v>7574</v>
      </c>
      <c r="C3798" s="234" t="s">
        <v>775</v>
      </c>
      <c r="D3798" s="235">
        <v>34.49</v>
      </c>
    </row>
    <row r="3799" spans="1:4" ht="24.95" customHeight="1" x14ac:dyDescent="0.2">
      <c r="A3799" s="504">
        <v>92703</v>
      </c>
      <c r="B3799" s="233" t="s">
        <v>7575</v>
      </c>
      <c r="C3799" s="234" t="s">
        <v>775</v>
      </c>
      <c r="D3799" s="235">
        <v>33.03</v>
      </c>
    </row>
    <row r="3800" spans="1:4" ht="24.95" customHeight="1" x14ac:dyDescent="0.2">
      <c r="A3800" s="504">
        <v>92704</v>
      </c>
      <c r="B3800" s="233" t="s">
        <v>7576</v>
      </c>
      <c r="C3800" s="234" t="s">
        <v>775</v>
      </c>
      <c r="D3800" s="235">
        <v>17.04</v>
      </c>
    </row>
    <row r="3801" spans="1:4" ht="24.95" customHeight="1" x14ac:dyDescent="0.2">
      <c r="A3801" s="504">
        <v>92705</v>
      </c>
      <c r="B3801" s="233" t="s">
        <v>7577</v>
      </c>
      <c r="C3801" s="234" t="s">
        <v>775</v>
      </c>
      <c r="D3801" s="235">
        <v>27.53</v>
      </c>
    </row>
    <row r="3802" spans="1:4" ht="24.95" customHeight="1" x14ac:dyDescent="0.2">
      <c r="A3802" s="504">
        <v>92706</v>
      </c>
      <c r="B3802" s="233" t="s">
        <v>7578</v>
      </c>
      <c r="C3802" s="234" t="s">
        <v>775</v>
      </c>
      <c r="D3802" s="235">
        <v>44.57</v>
      </c>
    </row>
    <row r="3803" spans="1:4" ht="24.95" customHeight="1" x14ac:dyDescent="0.2">
      <c r="A3803" s="504">
        <v>92889</v>
      </c>
      <c r="B3803" s="233" t="s">
        <v>7579</v>
      </c>
      <c r="C3803" s="234" t="s">
        <v>775</v>
      </c>
      <c r="D3803" s="235">
        <v>81.92</v>
      </c>
    </row>
    <row r="3804" spans="1:4" ht="24.95" customHeight="1" x14ac:dyDescent="0.2">
      <c r="A3804" s="504">
        <v>92890</v>
      </c>
      <c r="B3804" s="233" t="s">
        <v>7580</v>
      </c>
      <c r="C3804" s="234" t="s">
        <v>775</v>
      </c>
      <c r="D3804" s="235">
        <v>123.52</v>
      </c>
    </row>
    <row r="3805" spans="1:4" ht="24.95" customHeight="1" x14ac:dyDescent="0.2">
      <c r="A3805" s="504">
        <v>92891</v>
      </c>
      <c r="B3805" s="233" t="s">
        <v>7581</v>
      </c>
      <c r="C3805" s="234" t="s">
        <v>775</v>
      </c>
      <c r="D3805" s="235">
        <v>180.44</v>
      </c>
    </row>
    <row r="3806" spans="1:4" ht="24.95" customHeight="1" x14ac:dyDescent="0.2">
      <c r="A3806" s="504">
        <v>92892</v>
      </c>
      <c r="B3806" s="233" t="s">
        <v>7582</v>
      </c>
      <c r="C3806" s="234" t="s">
        <v>775</v>
      </c>
      <c r="D3806" s="235">
        <v>35.92</v>
      </c>
    </row>
    <row r="3807" spans="1:4" ht="24.95" customHeight="1" x14ac:dyDescent="0.2">
      <c r="A3807" s="504">
        <v>92893</v>
      </c>
      <c r="B3807" s="233" t="s">
        <v>7583</v>
      </c>
      <c r="C3807" s="234" t="s">
        <v>775</v>
      </c>
      <c r="D3807" s="235">
        <v>50.69</v>
      </c>
    </row>
    <row r="3808" spans="1:4" ht="24.95" customHeight="1" x14ac:dyDescent="0.2">
      <c r="A3808" s="504">
        <v>92894</v>
      </c>
      <c r="B3808" s="233" t="s">
        <v>7584</v>
      </c>
      <c r="C3808" s="234" t="s">
        <v>775</v>
      </c>
      <c r="D3808" s="235">
        <v>60.43</v>
      </c>
    </row>
    <row r="3809" spans="1:4" ht="24.95" customHeight="1" x14ac:dyDescent="0.2">
      <c r="A3809" s="504">
        <v>92895</v>
      </c>
      <c r="B3809" s="233" t="s">
        <v>7585</v>
      </c>
      <c r="C3809" s="234" t="s">
        <v>775</v>
      </c>
      <c r="D3809" s="235">
        <v>81.89</v>
      </c>
    </row>
    <row r="3810" spans="1:4" ht="24.95" customHeight="1" x14ac:dyDescent="0.2">
      <c r="A3810" s="504">
        <v>92896</v>
      </c>
      <c r="B3810" s="233" t="s">
        <v>7586</v>
      </c>
      <c r="C3810" s="234" t="s">
        <v>775</v>
      </c>
      <c r="D3810" s="235">
        <v>124.62</v>
      </c>
    </row>
    <row r="3811" spans="1:4" ht="24.95" customHeight="1" x14ac:dyDescent="0.2">
      <c r="A3811" s="504">
        <v>92897</v>
      </c>
      <c r="B3811" s="233" t="s">
        <v>7587</v>
      </c>
      <c r="C3811" s="234" t="s">
        <v>775</v>
      </c>
      <c r="D3811" s="235">
        <v>182.72</v>
      </c>
    </row>
    <row r="3812" spans="1:4" ht="24.95" customHeight="1" x14ac:dyDescent="0.2">
      <c r="A3812" s="504">
        <v>92898</v>
      </c>
      <c r="B3812" s="233" t="s">
        <v>7588</v>
      </c>
      <c r="C3812" s="234" t="s">
        <v>775</v>
      </c>
      <c r="D3812" s="235">
        <v>29.76</v>
      </c>
    </row>
    <row r="3813" spans="1:4" ht="24.95" customHeight="1" x14ac:dyDescent="0.2">
      <c r="A3813" s="504">
        <v>92899</v>
      </c>
      <c r="B3813" s="233" t="s">
        <v>7589</v>
      </c>
      <c r="C3813" s="234" t="s">
        <v>775</v>
      </c>
      <c r="D3813" s="235">
        <v>43.68</v>
      </c>
    </row>
    <row r="3814" spans="1:4" ht="24.95" customHeight="1" x14ac:dyDescent="0.2">
      <c r="A3814" s="504">
        <v>92900</v>
      </c>
      <c r="B3814" s="233" t="s">
        <v>7590</v>
      </c>
      <c r="C3814" s="234" t="s">
        <v>775</v>
      </c>
      <c r="D3814" s="235">
        <v>52.44</v>
      </c>
    </row>
    <row r="3815" spans="1:4" ht="24.95" customHeight="1" x14ac:dyDescent="0.2">
      <c r="A3815" s="504">
        <v>92901</v>
      </c>
      <c r="B3815" s="233" t="s">
        <v>7591</v>
      </c>
      <c r="C3815" s="234" t="s">
        <v>775</v>
      </c>
      <c r="D3815" s="235">
        <v>72.7</v>
      </c>
    </row>
    <row r="3816" spans="1:4" ht="24.95" customHeight="1" x14ac:dyDescent="0.2">
      <c r="A3816" s="504">
        <v>92902</v>
      </c>
      <c r="B3816" s="233" t="s">
        <v>7592</v>
      </c>
      <c r="C3816" s="234" t="s">
        <v>775</v>
      </c>
      <c r="D3816" s="235">
        <v>113.6</v>
      </c>
    </row>
    <row r="3817" spans="1:4" ht="24.95" customHeight="1" x14ac:dyDescent="0.2">
      <c r="A3817" s="504">
        <v>92903</v>
      </c>
      <c r="B3817" s="233" t="s">
        <v>7593</v>
      </c>
      <c r="C3817" s="234" t="s">
        <v>775</v>
      </c>
      <c r="D3817" s="235">
        <v>169.9</v>
      </c>
    </row>
    <row r="3818" spans="1:4" ht="24.95" customHeight="1" x14ac:dyDescent="0.2">
      <c r="A3818" s="504">
        <v>92904</v>
      </c>
      <c r="B3818" s="233" t="s">
        <v>7594</v>
      </c>
      <c r="C3818" s="234" t="s">
        <v>775</v>
      </c>
      <c r="D3818" s="235">
        <v>20.18</v>
      </c>
    </row>
    <row r="3819" spans="1:4" ht="24.95" customHeight="1" x14ac:dyDescent="0.2">
      <c r="A3819" s="504">
        <v>92905</v>
      </c>
      <c r="B3819" s="233" t="s">
        <v>7595</v>
      </c>
      <c r="C3819" s="234" t="s">
        <v>775</v>
      </c>
      <c r="D3819" s="235">
        <v>28.96</v>
      </c>
    </row>
    <row r="3820" spans="1:4" ht="24.95" customHeight="1" x14ac:dyDescent="0.2">
      <c r="A3820" s="504">
        <v>92906</v>
      </c>
      <c r="B3820" s="233" t="s">
        <v>7596</v>
      </c>
      <c r="C3820" s="234" t="s">
        <v>775</v>
      </c>
      <c r="D3820" s="235">
        <v>35.659999999999997</v>
      </c>
    </row>
    <row r="3821" spans="1:4" ht="24.95" customHeight="1" x14ac:dyDescent="0.2">
      <c r="A3821" s="504">
        <v>92907</v>
      </c>
      <c r="B3821" s="233" t="s">
        <v>18591</v>
      </c>
      <c r="C3821" s="234" t="s">
        <v>775</v>
      </c>
      <c r="D3821" s="235">
        <v>44.55</v>
      </c>
    </row>
    <row r="3822" spans="1:4" ht="24.95" customHeight="1" x14ac:dyDescent="0.2">
      <c r="A3822" s="504">
        <v>92908</v>
      </c>
      <c r="B3822" s="233" t="s">
        <v>18592</v>
      </c>
      <c r="C3822" s="234" t="s">
        <v>775</v>
      </c>
      <c r="D3822" s="235">
        <v>44.55</v>
      </c>
    </row>
    <row r="3823" spans="1:4" ht="24.95" customHeight="1" x14ac:dyDescent="0.2">
      <c r="A3823" s="504">
        <v>92909</v>
      </c>
      <c r="B3823" s="233" t="s">
        <v>7597</v>
      </c>
      <c r="C3823" s="234" t="s">
        <v>775</v>
      </c>
      <c r="D3823" s="235">
        <v>44.55</v>
      </c>
    </row>
    <row r="3824" spans="1:4" ht="24.95" customHeight="1" x14ac:dyDescent="0.2">
      <c r="A3824" s="504">
        <v>92910</v>
      </c>
      <c r="B3824" s="233" t="s">
        <v>18593</v>
      </c>
      <c r="C3824" s="234" t="s">
        <v>775</v>
      </c>
      <c r="D3824" s="235">
        <v>63.99</v>
      </c>
    </row>
    <row r="3825" spans="1:4" ht="24.95" customHeight="1" x14ac:dyDescent="0.2">
      <c r="A3825" s="504">
        <v>92911</v>
      </c>
      <c r="B3825" s="233" t="s">
        <v>18594</v>
      </c>
      <c r="C3825" s="234" t="s">
        <v>775</v>
      </c>
      <c r="D3825" s="235">
        <v>63.99</v>
      </c>
    </row>
    <row r="3826" spans="1:4" ht="24.95" customHeight="1" x14ac:dyDescent="0.2">
      <c r="A3826" s="504">
        <v>92912</v>
      </c>
      <c r="B3826" s="233" t="s">
        <v>18595</v>
      </c>
      <c r="C3826" s="234" t="s">
        <v>775</v>
      </c>
      <c r="D3826" s="235">
        <v>85.29</v>
      </c>
    </row>
    <row r="3827" spans="1:4" ht="24.95" customHeight="1" x14ac:dyDescent="0.2">
      <c r="A3827" s="504">
        <v>92913</v>
      </c>
      <c r="B3827" s="233" t="s">
        <v>18596</v>
      </c>
      <c r="C3827" s="234" t="s">
        <v>775</v>
      </c>
      <c r="D3827" s="235">
        <v>87.18</v>
      </c>
    </row>
    <row r="3828" spans="1:4" ht="24.95" customHeight="1" x14ac:dyDescent="0.2">
      <c r="A3828" s="504">
        <v>92914</v>
      </c>
      <c r="B3828" s="233" t="s">
        <v>7598</v>
      </c>
      <c r="C3828" s="234" t="s">
        <v>775</v>
      </c>
      <c r="D3828" s="235">
        <v>87.18</v>
      </c>
    </row>
    <row r="3829" spans="1:4" ht="24.95" customHeight="1" x14ac:dyDescent="0.2">
      <c r="A3829" s="504">
        <v>92918</v>
      </c>
      <c r="B3829" s="233" t="s">
        <v>7599</v>
      </c>
      <c r="C3829" s="234" t="s">
        <v>775</v>
      </c>
      <c r="D3829" s="235">
        <v>24.02</v>
      </c>
    </row>
    <row r="3830" spans="1:4" ht="24.95" customHeight="1" x14ac:dyDescent="0.2">
      <c r="A3830" s="504">
        <v>92920</v>
      </c>
      <c r="B3830" s="233" t="s">
        <v>7600</v>
      </c>
      <c r="C3830" s="234" t="s">
        <v>775</v>
      </c>
      <c r="D3830" s="235">
        <v>24.17</v>
      </c>
    </row>
    <row r="3831" spans="1:4" ht="24.95" customHeight="1" x14ac:dyDescent="0.2">
      <c r="A3831" s="504">
        <v>92925</v>
      </c>
      <c r="B3831" s="233" t="s">
        <v>7601</v>
      </c>
      <c r="C3831" s="234" t="s">
        <v>775</v>
      </c>
      <c r="D3831" s="235">
        <v>29.56</v>
      </c>
    </row>
    <row r="3832" spans="1:4" ht="24.95" customHeight="1" x14ac:dyDescent="0.2">
      <c r="A3832" s="504">
        <v>92926</v>
      </c>
      <c r="B3832" s="233" t="s">
        <v>7602</v>
      </c>
      <c r="C3832" s="234" t="s">
        <v>775</v>
      </c>
      <c r="D3832" s="235">
        <v>29.55</v>
      </c>
    </row>
    <row r="3833" spans="1:4" ht="24.95" customHeight="1" x14ac:dyDescent="0.2">
      <c r="A3833" s="504">
        <v>92927</v>
      </c>
      <c r="B3833" s="233" t="s">
        <v>7603</v>
      </c>
      <c r="C3833" s="234" t="s">
        <v>775</v>
      </c>
      <c r="D3833" s="235">
        <v>29.55</v>
      </c>
    </row>
    <row r="3834" spans="1:4" ht="24.95" customHeight="1" x14ac:dyDescent="0.2">
      <c r="A3834" s="504">
        <v>92928</v>
      </c>
      <c r="B3834" s="233" t="s">
        <v>18597</v>
      </c>
      <c r="C3834" s="234" t="s">
        <v>775</v>
      </c>
      <c r="D3834" s="235">
        <v>33.72</v>
      </c>
    </row>
    <row r="3835" spans="1:4" ht="24.95" customHeight="1" x14ac:dyDescent="0.2">
      <c r="A3835" s="504">
        <v>92929</v>
      </c>
      <c r="B3835" s="233" t="s">
        <v>18598</v>
      </c>
      <c r="C3835" s="234" t="s">
        <v>775</v>
      </c>
      <c r="D3835" s="235">
        <v>33.72</v>
      </c>
    </row>
    <row r="3836" spans="1:4" ht="24.95" customHeight="1" x14ac:dyDescent="0.2">
      <c r="A3836" s="504">
        <v>92930</v>
      </c>
      <c r="B3836" s="233" t="s">
        <v>18599</v>
      </c>
      <c r="C3836" s="234" t="s">
        <v>775</v>
      </c>
      <c r="D3836" s="235">
        <v>33.72</v>
      </c>
    </row>
    <row r="3837" spans="1:4" ht="24.95" customHeight="1" x14ac:dyDescent="0.2">
      <c r="A3837" s="504">
        <v>92931</v>
      </c>
      <c r="B3837" s="233" t="s">
        <v>18600</v>
      </c>
      <c r="C3837" s="234" t="s">
        <v>775</v>
      </c>
      <c r="D3837" s="235">
        <v>44.52</v>
      </c>
    </row>
    <row r="3838" spans="1:4" ht="24.95" customHeight="1" x14ac:dyDescent="0.2">
      <c r="A3838" s="504">
        <v>92932</v>
      </c>
      <c r="B3838" s="233" t="s">
        <v>18601</v>
      </c>
      <c r="C3838" s="234" t="s">
        <v>775</v>
      </c>
      <c r="D3838" s="235">
        <v>44.52</v>
      </c>
    </row>
    <row r="3839" spans="1:4" ht="24.95" customHeight="1" x14ac:dyDescent="0.2">
      <c r="A3839" s="504">
        <v>92933</v>
      </c>
      <c r="B3839" s="233" t="s">
        <v>7604</v>
      </c>
      <c r="C3839" s="234" t="s">
        <v>775</v>
      </c>
      <c r="D3839" s="235">
        <v>44.52</v>
      </c>
    </row>
    <row r="3840" spans="1:4" ht="24.95" customHeight="1" x14ac:dyDescent="0.2">
      <c r="A3840" s="504">
        <v>92934</v>
      </c>
      <c r="B3840" s="233" t="s">
        <v>18602</v>
      </c>
      <c r="C3840" s="234" t="s">
        <v>775</v>
      </c>
      <c r="D3840" s="235">
        <v>65.09</v>
      </c>
    </row>
    <row r="3841" spans="1:4" ht="24.95" customHeight="1" x14ac:dyDescent="0.2">
      <c r="A3841" s="504">
        <v>92935</v>
      </c>
      <c r="B3841" s="233" t="s">
        <v>18603</v>
      </c>
      <c r="C3841" s="234" t="s">
        <v>775</v>
      </c>
      <c r="D3841" s="235">
        <v>65.09</v>
      </c>
    </row>
    <row r="3842" spans="1:4" ht="24.95" customHeight="1" x14ac:dyDescent="0.2">
      <c r="A3842" s="504">
        <v>92936</v>
      </c>
      <c r="B3842" s="233" t="s">
        <v>18604</v>
      </c>
      <c r="C3842" s="234" t="s">
        <v>775</v>
      </c>
      <c r="D3842" s="235">
        <v>89.46</v>
      </c>
    </row>
    <row r="3843" spans="1:4" ht="24.95" customHeight="1" x14ac:dyDescent="0.2">
      <c r="A3843" s="504">
        <v>92937</v>
      </c>
      <c r="B3843" s="233" t="s">
        <v>7605</v>
      </c>
      <c r="C3843" s="234" t="s">
        <v>775</v>
      </c>
      <c r="D3843" s="235">
        <v>89.46</v>
      </c>
    </row>
    <row r="3844" spans="1:4" ht="24.95" customHeight="1" x14ac:dyDescent="0.2">
      <c r="A3844" s="504">
        <v>92938</v>
      </c>
      <c r="B3844" s="233" t="s">
        <v>7606</v>
      </c>
      <c r="C3844" s="234" t="s">
        <v>775</v>
      </c>
      <c r="D3844" s="235">
        <v>17.86</v>
      </c>
    </row>
    <row r="3845" spans="1:4" ht="24.95" customHeight="1" x14ac:dyDescent="0.2">
      <c r="A3845" s="504">
        <v>92939</v>
      </c>
      <c r="B3845" s="233" t="s">
        <v>7607</v>
      </c>
      <c r="C3845" s="234" t="s">
        <v>775</v>
      </c>
      <c r="D3845" s="235">
        <v>18.010000000000002</v>
      </c>
    </row>
    <row r="3846" spans="1:4" ht="24.95" customHeight="1" x14ac:dyDescent="0.2">
      <c r="A3846" s="504">
        <v>92940</v>
      </c>
      <c r="B3846" s="233" t="s">
        <v>18605</v>
      </c>
      <c r="C3846" s="234" t="s">
        <v>775</v>
      </c>
      <c r="D3846" s="235">
        <v>22.55</v>
      </c>
    </row>
    <row r="3847" spans="1:4" ht="24.95" customHeight="1" x14ac:dyDescent="0.2">
      <c r="A3847" s="504">
        <v>92941</v>
      </c>
      <c r="B3847" s="233" t="s">
        <v>18606</v>
      </c>
      <c r="C3847" s="234" t="s">
        <v>775</v>
      </c>
      <c r="D3847" s="235">
        <v>22.54</v>
      </c>
    </row>
    <row r="3848" spans="1:4" ht="24.95" customHeight="1" x14ac:dyDescent="0.2">
      <c r="A3848" s="504">
        <v>92942</v>
      </c>
      <c r="B3848" s="233" t="s">
        <v>18607</v>
      </c>
      <c r="C3848" s="234" t="s">
        <v>775</v>
      </c>
      <c r="D3848" s="235">
        <v>22.54</v>
      </c>
    </row>
    <row r="3849" spans="1:4" ht="24.95" customHeight="1" x14ac:dyDescent="0.2">
      <c r="A3849" s="504">
        <v>92943</v>
      </c>
      <c r="B3849" s="233" t="s">
        <v>18608</v>
      </c>
      <c r="C3849" s="234" t="s">
        <v>775</v>
      </c>
      <c r="D3849" s="235">
        <v>25.73</v>
      </c>
    </row>
    <row r="3850" spans="1:4" ht="24.95" customHeight="1" x14ac:dyDescent="0.2">
      <c r="A3850" s="504">
        <v>92944</v>
      </c>
      <c r="B3850" s="233" t="s">
        <v>18609</v>
      </c>
      <c r="C3850" s="234" t="s">
        <v>775</v>
      </c>
      <c r="D3850" s="235">
        <v>25.73</v>
      </c>
    </row>
    <row r="3851" spans="1:4" ht="24.95" customHeight="1" x14ac:dyDescent="0.2">
      <c r="A3851" s="504">
        <v>92945</v>
      </c>
      <c r="B3851" s="233" t="s">
        <v>18610</v>
      </c>
      <c r="C3851" s="234" t="s">
        <v>775</v>
      </c>
      <c r="D3851" s="235">
        <v>25.73</v>
      </c>
    </row>
    <row r="3852" spans="1:4" ht="24.95" customHeight="1" x14ac:dyDescent="0.2">
      <c r="A3852" s="504">
        <v>92946</v>
      </c>
      <c r="B3852" s="233" t="s">
        <v>18611</v>
      </c>
      <c r="C3852" s="234" t="s">
        <v>775</v>
      </c>
      <c r="D3852" s="235">
        <v>35.33</v>
      </c>
    </row>
    <row r="3853" spans="1:4" ht="24.95" customHeight="1" x14ac:dyDescent="0.2">
      <c r="A3853" s="504">
        <v>92947</v>
      </c>
      <c r="B3853" s="233" t="s">
        <v>18612</v>
      </c>
      <c r="C3853" s="234" t="s">
        <v>775</v>
      </c>
      <c r="D3853" s="235">
        <v>35.33</v>
      </c>
    </row>
    <row r="3854" spans="1:4" ht="24.95" customHeight="1" x14ac:dyDescent="0.2">
      <c r="A3854" s="504">
        <v>92948</v>
      </c>
      <c r="B3854" s="233" t="s">
        <v>7608</v>
      </c>
      <c r="C3854" s="234" t="s">
        <v>775</v>
      </c>
      <c r="D3854" s="235">
        <v>35.33</v>
      </c>
    </row>
    <row r="3855" spans="1:4" ht="24.95" customHeight="1" x14ac:dyDescent="0.2">
      <c r="A3855" s="504">
        <v>92949</v>
      </c>
      <c r="B3855" s="233" t="s">
        <v>18613</v>
      </c>
      <c r="C3855" s="234" t="s">
        <v>775</v>
      </c>
      <c r="D3855" s="235">
        <v>54.07</v>
      </c>
    </row>
    <row r="3856" spans="1:4" ht="24.95" customHeight="1" x14ac:dyDescent="0.2">
      <c r="A3856" s="504">
        <v>92950</v>
      </c>
      <c r="B3856" s="233" t="s">
        <v>7609</v>
      </c>
      <c r="C3856" s="234" t="s">
        <v>775</v>
      </c>
      <c r="D3856" s="235">
        <v>54.07</v>
      </c>
    </row>
    <row r="3857" spans="1:4" ht="24.95" customHeight="1" x14ac:dyDescent="0.2">
      <c r="A3857" s="504">
        <v>92951</v>
      </c>
      <c r="B3857" s="233" t="s">
        <v>18614</v>
      </c>
      <c r="C3857" s="234" t="s">
        <v>775</v>
      </c>
      <c r="D3857" s="235">
        <v>76.64</v>
      </c>
    </row>
    <row r="3858" spans="1:4" ht="24.95" customHeight="1" x14ac:dyDescent="0.2">
      <c r="A3858" s="504">
        <v>92952</v>
      </c>
      <c r="B3858" s="233" t="s">
        <v>7610</v>
      </c>
      <c r="C3858" s="234" t="s">
        <v>775</v>
      </c>
      <c r="D3858" s="235">
        <v>76.64</v>
      </c>
    </row>
    <row r="3859" spans="1:4" ht="24.95" customHeight="1" x14ac:dyDescent="0.2">
      <c r="A3859" s="504">
        <v>92953</v>
      </c>
      <c r="B3859" s="233" t="s">
        <v>7611</v>
      </c>
      <c r="C3859" s="234" t="s">
        <v>775</v>
      </c>
      <c r="D3859" s="235">
        <v>15.53</v>
      </c>
    </row>
    <row r="3860" spans="1:4" ht="24.95" customHeight="1" x14ac:dyDescent="0.2">
      <c r="A3860" s="504">
        <v>93050</v>
      </c>
      <c r="B3860" s="233" t="s">
        <v>18615</v>
      </c>
      <c r="C3860" s="234" t="s">
        <v>775</v>
      </c>
      <c r="D3860" s="235">
        <v>5.97</v>
      </c>
    </row>
    <row r="3861" spans="1:4" ht="24.95" customHeight="1" x14ac:dyDescent="0.2">
      <c r="A3861" s="504">
        <v>93051</v>
      </c>
      <c r="B3861" s="233" t="s">
        <v>18616</v>
      </c>
      <c r="C3861" s="234" t="s">
        <v>775</v>
      </c>
      <c r="D3861" s="235">
        <v>5.57</v>
      </c>
    </row>
    <row r="3862" spans="1:4" ht="24.95" customHeight="1" x14ac:dyDescent="0.2">
      <c r="A3862" s="504">
        <v>93052</v>
      </c>
      <c r="B3862" s="233" t="s">
        <v>18617</v>
      </c>
      <c r="C3862" s="234" t="s">
        <v>775</v>
      </c>
      <c r="D3862" s="235">
        <v>235.06</v>
      </c>
    </row>
    <row r="3863" spans="1:4" ht="24.95" customHeight="1" x14ac:dyDescent="0.2">
      <c r="A3863" s="504">
        <v>93054</v>
      </c>
      <c r="B3863" s="233" t="s">
        <v>18618</v>
      </c>
      <c r="C3863" s="234" t="s">
        <v>775</v>
      </c>
      <c r="D3863" s="235">
        <v>10.75</v>
      </c>
    </row>
    <row r="3864" spans="1:4" ht="24.95" customHeight="1" x14ac:dyDescent="0.2">
      <c r="A3864" s="504">
        <v>93055</v>
      </c>
      <c r="B3864" s="233" t="s">
        <v>18619</v>
      </c>
      <c r="C3864" s="234" t="s">
        <v>775</v>
      </c>
      <c r="D3864" s="235">
        <v>21.14</v>
      </c>
    </row>
    <row r="3865" spans="1:4" ht="24.95" customHeight="1" x14ac:dyDescent="0.2">
      <c r="A3865" s="504">
        <v>93056</v>
      </c>
      <c r="B3865" s="233" t="s">
        <v>18620</v>
      </c>
      <c r="C3865" s="234" t="s">
        <v>775</v>
      </c>
      <c r="D3865" s="235">
        <v>8.52</v>
      </c>
    </row>
    <row r="3866" spans="1:4" ht="24.95" customHeight="1" x14ac:dyDescent="0.2">
      <c r="A3866" s="504">
        <v>93057</v>
      </c>
      <c r="B3866" s="233" t="s">
        <v>18621</v>
      </c>
      <c r="C3866" s="234" t="s">
        <v>775</v>
      </c>
      <c r="D3866" s="235">
        <v>7.55</v>
      </c>
    </row>
    <row r="3867" spans="1:4" ht="24.95" customHeight="1" x14ac:dyDescent="0.2">
      <c r="A3867" s="504">
        <v>93058</v>
      </c>
      <c r="B3867" s="233" t="s">
        <v>18622</v>
      </c>
      <c r="C3867" s="234" t="s">
        <v>775</v>
      </c>
      <c r="D3867" s="235">
        <v>258.55</v>
      </c>
    </row>
    <row r="3868" spans="1:4" ht="24.95" customHeight="1" x14ac:dyDescent="0.2">
      <c r="A3868" s="504">
        <v>93059</v>
      </c>
      <c r="B3868" s="233" t="s">
        <v>18623</v>
      </c>
      <c r="C3868" s="234" t="s">
        <v>775</v>
      </c>
      <c r="D3868" s="235">
        <v>14.62</v>
      </c>
    </row>
    <row r="3869" spans="1:4" ht="24.95" customHeight="1" x14ac:dyDescent="0.2">
      <c r="A3869" s="504">
        <v>93060</v>
      </c>
      <c r="B3869" s="233" t="s">
        <v>18624</v>
      </c>
      <c r="C3869" s="234" t="s">
        <v>775</v>
      </c>
      <c r="D3869" s="235">
        <v>36.42</v>
      </c>
    </row>
    <row r="3870" spans="1:4" ht="24.95" customHeight="1" x14ac:dyDescent="0.2">
      <c r="A3870" s="504">
        <v>93061</v>
      </c>
      <c r="B3870" s="233" t="s">
        <v>18625</v>
      </c>
      <c r="C3870" s="234" t="s">
        <v>775</v>
      </c>
      <c r="D3870" s="235">
        <v>15.36</v>
      </c>
    </row>
    <row r="3871" spans="1:4" ht="24.95" customHeight="1" x14ac:dyDescent="0.2">
      <c r="A3871" s="504">
        <v>93062</v>
      </c>
      <c r="B3871" s="233" t="s">
        <v>18626</v>
      </c>
      <c r="C3871" s="234" t="s">
        <v>775</v>
      </c>
      <c r="D3871" s="235">
        <v>13.48</v>
      </c>
    </row>
    <row r="3872" spans="1:4" ht="24.95" customHeight="1" x14ac:dyDescent="0.2">
      <c r="A3872" s="504">
        <v>93063</v>
      </c>
      <c r="B3872" s="233" t="s">
        <v>18627</v>
      </c>
      <c r="C3872" s="234" t="s">
        <v>775</v>
      </c>
      <c r="D3872" s="235">
        <v>296.18</v>
      </c>
    </row>
    <row r="3873" spans="1:4" ht="24.95" customHeight="1" x14ac:dyDescent="0.2">
      <c r="A3873" s="504">
        <v>93064</v>
      </c>
      <c r="B3873" s="233" t="s">
        <v>18628</v>
      </c>
      <c r="C3873" s="234" t="s">
        <v>775</v>
      </c>
      <c r="D3873" s="235">
        <v>23.3</v>
      </c>
    </row>
    <row r="3874" spans="1:4" ht="24.95" customHeight="1" x14ac:dyDescent="0.2">
      <c r="A3874" s="504">
        <v>93065</v>
      </c>
      <c r="B3874" s="233" t="s">
        <v>18629</v>
      </c>
      <c r="C3874" s="234" t="s">
        <v>775</v>
      </c>
      <c r="D3874" s="235">
        <v>21.9</v>
      </c>
    </row>
    <row r="3875" spans="1:4" ht="24.95" customHeight="1" x14ac:dyDescent="0.2">
      <c r="A3875" s="504">
        <v>93066</v>
      </c>
      <c r="B3875" s="233" t="s">
        <v>18630</v>
      </c>
      <c r="C3875" s="234" t="s">
        <v>775</v>
      </c>
      <c r="D3875" s="235">
        <v>371.68</v>
      </c>
    </row>
    <row r="3876" spans="1:4" ht="24.95" customHeight="1" x14ac:dyDescent="0.2">
      <c r="A3876" s="504">
        <v>93067</v>
      </c>
      <c r="B3876" s="233" t="s">
        <v>18631</v>
      </c>
      <c r="C3876" s="234" t="s">
        <v>775</v>
      </c>
      <c r="D3876" s="235">
        <v>34.24</v>
      </c>
    </row>
    <row r="3877" spans="1:4" ht="24.95" customHeight="1" x14ac:dyDescent="0.2">
      <c r="A3877" s="504">
        <v>93068</v>
      </c>
      <c r="B3877" s="233" t="s">
        <v>18632</v>
      </c>
      <c r="C3877" s="234" t="s">
        <v>775</v>
      </c>
      <c r="D3877" s="235">
        <v>30.15</v>
      </c>
    </row>
    <row r="3878" spans="1:4" ht="24.95" customHeight="1" x14ac:dyDescent="0.2">
      <c r="A3878" s="504">
        <v>93069</v>
      </c>
      <c r="B3878" s="233" t="s">
        <v>18633</v>
      </c>
      <c r="C3878" s="234" t="s">
        <v>775</v>
      </c>
      <c r="D3878" s="235">
        <v>514.92999999999995</v>
      </c>
    </row>
    <row r="3879" spans="1:4" ht="24.95" customHeight="1" x14ac:dyDescent="0.2">
      <c r="A3879" s="504">
        <v>93070</v>
      </c>
      <c r="B3879" s="233" t="s">
        <v>18634</v>
      </c>
      <c r="C3879" s="234" t="s">
        <v>775</v>
      </c>
      <c r="D3879" s="235">
        <v>84.36</v>
      </c>
    </row>
    <row r="3880" spans="1:4" ht="24.95" customHeight="1" x14ac:dyDescent="0.2">
      <c r="A3880" s="504">
        <v>93071</v>
      </c>
      <c r="B3880" s="233" t="s">
        <v>18635</v>
      </c>
      <c r="C3880" s="234" t="s">
        <v>775</v>
      </c>
      <c r="D3880" s="235">
        <v>78.47</v>
      </c>
    </row>
    <row r="3881" spans="1:4" ht="24.95" customHeight="1" x14ac:dyDescent="0.2">
      <c r="A3881" s="504">
        <v>93072</v>
      </c>
      <c r="B3881" s="233" t="s">
        <v>18636</v>
      </c>
      <c r="C3881" s="234" t="s">
        <v>775</v>
      </c>
      <c r="D3881" s="235">
        <v>679.18</v>
      </c>
    </row>
    <row r="3882" spans="1:4" ht="24.95" customHeight="1" x14ac:dyDescent="0.2">
      <c r="A3882" s="504">
        <v>93073</v>
      </c>
      <c r="B3882" s="233" t="s">
        <v>18637</v>
      </c>
      <c r="C3882" s="234" t="s">
        <v>775</v>
      </c>
      <c r="D3882" s="235">
        <v>38.799999999999997</v>
      </c>
    </row>
    <row r="3883" spans="1:4" ht="24.95" customHeight="1" x14ac:dyDescent="0.2">
      <c r="A3883" s="504">
        <v>93074</v>
      </c>
      <c r="B3883" s="233" t="s">
        <v>18638</v>
      </c>
      <c r="C3883" s="234" t="s">
        <v>775</v>
      </c>
      <c r="D3883" s="235">
        <v>7.26</v>
      </c>
    </row>
    <row r="3884" spans="1:4" ht="24.95" customHeight="1" x14ac:dyDescent="0.2">
      <c r="A3884" s="504">
        <v>93075</v>
      </c>
      <c r="B3884" s="233" t="s">
        <v>18639</v>
      </c>
      <c r="C3884" s="234" t="s">
        <v>775</v>
      </c>
      <c r="D3884" s="235">
        <v>11.15</v>
      </c>
    </row>
    <row r="3885" spans="1:4" ht="24.95" customHeight="1" x14ac:dyDescent="0.2">
      <c r="A3885" s="504">
        <v>93076</v>
      </c>
      <c r="B3885" s="233" t="s">
        <v>18640</v>
      </c>
      <c r="C3885" s="234" t="s">
        <v>775</v>
      </c>
      <c r="D3885" s="235">
        <v>11.09</v>
      </c>
    </row>
    <row r="3886" spans="1:4" ht="24.95" customHeight="1" x14ac:dyDescent="0.2">
      <c r="A3886" s="504">
        <v>93077</v>
      </c>
      <c r="B3886" s="233" t="s">
        <v>18641</v>
      </c>
      <c r="C3886" s="234" t="s">
        <v>775</v>
      </c>
      <c r="D3886" s="235">
        <v>15.46</v>
      </c>
    </row>
    <row r="3887" spans="1:4" ht="24.95" customHeight="1" x14ac:dyDescent="0.2">
      <c r="A3887" s="504">
        <v>93078</v>
      </c>
      <c r="B3887" s="233" t="s">
        <v>18642</v>
      </c>
      <c r="C3887" s="234" t="s">
        <v>775</v>
      </c>
      <c r="D3887" s="235">
        <v>16.600000000000001</v>
      </c>
    </row>
    <row r="3888" spans="1:4" ht="24.95" customHeight="1" x14ac:dyDescent="0.2">
      <c r="A3888" s="504">
        <v>93079</v>
      </c>
      <c r="B3888" s="233" t="s">
        <v>18643</v>
      </c>
      <c r="C3888" s="234" t="s">
        <v>775</v>
      </c>
      <c r="D3888" s="235">
        <v>15.03</v>
      </c>
    </row>
    <row r="3889" spans="1:4" ht="24.95" customHeight="1" x14ac:dyDescent="0.2">
      <c r="A3889" s="504">
        <v>93080</v>
      </c>
      <c r="B3889" s="233" t="s">
        <v>18644</v>
      </c>
      <c r="C3889" s="234" t="s">
        <v>775</v>
      </c>
      <c r="D3889" s="235">
        <v>4.7699999999999996</v>
      </c>
    </row>
    <row r="3890" spans="1:4" ht="24.95" customHeight="1" x14ac:dyDescent="0.2">
      <c r="A3890" s="504">
        <v>93081</v>
      </c>
      <c r="B3890" s="233" t="s">
        <v>18645</v>
      </c>
      <c r="C3890" s="234" t="s">
        <v>775</v>
      </c>
      <c r="D3890" s="235">
        <v>9.7100000000000009</v>
      </c>
    </row>
    <row r="3891" spans="1:4" ht="24.95" customHeight="1" x14ac:dyDescent="0.2">
      <c r="A3891" s="504">
        <v>93082</v>
      </c>
      <c r="B3891" s="233" t="s">
        <v>18646</v>
      </c>
      <c r="C3891" s="234" t="s">
        <v>775</v>
      </c>
      <c r="D3891" s="235">
        <v>11.68</v>
      </c>
    </row>
    <row r="3892" spans="1:4" ht="24.95" customHeight="1" x14ac:dyDescent="0.2">
      <c r="A3892" s="504">
        <v>93083</v>
      </c>
      <c r="B3892" s="233" t="s">
        <v>18647</v>
      </c>
      <c r="C3892" s="234" t="s">
        <v>775</v>
      </c>
      <c r="D3892" s="235">
        <v>203.62</v>
      </c>
    </row>
    <row r="3893" spans="1:4" ht="24.95" customHeight="1" x14ac:dyDescent="0.2">
      <c r="A3893" s="504">
        <v>93084</v>
      </c>
      <c r="B3893" s="233" t="s">
        <v>18648</v>
      </c>
      <c r="C3893" s="234" t="s">
        <v>775</v>
      </c>
      <c r="D3893" s="235">
        <v>7.36</v>
      </c>
    </row>
    <row r="3894" spans="1:4" ht="24.95" customHeight="1" x14ac:dyDescent="0.2">
      <c r="A3894" s="504">
        <v>93085</v>
      </c>
      <c r="B3894" s="233" t="s">
        <v>18649</v>
      </c>
      <c r="C3894" s="234" t="s">
        <v>775</v>
      </c>
      <c r="D3894" s="235">
        <v>6.96</v>
      </c>
    </row>
    <row r="3895" spans="1:4" ht="24.95" customHeight="1" x14ac:dyDescent="0.2">
      <c r="A3895" s="504">
        <v>93086</v>
      </c>
      <c r="B3895" s="233" t="s">
        <v>18650</v>
      </c>
      <c r="C3895" s="234" t="s">
        <v>775</v>
      </c>
      <c r="D3895" s="235">
        <v>236.45</v>
      </c>
    </row>
    <row r="3896" spans="1:4" ht="24.95" customHeight="1" x14ac:dyDescent="0.2">
      <c r="A3896" s="504">
        <v>93087</v>
      </c>
      <c r="B3896" s="233" t="s">
        <v>18651</v>
      </c>
      <c r="C3896" s="234" t="s">
        <v>775</v>
      </c>
      <c r="D3896" s="235">
        <v>10.61</v>
      </c>
    </row>
    <row r="3897" spans="1:4" ht="24.95" customHeight="1" x14ac:dyDescent="0.2">
      <c r="A3897" s="504">
        <v>93088</v>
      </c>
      <c r="B3897" s="233" t="s">
        <v>18652</v>
      </c>
      <c r="C3897" s="234" t="s">
        <v>775</v>
      </c>
      <c r="D3897" s="235">
        <v>12.25</v>
      </c>
    </row>
    <row r="3898" spans="1:4" ht="24.95" customHeight="1" x14ac:dyDescent="0.2">
      <c r="A3898" s="504">
        <v>93089</v>
      </c>
      <c r="B3898" s="233" t="s">
        <v>18653</v>
      </c>
      <c r="C3898" s="234" t="s">
        <v>775</v>
      </c>
      <c r="D3898" s="235">
        <v>22.53</v>
      </c>
    </row>
    <row r="3899" spans="1:4" ht="24.95" customHeight="1" x14ac:dyDescent="0.2">
      <c r="A3899" s="504">
        <v>93090</v>
      </c>
      <c r="B3899" s="233" t="s">
        <v>18654</v>
      </c>
      <c r="C3899" s="234" t="s">
        <v>775</v>
      </c>
      <c r="D3899" s="235">
        <v>9.91</v>
      </c>
    </row>
    <row r="3900" spans="1:4" ht="24.95" customHeight="1" x14ac:dyDescent="0.2">
      <c r="A3900" s="504">
        <v>93091</v>
      </c>
      <c r="B3900" s="233" t="s">
        <v>18655</v>
      </c>
      <c r="C3900" s="234" t="s">
        <v>775</v>
      </c>
      <c r="D3900" s="235">
        <v>8.94</v>
      </c>
    </row>
    <row r="3901" spans="1:4" ht="24.95" customHeight="1" x14ac:dyDescent="0.2">
      <c r="A3901" s="504">
        <v>93092</v>
      </c>
      <c r="B3901" s="233" t="s">
        <v>18656</v>
      </c>
      <c r="C3901" s="234" t="s">
        <v>775</v>
      </c>
      <c r="D3901" s="235">
        <v>259.94</v>
      </c>
    </row>
    <row r="3902" spans="1:4" ht="24.95" customHeight="1" x14ac:dyDescent="0.2">
      <c r="A3902" s="504">
        <v>93093</v>
      </c>
      <c r="B3902" s="233" t="s">
        <v>18657</v>
      </c>
      <c r="C3902" s="234" t="s">
        <v>775</v>
      </c>
      <c r="D3902" s="235">
        <v>16.010000000000002</v>
      </c>
    </row>
    <row r="3903" spans="1:4" ht="24.95" customHeight="1" x14ac:dyDescent="0.2">
      <c r="A3903" s="504">
        <v>93094</v>
      </c>
      <c r="B3903" s="233" t="s">
        <v>18658</v>
      </c>
      <c r="C3903" s="234" t="s">
        <v>775</v>
      </c>
      <c r="D3903" s="235">
        <v>37.81</v>
      </c>
    </row>
    <row r="3904" spans="1:4" ht="24.95" customHeight="1" x14ac:dyDescent="0.2">
      <c r="A3904" s="504">
        <v>93095</v>
      </c>
      <c r="B3904" s="233" t="s">
        <v>18659</v>
      </c>
      <c r="C3904" s="234" t="s">
        <v>775</v>
      </c>
      <c r="D3904" s="235">
        <v>29.51</v>
      </c>
    </row>
    <row r="3905" spans="1:4" ht="24.95" customHeight="1" x14ac:dyDescent="0.2">
      <c r="A3905" s="504">
        <v>93096</v>
      </c>
      <c r="B3905" s="233" t="s">
        <v>18660</v>
      </c>
      <c r="C3905" s="234" t="s">
        <v>775</v>
      </c>
      <c r="D3905" s="235">
        <v>41.53</v>
      </c>
    </row>
    <row r="3906" spans="1:4" ht="24.95" customHeight="1" x14ac:dyDescent="0.2">
      <c r="A3906" s="504">
        <v>93097</v>
      </c>
      <c r="B3906" s="233" t="s">
        <v>18661</v>
      </c>
      <c r="C3906" s="234" t="s">
        <v>775</v>
      </c>
      <c r="D3906" s="235">
        <v>7.43</v>
      </c>
    </row>
    <row r="3907" spans="1:4" ht="24.95" customHeight="1" x14ac:dyDescent="0.2">
      <c r="A3907" s="504">
        <v>93098</v>
      </c>
      <c r="B3907" s="233" t="s">
        <v>18662</v>
      </c>
      <c r="C3907" s="234" t="s">
        <v>775</v>
      </c>
      <c r="D3907" s="235">
        <v>11.32</v>
      </c>
    </row>
    <row r="3908" spans="1:4" ht="24.95" customHeight="1" x14ac:dyDescent="0.2">
      <c r="A3908" s="504">
        <v>93099</v>
      </c>
      <c r="B3908" s="233" t="s">
        <v>18663</v>
      </c>
      <c r="C3908" s="234" t="s">
        <v>775</v>
      </c>
      <c r="D3908" s="235">
        <v>12.97</v>
      </c>
    </row>
    <row r="3909" spans="1:4" ht="24.95" customHeight="1" x14ac:dyDescent="0.2">
      <c r="A3909" s="504">
        <v>93100</v>
      </c>
      <c r="B3909" s="233" t="s">
        <v>18664</v>
      </c>
      <c r="C3909" s="234" t="s">
        <v>775</v>
      </c>
      <c r="D3909" s="235">
        <v>17.34</v>
      </c>
    </row>
    <row r="3910" spans="1:4" ht="24.95" customHeight="1" x14ac:dyDescent="0.2">
      <c r="A3910" s="504">
        <v>93101</v>
      </c>
      <c r="B3910" s="233" t="s">
        <v>18665</v>
      </c>
      <c r="C3910" s="234" t="s">
        <v>775</v>
      </c>
      <c r="D3910" s="235">
        <v>18.48</v>
      </c>
    </row>
    <row r="3911" spans="1:4" ht="24.95" customHeight="1" x14ac:dyDescent="0.2">
      <c r="A3911" s="504">
        <v>93102</v>
      </c>
      <c r="B3911" s="233" t="s">
        <v>18666</v>
      </c>
      <c r="C3911" s="234" t="s">
        <v>775</v>
      </c>
      <c r="D3911" s="235">
        <v>16.73</v>
      </c>
    </row>
    <row r="3912" spans="1:4" ht="24.95" customHeight="1" x14ac:dyDescent="0.2">
      <c r="A3912" s="504">
        <v>93103</v>
      </c>
      <c r="B3912" s="233" t="s">
        <v>18667</v>
      </c>
      <c r="C3912" s="234" t="s">
        <v>775</v>
      </c>
      <c r="D3912" s="235">
        <v>4.9000000000000004</v>
      </c>
    </row>
    <row r="3913" spans="1:4" ht="24.95" customHeight="1" x14ac:dyDescent="0.2">
      <c r="A3913" s="504">
        <v>93104</v>
      </c>
      <c r="B3913" s="233" t="s">
        <v>18668</v>
      </c>
      <c r="C3913" s="234" t="s">
        <v>775</v>
      </c>
      <c r="D3913" s="235">
        <v>9.84</v>
      </c>
    </row>
    <row r="3914" spans="1:4" ht="24.95" customHeight="1" x14ac:dyDescent="0.2">
      <c r="A3914" s="504">
        <v>93105</v>
      </c>
      <c r="B3914" s="233" t="s">
        <v>18669</v>
      </c>
      <c r="C3914" s="234" t="s">
        <v>775</v>
      </c>
      <c r="D3914" s="235">
        <v>11.81</v>
      </c>
    </row>
    <row r="3915" spans="1:4" ht="24.95" customHeight="1" x14ac:dyDescent="0.2">
      <c r="A3915" s="504">
        <v>93106</v>
      </c>
      <c r="B3915" s="233" t="s">
        <v>18670</v>
      </c>
      <c r="C3915" s="234" t="s">
        <v>775</v>
      </c>
      <c r="D3915" s="235">
        <v>203.75</v>
      </c>
    </row>
    <row r="3916" spans="1:4" ht="24.95" customHeight="1" x14ac:dyDescent="0.2">
      <c r="A3916" s="504">
        <v>93107</v>
      </c>
      <c r="B3916" s="233" t="s">
        <v>18671</v>
      </c>
      <c r="C3916" s="234" t="s">
        <v>775</v>
      </c>
      <c r="D3916" s="235">
        <v>8.58</v>
      </c>
    </row>
    <row r="3917" spans="1:4" ht="24.95" customHeight="1" x14ac:dyDescent="0.2">
      <c r="A3917" s="504">
        <v>93108</v>
      </c>
      <c r="B3917" s="233" t="s">
        <v>18672</v>
      </c>
      <c r="C3917" s="234" t="s">
        <v>775</v>
      </c>
      <c r="D3917" s="235">
        <v>8.18</v>
      </c>
    </row>
    <row r="3918" spans="1:4" ht="24.95" customHeight="1" x14ac:dyDescent="0.2">
      <c r="A3918" s="504">
        <v>93109</v>
      </c>
      <c r="B3918" s="233" t="s">
        <v>18673</v>
      </c>
      <c r="C3918" s="234" t="s">
        <v>775</v>
      </c>
      <c r="D3918" s="235">
        <v>237.67</v>
      </c>
    </row>
    <row r="3919" spans="1:4" ht="24.95" customHeight="1" x14ac:dyDescent="0.2">
      <c r="A3919" s="504">
        <v>93110</v>
      </c>
      <c r="B3919" s="233" t="s">
        <v>18674</v>
      </c>
      <c r="C3919" s="234" t="s">
        <v>775</v>
      </c>
      <c r="D3919" s="235">
        <v>11.83</v>
      </c>
    </row>
    <row r="3920" spans="1:4" ht="24.95" customHeight="1" x14ac:dyDescent="0.2">
      <c r="A3920" s="504">
        <v>93111</v>
      </c>
      <c r="B3920" s="233" t="s">
        <v>18675</v>
      </c>
      <c r="C3920" s="234" t="s">
        <v>775</v>
      </c>
      <c r="D3920" s="235">
        <v>13.36</v>
      </c>
    </row>
    <row r="3921" spans="1:4" ht="24.95" customHeight="1" x14ac:dyDescent="0.2">
      <c r="A3921" s="504">
        <v>93112</v>
      </c>
      <c r="B3921" s="233" t="s">
        <v>18676</v>
      </c>
      <c r="C3921" s="234" t="s">
        <v>775</v>
      </c>
      <c r="D3921" s="235">
        <v>23.75</v>
      </c>
    </row>
    <row r="3922" spans="1:4" ht="24.95" customHeight="1" x14ac:dyDescent="0.2">
      <c r="A3922" s="504">
        <v>93113</v>
      </c>
      <c r="B3922" s="233" t="s">
        <v>18677</v>
      </c>
      <c r="C3922" s="234" t="s">
        <v>775</v>
      </c>
      <c r="D3922" s="235">
        <v>12.13</v>
      </c>
    </row>
    <row r="3923" spans="1:4" ht="24.95" customHeight="1" x14ac:dyDescent="0.2">
      <c r="A3923" s="504">
        <v>93114</v>
      </c>
      <c r="B3923" s="233" t="s">
        <v>18678</v>
      </c>
      <c r="C3923" s="234" t="s">
        <v>775</v>
      </c>
      <c r="D3923" s="235">
        <v>18.23</v>
      </c>
    </row>
    <row r="3924" spans="1:4" ht="24.95" customHeight="1" x14ac:dyDescent="0.2">
      <c r="A3924" s="504">
        <v>93115</v>
      </c>
      <c r="B3924" s="233" t="s">
        <v>18679</v>
      </c>
      <c r="C3924" s="234" t="s">
        <v>775</v>
      </c>
      <c r="D3924" s="235">
        <v>40.03</v>
      </c>
    </row>
    <row r="3925" spans="1:4" ht="24.95" customHeight="1" x14ac:dyDescent="0.2">
      <c r="A3925" s="504">
        <v>93116</v>
      </c>
      <c r="B3925" s="233" t="s">
        <v>18680</v>
      </c>
      <c r="C3925" s="234" t="s">
        <v>775</v>
      </c>
      <c r="D3925" s="235">
        <v>262.16000000000003</v>
      </c>
    </row>
    <row r="3926" spans="1:4" ht="24.95" customHeight="1" x14ac:dyDescent="0.2">
      <c r="A3926" s="504">
        <v>93117</v>
      </c>
      <c r="B3926" s="233" t="s">
        <v>18681</v>
      </c>
      <c r="C3926" s="234" t="s">
        <v>775</v>
      </c>
      <c r="D3926" s="235">
        <v>29.71</v>
      </c>
    </row>
    <row r="3927" spans="1:4" ht="24.95" customHeight="1" x14ac:dyDescent="0.2">
      <c r="A3927" s="504">
        <v>93118</v>
      </c>
      <c r="B3927" s="233" t="s">
        <v>18682</v>
      </c>
      <c r="C3927" s="234" t="s">
        <v>775</v>
      </c>
      <c r="D3927" s="235">
        <v>44.01</v>
      </c>
    </row>
    <row r="3928" spans="1:4" ht="24.95" customHeight="1" x14ac:dyDescent="0.2">
      <c r="A3928" s="504">
        <v>93119</v>
      </c>
      <c r="B3928" s="233" t="s">
        <v>18683</v>
      </c>
      <c r="C3928" s="234" t="s">
        <v>775</v>
      </c>
      <c r="D3928" s="235">
        <v>9.0500000000000007</v>
      </c>
    </row>
    <row r="3929" spans="1:4" ht="24.95" customHeight="1" x14ac:dyDescent="0.2">
      <c r="A3929" s="504">
        <v>93120</v>
      </c>
      <c r="B3929" s="233" t="s">
        <v>18684</v>
      </c>
      <c r="C3929" s="234" t="s">
        <v>775</v>
      </c>
      <c r="D3929" s="235">
        <v>13.42</v>
      </c>
    </row>
    <row r="3930" spans="1:4" ht="24.95" customHeight="1" x14ac:dyDescent="0.2">
      <c r="A3930" s="504">
        <v>93121</v>
      </c>
      <c r="B3930" s="233" t="s">
        <v>18685</v>
      </c>
      <c r="C3930" s="234" t="s">
        <v>775</v>
      </c>
      <c r="D3930" s="235">
        <v>14.56</v>
      </c>
    </row>
    <row r="3931" spans="1:4" ht="24.95" customHeight="1" x14ac:dyDescent="0.2">
      <c r="A3931" s="504">
        <v>93122</v>
      </c>
      <c r="B3931" s="233" t="s">
        <v>18686</v>
      </c>
      <c r="C3931" s="234" t="s">
        <v>775</v>
      </c>
      <c r="D3931" s="235">
        <v>12.98</v>
      </c>
    </row>
    <row r="3932" spans="1:4" ht="24.95" customHeight="1" x14ac:dyDescent="0.2">
      <c r="A3932" s="504">
        <v>93123</v>
      </c>
      <c r="B3932" s="233" t="s">
        <v>18687</v>
      </c>
      <c r="C3932" s="234" t="s">
        <v>775</v>
      </c>
      <c r="D3932" s="235">
        <v>27.38</v>
      </c>
    </row>
    <row r="3933" spans="1:4" ht="24.95" customHeight="1" x14ac:dyDescent="0.2">
      <c r="A3933" s="504">
        <v>93124</v>
      </c>
      <c r="B3933" s="233" t="s">
        <v>18688</v>
      </c>
      <c r="C3933" s="234" t="s">
        <v>775</v>
      </c>
      <c r="D3933" s="235">
        <v>42.45</v>
      </c>
    </row>
    <row r="3934" spans="1:4" ht="24.95" customHeight="1" x14ac:dyDescent="0.2">
      <c r="A3934" s="504">
        <v>93125</v>
      </c>
      <c r="B3934" s="233" t="s">
        <v>18689</v>
      </c>
      <c r="C3934" s="234" t="s">
        <v>775</v>
      </c>
      <c r="D3934" s="235">
        <v>61.4</v>
      </c>
    </row>
    <row r="3935" spans="1:4" ht="24.95" customHeight="1" x14ac:dyDescent="0.2">
      <c r="A3935" s="504">
        <v>93126</v>
      </c>
      <c r="B3935" s="233" t="s">
        <v>18690</v>
      </c>
      <c r="C3935" s="234" t="s">
        <v>775</v>
      </c>
      <c r="D3935" s="235">
        <v>133.97</v>
      </c>
    </row>
    <row r="3936" spans="1:4" ht="24.95" customHeight="1" x14ac:dyDescent="0.2">
      <c r="A3936" s="504">
        <v>93133</v>
      </c>
      <c r="B3936" s="233" t="s">
        <v>18691</v>
      </c>
      <c r="C3936" s="234" t="s">
        <v>775</v>
      </c>
      <c r="D3936" s="235">
        <v>11.16</v>
      </c>
    </row>
    <row r="3937" spans="1:4" ht="24.95" customHeight="1" x14ac:dyDescent="0.2">
      <c r="A3937" s="504">
        <v>94465</v>
      </c>
      <c r="B3937" s="233" t="s">
        <v>7612</v>
      </c>
      <c r="C3937" s="234" t="s">
        <v>775</v>
      </c>
      <c r="D3937" s="235">
        <v>32.520000000000003</v>
      </c>
    </row>
    <row r="3938" spans="1:4" ht="24.95" customHeight="1" x14ac:dyDescent="0.2">
      <c r="A3938" s="504">
        <v>94466</v>
      </c>
      <c r="B3938" s="233" t="s">
        <v>7613</v>
      </c>
      <c r="C3938" s="234" t="s">
        <v>775</v>
      </c>
      <c r="D3938" s="235">
        <v>32.54</v>
      </c>
    </row>
    <row r="3939" spans="1:4" ht="24.95" customHeight="1" x14ac:dyDescent="0.2">
      <c r="A3939" s="504">
        <v>94467</v>
      </c>
      <c r="B3939" s="233" t="s">
        <v>7614</v>
      </c>
      <c r="C3939" s="234" t="s">
        <v>775</v>
      </c>
      <c r="D3939" s="235">
        <v>49.74</v>
      </c>
    </row>
    <row r="3940" spans="1:4" ht="24.95" customHeight="1" x14ac:dyDescent="0.2">
      <c r="A3940" s="504">
        <v>94468</v>
      </c>
      <c r="B3940" s="233" t="s">
        <v>7615</v>
      </c>
      <c r="C3940" s="234" t="s">
        <v>775</v>
      </c>
      <c r="D3940" s="235">
        <v>43.63</v>
      </c>
    </row>
    <row r="3941" spans="1:4" ht="24.95" customHeight="1" x14ac:dyDescent="0.2">
      <c r="A3941" s="504">
        <v>94469</v>
      </c>
      <c r="B3941" s="233" t="s">
        <v>7616</v>
      </c>
      <c r="C3941" s="234" t="s">
        <v>775</v>
      </c>
      <c r="D3941" s="235">
        <v>72.05</v>
      </c>
    </row>
    <row r="3942" spans="1:4" ht="24.95" customHeight="1" x14ac:dyDescent="0.2">
      <c r="A3942" s="504">
        <v>94470</v>
      </c>
      <c r="B3942" s="233" t="s">
        <v>7617</v>
      </c>
      <c r="C3942" s="234" t="s">
        <v>775</v>
      </c>
      <c r="D3942" s="235">
        <v>66.61</v>
      </c>
    </row>
    <row r="3943" spans="1:4" ht="24.95" customHeight="1" x14ac:dyDescent="0.2">
      <c r="A3943" s="504">
        <v>94471</v>
      </c>
      <c r="B3943" s="233" t="s">
        <v>7618</v>
      </c>
      <c r="C3943" s="234" t="s">
        <v>775</v>
      </c>
      <c r="D3943" s="235">
        <v>46.98</v>
      </c>
    </row>
    <row r="3944" spans="1:4" ht="24.95" customHeight="1" x14ac:dyDescent="0.2">
      <c r="A3944" s="504">
        <v>94472</v>
      </c>
      <c r="B3944" s="233" t="s">
        <v>7619</v>
      </c>
      <c r="C3944" s="234" t="s">
        <v>775</v>
      </c>
      <c r="D3944" s="235">
        <v>48.34</v>
      </c>
    </row>
    <row r="3945" spans="1:4" ht="24.95" customHeight="1" x14ac:dyDescent="0.2">
      <c r="A3945" s="504">
        <v>94473</v>
      </c>
      <c r="B3945" s="233" t="s">
        <v>7620</v>
      </c>
      <c r="C3945" s="234" t="s">
        <v>775</v>
      </c>
      <c r="D3945" s="235">
        <v>71.31</v>
      </c>
    </row>
    <row r="3946" spans="1:4" ht="24.95" customHeight="1" x14ac:dyDescent="0.2">
      <c r="A3946" s="504">
        <v>94474</v>
      </c>
      <c r="B3946" s="233" t="s">
        <v>7621</v>
      </c>
      <c r="C3946" s="234" t="s">
        <v>775</v>
      </c>
      <c r="D3946" s="235">
        <v>77.290000000000006</v>
      </c>
    </row>
    <row r="3947" spans="1:4" ht="24.95" customHeight="1" x14ac:dyDescent="0.2">
      <c r="A3947" s="504">
        <v>94475</v>
      </c>
      <c r="B3947" s="233" t="s">
        <v>7622</v>
      </c>
      <c r="C3947" s="234" t="s">
        <v>775</v>
      </c>
      <c r="D3947" s="235">
        <v>97.81</v>
      </c>
    </row>
    <row r="3948" spans="1:4" ht="24.95" customHeight="1" x14ac:dyDescent="0.2">
      <c r="A3948" s="504">
        <v>94476</v>
      </c>
      <c r="B3948" s="233" t="s">
        <v>7623</v>
      </c>
      <c r="C3948" s="234" t="s">
        <v>775</v>
      </c>
      <c r="D3948" s="235">
        <v>109.34</v>
      </c>
    </row>
    <row r="3949" spans="1:4" ht="24.95" customHeight="1" x14ac:dyDescent="0.2">
      <c r="A3949" s="504">
        <v>94477</v>
      </c>
      <c r="B3949" s="233" t="s">
        <v>7624</v>
      </c>
      <c r="C3949" s="234" t="s">
        <v>775</v>
      </c>
      <c r="D3949" s="235">
        <v>62.54</v>
      </c>
    </row>
    <row r="3950" spans="1:4" ht="24.95" customHeight="1" x14ac:dyDescent="0.2">
      <c r="A3950" s="504">
        <v>94478</v>
      </c>
      <c r="B3950" s="233" t="s">
        <v>7625</v>
      </c>
      <c r="C3950" s="234" t="s">
        <v>775</v>
      </c>
      <c r="D3950" s="235">
        <v>97.99</v>
      </c>
    </row>
    <row r="3951" spans="1:4" ht="24.95" customHeight="1" x14ac:dyDescent="0.2">
      <c r="A3951" s="504">
        <v>94479</v>
      </c>
      <c r="B3951" s="233" t="s">
        <v>7626</v>
      </c>
      <c r="C3951" s="234" t="s">
        <v>775</v>
      </c>
      <c r="D3951" s="235">
        <v>129.21</v>
      </c>
    </row>
    <row r="3952" spans="1:4" ht="24.95" customHeight="1" x14ac:dyDescent="0.2">
      <c r="A3952" s="504">
        <v>94606</v>
      </c>
      <c r="B3952" s="233" t="s">
        <v>18692</v>
      </c>
      <c r="C3952" s="234" t="s">
        <v>775</v>
      </c>
      <c r="D3952" s="235">
        <v>40.450000000000003</v>
      </c>
    </row>
    <row r="3953" spans="1:4" ht="24.95" customHeight="1" x14ac:dyDescent="0.2">
      <c r="A3953" s="504">
        <v>94608</v>
      </c>
      <c r="B3953" s="233" t="s">
        <v>18693</v>
      </c>
      <c r="C3953" s="234" t="s">
        <v>775</v>
      </c>
      <c r="D3953" s="235">
        <v>92.29</v>
      </c>
    </row>
    <row r="3954" spans="1:4" ht="24.95" customHeight="1" x14ac:dyDescent="0.2">
      <c r="A3954" s="504">
        <v>94610</v>
      </c>
      <c r="B3954" s="233" t="s">
        <v>18694</v>
      </c>
      <c r="C3954" s="234" t="s">
        <v>775</v>
      </c>
      <c r="D3954" s="235">
        <v>135.18</v>
      </c>
    </row>
    <row r="3955" spans="1:4" ht="24.95" customHeight="1" x14ac:dyDescent="0.2">
      <c r="A3955" s="504">
        <v>94612</v>
      </c>
      <c r="B3955" s="233" t="s">
        <v>18695</v>
      </c>
      <c r="C3955" s="234" t="s">
        <v>775</v>
      </c>
      <c r="D3955" s="235">
        <v>187.51</v>
      </c>
    </row>
    <row r="3956" spans="1:4" ht="24.95" customHeight="1" x14ac:dyDescent="0.2">
      <c r="A3956" s="504">
        <v>94614</v>
      </c>
      <c r="B3956" s="233" t="s">
        <v>18696</v>
      </c>
      <c r="C3956" s="234" t="s">
        <v>775</v>
      </c>
      <c r="D3956" s="235">
        <v>67.489999999999995</v>
      </c>
    </row>
    <row r="3957" spans="1:4" ht="24.95" customHeight="1" x14ac:dyDescent="0.2">
      <c r="A3957" s="504">
        <v>94615</v>
      </c>
      <c r="B3957" s="233" t="s">
        <v>18697</v>
      </c>
      <c r="C3957" s="234" t="s">
        <v>775</v>
      </c>
      <c r="D3957" s="235">
        <v>75.63</v>
      </c>
    </row>
    <row r="3958" spans="1:4" ht="24.95" customHeight="1" x14ac:dyDescent="0.2">
      <c r="A3958" s="504">
        <v>94616</v>
      </c>
      <c r="B3958" s="233" t="s">
        <v>18698</v>
      </c>
      <c r="C3958" s="234" t="s">
        <v>775</v>
      </c>
      <c r="D3958" s="235">
        <v>174.46</v>
      </c>
    </row>
    <row r="3959" spans="1:4" ht="24.95" customHeight="1" x14ac:dyDescent="0.2">
      <c r="A3959" s="504">
        <v>94617</v>
      </c>
      <c r="B3959" s="233" t="s">
        <v>18699</v>
      </c>
      <c r="C3959" s="234" t="s">
        <v>775</v>
      </c>
      <c r="D3959" s="235">
        <v>146.16</v>
      </c>
    </row>
    <row r="3960" spans="1:4" ht="24.95" customHeight="1" x14ac:dyDescent="0.2">
      <c r="A3960" s="504">
        <v>94618</v>
      </c>
      <c r="B3960" s="233" t="s">
        <v>18700</v>
      </c>
      <c r="C3960" s="234" t="s">
        <v>775</v>
      </c>
      <c r="D3960" s="235">
        <v>172.1</v>
      </c>
    </row>
    <row r="3961" spans="1:4" ht="24.95" customHeight="1" x14ac:dyDescent="0.2">
      <c r="A3961" s="504">
        <v>94620</v>
      </c>
      <c r="B3961" s="233" t="s">
        <v>18701</v>
      </c>
      <c r="C3961" s="234" t="s">
        <v>775</v>
      </c>
      <c r="D3961" s="235">
        <v>383.77</v>
      </c>
    </row>
    <row r="3962" spans="1:4" ht="24.95" customHeight="1" x14ac:dyDescent="0.2">
      <c r="A3962" s="504">
        <v>94622</v>
      </c>
      <c r="B3962" s="233" t="s">
        <v>18702</v>
      </c>
      <c r="C3962" s="234" t="s">
        <v>775</v>
      </c>
      <c r="D3962" s="235">
        <v>97.79</v>
      </c>
    </row>
    <row r="3963" spans="1:4" ht="24.95" customHeight="1" x14ac:dyDescent="0.2">
      <c r="A3963" s="504">
        <v>94623</v>
      </c>
      <c r="B3963" s="233" t="s">
        <v>18703</v>
      </c>
      <c r="C3963" s="234" t="s">
        <v>775</v>
      </c>
      <c r="D3963" s="235">
        <v>216.77</v>
      </c>
    </row>
    <row r="3964" spans="1:4" ht="24.95" customHeight="1" x14ac:dyDescent="0.2">
      <c r="A3964" s="504">
        <v>94624</v>
      </c>
      <c r="B3964" s="233" t="s">
        <v>18704</v>
      </c>
      <c r="C3964" s="234" t="s">
        <v>775</v>
      </c>
      <c r="D3964" s="235">
        <v>325.64999999999998</v>
      </c>
    </row>
    <row r="3965" spans="1:4" ht="24.95" customHeight="1" x14ac:dyDescent="0.2">
      <c r="A3965" s="504">
        <v>94625</v>
      </c>
      <c r="B3965" s="233" t="s">
        <v>18705</v>
      </c>
      <c r="C3965" s="234" t="s">
        <v>775</v>
      </c>
      <c r="D3965" s="235">
        <v>666.1</v>
      </c>
    </row>
    <row r="3966" spans="1:4" ht="24.95" customHeight="1" x14ac:dyDescent="0.2">
      <c r="A3966" s="504">
        <v>94656</v>
      </c>
      <c r="B3966" s="233" t="s">
        <v>7627</v>
      </c>
      <c r="C3966" s="234" t="s">
        <v>775</v>
      </c>
      <c r="D3966" s="235">
        <v>4.32</v>
      </c>
    </row>
    <row r="3967" spans="1:4" ht="24.95" customHeight="1" x14ac:dyDescent="0.2">
      <c r="A3967" s="504">
        <v>94657</v>
      </c>
      <c r="B3967" s="233" t="s">
        <v>7628</v>
      </c>
      <c r="C3967" s="234" t="s">
        <v>775</v>
      </c>
      <c r="D3967" s="235">
        <v>4.2699999999999996</v>
      </c>
    </row>
    <row r="3968" spans="1:4" ht="24.95" customHeight="1" x14ac:dyDescent="0.2">
      <c r="A3968" s="504">
        <v>94658</v>
      </c>
      <c r="B3968" s="233" t="s">
        <v>7629</v>
      </c>
      <c r="C3968" s="234" t="s">
        <v>775</v>
      </c>
      <c r="D3968" s="235">
        <v>4.9800000000000004</v>
      </c>
    </row>
    <row r="3969" spans="1:4" ht="24.95" customHeight="1" x14ac:dyDescent="0.2">
      <c r="A3969" s="504">
        <v>94659</v>
      </c>
      <c r="B3969" s="233" t="s">
        <v>7630</v>
      </c>
      <c r="C3969" s="234" t="s">
        <v>775</v>
      </c>
      <c r="D3969" s="235">
        <v>4.97</v>
      </c>
    </row>
    <row r="3970" spans="1:4" ht="24.95" customHeight="1" x14ac:dyDescent="0.2">
      <c r="A3970" s="504">
        <v>94660</v>
      </c>
      <c r="B3970" s="233" t="s">
        <v>7631</v>
      </c>
      <c r="C3970" s="234" t="s">
        <v>775</v>
      </c>
      <c r="D3970" s="235">
        <v>7.98</v>
      </c>
    </row>
    <row r="3971" spans="1:4" ht="24.95" customHeight="1" x14ac:dyDescent="0.2">
      <c r="A3971" s="504">
        <v>94661</v>
      </c>
      <c r="B3971" s="233" t="s">
        <v>7632</v>
      </c>
      <c r="C3971" s="234" t="s">
        <v>775</v>
      </c>
      <c r="D3971" s="235">
        <v>8.52</v>
      </c>
    </row>
    <row r="3972" spans="1:4" ht="24.95" customHeight="1" x14ac:dyDescent="0.2">
      <c r="A3972" s="504">
        <v>94662</v>
      </c>
      <c r="B3972" s="233" t="s">
        <v>7633</v>
      </c>
      <c r="C3972" s="234" t="s">
        <v>775</v>
      </c>
      <c r="D3972" s="235">
        <v>8.5399999999999991</v>
      </c>
    </row>
    <row r="3973" spans="1:4" ht="24.95" customHeight="1" x14ac:dyDescent="0.2">
      <c r="A3973" s="504">
        <v>94663</v>
      </c>
      <c r="B3973" s="233" t="s">
        <v>7634</v>
      </c>
      <c r="C3973" s="234" t="s">
        <v>775</v>
      </c>
      <c r="D3973" s="235">
        <v>9.0299999999999994</v>
      </c>
    </row>
    <row r="3974" spans="1:4" ht="24.95" customHeight="1" x14ac:dyDescent="0.2">
      <c r="A3974" s="504">
        <v>94664</v>
      </c>
      <c r="B3974" s="233" t="s">
        <v>7635</v>
      </c>
      <c r="C3974" s="234" t="s">
        <v>775</v>
      </c>
      <c r="D3974" s="235">
        <v>17.71</v>
      </c>
    </row>
    <row r="3975" spans="1:4" ht="24.95" customHeight="1" x14ac:dyDescent="0.2">
      <c r="A3975" s="504">
        <v>94665</v>
      </c>
      <c r="B3975" s="233" t="s">
        <v>7636</v>
      </c>
      <c r="C3975" s="234" t="s">
        <v>775</v>
      </c>
      <c r="D3975" s="235">
        <v>19.62</v>
      </c>
    </row>
    <row r="3976" spans="1:4" ht="24.95" customHeight="1" x14ac:dyDescent="0.2">
      <c r="A3976" s="504">
        <v>94666</v>
      </c>
      <c r="B3976" s="233" t="s">
        <v>7637</v>
      </c>
      <c r="C3976" s="234" t="s">
        <v>775</v>
      </c>
      <c r="D3976" s="235">
        <v>23.22</v>
      </c>
    </row>
    <row r="3977" spans="1:4" ht="24.95" customHeight="1" x14ac:dyDescent="0.2">
      <c r="A3977" s="504">
        <v>94667</v>
      </c>
      <c r="B3977" s="233" t="s">
        <v>7638</v>
      </c>
      <c r="C3977" s="234" t="s">
        <v>775</v>
      </c>
      <c r="D3977" s="235">
        <v>24.33</v>
      </c>
    </row>
    <row r="3978" spans="1:4" ht="24.95" customHeight="1" x14ac:dyDescent="0.2">
      <c r="A3978" s="504">
        <v>94668</v>
      </c>
      <c r="B3978" s="233" t="s">
        <v>7639</v>
      </c>
      <c r="C3978" s="234" t="s">
        <v>775</v>
      </c>
      <c r="D3978" s="235">
        <v>37.93</v>
      </c>
    </row>
    <row r="3979" spans="1:4" ht="24.95" customHeight="1" x14ac:dyDescent="0.2">
      <c r="A3979" s="504">
        <v>94669</v>
      </c>
      <c r="B3979" s="233" t="s">
        <v>7640</v>
      </c>
      <c r="C3979" s="234" t="s">
        <v>775</v>
      </c>
      <c r="D3979" s="235">
        <v>50.63</v>
      </c>
    </row>
    <row r="3980" spans="1:4" ht="24.95" customHeight="1" x14ac:dyDescent="0.2">
      <c r="A3980" s="504">
        <v>94670</v>
      </c>
      <c r="B3980" s="233" t="s">
        <v>7641</v>
      </c>
      <c r="C3980" s="234" t="s">
        <v>775</v>
      </c>
      <c r="D3980" s="235">
        <v>49.97</v>
      </c>
    </row>
    <row r="3981" spans="1:4" ht="24.95" customHeight="1" x14ac:dyDescent="0.2">
      <c r="A3981" s="504">
        <v>94671</v>
      </c>
      <c r="B3981" s="233" t="s">
        <v>7642</v>
      </c>
      <c r="C3981" s="234" t="s">
        <v>775</v>
      </c>
      <c r="D3981" s="235">
        <v>73.37</v>
      </c>
    </row>
    <row r="3982" spans="1:4" ht="24.95" customHeight="1" x14ac:dyDescent="0.2">
      <c r="A3982" s="504">
        <v>94672</v>
      </c>
      <c r="B3982" s="233" t="s">
        <v>7643</v>
      </c>
      <c r="C3982" s="234" t="s">
        <v>775</v>
      </c>
      <c r="D3982" s="235">
        <v>7.22</v>
      </c>
    </row>
    <row r="3983" spans="1:4" ht="24.95" customHeight="1" x14ac:dyDescent="0.2">
      <c r="A3983" s="504">
        <v>94673</v>
      </c>
      <c r="B3983" s="233" t="s">
        <v>7644</v>
      </c>
      <c r="C3983" s="234" t="s">
        <v>775</v>
      </c>
      <c r="D3983" s="235">
        <v>7.2</v>
      </c>
    </row>
    <row r="3984" spans="1:4" ht="24.95" customHeight="1" x14ac:dyDescent="0.2">
      <c r="A3984" s="504">
        <v>94674</v>
      </c>
      <c r="B3984" s="233" t="s">
        <v>7645</v>
      </c>
      <c r="C3984" s="234" t="s">
        <v>775</v>
      </c>
      <c r="D3984" s="235">
        <v>6.47</v>
      </c>
    </row>
    <row r="3985" spans="1:4" ht="24.95" customHeight="1" x14ac:dyDescent="0.2">
      <c r="A3985" s="504">
        <v>94675</v>
      </c>
      <c r="B3985" s="233" t="s">
        <v>7646</v>
      </c>
      <c r="C3985" s="234" t="s">
        <v>775</v>
      </c>
      <c r="D3985" s="235">
        <v>9.51</v>
      </c>
    </row>
    <row r="3986" spans="1:4" ht="24.95" customHeight="1" x14ac:dyDescent="0.2">
      <c r="A3986" s="504">
        <v>94676</v>
      </c>
      <c r="B3986" s="233" t="s">
        <v>7647</v>
      </c>
      <c r="C3986" s="234" t="s">
        <v>775</v>
      </c>
      <c r="D3986" s="235">
        <v>11.17</v>
      </c>
    </row>
    <row r="3987" spans="1:4" ht="24.95" customHeight="1" x14ac:dyDescent="0.2">
      <c r="A3987" s="504">
        <v>94677</v>
      </c>
      <c r="B3987" s="233" t="s">
        <v>7648</v>
      </c>
      <c r="C3987" s="234" t="s">
        <v>775</v>
      </c>
      <c r="D3987" s="235">
        <v>15.73</v>
      </c>
    </row>
    <row r="3988" spans="1:4" ht="24.95" customHeight="1" x14ac:dyDescent="0.2">
      <c r="A3988" s="504">
        <v>94678</v>
      </c>
      <c r="B3988" s="233" t="s">
        <v>7649</v>
      </c>
      <c r="C3988" s="234" t="s">
        <v>775</v>
      </c>
      <c r="D3988" s="235">
        <v>11.58</v>
      </c>
    </row>
    <row r="3989" spans="1:4" ht="24.95" customHeight="1" x14ac:dyDescent="0.2">
      <c r="A3989" s="504">
        <v>94679</v>
      </c>
      <c r="B3989" s="233" t="s">
        <v>7650</v>
      </c>
      <c r="C3989" s="234" t="s">
        <v>775</v>
      </c>
      <c r="D3989" s="235">
        <v>16.579999999999998</v>
      </c>
    </row>
    <row r="3990" spans="1:4" ht="24.95" customHeight="1" x14ac:dyDescent="0.2">
      <c r="A3990" s="504">
        <v>94680</v>
      </c>
      <c r="B3990" s="233" t="s">
        <v>7651</v>
      </c>
      <c r="C3990" s="234" t="s">
        <v>775</v>
      </c>
      <c r="D3990" s="235">
        <v>32.06</v>
      </c>
    </row>
    <row r="3991" spans="1:4" ht="24.95" customHeight="1" x14ac:dyDescent="0.2">
      <c r="A3991" s="504">
        <v>94681</v>
      </c>
      <c r="B3991" s="233" t="s">
        <v>7652</v>
      </c>
      <c r="C3991" s="234" t="s">
        <v>775</v>
      </c>
      <c r="D3991" s="235">
        <v>34.25</v>
      </c>
    </row>
    <row r="3992" spans="1:4" ht="24.95" customHeight="1" x14ac:dyDescent="0.2">
      <c r="A3992" s="504">
        <v>94682</v>
      </c>
      <c r="B3992" s="233" t="s">
        <v>7653</v>
      </c>
      <c r="C3992" s="234" t="s">
        <v>775</v>
      </c>
      <c r="D3992" s="235">
        <v>73.099999999999994</v>
      </c>
    </row>
    <row r="3993" spans="1:4" ht="24.95" customHeight="1" x14ac:dyDescent="0.2">
      <c r="A3993" s="504">
        <v>94683</v>
      </c>
      <c r="B3993" s="233" t="s">
        <v>7654</v>
      </c>
      <c r="C3993" s="234" t="s">
        <v>775</v>
      </c>
      <c r="D3993" s="235">
        <v>49.6</v>
      </c>
    </row>
    <row r="3994" spans="1:4" ht="24.95" customHeight="1" x14ac:dyDescent="0.2">
      <c r="A3994" s="504">
        <v>94684</v>
      </c>
      <c r="B3994" s="233" t="s">
        <v>7655</v>
      </c>
      <c r="C3994" s="234" t="s">
        <v>775</v>
      </c>
      <c r="D3994" s="235">
        <v>91.16</v>
      </c>
    </row>
    <row r="3995" spans="1:4" ht="24.95" customHeight="1" x14ac:dyDescent="0.2">
      <c r="A3995" s="504">
        <v>94685</v>
      </c>
      <c r="B3995" s="233" t="s">
        <v>7656</v>
      </c>
      <c r="C3995" s="234" t="s">
        <v>775</v>
      </c>
      <c r="D3995" s="235">
        <v>67.33</v>
      </c>
    </row>
    <row r="3996" spans="1:4" ht="24.95" customHeight="1" x14ac:dyDescent="0.2">
      <c r="A3996" s="504">
        <v>94686</v>
      </c>
      <c r="B3996" s="233" t="s">
        <v>7657</v>
      </c>
      <c r="C3996" s="234" t="s">
        <v>775</v>
      </c>
      <c r="D3996" s="235">
        <v>180.87</v>
      </c>
    </row>
    <row r="3997" spans="1:4" ht="24.95" customHeight="1" x14ac:dyDescent="0.2">
      <c r="A3997" s="504">
        <v>94687</v>
      </c>
      <c r="B3997" s="233" t="s">
        <v>7658</v>
      </c>
      <c r="C3997" s="234" t="s">
        <v>775</v>
      </c>
      <c r="D3997" s="235">
        <v>115.87</v>
      </c>
    </row>
    <row r="3998" spans="1:4" ht="24.95" customHeight="1" x14ac:dyDescent="0.2">
      <c r="A3998" s="504">
        <v>94688</v>
      </c>
      <c r="B3998" s="233" t="s">
        <v>7659</v>
      </c>
      <c r="C3998" s="234" t="s">
        <v>775</v>
      </c>
      <c r="D3998" s="235">
        <v>7.7</v>
      </c>
    </row>
    <row r="3999" spans="1:4" ht="24.95" customHeight="1" x14ac:dyDescent="0.2">
      <c r="A3999" s="504">
        <v>94689</v>
      </c>
      <c r="B3999" s="233" t="s">
        <v>7660</v>
      </c>
      <c r="C3999" s="234" t="s">
        <v>775</v>
      </c>
      <c r="D3999" s="235">
        <v>9.52</v>
      </c>
    </row>
    <row r="4000" spans="1:4" ht="24.95" customHeight="1" x14ac:dyDescent="0.2">
      <c r="A4000" s="504">
        <v>94690</v>
      </c>
      <c r="B4000" s="233" t="s">
        <v>7661</v>
      </c>
      <c r="C4000" s="234" t="s">
        <v>775</v>
      </c>
      <c r="D4000" s="235">
        <v>9.17</v>
      </c>
    </row>
    <row r="4001" spans="1:4" ht="24.95" customHeight="1" x14ac:dyDescent="0.2">
      <c r="A4001" s="504">
        <v>94691</v>
      </c>
      <c r="B4001" s="233" t="s">
        <v>7662</v>
      </c>
      <c r="C4001" s="234" t="s">
        <v>775</v>
      </c>
      <c r="D4001" s="235">
        <v>11.28</v>
      </c>
    </row>
    <row r="4002" spans="1:4" ht="24.95" customHeight="1" x14ac:dyDescent="0.2">
      <c r="A4002" s="504">
        <v>94692</v>
      </c>
      <c r="B4002" s="233" t="s">
        <v>7663</v>
      </c>
      <c r="C4002" s="234" t="s">
        <v>775</v>
      </c>
      <c r="D4002" s="235">
        <v>16.55</v>
      </c>
    </row>
    <row r="4003" spans="1:4" ht="24.95" customHeight="1" x14ac:dyDescent="0.2">
      <c r="A4003" s="504">
        <v>94693</v>
      </c>
      <c r="B4003" s="233" t="s">
        <v>7664</v>
      </c>
      <c r="C4003" s="234" t="s">
        <v>775</v>
      </c>
      <c r="D4003" s="235">
        <v>16.43</v>
      </c>
    </row>
    <row r="4004" spans="1:4" ht="24.95" customHeight="1" x14ac:dyDescent="0.2">
      <c r="A4004" s="504">
        <v>94694</v>
      </c>
      <c r="B4004" s="233" t="s">
        <v>7665</v>
      </c>
      <c r="C4004" s="234" t="s">
        <v>775</v>
      </c>
      <c r="D4004" s="235">
        <v>17.37</v>
      </c>
    </row>
    <row r="4005" spans="1:4" ht="24.95" customHeight="1" x14ac:dyDescent="0.2">
      <c r="A4005" s="504">
        <v>94695</v>
      </c>
      <c r="B4005" s="233" t="s">
        <v>7666</v>
      </c>
      <c r="C4005" s="234" t="s">
        <v>775</v>
      </c>
      <c r="D4005" s="235">
        <v>20.99</v>
      </c>
    </row>
    <row r="4006" spans="1:4" ht="24.95" customHeight="1" x14ac:dyDescent="0.2">
      <c r="A4006" s="504">
        <v>94696</v>
      </c>
      <c r="B4006" s="233" t="s">
        <v>7667</v>
      </c>
      <c r="C4006" s="234" t="s">
        <v>775</v>
      </c>
      <c r="D4006" s="235">
        <v>38.76</v>
      </c>
    </row>
    <row r="4007" spans="1:4" ht="24.95" customHeight="1" x14ac:dyDescent="0.2">
      <c r="A4007" s="504">
        <v>94697</v>
      </c>
      <c r="B4007" s="233" t="s">
        <v>7668</v>
      </c>
      <c r="C4007" s="234" t="s">
        <v>775</v>
      </c>
      <c r="D4007" s="235">
        <v>57.57</v>
      </c>
    </row>
    <row r="4008" spans="1:4" ht="24.95" customHeight="1" x14ac:dyDescent="0.2">
      <c r="A4008" s="504">
        <v>94698</v>
      </c>
      <c r="B4008" s="233" t="s">
        <v>7669</v>
      </c>
      <c r="C4008" s="234" t="s">
        <v>775</v>
      </c>
      <c r="D4008" s="235">
        <v>50.35</v>
      </c>
    </row>
    <row r="4009" spans="1:4" ht="24.95" customHeight="1" x14ac:dyDescent="0.2">
      <c r="A4009" s="504">
        <v>94699</v>
      </c>
      <c r="B4009" s="233" t="s">
        <v>7670</v>
      </c>
      <c r="C4009" s="234" t="s">
        <v>775</v>
      </c>
      <c r="D4009" s="235">
        <v>94.37</v>
      </c>
    </row>
    <row r="4010" spans="1:4" ht="24.95" customHeight="1" x14ac:dyDescent="0.2">
      <c r="A4010" s="504">
        <v>94700</v>
      </c>
      <c r="B4010" s="233" t="s">
        <v>7671</v>
      </c>
      <c r="C4010" s="234" t="s">
        <v>775</v>
      </c>
      <c r="D4010" s="235">
        <v>83.64</v>
      </c>
    </row>
    <row r="4011" spans="1:4" ht="24.95" customHeight="1" x14ac:dyDescent="0.2">
      <c r="A4011" s="504">
        <v>94701</v>
      </c>
      <c r="B4011" s="233" t="s">
        <v>7672</v>
      </c>
      <c r="C4011" s="234" t="s">
        <v>775</v>
      </c>
      <c r="D4011" s="235">
        <v>148.08000000000001</v>
      </c>
    </row>
    <row r="4012" spans="1:4" ht="24.95" customHeight="1" x14ac:dyDescent="0.2">
      <c r="A4012" s="504">
        <v>94702</v>
      </c>
      <c r="B4012" s="233" t="s">
        <v>7673</v>
      </c>
      <c r="C4012" s="234" t="s">
        <v>775</v>
      </c>
      <c r="D4012" s="235">
        <v>117.89</v>
      </c>
    </row>
    <row r="4013" spans="1:4" ht="24.95" customHeight="1" x14ac:dyDescent="0.2">
      <c r="A4013" s="504">
        <v>94703</v>
      </c>
      <c r="B4013" s="233" t="s">
        <v>7674</v>
      </c>
      <c r="C4013" s="234" t="s">
        <v>775</v>
      </c>
      <c r="D4013" s="235">
        <v>16.39</v>
      </c>
    </row>
    <row r="4014" spans="1:4" ht="24.95" customHeight="1" x14ac:dyDescent="0.2">
      <c r="A4014" s="504">
        <v>94704</v>
      </c>
      <c r="B4014" s="233" t="s">
        <v>7675</v>
      </c>
      <c r="C4014" s="234" t="s">
        <v>775</v>
      </c>
      <c r="D4014" s="235">
        <v>19.18</v>
      </c>
    </row>
    <row r="4015" spans="1:4" ht="24.95" customHeight="1" x14ac:dyDescent="0.2">
      <c r="A4015" s="504">
        <v>94705</v>
      </c>
      <c r="B4015" s="233" t="s">
        <v>7676</v>
      </c>
      <c r="C4015" s="234" t="s">
        <v>775</v>
      </c>
      <c r="D4015" s="235">
        <v>27.62</v>
      </c>
    </row>
    <row r="4016" spans="1:4" ht="24.95" customHeight="1" x14ac:dyDescent="0.2">
      <c r="A4016" s="504">
        <v>94706</v>
      </c>
      <c r="B4016" s="233" t="s">
        <v>7677</v>
      </c>
      <c r="C4016" s="234" t="s">
        <v>775</v>
      </c>
      <c r="D4016" s="235">
        <v>36.479999999999997</v>
      </c>
    </row>
    <row r="4017" spans="1:4" ht="24.95" customHeight="1" x14ac:dyDescent="0.2">
      <c r="A4017" s="504">
        <v>94707</v>
      </c>
      <c r="B4017" s="233" t="s">
        <v>7678</v>
      </c>
      <c r="C4017" s="234" t="s">
        <v>775</v>
      </c>
      <c r="D4017" s="235">
        <v>41.96</v>
      </c>
    </row>
    <row r="4018" spans="1:4" ht="24.95" customHeight="1" x14ac:dyDescent="0.2">
      <c r="A4018" s="504">
        <v>94708</v>
      </c>
      <c r="B4018" s="233" t="s">
        <v>7679</v>
      </c>
      <c r="C4018" s="234" t="s">
        <v>775</v>
      </c>
      <c r="D4018" s="235">
        <v>17.86</v>
      </c>
    </row>
    <row r="4019" spans="1:4" ht="24.95" customHeight="1" x14ac:dyDescent="0.2">
      <c r="A4019" s="504">
        <v>94709</v>
      </c>
      <c r="B4019" s="233" t="s">
        <v>7680</v>
      </c>
      <c r="C4019" s="234" t="s">
        <v>775</v>
      </c>
      <c r="D4019" s="235">
        <v>20.98</v>
      </c>
    </row>
    <row r="4020" spans="1:4" ht="24.95" customHeight="1" x14ac:dyDescent="0.2">
      <c r="A4020" s="504">
        <v>94710</v>
      </c>
      <c r="B4020" s="233" t="s">
        <v>7681</v>
      </c>
      <c r="C4020" s="234" t="s">
        <v>775</v>
      </c>
      <c r="D4020" s="235">
        <v>26.87</v>
      </c>
    </row>
    <row r="4021" spans="1:4" ht="24.95" customHeight="1" x14ac:dyDescent="0.2">
      <c r="A4021" s="504">
        <v>94711</v>
      </c>
      <c r="B4021" s="233" t="s">
        <v>7682</v>
      </c>
      <c r="C4021" s="234" t="s">
        <v>775</v>
      </c>
      <c r="D4021" s="235">
        <v>36.08</v>
      </c>
    </row>
    <row r="4022" spans="1:4" ht="24.95" customHeight="1" x14ac:dyDescent="0.2">
      <c r="A4022" s="504">
        <v>94712</v>
      </c>
      <c r="B4022" s="233" t="s">
        <v>7683</v>
      </c>
      <c r="C4022" s="234" t="s">
        <v>775</v>
      </c>
      <c r="D4022" s="235">
        <v>46.13</v>
      </c>
    </row>
    <row r="4023" spans="1:4" ht="24.95" customHeight="1" x14ac:dyDescent="0.2">
      <c r="A4023" s="504">
        <v>94713</v>
      </c>
      <c r="B4023" s="233" t="s">
        <v>7684</v>
      </c>
      <c r="C4023" s="234" t="s">
        <v>775</v>
      </c>
      <c r="D4023" s="235">
        <v>135.38999999999999</v>
      </c>
    </row>
    <row r="4024" spans="1:4" ht="24.95" customHeight="1" x14ac:dyDescent="0.2">
      <c r="A4024" s="504">
        <v>94714</v>
      </c>
      <c r="B4024" s="233" t="s">
        <v>7685</v>
      </c>
      <c r="C4024" s="234" t="s">
        <v>775</v>
      </c>
      <c r="D4024" s="235">
        <v>177.08</v>
      </c>
    </row>
    <row r="4025" spans="1:4" ht="24.95" customHeight="1" x14ac:dyDescent="0.2">
      <c r="A4025" s="504">
        <v>94715</v>
      </c>
      <c r="B4025" s="233" t="s">
        <v>7686</v>
      </c>
      <c r="C4025" s="234" t="s">
        <v>775</v>
      </c>
      <c r="D4025" s="235">
        <v>246.84</v>
      </c>
    </row>
    <row r="4026" spans="1:4" ht="24.95" customHeight="1" x14ac:dyDescent="0.2">
      <c r="A4026" s="504">
        <v>94724</v>
      </c>
      <c r="B4026" s="233" t="s">
        <v>7687</v>
      </c>
      <c r="C4026" s="234" t="s">
        <v>775</v>
      </c>
      <c r="D4026" s="235">
        <v>14.28</v>
      </c>
    </row>
    <row r="4027" spans="1:4" ht="24.95" customHeight="1" x14ac:dyDescent="0.2">
      <c r="A4027" s="504">
        <v>94725</v>
      </c>
      <c r="B4027" s="233" t="s">
        <v>7688</v>
      </c>
      <c r="C4027" s="234" t="s">
        <v>775</v>
      </c>
      <c r="D4027" s="235">
        <v>4.12</v>
      </c>
    </row>
    <row r="4028" spans="1:4" ht="24.95" customHeight="1" x14ac:dyDescent="0.2">
      <c r="A4028" s="504">
        <v>94726</v>
      </c>
      <c r="B4028" s="233" t="s">
        <v>7689</v>
      </c>
      <c r="C4028" s="234" t="s">
        <v>775</v>
      </c>
      <c r="D4028" s="235">
        <v>21.55</v>
      </c>
    </row>
    <row r="4029" spans="1:4" ht="24.95" customHeight="1" x14ac:dyDescent="0.2">
      <c r="A4029" s="504">
        <v>94727</v>
      </c>
      <c r="B4029" s="233" t="s">
        <v>7690</v>
      </c>
      <c r="C4029" s="234" t="s">
        <v>775</v>
      </c>
      <c r="D4029" s="235">
        <v>5.47</v>
      </c>
    </row>
    <row r="4030" spans="1:4" ht="24.95" customHeight="1" x14ac:dyDescent="0.2">
      <c r="A4030" s="504">
        <v>94728</v>
      </c>
      <c r="B4030" s="233" t="s">
        <v>7691</v>
      </c>
      <c r="C4030" s="234" t="s">
        <v>775</v>
      </c>
      <c r="D4030" s="235">
        <v>79.290000000000006</v>
      </c>
    </row>
    <row r="4031" spans="1:4" ht="24.95" customHeight="1" x14ac:dyDescent="0.2">
      <c r="A4031" s="504">
        <v>94729</v>
      </c>
      <c r="B4031" s="233" t="s">
        <v>7692</v>
      </c>
      <c r="C4031" s="234" t="s">
        <v>775</v>
      </c>
      <c r="D4031" s="235">
        <v>9.2899999999999991</v>
      </c>
    </row>
    <row r="4032" spans="1:4" ht="24.95" customHeight="1" x14ac:dyDescent="0.2">
      <c r="A4032" s="504">
        <v>94730</v>
      </c>
      <c r="B4032" s="233" t="s">
        <v>7693</v>
      </c>
      <c r="C4032" s="234" t="s">
        <v>775</v>
      </c>
      <c r="D4032" s="235">
        <v>96.05</v>
      </c>
    </row>
    <row r="4033" spans="1:4" ht="24.95" customHeight="1" x14ac:dyDescent="0.2">
      <c r="A4033" s="504">
        <v>94731</v>
      </c>
      <c r="B4033" s="233" t="s">
        <v>7694</v>
      </c>
      <c r="C4033" s="234" t="s">
        <v>775</v>
      </c>
      <c r="D4033" s="235">
        <v>11.33</v>
      </c>
    </row>
    <row r="4034" spans="1:4" ht="24.95" customHeight="1" x14ac:dyDescent="0.2">
      <c r="A4034" s="504">
        <v>94733</v>
      </c>
      <c r="B4034" s="233" t="s">
        <v>7695</v>
      </c>
      <c r="C4034" s="234" t="s">
        <v>775</v>
      </c>
      <c r="D4034" s="235">
        <v>21.64</v>
      </c>
    </row>
    <row r="4035" spans="1:4" ht="24.95" customHeight="1" x14ac:dyDescent="0.2">
      <c r="A4035" s="504">
        <v>94737</v>
      </c>
      <c r="B4035" s="233" t="s">
        <v>7696</v>
      </c>
      <c r="C4035" s="234" t="s">
        <v>775</v>
      </c>
      <c r="D4035" s="235">
        <v>85.69</v>
      </c>
    </row>
    <row r="4036" spans="1:4" ht="24.95" customHeight="1" x14ac:dyDescent="0.2">
      <c r="A4036" s="504">
        <v>94740</v>
      </c>
      <c r="B4036" s="233" t="s">
        <v>7697</v>
      </c>
      <c r="C4036" s="234" t="s">
        <v>775</v>
      </c>
      <c r="D4036" s="235">
        <v>6.37</v>
      </c>
    </row>
    <row r="4037" spans="1:4" ht="24.95" customHeight="1" x14ac:dyDescent="0.2">
      <c r="A4037" s="504">
        <v>94741</v>
      </c>
      <c r="B4037" s="233" t="s">
        <v>7698</v>
      </c>
      <c r="C4037" s="234" t="s">
        <v>775</v>
      </c>
      <c r="D4037" s="235">
        <v>7.6</v>
      </c>
    </row>
    <row r="4038" spans="1:4" ht="24.95" customHeight="1" x14ac:dyDescent="0.2">
      <c r="A4038" s="504">
        <v>94742</v>
      </c>
      <c r="B4038" s="233" t="s">
        <v>7699</v>
      </c>
      <c r="C4038" s="234" t="s">
        <v>775</v>
      </c>
      <c r="D4038" s="235">
        <v>8.9700000000000006</v>
      </c>
    </row>
    <row r="4039" spans="1:4" ht="24.95" customHeight="1" x14ac:dyDescent="0.2">
      <c r="A4039" s="504">
        <v>94743</v>
      </c>
      <c r="B4039" s="233" t="s">
        <v>7700</v>
      </c>
      <c r="C4039" s="234" t="s">
        <v>775</v>
      </c>
      <c r="D4039" s="235">
        <v>9.75</v>
      </c>
    </row>
    <row r="4040" spans="1:4" ht="24.95" customHeight="1" x14ac:dyDescent="0.2">
      <c r="A4040" s="504">
        <v>94744</v>
      </c>
      <c r="B4040" s="233" t="s">
        <v>7701</v>
      </c>
      <c r="C4040" s="234" t="s">
        <v>775</v>
      </c>
      <c r="D4040" s="235">
        <v>13.99</v>
      </c>
    </row>
    <row r="4041" spans="1:4" ht="24.95" customHeight="1" x14ac:dyDescent="0.2">
      <c r="A4041" s="504">
        <v>94746</v>
      </c>
      <c r="B4041" s="233" t="s">
        <v>7702</v>
      </c>
      <c r="C4041" s="234" t="s">
        <v>775</v>
      </c>
      <c r="D4041" s="235">
        <v>19.16</v>
      </c>
    </row>
    <row r="4042" spans="1:4" ht="24.95" customHeight="1" x14ac:dyDescent="0.2">
      <c r="A4042" s="504">
        <v>94748</v>
      </c>
      <c r="B4042" s="233" t="s">
        <v>7703</v>
      </c>
      <c r="C4042" s="234" t="s">
        <v>775</v>
      </c>
      <c r="D4042" s="235">
        <v>38.85</v>
      </c>
    </row>
    <row r="4043" spans="1:4" ht="24.95" customHeight="1" x14ac:dyDescent="0.2">
      <c r="A4043" s="504">
        <v>94750</v>
      </c>
      <c r="B4043" s="233" t="s">
        <v>7704</v>
      </c>
      <c r="C4043" s="234" t="s">
        <v>775</v>
      </c>
      <c r="D4043" s="235">
        <v>87.78</v>
      </c>
    </row>
    <row r="4044" spans="1:4" ht="24.95" customHeight="1" x14ac:dyDescent="0.2">
      <c r="A4044" s="504">
        <v>94752</v>
      </c>
      <c r="B4044" s="233" t="s">
        <v>7705</v>
      </c>
      <c r="C4044" s="234" t="s">
        <v>775</v>
      </c>
      <c r="D4044" s="235">
        <v>109.39</v>
      </c>
    </row>
    <row r="4045" spans="1:4" ht="24.95" customHeight="1" x14ac:dyDescent="0.2">
      <c r="A4045" s="504">
        <v>94756</v>
      </c>
      <c r="B4045" s="233" t="s">
        <v>7706</v>
      </c>
      <c r="C4045" s="234" t="s">
        <v>775</v>
      </c>
      <c r="D4045" s="235">
        <v>8.16</v>
      </c>
    </row>
    <row r="4046" spans="1:4" ht="24.95" customHeight="1" x14ac:dyDescent="0.2">
      <c r="A4046" s="504">
        <v>94757</v>
      </c>
      <c r="B4046" s="233" t="s">
        <v>7707</v>
      </c>
      <c r="C4046" s="234" t="s">
        <v>775</v>
      </c>
      <c r="D4046" s="235">
        <v>10.48</v>
      </c>
    </row>
    <row r="4047" spans="1:4" ht="24.95" customHeight="1" x14ac:dyDescent="0.2">
      <c r="A4047" s="504">
        <v>94758</v>
      </c>
      <c r="B4047" s="233" t="s">
        <v>7708</v>
      </c>
      <c r="C4047" s="234" t="s">
        <v>775</v>
      </c>
      <c r="D4047" s="235">
        <v>24.61</v>
      </c>
    </row>
    <row r="4048" spans="1:4" ht="24.95" customHeight="1" x14ac:dyDescent="0.2">
      <c r="A4048" s="504">
        <v>94759</v>
      </c>
      <c r="B4048" s="233" t="s">
        <v>7709</v>
      </c>
      <c r="C4048" s="234" t="s">
        <v>775</v>
      </c>
      <c r="D4048" s="235">
        <v>29.77</v>
      </c>
    </row>
    <row r="4049" spans="1:4" ht="24.95" customHeight="1" x14ac:dyDescent="0.2">
      <c r="A4049" s="504">
        <v>94760</v>
      </c>
      <c r="B4049" s="233" t="s">
        <v>7710</v>
      </c>
      <c r="C4049" s="234" t="s">
        <v>775</v>
      </c>
      <c r="D4049" s="235">
        <v>49.07</v>
      </c>
    </row>
    <row r="4050" spans="1:4" ht="24.95" customHeight="1" x14ac:dyDescent="0.2">
      <c r="A4050" s="504">
        <v>94761</v>
      </c>
      <c r="B4050" s="233" t="s">
        <v>7711</v>
      </c>
      <c r="C4050" s="234" t="s">
        <v>775</v>
      </c>
      <c r="D4050" s="235">
        <v>100.79</v>
      </c>
    </row>
    <row r="4051" spans="1:4" ht="24.95" customHeight="1" x14ac:dyDescent="0.2">
      <c r="A4051" s="504">
        <v>94762</v>
      </c>
      <c r="B4051" s="233" t="s">
        <v>7712</v>
      </c>
      <c r="C4051" s="234" t="s">
        <v>775</v>
      </c>
      <c r="D4051" s="235">
        <v>131.85</v>
      </c>
    </row>
    <row r="4052" spans="1:4" ht="24.95" customHeight="1" x14ac:dyDescent="0.2">
      <c r="A4052" s="504">
        <v>94783</v>
      </c>
      <c r="B4052" s="233" t="s">
        <v>7713</v>
      </c>
      <c r="C4052" s="234" t="s">
        <v>775</v>
      </c>
      <c r="D4052" s="235">
        <v>13.94</v>
      </c>
    </row>
    <row r="4053" spans="1:4" ht="24.95" customHeight="1" x14ac:dyDescent="0.2">
      <c r="A4053" s="504">
        <v>94785</v>
      </c>
      <c r="B4053" s="233" t="s">
        <v>7714</v>
      </c>
      <c r="C4053" s="234" t="s">
        <v>775</v>
      </c>
      <c r="D4053" s="235">
        <v>25.2</v>
      </c>
    </row>
    <row r="4054" spans="1:4" ht="24.95" customHeight="1" x14ac:dyDescent="0.2">
      <c r="A4054" s="504">
        <v>94786</v>
      </c>
      <c r="B4054" s="233" t="s">
        <v>7715</v>
      </c>
      <c r="C4054" s="234" t="s">
        <v>775</v>
      </c>
      <c r="D4054" s="235">
        <v>33.04</v>
      </c>
    </row>
    <row r="4055" spans="1:4" ht="24.95" customHeight="1" x14ac:dyDescent="0.2">
      <c r="A4055" s="504">
        <v>94787</v>
      </c>
      <c r="B4055" s="233" t="s">
        <v>7716</v>
      </c>
      <c r="C4055" s="234" t="s">
        <v>775</v>
      </c>
      <c r="D4055" s="235">
        <v>43.14</v>
      </c>
    </row>
    <row r="4056" spans="1:4" ht="24.95" customHeight="1" x14ac:dyDescent="0.2">
      <c r="A4056" s="504">
        <v>94788</v>
      </c>
      <c r="B4056" s="233" t="s">
        <v>7717</v>
      </c>
      <c r="C4056" s="234" t="s">
        <v>775</v>
      </c>
      <c r="D4056" s="235">
        <v>56.64</v>
      </c>
    </row>
    <row r="4057" spans="1:4" ht="24.95" customHeight="1" x14ac:dyDescent="0.2">
      <c r="A4057" s="504">
        <v>94789</v>
      </c>
      <c r="B4057" s="233" t="s">
        <v>7718</v>
      </c>
      <c r="C4057" s="234" t="s">
        <v>775</v>
      </c>
      <c r="D4057" s="235">
        <v>176.29</v>
      </c>
    </row>
    <row r="4058" spans="1:4" ht="24.95" customHeight="1" x14ac:dyDescent="0.2">
      <c r="A4058" s="504">
        <v>94790</v>
      </c>
      <c r="B4058" s="233" t="s">
        <v>7719</v>
      </c>
      <c r="C4058" s="234" t="s">
        <v>775</v>
      </c>
      <c r="D4058" s="235">
        <v>232.16</v>
      </c>
    </row>
    <row r="4059" spans="1:4" ht="24.95" customHeight="1" x14ac:dyDescent="0.2">
      <c r="A4059" s="504">
        <v>94791</v>
      </c>
      <c r="B4059" s="233" t="s">
        <v>7720</v>
      </c>
      <c r="C4059" s="234" t="s">
        <v>775</v>
      </c>
      <c r="D4059" s="235">
        <v>346.08</v>
      </c>
    </row>
    <row r="4060" spans="1:4" ht="24.95" customHeight="1" x14ac:dyDescent="0.2">
      <c r="A4060" s="504">
        <v>94863</v>
      </c>
      <c r="B4060" s="233" t="s">
        <v>7721</v>
      </c>
      <c r="C4060" s="234" t="s">
        <v>775</v>
      </c>
      <c r="D4060" s="235">
        <v>71.61</v>
      </c>
    </row>
    <row r="4061" spans="1:4" ht="24.95" customHeight="1" x14ac:dyDescent="0.2">
      <c r="A4061" s="504">
        <v>95141</v>
      </c>
      <c r="B4061" s="233" t="s">
        <v>7722</v>
      </c>
      <c r="C4061" s="234" t="s">
        <v>775</v>
      </c>
      <c r="D4061" s="235">
        <v>22.42</v>
      </c>
    </row>
    <row r="4062" spans="1:4" ht="24.95" customHeight="1" x14ac:dyDescent="0.2">
      <c r="A4062" s="504">
        <v>95237</v>
      </c>
      <c r="B4062" s="233" t="s">
        <v>7723</v>
      </c>
      <c r="C4062" s="234" t="s">
        <v>775</v>
      </c>
      <c r="D4062" s="235">
        <v>15.8</v>
      </c>
    </row>
    <row r="4063" spans="1:4" ht="24.95" customHeight="1" x14ac:dyDescent="0.2">
      <c r="A4063" s="504">
        <v>95693</v>
      </c>
      <c r="B4063" s="233" t="s">
        <v>7724</v>
      </c>
      <c r="C4063" s="234" t="s">
        <v>775</v>
      </c>
      <c r="D4063" s="235">
        <v>36.4</v>
      </c>
    </row>
    <row r="4064" spans="1:4" ht="24.95" customHeight="1" x14ac:dyDescent="0.2">
      <c r="A4064" s="504">
        <v>95694</v>
      </c>
      <c r="B4064" s="233" t="s">
        <v>7725</v>
      </c>
      <c r="C4064" s="234" t="s">
        <v>775</v>
      </c>
      <c r="D4064" s="235">
        <v>41.76</v>
      </c>
    </row>
    <row r="4065" spans="1:4" ht="24.95" customHeight="1" x14ac:dyDescent="0.2">
      <c r="A4065" s="504">
        <v>95695</v>
      </c>
      <c r="B4065" s="233" t="s">
        <v>7726</v>
      </c>
      <c r="C4065" s="234" t="s">
        <v>775</v>
      </c>
      <c r="D4065" s="235">
        <v>40.450000000000003</v>
      </c>
    </row>
    <row r="4066" spans="1:4" ht="24.95" customHeight="1" x14ac:dyDescent="0.2">
      <c r="A4066" s="504">
        <v>95696</v>
      </c>
      <c r="B4066" s="233" t="s">
        <v>18706</v>
      </c>
      <c r="C4066" s="234" t="s">
        <v>775</v>
      </c>
      <c r="D4066" s="235">
        <v>25.57</v>
      </c>
    </row>
    <row r="4067" spans="1:4" ht="24.95" customHeight="1" x14ac:dyDescent="0.2">
      <c r="A4067" s="504">
        <v>96637</v>
      </c>
      <c r="B4067" s="233" t="s">
        <v>7727</v>
      </c>
      <c r="C4067" s="234" t="s">
        <v>775</v>
      </c>
      <c r="D4067" s="235">
        <v>9.34</v>
      </c>
    </row>
    <row r="4068" spans="1:4" ht="24.95" customHeight="1" x14ac:dyDescent="0.2">
      <c r="A4068" s="504">
        <v>96638</v>
      </c>
      <c r="B4068" s="233" t="s">
        <v>7728</v>
      </c>
      <c r="C4068" s="234" t="s">
        <v>775</v>
      </c>
      <c r="D4068" s="235">
        <v>9.0299999999999994</v>
      </c>
    </row>
    <row r="4069" spans="1:4" ht="24.95" customHeight="1" x14ac:dyDescent="0.2">
      <c r="A4069" s="504">
        <v>96639</v>
      </c>
      <c r="B4069" s="233" t="s">
        <v>7729</v>
      </c>
      <c r="C4069" s="234" t="s">
        <v>775</v>
      </c>
      <c r="D4069" s="235">
        <v>6.47</v>
      </c>
    </row>
    <row r="4070" spans="1:4" ht="24.95" customHeight="1" x14ac:dyDescent="0.2">
      <c r="A4070" s="504">
        <v>96640</v>
      </c>
      <c r="B4070" s="233" t="s">
        <v>7730</v>
      </c>
      <c r="C4070" s="234" t="s">
        <v>775</v>
      </c>
      <c r="D4070" s="235">
        <v>14.94</v>
      </c>
    </row>
    <row r="4071" spans="1:4" ht="24.95" customHeight="1" x14ac:dyDescent="0.2">
      <c r="A4071" s="504">
        <v>96641</v>
      </c>
      <c r="B4071" s="233" t="s">
        <v>7731</v>
      </c>
      <c r="C4071" s="234" t="s">
        <v>775</v>
      </c>
      <c r="D4071" s="235">
        <v>11.91</v>
      </c>
    </row>
    <row r="4072" spans="1:4" ht="24.95" customHeight="1" x14ac:dyDescent="0.2">
      <c r="A4072" s="504">
        <v>96642</v>
      </c>
      <c r="B4072" s="233" t="s">
        <v>7732</v>
      </c>
      <c r="C4072" s="234" t="s">
        <v>775</v>
      </c>
      <c r="D4072" s="235">
        <v>12.38</v>
      </c>
    </row>
    <row r="4073" spans="1:4" ht="24.95" customHeight="1" x14ac:dyDescent="0.2">
      <c r="A4073" s="504">
        <v>96643</v>
      </c>
      <c r="B4073" s="233" t="s">
        <v>7733</v>
      </c>
      <c r="C4073" s="234" t="s">
        <v>775</v>
      </c>
      <c r="D4073" s="235">
        <v>30.11</v>
      </c>
    </row>
    <row r="4074" spans="1:4" ht="24.95" customHeight="1" x14ac:dyDescent="0.2">
      <c r="A4074" s="504">
        <v>96650</v>
      </c>
      <c r="B4074" s="233" t="s">
        <v>7734</v>
      </c>
      <c r="C4074" s="234" t="s">
        <v>775</v>
      </c>
      <c r="D4074" s="235">
        <v>6.86</v>
      </c>
    </row>
    <row r="4075" spans="1:4" ht="24.95" customHeight="1" x14ac:dyDescent="0.2">
      <c r="A4075" s="504">
        <v>96651</v>
      </c>
      <c r="B4075" s="233" t="s">
        <v>7735</v>
      </c>
      <c r="C4075" s="234" t="s">
        <v>775</v>
      </c>
      <c r="D4075" s="235">
        <v>6.55</v>
      </c>
    </row>
    <row r="4076" spans="1:4" ht="24.95" customHeight="1" x14ac:dyDescent="0.2">
      <c r="A4076" s="504">
        <v>96652</v>
      </c>
      <c r="B4076" s="233" t="s">
        <v>7736</v>
      </c>
      <c r="C4076" s="234" t="s">
        <v>775</v>
      </c>
      <c r="D4076" s="235">
        <v>13.2</v>
      </c>
    </row>
    <row r="4077" spans="1:4" ht="24.95" customHeight="1" x14ac:dyDescent="0.2">
      <c r="A4077" s="504">
        <v>96653</v>
      </c>
      <c r="B4077" s="233" t="s">
        <v>7737</v>
      </c>
      <c r="C4077" s="234" t="s">
        <v>775</v>
      </c>
      <c r="D4077" s="235">
        <v>13.17</v>
      </c>
    </row>
    <row r="4078" spans="1:4" ht="24.95" customHeight="1" x14ac:dyDescent="0.2">
      <c r="A4078" s="504">
        <v>96654</v>
      </c>
      <c r="B4078" s="233" t="s">
        <v>7738</v>
      </c>
      <c r="C4078" s="234" t="s">
        <v>775</v>
      </c>
      <c r="D4078" s="235">
        <v>21.74</v>
      </c>
    </row>
    <row r="4079" spans="1:4" ht="24.95" customHeight="1" x14ac:dyDescent="0.2">
      <c r="A4079" s="504">
        <v>96655</v>
      </c>
      <c r="B4079" s="233" t="s">
        <v>7739</v>
      </c>
      <c r="C4079" s="234" t="s">
        <v>775</v>
      </c>
      <c r="D4079" s="235">
        <v>21.41</v>
      </c>
    </row>
    <row r="4080" spans="1:4" ht="24.95" customHeight="1" x14ac:dyDescent="0.2">
      <c r="A4080" s="504">
        <v>96656</v>
      </c>
      <c r="B4080" s="233" t="s">
        <v>7740</v>
      </c>
      <c r="C4080" s="234" t="s">
        <v>775</v>
      </c>
      <c r="D4080" s="235">
        <v>4.84</v>
      </c>
    </row>
    <row r="4081" spans="1:4" ht="24.95" customHeight="1" x14ac:dyDescent="0.2">
      <c r="A4081" s="504">
        <v>96657</v>
      </c>
      <c r="B4081" s="233" t="s">
        <v>7741</v>
      </c>
      <c r="C4081" s="234" t="s">
        <v>775</v>
      </c>
      <c r="D4081" s="235">
        <v>13.31</v>
      </c>
    </row>
    <row r="4082" spans="1:4" ht="24.95" customHeight="1" x14ac:dyDescent="0.2">
      <c r="A4082" s="504">
        <v>96658</v>
      </c>
      <c r="B4082" s="233" t="s">
        <v>7742</v>
      </c>
      <c r="C4082" s="234" t="s">
        <v>775</v>
      </c>
      <c r="D4082" s="235">
        <v>10.28</v>
      </c>
    </row>
    <row r="4083" spans="1:4" ht="24.95" customHeight="1" x14ac:dyDescent="0.2">
      <c r="A4083" s="504">
        <v>96659</v>
      </c>
      <c r="B4083" s="233" t="s">
        <v>7743</v>
      </c>
      <c r="C4083" s="234" t="s">
        <v>775</v>
      </c>
      <c r="D4083" s="235">
        <v>8.91</v>
      </c>
    </row>
    <row r="4084" spans="1:4" ht="24.95" customHeight="1" x14ac:dyDescent="0.2">
      <c r="A4084" s="504">
        <v>96660</v>
      </c>
      <c r="B4084" s="233" t="s">
        <v>7744</v>
      </c>
      <c r="C4084" s="234" t="s">
        <v>775</v>
      </c>
      <c r="D4084" s="235">
        <v>23.03</v>
      </c>
    </row>
    <row r="4085" spans="1:4" ht="24.95" customHeight="1" x14ac:dyDescent="0.2">
      <c r="A4085" s="504">
        <v>96661</v>
      </c>
      <c r="B4085" s="233" t="s">
        <v>7745</v>
      </c>
      <c r="C4085" s="234" t="s">
        <v>775</v>
      </c>
      <c r="D4085" s="235">
        <v>18.38</v>
      </c>
    </row>
    <row r="4086" spans="1:4" ht="24.95" customHeight="1" x14ac:dyDescent="0.2">
      <c r="A4086" s="504">
        <v>96662</v>
      </c>
      <c r="B4086" s="233" t="s">
        <v>7746</v>
      </c>
      <c r="C4086" s="234" t="s">
        <v>775</v>
      </c>
      <c r="D4086" s="235">
        <v>9.07</v>
      </c>
    </row>
    <row r="4087" spans="1:4" ht="24.95" customHeight="1" x14ac:dyDescent="0.2">
      <c r="A4087" s="504">
        <v>96663</v>
      </c>
      <c r="B4087" s="233" t="s">
        <v>7747</v>
      </c>
      <c r="C4087" s="234" t="s">
        <v>775</v>
      </c>
      <c r="D4087" s="235">
        <v>15.84</v>
      </c>
    </row>
    <row r="4088" spans="1:4" ht="24.95" customHeight="1" x14ac:dyDescent="0.2">
      <c r="A4088" s="504">
        <v>96664</v>
      </c>
      <c r="B4088" s="233" t="s">
        <v>7748</v>
      </c>
      <c r="C4088" s="234" t="s">
        <v>775</v>
      </c>
      <c r="D4088" s="235">
        <v>16.829999999999998</v>
      </c>
    </row>
    <row r="4089" spans="1:4" ht="24.95" customHeight="1" x14ac:dyDescent="0.2">
      <c r="A4089" s="504">
        <v>96665</v>
      </c>
      <c r="B4089" s="233" t="s">
        <v>7749</v>
      </c>
      <c r="C4089" s="234" t="s">
        <v>775</v>
      </c>
      <c r="D4089" s="235">
        <v>9.0500000000000007</v>
      </c>
    </row>
    <row r="4090" spans="1:4" ht="24.95" customHeight="1" x14ac:dyDescent="0.2">
      <c r="A4090" s="504">
        <v>96666</v>
      </c>
      <c r="B4090" s="233" t="s">
        <v>7750</v>
      </c>
      <c r="C4090" s="234" t="s">
        <v>775</v>
      </c>
      <c r="D4090" s="235">
        <v>17.68</v>
      </c>
    </row>
    <row r="4091" spans="1:4" ht="24.95" customHeight="1" x14ac:dyDescent="0.2">
      <c r="A4091" s="504">
        <v>96667</v>
      </c>
      <c r="B4091" s="233" t="s">
        <v>7751</v>
      </c>
      <c r="C4091" s="234" t="s">
        <v>775</v>
      </c>
      <c r="D4091" s="235">
        <v>30.38</v>
      </c>
    </row>
    <row r="4092" spans="1:4" ht="24.95" customHeight="1" x14ac:dyDescent="0.2">
      <c r="A4092" s="504">
        <v>96684</v>
      </c>
      <c r="B4092" s="233" t="s">
        <v>7752</v>
      </c>
      <c r="C4092" s="234" t="s">
        <v>775</v>
      </c>
      <c r="D4092" s="235">
        <v>3.14</v>
      </c>
    </row>
    <row r="4093" spans="1:4" ht="24.95" customHeight="1" x14ac:dyDescent="0.2">
      <c r="A4093" s="504">
        <v>96685</v>
      </c>
      <c r="B4093" s="233" t="s">
        <v>7753</v>
      </c>
      <c r="C4093" s="234" t="s">
        <v>775</v>
      </c>
      <c r="D4093" s="235">
        <v>2.83</v>
      </c>
    </row>
    <row r="4094" spans="1:4" ht="24.95" customHeight="1" x14ac:dyDescent="0.2">
      <c r="A4094" s="504">
        <v>96686</v>
      </c>
      <c r="B4094" s="233" t="s">
        <v>7754</v>
      </c>
      <c r="C4094" s="234" t="s">
        <v>775</v>
      </c>
      <c r="D4094" s="235">
        <v>4.6900000000000004</v>
      </c>
    </row>
    <row r="4095" spans="1:4" ht="24.95" customHeight="1" x14ac:dyDescent="0.2">
      <c r="A4095" s="504">
        <v>96687</v>
      </c>
      <c r="B4095" s="233" t="s">
        <v>7755</v>
      </c>
      <c r="C4095" s="234" t="s">
        <v>775</v>
      </c>
      <c r="D4095" s="235">
        <v>4.66</v>
      </c>
    </row>
    <row r="4096" spans="1:4" ht="24.95" customHeight="1" x14ac:dyDescent="0.2">
      <c r="A4096" s="504">
        <v>96688</v>
      </c>
      <c r="B4096" s="233" t="s">
        <v>7756</v>
      </c>
      <c r="C4096" s="234" t="s">
        <v>775</v>
      </c>
      <c r="D4096" s="235">
        <v>7.98</v>
      </c>
    </row>
    <row r="4097" spans="1:4" ht="24.95" customHeight="1" x14ac:dyDescent="0.2">
      <c r="A4097" s="504">
        <v>96689</v>
      </c>
      <c r="B4097" s="233" t="s">
        <v>7757</v>
      </c>
      <c r="C4097" s="234" t="s">
        <v>775</v>
      </c>
      <c r="D4097" s="235">
        <v>7.65</v>
      </c>
    </row>
    <row r="4098" spans="1:4" ht="24.95" customHeight="1" x14ac:dyDescent="0.2">
      <c r="A4098" s="504">
        <v>96690</v>
      </c>
      <c r="B4098" s="233" t="s">
        <v>7758</v>
      </c>
      <c r="C4098" s="234" t="s">
        <v>775</v>
      </c>
      <c r="D4098" s="235">
        <v>14.63</v>
      </c>
    </row>
    <row r="4099" spans="1:4" ht="24.95" customHeight="1" x14ac:dyDescent="0.2">
      <c r="A4099" s="504">
        <v>96691</v>
      </c>
      <c r="B4099" s="233" t="s">
        <v>7759</v>
      </c>
      <c r="C4099" s="234" t="s">
        <v>775</v>
      </c>
      <c r="D4099" s="235">
        <v>15.09</v>
      </c>
    </row>
    <row r="4100" spans="1:4" ht="24.95" customHeight="1" x14ac:dyDescent="0.2">
      <c r="A4100" s="504">
        <v>96692</v>
      </c>
      <c r="B4100" s="233" t="s">
        <v>7760</v>
      </c>
      <c r="C4100" s="234" t="s">
        <v>775</v>
      </c>
      <c r="D4100" s="235">
        <v>22.15</v>
      </c>
    </row>
    <row r="4101" spans="1:4" ht="24.95" customHeight="1" x14ac:dyDescent="0.2">
      <c r="A4101" s="504">
        <v>96693</v>
      </c>
      <c r="B4101" s="233" t="s">
        <v>7761</v>
      </c>
      <c r="C4101" s="234" t="s">
        <v>775</v>
      </c>
      <c r="D4101" s="235">
        <v>21.04</v>
      </c>
    </row>
    <row r="4102" spans="1:4" ht="24.95" customHeight="1" x14ac:dyDescent="0.2">
      <c r="A4102" s="504">
        <v>96694</v>
      </c>
      <c r="B4102" s="233" t="s">
        <v>7762</v>
      </c>
      <c r="C4102" s="234" t="s">
        <v>775</v>
      </c>
      <c r="D4102" s="235">
        <v>47.72</v>
      </c>
    </row>
    <row r="4103" spans="1:4" ht="24.95" customHeight="1" x14ac:dyDescent="0.2">
      <c r="A4103" s="504">
        <v>96695</v>
      </c>
      <c r="B4103" s="233" t="s">
        <v>7763</v>
      </c>
      <c r="C4103" s="234" t="s">
        <v>775</v>
      </c>
      <c r="D4103" s="235">
        <v>46.41</v>
      </c>
    </row>
    <row r="4104" spans="1:4" ht="24.95" customHeight="1" x14ac:dyDescent="0.2">
      <c r="A4104" s="504">
        <v>96696</v>
      </c>
      <c r="B4104" s="233" t="s">
        <v>7764</v>
      </c>
      <c r="C4104" s="234" t="s">
        <v>775</v>
      </c>
      <c r="D4104" s="235">
        <v>71.72</v>
      </c>
    </row>
    <row r="4105" spans="1:4" ht="24.95" customHeight="1" x14ac:dyDescent="0.2">
      <c r="A4105" s="504">
        <v>96697</v>
      </c>
      <c r="B4105" s="233" t="s">
        <v>7765</v>
      </c>
      <c r="C4105" s="234" t="s">
        <v>775</v>
      </c>
      <c r="D4105" s="235">
        <v>107.26</v>
      </c>
    </row>
    <row r="4106" spans="1:4" ht="24.95" customHeight="1" x14ac:dyDescent="0.2">
      <c r="A4106" s="504">
        <v>96698</v>
      </c>
      <c r="B4106" s="233" t="s">
        <v>7766</v>
      </c>
      <c r="C4106" s="234" t="s">
        <v>775</v>
      </c>
      <c r="D4106" s="235">
        <v>2.36</v>
      </c>
    </row>
    <row r="4107" spans="1:4" ht="24.95" customHeight="1" x14ac:dyDescent="0.2">
      <c r="A4107" s="504">
        <v>96699</v>
      </c>
      <c r="B4107" s="233" t="s">
        <v>7767</v>
      </c>
      <c r="C4107" s="234" t="s">
        <v>775</v>
      </c>
      <c r="D4107" s="235">
        <v>10.83</v>
      </c>
    </row>
    <row r="4108" spans="1:4" ht="24.95" customHeight="1" x14ac:dyDescent="0.2">
      <c r="A4108" s="504">
        <v>96700</v>
      </c>
      <c r="B4108" s="233" t="s">
        <v>7768</v>
      </c>
      <c r="C4108" s="234" t="s">
        <v>775</v>
      </c>
      <c r="D4108" s="235">
        <v>7.8</v>
      </c>
    </row>
    <row r="4109" spans="1:4" ht="24.95" customHeight="1" x14ac:dyDescent="0.2">
      <c r="A4109" s="504">
        <v>96701</v>
      </c>
      <c r="B4109" s="233" t="s">
        <v>7769</v>
      </c>
      <c r="C4109" s="234" t="s">
        <v>775</v>
      </c>
      <c r="D4109" s="235">
        <v>3.24</v>
      </c>
    </row>
    <row r="4110" spans="1:4" ht="24.95" customHeight="1" x14ac:dyDescent="0.2">
      <c r="A4110" s="504">
        <v>96702</v>
      </c>
      <c r="B4110" s="233" t="s">
        <v>7770</v>
      </c>
      <c r="C4110" s="234" t="s">
        <v>775</v>
      </c>
      <c r="D4110" s="235">
        <v>3.4</v>
      </c>
    </row>
    <row r="4111" spans="1:4" ht="24.95" customHeight="1" x14ac:dyDescent="0.2">
      <c r="A4111" s="504">
        <v>96703</v>
      </c>
      <c r="B4111" s="233" t="s">
        <v>7771</v>
      </c>
      <c r="C4111" s="234" t="s">
        <v>775</v>
      </c>
      <c r="D4111" s="235">
        <v>6.65</v>
      </c>
    </row>
    <row r="4112" spans="1:4" ht="24.95" customHeight="1" x14ac:dyDescent="0.2">
      <c r="A4112" s="504">
        <v>96704</v>
      </c>
      <c r="B4112" s="233" t="s">
        <v>7772</v>
      </c>
      <c r="C4112" s="234" t="s">
        <v>775</v>
      </c>
      <c r="D4112" s="235">
        <v>7.64</v>
      </c>
    </row>
    <row r="4113" spans="1:4" ht="24.95" customHeight="1" x14ac:dyDescent="0.2">
      <c r="A4113" s="504">
        <v>96705</v>
      </c>
      <c r="B4113" s="233" t="s">
        <v>7773</v>
      </c>
      <c r="C4113" s="234" t="s">
        <v>775</v>
      </c>
      <c r="D4113" s="235">
        <v>10</v>
      </c>
    </row>
    <row r="4114" spans="1:4" ht="24.95" customHeight="1" x14ac:dyDescent="0.2">
      <c r="A4114" s="504">
        <v>96706</v>
      </c>
      <c r="B4114" s="233" t="s">
        <v>7774</v>
      </c>
      <c r="C4114" s="234" t="s">
        <v>775</v>
      </c>
      <c r="D4114" s="235">
        <v>15.04</v>
      </c>
    </row>
    <row r="4115" spans="1:4" ht="24.95" customHeight="1" x14ac:dyDescent="0.2">
      <c r="A4115" s="504">
        <v>96707</v>
      </c>
      <c r="B4115" s="233" t="s">
        <v>7775</v>
      </c>
      <c r="C4115" s="234" t="s">
        <v>775</v>
      </c>
      <c r="D4115" s="235">
        <v>30.71</v>
      </c>
    </row>
    <row r="4116" spans="1:4" ht="24.95" customHeight="1" x14ac:dyDescent="0.2">
      <c r="A4116" s="504">
        <v>96708</v>
      </c>
      <c r="B4116" s="233" t="s">
        <v>7776</v>
      </c>
      <c r="C4116" s="234" t="s">
        <v>775</v>
      </c>
      <c r="D4116" s="235">
        <v>48.27</v>
      </c>
    </row>
    <row r="4117" spans="1:4" ht="24.95" customHeight="1" x14ac:dyDescent="0.2">
      <c r="A4117" s="504">
        <v>96709</v>
      </c>
      <c r="B4117" s="233" t="s">
        <v>7777</v>
      </c>
      <c r="C4117" s="234" t="s">
        <v>775</v>
      </c>
      <c r="D4117" s="235">
        <v>76.08</v>
      </c>
    </row>
    <row r="4118" spans="1:4" ht="24.95" customHeight="1" x14ac:dyDescent="0.2">
      <c r="A4118" s="504">
        <v>96710</v>
      </c>
      <c r="B4118" s="233" t="s">
        <v>7778</v>
      </c>
      <c r="C4118" s="234" t="s">
        <v>775</v>
      </c>
      <c r="D4118" s="235">
        <v>4.12</v>
      </c>
    </row>
    <row r="4119" spans="1:4" ht="24.95" customHeight="1" x14ac:dyDescent="0.2">
      <c r="A4119" s="504">
        <v>96711</v>
      </c>
      <c r="B4119" s="233" t="s">
        <v>7779</v>
      </c>
      <c r="C4119" s="234" t="s">
        <v>775</v>
      </c>
      <c r="D4119" s="235">
        <v>6.36</v>
      </c>
    </row>
    <row r="4120" spans="1:4" ht="24.95" customHeight="1" x14ac:dyDescent="0.2">
      <c r="A4120" s="504">
        <v>96712</v>
      </c>
      <c r="B4120" s="233" t="s">
        <v>7780</v>
      </c>
      <c r="C4120" s="234" t="s">
        <v>775</v>
      </c>
      <c r="D4120" s="235">
        <v>11.99</v>
      </c>
    </row>
    <row r="4121" spans="1:4" ht="24.95" customHeight="1" x14ac:dyDescent="0.2">
      <c r="A4121" s="504">
        <v>96713</v>
      </c>
      <c r="B4121" s="233" t="s">
        <v>7781</v>
      </c>
      <c r="C4121" s="234" t="s">
        <v>775</v>
      </c>
      <c r="D4121" s="235">
        <v>16.72</v>
      </c>
    </row>
    <row r="4122" spans="1:4" ht="24.95" customHeight="1" x14ac:dyDescent="0.2">
      <c r="A4122" s="504">
        <v>96714</v>
      </c>
      <c r="B4122" s="233" t="s">
        <v>7782</v>
      </c>
      <c r="C4122" s="234" t="s">
        <v>775</v>
      </c>
      <c r="D4122" s="235">
        <v>28.03</v>
      </c>
    </row>
    <row r="4123" spans="1:4" ht="24.95" customHeight="1" x14ac:dyDescent="0.2">
      <c r="A4123" s="504">
        <v>96715</v>
      </c>
      <c r="B4123" s="233" t="s">
        <v>7783</v>
      </c>
      <c r="C4123" s="234" t="s">
        <v>775</v>
      </c>
      <c r="D4123" s="235">
        <v>51.82</v>
      </c>
    </row>
    <row r="4124" spans="1:4" ht="24.95" customHeight="1" x14ac:dyDescent="0.2">
      <c r="A4124" s="504">
        <v>96716</v>
      </c>
      <c r="B4124" s="233" t="s">
        <v>7784</v>
      </c>
      <c r="C4124" s="234" t="s">
        <v>775</v>
      </c>
      <c r="D4124" s="235">
        <v>77.650000000000006</v>
      </c>
    </row>
    <row r="4125" spans="1:4" ht="24.95" customHeight="1" x14ac:dyDescent="0.2">
      <c r="A4125" s="504">
        <v>96717</v>
      </c>
      <c r="B4125" s="233" t="s">
        <v>7785</v>
      </c>
      <c r="C4125" s="234" t="s">
        <v>775</v>
      </c>
      <c r="D4125" s="235">
        <v>121.94</v>
      </c>
    </row>
    <row r="4126" spans="1:4" ht="24.95" customHeight="1" x14ac:dyDescent="0.2">
      <c r="A4126" s="504">
        <v>96736</v>
      </c>
      <c r="B4126" s="233" t="s">
        <v>7786</v>
      </c>
      <c r="C4126" s="234" t="s">
        <v>775</v>
      </c>
      <c r="D4126" s="235">
        <v>3.68</v>
      </c>
    </row>
    <row r="4127" spans="1:4" ht="24.95" customHeight="1" x14ac:dyDescent="0.2">
      <c r="A4127" s="504">
        <v>96737</v>
      </c>
      <c r="B4127" s="233" t="s">
        <v>7787</v>
      </c>
      <c r="C4127" s="234" t="s">
        <v>775</v>
      </c>
      <c r="D4127" s="235">
        <v>4.1500000000000004</v>
      </c>
    </row>
    <row r="4128" spans="1:4" ht="24.95" customHeight="1" x14ac:dyDescent="0.2">
      <c r="A4128" s="504">
        <v>96738</v>
      </c>
      <c r="B4128" s="233" t="s">
        <v>7788</v>
      </c>
      <c r="C4128" s="234" t="s">
        <v>775</v>
      </c>
      <c r="D4128" s="235">
        <v>12.62</v>
      </c>
    </row>
    <row r="4129" spans="1:4" ht="24.95" customHeight="1" x14ac:dyDescent="0.2">
      <c r="A4129" s="504">
        <v>96739</v>
      </c>
      <c r="B4129" s="233" t="s">
        <v>7789</v>
      </c>
      <c r="C4129" s="234" t="s">
        <v>775</v>
      </c>
      <c r="D4129" s="235">
        <v>5.36</v>
      </c>
    </row>
    <row r="4130" spans="1:4" ht="24.95" customHeight="1" x14ac:dyDescent="0.2">
      <c r="A4130" s="504">
        <v>96740</v>
      </c>
      <c r="B4130" s="233" t="s">
        <v>7790</v>
      </c>
      <c r="C4130" s="234" t="s">
        <v>775</v>
      </c>
      <c r="D4130" s="235">
        <v>19.48</v>
      </c>
    </row>
    <row r="4131" spans="1:4" ht="24.95" customHeight="1" x14ac:dyDescent="0.2">
      <c r="A4131" s="504">
        <v>96741</v>
      </c>
      <c r="B4131" s="233" t="s">
        <v>7791</v>
      </c>
      <c r="C4131" s="234" t="s">
        <v>775</v>
      </c>
      <c r="D4131" s="235">
        <v>8.1199999999999992</v>
      </c>
    </row>
    <row r="4132" spans="1:4" ht="24.95" customHeight="1" x14ac:dyDescent="0.2">
      <c r="A4132" s="504">
        <v>96742</v>
      </c>
      <c r="B4132" s="233" t="s">
        <v>7792</v>
      </c>
      <c r="C4132" s="234" t="s">
        <v>775</v>
      </c>
      <c r="D4132" s="235">
        <v>12.32</v>
      </c>
    </row>
    <row r="4133" spans="1:4" ht="24.95" customHeight="1" x14ac:dyDescent="0.2">
      <c r="A4133" s="504">
        <v>96743</v>
      </c>
      <c r="B4133" s="233" t="s">
        <v>7793</v>
      </c>
      <c r="C4133" s="234" t="s">
        <v>775</v>
      </c>
      <c r="D4133" s="235">
        <v>15.67</v>
      </c>
    </row>
    <row r="4134" spans="1:4" ht="24.95" customHeight="1" x14ac:dyDescent="0.2">
      <c r="A4134" s="504">
        <v>96744</v>
      </c>
      <c r="B4134" s="233" t="s">
        <v>7794</v>
      </c>
      <c r="C4134" s="234" t="s">
        <v>775</v>
      </c>
      <c r="D4134" s="235">
        <v>32.99</v>
      </c>
    </row>
    <row r="4135" spans="1:4" ht="24.95" customHeight="1" x14ac:dyDescent="0.2">
      <c r="A4135" s="504">
        <v>96745</v>
      </c>
      <c r="B4135" s="233" t="s">
        <v>7795</v>
      </c>
      <c r="C4135" s="234" t="s">
        <v>775</v>
      </c>
      <c r="D4135" s="235">
        <v>47.71</v>
      </c>
    </row>
    <row r="4136" spans="1:4" ht="24.95" customHeight="1" x14ac:dyDescent="0.2">
      <c r="A4136" s="504">
        <v>96746</v>
      </c>
      <c r="B4136" s="233" t="s">
        <v>7796</v>
      </c>
      <c r="C4136" s="234" t="s">
        <v>775</v>
      </c>
      <c r="D4136" s="235">
        <v>76.06</v>
      </c>
    </row>
    <row r="4137" spans="1:4" ht="24.95" customHeight="1" x14ac:dyDescent="0.2">
      <c r="A4137" s="504">
        <v>96747</v>
      </c>
      <c r="B4137" s="233" t="s">
        <v>7797</v>
      </c>
      <c r="C4137" s="234" t="s">
        <v>775</v>
      </c>
      <c r="D4137" s="235">
        <v>5.27</v>
      </c>
    </row>
    <row r="4138" spans="1:4" ht="24.95" customHeight="1" x14ac:dyDescent="0.2">
      <c r="A4138" s="504">
        <v>96748</v>
      </c>
      <c r="B4138" s="233" t="s">
        <v>7798</v>
      </c>
      <c r="C4138" s="234" t="s">
        <v>775</v>
      </c>
      <c r="D4138" s="235">
        <v>5.85</v>
      </c>
    </row>
    <row r="4139" spans="1:4" ht="24.95" customHeight="1" x14ac:dyDescent="0.2">
      <c r="A4139" s="504">
        <v>96749</v>
      </c>
      <c r="B4139" s="233" t="s">
        <v>7799</v>
      </c>
      <c r="C4139" s="234" t="s">
        <v>775</v>
      </c>
      <c r="D4139" s="235">
        <v>7.89</v>
      </c>
    </row>
    <row r="4140" spans="1:4" ht="24.95" customHeight="1" x14ac:dyDescent="0.2">
      <c r="A4140" s="504">
        <v>96750</v>
      </c>
      <c r="B4140" s="233" t="s">
        <v>7800</v>
      </c>
      <c r="C4140" s="234" t="s">
        <v>775</v>
      </c>
      <c r="D4140" s="235">
        <v>10.16</v>
      </c>
    </row>
    <row r="4141" spans="1:4" ht="24.95" customHeight="1" x14ac:dyDescent="0.2">
      <c r="A4141" s="504">
        <v>96751</v>
      </c>
      <c r="B4141" s="233" t="s">
        <v>7801</v>
      </c>
      <c r="C4141" s="234" t="s">
        <v>775</v>
      </c>
      <c r="D4141" s="235">
        <v>18.079999999999998</v>
      </c>
    </row>
    <row r="4142" spans="1:4" ht="24.95" customHeight="1" x14ac:dyDescent="0.2">
      <c r="A4142" s="504">
        <v>96752</v>
      </c>
      <c r="B4142" s="233" t="s">
        <v>7802</v>
      </c>
      <c r="C4142" s="234" t="s">
        <v>775</v>
      </c>
      <c r="D4142" s="235">
        <v>23.06</v>
      </c>
    </row>
    <row r="4143" spans="1:4" ht="24.95" customHeight="1" x14ac:dyDescent="0.2">
      <c r="A4143" s="504">
        <v>96753</v>
      </c>
      <c r="B4143" s="233" t="s">
        <v>7803</v>
      </c>
      <c r="C4143" s="234" t="s">
        <v>775</v>
      </c>
      <c r="D4143" s="235">
        <v>51.16</v>
      </c>
    </row>
    <row r="4144" spans="1:4" ht="24.95" customHeight="1" x14ac:dyDescent="0.2">
      <c r="A4144" s="504">
        <v>96754</v>
      </c>
      <c r="B4144" s="233" t="s">
        <v>7804</v>
      </c>
      <c r="C4144" s="234" t="s">
        <v>775</v>
      </c>
      <c r="D4144" s="235">
        <v>70.88</v>
      </c>
    </row>
    <row r="4145" spans="1:4" ht="24.95" customHeight="1" x14ac:dyDescent="0.2">
      <c r="A4145" s="504">
        <v>96755</v>
      </c>
      <c r="B4145" s="233" t="s">
        <v>7805</v>
      </c>
      <c r="C4145" s="234" t="s">
        <v>775</v>
      </c>
      <c r="D4145" s="235">
        <v>107.23</v>
      </c>
    </row>
    <row r="4146" spans="1:4" ht="24.95" customHeight="1" x14ac:dyDescent="0.2">
      <c r="A4146" s="504">
        <v>96756</v>
      </c>
      <c r="B4146" s="233" t="s">
        <v>7806</v>
      </c>
      <c r="C4146" s="234" t="s">
        <v>775</v>
      </c>
      <c r="D4146" s="235">
        <v>9.2200000000000006</v>
      </c>
    </row>
    <row r="4147" spans="1:4" ht="24.95" customHeight="1" x14ac:dyDescent="0.2">
      <c r="A4147" s="504">
        <v>96757</v>
      </c>
      <c r="B4147" s="233" t="s">
        <v>7807</v>
      </c>
      <c r="C4147" s="234" t="s">
        <v>775</v>
      </c>
      <c r="D4147" s="235">
        <v>8.91</v>
      </c>
    </row>
    <row r="4148" spans="1:4" ht="24.95" customHeight="1" x14ac:dyDescent="0.2">
      <c r="A4148" s="504">
        <v>96758</v>
      </c>
      <c r="B4148" s="233" t="s">
        <v>7808</v>
      </c>
      <c r="C4148" s="234" t="s">
        <v>775</v>
      </c>
      <c r="D4148" s="235">
        <v>10.61</v>
      </c>
    </row>
    <row r="4149" spans="1:4" ht="24.95" customHeight="1" x14ac:dyDescent="0.2">
      <c r="A4149" s="504">
        <v>96759</v>
      </c>
      <c r="B4149" s="233" t="s">
        <v>7809</v>
      </c>
      <c r="C4149" s="234" t="s">
        <v>775</v>
      </c>
      <c r="D4149" s="235">
        <v>14.93</v>
      </c>
    </row>
    <row r="4150" spans="1:4" ht="24.95" customHeight="1" x14ac:dyDescent="0.2">
      <c r="A4150" s="504">
        <v>96760</v>
      </c>
      <c r="B4150" s="233" t="s">
        <v>7810</v>
      </c>
      <c r="C4150" s="234" t="s">
        <v>775</v>
      </c>
      <c r="D4150" s="235">
        <v>21.31</v>
      </c>
    </row>
    <row r="4151" spans="1:4" ht="24.95" customHeight="1" x14ac:dyDescent="0.2">
      <c r="A4151" s="504">
        <v>96761</v>
      </c>
      <c r="B4151" s="233" t="s">
        <v>7811</v>
      </c>
      <c r="C4151" s="234" t="s">
        <v>775</v>
      </c>
      <c r="D4151" s="235">
        <v>29.26</v>
      </c>
    </row>
    <row r="4152" spans="1:4" ht="24.95" customHeight="1" x14ac:dyDescent="0.2">
      <c r="A4152" s="504">
        <v>96762</v>
      </c>
      <c r="B4152" s="233" t="s">
        <v>7812</v>
      </c>
      <c r="C4152" s="234" t="s">
        <v>775</v>
      </c>
      <c r="D4152" s="235">
        <v>56.36</v>
      </c>
    </row>
    <row r="4153" spans="1:4" ht="24.95" customHeight="1" x14ac:dyDescent="0.2">
      <c r="A4153" s="504">
        <v>96763</v>
      </c>
      <c r="B4153" s="233" t="s">
        <v>7813</v>
      </c>
      <c r="C4153" s="234" t="s">
        <v>775</v>
      </c>
      <c r="D4153" s="235">
        <v>76.510000000000005</v>
      </c>
    </row>
    <row r="4154" spans="1:4" ht="24.95" customHeight="1" x14ac:dyDescent="0.2">
      <c r="A4154" s="504">
        <v>96764</v>
      </c>
      <c r="B4154" s="233" t="s">
        <v>7814</v>
      </c>
      <c r="C4154" s="234" t="s">
        <v>775</v>
      </c>
      <c r="D4154" s="235">
        <v>121.88</v>
      </c>
    </row>
    <row r="4155" spans="1:4" ht="24.95" customHeight="1" x14ac:dyDescent="0.2">
      <c r="A4155" s="504">
        <v>96802</v>
      </c>
      <c r="B4155" s="233" t="s">
        <v>7815</v>
      </c>
      <c r="C4155" s="234" t="s">
        <v>775</v>
      </c>
      <c r="D4155" s="235">
        <v>201.13</v>
      </c>
    </row>
    <row r="4156" spans="1:4" ht="24.95" customHeight="1" x14ac:dyDescent="0.2">
      <c r="A4156" s="504">
        <v>96803</v>
      </c>
      <c r="B4156" s="233" t="s">
        <v>7816</v>
      </c>
      <c r="C4156" s="234" t="s">
        <v>775</v>
      </c>
      <c r="D4156" s="235">
        <v>103.17</v>
      </c>
    </row>
    <row r="4157" spans="1:4" ht="24.95" customHeight="1" x14ac:dyDescent="0.2">
      <c r="A4157" s="504">
        <v>96804</v>
      </c>
      <c r="B4157" s="233" t="s">
        <v>7817</v>
      </c>
      <c r="C4157" s="234" t="s">
        <v>775</v>
      </c>
      <c r="D4157" s="235">
        <v>184.33</v>
      </c>
    </row>
    <row r="4158" spans="1:4" ht="24.95" customHeight="1" x14ac:dyDescent="0.2">
      <c r="A4158" s="504">
        <v>96805</v>
      </c>
      <c r="B4158" s="233" t="s">
        <v>7818</v>
      </c>
      <c r="C4158" s="234" t="s">
        <v>775</v>
      </c>
      <c r="D4158" s="235">
        <v>207.46</v>
      </c>
    </row>
    <row r="4159" spans="1:4" ht="24.95" customHeight="1" x14ac:dyDescent="0.2">
      <c r="A4159" s="504">
        <v>96806</v>
      </c>
      <c r="B4159" s="233" t="s">
        <v>7819</v>
      </c>
      <c r="C4159" s="234" t="s">
        <v>775</v>
      </c>
      <c r="D4159" s="235">
        <v>100.42</v>
      </c>
    </row>
    <row r="4160" spans="1:4" ht="24.95" customHeight="1" x14ac:dyDescent="0.2">
      <c r="A4160" s="504">
        <v>96807</v>
      </c>
      <c r="B4160" s="233" t="s">
        <v>7820</v>
      </c>
      <c r="C4160" s="234" t="s">
        <v>775</v>
      </c>
      <c r="D4160" s="235">
        <v>167.25</v>
      </c>
    </row>
    <row r="4161" spans="1:4" ht="24.95" customHeight="1" x14ac:dyDescent="0.2">
      <c r="A4161" s="504">
        <v>96808</v>
      </c>
      <c r="B4161" s="233" t="s">
        <v>7821</v>
      </c>
      <c r="C4161" s="234" t="s">
        <v>775</v>
      </c>
      <c r="D4161" s="235">
        <v>9.34</v>
      </c>
    </row>
    <row r="4162" spans="1:4" ht="24.95" customHeight="1" x14ac:dyDescent="0.2">
      <c r="A4162" s="504">
        <v>96809</v>
      </c>
      <c r="B4162" s="233" t="s">
        <v>7822</v>
      </c>
      <c r="C4162" s="234" t="s">
        <v>775</v>
      </c>
      <c r="D4162" s="235">
        <v>10.7</v>
      </c>
    </row>
    <row r="4163" spans="1:4" ht="24.95" customHeight="1" x14ac:dyDescent="0.2">
      <c r="A4163" s="504">
        <v>96810</v>
      </c>
      <c r="B4163" s="233" t="s">
        <v>7823</v>
      </c>
      <c r="C4163" s="234" t="s">
        <v>775</v>
      </c>
      <c r="D4163" s="235">
        <v>11.62</v>
      </c>
    </row>
    <row r="4164" spans="1:4" ht="24.95" customHeight="1" x14ac:dyDescent="0.2">
      <c r="A4164" s="504">
        <v>96811</v>
      </c>
      <c r="B4164" s="233" t="s">
        <v>7824</v>
      </c>
      <c r="C4164" s="234" t="s">
        <v>775</v>
      </c>
      <c r="D4164" s="235">
        <v>12.49</v>
      </c>
    </row>
    <row r="4165" spans="1:4" ht="24.95" customHeight="1" x14ac:dyDescent="0.2">
      <c r="A4165" s="504">
        <v>96812</v>
      </c>
      <c r="B4165" s="233" t="s">
        <v>7825</v>
      </c>
      <c r="C4165" s="234" t="s">
        <v>775</v>
      </c>
      <c r="D4165" s="235">
        <v>12.01</v>
      </c>
    </row>
    <row r="4166" spans="1:4" ht="24.95" customHeight="1" x14ac:dyDescent="0.2">
      <c r="A4166" s="504">
        <v>96813</v>
      </c>
      <c r="B4166" s="233" t="s">
        <v>7826</v>
      </c>
      <c r="C4166" s="234" t="s">
        <v>775</v>
      </c>
      <c r="D4166" s="235">
        <v>13.83</v>
      </c>
    </row>
    <row r="4167" spans="1:4" ht="24.95" customHeight="1" x14ac:dyDescent="0.2">
      <c r="A4167" s="504">
        <v>96814</v>
      </c>
      <c r="B4167" s="233" t="s">
        <v>7827</v>
      </c>
      <c r="C4167" s="234" t="s">
        <v>775</v>
      </c>
      <c r="D4167" s="235">
        <v>11.7</v>
      </c>
    </row>
    <row r="4168" spans="1:4" ht="24.95" customHeight="1" x14ac:dyDescent="0.2">
      <c r="A4168" s="504">
        <v>96815</v>
      </c>
      <c r="B4168" s="233" t="s">
        <v>7828</v>
      </c>
      <c r="C4168" s="234" t="s">
        <v>775</v>
      </c>
      <c r="D4168" s="235">
        <v>19.71</v>
      </c>
    </row>
    <row r="4169" spans="1:4" ht="24.95" customHeight="1" x14ac:dyDescent="0.2">
      <c r="A4169" s="504">
        <v>96816</v>
      </c>
      <c r="B4169" s="233" t="s">
        <v>7829</v>
      </c>
      <c r="C4169" s="234" t="s">
        <v>775</v>
      </c>
      <c r="D4169" s="235">
        <v>16.23</v>
      </c>
    </row>
    <row r="4170" spans="1:4" ht="24.95" customHeight="1" x14ac:dyDescent="0.2">
      <c r="A4170" s="504">
        <v>96817</v>
      </c>
      <c r="B4170" s="233" t="s">
        <v>7830</v>
      </c>
      <c r="C4170" s="234" t="s">
        <v>775</v>
      </c>
      <c r="D4170" s="235">
        <v>18.45</v>
      </c>
    </row>
    <row r="4171" spans="1:4" ht="24.95" customHeight="1" x14ac:dyDescent="0.2">
      <c r="A4171" s="504">
        <v>96818</v>
      </c>
      <c r="B4171" s="233" t="s">
        <v>7831</v>
      </c>
      <c r="C4171" s="234" t="s">
        <v>775</v>
      </c>
      <c r="D4171" s="235">
        <v>17.190000000000001</v>
      </c>
    </row>
    <row r="4172" spans="1:4" ht="24.95" customHeight="1" x14ac:dyDescent="0.2">
      <c r="A4172" s="504">
        <v>96819</v>
      </c>
      <c r="B4172" s="233" t="s">
        <v>7832</v>
      </c>
      <c r="C4172" s="234" t="s">
        <v>775</v>
      </c>
      <c r="D4172" s="235">
        <v>17.190000000000001</v>
      </c>
    </row>
    <row r="4173" spans="1:4" ht="24.95" customHeight="1" x14ac:dyDescent="0.2">
      <c r="A4173" s="504">
        <v>96820</v>
      </c>
      <c r="B4173" s="233" t="s">
        <v>7833</v>
      </c>
      <c r="C4173" s="234" t="s">
        <v>775</v>
      </c>
      <c r="D4173" s="235">
        <v>31.23</v>
      </c>
    </row>
    <row r="4174" spans="1:4" ht="24.95" customHeight="1" x14ac:dyDescent="0.2">
      <c r="A4174" s="504">
        <v>96821</v>
      </c>
      <c r="B4174" s="233" t="s">
        <v>7834</v>
      </c>
      <c r="C4174" s="234" t="s">
        <v>775</v>
      </c>
      <c r="D4174" s="235">
        <v>26.61</v>
      </c>
    </row>
    <row r="4175" spans="1:4" ht="24.95" customHeight="1" x14ac:dyDescent="0.2">
      <c r="A4175" s="504">
        <v>96822</v>
      </c>
      <c r="B4175" s="233" t="s">
        <v>7835</v>
      </c>
      <c r="C4175" s="234" t="s">
        <v>775</v>
      </c>
      <c r="D4175" s="235">
        <v>26.97</v>
      </c>
    </row>
    <row r="4176" spans="1:4" ht="24.95" customHeight="1" x14ac:dyDescent="0.2">
      <c r="A4176" s="504">
        <v>96823</v>
      </c>
      <c r="B4176" s="233" t="s">
        <v>7836</v>
      </c>
      <c r="C4176" s="234" t="s">
        <v>775</v>
      </c>
      <c r="D4176" s="235">
        <v>11.12</v>
      </c>
    </row>
    <row r="4177" spans="1:4" ht="24.95" customHeight="1" x14ac:dyDescent="0.2">
      <c r="A4177" s="504">
        <v>96824</v>
      </c>
      <c r="B4177" s="233" t="s">
        <v>7837</v>
      </c>
      <c r="C4177" s="234" t="s">
        <v>775</v>
      </c>
      <c r="D4177" s="235">
        <v>12.54</v>
      </c>
    </row>
    <row r="4178" spans="1:4" ht="24.95" customHeight="1" x14ac:dyDescent="0.2">
      <c r="A4178" s="504">
        <v>96825</v>
      </c>
      <c r="B4178" s="233" t="s">
        <v>7838</v>
      </c>
      <c r="C4178" s="234" t="s">
        <v>775</v>
      </c>
      <c r="D4178" s="235">
        <v>16.98</v>
      </c>
    </row>
    <row r="4179" spans="1:4" ht="24.95" customHeight="1" x14ac:dyDescent="0.2">
      <c r="A4179" s="504">
        <v>96826</v>
      </c>
      <c r="B4179" s="233" t="s">
        <v>7839</v>
      </c>
      <c r="C4179" s="234" t="s">
        <v>775</v>
      </c>
      <c r="D4179" s="235">
        <v>15.42</v>
      </c>
    </row>
    <row r="4180" spans="1:4" ht="24.95" customHeight="1" x14ac:dyDescent="0.2">
      <c r="A4180" s="504">
        <v>96827</v>
      </c>
      <c r="B4180" s="233" t="s">
        <v>7840</v>
      </c>
      <c r="C4180" s="234" t="s">
        <v>775</v>
      </c>
      <c r="D4180" s="235">
        <v>15.99</v>
      </c>
    </row>
    <row r="4181" spans="1:4" ht="24.95" customHeight="1" x14ac:dyDescent="0.2">
      <c r="A4181" s="504">
        <v>96828</v>
      </c>
      <c r="B4181" s="233" t="s">
        <v>7841</v>
      </c>
      <c r="C4181" s="234" t="s">
        <v>775</v>
      </c>
      <c r="D4181" s="235">
        <v>20.059999999999999</v>
      </c>
    </row>
    <row r="4182" spans="1:4" ht="24.95" customHeight="1" x14ac:dyDescent="0.2">
      <c r="A4182" s="504">
        <v>96829</v>
      </c>
      <c r="B4182" s="233" t="s">
        <v>7842</v>
      </c>
      <c r="C4182" s="234" t="s">
        <v>775</v>
      </c>
      <c r="D4182" s="235">
        <v>15.39</v>
      </c>
    </row>
    <row r="4183" spans="1:4" ht="24.95" customHeight="1" x14ac:dyDescent="0.2">
      <c r="A4183" s="504">
        <v>96830</v>
      </c>
      <c r="B4183" s="233" t="s">
        <v>7843</v>
      </c>
      <c r="C4183" s="234" t="s">
        <v>775</v>
      </c>
      <c r="D4183" s="235">
        <v>22.35</v>
      </c>
    </row>
    <row r="4184" spans="1:4" ht="24.95" customHeight="1" x14ac:dyDescent="0.2">
      <c r="A4184" s="504">
        <v>96831</v>
      </c>
      <c r="B4184" s="233" t="s">
        <v>7844</v>
      </c>
      <c r="C4184" s="234" t="s">
        <v>775</v>
      </c>
      <c r="D4184" s="235">
        <v>18.239999999999998</v>
      </c>
    </row>
    <row r="4185" spans="1:4" ht="24.95" customHeight="1" x14ac:dyDescent="0.2">
      <c r="A4185" s="504">
        <v>96832</v>
      </c>
      <c r="B4185" s="233" t="s">
        <v>7845</v>
      </c>
      <c r="C4185" s="234" t="s">
        <v>775</v>
      </c>
      <c r="D4185" s="235">
        <v>21.07</v>
      </c>
    </row>
    <row r="4186" spans="1:4" ht="24.95" customHeight="1" x14ac:dyDescent="0.2">
      <c r="A4186" s="504">
        <v>96833</v>
      </c>
      <c r="B4186" s="233" t="s">
        <v>7846</v>
      </c>
      <c r="C4186" s="234" t="s">
        <v>775</v>
      </c>
      <c r="D4186" s="235">
        <v>19.739999999999998</v>
      </c>
    </row>
    <row r="4187" spans="1:4" ht="24.95" customHeight="1" x14ac:dyDescent="0.2">
      <c r="A4187" s="504">
        <v>96834</v>
      </c>
      <c r="B4187" s="233" t="s">
        <v>7847</v>
      </c>
      <c r="C4187" s="234" t="s">
        <v>775</v>
      </c>
      <c r="D4187" s="235">
        <v>32.57</v>
      </c>
    </row>
    <row r="4188" spans="1:4" ht="24.95" customHeight="1" x14ac:dyDescent="0.2">
      <c r="A4188" s="504">
        <v>96835</v>
      </c>
      <c r="B4188" s="233" t="s">
        <v>7848</v>
      </c>
      <c r="C4188" s="234" t="s">
        <v>775</v>
      </c>
      <c r="D4188" s="235">
        <v>28.17</v>
      </c>
    </row>
    <row r="4189" spans="1:4" ht="24.95" customHeight="1" x14ac:dyDescent="0.2">
      <c r="A4189" s="504">
        <v>96836</v>
      </c>
      <c r="B4189" s="233" t="s">
        <v>7849</v>
      </c>
      <c r="C4189" s="234" t="s">
        <v>775</v>
      </c>
      <c r="D4189" s="235">
        <v>30</v>
      </c>
    </row>
    <row r="4190" spans="1:4" ht="24.95" customHeight="1" x14ac:dyDescent="0.2">
      <c r="A4190" s="504">
        <v>96837</v>
      </c>
      <c r="B4190" s="233" t="s">
        <v>7850</v>
      </c>
      <c r="C4190" s="234" t="s">
        <v>775</v>
      </c>
      <c r="D4190" s="235">
        <v>16.309999999999999</v>
      </c>
    </row>
    <row r="4191" spans="1:4" ht="24.95" customHeight="1" x14ac:dyDescent="0.2">
      <c r="A4191" s="504">
        <v>96838</v>
      </c>
      <c r="B4191" s="233" t="s">
        <v>7851</v>
      </c>
      <c r="C4191" s="234" t="s">
        <v>775</v>
      </c>
      <c r="D4191" s="235">
        <v>15</v>
      </c>
    </row>
    <row r="4192" spans="1:4" ht="24.95" customHeight="1" x14ac:dyDescent="0.2">
      <c r="A4192" s="504">
        <v>96839</v>
      </c>
      <c r="B4192" s="233" t="s">
        <v>7852</v>
      </c>
      <c r="C4192" s="234" t="s">
        <v>775</v>
      </c>
      <c r="D4192" s="235">
        <v>14.77</v>
      </c>
    </row>
    <row r="4193" spans="1:4" ht="24.95" customHeight="1" x14ac:dyDescent="0.2">
      <c r="A4193" s="504">
        <v>96840</v>
      </c>
      <c r="B4193" s="233" t="s">
        <v>7853</v>
      </c>
      <c r="C4193" s="234" t="s">
        <v>775</v>
      </c>
      <c r="D4193" s="235">
        <v>19.07</v>
      </c>
    </row>
    <row r="4194" spans="1:4" ht="24.95" customHeight="1" x14ac:dyDescent="0.2">
      <c r="A4194" s="504">
        <v>96841</v>
      </c>
      <c r="B4194" s="233" t="s">
        <v>7854</v>
      </c>
      <c r="C4194" s="234" t="s">
        <v>775</v>
      </c>
      <c r="D4194" s="235">
        <v>16.7</v>
      </c>
    </row>
    <row r="4195" spans="1:4" ht="24.95" customHeight="1" x14ac:dyDescent="0.2">
      <c r="A4195" s="504">
        <v>96842</v>
      </c>
      <c r="B4195" s="233" t="s">
        <v>7855</v>
      </c>
      <c r="C4195" s="234" t="s">
        <v>775</v>
      </c>
      <c r="D4195" s="235">
        <v>21.23</v>
      </c>
    </row>
    <row r="4196" spans="1:4" ht="24.95" customHeight="1" x14ac:dyDescent="0.2">
      <c r="A4196" s="504">
        <v>96843</v>
      </c>
      <c r="B4196" s="233" t="s">
        <v>7856</v>
      </c>
      <c r="C4196" s="234" t="s">
        <v>775</v>
      </c>
      <c r="D4196" s="235">
        <v>20.420000000000002</v>
      </c>
    </row>
    <row r="4197" spans="1:4" ht="24.95" customHeight="1" x14ac:dyDescent="0.2">
      <c r="A4197" s="504">
        <v>96844</v>
      </c>
      <c r="B4197" s="233" t="s">
        <v>7857</v>
      </c>
      <c r="C4197" s="234" t="s">
        <v>775</v>
      </c>
      <c r="D4197" s="235">
        <v>27.8</v>
      </c>
    </row>
    <row r="4198" spans="1:4" ht="24.95" customHeight="1" x14ac:dyDescent="0.2">
      <c r="A4198" s="504">
        <v>96845</v>
      </c>
      <c r="B4198" s="233" t="s">
        <v>7858</v>
      </c>
      <c r="C4198" s="234" t="s">
        <v>775</v>
      </c>
      <c r="D4198" s="235">
        <v>29.78</v>
      </c>
    </row>
    <row r="4199" spans="1:4" ht="24.95" customHeight="1" x14ac:dyDescent="0.2">
      <c r="A4199" s="504">
        <v>96846</v>
      </c>
      <c r="B4199" s="233" t="s">
        <v>7859</v>
      </c>
      <c r="C4199" s="234" t="s">
        <v>775</v>
      </c>
      <c r="D4199" s="235">
        <v>23.47</v>
      </c>
    </row>
    <row r="4200" spans="1:4" ht="24.95" customHeight="1" x14ac:dyDescent="0.2">
      <c r="A4200" s="504">
        <v>96847</v>
      </c>
      <c r="B4200" s="233" t="s">
        <v>7860</v>
      </c>
      <c r="C4200" s="234" t="s">
        <v>775</v>
      </c>
      <c r="D4200" s="235">
        <v>25.78</v>
      </c>
    </row>
    <row r="4201" spans="1:4" ht="24.95" customHeight="1" x14ac:dyDescent="0.2">
      <c r="A4201" s="504">
        <v>96848</v>
      </c>
      <c r="B4201" s="233" t="s">
        <v>7861</v>
      </c>
      <c r="C4201" s="234" t="s">
        <v>775</v>
      </c>
      <c r="D4201" s="235">
        <v>38.6</v>
      </c>
    </row>
    <row r="4202" spans="1:4" ht="24.95" customHeight="1" x14ac:dyDescent="0.2">
      <c r="A4202" s="504">
        <v>96849</v>
      </c>
      <c r="B4202" s="233" t="s">
        <v>7862</v>
      </c>
      <c r="C4202" s="234" t="s">
        <v>775</v>
      </c>
      <c r="D4202" s="235">
        <v>14.03</v>
      </c>
    </row>
    <row r="4203" spans="1:4" ht="24.95" customHeight="1" x14ac:dyDescent="0.2">
      <c r="A4203" s="504">
        <v>96850</v>
      </c>
      <c r="B4203" s="233" t="s">
        <v>7863</v>
      </c>
      <c r="C4203" s="234" t="s">
        <v>775</v>
      </c>
      <c r="D4203" s="235">
        <v>16.39</v>
      </c>
    </row>
    <row r="4204" spans="1:4" ht="24.95" customHeight="1" x14ac:dyDescent="0.2">
      <c r="A4204" s="504">
        <v>96851</v>
      </c>
      <c r="B4204" s="233" t="s">
        <v>7864</v>
      </c>
      <c r="C4204" s="234" t="s">
        <v>775</v>
      </c>
      <c r="D4204" s="235">
        <v>21.68</v>
      </c>
    </row>
    <row r="4205" spans="1:4" ht="24.95" customHeight="1" x14ac:dyDescent="0.2">
      <c r="A4205" s="504">
        <v>96852</v>
      </c>
      <c r="B4205" s="233" t="s">
        <v>7865</v>
      </c>
      <c r="C4205" s="234" t="s">
        <v>775</v>
      </c>
      <c r="D4205" s="235">
        <v>18.649999999999999</v>
      </c>
    </row>
    <row r="4206" spans="1:4" ht="24.95" customHeight="1" x14ac:dyDescent="0.2">
      <c r="A4206" s="504">
        <v>96853</v>
      </c>
      <c r="B4206" s="233" t="s">
        <v>7866</v>
      </c>
      <c r="C4206" s="234" t="s">
        <v>775</v>
      </c>
      <c r="D4206" s="235">
        <v>20.96</v>
      </c>
    </row>
    <row r="4207" spans="1:4" ht="24.95" customHeight="1" x14ac:dyDescent="0.2">
      <c r="A4207" s="504">
        <v>96854</v>
      </c>
      <c r="B4207" s="233" t="s">
        <v>7867</v>
      </c>
      <c r="C4207" s="234" t="s">
        <v>775</v>
      </c>
      <c r="D4207" s="235">
        <v>25.05</v>
      </c>
    </row>
    <row r="4208" spans="1:4" ht="24.95" customHeight="1" x14ac:dyDescent="0.2">
      <c r="A4208" s="504">
        <v>96855</v>
      </c>
      <c r="B4208" s="233" t="s">
        <v>7868</v>
      </c>
      <c r="C4208" s="234" t="s">
        <v>775</v>
      </c>
      <c r="D4208" s="235">
        <v>23.15</v>
      </c>
    </row>
    <row r="4209" spans="1:4" ht="24.95" customHeight="1" x14ac:dyDescent="0.2">
      <c r="A4209" s="504">
        <v>96856</v>
      </c>
      <c r="B4209" s="233" t="s">
        <v>7869</v>
      </c>
      <c r="C4209" s="234" t="s">
        <v>775</v>
      </c>
      <c r="D4209" s="235">
        <v>23.49</v>
      </c>
    </row>
    <row r="4210" spans="1:4" ht="24.95" customHeight="1" x14ac:dyDescent="0.2">
      <c r="A4210" s="504">
        <v>96857</v>
      </c>
      <c r="B4210" s="233" t="s">
        <v>7870</v>
      </c>
      <c r="C4210" s="234" t="s">
        <v>775</v>
      </c>
      <c r="D4210" s="235">
        <v>37.32</v>
      </c>
    </row>
    <row r="4211" spans="1:4" ht="24.95" customHeight="1" x14ac:dyDescent="0.2">
      <c r="A4211" s="504">
        <v>96858</v>
      </c>
      <c r="B4211" s="233" t="s">
        <v>7871</v>
      </c>
      <c r="C4211" s="234" t="s">
        <v>775</v>
      </c>
      <c r="D4211" s="235">
        <v>37.76</v>
      </c>
    </row>
    <row r="4212" spans="1:4" ht="24.95" customHeight="1" x14ac:dyDescent="0.2">
      <c r="A4212" s="504">
        <v>96859</v>
      </c>
      <c r="B4212" s="233" t="s">
        <v>7872</v>
      </c>
      <c r="C4212" s="234" t="s">
        <v>775</v>
      </c>
      <c r="D4212" s="235">
        <v>46.74</v>
      </c>
    </row>
    <row r="4213" spans="1:4" ht="24.95" customHeight="1" x14ac:dyDescent="0.2">
      <c r="A4213" s="504">
        <v>96860</v>
      </c>
      <c r="B4213" s="233" t="s">
        <v>7873</v>
      </c>
      <c r="C4213" s="234" t="s">
        <v>775</v>
      </c>
      <c r="D4213" s="235">
        <v>18.95</v>
      </c>
    </row>
    <row r="4214" spans="1:4" ht="24.95" customHeight="1" x14ac:dyDescent="0.2">
      <c r="A4214" s="504">
        <v>96861</v>
      </c>
      <c r="B4214" s="233" t="s">
        <v>7874</v>
      </c>
      <c r="C4214" s="234" t="s">
        <v>775</v>
      </c>
      <c r="D4214" s="235">
        <v>20.440000000000001</v>
      </c>
    </row>
    <row r="4215" spans="1:4" ht="24.95" customHeight="1" x14ac:dyDescent="0.2">
      <c r="A4215" s="504">
        <v>96862</v>
      </c>
      <c r="B4215" s="233" t="s">
        <v>7875</v>
      </c>
      <c r="C4215" s="234" t="s">
        <v>775</v>
      </c>
      <c r="D4215" s="235">
        <v>22.85</v>
      </c>
    </row>
    <row r="4216" spans="1:4" ht="24.95" customHeight="1" x14ac:dyDescent="0.2">
      <c r="A4216" s="504">
        <v>96863</v>
      </c>
      <c r="B4216" s="233" t="s">
        <v>7876</v>
      </c>
      <c r="C4216" s="234" t="s">
        <v>775</v>
      </c>
      <c r="D4216" s="235">
        <v>22.6</v>
      </c>
    </row>
    <row r="4217" spans="1:4" ht="24.95" customHeight="1" x14ac:dyDescent="0.2">
      <c r="A4217" s="504">
        <v>96864</v>
      </c>
      <c r="B4217" s="233" t="s">
        <v>7877</v>
      </c>
      <c r="C4217" s="234" t="s">
        <v>775</v>
      </c>
      <c r="D4217" s="235">
        <v>35.69</v>
      </c>
    </row>
    <row r="4218" spans="1:4" ht="24.95" customHeight="1" x14ac:dyDescent="0.2">
      <c r="A4218" s="504">
        <v>96865</v>
      </c>
      <c r="B4218" s="233" t="s">
        <v>7878</v>
      </c>
      <c r="C4218" s="234" t="s">
        <v>775</v>
      </c>
      <c r="D4218" s="235">
        <v>34.97</v>
      </c>
    </row>
    <row r="4219" spans="1:4" ht="24.95" customHeight="1" x14ac:dyDescent="0.2">
      <c r="A4219" s="504">
        <v>96866</v>
      </c>
      <c r="B4219" s="233" t="s">
        <v>7879</v>
      </c>
      <c r="C4219" s="234" t="s">
        <v>775</v>
      </c>
      <c r="D4219" s="235">
        <v>46.9</v>
      </c>
    </row>
    <row r="4220" spans="1:4" ht="24.95" customHeight="1" x14ac:dyDescent="0.2">
      <c r="A4220" s="504">
        <v>96867</v>
      </c>
      <c r="B4220" s="233" t="s">
        <v>7880</v>
      </c>
      <c r="C4220" s="234" t="s">
        <v>775</v>
      </c>
      <c r="D4220" s="235">
        <v>54.44</v>
      </c>
    </row>
    <row r="4221" spans="1:4" ht="24.95" customHeight="1" x14ac:dyDescent="0.2">
      <c r="A4221" s="504">
        <v>96868</v>
      </c>
      <c r="B4221" s="233" t="s">
        <v>7881</v>
      </c>
      <c r="C4221" s="234" t="s">
        <v>775</v>
      </c>
      <c r="D4221" s="235">
        <v>21.71</v>
      </c>
    </row>
    <row r="4222" spans="1:4" ht="24.95" customHeight="1" x14ac:dyDescent="0.2">
      <c r="A4222" s="504">
        <v>96869</v>
      </c>
      <c r="B4222" s="233" t="s">
        <v>7882</v>
      </c>
      <c r="C4222" s="234" t="s">
        <v>775</v>
      </c>
      <c r="D4222" s="235">
        <v>25.94</v>
      </c>
    </row>
    <row r="4223" spans="1:4" ht="24.95" customHeight="1" x14ac:dyDescent="0.2">
      <c r="A4223" s="504">
        <v>96870</v>
      </c>
      <c r="B4223" s="233" t="s">
        <v>7883</v>
      </c>
      <c r="C4223" s="234" t="s">
        <v>775</v>
      </c>
      <c r="D4223" s="235">
        <v>40.9</v>
      </c>
    </row>
    <row r="4224" spans="1:4" ht="24.95" customHeight="1" x14ac:dyDescent="0.2">
      <c r="A4224" s="504">
        <v>96871</v>
      </c>
      <c r="B4224" s="233" t="s">
        <v>7884</v>
      </c>
      <c r="C4224" s="234" t="s">
        <v>775</v>
      </c>
      <c r="D4224" s="235">
        <v>59.25</v>
      </c>
    </row>
    <row r="4225" spans="1:4" ht="24.95" customHeight="1" x14ac:dyDescent="0.2">
      <c r="A4225" s="504">
        <v>96872</v>
      </c>
      <c r="B4225" s="233" t="s">
        <v>7885</v>
      </c>
      <c r="C4225" s="234" t="s">
        <v>775</v>
      </c>
      <c r="D4225" s="235">
        <v>53.95</v>
      </c>
    </row>
    <row r="4226" spans="1:4" ht="24.95" customHeight="1" x14ac:dyDescent="0.2">
      <c r="A4226" s="504">
        <v>96873</v>
      </c>
      <c r="B4226" s="233" t="s">
        <v>7886</v>
      </c>
      <c r="C4226" s="234" t="s">
        <v>775</v>
      </c>
      <c r="D4226" s="235">
        <v>62.28</v>
      </c>
    </row>
    <row r="4227" spans="1:4" ht="24.95" customHeight="1" x14ac:dyDescent="0.2">
      <c r="A4227" s="504">
        <v>96874</v>
      </c>
      <c r="B4227" s="233" t="s">
        <v>7887</v>
      </c>
      <c r="C4227" s="234" t="s">
        <v>775</v>
      </c>
      <c r="D4227" s="235">
        <v>65.88</v>
      </c>
    </row>
    <row r="4228" spans="1:4" ht="24.95" customHeight="1" x14ac:dyDescent="0.2">
      <c r="A4228" s="504">
        <v>96875</v>
      </c>
      <c r="B4228" s="233" t="s">
        <v>7888</v>
      </c>
      <c r="C4228" s="234" t="s">
        <v>775</v>
      </c>
      <c r="D4228" s="235">
        <v>79.260000000000005</v>
      </c>
    </row>
    <row r="4229" spans="1:4" ht="24.95" customHeight="1" x14ac:dyDescent="0.2">
      <c r="A4229" s="504">
        <v>96876</v>
      </c>
      <c r="B4229" s="233" t="s">
        <v>7889</v>
      </c>
      <c r="C4229" s="234" t="s">
        <v>775</v>
      </c>
      <c r="D4229" s="235">
        <v>140.55000000000001</v>
      </c>
    </row>
    <row r="4230" spans="1:4" ht="24.95" customHeight="1" x14ac:dyDescent="0.2">
      <c r="A4230" s="504">
        <v>96877</v>
      </c>
      <c r="B4230" s="233" t="s">
        <v>7890</v>
      </c>
      <c r="C4230" s="234" t="s">
        <v>775</v>
      </c>
      <c r="D4230" s="235">
        <v>150.26</v>
      </c>
    </row>
    <row r="4231" spans="1:4" ht="24.95" customHeight="1" x14ac:dyDescent="0.2">
      <c r="A4231" s="504">
        <v>96878</v>
      </c>
      <c r="B4231" s="233" t="s">
        <v>7891</v>
      </c>
      <c r="C4231" s="234" t="s">
        <v>775</v>
      </c>
      <c r="D4231" s="235">
        <v>152.08000000000001</v>
      </c>
    </row>
    <row r="4232" spans="1:4" ht="24.95" customHeight="1" x14ac:dyDescent="0.2">
      <c r="A4232" s="504">
        <v>96879</v>
      </c>
      <c r="B4232" s="233" t="s">
        <v>7892</v>
      </c>
      <c r="C4232" s="234" t="s">
        <v>775</v>
      </c>
      <c r="D4232" s="235">
        <v>152.79</v>
      </c>
    </row>
    <row r="4233" spans="1:4" ht="24.95" customHeight="1" x14ac:dyDescent="0.2">
      <c r="A4233" s="504">
        <v>96880</v>
      </c>
      <c r="B4233" s="233" t="s">
        <v>7893</v>
      </c>
      <c r="C4233" s="234" t="s">
        <v>775</v>
      </c>
      <c r="D4233" s="235">
        <v>174.54</v>
      </c>
    </row>
    <row r="4234" spans="1:4" ht="24.95" customHeight="1" x14ac:dyDescent="0.2">
      <c r="A4234" s="504">
        <v>96881</v>
      </c>
      <c r="B4234" s="233" t="s">
        <v>7894</v>
      </c>
      <c r="C4234" s="234" t="s">
        <v>775</v>
      </c>
      <c r="D4234" s="235">
        <v>184.39</v>
      </c>
    </row>
    <row r="4235" spans="1:4" ht="24.95" customHeight="1" x14ac:dyDescent="0.2">
      <c r="A4235" s="504">
        <v>97425</v>
      </c>
      <c r="B4235" s="233" t="s">
        <v>18707</v>
      </c>
      <c r="C4235" s="234" t="s">
        <v>775</v>
      </c>
      <c r="D4235" s="235">
        <v>19.61</v>
      </c>
    </row>
    <row r="4236" spans="1:4" ht="24.95" customHeight="1" x14ac:dyDescent="0.2">
      <c r="A4236" s="504">
        <v>97426</v>
      </c>
      <c r="B4236" s="233" t="s">
        <v>18708</v>
      </c>
      <c r="C4236" s="234" t="s">
        <v>775</v>
      </c>
      <c r="D4236" s="235">
        <v>23.61</v>
      </c>
    </row>
    <row r="4237" spans="1:4" ht="24.95" customHeight="1" x14ac:dyDescent="0.2">
      <c r="A4237" s="504">
        <v>97427</v>
      </c>
      <c r="B4237" s="233" t="s">
        <v>18709</v>
      </c>
      <c r="C4237" s="234" t="s">
        <v>775</v>
      </c>
      <c r="D4237" s="235">
        <v>26.64</v>
      </c>
    </row>
    <row r="4238" spans="1:4" ht="24.95" customHeight="1" x14ac:dyDescent="0.2">
      <c r="A4238" s="504">
        <v>97428</v>
      </c>
      <c r="B4238" s="233" t="s">
        <v>18710</v>
      </c>
      <c r="C4238" s="234" t="s">
        <v>775</v>
      </c>
      <c r="D4238" s="235">
        <v>33.659999999999997</v>
      </c>
    </row>
    <row r="4239" spans="1:4" ht="24.95" customHeight="1" x14ac:dyDescent="0.2">
      <c r="A4239" s="504">
        <v>97429</v>
      </c>
      <c r="B4239" s="233" t="s">
        <v>18711</v>
      </c>
      <c r="C4239" s="234" t="s">
        <v>775</v>
      </c>
      <c r="D4239" s="235">
        <v>40.119999999999997</v>
      </c>
    </row>
    <row r="4240" spans="1:4" ht="24.95" customHeight="1" x14ac:dyDescent="0.2">
      <c r="A4240" s="504">
        <v>97430</v>
      </c>
      <c r="B4240" s="233" t="s">
        <v>18712</v>
      </c>
      <c r="C4240" s="234" t="s">
        <v>775</v>
      </c>
      <c r="D4240" s="235">
        <v>28.19</v>
      </c>
    </row>
    <row r="4241" spans="1:4" ht="24.95" customHeight="1" x14ac:dyDescent="0.2">
      <c r="A4241" s="504">
        <v>97431</v>
      </c>
      <c r="B4241" s="233" t="s">
        <v>18713</v>
      </c>
      <c r="C4241" s="234" t="s">
        <v>775</v>
      </c>
      <c r="D4241" s="235">
        <v>31.43</v>
      </c>
    </row>
    <row r="4242" spans="1:4" ht="24.95" customHeight="1" x14ac:dyDescent="0.2">
      <c r="A4242" s="504">
        <v>97432</v>
      </c>
      <c r="B4242" s="233" t="s">
        <v>18714</v>
      </c>
      <c r="C4242" s="234" t="s">
        <v>775</v>
      </c>
      <c r="D4242" s="235">
        <v>35.44</v>
      </c>
    </row>
    <row r="4243" spans="1:4" ht="24.95" customHeight="1" x14ac:dyDescent="0.2">
      <c r="A4243" s="504">
        <v>97433</v>
      </c>
      <c r="B4243" s="233" t="s">
        <v>18715</v>
      </c>
      <c r="C4243" s="234" t="s">
        <v>775</v>
      </c>
      <c r="D4243" s="235">
        <v>64.92</v>
      </c>
    </row>
    <row r="4244" spans="1:4" ht="24.95" customHeight="1" x14ac:dyDescent="0.2">
      <c r="A4244" s="504">
        <v>97434</v>
      </c>
      <c r="B4244" s="233" t="s">
        <v>18716</v>
      </c>
      <c r="C4244" s="234" t="s">
        <v>775</v>
      </c>
      <c r="D4244" s="235">
        <v>66.16</v>
      </c>
    </row>
    <row r="4245" spans="1:4" ht="24.95" customHeight="1" x14ac:dyDescent="0.2">
      <c r="A4245" s="504">
        <v>97435</v>
      </c>
      <c r="B4245" s="233" t="s">
        <v>18717</v>
      </c>
      <c r="C4245" s="234" t="s">
        <v>775</v>
      </c>
      <c r="D4245" s="235">
        <v>75.98</v>
      </c>
    </row>
    <row r="4246" spans="1:4" ht="24.95" customHeight="1" x14ac:dyDescent="0.2">
      <c r="A4246" s="504">
        <v>97436</v>
      </c>
      <c r="B4246" s="233" t="s">
        <v>18718</v>
      </c>
      <c r="C4246" s="234" t="s">
        <v>775</v>
      </c>
      <c r="D4246" s="235">
        <v>78.36</v>
      </c>
    </row>
    <row r="4247" spans="1:4" ht="24.95" customHeight="1" x14ac:dyDescent="0.2">
      <c r="A4247" s="504">
        <v>97437</v>
      </c>
      <c r="B4247" s="233" t="s">
        <v>18719</v>
      </c>
      <c r="C4247" s="234" t="s">
        <v>775</v>
      </c>
      <c r="D4247" s="235">
        <v>86.93</v>
      </c>
    </row>
    <row r="4248" spans="1:4" ht="24.95" customHeight="1" x14ac:dyDescent="0.2">
      <c r="A4248" s="504">
        <v>97438</v>
      </c>
      <c r="B4248" s="233" t="s">
        <v>18720</v>
      </c>
      <c r="C4248" s="234" t="s">
        <v>775</v>
      </c>
      <c r="D4248" s="235">
        <v>89.48</v>
      </c>
    </row>
    <row r="4249" spans="1:4" ht="24.95" customHeight="1" x14ac:dyDescent="0.2">
      <c r="A4249" s="504">
        <v>97439</v>
      </c>
      <c r="B4249" s="233" t="s">
        <v>18721</v>
      </c>
      <c r="C4249" s="234" t="s">
        <v>775</v>
      </c>
      <c r="D4249" s="235">
        <v>98.45</v>
      </c>
    </row>
    <row r="4250" spans="1:4" ht="24.95" customHeight="1" x14ac:dyDescent="0.2">
      <c r="A4250" s="504">
        <v>97440</v>
      </c>
      <c r="B4250" s="233" t="s">
        <v>18722</v>
      </c>
      <c r="C4250" s="234" t="s">
        <v>775</v>
      </c>
      <c r="D4250" s="235">
        <v>118.09</v>
      </c>
    </row>
    <row r="4251" spans="1:4" ht="24.95" customHeight="1" x14ac:dyDescent="0.2">
      <c r="A4251" s="504">
        <v>97442</v>
      </c>
      <c r="B4251" s="233" t="s">
        <v>18723</v>
      </c>
      <c r="C4251" s="234" t="s">
        <v>775</v>
      </c>
      <c r="D4251" s="235">
        <v>130.38999999999999</v>
      </c>
    </row>
    <row r="4252" spans="1:4" ht="24.95" customHeight="1" x14ac:dyDescent="0.2">
      <c r="A4252" s="504">
        <v>97443</v>
      </c>
      <c r="B4252" s="233" t="s">
        <v>18724</v>
      </c>
      <c r="C4252" s="234" t="s">
        <v>775</v>
      </c>
      <c r="D4252" s="235">
        <v>84.58</v>
      </c>
    </row>
    <row r="4253" spans="1:4" ht="24.95" customHeight="1" x14ac:dyDescent="0.2">
      <c r="A4253" s="504">
        <v>97444</v>
      </c>
      <c r="B4253" s="233" t="s">
        <v>18725</v>
      </c>
      <c r="C4253" s="234" t="s">
        <v>775</v>
      </c>
      <c r="D4253" s="235">
        <v>100.81</v>
      </c>
    </row>
    <row r="4254" spans="1:4" ht="24.95" customHeight="1" x14ac:dyDescent="0.2">
      <c r="A4254" s="504">
        <v>97446</v>
      </c>
      <c r="B4254" s="233" t="s">
        <v>18726</v>
      </c>
      <c r="C4254" s="234" t="s">
        <v>775</v>
      </c>
      <c r="D4254" s="235">
        <v>178.64</v>
      </c>
    </row>
    <row r="4255" spans="1:4" ht="24.95" customHeight="1" x14ac:dyDescent="0.2">
      <c r="A4255" s="504">
        <v>97447</v>
      </c>
      <c r="B4255" s="233" t="s">
        <v>18727</v>
      </c>
      <c r="C4255" s="234" t="s">
        <v>775</v>
      </c>
      <c r="D4255" s="235">
        <v>178.64</v>
      </c>
    </row>
    <row r="4256" spans="1:4" ht="24.95" customHeight="1" x14ac:dyDescent="0.2">
      <c r="A4256" s="504">
        <v>97449</v>
      </c>
      <c r="B4256" s="233" t="s">
        <v>18728</v>
      </c>
      <c r="C4256" s="234" t="s">
        <v>775</v>
      </c>
      <c r="D4256" s="235">
        <v>189.85</v>
      </c>
    </row>
    <row r="4257" spans="1:4" ht="24.95" customHeight="1" x14ac:dyDescent="0.2">
      <c r="A4257" s="504">
        <v>97450</v>
      </c>
      <c r="B4257" s="233" t="s">
        <v>18729</v>
      </c>
      <c r="C4257" s="234" t="s">
        <v>775</v>
      </c>
      <c r="D4257" s="235">
        <v>234.06</v>
      </c>
    </row>
    <row r="4258" spans="1:4" ht="24.95" customHeight="1" x14ac:dyDescent="0.2">
      <c r="A4258" s="504">
        <v>97452</v>
      </c>
      <c r="B4258" s="233" t="s">
        <v>18730</v>
      </c>
      <c r="C4258" s="234" t="s">
        <v>775</v>
      </c>
      <c r="D4258" s="235">
        <v>140.32</v>
      </c>
    </row>
    <row r="4259" spans="1:4" ht="24.95" customHeight="1" x14ac:dyDescent="0.2">
      <c r="A4259" s="504">
        <v>97453</v>
      </c>
      <c r="B4259" s="233" t="s">
        <v>18731</v>
      </c>
      <c r="C4259" s="234" t="s">
        <v>775</v>
      </c>
      <c r="D4259" s="235">
        <v>149.59</v>
      </c>
    </row>
    <row r="4260" spans="1:4" ht="24.95" customHeight="1" x14ac:dyDescent="0.2">
      <c r="A4260" s="504">
        <v>97454</v>
      </c>
      <c r="B4260" s="233" t="s">
        <v>18732</v>
      </c>
      <c r="C4260" s="234" t="s">
        <v>775</v>
      </c>
      <c r="D4260" s="235">
        <v>244.81</v>
      </c>
    </row>
    <row r="4261" spans="1:4" ht="24.95" customHeight="1" x14ac:dyDescent="0.2">
      <c r="A4261" s="504">
        <v>97455</v>
      </c>
      <c r="B4261" s="233" t="s">
        <v>18733</v>
      </c>
      <c r="C4261" s="234" t="s">
        <v>775</v>
      </c>
      <c r="D4261" s="235">
        <v>259.63</v>
      </c>
    </row>
    <row r="4262" spans="1:4" ht="24.95" customHeight="1" x14ac:dyDescent="0.2">
      <c r="A4262" s="504">
        <v>97456</v>
      </c>
      <c r="B4262" s="233" t="s">
        <v>18734</v>
      </c>
      <c r="C4262" s="234" t="s">
        <v>775</v>
      </c>
      <c r="D4262" s="235">
        <v>568.01</v>
      </c>
    </row>
    <row r="4263" spans="1:4" ht="24.95" customHeight="1" x14ac:dyDescent="0.2">
      <c r="A4263" s="504">
        <v>97457</v>
      </c>
      <c r="B4263" s="233" t="s">
        <v>18735</v>
      </c>
      <c r="C4263" s="234" t="s">
        <v>775</v>
      </c>
      <c r="D4263" s="235">
        <v>501.51</v>
      </c>
    </row>
    <row r="4264" spans="1:4" ht="24.95" customHeight="1" x14ac:dyDescent="0.2">
      <c r="A4264" s="504">
        <v>97458</v>
      </c>
      <c r="B4264" s="233" t="s">
        <v>18736</v>
      </c>
      <c r="C4264" s="234" t="s">
        <v>775</v>
      </c>
      <c r="D4264" s="235">
        <v>224.27</v>
      </c>
    </row>
    <row r="4265" spans="1:4" ht="24.95" customHeight="1" x14ac:dyDescent="0.2">
      <c r="A4265" s="504">
        <v>97459</v>
      </c>
      <c r="B4265" s="233" t="s">
        <v>18737</v>
      </c>
      <c r="C4265" s="234" t="s">
        <v>775</v>
      </c>
      <c r="D4265" s="235">
        <v>392.89</v>
      </c>
    </row>
    <row r="4266" spans="1:4" ht="24.95" customHeight="1" x14ac:dyDescent="0.2">
      <c r="A4266" s="504">
        <v>97460</v>
      </c>
      <c r="B4266" s="233" t="s">
        <v>18738</v>
      </c>
      <c r="C4266" s="234" t="s">
        <v>775</v>
      </c>
      <c r="D4266" s="235">
        <v>610.55999999999995</v>
      </c>
    </row>
    <row r="4267" spans="1:4" ht="24.95" customHeight="1" x14ac:dyDescent="0.2">
      <c r="A4267" s="504">
        <v>97461</v>
      </c>
      <c r="B4267" s="233" t="s">
        <v>18739</v>
      </c>
      <c r="C4267" s="234" t="s">
        <v>775</v>
      </c>
      <c r="D4267" s="235">
        <v>26.75</v>
      </c>
    </row>
    <row r="4268" spans="1:4" ht="24.95" customHeight="1" x14ac:dyDescent="0.2">
      <c r="A4268" s="504">
        <v>97462</v>
      </c>
      <c r="B4268" s="233" t="s">
        <v>18740</v>
      </c>
      <c r="C4268" s="234" t="s">
        <v>775</v>
      </c>
      <c r="D4268" s="235">
        <v>21.99</v>
      </c>
    </row>
    <row r="4269" spans="1:4" ht="24.95" customHeight="1" x14ac:dyDescent="0.2">
      <c r="A4269" s="504">
        <v>97464</v>
      </c>
      <c r="B4269" s="233" t="s">
        <v>18741</v>
      </c>
      <c r="C4269" s="234" t="s">
        <v>775</v>
      </c>
      <c r="D4269" s="235">
        <v>38.85</v>
      </c>
    </row>
    <row r="4270" spans="1:4" ht="24.95" customHeight="1" x14ac:dyDescent="0.2">
      <c r="A4270" s="504">
        <v>97465</v>
      </c>
      <c r="B4270" s="233" t="s">
        <v>18742</v>
      </c>
      <c r="C4270" s="234" t="s">
        <v>775</v>
      </c>
      <c r="D4270" s="235">
        <v>46.87</v>
      </c>
    </row>
    <row r="4271" spans="1:4" ht="24.95" customHeight="1" x14ac:dyDescent="0.2">
      <c r="A4271" s="504">
        <v>97467</v>
      </c>
      <c r="B4271" s="233" t="s">
        <v>18743</v>
      </c>
      <c r="C4271" s="234" t="s">
        <v>775</v>
      </c>
      <c r="D4271" s="235">
        <v>49.36</v>
      </c>
    </row>
    <row r="4272" spans="1:4" ht="24.95" customHeight="1" x14ac:dyDescent="0.2">
      <c r="A4272" s="504">
        <v>97468</v>
      </c>
      <c r="B4272" s="233" t="s">
        <v>18744</v>
      </c>
      <c r="C4272" s="234" t="s">
        <v>775</v>
      </c>
      <c r="D4272" s="235">
        <v>59.63</v>
      </c>
    </row>
    <row r="4273" spans="1:4" ht="24.95" customHeight="1" x14ac:dyDescent="0.2">
      <c r="A4273" s="504">
        <v>97470</v>
      </c>
      <c r="B4273" s="233" t="s">
        <v>18745</v>
      </c>
      <c r="C4273" s="234" t="s">
        <v>775</v>
      </c>
      <c r="D4273" s="235">
        <v>73.64</v>
      </c>
    </row>
    <row r="4274" spans="1:4" ht="24.95" customHeight="1" x14ac:dyDescent="0.2">
      <c r="A4274" s="504">
        <v>97471</v>
      </c>
      <c r="B4274" s="233" t="s">
        <v>18746</v>
      </c>
      <c r="C4274" s="234" t="s">
        <v>775</v>
      </c>
      <c r="D4274" s="235">
        <v>89.87</v>
      </c>
    </row>
    <row r="4275" spans="1:4" ht="24.95" customHeight="1" x14ac:dyDescent="0.2">
      <c r="A4275" s="504">
        <v>97474</v>
      </c>
      <c r="B4275" s="233" t="s">
        <v>18747</v>
      </c>
      <c r="C4275" s="234" t="s">
        <v>775</v>
      </c>
      <c r="D4275" s="235">
        <v>136.75</v>
      </c>
    </row>
    <row r="4276" spans="1:4" ht="24.95" customHeight="1" x14ac:dyDescent="0.2">
      <c r="A4276" s="504">
        <v>97475</v>
      </c>
      <c r="B4276" s="233" t="s">
        <v>18748</v>
      </c>
      <c r="C4276" s="234" t="s">
        <v>775</v>
      </c>
      <c r="D4276" s="235">
        <v>169.57</v>
      </c>
    </row>
    <row r="4277" spans="1:4" ht="24.95" customHeight="1" x14ac:dyDescent="0.2">
      <c r="A4277" s="504">
        <v>97477</v>
      </c>
      <c r="B4277" s="233" t="s">
        <v>18749</v>
      </c>
      <c r="C4277" s="234" t="s">
        <v>775</v>
      </c>
      <c r="D4277" s="235">
        <v>182.67</v>
      </c>
    </row>
    <row r="4278" spans="1:4" ht="24.95" customHeight="1" x14ac:dyDescent="0.2">
      <c r="A4278" s="504">
        <v>97478</v>
      </c>
      <c r="B4278" s="233" t="s">
        <v>18750</v>
      </c>
      <c r="C4278" s="234" t="s">
        <v>775</v>
      </c>
      <c r="D4278" s="235">
        <v>226.88</v>
      </c>
    </row>
    <row r="4279" spans="1:4" ht="24.95" customHeight="1" x14ac:dyDescent="0.2">
      <c r="A4279" s="504">
        <v>97479</v>
      </c>
      <c r="B4279" s="233" t="s">
        <v>18751</v>
      </c>
      <c r="C4279" s="234" t="s">
        <v>775</v>
      </c>
      <c r="D4279" s="235">
        <v>43.45</v>
      </c>
    </row>
    <row r="4280" spans="1:4" ht="24.95" customHeight="1" x14ac:dyDescent="0.2">
      <c r="A4280" s="504">
        <v>97480</v>
      </c>
      <c r="B4280" s="233" t="s">
        <v>18752</v>
      </c>
      <c r="C4280" s="234" t="s">
        <v>775</v>
      </c>
      <c r="D4280" s="235">
        <v>43.45</v>
      </c>
    </row>
    <row r="4281" spans="1:4" ht="24.95" customHeight="1" x14ac:dyDescent="0.2">
      <c r="A4281" s="504">
        <v>97481</v>
      </c>
      <c r="B4281" s="233" t="s">
        <v>18753</v>
      </c>
      <c r="C4281" s="234" t="s">
        <v>775</v>
      </c>
      <c r="D4281" s="235">
        <v>63.46</v>
      </c>
    </row>
    <row r="4282" spans="1:4" ht="24.95" customHeight="1" x14ac:dyDescent="0.2">
      <c r="A4282" s="504">
        <v>97482</v>
      </c>
      <c r="B4282" s="233" t="s">
        <v>18754</v>
      </c>
      <c r="C4282" s="234" t="s">
        <v>775</v>
      </c>
      <c r="D4282" s="235">
        <v>63.46</v>
      </c>
    </row>
    <row r="4283" spans="1:4" ht="24.95" customHeight="1" x14ac:dyDescent="0.2">
      <c r="A4283" s="504">
        <v>97483</v>
      </c>
      <c r="B4283" s="233" t="s">
        <v>18755</v>
      </c>
      <c r="C4283" s="234" t="s">
        <v>775</v>
      </c>
      <c r="D4283" s="235">
        <v>89.46</v>
      </c>
    </row>
    <row r="4284" spans="1:4" ht="24.95" customHeight="1" x14ac:dyDescent="0.2">
      <c r="A4284" s="504">
        <v>97484</v>
      </c>
      <c r="B4284" s="233" t="s">
        <v>18756</v>
      </c>
      <c r="C4284" s="234" t="s">
        <v>775</v>
      </c>
      <c r="D4284" s="235">
        <v>89.46</v>
      </c>
    </row>
    <row r="4285" spans="1:4" ht="24.95" customHeight="1" x14ac:dyDescent="0.2">
      <c r="A4285" s="504">
        <v>97485</v>
      </c>
      <c r="B4285" s="233" t="s">
        <v>18757</v>
      </c>
      <c r="C4285" s="234" t="s">
        <v>775</v>
      </c>
      <c r="D4285" s="235">
        <v>123.96</v>
      </c>
    </row>
    <row r="4286" spans="1:4" ht="24.95" customHeight="1" x14ac:dyDescent="0.2">
      <c r="A4286" s="504">
        <v>97486</v>
      </c>
      <c r="B4286" s="233" t="s">
        <v>18758</v>
      </c>
      <c r="C4286" s="234" t="s">
        <v>775</v>
      </c>
      <c r="D4286" s="235">
        <v>133.22999999999999</v>
      </c>
    </row>
    <row r="4287" spans="1:4" ht="24.95" customHeight="1" x14ac:dyDescent="0.2">
      <c r="A4287" s="504">
        <v>97487</v>
      </c>
      <c r="B4287" s="233" t="s">
        <v>18759</v>
      </c>
      <c r="C4287" s="234" t="s">
        <v>775</v>
      </c>
      <c r="D4287" s="235">
        <v>231.24</v>
      </c>
    </row>
    <row r="4288" spans="1:4" ht="24.95" customHeight="1" x14ac:dyDescent="0.2">
      <c r="A4288" s="504">
        <v>97488</v>
      </c>
      <c r="B4288" s="233" t="s">
        <v>18760</v>
      </c>
      <c r="C4288" s="234" t="s">
        <v>775</v>
      </c>
      <c r="D4288" s="235">
        <v>246.06</v>
      </c>
    </row>
    <row r="4289" spans="1:4" ht="24.95" customHeight="1" x14ac:dyDescent="0.2">
      <c r="A4289" s="504">
        <v>97489</v>
      </c>
      <c r="B4289" s="233" t="s">
        <v>18761</v>
      </c>
      <c r="C4289" s="234" t="s">
        <v>775</v>
      </c>
      <c r="D4289" s="235">
        <v>557.19000000000005</v>
      </c>
    </row>
    <row r="4290" spans="1:4" ht="24.95" customHeight="1" x14ac:dyDescent="0.2">
      <c r="A4290" s="504">
        <v>97490</v>
      </c>
      <c r="B4290" s="233" t="s">
        <v>18762</v>
      </c>
      <c r="C4290" s="234" t="s">
        <v>775</v>
      </c>
      <c r="D4290" s="235">
        <v>490.69</v>
      </c>
    </row>
    <row r="4291" spans="1:4" ht="24.95" customHeight="1" x14ac:dyDescent="0.2">
      <c r="A4291" s="504">
        <v>97491</v>
      </c>
      <c r="B4291" s="233" t="s">
        <v>18763</v>
      </c>
      <c r="C4291" s="234" t="s">
        <v>775</v>
      </c>
      <c r="D4291" s="235">
        <v>67.739999999999995</v>
      </c>
    </row>
    <row r="4292" spans="1:4" ht="24.95" customHeight="1" x14ac:dyDescent="0.2">
      <c r="A4292" s="504">
        <v>97492</v>
      </c>
      <c r="B4292" s="233" t="s">
        <v>18764</v>
      </c>
      <c r="C4292" s="234" t="s">
        <v>775</v>
      </c>
      <c r="D4292" s="235">
        <v>100.08</v>
      </c>
    </row>
    <row r="4293" spans="1:4" ht="24.95" customHeight="1" x14ac:dyDescent="0.2">
      <c r="A4293" s="504">
        <v>97493</v>
      </c>
      <c r="B4293" s="233" t="s">
        <v>18765</v>
      </c>
      <c r="C4293" s="234" t="s">
        <v>775</v>
      </c>
      <c r="D4293" s="235">
        <v>129.29</v>
      </c>
    </row>
    <row r="4294" spans="1:4" ht="24.95" customHeight="1" x14ac:dyDescent="0.2">
      <c r="A4294" s="504">
        <v>97494</v>
      </c>
      <c r="B4294" s="233" t="s">
        <v>18766</v>
      </c>
      <c r="C4294" s="234" t="s">
        <v>775</v>
      </c>
      <c r="D4294" s="235">
        <v>202.41</v>
      </c>
    </row>
    <row r="4295" spans="1:4" ht="24.95" customHeight="1" x14ac:dyDescent="0.2">
      <c r="A4295" s="504">
        <v>97495</v>
      </c>
      <c r="B4295" s="233" t="s">
        <v>18767</v>
      </c>
      <c r="C4295" s="234" t="s">
        <v>775</v>
      </c>
      <c r="D4295" s="235">
        <v>374.76</v>
      </c>
    </row>
    <row r="4296" spans="1:4" ht="24.95" customHeight="1" x14ac:dyDescent="0.2">
      <c r="A4296" s="504">
        <v>97496</v>
      </c>
      <c r="B4296" s="233" t="s">
        <v>18768</v>
      </c>
      <c r="C4296" s="234" t="s">
        <v>775</v>
      </c>
      <c r="D4296" s="235">
        <v>596.16999999999996</v>
      </c>
    </row>
    <row r="4297" spans="1:4" ht="24.95" customHeight="1" x14ac:dyDescent="0.2">
      <c r="A4297" s="504">
        <v>97499</v>
      </c>
      <c r="B4297" s="233" t="s">
        <v>18769</v>
      </c>
      <c r="C4297" s="234" t="s">
        <v>775</v>
      </c>
      <c r="D4297" s="235">
        <v>24.99</v>
      </c>
    </row>
    <row r="4298" spans="1:4" ht="24.95" customHeight="1" x14ac:dyDescent="0.2">
      <c r="A4298" s="504">
        <v>97500</v>
      </c>
      <c r="B4298" s="233" t="s">
        <v>18770</v>
      </c>
      <c r="C4298" s="234" t="s">
        <v>775</v>
      </c>
      <c r="D4298" s="235">
        <v>20.23</v>
      </c>
    </row>
    <row r="4299" spans="1:4" ht="24.95" customHeight="1" x14ac:dyDescent="0.2">
      <c r="A4299" s="504">
        <v>97502</v>
      </c>
      <c r="B4299" s="233" t="s">
        <v>18771</v>
      </c>
      <c r="C4299" s="234" t="s">
        <v>775</v>
      </c>
      <c r="D4299" s="235">
        <v>35.58</v>
      </c>
    </row>
    <row r="4300" spans="1:4" ht="24.95" customHeight="1" x14ac:dyDescent="0.2">
      <c r="A4300" s="504">
        <v>97503</v>
      </c>
      <c r="B4300" s="233" t="s">
        <v>18772</v>
      </c>
      <c r="C4300" s="234" t="s">
        <v>775</v>
      </c>
      <c r="D4300" s="235">
        <v>43.76</v>
      </c>
    </row>
    <row r="4301" spans="1:4" ht="24.95" customHeight="1" x14ac:dyDescent="0.2">
      <c r="A4301" s="504">
        <v>97505</v>
      </c>
      <c r="B4301" s="233" t="s">
        <v>18773</v>
      </c>
      <c r="C4301" s="234" t="s">
        <v>775</v>
      </c>
      <c r="D4301" s="235">
        <v>44.75</v>
      </c>
    </row>
    <row r="4302" spans="1:4" ht="24.95" customHeight="1" x14ac:dyDescent="0.2">
      <c r="A4302" s="504">
        <v>97506</v>
      </c>
      <c r="B4302" s="233" t="s">
        <v>18774</v>
      </c>
      <c r="C4302" s="234" t="s">
        <v>775</v>
      </c>
      <c r="D4302" s="235">
        <v>55.02</v>
      </c>
    </row>
    <row r="4303" spans="1:4" ht="24.95" customHeight="1" x14ac:dyDescent="0.2">
      <c r="A4303" s="504">
        <v>97508</v>
      </c>
      <c r="B4303" s="233" t="s">
        <v>18775</v>
      </c>
      <c r="C4303" s="234" t="s">
        <v>775</v>
      </c>
      <c r="D4303" s="235">
        <v>67.11</v>
      </c>
    </row>
    <row r="4304" spans="1:4" ht="24.95" customHeight="1" x14ac:dyDescent="0.2">
      <c r="A4304" s="504">
        <v>97509</v>
      </c>
      <c r="B4304" s="233" t="s">
        <v>18776</v>
      </c>
      <c r="C4304" s="234" t="s">
        <v>775</v>
      </c>
      <c r="D4304" s="235">
        <v>83.34</v>
      </c>
    </row>
    <row r="4305" spans="1:4" ht="24.95" customHeight="1" x14ac:dyDescent="0.2">
      <c r="A4305" s="504">
        <v>97511</v>
      </c>
      <c r="B4305" s="233" t="s">
        <v>18777</v>
      </c>
      <c r="C4305" s="234" t="s">
        <v>775</v>
      </c>
      <c r="D4305" s="235">
        <v>127.37</v>
      </c>
    </row>
    <row r="4306" spans="1:4" ht="24.95" customHeight="1" x14ac:dyDescent="0.2">
      <c r="A4306" s="504">
        <v>97512</v>
      </c>
      <c r="B4306" s="233" t="s">
        <v>18778</v>
      </c>
      <c r="C4306" s="234" t="s">
        <v>775</v>
      </c>
      <c r="D4306" s="235">
        <v>160.19</v>
      </c>
    </row>
    <row r="4307" spans="1:4" ht="24.95" customHeight="1" x14ac:dyDescent="0.2">
      <c r="A4307" s="504">
        <v>97514</v>
      </c>
      <c r="B4307" s="233" t="s">
        <v>18779</v>
      </c>
      <c r="C4307" s="234" t="s">
        <v>775</v>
      </c>
      <c r="D4307" s="235">
        <v>170.34</v>
      </c>
    </row>
    <row r="4308" spans="1:4" ht="24.95" customHeight="1" x14ac:dyDescent="0.2">
      <c r="A4308" s="504">
        <v>97515</v>
      </c>
      <c r="B4308" s="233" t="s">
        <v>18780</v>
      </c>
      <c r="C4308" s="234" t="s">
        <v>775</v>
      </c>
      <c r="D4308" s="235">
        <v>214.55</v>
      </c>
    </row>
    <row r="4309" spans="1:4" ht="24.95" customHeight="1" x14ac:dyDescent="0.2">
      <c r="A4309" s="504">
        <v>97517</v>
      </c>
      <c r="B4309" s="233" t="s">
        <v>18781</v>
      </c>
      <c r="C4309" s="234" t="s">
        <v>775</v>
      </c>
      <c r="D4309" s="235">
        <v>40.799999999999997</v>
      </c>
    </row>
    <row r="4310" spans="1:4" ht="24.95" customHeight="1" x14ac:dyDescent="0.2">
      <c r="A4310" s="504">
        <v>97518</v>
      </c>
      <c r="B4310" s="233" t="s">
        <v>18782</v>
      </c>
      <c r="C4310" s="234" t="s">
        <v>775</v>
      </c>
      <c r="D4310" s="235">
        <v>40.799999999999997</v>
      </c>
    </row>
    <row r="4311" spans="1:4" ht="24.95" customHeight="1" x14ac:dyDescent="0.2">
      <c r="A4311" s="504">
        <v>97519</v>
      </c>
      <c r="B4311" s="233" t="s">
        <v>18783</v>
      </c>
      <c r="C4311" s="234" t="s">
        <v>775</v>
      </c>
      <c r="D4311" s="235">
        <v>58.79</v>
      </c>
    </row>
    <row r="4312" spans="1:4" ht="24.95" customHeight="1" x14ac:dyDescent="0.2">
      <c r="A4312" s="504">
        <v>97520</v>
      </c>
      <c r="B4312" s="233" t="s">
        <v>18784</v>
      </c>
      <c r="C4312" s="234" t="s">
        <v>775</v>
      </c>
      <c r="D4312" s="235">
        <v>58.79</v>
      </c>
    </row>
    <row r="4313" spans="1:4" ht="24.95" customHeight="1" x14ac:dyDescent="0.2">
      <c r="A4313" s="504">
        <v>97521</v>
      </c>
      <c r="B4313" s="233" t="s">
        <v>18785</v>
      </c>
      <c r="C4313" s="234" t="s">
        <v>775</v>
      </c>
      <c r="D4313" s="235">
        <v>82.52</v>
      </c>
    </row>
    <row r="4314" spans="1:4" ht="24.95" customHeight="1" x14ac:dyDescent="0.2">
      <c r="A4314" s="504">
        <v>97522</v>
      </c>
      <c r="B4314" s="233" t="s">
        <v>18786</v>
      </c>
      <c r="C4314" s="234" t="s">
        <v>775</v>
      </c>
      <c r="D4314" s="235">
        <v>82.52</v>
      </c>
    </row>
    <row r="4315" spans="1:4" ht="24.95" customHeight="1" x14ac:dyDescent="0.2">
      <c r="A4315" s="504">
        <v>97523</v>
      </c>
      <c r="B4315" s="233" t="s">
        <v>18787</v>
      </c>
      <c r="C4315" s="234" t="s">
        <v>775</v>
      </c>
      <c r="D4315" s="235">
        <v>114.16</v>
      </c>
    </row>
    <row r="4316" spans="1:4" ht="24.95" customHeight="1" x14ac:dyDescent="0.2">
      <c r="A4316" s="504">
        <v>97524</v>
      </c>
      <c r="B4316" s="233" t="s">
        <v>18788</v>
      </c>
      <c r="C4316" s="234" t="s">
        <v>775</v>
      </c>
      <c r="D4316" s="235">
        <v>123.43</v>
      </c>
    </row>
    <row r="4317" spans="1:4" ht="24.95" customHeight="1" x14ac:dyDescent="0.2">
      <c r="A4317" s="504">
        <v>97525</v>
      </c>
      <c r="B4317" s="233" t="s">
        <v>18789</v>
      </c>
      <c r="C4317" s="234" t="s">
        <v>775</v>
      </c>
      <c r="D4317" s="235">
        <v>217.1</v>
      </c>
    </row>
    <row r="4318" spans="1:4" ht="24.95" customHeight="1" x14ac:dyDescent="0.2">
      <c r="A4318" s="504">
        <v>97526</v>
      </c>
      <c r="B4318" s="233" t="s">
        <v>18790</v>
      </c>
      <c r="C4318" s="234" t="s">
        <v>775</v>
      </c>
      <c r="D4318" s="235">
        <v>231.92</v>
      </c>
    </row>
    <row r="4319" spans="1:4" ht="24.95" customHeight="1" x14ac:dyDescent="0.2">
      <c r="A4319" s="504">
        <v>97527</v>
      </c>
      <c r="B4319" s="233" t="s">
        <v>18791</v>
      </c>
      <c r="C4319" s="234" t="s">
        <v>775</v>
      </c>
      <c r="D4319" s="235">
        <v>538.75</v>
      </c>
    </row>
    <row r="4320" spans="1:4" ht="24.95" customHeight="1" x14ac:dyDescent="0.2">
      <c r="A4320" s="504">
        <v>97528</v>
      </c>
      <c r="B4320" s="233" t="s">
        <v>18792</v>
      </c>
      <c r="C4320" s="234" t="s">
        <v>775</v>
      </c>
      <c r="D4320" s="235">
        <v>472.25</v>
      </c>
    </row>
    <row r="4321" spans="1:4" ht="24.95" customHeight="1" x14ac:dyDescent="0.2">
      <c r="A4321" s="504">
        <v>97529</v>
      </c>
      <c r="B4321" s="233" t="s">
        <v>18793</v>
      </c>
      <c r="C4321" s="234" t="s">
        <v>775</v>
      </c>
      <c r="D4321" s="235">
        <v>64.28</v>
      </c>
    </row>
    <row r="4322" spans="1:4" ht="24.95" customHeight="1" x14ac:dyDescent="0.2">
      <c r="A4322" s="504">
        <v>97530</v>
      </c>
      <c r="B4322" s="233" t="s">
        <v>18794</v>
      </c>
      <c r="C4322" s="234" t="s">
        <v>775</v>
      </c>
      <c r="D4322" s="235">
        <v>93.87</v>
      </c>
    </row>
    <row r="4323" spans="1:4" ht="24.95" customHeight="1" x14ac:dyDescent="0.2">
      <c r="A4323" s="504">
        <v>97531</v>
      </c>
      <c r="B4323" s="233" t="s">
        <v>18795</v>
      </c>
      <c r="C4323" s="234" t="s">
        <v>775</v>
      </c>
      <c r="D4323" s="235">
        <v>120.02</v>
      </c>
    </row>
    <row r="4324" spans="1:4" ht="24.95" customHeight="1" x14ac:dyDescent="0.2">
      <c r="A4324" s="504">
        <v>97532</v>
      </c>
      <c r="B4324" s="233" t="s">
        <v>18796</v>
      </c>
      <c r="C4324" s="234" t="s">
        <v>775</v>
      </c>
      <c r="D4324" s="235">
        <v>189.35</v>
      </c>
    </row>
    <row r="4325" spans="1:4" ht="24.95" customHeight="1" x14ac:dyDescent="0.2">
      <c r="A4325" s="504">
        <v>97533</v>
      </c>
      <c r="B4325" s="233" t="s">
        <v>18797</v>
      </c>
      <c r="C4325" s="234" t="s">
        <v>775</v>
      </c>
      <c r="D4325" s="235">
        <v>358.7</v>
      </c>
    </row>
    <row r="4326" spans="1:4" ht="24.95" customHeight="1" x14ac:dyDescent="0.2">
      <c r="A4326" s="504">
        <v>97534</v>
      </c>
      <c r="B4326" s="233" t="s">
        <v>18798</v>
      </c>
      <c r="C4326" s="234" t="s">
        <v>775</v>
      </c>
      <c r="D4326" s="235">
        <v>571.55999999999995</v>
      </c>
    </row>
    <row r="4327" spans="1:4" ht="24.95" customHeight="1" x14ac:dyDescent="0.2">
      <c r="A4327" s="504">
        <v>97537</v>
      </c>
      <c r="B4327" s="233" t="s">
        <v>18799</v>
      </c>
      <c r="C4327" s="234" t="s">
        <v>775</v>
      </c>
      <c r="D4327" s="235">
        <v>18.440000000000001</v>
      </c>
    </row>
    <row r="4328" spans="1:4" ht="24.95" customHeight="1" x14ac:dyDescent="0.2">
      <c r="A4328" s="504">
        <v>97540</v>
      </c>
      <c r="B4328" s="233" t="s">
        <v>18800</v>
      </c>
      <c r="C4328" s="234" t="s">
        <v>775</v>
      </c>
      <c r="D4328" s="235">
        <v>24.28</v>
      </c>
    </row>
    <row r="4329" spans="1:4" ht="24.95" customHeight="1" x14ac:dyDescent="0.2">
      <c r="A4329" s="504">
        <v>97541</v>
      </c>
      <c r="B4329" s="233" t="s">
        <v>18801</v>
      </c>
      <c r="C4329" s="234" t="s">
        <v>775</v>
      </c>
      <c r="D4329" s="235">
        <v>20.329999999999998</v>
      </c>
    </row>
    <row r="4330" spans="1:4" ht="24.95" customHeight="1" x14ac:dyDescent="0.2">
      <c r="A4330" s="504">
        <v>97543</v>
      </c>
      <c r="B4330" s="233" t="s">
        <v>18802</v>
      </c>
      <c r="C4330" s="234" t="s">
        <v>775</v>
      </c>
      <c r="D4330" s="235">
        <v>38.72</v>
      </c>
    </row>
    <row r="4331" spans="1:4" ht="24.95" customHeight="1" x14ac:dyDescent="0.2">
      <c r="A4331" s="504">
        <v>97544</v>
      </c>
      <c r="B4331" s="233" t="s">
        <v>18803</v>
      </c>
      <c r="C4331" s="234" t="s">
        <v>775</v>
      </c>
      <c r="D4331" s="235">
        <v>33.96</v>
      </c>
    </row>
    <row r="4332" spans="1:4" ht="24.95" customHeight="1" x14ac:dyDescent="0.2">
      <c r="A4332" s="504">
        <v>97546</v>
      </c>
      <c r="B4332" s="233" t="s">
        <v>18804</v>
      </c>
      <c r="C4332" s="234" t="s">
        <v>775</v>
      </c>
      <c r="D4332" s="235">
        <v>25.69</v>
      </c>
    </row>
    <row r="4333" spans="1:4" ht="24.95" customHeight="1" x14ac:dyDescent="0.2">
      <c r="A4333" s="504">
        <v>97547</v>
      </c>
      <c r="B4333" s="233" t="s">
        <v>18805</v>
      </c>
      <c r="C4333" s="234" t="s">
        <v>775</v>
      </c>
      <c r="D4333" s="235">
        <v>25.69</v>
      </c>
    </row>
    <row r="4334" spans="1:4" ht="24.95" customHeight="1" x14ac:dyDescent="0.2">
      <c r="A4334" s="504">
        <v>97548</v>
      </c>
      <c r="B4334" s="233" t="s">
        <v>18806</v>
      </c>
      <c r="C4334" s="234" t="s">
        <v>775</v>
      </c>
      <c r="D4334" s="235">
        <v>37.619999999999997</v>
      </c>
    </row>
    <row r="4335" spans="1:4" ht="24.95" customHeight="1" x14ac:dyDescent="0.2">
      <c r="A4335" s="504">
        <v>97549</v>
      </c>
      <c r="B4335" s="233" t="s">
        <v>18807</v>
      </c>
      <c r="C4335" s="234" t="s">
        <v>775</v>
      </c>
      <c r="D4335" s="235">
        <v>37.619999999999997</v>
      </c>
    </row>
    <row r="4336" spans="1:4" ht="24.95" customHeight="1" x14ac:dyDescent="0.2">
      <c r="A4336" s="504">
        <v>97550</v>
      </c>
      <c r="B4336" s="233" t="s">
        <v>18808</v>
      </c>
      <c r="C4336" s="234" t="s">
        <v>775</v>
      </c>
      <c r="D4336" s="235">
        <v>61.42</v>
      </c>
    </row>
    <row r="4337" spans="1:4" ht="24.95" customHeight="1" x14ac:dyDescent="0.2">
      <c r="A4337" s="504">
        <v>97551</v>
      </c>
      <c r="B4337" s="233" t="s">
        <v>18809</v>
      </c>
      <c r="C4337" s="234" t="s">
        <v>775</v>
      </c>
      <c r="D4337" s="235">
        <v>61.42</v>
      </c>
    </row>
    <row r="4338" spans="1:4" ht="24.95" customHeight="1" x14ac:dyDescent="0.2">
      <c r="A4338" s="504">
        <v>97552</v>
      </c>
      <c r="B4338" s="233" t="s">
        <v>18810</v>
      </c>
      <c r="C4338" s="234" t="s">
        <v>775</v>
      </c>
      <c r="D4338" s="235">
        <v>37.69</v>
      </c>
    </row>
    <row r="4339" spans="1:4" ht="24.95" customHeight="1" x14ac:dyDescent="0.2">
      <c r="A4339" s="504">
        <v>97553</v>
      </c>
      <c r="B4339" s="233" t="s">
        <v>18811</v>
      </c>
      <c r="C4339" s="234" t="s">
        <v>775</v>
      </c>
      <c r="D4339" s="235">
        <v>53.59</v>
      </c>
    </row>
    <row r="4340" spans="1:4" ht="24.95" customHeight="1" x14ac:dyDescent="0.2">
      <c r="A4340" s="504">
        <v>97554</v>
      </c>
      <c r="B4340" s="233" t="s">
        <v>18812</v>
      </c>
      <c r="C4340" s="234" t="s">
        <v>775</v>
      </c>
      <c r="D4340" s="235">
        <v>91.78</v>
      </c>
    </row>
    <row r="4341" spans="1:4" ht="24.95" customHeight="1" x14ac:dyDescent="0.2">
      <c r="A4341" s="504">
        <v>98602</v>
      </c>
      <c r="B4341" s="233" t="s">
        <v>18813</v>
      </c>
      <c r="C4341" s="234" t="s">
        <v>775</v>
      </c>
      <c r="D4341" s="235">
        <v>9.2200000000000006</v>
      </c>
    </row>
    <row r="4342" spans="1:4" ht="24.95" customHeight="1" x14ac:dyDescent="0.2">
      <c r="A4342" s="504">
        <v>6171</v>
      </c>
      <c r="B4342" s="233" t="s">
        <v>7895</v>
      </c>
      <c r="C4342" s="234" t="s">
        <v>775</v>
      </c>
      <c r="D4342" s="235">
        <v>26.05</v>
      </c>
    </row>
    <row r="4343" spans="1:4" ht="24.95" customHeight="1" x14ac:dyDescent="0.2">
      <c r="A4343" s="504" t="s">
        <v>7896</v>
      </c>
      <c r="B4343" s="233" t="s">
        <v>7897</v>
      </c>
      <c r="C4343" s="234" t="s">
        <v>775</v>
      </c>
      <c r="D4343" s="235">
        <v>174.49</v>
      </c>
    </row>
    <row r="4344" spans="1:4" ht="24.95" customHeight="1" x14ac:dyDescent="0.2">
      <c r="A4344" s="504" t="s">
        <v>7898</v>
      </c>
      <c r="B4344" s="233" t="s">
        <v>7899</v>
      </c>
      <c r="C4344" s="234" t="s">
        <v>775</v>
      </c>
      <c r="D4344" s="235">
        <v>225.74</v>
      </c>
    </row>
    <row r="4345" spans="1:4" ht="24.95" customHeight="1" x14ac:dyDescent="0.2">
      <c r="A4345" s="504">
        <v>88503</v>
      </c>
      <c r="B4345" s="233" t="s">
        <v>7900</v>
      </c>
      <c r="C4345" s="234" t="s">
        <v>775</v>
      </c>
      <c r="D4345" s="235">
        <v>650.66</v>
      </c>
    </row>
    <row r="4346" spans="1:4" ht="24.95" customHeight="1" x14ac:dyDescent="0.2">
      <c r="A4346" s="504">
        <v>88504</v>
      </c>
      <c r="B4346" s="233" t="s">
        <v>7901</v>
      </c>
      <c r="C4346" s="234" t="s">
        <v>775</v>
      </c>
      <c r="D4346" s="235">
        <v>529.92999999999995</v>
      </c>
    </row>
    <row r="4347" spans="1:4" ht="24.95" customHeight="1" x14ac:dyDescent="0.2">
      <c r="A4347" s="504">
        <v>97900</v>
      </c>
      <c r="B4347" s="233" t="s">
        <v>18814</v>
      </c>
      <c r="C4347" s="234" t="s">
        <v>775</v>
      </c>
      <c r="D4347" s="235">
        <v>123.46</v>
      </c>
    </row>
    <row r="4348" spans="1:4" ht="24.95" customHeight="1" x14ac:dyDescent="0.2">
      <c r="A4348" s="504">
        <v>97901</v>
      </c>
      <c r="B4348" s="233" t="s">
        <v>18815</v>
      </c>
      <c r="C4348" s="234" t="s">
        <v>775</v>
      </c>
      <c r="D4348" s="235">
        <v>196.04</v>
      </c>
    </row>
    <row r="4349" spans="1:4" ht="24.95" customHeight="1" x14ac:dyDescent="0.2">
      <c r="A4349" s="504">
        <v>97902</v>
      </c>
      <c r="B4349" s="233" t="s">
        <v>18816</v>
      </c>
      <c r="C4349" s="234" t="s">
        <v>775</v>
      </c>
      <c r="D4349" s="235">
        <v>386.51</v>
      </c>
    </row>
    <row r="4350" spans="1:4" ht="24.95" customHeight="1" x14ac:dyDescent="0.2">
      <c r="A4350" s="504">
        <v>97903</v>
      </c>
      <c r="B4350" s="233" t="s">
        <v>18817</v>
      </c>
      <c r="C4350" s="234" t="s">
        <v>775</v>
      </c>
      <c r="D4350" s="235">
        <v>532.76</v>
      </c>
    </row>
    <row r="4351" spans="1:4" ht="24.95" customHeight="1" x14ac:dyDescent="0.2">
      <c r="A4351" s="504">
        <v>97904</v>
      </c>
      <c r="B4351" s="233" t="s">
        <v>18818</v>
      </c>
      <c r="C4351" s="234" t="s">
        <v>775</v>
      </c>
      <c r="D4351" s="235">
        <v>623.91</v>
      </c>
    </row>
    <row r="4352" spans="1:4" ht="24.95" customHeight="1" x14ac:dyDescent="0.2">
      <c r="A4352" s="504">
        <v>97905</v>
      </c>
      <c r="B4352" s="233" t="s">
        <v>18819</v>
      </c>
      <c r="C4352" s="234" t="s">
        <v>775</v>
      </c>
      <c r="D4352" s="235">
        <v>152.94999999999999</v>
      </c>
    </row>
    <row r="4353" spans="1:4" ht="24.95" customHeight="1" x14ac:dyDescent="0.2">
      <c r="A4353" s="504">
        <v>97906</v>
      </c>
      <c r="B4353" s="233" t="s">
        <v>18820</v>
      </c>
      <c r="C4353" s="234" t="s">
        <v>775</v>
      </c>
      <c r="D4353" s="235">
        <v>284.77</v>
      </c>
    </row>
    <row r="4354" spans="1:4" ht="24.95" customHeight="1" x14ac:dyDescent="0.2">
      <c r="A4354" s="504">
        <v>97907</v>
      </c>
      <c r="B4354" s="233" t="s">
        <v>18821</v>
      </c>
      <c r="C4354" s="234" t="s">
        <v>775</v>
      </c>
      <c r="D4354" s="235">
        <v>402.92</v>
      </c>
    </row>
    <row r="4355" spans="1:4" ht="24.95" customHeight="1" x14ac:dyDescent="0.2">
      <c r="A4355" s="504">
        <v>97908</v>
      </c>
      <c r="B4355" s="233" t="s">
        <v>18822</v>
      </c>
      <c r="C4355" s="234" t="s">
        <v>775</v>
      </c>
      <c r="D4355" s="235">
        <v>470.3</v>
      </c>
    </row>
    <row r="4356" spans="1:4" ht="24.95" customHeight="1" x14ac:dyDescent="0.2">
      <c r="A4356" s="504">
        <v>98102</v>
      </c>
      <c r="B4356" s="233" t="s">
        <v>18823</v>
      </c>
      <c r="C4356" s="234" t="s">
        <v>775</v>
      </c>
      <c r="D4356" s="235">
        <v>56.92</v>
      </c>
    </row>
    <row r="4357" spans="1:4" ht="24.95" customHeight="1" x14ac:dyDescent="0.2">
      <c r="A4357" s="504">
        <v>98103</v>
      </c>
      <c r="B4357" s="233" t="s">
        <v>18824</v>
      </c>
      <c r="C4357" s="234" t="s">
        <v>775</v>
      </c>
      <c r="D4357" s="235">
        <v>119.06</v>
      </c>
    </row>
    <row r="4358" spans="1:4" ht="24.95" customHeight="1" x14ac:dyDescent="0.2">
      <c r="A4358" s="504">
        <v>98104</v>
      </c>
      <c r="B4358" s="233" t="s">
        <v>18825</v>
      </c>
      <c r="C4358" s="234" t="s">
        <v>775</v>
      </c>
      <c r="D4358" s="235">
        <v>261.33999999999997</v>
      </c>
    </row>
    <row r="4359" spans="1:4" ht="24.95" customHeight="1" x14ac:dyDescent="0.2">
      <c r="A4359" s="504">
        <v>98105</v>
      </c>
      <c r="B4359" s="233" t="s">
        <v>18826</v>
      </c>
      <c r="C4359" s="234" t="s">
        <v>775</v>
      </c>
      <c r="D4359" s="235">
        <v>451.96</v>
      </c>
    </row>
    <row r="4360" spans="1:4" ht="24.95" customHeight="1" x14ac:dyDescent="0.2">
      <c r="A4360" s="504">
        <v>98106</v>
      </c>
      <c r="B4360" s="233" t="s">
        <v>18827</v>
      </c>
      <c r="C4360" s="234" t="s">
        <v>775</v>
      </c>
      <c r="D4360" s="235">
        <v>748</v>
      </c>
    </row>
    <row r="4361" spans="1:4" ht="24.95" customHeight="1" x14ac:dyDescent="0.2">
      <c r="A4361" s="504">
        <v>98107</v>
      </c>
      <c r="B4361" s="233" t="s">
        <v>18828</v>
      </c>
      <c r="C4361" s="234" t="s">
        <v>775</v>
      </c>
      <c r="D4361" s="235">
        <v>182.17</v>
      </c>
    </row>
    <row r="4362" spans="1:4" ht="24.95" customHeight="1" x14ac:dyDescent="0.2">
      <c r="A4362" s="504">
        <v>98108</v>
      </c>
      <c r="B4362" s="233" t="s">
        <v>18829</v>
      </c>
      <c r="C4362" s="234" t="s">
        <v>775</v>
      </c>
      <c r="D4362" s="235">
        <v>324.32</v>
      </c>
    </row>
    <row r="4363" spans="1:4" ht="24.95" customHeight="1" x14ac:dyDescent="0.2">
      <c r="A4363" s="504">
        <v>89482</v>
      </c>
      <c r="B4363" s="233" t="s">
        <v>7902</v>
      </c>
      <c r="C4363" s="234" t="s">
        <v>775</v>
      </c>
      <c r="D4363" s="235">
        <v>19.059999999999999</v>
      </c>
    </row>
    <row r="4364" spans="1:4" ht="24.95" customHeight="1" x14ac:dyDescent="0.2">
      <c r="A4364" s="504">
        <v>89491</v>
      </c>
      <c r="B4364" s="233" t="s">
        <v>7903</v>
      </c>
      <c r="C4364" s="234" t="s">
        <v>775</v>
      </c>
      <c r="D4364" s="235">
        <v>47.41</v>
      </c>
    </row>
    <row r="4365" spans="1:4" ht="24.95" customHeight="1" x14ac:dyDescent="0.2">
      <c r="A4365" s="504">
        <v>89495</v>
      </c>
      <c r="B4365" s="233" t="s">
        <v>7904</v>
      </c>
      <c r="C4365" s="234" t="s">
        <v>775</v>
      </c>
      <c r="D4365" s="235">
        <v>7.66</v>
      </c>
    </row>
    <row r="4366" spans="1:4" ht="24.95" customHeight="1" x14ac:dyDescent="0.2">
      <c r="A4366" s="504">
        <v>89707</v>
      </c>
      <c r="B4366" s="233" t="s">
        <v>7905</v>
      </c>
      <c r="C4366" s="234" t="s">
        <v>775</v>
      </c>
      <c r="D4366" s="235">
        <v>22.97</v>
      </c>
    </row>
    <row r="4367" spans="1:4" ht="24.95" customHeight="1" x14ac:dyDescent="0.2">
      <c r="A4367" s="504">
        <v>89708</v>
      </c>
      <c r="B4367" s="233" t="s">
        <v>7906</v>
      </c>
      <c r="C4367" s="234" t="s">
        <v>775</v>
      </c>
      <c r="D4367" s="235">
        <v>52.75</v>
      </c>
    </row>
    <row r="4368" spans="1:4" ht="24.95" customHeight="1" x14ac:dyDescent="0.2">
      <c r="A4368" s="504">
        <v>89709</v>
      </c>
      <c r="B4368" s="233" t="s">
        <v>7907</v>
      </c>
      <c r="C4368" s="234" t="s">
        <v>775</v>
      </c>
      <c r="D4368" s="235">
        <v>8.81</v>
      </c>
    </row>
    <row r="4369" spans="1:4" ht="24.95" customHeight="1" x14ac:dyDescent="0.2">
      <c r="A4369" s="504">
        <v>89710</v>
      </c>
      <c r="B4369" s="233" t="s">
        <v>7908</v>
      </c>
      <c r="C4369" s="234" t="s">
        <v>775</v>
      </c>
      <c r="D4369" s="235">
        <v>8.6300000000000008</v>
      </c>
    </row>
    <row r="4370" spans="1:4" ht="24.95" customHeight="1" x14ac:dyDescent="0.2">
      <c r="A4370" s="504">
        <v>72739</v>
      </c>
      <c r="B4370" s="233" t="s">
        <v>7909</v>
      </c>
      <c r="C4370" s="234" t="s">
        <v>775</v>
      </c>
      <c r="D4370" s="235">
        <v>410.7</v>
      </c>
    </row>
    <row r="4371" spans="1:4" ht="24.95" customHeight="1" x14ac:dyDescent="0.2">
      <c r="A4371" s="504" t="s">
        <v>7910</v>
      </c>
      <c r="B4371" s="233" t="s">
        <v>7911</v>
      </c>
      <c r="C4371" s="234" t="s">
        <v>775</v>
      </c>
      <c r="D4371" s="235">
        <v>434.03</v>
      </c>
    </row>
    <row r="4372" spans="1:4" ht="24.95" customHeight="1" x14ac:dyDescent="0.2">
      <c r="A4372" s="504">
        <v>86872</v>
      </c>
      <c r="B4372" s="233" t="s">
        <v>7912</v>
      </c>
      <c r="C4372" s="234" t="s">
        <v>775</v>
      </c>
      <c r="D4372" s="235">
        <v>542.35</v>
      </c>
    </row>
    <row r="4373" spans="1:4" ht="24.95" customHeight="1" x14ac:dyDescent="0.2">
      <c r="A4373" s="504">
        <v>86874</v>
      </c>
      <c r="B4373" s="233" t="s">
        <v>7913</v>
      </c>
      <c r="C4373" s="234" t="s">
        <v>775</v>
      </c>
      <c r="D4373" s="235">
        <v>330.86</v>
      </c>
    </row>
    <row r="4374" spans="1:4" ht="24.95" customHeight="1" x14ac:dyDescent="0.2">
      <c r="A4374" s="504">
        <v>86875</v>
      </c>
      <c r="B4374" s="233" t="s">
        <v>7914</v>
      </c>
      <c r="C4374" s="234" t="s">
        <v>775</v>
      </c>
      <c r="D4374" s="235">
        <v>241.32</v>
      </c>
    </row>
    <row r="4375" spans="1:4" ht="24.95" customHeight="1" x14ac:dyDescent="0.2">
      <c r="A4375" s="504">
        <v>86876</v>
      </c>
      <c r="B4375" s="233" t="s">
        <v>7915</v>
      </c>
      <c r="C4375" s="234" t="s">
        <v>775</v>
      </c>
      <c r="D4375" s="235">
        <v>136.93</v>
      </c>
    </row>
    <row r="4376" spans="1:4" ht="24.95" customHeight="1" x14ac:dyDescent="0.2">
      <c r="A4376" s="504">
        <v>86877</v>
      </c>
      <c r="B4376" s="233" t="s">
        <v>7916</v>
      </c>
      <c r="C4376" s="234" t="s">
        <v>775</v>
      </c>
      <c r="D4376" s="235">
        <v>21.46</v>
      </c>
    </row>
    <row r="4377" spans="1:4" ht="24.95" customHeight="1" x14ac:dyDescent="0.2">
      <c r="A4377" s="504">
        <v>86878</v>
      </c>
      <c r="B4377" s="233" t="s">
        <v>7917</v>
      </c>
      <c r="C4377" s="234" t="s">
        <v>775</v>
      </c>
      <c r="D4377" s="235">
        <v>37.07</v>
      </c>
    </row>
    <row r="4378" spans="1:4" ht="24.95" customHeight="1" x14ac:dyDescent="0.2">
      <c r="A4378" s="504">
        <v>86879</v>
      </c>
      <c r="B4378" s="233" t="s">
        <v>7918</v>
      </c>
      <c r="C4378" s="234" t="s">
        <v>775</v>
      </c>
      <c r="D4378" s="235">
        <v>5.16</v>
      </c>
    </row>
    <row r="4379" spans="1:4" ht="24.95" customHeight="1" x14ac:dyDescent="0.2">
      <c r="A4379" s="504">
        <v>86880</v>
      </c>
      <c r="B4379" s="233" t="s">
        <v>7919</v>
      </c>
      <c r="C4379" s="234" t="s">
        <v>775</v>
      </c>
      <c r="D4379" s="235">
        <v>14.31</v>
      </c>
    </row>
    <row r="4380" spans="1:4" ht="24.95" customHeight="1" x14ac:dyDescent="0.2">
      <c r="A4380" s="504">
        <v>86881</v>
      </c>
      <c r="B4380" s="233" t="s">
        <v>7920</v>
      </c>
      <c r="C4380" s="234" t="s">
        <v>775</v>
      </c>
      <c r="D4380" s="235">
        <v>103.48</v>
      </c>
    </row>
    <row r="4381" spans="1:4" ht="24.95" customHeight="1" x14ac:dyDescent="0.2">
      <c r="A4381" s="504">
        <v>86882</v>
      </c>
      <c r="B4381" s="233" t="s">
        <v>7921</v>
      </c>
      <c r="C4381" s="234" t="s">
        <v>775</v>
      </c>
      <c r="D4381" s="235">
        <v>14.81</v>
      </c>
    </row>
    <row r="4382" spans="1:4" ht="24.95" customHeight="1" x14ac:dyDescent="0.2">
      <c r="A4382" s="504">
        <v>86883</v>
      </c>
      <c r="B4382" s="233" t="s">
        <v>7922</v>
      </c>
      <c r="C4382" s="234" t="s">
        <v>775</v>
      </c>
      <c r="D4382" s="235">
        <v>8.43</v>
      </c>
    </row>
    <row r="4383" spans="1:4" ht="24.95" customHeight="1" x14ac:dyDescent="0.2">
      <c r="A4383" s="504">
        <v>86884</v>
      </c>
      <c r="B4383" s="233" t="s">
        <v>7923</v>
      </c>
      <c r="C4383" s="234" t="s">
        <v>775</v>
      </c>
      <c r="D4383" s="235">
        <v>6.35</v>
      </c>
    </row>
    <row r="4384" spans="1:4" ht="24.95" customHeight="1" x14ac:dyDescent="0.2">
      <c r="A4384" s="504">
        <v>86885</v>
      </c>
      <c r="B4384" s="233" t="s">
        <v>7924</v>
      </c>
      <c r="C4384" s="234" t="s">
        <v>775</v>
      </c>
      <c r="D4384" s="235">
        <v>8.9</v>
      </c>
    </row>
    <row r="4385" spans="1:4" ht="24.95" customHeight="1" x14ac:dyDescent="0.2">
      <c r="A4385" s="504">
        <v>86886</v>
      </c>
      <c r="B4385" s="233" t="s">
        <v>7925</v>
      </c>
      <c r="C4385" s="234" t="s">
        <v>775</v>
      </c>
      <c r="D4385" s="235">
        <v>25.74</v>
      </c>
    </row>
    <row r="4386" spans="1:4" ht="24.95" customHeight="1" x14ac:dyDescent="0.2">
      <c r="A4386" s="504">
        <v>86887</v>
      </c>
      <c r="B4386" s="233" t="s">
        <v>7926</v>
      </c>
      <c r="C4386" s="234" t="s">
        <v>775</v>
      </c>
      <c r="D4386" s="235">
        <v>27.84</v>
      </c>
    </row>
    <row r="4387" spans="1:4" ht="24.95" customHeight="1" x14ac:dyDescent="0.2">
      <c r="A4387" s="504">
        <v>86888</v>
      </c>
      <c r="B4387" s="233" t="s">
        <v>7927</v>
      </c>
      <c r="C4387" s="234" t="s">
        <v>775</v>
      </c>
      <c r="D4387" s="235">
        <v>326.58999999999997</v>
      </c>
    </row>
    <row r="4388" spans="1:4" ht="24.95" customHeight="1" x14ac:dyDescent="0.2">
      <c r="A4388" s="504">
        <v>86889</v>
      </c>
      <c r="B4388" s="233" t="s">
        <v>7928</v>
      </c>
      <c r="C4388" s="234" t="s">
        <v>775</v>
      </c>
      <c r="D4388" s="235">
        <v>370.77</v>
      </c>
    </row>
    <row r="4389" spans="1:4" ht="24.95" customHeight="1" x14ac:dyDescent="0.2">
      <c r="A4389" s="504">
        <v>86893</v>
      </c>
      <c r="B4389" s="233" t="s">
        <v>7929</v>
      </c>
      <c r="C4389" s="234" t="s">
        <v>775</v>
      </c>
      <c r="D4389" s="235">
        <v>478.63</v>
      </c>
    </row>
    <row r="4390" spans="1:4" ht="24.95" customHeight="1" x14ac:dyDescent="0.2">
      <c r="A4390" s="504">
        <v>86894</v>
      </c>
      <c r="B4390" s="233" t="s">
        <v>7930</v>
      </c>
      <c r="C4390" s="234" t="s">
        <v>775</v>
      </c>
      <c r="D4390" s="235">
        <v>202.7</v>
      </c>
    </row>
    <row r="4391" spans="1:4" ht="24.95" customHeight="1" x14ac:dyDescent="0.2">
      <c r="A4391" s="504">
        <v>86895</v>
      </c>
      <c r="B4391" s="233" t="s">
        <v>7931</v>
      </c>
      <c r="C4391" s="234" t="s">
        <v>775</v>
      </c>
      <c r="D4391" s="235">
        <v>204.34</v>
      </c>
    </row>
    <row r="4392" spans="1:4" ht="24.95" customHeight="1" x14ac:dyDescent="0.2">
      <c r="A4392" s="504">
        <v>86899</v>
      </c>
      <c r="B4392" s="233" t="s">
        <v>7932</v>
      </c>
      <c r="C4392" s="234" t="s">
        <v>775</v>
      </c>
      <c r="D4392" s="235">
        <v>244.8</v>
      </c>
    </row>
    <row r="4393" spans="1:4" ht="24.95" customHeight="1" x14ac:dyDescent="0.2">
      <c r="A4393" s="504">
        <v>86900</v>
      </c>
      <c r="B4393" s="233" t="s">
        <v>7933</v>
      </c>
      <c r="C4393" s="234" t="s">
        <v>775</v>
      </c>
      <c r="D4393" s="235">
        <v>146.57</v>
      </c>
    </row>
    <row r="4394" spans="1:4" ht="24.95" customHeight="1" x14ac:dyDescent="0.2">
      <c r="A4394" s="504">
        <v>86901</v>
      </c>
      <c r="B4394" s="233" t="s">
        <v>7934</v>
      </c>
      <c r="C4394" s="234" t="s">
        <v>775</v>
      </c>
      <c r="D4394" s="235">
        <v>102.02</v>
      </c>
    </row>
    <row r="4395" spans="1:4" ht="24.95" customHeight="1" x14ac:dyDescent="0.2">
      <c r="A4395" s="504">
        <v>86902</v>
      </c>
      <c r="B4395" s="233" t="s">
        <v>7935</v>
      </c>
      <c r="C4395" s="234" t="s">
        <v>775</v>
      </c>
      <c r="D4395" s="235">
        <v>166.3</v>
      </c>
    </row>
    <row r="4396" spans="1:4" ht="24.95" customHeight="1" x14ac:dyDescent="0.2">
      <c r="A4396" s="504">
        <v>86903</v>
      </c>
      <c r="B4396" s="233" t="s">
        <v>7936</v>
      </c>
      <c r="C4396" s="234" t="s">
        <v>775</v>
      </c>
      <c r="D4396" s="235">
        <v>228.45</v>
      </c>
    </row>
    <row r="4397" spans="1:4" ht="24.95" customHeight="1" x14ac:dyDescent="0.2">
      <c r="A4397" s="504">
        <v>86904</v>
      </c>
      <c r="B4397" s="233" t="s">
        <v>7937</v>
      </c>
      <c r="C4397" s="234" t="s">
        <v>775</v>
      </c>
      <c r="D4397" s="235">
        <v>91.12</v>
      </c>
    </row>
    <row r="4398" spans="1:4" ht="24.95" customHeight="1" x14ac:dyDescent="0.2">
      <c r="A4398" s="504">
        <v>86905</v>
      </c>
      <c r="B4398" s="233" t="s">
        <v>7938</v>
      </c>
      <c r="C4398" s="234" t="s">
        <v>775</v>
      </c>
      <c r="D4398" s="235">
        <v>176.29</v>
      </c>
    </row>
    <row r="4399" spans="1:4" ht="24.95" customHeight="1" x14ac:dyDescent="0.2">
      <c r="A4399" s="504">
        <v>86906</v>
      </c>
      <c r="B4399" s="233" t="s">
        <v>7939</v>
      </c>
      <c r="C4399" s="234" t="s">
        <v>775</v>
      </c>
      <c r="D4399" s="235">
        <v>41.2</v>
      </c>
    </row>
    <row r="4400" spans="1:4" ht="24.95" customHeight="1" x14ac:dyDescent="0.2">
      <c r="A4400" s="504">
        <v>86908</v>
      </c>
      <c r="B4400" s="233" t="s">
        <v>7940</v>
      </c>
      <c r="C4400" s="234" t="s">
        <v>775</v>
      </c>
      <c r="D4400" s="235">
        <v>210.83</v>
      </c>
    </row>
    <row r="4401" spans="1:4" ht="24.95" customHeight="1" x14ac:dyDescent="0.2">
      <c r="A4401" s="504">
        <v>86909</v>
      </c>
      <c r="B4401" s="233" t="s">
        <v>7941</v>
      </c>
      <c r="C4401" s="234" t="s">
        <v>775</v>
      </c>
      <c r="D4401" s="235">
        <v>82.28</v>
      </c>
    </row>
    <row r="4402" spans="1:4" ht="24.95" customHeight="1" x14ac:dyDescent="0.2">
      <c r="A4402" s="504">
        <v>86910</v>
      </c>
      <c r="B4402" s="233" t="s">
        <v>7942</v>
      </c>
      <c r="C4402" s="234" t="s">
        <v>775</v>
      </c>
      <c r="D4402" s="235">
        <v>78.73</v>
      </c>
    </row>
    <row r="4403" spans="1:4" ht="24.95" customHeight="1" x14ac:dyDescent="0.2">
      <c r="A4403" s="504">
        <v>86911</v>
      </c>
      <c r="B4403" s="233" t="s">
        <v>7943</v>
      </c>
      <c r="C4403" s="234" t="s">
        <v>775</v>
      </c>
      <c r="D4403" s="235">
        <v>35.01</v>
      </c>
    </row>
    <row r="4404" spans="1:4" ht="24.95" customHeight="1" x14ac:dyDescent="0.2">
      <c r="A4404" s="504">
        <v>86912</v>
      </c>
      <c r="B4404" s="233" t="s">
        <v>7944</v>
      </c>
      <c r="C4404" s="234" t="s">
        <v>775</v>
      </c>
      <c r="D4404" s="235">
        <v>35.01</v>
      </c>
    </row>
    <row r="4405" spans="1:4" ht="24.95" customHeight="1" x14ac:dyDescent="0.2">
      <c r="A4405" s="504">
        <v>86913</v>
      </c>
      <c r="B4405" s="233" t="s">
        <v>7945</v>
      </c>
      <c r="C4405" s="234" t="s">
        <v>775</v>
      </c>
      <c r="D4405" s="235">
        <v>15.78</v>
      </c>
    </row>
    <row r="4406" spans="1:4" ht="24.95" customHeight="1" x14ac:dyDescent="0.2">
      <c r="A4406" s="504">
        <v>86914</v>
      </c>
      <c r="B4406" s="233" t="s">
        <v>7946</v>
      </c>
      <c r="C4406" s="234" t="s">
        <v>775</v>
      </c>
      <c r="D4406" s="235">
        <v>31.9</v>
      </c>
    </row>
    <row r="4407" spans="1:4" ht="24.95" customHeight="1" x14ac:dyDescent="0.2">
      <c r="A4407" s="504">
        <v>86915</v>
      </c>
      <c r="B4407" s="233" t="s">
        <v>7947</v>
      </c>
      <c r="C4407" s="234" t="s">
        <v>775</v>
      </c>
      <c r="D4407" s="235">
        <v>69.22</v>
      </c>
    </row>
    <row r="4408" spans="1:4" ht="24.95" customHeight="1" x14ac:dyDescent="0.2">
      <c r="A4408" s="504">
        <v>86916</v>
      </c>
      <c r="B4408" s="233" t="s">
        <v>7948</v>
      </c>
      <c r="C4408" s="234" t="s">
        <v>775</v>
      </c>
      <c r="D4408" s="235">
        <v>27.6</v>
      </c>
    </row>
    <row r="4409" spans="1:4" ht="24.95" customHeight="1" x14ac:dyDescent="0.2">
      <c r="A4409" s="504">
        <v>86919</v>
      </c>
      <c r="B4409" s="233" t="s">
        <v>7949</v>
      </c>
      <c r="C4409" s="234" t="s">
        <v>775</v>
      </c>
      <c r="D4409" s="235">
        <v>604.14</v>
      </c>
    </row>
    <row r="4410" spans="1:4" ht="24.95" customHeight="1" x14ac:dyDescent="0.2">
      <c r="A4410" s="504">
        <v>86920</v>
      </c>
      <c r="B4410" s="233" t="s">
        <v>7950</v>
      </c>
      <c r="C4410" s="234" t="s">
        <v>775</v>
      </c>
      <c r="D4410" s="235">
        <v>571.72</v>
      </c>
    </row>
    <row r="4411" spans="1:4" ht="24.95" customHeight="1" x14ac:dyDescent="0.2">
      <c r="A4411" s="504">
        <v>86921</v>
      </c>
      <c r="B4411" s="233" t="s">
        <v>7951</v>
      </c>
      <c r="C4411" s="234" t="s">
        <v>775</v>
      </c>
      <c r="D4411" s="235">
        <v>583.54</v>
      </c>
    </row>
    <row r="4412" spans="1:4" ht="24.95" customHeight="1" x14ac:dyDescent="0.2">
      <c r="A4412" s="504">
        <v>86922</v>
      </c>
      <c r="B4412" s="233" t="s">
        <v>7952</v>
      </c>
      <c r="C4412" s="234" t="s">
        <v>775</v>
      </c>
      <c r="D4412" s="235">
        <v>487.7</v>
      </c>
    </row>
    <row r="4413" spans="1:4" ht="24.95" customHeight="1" x14ac:dyDescent="0.2">
      <c r="A4413" s="504">
        <v>86923</v>
      </c>
      <c r="B4413" s="233" t="s">
        <v>7953</v>
      </c>
      <c r="C4413" s="234" t="s">
        <v>775</v>
      </c>
      <c r="D4413" s="235">
        <v>366.61</v>
      </c>
    </row>
    <row r="4414" spans="1:4" ht="24.95" customHeight="1" x14ac:dyDescent="0.2">
      <c r="A4414" s="504">
        <v>86924</v>
      </c>
      <c r="B4414" s="233" t="s">
        <v>7954</v>
      </c>
      <c r="C4414" s="234" t="s">
        <v>775</v>
      </c>
      <c r="D4414" s="235">
        <v>378.43</v>
      </c>
    </row>
    <row r="4415" spans="1:4" ht="24.95" customHeight="1" x14ac:dyDescent="0.2">
      <c r="A4415" s="504">
        <v>86925</v>
      </c>
      <c r="B4415" s="233" t="s">
        <v>7955</v>
      </c>
      <c r="C4415" s="234" t="s">
        <v>775</v>
      </c>
      <c r="D4415" s="235">
        <v>270.69</v>
      </c>
    </row>
    <row r="4416" spans="1:4" ht="24.95" customHeight="1" x14ac:dyDescent="0.2">
      <c r="A4416" s="504">
        <v>86926</v>
      </c>
      <c r="B4416" s="233" t="s">
        <v>7956</v>
      </c>
      <c r="C4416" s="234" t="s">
        <v>775</v>
      </c>
      <c r="D4416" s="235">
        <v>282.51</v>
      </c>
    </row>
    <row r="4417" spans="1:4" ht="24.95" customHeight="1" x14ac:dyDescent="0.2">
      <c r="A4417" s="504">
        <v>86927</v>
      </c>
      <c r="B4417" s="233" t="s">
        <v>7957</v>
      </c>
      <c r="C4417" s="234" t="s">
        <v>775</v>
      </c>
      <c r="D4417" s="235">
        <v>172.68</v>
      </c>
    </row>
    <row r="4418" spans="1:4" ht="24.95" customHeight="1" x14ac:dyDescent="0.2">
      <c r="A4418" s="504">
        <v>86928</v>
      </c>
      <c r="B4418" s="233" t="s">
        <v>7958</v>
      </c>
      <c r="C4418" s="234" t="s">
        <v>775</v>
      </c>
      <c r="D4418" s="235">
        <v>184.5</v>
      </c>
    </row>
    <row r="4419" spans="1:4" ht="24.95" customHeight="1" x14ac:dyDescent="0.2">
      <c r="A4419" s="504">
        <v>86929</v>
      </c>
      <c r="B4419" s="233" t="s">
        <v>7959</v>
      </c>
      <c r="C4419" s="234" t="s">
        <v>775</v>
      </c>
      <c r="D4419" s="235">
        <v>166.3</v>
      </c>
    </row>
    <row r="4420" spans="1:4" ht="24.95" customHeight="1" x14ac:dyDescent="0.2">
      <c r="A4420" s="504">
        <v>86930</v>
      </c>
      <c r="B4420" s="233" t="s">
        <v>7960</v>
      </c>
      <c r="C4420" s="234" t="s">
        <v>775</v>
      </c>
      <c r="D4420" s="235">
        <v>178.12</v>
      </c>
    </row>
    <row r="4421" spans="1:4" ht="24.95" customHeight="1" x14ac:dyDescent="0.2">
      <c r="A4421" s="504">
        <v>86931</v>
      </c>
      <c r="B4421" s="233" t="s">
        <v>7961</v>
      </c>
      <c r="C4421" s="234" t="s">
        <v>775</v>
      </c>
      <c r="D4421" s="235">
        <v>335.49</v>
      </c>
    </row>
    <row r="4422" spans="1:4" ht="24.95" customHeight="1" x14ac:dyDescent="0.2">
      <c r="A4422" s="504">
        <v>86932</v>
      </c>
      <c r="B4422" s="233" t="s">
        <v>7962</v>
      </c>
      <c r="C4422" s="234" t="s">
        <v>775</v>
      </c>
      <c r="D4422" s="235">
        <v>354.43</v>
      </c>
    </row>
    <row r="4423" spans="1:4" ht="24.95" customHeight="1" x14ac:dyDescent="0.2">
      <c r="A4423" s="504">
        <v>86933</v>
      </c>
      <c r="B4423" s="233" t="s">
        <v>7963</v>
      </c>
      <c r="C4423" s="234" t="s">
        <v>775</v>
      </c>
      <c r="D4423" s="235">
        <v>266.83</v>
      </c>
    </row>
    <row r="4424" spans="1:4" ht="24.95" customHeight="1" x14ac:dyDescent="0.2">
      <c r="A4424" s="504">
        <v>86934</v>
      </c>
      <c r="B4424" s="233" t="s">
        <v>7964</v>
      </c>
      <c r="C4424" s="234" t="s">
        <v>775</v>
      </c>
      <c r="D4424" s="235">
        <v>260.45</v>
      </c>
    </row>
    <row r="4425" spans="1:4" ht="24.95" customHeight="1" x14ac:dyDescent="0.2">
      <c r="A4425" s="504">
        <v>86935</v>
      </c>
      <c r="B4425" s="233" t="s">
        <v>7965</v>
      </c>
      <c r="C4425" s="234" t="s">
        <v>775</v>
      </c>
      <c r="D4425" s="235">
        <v>192.07</v>
      </c>
    </row>
    <row r="4426" spans="1:4" ht="24.95" customHeight="1" x14ac:dyDescent="0.2">
      <c r="A4426" s="504">
        <v>86936</v>
      </c>
      <c r="B4426" s="233" t="s">
        <v>7966</v>
      </c>
      <c r="C4426" s="234" t="s">
        <v>775</v>
      </c>
      <c r="D4426" s="235">
        <v>287.12</v>
      </c>
    </row>
    <row r="4427" spans="1:4" ht="24.95" customHeight="1" x14ac:dyDescent="0.2">
      <c r="A4427" s="504">
        <v>86937</v>
      </c>
      <c r="B4427" s="233" t="s">
        <v>7967</v>
      </c>
      <c r="C4427" s="234" t="s">
        <v>775</v>
      </c>
      <c r="D4427" s="235">
        <v>131.91</v>
      </c>
    </row>
    <row r="4428" spans="1:4" ht="24.95" customHeight="1" x14ac:dyDescent="0.2">
      <c r="A4428" s="504">
        <v>86938</v>
      </c>
      <c r="B4428" s="233" t="s">
        <v>7968</v>
      </c>
      <c r="C4428" s="234" t="s">
        <v>775</v>
      </c>
      <c r="D4428" s="235">
        <v>226.96</v>
      </c>
    </row>
    <row r="4429" spans="1:4" ht="24.95" customHeight="1" x14ac:dyDescent="0.2">
      <c r="A4429" s="504">
        <v>86939</v>
      </c>
      <c r="B4429" s="233" t="s">
        <v>7969</v>
      </c>
      <c r="C4429" s="234" t="s">
        <v>775</v>
      </c>
      <c r="D4429" s="235">
        <v>227.44</v>
      </c>
    </row>
    <row r="4430" spans="1:4" ht="24.95" customHeight="1" x14ac:dyDescent="0.2">
      <c r="A4430" s="504">
        <v>86940</v>
      </c>
      <c r="B4430" s="233" t="s">
        <v>7970</v>
      </c>
      <c r="C4430" s="234" t="s">
        <v>775</v>
      </c>
      <c r="D4430" s="235">
        <v>585.36</v>
      </c>
    </row>
    <row r="4431" spans="1:4" ht="24.95" customHeight="1" x14ac:dyDescent="0.2">
      <c r="A4431" s="504">
        <v>86941</v>
      </c>
      <c r="B4431" s="233" t="s">
        <v>7971</v>
      </c>
      <c r="C4431" s="234" t="s">
        <v>775</v>
      </c>
      <c r="D4431" s="235">
        <v>450.45</v>
      </c>
    </row>
    <row r="4432" spans="1:4" ht="24.95" customHeight="1" x14ac:dyDescent="0.2">
      <c r="A4432" s="504">
        <v>86942</v>
      </c>
      <c r="B4432" s="233" t="s">
        <v>7972</v>
      </c>
      <c r="C4432" s="234" t="s">
        <v>775</v>
      </c>
      <c r="D4432" s="235">
        <v>158.63999999999999</v>
      </c>
    </row>
    <row r="4433" spans="1:4" ht="24.95" customHeight="1" x14ac:dyDescent="0.2">
      <c r="A4433" s="504">
        <v>86943</v>
      </c>
      <c r="B4433" s="233" t="s">
        <v>7973</v>
      </c>
      <c r="C4433" s="234" t="s">
        <v>775</v>
      </c>
      <c r="D4433" s="235">
        <v>152.26</v>
      </c>
    </row>
    <row r="4434" spans="1:4" ht="24.95" customHeight="1" x14ac:dyDescent="0.2">
      <c r="A4434" s="504">
        <v>86947</v>
      </c>
      <c r="B4434" s="233" t="s">
        <v>7974</v>
      </c>
      <c r="C4434" s="234" t="s">
        <v>775</v>
      </c>
      <c r="D4434" s="235">
        <v>703.73</v>
      </c>
    </row>
    <row r="4435" spans="1:4" ht="24.95" customHeight="1" x14ac:dyDescent="0.2">
      <c r="A4435" s="504">
        <v>88571</v>
      </c>
      <c r="B4435" s="233" t="s">
        <v>7975</v>
      </c>
      <c r="C4435" s="234" t="s">
        <v>775</v>
      </c>
      <c r="D4435" s="235">
        <v>62.55</v>
      </c>
    </row>
    <row r="4436" spans="1:4" ht="24.95" customHeight="1" x14ac:dyDescent="0.2">
      <c r="A4436" s="504">
        <v>93396</v>
      </c>
      <c r="B4436" s="233" t="s">
        <v>7976</v>
      </c>
      <c r="C4436" s="234" t="s">
        <v>775</v>
      </c>
      <c r="D4436" s="235">
        <v>383.8</v>
      </c>
    </row>
    <row r="4437" spans="1:4" ht="24.95" customHeight="1" x14ac:dyDescent="0.2">
      <c r="A4437" s="504">
        <v>93441</v>
      </c>
      <c r="B4437" s="233" t="s">
        <v>7977</v>
      </c>
      <c r="C4437" s="234" t="s">
        <v>775</v>
      </c>
      <c r="D4437" s="235">
        <v>604.20000000000005</v>
      </c>
    </row>
    <row r="4438" spans="1:4" ht="24.95" customHeight="1" x14ac:dyDescent="0.2">
      <c r="A4438" s="504">
        <v>93442</v>
      </c>
      <c r="B4438" s="233" t="s">
        <v>7978</v>
      </c>
      <c r="C4438" s="234" t="s">
        <v>775</v>
      </c>
      <c r="D4438" s="235">
        <v>854.38</v>
      </c>
    </row>
    <row r="4439" spans="1:4" ht="24.95" customHeight="1" x14ac:dyDescent="0.2">
      <c r="A4439" s="504">
        <v>95469</v>
      </c>
      <c r="B4439" s="233" t="s">
        <v>7979</v>
      </c>
      <c r="C4439" s="234" t="s">
        <v>775</v>
      </c>
      <c r="D4439" s="235">
        <v>148.30000000000001</v>
      </c>
    </row>
    <row r="4440" spans="1:4" ht="24.95" customHeight="1" x14ac:dyDescent="0.2">
      <c r="A4440" s="504">
        <v>95470</v>
      </c>
      <c r="B4440" s="233" t="s">
        <v>7980</v>
      </c>
      <c r="C4440" s="234" t="s">
        <v>775</v>
      </c>
      <c r="D4440" s="235">
        <v>153.03</v>
      </c>
    </row>
    <row r="4441" spans="1:4" ht="24.95" customHeight="1" x14ac:dyDescent="0.2">
      <c r="A4441" s="504">
        <v>95471</v>
      </c>
      <c r="B4441" s="233" t="s">
        <v>7981</v>
      </c>
      <c r="C4441" s="234" t="s">
        <v>775</v>
      </c>
      <c r="D4441" s="235">
        <v>574.39</v>
      </c>
    </row>
    <row r="4442" spans="1:4" ht="24.95" customHeight="1" x14ac:dyDescent="0.2">
      <c r="A4442" s="504">
        <v>95472</v>
      </c>
      <c r="B4442" s="233" t="s">
        <v>7982</v>
      </c>
      <c r="C4442" s="234" t="s">
        <v>775</v>
      </c>
      <c r="D4442" s="235">
        <v>579.12</v>
      </c>
    </row>
    <row r="4443" spans="1:4" ht="24.95" customHeight="1" x14ac:dyDescent="0.2">
      <c r="A4443" s="504">
        <v>95542</v>
      </c>
      <c r="B4443" s="233" t="s">
        <v>7983</v>
      </c>
      <c r="C4443" s="234" t="s">
        <v>775</v>
      </c>
      <c r="D4443" s="235">
        <v>39.520000000000003</v>
      </c>
    </row>
    <row r="4444" spans="1:4" ht="24.95" customHeight="1" x14ac:dyDescent="0.2">
      <c r="A4444" s="504">
        <v>95543</v>
      </c>
      <c r="B4444" s="233" t="s">
        <v>7984</v>
      </c>
      <c r="C4444" s="234" t="s">
        <v>775</v>
      </c>
      <c r="D4444" s="235">
        <v>63</v>
      </c>
    </row>
    <row r="4445" spans="1:4" ht="24.95" customHeight="1" x14ac:dyDescent="0.2">
      <c r="A4445" s="504">
        <v>95544</v>
      </c>
      <c r="B4445" s="233" t="s">
        <v>7985</v>
      </c>
      <c r="C4445" s="234" t="s">
        <v>775</v>
      </c>
      <c r="D4445" s="235">
        <v>50.72</v>
      </c>
    </row>
    <row r="4446" spans="1:4" ht="24.95" customHeight="1" x14ac:dyDescent="0.2">
      <c r="A4446" s="504">
        <v>95545</v>
      </c>
      <c r="B4446" s="233" t="s">
        <v>7986</v>
      </c>
      <c r="C4446" s="234" t="s">
        <v>775</v>
      </c>
      <c r="D4446" s="235">
        <v>49.53</v>
      </c>
    </row>
    <row r="4447" spans="1:4" ht="24.95" customHeight="1" x14ac:dyDescent="0.2">
      <c r="A4447" s="504">
        <v>95546</v>
      </c>
      <c r="B4447" s="233" t="s">
        <v>7987</v>
      </c>
      <c r="C4447" s="234" t="s">
        <v>775</v>
      </c>
      <c r="D4447" s="235">
        <v>141.61000000000001</v>
      </c>
    </row>
    <row r="4448" spans="1:4" ht="24.95" customHeight="1" x14ac:dyDescent="0.2">
      <c r="A4448" s="504">
        <v>95547</v>
      </c>
      <c r="B4448" s="233" t="s">
        <v>7988</v>
      </c>
      <c r="C4448" s="234" t="s">
        <v>775</v>
      </c>
      <c r="D4448" s="235">
        <v>55.47</v>
      </c>
    </row>
    <row r="4449" spans="1:4" ht="24.95" customHeight="1" x14ac:dyDescent="0.2">
      <c r="A4449" s="504">
        <v>6087</v>
      </c>
      <c r="B4449" s="233" t="s">
        <v>7989</v>
      </c>
      <c r="C4449" s="234" t="s">
        <v>775</v>
      </c>
      <c r="D4449" s="235">
        <v>25.54</v>
      </c>
    </row>
    <row r="4450" spans="1:4" ht="24.95" customHeight="1" x14ac:dyDescent="0.2">
      <c r="A4450" s="504">
        <v>98052</v>
      </c>
      <c r="B4450" s="233" t="s">
        <v>18830</v>
      </c>
      <c r="C4450" s="234" t="s">
        <v>775</v>
      </c>
      <c r="D4450" s="235">
        <v>991.47</v>
      </c>
    </row>
    <row r="4451" spans="1:4" ht="24.95" customHeight="1" x14ac:dyDescent="0.2">
      <c r="A4451" s="504">
        <v>98053</v>
      </c>
      <c r="B4451" s="233" t="s">
        <v>18831</v>
      </c>
      <c r="C4451" s="234" t="s">
        <v>775</v>
      </c>
      <c r="D4451" s="235">
        <v>1448.36</v>
      </c>
    </row>
    <row r="4452" spans="1:4" ht="24.95" customHeight="1" x14ac:dyDescent="0.2">
      <c r="A4452" s="504">
        <v>98054</v>
      </c>
      <c r="B4452" s="233" t="s">
        <v>18832</v>
      </c>
      <c r="C4452" s="234" t="s">
        <v>775</v>
      </c>
      <c r="D4452" s="235">
        <v>2111.21</v>
      </c>
    </row>
    <row r="4453" spans="1:4" ht="24.95" customHeight="1" x14ac:dyDescent="0.2">
      <c r="A4453" s="504">
        <v>98055</v>
      </c>
      <c r="B4453" s="233" t="s">
        <v>18833</v>
      </c>
      <c r="C4453" s="234" t="s">
        <v>775</v>
      </c>
      <c r="D4453" s="235">
        <v>2801.97</v>
      </c>
    </row>
    <row r="4454" spans="1:4" ht="24.95" customHeight="1" x14ac:dyDescent="0.2">
      <c r="A4454" s="504">
        <v>98056</v>
      </c>
      <c r="B4454" s="233" t="s">
        <v>18834</v>
      </c>
      <c r="C4454" s="234" t="s">
        <v>775</v>
      </c>
      <c r="D4454" s="235">
        <v>3234.52</v>
      </c>
    </row>
    <row r="4455" spans="1:4" ht="24.95" customHeight="1" x14ac:dyDescent="0.2">
      <c r="A4455" s="504">
        <v>98057</v>
      </c>
      <c r="B4455" s="233" t="s">
        <v>18835</v>
      </c>
      <c r="C4455" s="234" t="s">
        <v>775</v>
      </c>
      <c r="D4455" s="235">
        <v>4259.43</v>
      </c>
    </row>
    <row r="4456" spans="1:4" ht="24.95" customHeight="1" x14ac:dyDescent="0.2">
      <c r="A4456" s="504">
        <v>98066</v>
      </c>
      <c r="B4456" s="233" t="s">
        <v>18836</v>
      </c>
      <c r="C4456" s="234" t="s">
        <v>775</v>
      </c>
      <c r="D4456" s="235">
        <v>3303.98</v>
      </c>
    </row>
    <row r="4457" spans="1:4" ht="24.95" customHeight="1" x14ac:dyDescent="0.2">
      <c r="A4457" s="504">
        <v>98067</v>
      </c>
      <c r="B4457" s="233" t="s">
        <v>18837</v>
      </c>
      <c r="C4457" s="234" t="s">
        <v>775</v>
      </c>
      <c r="D4457" s="235">
        <v>4413.76</v>
      </c>
    </row>
    <row r="4458" spans="1:4" ht="24.95" customHeight="1" x14ac:dyDescent="0.2">
      <c r="A4458" s="504">
        <v>98068</v>
      </c>
      <c r="B4458" s="233" t="s">
        <v>18838</v>
      </c>
      <c r="C4458" s="234" t="s">
        <v>775</v>
      </c>
      <c r="D4458" s="235">
        <v>6239.93</v>
      </c>
    </row>
    <row r="4459" spans="1:4" ht="24.95" customHeight="1" x14ac:dyDescent="0.2">
      <c r="A4459" s="504">
        <v>98069</v>
      </c>
      <c r="B4459" s="233" t="s">
        <v>18839</v>
      </c>
      <c r="C4459" s="234" t="s">
        <v>775</v>
      </c>
      <c r="D4459" s="235">
        <v>8360.6200000000008</v>
      </c>
    </row>
    <row r="4460" spans="1:4" ht="24.95" customHeight="1" x14ac:dyDescent="0.2">
      <c r="A4460" s="504">
        <v>98070</v>
      </c>
      <c r="B4460" s="233" t="s">
        <v>18840</v>
      </c>
      <c r="C4460" s="234" t="s">
        <v>775</v>
      </c>
      <c r="D4460" s="235">
        <v>9583.58</v>
      </c>
    </row>
    <row r="4461" spans="1:4" ht="24.95" customHeight="1" x14ac:dyDescent="0.2">
      <c r="A4461" s="504">
        <v>98071</v>
      </c>
      <c r="B4461" s="233" t="s">
        <v>18841</v>
      </c>
      <c r="C4461" s="234" t="s">
        <v>775</v>
      </c>
      <c r="D4461" s="235">
        <v>10524.22</v>
      </c>
    </row>
    <row r="4462" spans="1:4" ht="24.95" customHeight="1" x14ac:dyDescent="0.2">
      <c r="A4462" s="504">
        <v>98072</v>
      </c>
      <c r="B4462" s="233" t="s">
        <v>18842</v>
      </c>
      <c r="C4462" s="234" t="s">
        <v>775</v>
      </c>
      <c r="D4462" s="235">
        <v>2769.51</v>
      </c>
    </row>
    <row r="4463" spans="1:4" ht="24.95" customHeight="1" x14ac:dyDescent="0.2">
      <c r="A4463" s="504">
        <v>98073</v>
      </c>
      <c r="B4463" s="233" t="s">
        <v>18843</v>
      </c>
      <c r="C4463" s="234" t="s">
        <v>775</v>
      </c>
      <c r="D4463" s="235">
        <v>4320.21</v>
      </c>
    </row>
    <row r="4464" spans="1:4" ht="24.95" customHeight="1" x14ac:dyDescent="0.2">
      <c r="A4464" s="504">
        <v>98074</v>
      </c>
      <c r="B4464" s="233" t="s">
        <v>18844</v>
      </c>
      <c r="C4464" s="234" t="s">
        <v>775</v>
      </c>
      <c r="D4464" s="235">
        <v>6696.47</v>
      </c>
    </row>
    <row r="4465" spans="1:4" ht="24.95" customHeight="1" x14ac:dyDescent="0.2">
      <c r="A4465" s="504">
        <v>98075</v>
      </c>
      <c r="B4465" s="233" t="s">
        <v>18845</v>
      </c>
      <c r="C4465" s="234" t="s">
        <v>775</v>
      </c>
      <c r="D4465" s="235">
        <v>8701.6</v>
      </c>
    </row>
    <row r="4466" spans="1:4" ht="24.95" customHeight="1" x14ac:dyDescent="0.2">
      <c r="A4466" s="504">
        <v>98076</v>
      </c>
      <c r="B4466" s="233" t="s">
        <v>18846</v>
      </c>
      <c r="C4466" s="234" t="s">
        <v>775</v>
      </c>
      <c r="D4466" s="235">
        <v>10019.66</v>
      </c>
    </row>
    <row r="4467" spans="1:4" ht="24.95" customHeight="1" x14ac:dyDescent="0.2">
      <c r="A4467" s="504">
        <v>98077</v>
      </c>
      <c r="B4467" s="233" t="s">
        <v>18847</v>
      </c>
      <c r="C4467" s="234" t="s">
        <v>775</v>
      </c>
      <c r="D4467" s="235">
        <v>11792.07</v>
      </c>
    </row>
    <row r="4468" spans="1:4" ht="24.95" customHeight="1" x14ac:dyDescent="0.2">
      <c r="A4468" s="504">
        <v>98078</v>
      </c>
      <c r="B4468" s="233" t="s">
        <v>18848</v>
      </c>
      <c r="C4468" s="234" t="s">
        <v>775</v>
      </c>
      <c r="D4468" s="235">
        <v>2807.13</v>
      </c>
    </row>
    <row r="4469" spans="1:4" ht="24.95" customHeight="1" x14ac:dyDescent="0.2">
      <c r="A4469" s="504">
        <v>98079</v>
      </c>
      <c r="B4469" s="233" t="s">
        <v>18849</v>
      </c>
      <c r="C4469" s="234" t="s">
        <v>775</v>
      </c>
      <c r="D4469" s="235">
        <v>4915.3100000000004</v>
      </c>
    </row>
    <row r="4470" spans="1:4" ht="24.95" customHeight="1" x14ac:dyDescent="0.2">
      <c r="A4470" s="504">
        <v>98080</v>
      </c>
      <c r="B4470" s="233" t="s">
        <v>18850</v>
      </c>
      <c r="C4470" s="234" t="s">
        <v>775</v>
      </c>
      <c r="D4470" s="235">
        <v>6316.53</v>
      </c>
    </row>
    <row r="4471" spans="1:4" ht="24.95" customHeight="1" x14ac:dyDescent="0.2">
      <c r="A4471" s="504">
        <v>98081</v>
      </c>
      <c r="B4471" s="233" t="s">
        <v>18851</v>
      </c>
      <c r="C4471" s="234" t="s">
        <v>775</v>
      </c>
      <c r="D4471" s="235">
        <v>9354.5300000000007</v>
      </c>
    </row>
    <row r="4472" spans="1:4" ht="24.95" customHeight="1" x14ac:dyDescent="0.2">
      <c r="A4472" s="504">
        <v>98082</v>
      </c>
      <c r="B4472" s="233" t="s">
        <v>18852</v>
      </c>
      <c r="C4472" s="234" t="s">
        <v>775</v>
      </c>
      <c r="D4472" s="235">
        <v>2452.11</v>
      </c>
    </row>
    <row r="4473" spans="1:4" ht="24.95" customHeight="1" x14ac:dyDescent="0.2">
      <c r="A4473" s="504">
        <v>98083</v>
      </c>
      <c r="B4473" s="233" t="s">
        <v>18853</v>
      </c>
      <c r="C4473" s="234" t="s">
        <v>775</v>
      </c>
      <c r="D4473" s="235">
        <v>3243.37</v>
      </c>
    </row>
    <row r="4474" spans="1:4" ht="24.95" customHeight="1" x14ac:dyDescent="0.2">
      <c r="A4474" s="504">
        <v>98084</v>
      </c>
      <c r="B4474" s="233" t="s">
        <v>18854</v>
      </c>
      <c r="C4474" s="234" t="s">
        <v>775</v>
      </c>
      <c r="D4474" s="235">
        <v>4559.51</v>
      </c>
    </row>
    <row r="4475" spans="1:4" ht="24.95" customHeight="1" x14ac:dyDescent="0.2">
      <c r="A4475" s="504">
        <v>98085</v>
      </c>
      <c r="B4475" s="233" t="s">
        <v>18855</v>
      </c>
      <c r="C4475" s="234" t="s">
        <v>775</v>
      </c>
      <c r="D4475" s="235">
        <v>6187.33</v>
      </c>
    </row>
    <row r="4476" spans="1:4" ht="24.95" customHeight="1" x14ac:dyDescent="0.2">
      <c r="A4476" s="504">
        <v>98086</v>
      </c>
      <c r="B4476" s="233" t="s">
        <v>18856</v>
      </c>
      <c r="C4476" s="234" t="s">
        <v>775</v>
      </c>
      <c r="D4476" s="235">
        <v>6994.58</v>
      </c>
    </row>
    <row r="4477" spans="1:4" ht="24.95" customHeight="1" x14ac:dyDescent="0.2">
      <c r="A4477" s="504">
        <v>98087</v>
      </c>
      <c r="B4477" s="233" t="s">
        <v>18857</v>
      </c>
      <c r="C4477" s="234" t="s">
        <v>775</v>
      </c>
      <c r="D4477" s="235">
        <v>7482.25</v>
      </c>
    </row>
    <row r="4478" spans="1:4" ht="24.95" customHeight="1" x14ac:dyDescent="0.2">
      <c r="A4478" s="504">
        <v>98088</v>
      </c>
      <c r="B4478" s="233" t="s">
        <v>18858</v>
      </c>
      <c r="C4478" s="234" t="s">
        <v>775</v>
      </c>
      <c r="D4478" s="235">
        <v>2098.0300000000002</v>
      </c>
    </row>
    <row r="4479" spans="1:4" ht="24.95" customHeight="1" x14ac:dyDescent="0.2">
      <c r="A4479" s="504">
        <v>98089</v>
      </c>
      <c r="B4479" s="233" t="s">
        <v>18859</v>
      </c>
      <c r="C4479" s="234" t="s">
        <v>775</v>
      </c>
      <c r="D4479" s="235">
        <v>3331.7</v>
      </c>
    </row>
    <row r="4480" spans="1:4" ht="24.95" customHeight="1" x14ac:dyDescent="0.2">
      <c r="A4480" s="504">
        <v>98090</v>
      </c>
      <c r="B4480" s="233" t="s">
        <v>18860</v>
      </c>
      <c r="C4480" s="234" t="s">
        <v>775</v>
      </c>
      <c r="D4480" s="235">
        <v>5252.48</v>
      </c>
    </row>
    <row r="4481" spans="1:4" ht="24.95" customHeight="1" x14ac:dyDescent="0.2">
      <c r="A4481" s="504">
        <v>98091</v>
      </c>
      <c r="B4481" s="233" t="s">
        <v>18861</v>
      </c>
      <c r="C4481" s="234" t="s">
        <v>775</v>
      </c>
      <c r="D4481" s="235">
        <v>6780.12</v>
      </c>
    </row>
    <row r="4482" spans="1:4" ht="24.95" customHeight="1" x14ac:dyDescent="0.2">
      <c r="A4482" s="504">
        <v>98092</v>
      </c>
      <c r="B4482" s="233" t="s">
        <v>18862</v>
      </c>
      <c r="C4482" s="234" t="s">
        <v>775</v>
      </c>
      <c r="D4482" s="235">
        <v>7989.19</v>
      </c>
    </row>
    <row r="4483" spans="1:4" ht="24.95" customHeight="1" x14ac:dyDescent="0.2">
      <c r="A4483" s="504">
        <v>98093</v>
      </c>
      <c r="B4483" s="233" t="s">
        <v>18863</v>
      </c>
      <c r="C4483" s="234" t="s">
        <v>775</v>
      </c>
      <c r="D4483" s="235">
        <v>9437.33</v>
      </c>
    </row>
    <row r="4484" spans="1:4" ht="24.95" customHeight="1" x14ac:dyDescent="0.2">
      <c r="A4484" s="504">
        <v>98094</v>
      </c>
      <c r="B4484" s="233" t="s">
        <v>18864</v>
      </c>
      <c r="C4484" s="234" t="s">
        <v>775</v>
      </c>
      <c r="D4484" s="235">
        <v>1696.56</v>
      </c>
    </row>
    <row r="4485" spans="1:4" ht="24.95" customHeight="1" x14ac:dyDescent="0.2">
      <c r="A4485" s="504">
        <v>98099</v>
      </c>
      <c r="B4485" s="233" t="s">
        <v>18865</v>
      </c>
      <c r="C4485" s="234" t="s">
        <v>775</v>
      </c>
      <c r="D4485" s="235">
        <v>2914.59</v>
      </c>
    </row>
    <row r="4486" spans="1:4" ht="24.95" customHeight="1" x14ac:dyDescent="0.2">
      <c r="A4486" s="504">
        <v>98100</v>
      </c>
      <c r="B4486" s="233" t="s">
        <v>18866</v>
      </c>
      <c r="C4486" s="234" t="s">
        <v>775</v>
      </c>
      <c r="D4486" s="235">
        <v>3821.24</v>
      </c>
    </row>
    <row r="4487" spans="1:4" ht="24.95" customHeight="1" x14ac:dyDescent="0.2">
      <c r="A4487" s="504">
        <v>98101</v>
      </c>
      <c r="B4487" s="233" t="s">
        <v>18867</v>
      </c>
      <c r="C4487" s="234" t="s">
        <v>775</v>
      </c>
      <c r="D4487" s="235">
        <v>5661.3</v>
      </c>
    </row>
    <row r="4488" spans="1:4" ht="24.95" customHeight="1" x14ac:dyDescent="0.2">
      <c r="A4488" s="504">
        <v>98109</v>
      </c>
      <c r="B4488" s="233" t="s">
        <v>18868</v>
      </c>
      <c r="C4488" s="234" t="s">
        <v>775</v>
      </c>
      <c r="D4488" s="235">
        <v>527.76</v>
      </c>
    </row>
    <row r="4489" spans="1:4" ht="24.95" customHeight="1" x14ac:dyDescent="0.2">
      <c r="A4489" s="504">
        <v>98110</v>
      </c>
      <c r="B4489" s="233" t="s">
        <v>18869</v>
      </c>
      <c r="C4489" s="234" t="s">
        <v>775</v>
      </c>
      <c r="D4489" s="235">
        <v>394.14</v>
      </c>
    </row>
    <row r="4490" spans="1:4" ht="24.95" customHeight="1" x14ac:dyDescent="0.2">
      <c r="A4490" s="504">
        <v>98111</v>
      </c>
      <c r="B4490" s="233" t="s">
        <v>18870</v>
      </c>
      <c r="C4490" s="234" t="s">
        <v>775</v>
      </c>
      <c r="D4490" s="235">
        <v>19.510000000000002</v>
      </c>
    </row>
    <row r="4491" spans="1:4" ht="24.95" customHeight="1" x14ac:dyDescent="0.2">
      <c r="A4491" s="504">
        <v>98114</v>
      </c>
      <c r="B4491" s="233" t="s">
        <v>18871</v>
      </c>
      <c r="C4491" s="234" t="s">
        <v>775</v>
      </c>
      <c r="D4491" s="235">
        <v>450.39</v>
      </c>
    </row>
    <row r="4492" spans="1:4" ht="24.95" customHeight="1" x14ac:dyDescent="0.2">
      <c r="A4492" s="504">
        <v>98115</v>
      </c>
      <c r="B4492" s="233" t="s">
        <v>18872</v>
      </c>
      <c r="C4492" s="234" t="s">
        <v>775</v>
      </c>
      <c r="D4492" s="235">
        <v>83.35</v>
      </c>
    </row>
    <row r="4493" spans="1:4" ht="24.95" customHeight="1" x14ac:dyDescent="0.2">
      <c r="A4493" s="504">
        <v>89957</v>
      </c>
      <c r="B4493" s="233" t="s">
        <v>7990</v>
      </c>
      <c r="C4493" s="234" t="s">
        <v>775</v>
      </c>
      <c r="D4493" s="235">
        <v>97.19</v>
      </c>
    </row>
    <row r="4494" spans="1:4" ht="24.95" customHeight="1" x14ac:dyDescent="0.2">
      <c r="A4494" s="504">
        <v>89959</v>
      </c>
      <c r="B4494" s="233" t="s">
        <v>7991</v>
      </c>
      <c r="C4494" s="234" t="s">
        <v>775</v>
      </c>
      <c r="D4494" s="235">
        <v>142.30000000000001</v>
      </c>
    </row>
    <row r="4495" spans="1:4" ht="24.95" customHeight="1" x14ac:dyDescent="0.2">
      <c r="A4495" s="504">
        <v>40729</v>
      </c>
      <c r="B4495" s="233" t="s">
        <v>7992</v>
      </c>
      <c r="C4495" s="234" t="s">
        <v>775</v>
      </c>
      <c r="D4495" s="235">
        <v>197.04</v>
      </c>
    </row>
    <row r="4496" spans="1:4" ht="24.95" customHeight="1" x14ac:dyDescent="0.2">
      <c r="A4496" s="504" t="s">
        <v>7993</v>
      </c>
      <c r="B4496" s="233" t="s">
        <v>7994</v>
      </c>
      <c r="C4496" s="234" t="s">
        <v>775</v>
      </c>
      <c r="D4496" s="235">
        <v>55.34</v>
      </c>
    </row>
    <row r="4497" spans="1:4" ht="24.95" customHeight="1" x14ac:dyDescent="0.2">
      <c r="A4497" s="504" t="s">
        <v>7995</v>
      </c>
      <c r="B4497" s="233" t="s">
        <v>7996</v>
      </c>
      <c r="C4497" s="234" t="s">
        <v>775</v>
      </c>
      <c r="D4497" s="235">
        <v>58.73</v>
      </c>
    </row>
    <row r="4498" spans="1:4" ht="24.95" customHeight="1" x14ac:dyDescent="0.2">
      <c r="A4498" s="504" t="s">
        <v>7997</v>
      </c>
      <c r="B4498" s="233" t="s">
        <v>7998</v>
      </c>
      <c r="C4498" s="234" t="s">
        <v>775</v>
      </c>
      <c r="D4498" s="235">
        <v>78.55</v>
      </c>
    </row>
    <row r="4499" spans="1:4" ht="24.95" customHeight="1" x14ac:dyDescent="0.2">
      <c r="A4499" s="504" t="s">
        <v>7999</v>
      </c>
      <c r="B4499" s="233" t="s">
        <v>8000</v>
      </c>
      <c r="C4499" s="234" t="s">
        <v>775</v>
      </c>
      <c r="D4499" s="235">
        <v>90.84</v>
      </c>
    </row>
    <row r="4500" spans="1:4" ht="24.95" customHeight="1" x14ac:dyDescent="0.2">
      <c r="A4500" s="504" t="s">
        <v>8001</v>
      </c>
      <c r="B4500" s="233" t="s">
        <v>8002</v>
      </c>
      <c r="C4500" s="234" t="s">
        <v>775</v>
      </c>
      <c r="D4500" s="235">
        <v>122.07</v>
      </c>
    </row>
    <row r="4501" spans="1:4" ht="24.95" customHeight="1" x14ac:dyDescent="0.2">
      <c r="A4501" s="504" t="s">
        <v>8003</v>
      </c>
      <c r="B4501" s="233" t="s">
        <v>8004</v>
      </c>
      <c r="C4501" s="234" t="s">
        <v>775</v>
      </c>
      <c r="D4501" s="235">
        <v>243.44</v>
      </c>
    </row>
    <row r="4502" spans="1:4" ht="24.95" customHeight="1" x14ac:dyDescent="0.2">
      <c r="A4502" s="504" t="s">
        <v>8005</v>
      </c>
      <c r="B4502" s="233" t="s">
        <v>8006</v>
      </c>
      <c r="C4502" s="234" t="s">
        <v>775</v>
      </c>
      <c r="D4502" s="235">
        <v>409.7</v>
      </c>
    </row>
    <row r="4503" spans="1:4" ht="24.95" customHeight="1" x14ac:dyDescent="0.2">
      <c r="A4503" s="504" t="s">
        <v>8007</v>
      </c>
      <c r="B4503" s="233" t="s">
        <v>8008</v>
      </c>
      <c r="C4503" s="234" t="s">
        <v>775</v>
      </c>
      <c r="D4503" s="235">
        <v>75.53</v>
      </c>
    </row>
    <row r="4504" spans="1:4" ht="24.95" customHeight="1" x14ac:dyDescent="0.2">
      <c r="A4504" s="504" t="s">
        <v>8009</v>
      </c>
      <c r="B4504" s="233" t="s">
        <v>8010</v>
      </c>
      <c r="C4504" s="234" t="s">
        <v>775</v>
      </c>
      <c r="D4504" s="235">
        <v>95.85</v>
      </c>
    </row>
    <row r="4505" spans="1:4" ht="24.95" customHeight="1" x14ac:dyDescent="0.2">
      <c r="A4505" s="504" t="s">
        <v>8011</v>
      </c>
      <c r="B4505" s="233" t="s">
        <v>8012</v>
      </c>
      <c r="C4505" s="234" t="s">
        <v>775</v>
      </c>
      <c r="D4505" s="235">
        <v>133.88</v>
      </c>
    </row>
    <row r="4506" spans="1:4" ht="24.95" customHeight="1" x14ac:dyDescent="0.2">
      <c r="A4506" s="504" t="s">
        <v>8013</v>
      </c>
      <c r="B4506" s="233" t="s">
        <v>8014</v>
      </c>
      <c r="C4506" s="234" t="s">
        <v>775</v>
      </c>
      <c r="D4506" s="235">
        <v>150.63</v>
      </c>
    </row>
    <row r="4507" spans="1:4" ht="24.95" customHeight="1" x14ac:dyDescent="0.2">
      <c r="A4507" s="504" t="s">
        <v>8015</v>
      </c>
      <c r="B4507" s="233" t="s">
        <v>8016</v>
      </c>
      <c r="C4507" s="234" t="s">
        <v>775</v>
      </c>
      <c r="D4507" s="235">
        <v>202.02</v>
      </c>
    </row>
    <row r="4508" spans="1:4" ht="24.95" customHeight="1" x14ac:dyDescent="0.2">
      <c r="A4508" s="504" t="s">
        <v>8017</v>
      </c>
      <c r="B4508" s="233" t="s">
        <v>8018</v>
      </c>
      <c r="C4508" s="234" t="s">
        <v>775</v>
      </c>
      <c r="D4508" s="235">
        <v>289.01</v>
      </c>
    </row>
    <row r="4509" spans="1:4" ht="24.95" customHeight="1" x14ac:dyDescent="0.2">
      <c r="A4509" s="504" t="s">
        <v>8019</v>
      </c>
      <c r="B4509" s="233" t="s">
        <v>8020</v>
      </c>
      <c r="C4509" s="234" t="s">
        <v>775</v>
      </c>
      <c r="D4509" s="235">
        <v>380.23</v>
      </c>
    </row>
    <row r="4510" spans="1:4" ht="24.95" customHeight="1" x14ac:dyDescent="0.2">
      <c r="A4510" s="504" t="s">
        <v>8021</v>
      </c>
      <c r="B4510" s="233" t="s">
        <v>8022</v>
      </c>
      <c r="C4510" s="234" t="s">
        <v>775</v>
      </c>
      <c r="D4510" s="235">
        <v>581.80999999999995</v>
      </c>
    </row>
    <row r="4511" spans="1:4" ht="24.95" customHeight="1" x14ac:dyDescent="0.2">
      <c r="A4511" s="504" t="s">
        <v>8023</v>
      </c>
      <c r="B4511" s="233" t="s">
        <v>8024</v>
      </c>
      <c r="C4511" s="234" t="s">
        <v>775</v>
      </c>
      <c r="D4511" s="235">
        <v>54.48</v>
      </c>
    </row>
    <row r="4512" spans="1:4" ht="24.95" customHeight="1" x14ac:dyDescent="0.2">
      <c r="A4512" s="504" t="s">
        <v>8025</v>
      </c>
      <c r="B4512" s="233" t="s">
        <v>8026</v>
      </c>
      <c r="C4512" s="234" t="s">
        <v>775</v>
      </c>
      <c r="D4512" s="235">
        <v>58.25</v>
      </c>
    </row>
    <row r="4513" spans="1:4" ht="24.95" customHeight="1" x14ac:dyDescent="0.2">
      <c r="A4513" s="504" t="s">
        <v>8027</v>
      </c>
      <c r="B4513" s="233" t="s">
        <v>8028</v>
      </c>
      <c r="C4513" s="234" t="s">
        <v>775</v>
      </c>
      <c r="D4513" s="235">
        <v>88.67</v>
      </c>
    </row>
    <row r="4514" spans="1:4" ht="24.95" customHeight="1" x14ac:dyDescent="0.2">
      <c r="A4514" s="504" t="s">
        <v>8029</v>
      </c>
      <c r="B4514" s="233" t="s">
        <v>8030</v>
      </c>
      <c r="C4514" s="234" t="s">
        <v>775</v>
      </c>
      <c r="D4514" s="235">
        <v>122.71</v>
      </c>
    </row>
    <row r="4515" spans="1:4" ht="24.95" customHeight="1" x14ac:dyDescent="0.2">
      <c r="A4515" s="504" t="s">
        <v>8031</v>
      </c>
      <c r="B4515" s="233" t="s">
        <v>8032</v>
      </c>
      <c r="C4515" s="234" t="s">
        <v>775</v>
      </c>
      <c r="D4515" s="235">
        <v>211.23</v>
      </c>
    </row>
    <row r="4516" spans="1:4" ht="24.95" customHeight="1" x14ac:dyDescent="0.2">
      <c r="A4516" s="504" t="s">
        <v>8033</v>
      </c>
      <c r="B4516" s="233" t="s">
        <v>8034</v>
      </c>
      <c r="C4516" s="234" t="s">
        <v>775</v>
      </c>
      <c r="D4516" s="235">
        <v>270.95999999999998</v>
      </c>
    </row>
    <row r="4517" spans="1:4" ht="24.95" customHeight="1" x14ac:dyDescent="0.2">
      <c r="A4517" s="504" t="s">
        <v>8035</v>
      </c>
      <c r="B4517" s="233" t="s">
        <v>8036</v>
      </c>
      <c r="C4517" s="234" t="s">
        <v>775</v>
      </c>
      <c r="D4517" s="235">
        <v>463.41</v>
      </c>
    </row>
    <row r="4518" spans="1:4" ht="24.95" customHeight="1" x14ac:dyDescent="0.2">
      <c r="A4518" s="504" t="s">
        <v>8037</v>
      </c>
      <c r="B4518" s="233" t="s">
        <v>8038</v>
      </c>
      <c r="C4518" s="234" t="s">
        <v>775</v>
      </c>
      <c r="D4518" s="235">
        <v>100.62</v>
      </c>
    </row>
    <row r="4519" spans="1:4" ht="24.95" customHeight="1" x14ac:dyDescent="0.2">
      <c r="A4519" s="504" t="s">
        <v>8039</v>
      </c>
      <c r="B4519" s="233" t="s">
        <v>8040</v>
      </c>
      <c r="C4519" s="234" t="s">
        <v>775</v>
      </c>
      <c r="D4519" s="235">
        <v>187.65</v>
      </c>
    </row>
    <row r="4520" spans="1:4" ht="24.95" customHeight="1" x14ac:dyDescent="0.2">
      <c r="A4520" s="504" t="s">
        <v>8041</v>
      </c>
      <c r="B4520" s="233" t="s">
        <v>8042</v>
      </c>
      <c r="C4520" s="234" t="s">
        <v>775</v>
      </c>
      <c r="D4520" s="235">
        <v>81.45</v>
      </c>
    </row>
    <row r="4521" spans="1:4" ht="24.95" customHeight="1" x14ac:dyDescent="0.2">
      <c r="A4521" s="504" t="s">
        <v>8043</v>
      </c>
      <c r="B4521" s="233" t="s">
        <v>8044</v>
      </c>
      <c r="C4521" s="234" t="s">
        <v>775</v>
      </c>
      <c r="D4521" s="235">
        <v>194.13</v>
      </c>
    </row>
    <row r="4522" spans="1:4" ht="24.95" customHeight="1" x14ac:dyDescent="0.2">
      <c r="A4522" s="504">
        <v>85117</v>
      </c>
      <c r="B4522" s="233" t="s">
        <v>8045</v>
      </c>
      <c r="C4522" s="234" t="s">
        <v>775</v>
      </c>
      <c r="D4522" s="235">
        <v>39.520000000000003</v>
      </c>
    </row>
    <row r="4523" spans="1:4" ht="24.95" customHeight="1" x14ac:dyDescent="0.2">
      <c r="A4523" s="504">
        <v>89349</v>
      </c>
      <c r="B4523" s="233" t="s">
        <v>8046</v>
      </c>
      <c r="C4523" s="234" t="s">
        <v>775</v>
      </c>
      <c r="D4523" s="235">
        <v>23.14</v>
      </c>
    </row>
    <row r="4524" spans="1:4" ht="24.95" customHeight="1" x14ac:dyDescent="0.2">
      <c r="A4524" s="504">
        <v>89351</v>
      </c>
      <c r="B4524" s="233" t="s">
        <v>8047</v>
      </c>
      <c r="C4524" s="234" t="s">
        <v>775</v>
      </c>
      <c r="D4524" s="235">
        <v>26.34</v>
      </c>
    </row>
    <row r="4525" spans="1:4" ht="24.95" customHeight="1" x14ac:dyDescent="0.2">
      <c r="A4525" s="504">
        <v>89352</v>
      </c>
      <c r="B4525" s="233" t="s">
        <v>8048</v>
      </c>
      <c r="C4525" s="234" t="s">
        <v>775</v>
      </c>
      <c r="D4525" s="235">
        <v>29.93</v>
      </c>
    </row>
    <row r="4526" spans="1:4" ht="24.95" customHeight="1" x14ac:dyDescent="0.2">
      <c r="A4526" s="504">
        <v>89353</v>
      </c>
      <c r="B4526" s="233" t="s">
        <v>8049</v>
      </c>
      <c r="C4526" s="234" t="s">
        <v>775</v>
      </c>
      <c r="D4526" s="235">
        <v>31.2</v>
      </c>
    </row>
    <row r="4527" spans="1:4" ht="24.95" customHeight="1" x14ac:dyDescent="0.2">
      <c r="A4527" s="504">
        <v>89354</v>
      </c>
      <c r="B4527" s="233" t="s">
        <v>8050</v>
      </c>
      <c r="C4527" s="234" t="s">
        <v>775</v>
      </c>
      <c r="D4527" s="235">
        <v>200.14</v>
      </c>
    </row>
    <row r="4528" spans="1:4" ht="24.95" customHeight="1" x14ac:dyDescent="0.2">
      <c r="A4528" s="504">
        <v>89969</v>
      </c>
      <c r="B4528" s="233" t="s">
        <v>8051</v>
      </c>
      <c r="C4528" s="234" t="s">
        <v>775</v>
      </c>
      <c r="D4528" s="235">
        <v>33.450000000000003</v>
      </c>
    </row>
    <row r="4529" spans="1:4" ht="24.95" customHeight="1" x14ac:dyDescent="0.2">
      <c r="A4529" s="504">
        <v>89970</v>
      </c>
      <c r="B4529" s="233" t="s">
        <v>8052</v>
      </c>
      <c r="C4529" s="234" t="s">
        <v>775</v>
      </c>
      <c r="D4529" s="235">
        <v>36.119999999999997</v>
      </c>
    </row>
    <row r="4530" spans="1:4" ht="24.95" customHeight="1" x14ac:dyDescent="0.2">
      <c r="A4530" s="504">
        <v>89971</v>
      </c>
      <c r="B4530" s="233" t="s">
        <v>8053</v>
      </c>
      <c r="C4530" s="234" t="s">
        <v>775</v>
      </c>
      <c r="D4530" s="235">
        <v>37.89</v>
      </c>
    </row>
    <row r="4531" spans="1:4" ht="24.95" customHeight="1" x14ac:dyDescent="0.2">
      <c r="A4531" s="504">
        <v>89972</v>
      </c>
      <c r="B4531" s="233" t="s">
        <v>8054</v>
      </c>
      <c r="C4531" s="234" t="s">
        <v>775</v>
      </c>
      <c r="D4531" s="235">
        <v>40.520000000000003</v>
      </c>
    </row>
    <row r="4532" spans="1:4" ht="24.95" customHeight="1" x14ac:dyDescent="0.2">
      <c r="A4532" s="504">
        <v>89973</v>
      </c>
      <c r="B4532" s="233" t="s">
        <v>8055</v>
      </c>
      <c r="C4532" s="234" t="s">
        <v>775</v>
      </c>
      <c r="D4532" s="235">
        <v>315.99</v>
      </c>
    </row>
    <row r="4533" spans="1:4" ht="24.95" customHeight="1" x14ac:dyDescent="0.2">
      <c r="A4533" s="504">
        <v>89974</v>
      </c>
      <c r="B4533" s="233" t="s">
        <v>8056</v>
      </c>
      <c r="C4533" s="234" t="s">
        <v>775</v>
      </c>
      <c r="D4533" s="235">
        <v>177.5</v>
      </c>
    </row>
    <row r="4534" spans="1:4" ht="24.95" customHeight="1" x14ac:dyDescent="0.2">
      <c r="A4534" s="504">
        <v>89984</v>
      </c>
      <c r="B4534" s="233" t="s">
        <v>8057</v>
      </c>
      <c r="C4534" s="234" t="s">
        <v>775</v>
      </c>
      <c r="D4534" s="235">
        <v>63.6</v>
      </c>
    </row>
    <row r="4535" spans="1:4" ht="24.95" customHeight="1" x14ac:dyDescent="0.2">
      <c r="A4535" s="504">
        <v>89985</v>
      </c>
      <c r="B4535" s="233" t="s">
        <v>8058</v>
      </c>
      <c r="C4535" s="234" t="s">
        <v>775</v>
      </c>
      <c r="D4535" s="235">
        <v>65.45</v>
      </c>
    </row>
    <row r="4536" spans="1:4" ht="24.95" customHeight="1" x14ac:dyDescent="0.2">
      <c r="A4536" s="504">
        <v>89986</v>
      </c>
      <c r="B4536" s="233" t="s">
        <v>8059</v>
      </c>
      <c r="C4536" s="234" t="s">
        <v>775</v>
      </c>
      <c r="D4536" s="235">
        <v>62.05</v>
      </c>
    </row>
    <row r="4537" spans="1:4" ht="24.95" customHeight="1" x14ac:dyDescent="0.2">
      <c r="A4537" s="504">
        <v>89987</v>
      </c>
      <c r="B4537" s="233" t="s">
        <v>8060</v>
      </c>
      <c r="C4537" s="234" t="s">
        <v>775</v>
      </c>
      <c r="D4537" s="235">
        <v>68.86</v>
      </c>
    </row>
    <row r="4538" spans="1:4" ht="24.95" customHeight="1" x14ac:dyDescent="0.2">
      <c r="A4538" s="504">
        <v>90371</v>
      </c>
      <c r="B4538" s="233" t="s">
        <v>8061</v>
      </c>
      <c r="C4538" s="234" t="s">
        <v>775</v>
      </c>
      <c r="D4538" s="235">
        <v>28.16</v>
      </c>
    </row>
    <row r="4539" spans="1:4" ht="24.95" customHeight="1" x14ac:dyDescent="0.2">
      <c r="A4539" s="504">
        <v>94489</v>
      </c>
      <c r="B4539" s="233" t="s">
        <v>8062</v>
      </c>
      <c r="C4539" s="234" t="s">
        <v>775</v>
      </c>
      <c r="D4539" s="235">
        <v>25.09</v>
      </c>
    </row>
    <row r="4540" spans="1:4" ht="24.95" customHeight="1" x14ac:dyDescent="0.2">
      <c r="A4540" s="504">
        <v>94490</v>
      </c>
      <c r="B4540" s="233" t="s">
        <v>8063</v>
      </c>
      <c r="C4540" s="234" t="s">
        <v>775</v>
      </c>
      <c r="D4540" s="235">
        <v>41.4</v>
      </c>
    </row>
    <row r="4541" spans="1:4" ht="24.95" customHeight="1" x14ac:dyDescent="0.2">
      <c r="A4541" s="504">
        <v>94491</v>
      </c>
      <c r="B4541" s="233" t="s">
        <v>8064</v>
      </c>
      <c r="C4541" s="234" t="s">
        <v>775</v>
      </c>
      <c r="D4541" s="235">
        <v>56.6</v>
      </c>
    </row>
    <row r="4542" spans="1:4" ht="24.95" customHeight="1" x14ac:dyDescent="0.2">
      <c r="A4542" s="504">
        <v>94492</v>
      </c>
      <c r="B4542" s="233" t="s">
        <v>8065</v>
      </c>
      <c r="C4542" s="234" t="s">
        <v>775</v>
      </c>
      <c r="D4542" s="235">
        <v>58.12</v>
      </c>
    </row>
    <row r="4543" spans="1:4" ht="24.95" customHeight="1" x14ac:dyDescent="0.2">
      <c r="A4543" s="504">
        <v>94493</v>
      </c>
      <c r="B4543" s="233" t="s">
        <v>8066</v>
      </c>
      <c r="C4543" s="234" t="s">
        <v>775</v>
      </c>
      <c r="D4543" s="235">
        <v>105.97</v>
      </c>
    </row>
    <row r="4544" spans="1:4" ht="24.95" customHeight="1" x14ac:dyDescent="0.2">
      <c r="A4544" s="504">
        <v>94494</v>
      </c>
      <c r="B4544" s="233" t="s">
        <v>8067</v>
      </c>
      <c r="C4544" s="234" t="s">
        <v>775</v>
      </c>
      <c r="D4544" s="235">
        <v>49.9</v>
      </c>
    </row>
    <row r="4545" spans="1:4" ht="24.95" customHeight="1" x14ac:dyDescent="0.2">
      <c r="A4545" s="504">
        <v>94495</v>
      </c>
      <c r="B4545" s="233" t="s">
        <v>8068</v>
      </c>
      <c r="C4545" s="234" t="s">
        <v>775</v>
      </c>
      <c r="D4545" s="235">
        <v>64.13</v>
      </c>
    </row>
    <row r="4546" spans="1:4" ht="24.95" customHeight="1" x14ac:dyDescent="0.2">
      <c r="A4546" s="504">
        <v>94496</v>
      </c>
      <c r="B4546" s="233" t="s">
        <v>8069</v>
      </c>
      <c r="C4546" s="234" t="s">
        <v>775</v>
      </c>
      <c r="D4546" s="235">
        <v>78.78</v>
      </c>
    </row>
    <row r="4547" spans="1:4" ht="24.95" customHeight="1" x14ac:dyDescent="0.2">
      <c r="A4547" s="504">
        <v>94497</v>
      </c>
      <c r="B4547" s="233" t="s">
        <v>8070</v>
      </c>
      <c r="C4547" s="234" t="s">
        <v>775</v>
      </c>
      <c r="D4547" s="235">
        <v>92.66</v>
      </c>
    </row>
    <row r="4548" spans="1:4" ht="24.95" customHeight="1" x14ac:dyDescent="0.2">
      <c r="A4548" s="504">
        <v>94498</v>
      </c>
      <c r="B4548" s="233" t="s">
        <v>8071</v>
      </c>
      <c r="C4548" s="234" t="s">
        <v>775</v>
      </c>
      <c r="D4548" s="235">
        <v>120.02</v>
      </c>
    </row>
    <row r="4549" spans="1:4" ht="24.95" customHeight="1" x14ac:dyDescent="0.2">
      <c r="A4549" s="504">
        <v>94499</v>
      </c>
      <c r="B4549" s="233" t="s">
        <v>8072</v>
      </c>
      <c r="C4549" s="234" t="s">
        <v>775</v>
      </c>
      <c r="D4549" s="235">
        <v>219.9</v>
      </c>
    </row>
    <row r="4550" spans="1:4" ht="24.95" customHeight="1" x14ac:dyDescent="0.2">
      <c r="A4550" s="504">
        <v>94500</v>
      </c>
      <c r="B4550" s="233" t="s">
        <v>8073</v>
      </c>
      <c r="C4550" s="234" t="s">
        <v>775</v>
      </c>
      <c r="D4550" s="235">
        <v>261.64999999999998</v>
      </c>
    </row>
    <row r="4551" spans="1:4" ht="24.95" customHeight="1" x14ac:dyDescent="0.2">
      <c r="A4551" s="504">
        <v>94501</v>
      </c>
      <c r="B4551" s="233" t="s">
        <v>8074</v>
      </c>
      <c r="C4551" s="234" t="s">
        <v>775</v>
      </c>
      <c r="D4551" s="235">
        <v>514.71</v>
      </c>
    </row>
    <row r="4552" spans="1:4" ht="24.95" customHeight="1" x14ac:dyDescent="0.2">
      <c r="A4552" s="504">
        <v>94792</v>
      </c>
      <c r="B4552" s="233" t="s">
        <v>8075</v>
      </c>
      <c r="C4552" s="234" t="s">
        <v>775</v>
      </c>
      <c r="D4552" s="235">
        <v>98.74</v>
      </c>
    </row>
    <row r="4553" spans="1:4" ht="24.95" customHeight="1" x14ac:dyDescent="0.2">
      <c r="A4553" s="504">
        <v>94793</v>
      </c>
      <c r="B4553" s="233" t="s">
        <v>8076</v>
      </c>
      <c r="C4553" s="234" t="s">
        <v>775</v>
      </c>
      <c r="D4553" s="235">
        <v>127.97</v>
      </c>
    </row>
    <row r="4554" spans="1:4" ht="24.95" customHeight="1" x14ac:dyDescent="0.2">
      <c r="A4554" s="504">
        <v>94794</v>
      </c>
      <c r="B4554" s="233" t="s">
        <v>8077</v>
      </c>
      <c r="C4554" s="234" t="s">
        <v>775</v>
      </c>
      <c r="D4554" s="235">
        <v>132.66</v>
      </c>
    </row>
    <row r="4555" spans="1:4" ht="24.95" customHeight="1" x14ac:dyDescent="0.2">
      <c r="A4555" s="504">
        <v>94795</v>
      </c>
      <c r="B4555" s="233" t="s">
        <v>8078</v>
      </c>
      <c r="C4555" s="234" t="s">
        <v>775</v>
      </c>
      <c r="D4555" s="235">
        <v>25.93</v>
      </c>
    </row>
    <row r="4556" spans="1:4" ht="24.95" customHeight="1" x14ac:dyDescent="0.2">
      <c r="A4556" s="504">
        <v>94796</v>
      </c>
      <c r="B4556" s="233" t="s">
        <v>8079</v>
      </c>
      <c r="C4556" s="234" t="s">
        <v>775</v>
      </c>
      <c r="D4556" s="235">
        <v>32.25</v>
      </c>
    </row>
    <row r="4557" spans="1:4" ht="24.95" customHeight="1" x14ac:dyDescent="0.2">
      <c r="A4557" s="504">
        <v>94797</v>
      </c>
      <c r="B4557" s="233" t="s">
        <v>8080</v>
      </c>
      <c r="C4557" s="234" t="s">
        <v>775</v>
      </c>
      <c r="D4557" s="235">
        <v>31.01</v>
      </c>
    </row>
    <row r="4558" spans="1:4" ht="24.95" customHeight="1" x14ac:dyDescent="0.2">
      <c r="A4558" s="504">
        <v>94798</v>
      </c>
      <c r="B4558" s="233" t="s">
        <v>8081</v>
      </c>
      <c r="C4558" s="234" t="s">
        <v>775</v>
      </c>
      <c r="D4558" s="235">
        <v>65</v>
      </c>
    </row>
    <row r="4559" spans="1:4" ht="24.95" customHeight="1" x14ac:dyDescent="0.2">
      <c r="A4559" s="504">
        <v>94799</v>
      </c>
      <c r="B4559" s="233" t="s">
        <v>8082</v>
      </c>
      <c r="C4559" s="234" t="s">
        <v>775</v>
      </c>
      <c r="D4559" s="235">
        <v>63.78</v>
      </c>
    </row>
    <row r="4560" spans="1:4" ht="24.95" customHeight="1" x14ac:dyDescent="0.2">
      <c r="A4560" s="504">
        <v>94800</v>
      </c>
      <c r="B4560" s="233" t="s">
        <v>8083</v>
      </c>
      <c r="C4560" s="234" t="s">
        <v>775</v>
      </c>
      <c r="D4560" s="235">
        <v>107.24</v>
      </c>
    </row>
    <row r="4561" spans="1:4" ht="24.95" customHeight="1" x14ac:dyDescent="0.2">
      <c r="A4561" s="504">
        <v>95248</v>
      </c>
      <c r="B4561" s="233" t="s">
        <v>8084</v>
      </c>
      <c r="C4561" s="234" t="s">
        <v>775</v>
      </c>
      <c r="D4561" s="235">
        <v>60.26</v>
      </c>
    </row>
    <row r="4562" spans="1:4" ht="24.95" customHeight="1" x14ac:dyDescent="0.2">
      <c r="A4562" s="504">
        <v>95249</v>
      </c>
      <c r="B4562" s="233" t="s">
        <v>8085</v>
      </c>
      <c r="C4562" s="234" t="s">
        <v>775</v>
      </c>
      <c r="D4562" s="235">
        <v>65.650000000000006</v>
      </c>
    </row>
    <row r="4563" spans="1:4" ht="24.95" customHeight="1" x14ac:dyDescent="0.2">
      <c r="A4563" s="504">
        <v>95250</v>
      </c>
      <c r="B4563" s="233" t="s">
        <v>8086</v>
      </c>
      <c r="C4563" s="234" t="s">
        <v>775</v>
      </c>
      <c r="D4563" s="235">
        <v>79.760000000000005</v>
      </c>
    </row>
    <row r="4564" spans="1:4" ht="24.95" customHeight="1" x14ac:dyDescent="0.2">
      <c r="A4564" s="504">
        <v>95251</v>
      </c>
      <c r="B4564" s="233" t="s">
        <v>8087</v>
      </c>
      <c r="C4564" s="234" t="s">
        <v>775</v>
      </c>
      <c r="D4564" s="235">
        <v>107.04</v>
      </c>
    </row>
    <row r="4565" spans="1:4" ht="24.95" customHeight="1" x14ac:dyDescent="0.2">
      <c r="A4565" s="504">
        <v>95252</v>
      </c>
      <c r="B4565" s="233" t="s">
        <v>8088</v>
      </c>
      <c r="C4565" s="234" t="s">
        <v>775</v>
      </c>
      <c r="D4565" s="235">
        <v>123.68</v>
      </c>
    </row>
    <row r="4566" spans="1:4" ht="24.95" customHeight="1" x14ac:dyDescent="0.2">
      <c r="A4566" s="504">
        <v>95253</v>
      </c>
      <c r="B4566" s="233" t="s">
        <v>8089</v>
      </c>
      <c r="C4566" s="234" t="s">
        <v>775</v>
      </c>
      <c r="D4566" s="235">
        <v>177.8</v>
      </c>
    </row>
    <row r="4567" spans="1:4" ht="24.95" customHeight="1" x14ac:dyDescent="0.2">
      <c r="A4567" s="504">
        <v>95634</v>
      </c>
      <c r="B4567" s="233" t="s">
        <v>8090</v>
      </c>
      <c r="C4567" s="234" t="s">
        <v>775</v>
      </c>
      <c r="D4567" s="235">
        <v>86.49</v>
      </c>
    </row>
    <row r="4568" spans="1:4" ht="24.95" customHeight="1" x14ac:dyDescent="0.2">
      <c r="A4568" s="504">
        <v>95635</v>
      </c>
      <c r="B4568" s="233" t="s">
        <v>8091</v>
      </c>
      <c r="C4568" s="234" t="s">
        <v>775</v>
      </c>
      <c r="D4568" s="235">
        <v>93.87</v>
      </c>
    </row>
    <row r="4569" spans="1:4" ht="24.95" customHeight="1" x14ac:dyDescent="0.2">
      <c r="A4569" s="504">
        <v>95637</v>
      </c>
      <c r="B4569" s="233" t="s">
        <v>8092</v>
      </c>
      <c r="C4569" s="234" t="s">
        <v>775</v>
      </c>
      <c r="D4569" s="235">
        <v>364.28</v>
      </c>
    </row>
    <row r="4570" spans="1:4" ht="24.95" customHeight="1" x14ac:dyDescent="0.2">
      <c r="A4570" s="504">
        <v>95638</v>
      </c>
      <c r="B4570" s="233" t="s">
        <v>8093</v>
      </c>
      <c r="C4570" s="234" t="s">
        <v>775</v>
      </c>
      <c r="D4570" s="235">
        <v>442.19</v>
      </c>
    </row>
    <row r="4571" spans="1:4" ht="24.95" customHeight="1" x14ac:dyDescent="0.2">
      <c r="A4571" s="504">
        <v>95639</v>
      </c>
      <c r="B4571" s="233" t="s">
        <v>8094</v>
      </c>
      <c r="C4571" s="234" t="s">
        <v>775</v>
      </c>
      <c r="D4571" s="235">
        <v>560.54</v>
      </c>
    </row>
    <row r="4572" spans="1:4" ht="24.95" customHeight="1" x14ac:dyDescent="0.2">
      <c r="A4572" s="504">
        <v>95641</v>
      </c>
      <c r="B4572" s="233" t="s">
        <v>8095</v>
      </c>
      <c r="C4572" s="234" t="s">
        <v>775</v>
      </c>
      <c r="D4572" s="235">
        <v>208.58</v>
      </c>
    </row>
    <row r="4573" spans="1:4" ht="24.95" customHeight="1" x14ac:dyDescent="0.2">
      <c r="A4573" s="504">
        <v>95642</v>
      </c>
      <c r="B4573" s="233" t="s">
        <v>8096</v>
      </c>
      <c r="C4573" s="234" t="s">
        <v>775</v>
      </c>
      <c r="D4573" s="235">
        <v>308.20999999999998</v>
      </c>
    </row>
    <row r="4574" spans="1:4" ht="24.95" customHeight="1" x14ac:dyDescent="0.2">
      <c r="A4574" s="504">
        <v>95643</v>
      </c>
      <c r="B4574" s="233" t="s">
        <v>8097</v>
      </c>
      <c r="C4574" s="234" t="s">
        <v>775</v>
      </c>
      <c r="D4574" s="235">
        <v>403.39</v>
      </c>
    </row>
    <row r="4575" spans="1:4" ht="24.95" customHeight="1" x14ac:dyDescent="0.2">
      <c r="A4575" s="504">
        <v>95644</v>
      </c>
      <c r="B4575" s="233" t="s">
        <v>8098</v>
      </c>
      <c r="C4575" s="234" t="s">
        <v>775</v>
      </c>
      <c r="D4575" s="235">
        <v>151</v>
      </c>
    </row>
    <row r="4576" spans="1:4" ht="24.95" customHeight="1" x14ac:dyDescent="0.2">
      <c r="A4576" s="504">
        <v>95645</v>
      </c>
      <c r="B4576" s="233" t="s">
        <v>8099</v>
      </c>
      <c r="C4576" s="234" t="s">
        <v>775</v>
      </c>
      <c r="D4576" s="235">
        <v>276.69</v>
      </c>
    </row>
    <row r="4577" spans="1:4" ht="24.95" customHeight="1" x14ac:dyDescent="0.2">
      <c r="A4577" s="504">
        <v>95646</v>
      </c>
      <c r="B4577" s="233" t="s">
        <v>8100</v>
      </c>
      <c r="C4577" s="234" t="s">
        <v>775</v>
      </c>
      <c r="D4577" s="235">
        <v>412.03</v>
      </c>
    </row>
    <row r="4578" spans="1:4" ht="24.95" customHeight="1" x14ac:dyDescent="0.2">
      <c r="A4578" s="504">
        <v>95647</v>
      </c>
      <c r="B4578" s="233" t="s">
        <v>8101</v>
      </c>
      <c r="C4578" s="234" t="s">
        <v>775</v>
      </c>
      <c r="D4578" s="235">
        <v>540.5</v>
      </c>
    </row>
    <row r="4579" spans="1:4" ht="24.95" customHeight="1" x14ac:dyDescent="0.2">
      <c r="A4579" s="504">
        <v>95673</v>
      </c>
      <c r="B4579" s="233" t="s">
        <v>8102</v>
      </c>
      <c r="C4579" s="234" t="s">
        <v>775</v>
      </c>
      <c r="D4579" s="235">
        <v>91.05</v>
      </c>
    </row>
    <row r="4580" spans="1:4" ht="24.95" customHeight="1" x14ac:dyDescent="0.2">
      <c r="A4580" s="504">
        <v>95674</v>
      </c>
      <c r="B4580" s="233" t="s">
        <v>8103</v>
      </c>
      <c r="C4580" s="234" t="s">
        <v>775</v>
      </c>
      <c r="D4580" s="235">
        <v>96.64</v>
      </c>
    </row>
    <row r="4581" spans="1:4" ht="24.95" customHeight="1" x14ac:dyDescent="0.2">
      <c r="A4581" s="504">
        <v>95675</v>
      </c>
      <c r="B4581" s="233" t="s">
        <v>8104</v>
      </c>
      <c r="C4581" s="234" t="s">
        <v>775</v>
      </c>
      <c r="D4581" s="235">
        <v>118.04</v>
      </c>
    </row>
    <row r="4582" spans="1:4" ht="24.95" customHeight="1" x14ac:dyDescent="0.2">
      <c r="A4582" s="504">
        <v>95676</v>
      </c>
      <c r="B4582" s="233" t="s">
        <v>8105</v>
      </c>
      <c r="C4582" s="234" t="s">
        <v>775</v>
      </c>
      <c r="D4582" s="235">
        <v>62.93</v>
      </c>
    </row>
    <row r="4583" spans="1:4" ht="24.95" customHeight="1" x14ac:dyDescent="0.2">
      <c r="A4583" s="504">
        <v>97741</v>
      </c>
      <c r="B4583" s="233" t="s">
        <v>8106</v>
      </c>
      <c r="C4583" s="234" t="s">
        <v>775</v>
      </c>
      <c r="D4583" s="235">
        <v>116.62</v>
      </c>
    </row>
    <row r="4584" spans="1:4" ht="24.95" customHeight="1" x14ac:dyDescent="0.2">
      <c r="A4584" s="504">
        <v>72285</v>
      </c>
      <c r="B4584" s="233" t="s">
        <v>8107</v>
      </c>
      <c r="C4584" s="234" t="s">
        <v>775</v>
      </c>
      <c r="D4584" s="235">
        <v>70.09</v>
      </c>
    </row>
    <row r="4585" spans="1:4" ht="24.95" customHeight="1" x14ac:dyDescent="0.2">
      <c r="A4585" s="504">
        <v>90436</v>
      </c>
      <c r="B4585" s="233" t="s">
        <v>8108</v>
      </c>
      <c r="C4585" s="234" t="s">
        <v>775</v>
      </c>
      <c r="D4585" s="235">
        <v>10.15</v>
      </c>
    </row>
    <row r="4586" spans="1:4" ht="24.95" customHeight="1" x14ac:dyDescent="0.2">
      <c r="A4586" s="504">
        <v>90437</v>
      </c>
      <c r="B4586" s="233" t="s">
        <v>8109</v>
      </c>
      <c r="C4586" s="234" t="s">
        <v>775</v>
      </c>
      <c r="D4586" s="235">
        <v>24.65</v>
      </c>
    </row>
    <row r="4587" spans="1:4" ht="24.95" customHeight="1" x14ac:dyDescent="0.2">
      <c r="A4587" s="504">
        <v>90438</v>
      </c>
      <c r="B4587" s="233" t="s">
        <v>8110</v>
      </c>
      <c r="C4587" s="234" t="s">
        <v>775</v>
      </c>
      <c r="D4587" s="235">
        <v>35.33</v>
      </c>
    </row>
    <row r="4588" spans="1:4" ht="24.95" customHeight="1" x14ac:dyDescent="0.2">
      <c r="A4588" s="504">
        <v>90439</v>
      </c>
      <c r="B4588" s="233" t="s">
        <v>8111</v>
      </c>
      <c r="C4588" s="234" t="s">
        <v>775</v>
      </c>
      <c r="D4588" s="235">
        <v>41</v>
      </c>
    </row>
    <row r="4589" spans="1:4" ht="24.95" customHeight="1" x14ac:dyDescent="0.2">
      <c r="A4589" s="504">
        <v>90440</v>
      </c>
      <c r="B4589" s="233" t="s">
        <v>8112</v>
      </c>
      <c r="C4589" s="234" t="s">
        <v>775</v>
      </c>
      <c r="D4589" s="235">
        <v>65.66</v>
      </c>
    </row>
    <row r="4590" spans="1:4" ht="24.95" customHeight="1" x14ac:dyDescent="0.2">
      <c r="A4590" s="504">
        <v>90441</v>
      </c>
      <c r="B4590" s="233" t="s">
        <v>8113</v>
      </c>
      <c r="C4590" s="234" t="s">
        <v>775</v>
      </c>
      <c r="D4590" s="235">
        <v>83.88</v>
      </c>
    </row>
    <row r="4591" spans="1:4" ht="24.95" customHeight="1" x14ac:dyDescent="0.2">
      <c r="A4591" s="504">
        <v>90443</v>
      </c>
      <c r="B4591" s="233" t="s">
        <v>8114</v>
      </c>
      <c r="C4591" s="234" t="s">
        <v>779</v>
      </c>
      <c r="D4591" s="235">
        <v>9.2200000000000006</v>
      </c>
    </row>
    <row r="4592" spans="1:4" ht="24.95" customHeight="1" x14ac:dyDescent="0.2">
      <c r="A4592" s="504">
        <v>90444</v>
      </c>
      <c r="B4592" s="233" t="s">
        <v>8115</v>
      </c>
      <c r="C4592" s="234" t="s">
        <v>779</v>
      </c>
      <c r="D4592" s="235">
        <v>17.59</v>
      </c>
    </row>
    <row r="4593" spans="1:4" ht="24.95" customHeight="1" x14ac:dyDescent="0.2">
      <c r="A4593" s="504">
        <v>90445</v>
      </c>
      <c r="B4593" s="233" t="s">
        <v>8116</v>
      </c>
      <c r="C4593" s="234" t="s">
        <v>779</v>
      </c>
      <c r="D4593" s="235">
        <v>18.78</v>
      </c>
    </row>
    <row r="4594" spans="1:4" ht="24.95" customHeight="1" x14ac:dyDescent="0.2">
      <c r="A4594" s="504">
        <v>90446</v>
      </c>
      <c r="B4594" s="233" t="s">
        <v>8117</v>
      </c>
      <c r="C4594" s="234" t="s">
        <v>779</v>
      </c>
      <c r="D4594" s="235">
        <v>20.41</v>
      </c>
    </row>
    <row r="4595" spans="1:4" ht="24.95" customHeight="1" x14ac:dyDescent="0.2">
      <c r="A4595" s="504">
        <v>90447</v>
      </c>
      <c r="B4595" s="233" t="s">
        <v>8118</v>
      </c>
      <c r="C4595" s="234" t="s">
        <v>779</v>
      </c>
      <c r="D4595" s="235">
        <v>4.78</v>
      </c>
    </row>
    <row r="4596" spans="1:4" ht="24.95" customHeight="1" x14ac:dyDescent="0.2">
      <c r="A4596" s="504">
        <v>90451</v>
      </c>
      <c r="B4596" s="233" t="s">
        <v>8119</v>
      </c>
      <c r="C4596" s="234" t="s">
        <v>775</v>
      </c>
      <c r="D4596" s="235">
        <v>2.79</v>
      </c>
    </row>
    <row r="4597" spans="1:4" ht="24.95" customHeight="1" x14ac:dyDescent="0.2">
      <c r="A4597" s="504">
        <v>90452</v>
      </c>
      <c r="B4597" s="233" t="s">
        <v>8120</v>
      </c>
      <c r="C4597" s="234" t="s">
        <v>775</v>
      </c>
      <c r="D4597" s="235">
        <v>8.48</v>
      </c>
    </row>
    <row r="4598" spans="1:4" ht="24.95" customHeight="1" x14ac:dyDescent="0.2">
      <c r="A4598" s="504">
        <v>90453</v>
      </c>
      <c r="B4598" s="233" t="s">
        <v>8121</v>
      </c>
      <c r="C4598" s="234" t="s">
        <v>775</v>
      </c>
      <c r="D4598" s="235">
        <v>1.98</v>
      </c>
    </row>
    <row r="4599" spans="1:4" ht="24.95" customHeight="1" x14ac:dyDescent="0.2">
      <c r="A4599" s="504">
        <v>90454</v>
      </c>
      <c r="B4599" s="233" t="s">
        <v>8122</v>
      </c>
      <c r="C4599" s="234" t="s">
        <v>775</v>
      </c>
      <c r="D4599" s="235">
        <v>3.48</v>
      </c>
    </row>
    <row r="4600" spans="1:4" ht="24.95" customHeight="1" x14ac:dyDescent="0.2">
      <c r="A4600" s="504">
        <v>90455</v>
      </c>
      <c r="B4600" s="233" t="s">
        <v>8123</v>
      </c>
      <c r="C4600" s="234" t="s">
        <v>775</v>
      </c>
      <c r="D4600" s="235">
        <v>4.6100000000000003</v>
      </c>
    </row>
    <row r="4601" spans="1:4" ht="24.95" customHeight="1" x14ac:dyDescent="0.2">
      <c r="A4601" s="504">
        <v>90456</v>
      </c>
      <c r="B4601" s="233" t="s">
        <v>8124</v>
      </c>
      <c r="C4601" s="234" t="s">
        <v>775</v>
      </c>
      <c r="D4601" s="235">
        <v>2.95</v>
      </c>
    </row>
    <row r="4602" spans="1:4" ht="24.95" customHeight="1" x14ac:dyDescent="0.2">
      <c r="A4602" s="504">
        <v>90457</v>
      </c>
      <c r="B4602" s="233" t="s">
        <v>8125</v>
      </c>
      <c r="C4602" s="234" t="s">
        <v>775</v>
      </c>
      <c r="D4602" s="235">
        <v>6.74</v>
      </c>
    </row>
    <row r="4603" spans="1:4" ht="24.95" customHeight="1" x14ac:dyDescent="0.2">
      <c r="A4603" s="504">
        <v>90458</v>
      </c>
      <c r="B4603" s="233" t="s">
        <v>8126</v>
      </c>
      <c r="C4603" s="234" t="s">
        <v>775</v>
      </c>
      <c r="D4603" s="235">
        <v>19.149999999999999</v>
      </c>
    </row>
    <row r="4604" spans="1:4" ht="24.95" customHeight="1" x14ac:dyDescent="0.2">
      <c r="A4604" s="504">
        <v>90459</v>
      </c>
      <c r="B4604" s="233" t="s">
        <v>8127</v>
      </c>
      <c r="C4604" s="234" t="s">
        <v>775</v>
      </c>
      <c r="D4604" s="235">
        <v>27.01</v>
      </c>
    </row>
    <row r="4605" spans="1:4" ht="24.95" customHeight="1" x14ac:dyDescent="0.2">
      <c r="A4605" s="504">
        <v>90460</v>
      </c>
      <c r="B4605" s="233" t="s">
        <v>8128</v>
      </c>
      <c r="C4605" s="234" t="s">
        <v>779</v>
      </c>
      <c r="D4605" s="235">
        <v>20.68</v>
      </c>
    </row>
    <row r="4606" spans="1:4" ht="24.95" customHeight="1" x14ac:dyDescent="0.2">
      <c r="A4606" s="504">
        <v>90461</v>
      </c>
      <c r="B4606" s="233" t="s">
        <v>8129</v>
      </c>
      <c r="C4606" s="234" t="s">
        <v>779</v>
      </c>
      <c r="D4606" s="235">
        <v>11.31</v>
      </c>
    </row>
    <row r="4607" spans="1:4" ht="24.95" customHeight="1" x14ac:dyDescent="0.2">
      <c r="A4607" s="504">
        <v>90462</v>
      </c>
      <c r="B4607" s="233" t="s">
        <v>8130</v>
      </c>
      <c r="C4607" s="234" t="s">
        <v>779</v>
      </c>
      <c r="D4607" s="235">
        <v>2.4500000000000002</v>
      </c>
    </row>
    <row r="4608" spans="1:4" ht="24.95" customHeight="1" x14ac:dyDescent="0.2">
      <c r="A4608" s="504">
        <v>90463</v>
      </c>
      <c r="B4608" s="233" t="s">
        <v>8131</v>
      </c>
      <c r="C4608" s="234" t="s">
        <v>779</v>
      </c>
      <c r="D4608" s="235">
        <v>1.97</v>
      </c>
    </row>
    <row r="4609" spans="1:4" ht="24.95" customHeight="1" x14ac:dyDescent="0.2">
      <c r="A4609" s="504">
        <v>90466</v>
      </c>
      <c r="B4609" s="233" t="s">
        <v>8132</v>
      </c>
      <c r="C4609" s="234" t="s">
        <v>779</v>
      </c>
      <c r="D4609" s="235">
        <v>8.92</v>
      </c>
    </row>
    <row r="4610" spans="1:4" ht="24.95" customHeight="1" x14ac:dyDescent="0.2">
      <c r="A4610" s="504">
        <v>90467</v>
      </c>
      <c r="B4610" s="233" t="s">
        <v>8133</v>
      </c>
      <c r="C4610" s="234" t="s">
        <v>779</v>
      </c>
      <c r="D4610" s="235">
        <v>14.08</v>
      </c>
    </row>
    <row r="4611" spans="1:4" ht="24.95" customHeight="1" x14ac:dyDescent="0.2">
      <c r="A4611" s="504">
        <v>90468</v>
      </c>
      <c r="B4611" s="233" t="s">
        <v>8134</v>
      </c>
      <c r="C4611" s="234" t="s">
        <v>779</v>
      </c>
      <c r="D4611" s="235">
        <v>3.75</v>
      </c>
    </row>
    <row r="4612" spans="1:4" ht="24.95" customHeight="1" x14ac:dyDescent="0.2">
      <c r="A4612" s="504">
        <v>90469</v>
      </c>
      <c r="B4612" s="233" t="s">
        <v>8135</v>
      </c>
      <c r="C4612" s="234" t="s">
        <v>779</v>
      </c>
      <c r="D4612" s="235">
        <v>5.98</v>
      </c>
    </row>
    <row r="4613" spans="1:4" ht="24.95" customHeight="1" x14ac:dyDescent="0.2">
      <c r="A4613" s="504">
        <v>90470</v>
      </c>
      <c r="B4613" s="233" t="s">
        <v>8136</v>
      </c>
      <c r="C4613" s="234" t="s">
        <v>779</v>
      </c>
      <c r="D4613" s="235">
        <v>8.1300000000000008</v>
      </c>
    </row>
    <row r="4614" spans="1:4" ht="24.95" customHeight="1" x14ac:dyDescent="0.2">
      <c r="A4614" s="504">
        <v>91166</v>
      </c>
      <c r="B4614" s="233" t="s">
        <v>8137</v>
      </c>
      <c r="C4614" s="234" t="s">
        <v>779</v>
      </c>
      <c r="D4614" s="235">
        <v>2.56</v>
      </c>
    </row>
    <row r="4615" spans="1:4" ht="24.95" customHeight="1" x14ac:dyDescent="0.2">
      <c r="A4615" s="504">
        <v>91167</v>
      </c>
      <c r="B4615" s="233" t="s">
        <v>8138</v>
      </c>
      <c r="C4615" s="234" t="s">
        <v>779</v>
      </c>
      <c r="D4615" s="235">
        <v>7.13</v>
      </c>
    </row>
    <row r="4616" spans="1:4" ht="24.95" customHeight="1" x14ac:dyDescent="0.2">
      <c r="A4616" s="504">
        <v>91168</v>
      </c>
      <c r="B4616" s="233" t="s">
        <v>8139</v>
      </c>
      <c r="C4616" s="234" t="s">
        <v>779</v>
      </c>
      <c r="D4616" s="235">
        <v>5.36</v>
      </c>
    </row>
    <row r="4617" spans="1:4" ht="24.95" customHeight="1" x14ac:dyDescent="0.2">
      <c r="A4617" s="504">
        <v>91169</v>
      </c>
      <c r="B4617" s="233" t="s">
        <v>8140</v>
      </c>
      <c r="C4617" s="234" t="s">
        <v>779</v>
      </c>
      <c r="D4617" s="235">
        <v>6.37</v>
      </c>
    </row>
    <row r="4618" spans="1:4" ht="24.95" customHeight="1" x14ac:dyDescent="0.2">
      <c r="A4618" s="504">
        <v>91170</v>
      </c>
      <c r="B4618" s="233" t="s">
        <v>8141</v>
      </c>
      <c r="C4618" s="234" t="s">
        <v>779</v>
      </c>
      <c r="D4618" s="235">
        <v>1.84</v>
      </c>
    </row>
    <row r="4619" spans="1:4" ht="24.95" customHeight="1" x14ac:dyDescent="0.2">
      <c r="A4619" s="504">
        <v>91171</v>
      </c>
      <c r="B4619" s="233" t="s">
        <v>8142</v>
      </c>
      <c r="C4619" s="234" t="s">
        <v>779</v>
      </c>
      <c r="D4619" s="235">
        <v>2.2799999999999998</v>
      </c>
    </row>
    <row r="4620" spans="1:4" ht="24.95" customHeight="1" x14ac:dyDescent="0.2">
      <c r="A4620" s="504">
        <v>91172</v>
      </c>
      <c r="B4620" s="233" t="s">
        <v>8143</v>
      </c>
      <c r="C4620" s="234" t="s">
        <v>779</v>
      </c>
      <c r="D4620" s="235">
        <v>3.37</v>
      </c>
    </row>
    <row r="4621" spans="1:4" ht="24.95" customHeight="1" x14ac:dyDescent="0.2">
      <c r="A4621" s="504">
        <v>91173</v>
      </c>
      <c r="B4621" s="233" t="s">
        <v>8144</v>
      </c>
      <c r="C4621" s="234" t="s">
        <v>779</v>
      </c>
      <c r="D4621" s="235">
        <v>0.93</v>
      </c>
    </row>
    <row r="4622" spans="1:4" ht="24.95" customHeight="1" x14ac:dyDescent="0.2">
      <c r="A4622" s="504">
        <v>91174</v>
      </c>
      <c r="B4622" s="233" t="s">
        <v>8145</v>
      </c>
      <c r="C4622" s="234" t="s">
        <v>779</v>
      </c>
      <c r="D4622" s="235">
        <v>1.8</v>
      </c>
    </row>
    <row r="4623" spans="1:4" ht="24.95" customHeight="1" x14ac:dyDescent="0.2">
      <c r="A4623" s="504">
        <v>91175</v>
      </c>
      <c r="B4623" s="233" t="s">
        <v>8146</v>
      </c>
      <c r="C4623" s="234" t="s">
        <v>779</v>
      </c>
      <c r="D4623" s="235">
        <v>2.95</v>
      </c>
    </row>
    <row r="4624" spans="1:4" ht="24.95" customHeight="1" x14ac:dyDescent="0.2">
      <c r="A4624" s="504">
        <v>91176</v>
      </c>
      <c r="B4624" s="233" t="s">
        <v>8147</v>
      </c>
      <c r="C4624" s="234" t="s">
        <v>779</v>
      </c>
      <c r="D4624" s="235">
        <v>28.79</v>
      </c>
    </row>
    <row r="4625" spans="1:4" ht="24.95" customHeight="1" x14ac:dyDescent="0.2">
      <c r="A4625" s="504">
        <v>91177</v>
      </c>
      <c r="B4625" s="233" t="s">
        <v>8148</v>
      </c>
      <c r="C4625" s="234" t="s">
        <v>779</v>
      </c>
      <c r="D4625" s="235">
        <v>13.03</v>
      </c>
    </row>
    <row r="4626" spans="1:4" ht="24.95" customHeight="1" x14ac:dyDescent="0.2">
      <c r="A4626" s="504">
        <v>91178</v>
      </c>
      <c r="B4626" s="233" t="s">
        <v>8149</v>
      </c>
      <c r="C4626" s="234" t="s">
        <v>779</v>
      </c>
      <c r="D4626" s="235">
        <v>12.47</v>
      </c>
    </row>
    <row r="4627" spans="1:4" ht="24.95" customHeight="1" x14ac:dyDescent="0.2">
      <c r="A4627" s="504">
        <v>91179</v>
      </c>
      <c r="B4627" s="233" t="s">
        <v>8150</v>
      </c>
      <c r="C4627" s="234" t="s">
        <v>779</v>
      </c>
      <c r="D4627" s="235">
        <v>7.39</v>
      </c>
    </row>
    <row r="4628" spans="1:4" ht="24.95" customHeight="1" x14ac:dyDescent="0.2">
      <c r="A4628" s="504">
        <v>91180</v>
      </c>
      <c r="B4628" s="233" t="s">
        <v>8151</v>
      </c>
      <c r="C4628" s="234" t="s">
        <v>779</v>
      </c>
      <c r="D4628" s="235">
        <v>5.83</v>
      </c>
    </row>
    <row r="4629" spans="1:4" ht="24.95" customHeight="1" x14ac:dyDescent="0.2">
      <c r="A4629" s="504">
        <v>91181</v>
      </c>
      <c r="B4629" s="233" t="s">
        <v>8152</v>
      </c>
      <c r="C4629" s="234" t="s">
        <v>779</v>
      </c>
      <c r="D4629" s="235">
        <v>6.27</v>
      </c>
    </row>
    <row r="4630" spans="1:4" ht="24.95" customHeight="1" x14ac:dyDescent="0.2">
      <c r="A4630" s="504">
        <v>91182</v>
      </c>
      <c r="B4630" s="233" t="s">
        <v>8153</v>
      </c>
      <c r="C4630" s="234" t="s">
        <v>779</v>
      </c>
      <c r="D4630" s="235">
        <v>18.54</v>
      </c>
    </row>
    <row r="4631" spans="1:4" ht="24.95" customHeight="1" x14ac:dyDescent="0.2">
      <c r="A4631" s="504">
        <v>91183</v>
      </c>
      <c r="B4631" s="233" t="s">
        <v>8154</v>
      </c>
      <c r="C4631" s="234" t="s">
        <v>779</v>
      </c>
      <c r="D4631" s="235">
        <v>9.27</v>
      </c>
    </row>
    <row r="4632" spans="1:4" ht="24.95" customHeight="1" x14ac:dyDescent="0.2">
      <c r="A4632" s="504">
        <v>91184</v>
      </c>
      <c r="B4632" s="233" t="s">
        <v>8155</v>
      </c>
      <c r="C4632" s="234" t="s">
        <v>779</v>
      </c>
      <c r="D4632" s="235">
        <v>8.74</v>
      </c>
    </row>
    <row r="4633" spans="1:4" ht="24.95" customHeight="1" x14ac:dyDescent="0.2">
      <c r="A4633" s="504">
        <v>91185</v>
      </c>
      <c r="B4633" s="233" t="s">
        <v>8156</v>
      </c>
      <c r="C4633" s="234" t="s">
        <v>779</v>
      </c>
      <c r="D4633" s="235">
        <v>4.76</v>
      </c>
    </row>
    <row r="4634" spans="1:4" ht="24.95" customHeight="1" x14ac:dyDescent="0.2">
      <c r="A4634" s="504">
        <v>91186</v>
      </c>
      <c r="B4634" s="233" t="s">
        <v>8157</v>
      </c>
      <c r="C4634" s="234" t="s">
        <v>779</v>
      </c>
      <c r="D4634" s="235">
        <v>3.96</v>
      </c>
    </row>
    <row r="4635" spans="1:4" ht="24.95" customHeight="1" x14ac:dyDescent="0.2">
      <c r="A4635" s="504">
        <v>91187</v>
      </c>
      <c r="B4635" s="233" t="s">
        <v>8158</v>
      </c>
      <c r="C4635" s="234" t="s">
        <v>779</v>
      </c>
      <c r="D4635" s="235">
        <v>4.6100000000000003</v>
      </c>
    </row>
    <row r="4636" spans="1:4" ht="24.95" customHeight="1" x14ac:dyDescent="0.2">
      <c r="A4636" s="504">
        <v>91188</v>
      </c>
      <c r="B4636" s="233" t="s">
        <v>8159</v>
      </c>
      <c r="C4636" s="234" t="s">
        <v>775</v>
      </c>
      <c r="D4636" s="235">
        <v>4.7699999999999996</v>
      </c>
    </row>
    <row r="4637" spans="1:4" ht="24.95" customHeight="1" x14ac:dyDescent="0.2">
      <c r="A4637" s="504">
        <v>91189</v>
      </c>
      <c r="B4637" s="233" t="s">
        <v>8160</v>
      </c>
      <c r="C4637" s="234" t="s">
        <v>775</v>
      </c>
      <c r="D4637" s="235">
        <v>30.8</v>
      </c>
    </row>
    <row r="4638" spans="1:4" ht="24.95" customHeight="1" x14ac:dyDescent="0.2">
      <c r="A4638" s="504">
        <v>91190</v>
      </c>
      <c r="B4638" s="233" t="s">
        <v>8161</v>
      </c>
      <c r="C4638" s="234" t="s">
        <v>775</v>
      </c>
      <c r="D4638" s="235">
        <v>3.46</v>
      </c>
    </row>
    <row r="4639" spans="1:4" ht="24.95" customHeight="1" x14ac:dyDescent="0.2">
      <c r="A4639" s="504">
        <v>91191</v>
      </c>
      <c r="B4639" s="233" t="s">
        <v>8162</v>
      </c>
      <c r="C4639" s="234" t="s">
        <v>775</v>
      </c>
      <c r="D4639" s="235">
        <v>3.68</v>
      </c>
    </row>
    <row r="4640" spans="1:4" ht="24.95" customHeight="1" x14ac:dyDescent="0.2">
      <c r="A4640" s="504">
        <v>91192</v>
      </c>
      <c r="B4640" s="233" t="s">
        <v>8163</v>
      </c>
      <c r="C4640" s="234" t="s">
        <v>775</v>
      </c>
      <c r="D4640" s="235">
        <v>4.09</v>
      </c>
    </row>
    <row r="4641" spans="1:4" ht="24.95" customHeight="1" x14ac:dyDescent="0.2">
      <c r="A4641" s="504">
        <v>91222</v>
      </c>
      <c r="B4641" s="233" t="s">
        <v>8164</v>
      </c>
      <c r="C4641" s="234" t="s">
        <v>779</v>
      </c>
      <c r="D4641" s="235">
        <v>9.92</v>
      </c>
    </row>
    <row r="4642" spans="1:4" ht="24.95" customHeight="1" x14ac:dyDescent="0.2">
      <c r="A4642" s="504">
        <v>94480</v>
      </c>
      <c r="B4642" s="233" t="s">
        <v>8165</v>
      </c>
      <c r="C4642" s="234" t="s">
        <v>775</v>
      </c>
      <c r="D4642" s="235">
        <v>1730.62</v>
      </c>
    </row>
    <row r="4643" spans="1:4" ht="24.95" customHeight="1" x14ac:dyDescent="0.2">
      <c r="A4643" s="504">
        <v>94481</v>
      </c>
      <c r="B4643" s="233" t="s">
        <v>8166</v>
      </c>
      <c r="C4643" s="234" t="s">
        <v>775</v>
      </c>
      <c r="D4643" s="235">
        <v>1223.24</v>
      </c>
    </row>
    <row r="4644" spans="1:4" ht="24.95" customHeight="1" x14ac:dyDescent="0.2">
      <c r="A4644" s="504">
        <v>94482</v>
      </c>
      <c r="B4644" s="233" t="s">
        <v>8167</v>
      </c>
      <c r="C4644" s="234" t="s">
        <v>775</v>
      </c>
      <c r="D4644" s="235">
        <v>973.84</v>
      </c>
    </row>
    <row r="4645" spans="1:4" ht="24.95" customHeight="1" x14ac:dyDescent="0.2">
      <c r="A4645" s="504">
        <v>94483</v>
      </c>
      <c r="B4645" s="233" t="s">
        <v>8168</v>
      </c>
      <c r="C4645" s="234" t="s">
        <v>775</v>
      </c>
      <c r="D4645" s="235">
        <v>822.92</v>
      </c>
    </row>
    <row r="4646" spans="1:4" ht="24.95" customHeight="1" x14ac:dyDescent="0.2">
      <c r="A4646" s="504">
        <v>95541</v>
      </c>
      <c r="B4646" s="233" t="s">
        <v>8169</v>
      </c>
      <c r="C4646" s="234" t="s">
        <v>775</v>
      </c>
      <c r="D4646" s="235">
        <v>3.28</v>
      </c>
    </row>
    <row r="4647" spans="1:4" ht="24.95" customHeight="1" x14ac:dyDescent="0.2">
      <c r="A4647" s="504">
        <v>95573</v>
      </c>
      <c r="B4647" s="233" t="s">
        <v>8170</v>
      </c>
      <c r="C4647" s="234" t="s">
        <v>775</v>
      </c>
      <c r="D4647" s="235">
        <v>38.880000000000003</v>
      </c>
    </row>
    <row r="4648" spans="1:4" ht="24.95" customHeight="1" x14ac:dyDescent="0.2">
      <c r="A4648" s="504">
        <v>95574</v>
      </c>
      <c r="B4648" s="233" t="s">
        <v>8171</v>
      </c>
      <c r="C4648" s="234" t="s">
        <v>775</v>
      </c>
      <c r="D4648" s="235">
        <v>29.2</v>
      </c>
    </row>
    <row r="4649" spans="1:4" ht="24.95" customHeight="1" x14ac:dyDescent="0.2">
      <c r="A4649" s="504">
        <v>96559</v>
      </c>
      <c r="B4649" s="233" t="s">
        <v>8172</v>
      </c>
      <c r="C4649" s="234" t="s">
        <v>742</v>
      </c>
      <c r="D4649" s="235">
        <v>58.48</v>
      </c>
    </row>
    <row r="4650" spans="1:4" ht="24.95" customHeight="1" x14ac:dyDescent="0.2">
      <c r="A4650" s="504">
        <v>96560</v>
      </c>
      <c r="B4650" s="233" t="s">
        <v>8173</v>
      </c>
      <c r="C4650" s="234" t="s">
        <v>742</v>
      </c>
      <c r="D4650" s="235">
        <v>29.78</v>
      </c>
    </row>
    <row r="4651" spans="1:4" ht="24.95" customHeight="1" x14ac:dyDescent="0.2">
      <c r="A4651" s="504">
        <v>96561</v>
      </c>
      <c r="B4651" s="233" t="s">
        <v>8174</v>
      </c>
      <c r="C4651" s="234" t="s">
        <v>742</v>
      </c>
      <c r="D4651" s="235">
        <v>18.23</v>
      </c>
    </row>
    <row r="4652" spans="1:4" ht="24.95" customHeight="1" x14ac:dyDescent="0.2">
      <c r="A4652" s="504">
        <v>96562</v>
      </c>
      <c r="B4652" s="233" t="s">
        <v>8175</v>
      </c>
      <c r="C4652" s="234" t="s">
        <v>779</v>
      </c>
      <c r="D4652" s="235">
        <v>30.25</v>
      </c>
    </row>
    <row r="4653" spans="1:4" ht="24.95" customHeight="1" x14ac:dyDescent="0.2">
      <c r="A4653" s="504">
        <v>96563</v>
      </c>
      <c r="B4653" s="233" t="s">
        <v>8176</v>
      </c>
      <c r="C4653" s="234" t="s">
        <v>779</v>
      </c>
      <c r="D4653" s="235">
        <v>32.520000000000003</v>
      </c>
    </row>
    <row r="4654" spans="1:4" ht="24.95" customHeight="1" x14ac:dyDescent="0.2">
      <c r="A4654" s="504">
        <v>98113</v>
      </c>
      <c r="B4654" s="233" t="s">
        <v>18873</v>
      </c>
      <c r="C4654" s="234" t="s">
        <v>775</v>
      </c>
      <c r="D4654" s="235">
        <v>1826.28</v>
      </c>
    </row>
    <row r="4655" spans="1:4" ht="24.95" customHeight="1" x14ac:dyDescent="0.2">
      <c r="A4655" s="504" t="s">
        <v>8177</v>
      </c>
      <c r="B4655" s="233" t="s">
        <v>8178</v>
      </c>
      <c r="C4655" s="234" t="s">
        <v>775</v>
      </c>
      <c r="D4655" s="235">
        <v>447.4</v>
      </c>
    </row>
    <row r="4656" spans="1:4" ht="24.95" customHeight="1" x14ac:dyDescent="0.2">
      <c r="A4656" s="504" t="s">
        <v>8179</v>
      </c>
      <c r="B4656" s="233" t="s">
        <v>8180</v>
      </c>
      <c r="C4656" s="234" t="s">
        <v>775</v>
      </c>
      <c r="D4656" s="235">
        <v>581.62</v>
      </c>
    </row>
    <row r="4657" spans="1:4" ht="24.95" customHeight="1" x14ac:dyDescent="0.2">
      <c r="A4657" s="504" t="s">
        <v>8181</v>
      </c>
      <c r="B4657" s="233" t="s">
        <v>8182</v>
      </c>
      <c r="C4657" s="234" t="s">
        <v>775</v>
      </c>
      <c r="D4657" s="235">
        <v>163.85</v>
      </c>
    </row>
    <row r="4658" spans="1:4" ht="24.95" customHeight="1" x14ac:dyDescent="0.2">
      <c r="A4658" s="504" t="s">
        <v>8183</v>
      </c>
      <c r="B4658" s="233" t="s">
        <v>8184</v>
      </c>
      <c r="C4658" s="234" t="s">
        <v>775</v>
      </c>
      <c r="D4658" s="235">
        <v>262.16000000000003</v>
      </c>
    </row>
    <row r="4659" spans="1:4" ht="24.95" customHeight="1" x14ac:dyDescent="0.2">
      <c r="A4659" s="504" t="s">
        <v>8185</v>
      </c>
      <c r="B4659" s="233" t="s">
        <v>8186</v>
      </c>
      <c r="C4659" s="234" t="s">
        <v>775</v>
      </c>
      <c r="D4659" s="235">
        <v>524.32000000000005</v>
      </c>
    </row>
    <row r="4660" spans="1:4" ht="24.95" customHeight="1" x14ac:dyDescent="0.2">
      <c r="A4660" s="504" t="s">
        <v>8187</v>
      </c>
      <c r="B4660" s="233" t="s">
        <v>8188</v>
      </c>
      <c r="C4660" s="234" t="s">
        <v>775</v>
      </c>
      <c r="D4660" s="235">
        <v>786.48</v>
      </c>
    </row>
    <row r="4661" spans="1:4" ht="24.95" customHeight="1" x14ac:dyDescent="0.2">
      <c r="A4661" s="504" t="s">
        <v>8189</v>
      </c>
      <c r="B4661" s="233" t="s">
        <v>8190</v>
      </c>
      <c r="C4661" s="234" t="s">
        <v>775</v>
      </c>
      <c r="D4661" s="235">
        <v>1069.5</v>
      </c>
    </row>
    <row r="4662" spans="1:4" ht="24.95" customHeight="1" x14ac:dyDescent="0.2">
      <c r="A4662" s="504" t="s">
        <v>8191</v>
      </c>
      <c r="B4662" s="233" t="s">
        <v>8192</v>
      </c>
      <c r="C4662" s="234" t="s">
        <v>775</v>
      </c>
      <c r="D4662" s="235">
        <v>1454.52</v>
      </c>
    </row>
    <row r="4663" spans="1:4" ht="24.95" customHeight="1" x14ac:dyDescent="0.2">
      <c r="A4663" s="504" t="s">
        <v>8193</v>
      </c>
      <c r="B4663" s="233" t="s">
        <v>8194</v>
      </c>
      <c r="C4663" s="234" t="s">
        <v>775</v>
      </c>
      <c r="D4663" s="235">
        <v>1625.64</v>
      </c>
    </row>
    <row r="4664" spans="1:4" ht="24.95" customHeight="1" x14ac:dyDescent="0.2">
      <c r="A4664" s="504" t="s">
        <v>8195</v>
      </c>
      <c r="B4664" s="233" t="s">
        <v>8196</v>
      </c>
      <c r="C4664" s="234" t="s">
        <v>775</v>
      </c>
      <c r="D4664" s="235">
        <v>427.8</v>
      </c>
    </row>
    <row r="4665" spans="1:4" ht="24.95" customHeight="1" x14ac:dyDescent="0.2">
      <c r="A4665" s="504" t="s">
        <v>8197</v>
      </c>
      <c r="B4665" s="233" t="s">
        <v>8198</v>
      </c>
      <c r="C4665" s="234" t="s">
        <v>775</v>
      </c>
      <c r="D4665" s="235">
        <v>556.14</v>
      </c>
    </row>
    <row r="4666" spans="1:4" ht="24.95" customHeight="1" x14ac:dyDescent="0.2">
      <c r="A4666" s="504" t="s">
        <v>8199</v>
      </c>
      <c r="B4666" s="233" t="s">
        <v>8200</v>
      </c>
      <c r="C4666" s="234" t="s">
        <v>775</v>
      </c>
      <c r="D4666" s="235">
        <v>855.6</v>
      </c>
    </row>
    <row r="4667" spans="1:4" ht="24.95" customHeight="1" x14ac:dyDescent="0.2">
      <c r="A4667" s="504" t="s">
        <v>8201</v>
      </c>
      <c r="B4667" s="233" t="s">
        <v>8202</v>
      </c>
      <c r="C4667" s="234" t="s">
        <v>775</v>
      </c>
      <c r="D4667" s="235">
        <v>1368.96</v>
      </c>
    </row>
    <row r="4668" spans="1:4" ht="24.95" customHeight="1" x14ac:dyDescent="0.2">
      <c r="A4668" s="504" t="s">
        <v>8203</v>
      </c>
      <c r="B4668" s="233" t="s">
        <v>8204</v>
      </c>
      <c r="C4668" s="234" t="s">
        <v>775</v>
      </c>
      <c r="D4668" s="235">
        <v>163.85</v>
      </c>
    </row>
    <row r="4669" spans="1:4" ht="24.95" customHeight="1" x14ac:dyDescent="0.2">
      <c r="A4669" s="504" t="s">
        <v>8205</v>
      </c>
      <c r="B4669" s="233" t="s">
        <v>8206</v>
      </c>
      <c r="C4669" s="234" t="s">
        <v>775</v>
      </c>
      <c r="D4669" s="235">
        <v>327.7</v>
      </c>
    </row>
    <row r="4670" spans="1:4" ht="24.95" customHeight="1" x14ac:dyDescent="0.2">
      <c r="A4670" s="504" t="s">
        <v>8207</v>
      </c>
      <c r="B4670" s="233" t="s">
        <v>8208</v>
      </c>
      <c r="C4670" s="234" t="s">
        <v>775</v>
      </c>
      <c r="D4670" s="235">
        <v>655.4</v>
      </c>
    </row>
    <row r="4671" spans="1:4" ht="24.95" customHeight="1" x14ac:dyDescent="0.2">
      <c r="A4671" s="504">
        <v>73612</v>
      </c>
      <c r="B4671" s="233" t="s">
        <v>8209</v>
      </c>
      <c r="C4671" s="234" t="s">
        <v>775</v>
      </c>
      <c r="D4671" s="235">
        <v>356.6</v>
      </c>
    </row>
    <row r="4672" spans="1:4" ht="24.95" customHeight="1" x14ac:dyDescent="0.2">
      <c r="A4672" s="504">
        <v>73660</v>
      </c>
      <c r="B4672" s="233" t="s">
        <v>8210</v>
      </c>
      <c r="C4672" s="234" t="s">
        <v>742</v>
      </c>
      <c r="D4672" s="235">
        <v>63.67</v>
      </c>
    </row>
    <row r="4673" spans="1:4" ht="24.95" customHeight="1" x14ac:dyDescent="0.2">
      <c r="A4673" s="504">
        <v>73661</v>
      </c>
      <c r="B4673" s="233" t="s">
        <v>8211</v>
      </c>
      <c r="C4673" s="234" t="s">
        <v>775</v>
      </c>
      <c r="D4673" s="235">
        <v>1730.35</v>
      </c>
    </row>
    <row r="4674" spans="1:4" ht="24.95" customHeight="1" x14ac:dyDescent="0.2">
      <c r="A4674" s="504">
        <v>73693</v>
      </c>
      <c r="B4674" s="233" t="s">
        <v>8212</v>
      </c>
      <c r="C4674" s="234" t="s">
        <v>742</v>
      </c>
      <c r="D4674" s="235">
        <v>18.8</v>
      </c>
    </row>
    <row r="4675" spans="1:4" ht="24.95" customHeight="1" x14ac:dyDescent="0.2">
      <c r="A4675" s="504">
        <v>73694</v>
      </c>
      <c r="B4675" s="233" t="s">
        <v>8213</v>
      </c>
      <c r="C4675" s="234" t="s">
        <v>775</v>
      </c>
      <c r="D4675" s="235">
        <v>140.91</v>
      </c>
    </row>
    <row r="4676" spans="1:4" ht="24.95" customHeight="1" x14ac:dyDescent="0.2">
      <c r="A4676" s="504">
        <v>73695</v>
      </c>
      <c r="B4676" s="233" t="s">
        <v>8214</v>
      </c>
      <c r="C4676" s="234" t="s">
        <v>775</v>
      </c>
      <c r="D4676" s="235">
        <v>72.459999999999994</v>
      </c>
    </row>
    <row r="4677" spans="1:4" ht="24.95" customHeight="1" x14ac:dyDescent="0.2">
      <c r="A4677" s="504" t="s">
        <v>8215</v>
      </c>
      <c r="B4677" s="233" t="s">
        <v>8216</v>
      </c>
      <c r="C4677" s="234" t="s">
        <v>775</v>
      </c>
      <c r="D4677" s="235">
        <v>356.6</v>
      </c>
    </row>
    <row r="4678" spans="1:4" ht="24.95" customHeight="1" x14ac:dyDescent="0.2">
      <c r="A4678" s="504" t="s">
        <v>8217</v>
      </c>
      <c r="B4678" s="233" t="s">
        <v>8218</v>
      </c>
      <c r="C4678" s="234" t="s">
        <v>742</v>
      </c>
      <c r="D4678" s="235">
        <v>890.77</v>
      </c>
    </row>
    <row r="4679" spans="1:4" ht="24.95" customHeight="1" x14ac:dyDescent="0.2">
      <c r="A4679" s="504" t="s">
        <v>8219</v>
      </c>
      <c r="B4679" s="233" t="s">
        <v>8220</v>
      </c>
      <c r="C4679" s="234" t="s">
        <v>741</v>
      </c>
      <c r="D4679" s="235">
        <v>68.36</v>
      </c>
    </row>
    <row r="4680" spans="1:4" ht="24.95" customHeight="1" x14ac:dyDescent="0.2">
      <c r="A4680" s="504" t="s">
        <v>8221</v>
      </c>
      <c r="B4680" s="233" t="s">
        <v>8222</v>
      </c>
      <c r="C4680" s="234" t="s">
        <v>741</v>
      </c>
      <c r="D4680" s="235">
        <v>151.63999999999999</v>
      </c>
    </row>
    <row r="4681" spans="1:4" ht="24.95" customHeight="1" x14ac:dyDescent="0.2">
      <c r="A4681" s="504" t="s">
        <v>8223</v>
      </c>
      <c r="B4681" s="233" t="s">
        <v>8224</v>
      </c>
      <c r="C4681" s="234" t="s">
        <v>741</v>
      </c>
      <c r="D4681" s="235">
        <v>68.36</v>
      </c>
    </row>
    <row r="4682" spans="1:4" ht="24.95" customHeight="1" x14ac:dyDescent="0.2">
      <c r="A4682" s="504" t="s">
        <v>8225</v>
      </c>
      <c r="B4682" s="233" t="s">
        <v>8226</v>
      </c>
      <c r="C4682" s="234" t="s">
        <v>741</v>
      </c>
      <c r="D4682" s="235">
        <v>74.88</v>
      </c>
    </row>
    <row r="4683" spans="1:4" ht="24.95" customHeight="1" x14ac:dyDescent="0.2">
      <c r="A4683" s="504" t="s">
        <v>8227</v>
      </c>
      <c r="B4683" s="233" t="s">
        <v>8228</v>
      </c>
      <c r="C4683" s="234" t="s">
        <v>741</v>
      </c>
      <c r="D4683" s="235">
        <v>68.36</v>
      </c>
    </row>
    <row r="4684" spans="1:4" ht="24.95" customHeight="1" x14ac:dyDescent="0.2">
      <c r="A4684" s="504" t="s">
        <v>8229</v>
      </c>
      <c r="B4684" s="233" t="s">
        <v>8230</v>
      </c>
      <c r="C4684" s="234" t="s">
        <v>775</v>
      </c>
      <c r="D4684" s="235">
        <v>48.07</v>
      </c>
    </row>
    <row r="4685" spans="1:4" ht="24.95" customHeight="1" x14ac:dyDescent="0.2">
      <c r="A4685" s="504" t="s">
        <v>8231</v>
      </c>
      <c r="B4685" s="233" t="s">
        <v>8232</v>
      </c>
      <c r="C4685" s="234" t="s">
        <v>775</v>
      </c>
      <c r="D4685" s="235">
        <v>44.13</v>
      </c>
    </row>
    <row r="4686" spans="1:4" ht="24.95" customHeight="1" x14ac:dyDescent="0.2">
      <c r="A4686" s="504" t="s">
        <v>8233</v>
      </c>
      <c r="B4686" s="233" t="s">
        <v>8234</v>
      </c>
      <c r="C4686" s="234" t="s">
        <v>779</v>
      </c>
      <c r="D4686" s="235">
        <v>20.23</v>
      </c>
    </row>
    <row r="4687" spans="1:4" ht="24.95" customHeight="1" x14ac:dyDescent="0.2">
      <c r="A4687" s="504">
        <v>83878</v>
      </c>
      <c r="B4687" s="233" t="s">
        <v>8235</v>
      </c>
      <c r="C4687" s="234" t="s">
        <v>775</v>
      </c>
      <c r="D4687" s="235">
        <v>47.51</v>
      </c>
    </row>
    <row r="4688" spans="1:4" ht="24.95" customHeight="1" x14ac:dyDescent="0.2">
      <c r="A4688" s="504">
        <v>83879</v>
      </c>
      <c r="B4688" s="233" t="s">
        <v>8236</v>
      </c>
      <c r="C4688" s="234" t="s">
        <v>775</v>
      </c>
      <c r="D4688" s="235">
        <v>54.8</v>
      </c>
    </row>
    <row r="4689" spans="1:4" ht="24.95" customHeight="1" x14ac:dyDescent="0.2">
      <c r="A4689" s="504">
        <v>73658</v>
      </c>
      <c r="B4689" s="233" t="s">
        <v>8237</v>
      </c>
      <c r="C4689" s="234" t="s">
        <v>775</v>
      </c>
      <c r="D4689" s="235">
        <v>486.22</v>
      </c>
    </row>
    <row r="4690" spans="1:4" ht="24.95" customHeight="1" x14ac:dyDescent="0.2">
      <c r="A4690" s="504">
        <v>93350</v>
      </c>
      <c r="B4690" s="233" t="s">
        <v>8238</v>
      </c>
      <c r="C4690" s="234" t="s">
        <v>775</v>
      </c>
      <c r="D4690" s="235">
        <v>694.24</v>
      </c>
    </row>
    <row r="4691" spans="1:4" ht="24.95" customHeight="1" x14ac:dyDescent="0.2">
      <c r="A4691" s="504">
        <v>93351</v>
      </c>
      <c r="B4691" s="233" t="s">
        <v>8239</v>
      </c>
      <c r="C4691" s="234" t="s">
        <v>775</v>
      </c>
      <c r="D4691" s="235">
        <v>566.16</v>
      </c>
    </row>
    <row r="4692" spans="1:4" ht="24.95" customHeight="1" x14ac:dyDescent="0.2">
      <c r="A4692" s="504">
        <v>93352</v>
      </c>
      <c r="B4692" s="233" t="s">
        <v>8240</v>
      </c>
      <c r="C4692" s="234" t="s">
        <v>775</v>
      </c>
      <c r="D4692" s="235">
        <v>438.97</v>
      </c>
    </row>
    <row r="4693" spans="1:4" ht="24.95" customHeight="1" x14ac:dyDescent="0.2">
      <c r="A4693" s="504">
        <v>93353</v>
      </c>
      <c r="B4693" s="233" t="s">
        <v>8241</v>
      </c>
      <c r="C4693" s="234" t="s">
        <v>775</v>
      </c>
      <c r="D4693" s="235">
        <v>314.83999999999997</v>
      </c>
    </row>
    <row r="4694" spans="1:4" ht="24.95" customHeight="1" x14ac:dyDescent="0.2">
      <c r="A4694" s="504">
        <v>93354</v>
      </c>
      <c r="B4694" s="233" t="s">
        <v>8242</v>
      </c>
      <c r="C4694" s="234" t="s">
        <v>775</v>
      </c>
      <c r="D4694" s="235">
        <v>460.04</v>
      </c>
    </row>
    <row r="4695" spans="1:4" ht="24.95" customHeight="1" x14ac:dyDescent="0.2">
      <c r="A4695" s="504">
        <v>93355</v>
      </c>
      <c r="B4695" s="233" t="s">
        <v>8243</v>
      </c>
      <c r="C4695" s="234" t="s">
        <v>775</v>
      </c>
      <c r="D4695" s="235">
        <v>381.55</v>
      </c>
    </row>
    <row r="4696" spans="1:4" ht="24.95" customHeight="1" x14ac:dyDescent="0.2">
      <c r="A4696" s="504">
        <v>93356</v>
      </c>
      <c r="B4696" s="233" t="s">
        <v>8244</v>
      </c>
      <c r="C4696" s="234" t="s">
        <v>775</v>
      </c>
      <c r="D4696" s="235">
        <v>302.58</v>
      </c>
    </row>
    <row r="4697" spans="1:4" ht="24.95" customHeight="1" x14ac:dyDescent="0.2">
      <c r="A4697" s="504">
        <v>93357</v>
      </c>
      <c r="B4697" s="233" t="s">
        <v>8245</v>
      </c>
      <c r="C4697" s="234" t="s">
        <v>775</v>
      </c>
      <c r="D4697" s="235">
        <v>225.3</v>
      </c>
    </row>
    <row r="4698" spans="1:4" ht="24.95" customHeight="1" x14ac:dyDescent="0.2">
      <c r="A4698" s="504">
        <v>83335</v>
      </c>
      <c r="B4698" s="233" t="s">
        <v>8246</v>
      </c>
      <c r="C4698" s="234" t="s">
        <v>741</v>
      </c>
      <c r="D4698" s="235">
        <v>37.090000000000003</v>
      </c>
    </row>
    <row r="4699" spans="1:4" ht="24.95" customHeight="1" x14ac:dyDescent="0.2">
      <c r="A4699" s="504">
        <v>88548</v>
      </c>
      <c r="B4699" s="233" t="s">
        <v>8247</v>
      </c>
      <c r="C4699" s="234" t="s">
        <v>741</v>
      </c>
      <c r="D4699" s="235">
        <v>25.13</v>
      </c>
    </row>
    <row r="4700" spans="1:4" ht="24.95" customHeight="1" x14ac:dyDescent="0.2">
      <c r="A4700" s="504" t="s">
        <v>8248</v>
      </c>
      <c r="B4700" s="233" t="s">
        <v>8249</v>
      </c>
      <c r="C4700" s="234" t="s">
        <v>742</v>
      </c>
      <c r="D4700" s="235">
        <v>0.32</v>
      </c>
    </row>
    <row r="4701" spans="1:4" ht="24.95" customHeight="1" x14ac:dyDescent="0.2">
      <c r="A4701" s="504" t="s">
        <v>8250</v>
      </c>
      <c r="B4701" s="233" t="s">
        <v>8251</v>
      </c>
      <c r="C4701" s="234" t="s">
        <v>741</v>
      </c>
      <c r="D4701" s="235">
        <v>1.72</v>
      </c>
    </row>
    <row r="4702" spans="1:4" ht="24.95" customHeight="1" x14ac:dyDescent="0.2">
      <c r="A4702" s="504" t="s">
        <v>8252</v>
      </c>
      <c r="B4702" s="233" t="s">
        <v>8253</v>
      </c>
      <c r="C4702" s="234" t="s">
        <v>741</v>
      </c>
      <c r="D4702" s="235">
        <v>2.85</v>
      </c>
    </row>
    <row r="4703" spans="1:4" ht="24.95" customHeight="1" x14ac:dyDescent="0.2">
      <c r="A4703" s="504" t="s">
        <v>8254</v>
      </c>
      <c r="B4703" s="233" t="s">
        <v>8255</v>
      </c>
      <c r="C4703" s="234" t="s">
        <v>742</v>
      </c>
      <c r="D4703" s="235">
        <v>0.2</v>
      </c>
    </row>
    <row r="4704" spans="1:4" ht="24.95" customHeight="1" x14ac:dyDescent="0.2">
      <c r="A4704" s="504" t="s">
        <v>8256</v>
      </c>
      <c r="B4704" s="233" t="s">
        <v>8257</v>
      </c>
      <c r="C4704" s="234" t="s">
        <v>741</v>
      </c>
      <c r="D4704" s="235">
        <v>4.3099999999999996</v>
      </c>
    </row>
    <row r="4705" spans="1:4" ht="24.95" customHeight="1" x14ac:dyDescent="0.2">
      <c r="A4705" s="504" t="s">
        <v>8258</v>
      </c>
      <c r="B4705" s="233" t="s">
        <v>8259</v>
      </c>
      <c r="C4705" s="234" t="s">
        <v>741</v>
      </c>
      <c r="D4705" s="235">
        <v>1.41</v>
      </c>
    </row>
    <row r="4706" spans="1:4" ht="24.95" customHeight="1" x14ac:dyDescent="0.2">
      <c r="A4706" s="504" t="s">
        <v>8260</v>
      </c>
      <c r="B4706" s="233" t="s">
        <v>8261</v>
      </c>
      <c r="C4706" s="234" t="s">
        <v>741</v>
      </c>
      <c r="D4706" s="235">
        <v>2.74</v>
      </c>
    </row>
    <row r="4707" spans="1:4" ht="24.95" customHeight="1" x14ac:dyDescent="0.2">
      <c r="A4707" s="504" t="s">
        <v>8262</v>
      </c>
      <c r="B4707" s="233" t="s">
        <v>8263</v>
      </c>
      <c r="C4707" s="234" t="s">
        <v>741</v>
      </c>
      <c r="D4707" s="235">
        <v>1.4</v>
      </c>
    </row>
    <row r="4708" spans="1:4" ht="24.95" customHeight="1" x14ac:dyDescent="0.2">
      <c r="A4708" s="504">
        <v>79472</v>
      </c>
      <c r="B4708" s="233" t="s">
        <v>8264</v>
      </c>
      <c r="C4708" s="234" t="s">
        <v>742</v>
      </c>
      <c r="D4708" s="235">
        <v>0.44</v>
      </c>
    </row>
    <row r="4709" spans="1:4" ht="24.95" customHeight="1" x14ac:dyDescent="0.2">
      <c r="A4709" s="504">
        <v>79473</v>
      </c>
      <c r="B4709" s="233" t="s">
        <v>935</v>
      </c>
      <c r="C4709" s="234" t="s">
        <v>741</v>
      </c>
      <c r="D4709" s="235">
        <v>5.04</v>
      </c>
    </row>
    <row r="4710" spans="1:4" ht="24.95" customHeight="1" x14ac:dyDescent="0.2">
      <c r="A4710" s="504">
        <v>79480</v>
      </c>
      <c r="B4710" s="233" t="s">
        <v>8265</v>
      </c>
      <c r="C4710" s="234" t="s">
        <v>741</v>
      </c>
      <c r="D4710" s="235">
        <v>2.11</v>
      </c>
    </row>
    <row r="4711" spans="1:4" ht="24.95" customHeight="1" x14ac:dyDescent="0.2">
      <c r="A4711" s="504">
        <v>83336</v>
      </c>
      <c r="B4711" s="233" t="s">
        <v>8266</v>
      </c>
      <c r="C4711" s="234" t="s">
        <v>741</v>
      </c>
      <c r="D4711" s="235">
        <v>4.05</v>
      </c>
    </row>
    <row r="4712" spans="1:4" ht="24.95" customHeight="1" x14ac:dyDescent="0.2">
      <c r="A4712" s="504">
        <v>83338</v>
      </c>
      <c r="B4712" s="233" t="s">
        <v>8267</v>
      </c>
      <c r="C4712" s="234" t="s">
        <v>741</v>
      </c>
      <c r="D4712" s="235">
        <v>2.2999999999999998</v>
      </c>
    </row>
    <row r="4713" spans="1:4" ht="24.95" customHeight="1" x14ac:dyDescent="0.2">
      <c r="A4713" s="504">
        <v>89885</v>
      </c>
      <c r="B4713" s="233" t="s">
        <v>8268</v>
      </c>
      <c r="C4713" s="234" t="s">
        <v>741</v>
      </c>
      <c r="D4713" s="235">
        <v>7.19</v>
      </c>
    </row>
    <row r="4714" spans="1:4" ht="24.95" customHeight="1" x14ac:dyDescent="0.2">
      <c r="A4714" s="504">
        <v>89886</v>
      </c>
      <c r="B4714" s="233" t="s">
        <v>8269</v>
      </c>
      <c r="C4714" s="234" t="s">
        <v>741</v>
      </c>
      <c r="D4714" s="235">
        <v>7.22</v>
      </c>
    </row>
    <row r="4715" spans="1:4" ht="24.95" customHeight="1" x14ac:dyDescent="0.2">
      <c r="A4715" s="504">
        <v>89887</v>
      </c>
      <c r="B4715" s="233" t="s">
        <v>8270</v>
      </c>
      <c r="C4715" s="234" t="s">
        <v>741</v>
      </c>
      <c r="D4715" s="235">
        <v>7.46</v>
      </c>
    </row>
    <row r="4716" spans="1:4" ht="24.95" customHeight="1" x14ac:dyDescent="0.2">
      <c r="A4716" s="504">
        <v>89888</v>
      </c>
      <c r="B4716" s="233" t="s">
        <v>8271</v>
      </c>
      <c r="C4716" s="234" t="s">
        <v>741</v>
      </c>
      <c r="D4716" s="235">
        <v>7.39</v>
      </c>
    </row>
    <row r="4717" spans="1:4" ht="24.95" customHeight="1" x14ac:dyDescent="0.2">
      <c r="A4717" s="504">
        <v>89889</v>
      </c>
      <c r="B4717" s="233" t="s">
        <v>8272</v>
      </c>
      <c r="C4717" s="234" t="s">
        <v>741</v>
      </c>
      <c r="D4717" s="235">
        <v>7.65</v>
      </c>
    </row>
    <row r="4718" spans="1:4" ht="24.95" customHeight="1" x14ac:dyDescent="0.2">
      <c r="A4718" s="504">
        <v>89890</v>
      </c>
      <c r="B4718" s="233" t="s">
        <v>8273</v>
      </c>
      <c r="C4718" s="234" t="s">
        <v>741</v>
      </c>
      <c r="D4718" s="235">
        <v>10.59</v>
      </c>
    </row>
    <row r="4719" spans="1:4" ht="24.95" customHeight="1" x14ac:dyDescent="0.2">
      <c r="A4719" s="504">
        <v>89893</v>
      </c>
      <c r="B4719" s="233" t="s">
        <v>8274</v>
      </c>
      <c r="C4719" s="234" t="s">
        <v>741</v>
      </c>
      <c r="D4719" s="235">
        <v>13.01</v>
      </c>
    </row>
    <row r="4720" spans="1:4" ht="24.95" customHeight="1" x14ac:dyDescent="0.2">
      <c r="A4720" s="504">
        <v>89894</v>
      </c>
      <c r="B4720" s="233" t="s">
        <v>8275</v>
      </c>
      <c r="C4720" s="234" t="s">
        <v>741</v>
      </c>
      <c r="D4720" s="235">
        <v>14.48</v>
      </c>
    </row>
    <row r="4721" spans="1:4" ht="24.95" customHeight="1" x14ac:dyDescent="0.2">
      <c r="A4721" s="504">
        <v>89895</v>
      </c>
      <c r="B4721" s="233" t="s">
        <v>8276</v>
      </c>
      <c r="C4721" s="234" t="s">
        <v>741</v>
      </c>
      <c r="D4721" s="235">
        <v>17.559999999999999</v>
      </c>
    </row>
    <row r="4722" spans="1:4" ht="24.95" customHeight="1" x14ac:dyDescent="0.2">
      <c r="A4722" s="504">
        <v>89903</v>
      </c>
      <c r="B4722" s="233" t="s">
        <v>8277</v>
      </c>
      <c r="C4722" s="234" t="s">
        <v>741</v>
      </c>
      <c r="D4722" s="235">
        <v>6.33</v>
      </c>
    </row>
    <row r="4723" spans="1:4" ht="24.95" customHeight="1" x14ac:dyDescent="0.2">
      <c r="A4723" s="504">
        <v>89904</v>
      </c>
      <c r="B4723" s="233" t="s">
        <v>8278</v>
      </c>
      <c r="C4723" s="234" t="s">
        <v>741</v>
      </c>
      <c r="D4723" s="235">
        <v>6.36</v>
      </c>
    </row>
    <row r="4724" spans="1:4" ht="24.95" customHeight="1" x14ac:dyDescent="0.2">
      <c r="A4724" s="504">
        <v>89905</v>
      </c>
      <c r="B4724" s="233" t="s">
        <v>8279</v>
      </c>
      <c r="C4724" s="234" t="s">
        <v>741</v>
      </c>
      <c r="D4724" s="235">
        <v>6.57</v>
      </c>
    </row>
    <row r="4725" spans="1:4" ht="24.95" customHeight="1" x14ac:dyDescent="0.2">
      <c r="A4725" s="504">
        <v>89906</v>
      </c>
      <c r="B4725" s="233" t="s">
        <v>8280</v>
      </c>
      <c r="C4725" s="234" t="s">
        <v>741</v>
      </c>
      <c r="D4725" s="235">
        <v>6.5</v>
      </c>
    </row>
    <row r="4726" spans="1:4" ht="24.95" customHeight="1" x14ac:dyDescent="0.2">
      <c r="A4726" s="504">
        <v>89907</v>
      </c>
      <c r="B4726" s="233" t="s">
        <v>8281</v>
      </c>
      <c r="C4726" s="234" t="s">
        <v>741</v>
      </c>
      <c r="D4726" s="235">
        <v>7.31</v>
      </c>
    </row>
    <row r="4727" spans="1:4" ht="24.95" customHeight="1" x14ac:dyDescent="0.2">
      <c r="A4727" s="504">
        <v>89908</v>
      </c>
      <c r="B4727" s="233" t="s">
        <v>8282</v>
      </c>
      <c r="C4727" s="234" t="s">
        <v>741</v>
      </c>
      <c r="D4727" s="235">
        <v>9.94</v>
      </c>
    </row>
    <row r="4728" spans="1:4" ht="24.95" customHeight="1" x14ac:dyDescent="0.2">
      <c r="A4728" s="504">
        <v>89911</v>
      </c>
      <c r="B4728" s="233" t="s">
        <v>8283</v>
      </c>
      <c r="C4728" s="234" t="s">
        <v>741</v>
      </c>
      <c r="D4728" s="235">
        <v>12.11</v>
      </c>
    </row>
    <row r="4729" spans="1:4" ht="24.95" customHeight="1" x14ac:dyDescent="0.2">
      <c r="A4729" s="504">
        <v>89912</v>
      </c>
      <c r="B4729" s="233" t="s">
        <v>8284</v>
      </c>
      <c r="C4729" s="234" t="s">
        <v>741</v>
      </c>
      <c r="D4729" s="235">
        <v>12.91</v>
      </c>
    </row>
    <row r="4730" spans="1:4" ht="24.95" customHeight="1" x14ac:dyDescent="0.2">
      <c r="A4730" s="504">
        <v>89913</v>
      </c>
      <c r="B4730" s="233" t="s">
        <v>8285</v>
      </c>
      <c r="C4730" s="234" t="s">
        <v>741</v>
      </c>
      <c r="D4730" s="235">
        <v>15.67</v>
      </c>
    </row>
    <row r="4731" spans="1:4" ht="24.95" customHeight="1" x14ac:dyDescent="0.2">
      <c r="A4731" s="504">
        <v>89921</v>
      </c>
      <c r="B4731" s="233" t="s">
        <v>8286</v>
      </c>
      <c r="C4731" s="234" t="s">
        <v>741</v>
      </c>
      <c r="D4731" s="235">
        <v>5.85</v>
      </c>
    </row>
    <row r="4732" spans="1:4" ht="24.95" customHeight="1" x14ac:dyDescent="0.2">
      <c r="A4732" s="504">
        <v>89922</v>
      </c>
      <c r="B4732" s="233" t="s">
        <v>8287</v>
      </c>
      <c r="C4732" s="234" t="s">
        <v>741</v>
      </c>
      <c r="D4732" s="235">
        <v>5.88</v>
      </c>
    </row>
    <row r="4733" spans="1:4" ht="24.95" customHeight="1" x14ac:dyDescent="0.2">
      <c r="A4733" s="504">
        <v>89923</v>
      </c>
      <c r="B4733" s="233" t="s">
        <v>8288</v>
      </c>
      <c r="C4733" s="234" t="s">
        <v>741</v>
      </c>
      <c r="D4733" s="235">
        <v>6.13</v>
      </c>
    </row>
    <row r="4734" spans="1:4" ht="24.95" customHeight="1" x14ac:dyDescent="0.2">
      <c r="A4734" s="504">
        <v>89924</v>
      </c>
      <c r="B4734" s="233" t="s">
        <v>8289</v>
      </c>
      <c r="C4734" s="234" t="s">
        <v>741</v>
      </c>
      <c r="D4734" s="235">
        <v>6.06</v>
      </c>
    </row>
    <row r="4735" spans="1:4" ht="24.95" customHeight="1" x14ac:dyDescent="0.2">
      <c r="A4735" s="504">
        <v>89925</v>
      </c>
      <c r="B4735" s="233" t="s">
        <v>8290</v>
      </c>
      <c r="C4735" s="234" t="s">
        <v>741</v>
      </c>
      <c r="D4735" s="235">
        <v>6.32</v>
      </c>
    </row>
    <row r="4736" spans="1:4" ht="24.95" customHeight="1" x14ac:dyDescent="0.2">
      <c r="A4736" s="504">
        <v>89926</v>
      </c>
      <c r="B4736" s="233" t="s">
        <v>8291</v>
      </c>
      <c r="C4736" s="234" t="s">
        <v>741</v>
      </c>
      <c r="D4736" s="235">
        <v>9.51</v>
      </c>
    </row>
    <row r="4737" spans="1:4" ht="24.95" customHeight="1" x14ac:dyDescent="0.2">
      <c r="A4737" s="504">
        <v>89929</v>
      </c>
      <c r="B4737" s="233" t="s">
        <v>8292</v>
      </c>
      <c r="C4737" s="234" t="s">
        <v>741</v>
      </c>
      <c r="D4737" s="235">
        <v>12.2</v>
      </c>
    </row>
    <row r="4738" spans="1:4" ht="24.95" customHeight="1" x14ac:dyDescent="0.2">
      <c r="A4738" s="504">
        <v>89930</v>
      </c>
      <c r="B4738" s="233" t="s">
        <v>8293</v>
      </c>
      <c r="C4738" s="234" t="s">
        <v>741</v>
      </c>
      <c r="D4738" s="235">
        <v>13.05</v>
      </c>
    </row>
    <row r="4739" spans="1:4" ht="24.95" customHeight="1" x14ac:dyDescent="0.2">
      <c r="A4739" s="504">
        <v>89931</v>
      </c>
      <c r="B4739" s="233" t="s">
        <v>8294</v>
      </c>
      <c r="C4739" s="234" t="s">
        <v>741</v>
      </c>
      <c r="D4739" s="235">
        <v>16.41</v>
      </c>
    </row>
    <row r="4740" spans="1:4" ht="24.95" customHeight="1" x14ac:dyDescent="0.2">
      <c r="A4740" s="504">
        <v>89939</v>
      </c>
      <c r="B4740" s="233" t="s">
        <v>8295</v>
      </c>
      <c r="C4740" s="234" t="s">
        <v>741</v>
      </c>
      <c r="D4740" s="235">
        <v>5.47</v>
      </c>
    </row>
    <row r="4741" spans="1:4" ht="24.95" customHeight="1" x14ac:dyDescent="0.2">
      <c r="A4741" s="504">
        <v>89940</v>
      </c>
      <c r="B4741" s="233" t="s">
        <v>8296</v>
      </c>
      <c r="C4741" s="234" t="s">
        <v>741</v>
      </c>
      <c r="D4741" s="235">
        <v>5.49</v>
      </c>
    </row>
    <row r="4742" spans="1:4" ht="24.95" customHeight="1" x14ac:dyDescent="0.2">
      <c r="A4742" s="504">
        <v>89941</v>
      </c>
      <c r="B4742" s="233" t="s">
        <v>8297</v>
      </c>
      <c r="C4742" s="234" t="s">
        <v>741</v>
      </c>
      <c r="D4742" s="235">
        <v>5.72</v>
      </c>
    </row>
    <row r="4743" spans="1:4" ht="24.95" customHeight="1" x14ac:dyDescent="0.2">
      <c r="A4743" s="504">
        <v>89942</v>
      </c>
      <c r="B4743" s="233" t="s">
        <v>8298</v>
      </c>
      <c r="C4743" s="234" t="s">
        <v>741</v>
      </c>
      <c r="D4743" s="235">
        <v>5.65</v>
      </c>
    </row>
    <row r="4744" spans="1:4" ht="24.95" customHeight="1" x14ac:dyDescent="0.2">
      <c r="A4744" s="504">
        <v>89943</v>
      </c>
      <c r="B4744" s="233" t="s">
        <v>8299</v>
      </c>
      <c r="C4744" s="234" t="s">
        <v>741</v>
      </c>
      <c r="D4744" s="235">
        <v>5.87</v>
      </c>
    </row>
    <row r="4745" spans="1:4" ht="24.95" customHeight="1" x14ac:dyDescent="0.2">
      <c r="A4745" s="504">
        <v>89944</v>
      </c>
      <c r="B4745" s="233" t="s">
        <v>8300</v>
      </c>
      <c r="C4745" s="234" t="s">
        <v>741</v>
      </c>
      <c r="D4745" s="235">
        <v>8.73</v>
      </c>
    </row>
    <row r="4746" spans="1:4" ht="24.95" customHeight="1" x14ac:dyDescent="0.2">
      <c r="A4746" s="504">
        <v>89947</v>
      </c>
      <c r="B4746" s="233" t="s">
        <v>8301</v>
      </c>
      <c r="C4746" s="234" t="s">
        <v>741</v>
      </c>
      <c r="D4746" s="235">
        <v>10.75</v>
      </c>
    </row>
    <row r="4747" spans="1:4" ht="24.95" customHeight="1" x14ac:dyDescent="0.2">
      <c r="A4747" s="504">
        <v>89948</v>
      </c>
      <c r="B4747" s="233" t="s">
        <v>8302</v>
      </c>
      <c r="C4747" s="234" t="s">
        <v>741</v>
      </c>
      <c r="D4747" s="235">
        <v>11.9</v>
      </c>
    </row>
    <row r="4748" spans="1:4" ht="24.95" customHeight="1" x14ac:dyDescent="0.2">
      <c r="A4748" s="504">
        <v>89949</v>
      </c>
      <c r="B4748" s="233" t="s">
        <v>8303</v>
      </c>
      <c r="C4748" s="234" t="s">
        <v>741</v>
      </c>
      <c r="D4748" s="235">
        <v>14.49</v>
      </c>
    </row>
    <row r="4749" spans="1:4" ht="24.95" customHeight="1" x14ac:dyDescent="0.2">
      <c r="A4749" s="504">
        <v>96520</v>
      </c>
      <c r="B4749" s="233" t="s">
        <v>8304</v>
      </c>
      <c r="C4749" s="234" t="s">
        <v>741</v>
      </c>
      <c r="D4749" s="235">
        <v>68.34</v>
      </c>
    </row>
    <row r="4750" spans="1:4" ht="24.95" customHeight="1" x14ac:dyDescent="0.2">
      <c r="A4750" s="504">
        <v>96521</v>
      </c>
      <c r="B4750" s="233" t="s">
        <v>8305</v>
      </c>
      <c r="C4750" s="234" t="s">
        <v>741</v>
      </c>
      <c r="D4750" s="235">
        <v>29.53</v>
      </c>
    </row>
    <row r="4751" spans="1:4" ht="24.95" customHeight="1" x14ac:dyDescent="0.2">
      <c r="A4751" s="504">
        <v>96522</v>
      </c>
      <c r="B4751" s="233" t="s">
        <v>8306</v>
      </c>
      <c r="C4751" s="234" t="s">
        <v>741</v>
      </c>
      <c r="D4751" s="235">
        <v>101.12</v>
      </c>
    </row>
    <row r="4752" spans="1:4" ht="24.95" customHeight="1" x14ac:dyDescent="0.2">
      <c r="A4752" s="504">
        <v>96523</v>
      </c>
      <c r="B4752" s="233" t="s">
        <v>8307</v>
      </c>
      <c r="C4752" s="234" t="s">
        <v>741</v>
      </c>
      <c r="D4752" s="235">
        <v>64.010000000000005</v>
      </c>
    </row>
    <row r="4753" spans="1:4" ht="24.95" customHeight="1" x14ac:dyDescent="0.2">
      <c r="A4753" s="504">
        <v>96524</v>
      </c>
      <c r="B4753" s="233" t="s">
        <v>8308</v>
      </c>
      <c r="C4753" s="234" t="s">
        <v>741</v>
      </c>
      <c r="D4753" s="235">
        <v>123.58</v>
      </c>
    </row>
    <row r="4754" spans="1:4" ht="24.95" customHeight="1" x14ac:dyDescent="0.2">
      <c r="A4754" s="504">
        <v>96525</v>
      </c>
      <c r="B4754" s="233" t="s">
        <v>8309</v>
      </c>
      <c r="C4754" s="234" t="s">
        <v>741</v>
      </c>
      <c r="D4754" s="235">
        <v>26.85</v>
      </c>
    </row>
    <row r="4755" spans="1:4" ht="24.95" customHeight="1" x14ac:dyDescent="0.2">
      <c r="A4755" s="504">
        <v>96526</v>
      </c>
      <c r="B4755" s="233" t="s">
        <v>8310</v>
      </c>
      <c r="C4755" s="234" t="s">
        <v>741</v>
      </c>
      <c r="D4755" s="235">
        <v>204.75</v>
      </c>
    </row>
    <row r="4756" spans="1:4" ht="24.95" customHeight="1" x14ac:dyDescent="0.2">
      <c r="A4756" s="504">
        <v>96527</v>
      </c>
      <c r="B4756" s="233" t="s">
        <v>8311</v>
      </c>
      <c r="C4756" s="234" t="s">
        <v>741</v>
      </c>
      <c r="D4756" s="235">
        <v>83.88</v>
      </c>
    </row>
    <row r="4757" spans="1:4" ht="24.95" customHeight="1" x14ac:dyDescent="0.2">
      <c r="A4757" s="504">
        <v>96528</v>
      </c>
      <c r="B4757" s="233" t="s">
        <v>8312</v>
      </c>
      <c r="C4757" s="234" t="s">
        <v>742</v>
      </c>
      <c r="D4757" s="235">
        <v>142.07</v>
      </c>
    </row>
    <row r="4758" spans="1:4" ht="24.95" customHeight="1" x14ac:dyDescent="0.2">
      <c r="A4758" s="504">
        <v>98116</v>
      </c>
      <c r="B4758" s="233" t="s">
        <v>8313</v>
      </c>
      <c r="C4758" s="234" t="s">
        <v>741</v>
      </c>
      <c r="D4758" s="235">
        <v>11.06</v>
      </c>
    </row>
    <row r="4759" spans="1:4" ht="24.95" customHeight="1" x14ac:dyDescent="0.2">
      <c r="A4759" s="504">
        <v>98117</v>
      </c>
      <c r="B4759" s="233" t="s">
        <v>8314</v>
      </c>
      <c r="C4759" s="234" t="s">
        <v>741</v>
      </c>
      <c r="D4759" s="235">
        <v>10.34</v>
      </c>
    </row>
    <row r="4760" spans="1:4" ht="24.95" customHeight="1" x14ac:dyDescent="0.2">
      <c r="A4760" s="504">
        <v>98118</v>
      </c>
      <c r="B4760" s="233" t="s">
        <v>8315</v>
      </c>
      <c r="C4760" s="234" t="s">
        <v>741</v>
      </c>
      <c r="D4760" s="235">
        <v>10.39</v>
      </c>
    </row>
    <row r="4761" spans="1:4" ht="24.95" customHeight="1" x14ac:dyDescent="0.2">
      <c r="A4761" s="504">
        <v>98119</v>
      </c>
      <c r="B4761" s="233" t="s">
        <v>8316</v>
      </c>
      <c r="C4761" s="234" t="s">
        <v>741</v>
      </c>
      <c r="D4761" s="235">
        <v>9.1300000000000008</v>
      </c>
    </row>
    <row r="4762" spans="1:4" ht="24.95" customHeight="1" x14ac:dyDescent="0.2">
      <c r="A4762" s="504">
        <v>72915</v>
      </c>
      <c r="B4762" s="233" t="s">
        <v>8317</v>
      </c>
      <c r="C4762" s="234" t="s">
        <v>741</v>
      </c>
      <c r="D4762" s="235">
        <v>9.81</v>
      </c>
    </row>
    <row r="4763" spans="1:4" ht="24.95" customHeight="1" x14ac:dyDescent="0.2">
      <c r="A4763" s="504">
        <v>72917</v>
      </c>
      <c r="B4763" s="233" t="s">
        <v>8318</v>
      </c>
      <c r="C4763" s="234" t="s">
        <v>741</v>
      </c>
      <c r="D4763" s="235">
        <v>11.21</v>
      </c>
    </row>
    <row r="4764" spans="1:4" ht="24.95" customHeight="1" x14ac:dyDescent="0.2">
      <c r="A4764" s="504">
        <v>72918</v>
      </c>
      <c r="B4764" s="233" t="s">
        <v>8319</v>
      </c>
      <c r="C4764" s="234" t="s">
        <v>741</v>
      </c>
      <c r="D4764" s="235">
        <v>13.08</v>
      </c>
    </row>
    <row r="4765" spans="1:4" ht="24.95" customHeight="1" x14ac:dyDescent="0.2">
      <c r="A4765" s="504" t="s">
        <v>8320</v>
      </c>
      <c r="B4765" s="233" t="s">
        <v>8321</v>
      </c>
      <c r="C4765" s="234" t="s">
        <v>741</v>
      </c>
      <c r="D4765" s="235">
        <v>135.80000000000001</v>
      </c>
    </row>
    <row r="4766" spans="1:4" ht="24.95" customHeight="1" x14ac:dyDescent="0.2">
      <c r="A4766" s="504" t="s">
        <v>8322</v>
      </c>
      <c r="B4766" s="233" t="s">
        <v>8323</v>
      </c>
      <c r="C4766" s="234" t="s">
        <v>741</v>
      </c>
      <c r="D4766" s="235">
        <v>203.7</v>
      </c>
    </row>
    <row r="4767" spans="1:4" ht="24.95" customHeight="1" x14ac:dyDescent="0.2">
      <c r="A4767" s="504" t="s">
        <v>8324</v>
      </c>
      <c r="B4767" s="233" t="s">
        <v>8325</v>
      </c>
      <c r="C4767" s="234" t="s">
        <v>741</v>
      </c>
      <c r="D4767" s="235">
        <v>32.590000000000003</v>
      </c>
    </row>
    <row r="4768" spans="1:4" ht="24.95" customHeight="1" x14ac:dyDescent="0.2">
      <c r="A4768" s="504" t="s">
        <v>8326</v>
      </c>
      <c r="B4768" s="233" t="s">
        <v>8327</v>
      </c>
      <c r="C4768" s="234" t="s">
        <v>741</v>
      </c>
      <c r="D4768" s="235">
        <v>29.33</v>
      </c>
    </row>
    <row r="4769" spans="1:4" ht="24.95" customHeight="1" x14ac:dyDescent="0.2">
      <c r="A4769" s="504">
        <v>83343</v>
      </c>
      <c r="B4769" s="233" t="s">
        <v>8328</v>
      </c>
      <c r="C4769" s="234" t="s">
        <v>741</v>
      </c>
      <c r="D4769" s="235">
        <v>12.16</v>
      </c>
    </row>
    <row r="4770" spans="1:4" ht="24.95" customHeight="1" x14ac:dyDescent="0.2">
      <c r="A4770" s="504">
        <v>90082</v>
      </c>
      <c r="B4770" s="233" t="s">
        <v>8329</v>
      </c>
      <c r="C4770" s="234" t="s">
        <v>741</v>
      </c>
      <c r="D4770" s="235">
        <v>7.81</v>
      </c>
    </row>
    <row r="4771" spans="1:4" ht="24.95" customHeight="1" x14ac:dyDescent="0.2">
      <c r="A4771" s="504">
        <v>90084</v>
      </c>
      <c r="B4771" s="233" t="s">
        <v>8330</v>
      </c>
      <c r="C4771" s="234" t="s">
        <v>741</v>
      </c>
      <c r="D4771" s="235">
        <v>7.59</v>
      </c>
    </row>
    <row r="4772" spans="1:4" ht="24.95" customHeight="1" x14ac:dyDescent="0.2">
      <c r="A4772" s="504">
        <v>90085</v>
      </c>
      <c r="B4772" s="233" t="s">
        <v>8331</v>
      </c>
      <c r="C4772" s="234" t="s">
        <v>741</v>
      </c>
      <c r="D4772" s="235">
        <v>7.14</v>
      </c>
    </row>
    <row r="4773" spans="1:4" ht="24.95" customHeight="1" x14ac:dyDescent="0.2">
      <c r="A4773" s="504">
        <v>90086</v>
      </c>
      <c r="B4773" s="233" t="s">
        <v>8332</v>
      </c>
      <c r="C4773" s="234" t="s">
        <v>741</v>
      </c>
      <c r="D4773" s="235">
        <v>7.22</v>
      </c>
    </row>
    <row r="4774" spans="1:4" ht="24.95" customHeight="1" x14ac:dyDescent="0.2">
      <c r="A4774" s="504">
        <v>90087</v>
      </c>
      <c r="B4774" s="233" t="s">
        <v>8333</v>
      </c>
      <c r="C4774" s="234" t="s">
        <v>741</v>
      </c>
      <c r="D4774" s="235">
        <v>6.26</v>
      </c>
    </row>
    <row r="4775" spans="1:4" ht="24.95" customHeight="1" x14ac:dyDescent="0.2">
      <c r="A4775" s="504">
        <v>90088</v>
      </c>
      <c r="B4775" s="233" t="s">
        <v>8334</v>
      </c>
      <c r="C4775" s="234" t="s">
        <v>741</v>
      </c>
      <c r="D4775" s="235">
        <v>6.38</v>
      </c>
    </row>
    <row r="4776" spans="1:4" ht="24.95" customHeight="1" x14ac:dyDescent="0.2">
      <c r="A4776" s="504">
        <v>90090</v>
      </c>
      <c r="B4776" s="233" t="s">
        <v>8335</v>
      </c>
      <c r="C4776" s="234" t="s">
        <v>741</v>
      </c>
      <c r="D4776" s="235">
        <v>6.13</v>
      </c>
    </row>
    <row r="4777" spans="1:4" ht="24.95" customHeight="1" x14ac:dyDescent="0.2">
      <c r="A4777" s="504">
        <v>90091</v>
      </c>
      <c r="B4777" s="233" t="s">
        <v>8336</v>
      </c>
      <c r="C4777" s="234" t="s">
        <v>741</v>
      </c>
      <c r="D4777" s="235">
        <v>4.66</v>
      </c>
    </row>
    <row r="4778" spans="1:4" ht="24.95" customHeight="1" x14ac:dyDescent="0.2">
      <c r="A4778" s="504">
        <v>90092</v>
      </c>
      <c r="B4778" s="233" t="s">
        <v>8337</v>
      </c>
      <c r="C4778" s="234" t="s">
        <v>741</v>
      </c>
      <c r="D4778" s="235">
        <v>4.5199999999999996</v>
      </c>
    </row>
    <row r="4779" spans="1:4" ht="24.95" customHeight="1" x14ac:dyDescent="0.2">
      <c r="A4779" s="504">
        <v>90093</v>
      </c>
      <c r="B4779" s="233" t="s">
        <v>8338</v>
      </c>
      <c r="C4779" s="234" t="s">
        <v>741</v>
      </c>
      <c r="D4779" s="235">
        <v>4.25</v>
      </c>
    </row>
    <row r="4780" spans="1:4" ht="24.95" customHeight="1" x14ac:dyDescent="0.2">
      <c r="A4780" s="504">
        <v>90094</v>
      </c>
      <c r="B4780" s="233" t="s">
        <v>8339</v>
      </c>
      <c r="C4780" s="234" t="s">
        <v>741</v>
      </c>
      <c r="D4780" s="235">
        <v>4.3</v>
      </c>
    </row>
    <row r="4781" spans="1:4" ht="24.95" customHeight="1" x14ac:dyDescent="0.2">
      <c r="A4781" s="504">
        <v>90095</v>
      </c>
      <c r="B4781" s="233" t="s">
        <v>8340</v>
      </c>
      <c r="C4781" s="234" t="s">
        <v>741</v>
      </c>
      <c r="D4781" s="235">
        <v>3.74</v>
      </c>
    </row>
    <row r="4782" spans="1:4" ht="24.95" customHeight="1" x14ac:dyDescent="0.2">
      <c r="A4782" s="504">
        <v>90096</v>
      </c>
      <c r="B4782" s="233" t="s">
        <v>8341</v>
      </c>
      <c r="C4782" s="234" t="s">
        <v>741</v>
      </c>
      <c r="D4782" s="235">
        <v>3.81</v>
      </c>
    </row>
    <row r="4783" spans="1:4" ht="24.95" customHeight="1" x14ac:dyDescent="0.2">
      <c r="A4783" s="504">
        <v>90098</v>
      </c>
      <c r="B4783" s="233" t="s">
        <v>8342</v>
      </c>
      <c r="C4783" s="234" t="s">
        <v>741</v>
      </c>
      <c r="D4783" s="235">
        <v>3.65</v>
      </c>
    </row>
    <row r="4784" spans="1:4" ht="24.95" customHeight="1" x14ac:dyDescent="0.2">
      <c r="A4784" s="504">
        <v>90099</v>
      </c>
      <c r="B4784" s="233" t="s">
        <v>8343</v>
      </c>
      <c r="C4784" s="234" t="s">
        <v>741</v>
      </c>
      <c r="D4784" s="235">
        <v>10.199999999999999</v>
      </c>
    </row>
    <row r="4785" spans="1:4" ht="24.95" customHeight="1" x14ac:dyDescent="0.2">
      <c r="A4785" s="504">
        <v>90100</v>
      </c>
      <c r="B4785" s="233" t="s">
        <v>8344</v>
      </c>
      <c r="C4785" s="234" t="s">
        <v>741</v>
      </c>
      <c r="D4785" s="235">
        <v>8.67</v>
      </c>
    </row>
    <row r="4786" spans="1:4" ht="24.95" customHeight="1" x14ac:dyDescent="0.2">
      <c r="A4786" s="504">
        <v>90101</v>
      </c>
      <c r="B4786" s="233" t="s">
        <v>8345</v>
      </c>
      <c r="C4786" s="234" t="s">
        <v>741</v>
      </c>
      <c r="D4786" s="235">
        <v>8.56</v>
      </c>
    </row>
    <row r="4787" spans="1:4" ht="24.95" customHeight="1" x14ac:dyDescent="0.2">
      <c r="A4787" s="504">
        <v>90102</v>
      </c>
      <c r="B4787" s="233" t="s">
        <v>8346</v>
      </c>
      <c r="C4787" s="234" t="s">
        <v>741</v>
      </c>
      <c r="D4787" s="235">
        <v>7.8</v>
      </c>
    </row>
    <row r="4788" spans="1:4" ht="24.95" customHeight="1" x14ac:dyDescent="0.2">
      <c r="A4788" s="504">
        <v>90105</v>
      </c>
      <c r="B4788" s="233" t="s">
        <v>8347</v>
      </c>
      <c r="C4788" s="234" t="s">
        <v>741</v>
      </c>
      <c r="D4788" s="235">
        <v>6.09</v>
      </c>
    </row>
    <row r="4789" spans="1:4" ht="24.95" customHeight="1" x14ac:dyDescent="0.2">
      <c r="A4789" s="504">
        <v>90106</v>
      </c>
      <c r="B4789" s="233" t="s">
        <v>8348</v>
      </c>
      <c r="C4789" s="234" t="s">
        <v>741</v>
      </c>
      <c r="D4789" s="235">
        <v>5.18</v>
      </c>
    </row>
    <row r="4790" spans="1:4" ht="24.95" customHeight="1" x14ac:dyDescent="0.2">
      <c r="A4790" s="504">
        <v>90107</v>
      </c>
      <c r="B4790" s="233" t="s">
        <v>8349</v>
      </c>
      <c r="C4790" s="234" t="s">
        <v>741</v>
      </c>
      <c r="D4790" s="235">
        <v>5.1100000000000003</v>
      </c>
    </row>
    <row r="4791" spans="1:4" ht="24.95" customHeight="1" x14ac:dyDescent="0.2">
      <c r="A4791" s="504">
        <v>90108</v>
      </c>
      <c r="B4791" s="233" t="s">
        <v>8350</v>
      </c>
      <c r="C4791" s="234" t="s">
        <v>741</v>
      </c>
      <c r="D4791" s="235">
        <v>4.6399999999999997</v>
      </c>
    </row>
    <row r="4792" spans="1:4" ht="24.95" customHeight="1" x14ac:dyDescent="0.2">
      <c r="A4792" s="504">
        <v>93358</v>
      </c>
      <c r="B4792" s="233" t="s">
        <v>18874</v>
      </c>
      <c r="C4792" s="234" t="s">
        <v>741</v>
      </c>
      <c r="D4792" s="235">
        <v>53.72</v>
      </c>
    </row>
    <row r="4793" spans="1:4" ht="24.95" customHeight="1" x14ac:dyDescent="0.2">
      <c r="A4793" s="504">
        <v>79482</v>
      </c>
      <c r="B4793" s="233" t="s">
        <v>923</v>
      </c>
      <c r="C4793" s="234" t="s">
        <v>741</v>
      </c>
      <c r="D4793" s="235">
        <v>65.13</v>
      </c>
    </row>
    <row r="4794" spans="1:4" ht="24.95" customHeight="1" x14ac:dyDescent="0.2">
      <c r="A4794" s="504">
        <v>94304</v>
      </c>
      <c r="B4794" s="233" t="s">
        <v>8351</v>
      </c>
      <c r="C4794" s="234" t="s">
        <v>741</v>
      </c>
      <c r="D4794" s="235">
        <v>25.92</v>
      </c>
    </row>
    <row r="4795" spans="1:4" ht="24.95" customHeight="1" x14ac:dyDescent="0.2">
      <c r="A4795" s="504">
        <v>94305</v>
      </c>
      <c r="B4795" s="233" t="s">
        <v>8352</v>
      </c>
      <c r="C4795" s="234" t="s">
        <v>741</v>
      </c>
      <c r="D4795" s="235">
        <v>23.11</v>
      </c>
    </row>
    <row r="4796" spans="1:4" ht="24.95" customHeight="1" x14ac:dyDescent="0.2">
      <c r="A4796" s="504">
        <v>94306</v>
      </c>
      <c r="B4796" s="233" t="s">
        <v>8353</v>
      </c>
      <c r="C4796" s="234" t="s">
        <v>741</v>
      </c>
      <c r="D4796" s="235">
        <v>19.579999999999998</v>
      </c>
    </row>
    <row r="4797" spans="1:4" ht="24.95" customHeight="1" x14ac:dyDescent="0.2">
      <c r="A4797" s="504">
        <v>94307</v>
      </c>
      <c r="B4797" s="233" t="s">
        <v>8354</v>
      </c>
      <c r="C4797" s="234" t="s">
        <v>741</v>
      </c>
      <c r="D4797" s="235">
        <v>20.39</v>
      </c>
    </row>
    <row r="4798" spans="1:4" ht="24.95" customHeight="1" x14ac:dyDescent="0.2">
      <c r="A4798" s="504">
        <v>94308</v>
      </c>
      <c r="B4798" s="233" t="s">
        <v>8355</v>
      </c>
      <c r="C4798" s="234" t="s">
        <v>741</v>
      </c>
      <c r="D4798" s="235">
        <v>18.27</v>
      </c>
    </row>
    <row r="4799" spans="1:4" ht="24.95" customHeight="1" x14ac:dyDescent="0.2">
      <c r="A4799" s="504">
        <v>94309</v>
      </c>
      <c r="B4799" s="233" t="s">
        <v>8356</v>
      </c>
      <c r="C4799" s="234" t="s">
        <v>741</v>
      </c>
      <c r="D4799" s="235">
        <v>19.21</v>
      </c>
    </row>
    <row r="4800" spans="1:4" ht="24.95" customHeight="1" x14ac:dyDescent="0.2">
      <c r="A4800" s="504">
        <v>94310</v>
      </c>
      <c r="B4800" s="233" t="s">
        <v>8357</v>
      </c>
      <c r="C4800" s="234" t="s">
        <v>741</v>
      </c>
      <c r="D4800" s="235">
        <v>17.61</v>
      </c>
    </row>
    <row r="4801" spans="1:4" ht="24.95" customHeight="1" x14ac:dyDescent="0.2">
      <c r="A4801" s="504">
        <v>94315</v>
      </c>
      <c r="B4801" s="233" t="s">
        <v>8358</v>
      </c>
      <c r="C4801" s="234" t="s">
        <v>741</v>
      </c>
      <c r="D4801" s="235">
        <v>32.42</v>
      </c>
    </row>
    <row r="4802" spans="1:4" ht="24.95" customHeight="1" x14ac:dyDescent="0.2">
      <c r="A4802" s="504">
        <v>94316</v>
      </c>
      <c r="B4802" s="233" t="s">
        <v>8359</v>
      </c>
      <c r="C4802" s="234" t="s">
        <v>741</v>
      </c>
      <c r="D4802" s="235">
        <v>25.7</v>
      </c>
    </row>
    <row r="4803" spans="1:4" ht="24.95" customHeight="1" x14ac:dyDescent="0.2">
      <c r="A4803" s="504">
        <v>94317</v>
      </c>
      <c r="B4803" s="233" t="s">
        <v>8360</v>
      </c>
      <c r="C4803" s="234" t="s">
        <v>741</v>
      </c>
      <c r="D4803" s="235">
        <v>22.71</v>
      </c>
    </row>
    <row r="4804" spans="1:4" ht="24.95" customHeight="1" x14ac:dyDescent="0.2">
      <c r="A4804" s="504">
        <v>94318</v>
      </c>
      <c r="B4804" s="233" t="s">
        <v>8361</v>
      </c>
      <c r="C4804" s="234" t="s">
        <v>741</v>
      </c>
      <c r="D4804" s="235">
        <v>18.87</v>
      </c>
    </row>
    <row r="4805" spans="1:4" ht="24.95" customHeight="1" x14ac:dyDescent="0.2">
      <c r="A4805" s="504">
        <v>94319</v>
      </c>
      <c r="B4805" s="233" t="s">
        <v>8362</v>
      </c>
      <c r="C4805" s="234" t="s">
        <v>741</v>
      </c>
      <c r="D4805" s="235">
        <v>34.67</v>
      </c>
    </row>
    <row r="4806" spans="1:4" ht="24.95" customHeight="1" x14ac:dyDescent="0.2">
      <c r="A4806" s="504">
        <v>94327</v>
      </c>
      <c r="B4806" s="233" t="s">
        <v>8363</v>
      </c>
      <c r="C4806" s="234" t="s">
        <v>741</v>
      </c>
      <c r="D4806" s="235">
        <v>70.03</v>
      </c>
    </row>
    <row r="4807" spans="1:4" ht="24.95" customHeight="1" x14ac:dyDescent="0.2">
      <c r="A4807" s="504">
        <v>94328</v>
      </c>
      <c r="B4807" s="233" t="s">
        <v>8364</v>
      </c>
      <c r="C4807" s="234" t="s">
        <v>741</v>
      </c>
      <c r="D4807" s="235">
        <v>67.22</v>
      </c>
    </row>
    <row r="4808" spans="1:4" ht="24.95" customHeight="1" x14ac:dyDescent="0.2">
      <c r="A4808" s="504">
        <v>94329</v>
      </c>
      <c r="B4808" s="233" t="s">
        <v>8365</v>
      </c>
      <c r="C4808" s="234" t="s">
        <v>741</v>
      </c>
      <c r="D4808" s="235">
        <v>63.69</v>
      </c>
    </row>
    <row r="4809" spans="1:4" ht="24.95" customHeight="1" x14ac:dyDescent="0.2">
      <c r="A4809" s="504">
        <v>94330</v>
      </c>
      <c r="B4809" s="233" t="s">
        <v>8366</v>
      </c>
      <c r="C4809" s="234" t="s">
        <v>741</v>
      </c>
      <c r="D4809" s="235">
        <v>64.5</v>
      </c>
    </row>
    <row r="4810" spans="1:4" ht="24.95" customHeight="1" x14ac:dyDescent="0.2">
      <c r="A4810" s="504">
        <v>94331</v>
      </c>
      <c r="B4810" s="233" t="s">
        <v>8367</v>
      </c>
      <c r="C4810" s="234" t="s">
        <v>741</v>
      </c>
      <c r="D4810" s="235">
        <v>62.38</v>
      </c>
    </row>
    <row r="4811" spans="1:4" ht="24.95" customHeight="1" x14ac:dyDescent="0.2">
      <c r="A4811" s="504">
        <v>94332</v>
      </c>
      <c r="B4811" s="233" t="s">
        <v>8368</v>
      </c>
      <c r="C4811" s="234" t="s">
        <v>741</v>
      </c>
      <c r="D4811" s="235">
        <v>63.32</v>
      </c>
    </row>
    <row r="4812" spans="1:4" ht="24.95" customHeight="1" x14ac:dyDescent="0.2">
      <c r="A4812" s="504">
        <v>94333</v>
      </c>
      <c r="B4812" s="233" t="s">
        <v>8369</v>
      </c>
      <c r="C4812" s="234" t="s">
        <v>741</v>
      </c>
      <c r="D4812" s="235">
        <v>61.72</v>
      </c>
    </row>
    <row r="4813" spans="1:4" ht="24.95" customHeight="1" x14ac:dyDescent="0.2">
      <c r="A4813" s="504">
        <v>94338</v>
      </c>
      <c r="B4813" s="233" t="s">
        <v>8370</v>
      </c>
      <c r="C4813" s="234" t="s">
        <v>741</v>
      </c>
      <c r="D4813" s="235">
        <v>76.53</v>
      </c>
    </row>
    <row r="4814" spans="1:4" ht="24.95" customHeight="1" x14ac:dyDescent="0.2">
      <c r="A4814" s="504">
        <v>94339</v>
      </c>
      <c r="B4814" s="233" t="s">
        <v>8371</v>
      </c>
      <c r="C4814" s="234" t="s">
        <v>741</v>
      </c>
      <c r="D4814" s="235">
        <v>69.81</v>
      </c>
    </row>
    <row r="4815" spans="1:4" ht="24.95" customHeight="1" x14ac:dyDescent="0.2">
      <c r="A4815" s="504">
        <v>94340</v>
      </c>
      <c r="B4815" s="233" t="s">
        <v>8372</v>
      </c>
      <c r="C4815" s="234" t="s">
        <v>741</v>
      </c>
      <c r="D4815" s="235">
        <v>66.819999999999993</v>
      </c>
    </row>
    <row r="4816" spans="1:4" ht="24.95" customHeight="1" x14ac:dyDescent="0.2">
      <c r="A4816" s="504">
        <v>94341</v>
      </c>
      <c r="B4816" s="233" t="s">
        <v>8373</v>
      </c>
      <c r="C4816" s="234" t="s">
        <v>741</v>
      </c>
      <c r="D4816" s="235">
        <v>62.98</v>
      </c>
    </row>
    <row r="4817" spans="1:4" ht="24.95" customHeight="1" x14ac:dyDescent="0.2">
      <c r="A4817" s="504">
        <v>94342</v>
      </c>
      <c r="B4817" s="233" t="s">
        <v>8374</v>
      </c>
      <c r="C4817" s="234" t="s">
        <v>741</v>
      </c>
      <c r="D4817" s="235">
        <v>78.78</v>
      </c>
    </row>
    <row r="4818" spans="1:4" ht="24.95" customHeight="1" x14ac:dyDescent="0.2">
      <c r="A4818" s="504">
        <v>96385</v>
      </c>
      <c r="B4818" s="233" t="s">
        <v>8375</v>
      </c>
      <c r="C4818" s="234" t="s">
        <v>741</v>
      </c>
      <c r="D4818" s="235">
        <v>5.01</v>
      </c>
    </row>
    <row r="4819" spans="1:4" ht="24.95" customHeight="1" x14ac:dyDescent="0.2">
      <c r="A4819" s="504">
        <v>96386</v>
      </c>
      <c r="B4819" s="233" t="s">
        <v>8376</v>
      </c>
      <c r="C4819" s="234" t="s">
        <v>741</v>
      </c>
      <c r="D4819" s="235">
        <v>4.82</v>
      </c>
    </row>
    <row r="4820" spans="1:4" ht="24.95" customHeight="1" x14ac:dyDescent="0.2">
      <c r="A4820" s="504">
        <v>83346</v>
      </c>
      <c r="B4820" s="233" t="s">
        <v>8377</v>
      </c>
      <c r="C4820" s="234" t="s">
        <v>741</v>
      </c>
      <c r="D4820" s="235">
        <v>0.83</v>
      </c>
    </row>
    <row r="4821" spans="1:4" ht="24.95" customHeight="1" x14ac:dyDescent="0.2">
      <c r="A4821" s="504">
        <v>93360</v>
      </c>
      <c r="B4821" s="233" t="s">
        <v>8378</v>
      </c>
      <c r="C4821" s="234" t="s">
        <v>741</v>
      </c>
      <c r="D4821" s="235">
        <v>14.9</v>
      </c>
    </row>
    <row r="4822" spans="1:4" ht="24.95" customHeight="1" x14ac:dyDescent="0.2">
      <c r="A4822" s="504">
        <v>93361</v>
      </c>
      <c r="B4822" s="233" t="s">
        <v>8379</v>
      </c>
      <c r="C4822" s="234" t="s">
        <v>741</v>
      </c>
      <c r="D4822" s="235">
        <v>12.16</v>
      </c>
    </row>
    <row r="4823" spans="1:4" ht="24.95" customHeight="1" x14ac:dyDescent="0.2">
      <c r="A4823" s="504">
        <v>93362</v>
      </c>
      <c r="B4823" s="233" t="s">
        <v>8380</v>
      </c>
      <c r="C4823" s="234" t="s">
        <v>741</v>
      </c>
      <c r="D4823" s="235">
        <v>8.56</v>
      </c>
    </row>
    <row r="4824" spans="1:4" ht="24.95" customHeight="1" x14ac:dyDescent="0.2">
      <c r="A4824" s="504">
        <v>93363</v>
      </c>
      <c r="B4824" s="233" t="s">
        <v>8381</v>
      </c>
      <c r="C4824" s="234" t="s">
        <v>741</v>
      </c>
      <c r="D4824" s="235">
        <v>9.36</v>
      </c>
    </row>
    <row r="4825" spans="1:4" ht="24.95" customHeight="1" x14ac:dyDescent="0.2">
      <c r="A4825" s="504">
        <v>93364</v>
      </c>
      <c r="B4825" s="233" t="s">
        <v>8382</v>
      </c>
      <c r="C4825" s="234" t="s">
        <v>741</v>
      </c>
      <c r="D4825" s="235">
        <v>7.23</v>
      </c>
    </row>
    <row r="4826" spans="1:4" ht="24.95" customHeight="1" x14ac:dyDescent="0.2">
      <c r="A4826" s="504">
        <v>93365</v>
      </c>
      <c r="B4826" s="233" t="s">
        <v>8383</v>
      </c>
      <c r="C4826" s="234" t="s">
        <v>741</v>
      </c>
      <c r="D4826" s="235">
        <v>8.1199999999999992</v>
      </c>
    </row>
    <row r="4827" spans="1:4" ht="24.95" customHeight="1" x14ac:dyDescent="0.2">
      <c r="A4827" s="504">
        <v>93366</v>
      </c>
      <c r="B4827" s="233" t="s">
        <v>8384</v>
      </c>
      <c r="C4827" s="234" t="s">
        <v>741</v>
      </c>
      <c r="D4827" s="235">
        <v>6.59</v>
      </c>
    </row>
    <row r="4828" spans="1:4" ht="24.95" customHeight="1" x14ac:dyDescent="0.2">
      <c r="A4828" s="504">
        <v>93367</v>
      </c>
      <c r="B4828" s="233" t="s">
        <v>8385</v>
      </c>
      <c r="C4828" s="234" t="s">
        <v>741</v>
      </c>
      <c r="D4828" s="235">
        <v>13.95</v>
      </c>
    </row>
    <row r="4829" spans="1:4" ht="24.95" customHeight="1" x14ac:dyDescent="0.2">
      <c r="A4829" s="504">
        <v>93368</v>
      </c>
      <c r="B4829" s="233" t="s">
        <v>8386</v>
      </c>
      <c r="C4829" s="234" t="s">
        <v>741</v>
      </c>
      <c r="D4829" s="235">
        <v>11.15</v>
      </c>
    </row>
    <row r="4830" spans="1:4" ht="24.95" customHeight="1" x14ac:dyDescent="0.2">
      <c r="A4830" s="504">
        <v>93369</v>
      </c>
      <c r="B4830" s="233" t="s">
        <v>8387</v>
      </c>
      <c r="C4830" s="234" t="s">
        <v>741</v>
      </c>
      <c r="D4830" s="235">
        <v>7.63</v>
      </c>
    </row>
    <row r="4831" spans="1:4" ht="24.95" customHeight="1" x14ac:dyDescent="0.2">
      <c r="A4831" s="504">
        <v>93370</v>
      </c>
      <c r="B4831" s="233" t="s">
        <v>8388</v>
      </c>
      <c r="C4831" s="234" t="s">
        <v>741</v>
      </c>
      <c r="D4831" s="235">
        <v>8.44</v>
      </c>
    </row>
    <row r="4832" spans="1:4" ht="24.95" customHeight="1" x14ac:dyDescent="0.2">
      <c r="A4832" s="504">
        <v>93371</v>
      </c>
      <c r="B4832" s="233" t="s">
        <v>8389</v>
      </c>
      <c r="C4832" s="234" t="s">
        <v>741</v>
      </c>
      <c r="D4832" s="235">
        <v>6.31</v>
      </c>
    </row>
    <row r="4833" spans="1:4" ht="24.95" customHeight="1" x14ac:dyDescent="0.2">
      <c r="A4833" s="504">
        <v>93372</v>
      </c>
      <c r="B4833" s="233" t="s">
        <v>8390</v>
      </c>
      <c r="C4833" s="234" t="s">
        <v>741</v>
      </c>
      <c r="D4833" s="235">
        <v>7.25</v>
      </c>
    </row>
    <row r="4834" spans="1:4" ht="24.95" customHeight="1" x14ac:dyDescent="0.2">
      <c r="A4834" s="504">
        <v>93373</v>
      </c>
      <c r="B4834" s="233" t="s">
        <v>8391</v>
      </c>
      <c r="C4834" s="234" t="s">
        <v>741</v>
      </c>
      <c r="D4834" s="235">
        <v>5.67</v>
      </c>
    </row>
    <row r="4835" spans="1:4" ht="24.95" customHeight="1" x14ac:dyDescent="0.2">
      <c r="A4835" s="504">
        <v>93374</v>
      </c>
      <c r="B4835" s="233" t="s">
        <v>8392</v>
      </c>
      <c r="C4835" s="234" t="s">
        <v>741</v>
      </c>
      <c r="D4835" s="235">
        <v>18.32</v>
      </c>
    </row>
    <row r="4836" spans="1:4" ht="24.95" customHeight="1" x14ac:dyDescent="0.2">
      <c r="A4836" s="504">
        <v>93375</v>
      </c>
      <c r="B4836" s="233" t="s">
        <v>8393</v>
      </c>
      <c r="C4836" s="234" t="s">
        <v>741</v>
      </c>
      <c r="D4836" s="235">
        <v>14.07</v>
      </c>
    </row>
    <row r="4837" spans="1:4" ht="24.95" customHeight="1" x14ac:dyDescent="0.2">
      <c r="A4837" s="504">
        <v>93376</v>
      </c>
      <c r="B4837" s="233" t="s">
        <v>8394</v>
      </c>
      <c r="C4837" s="234" t="s">
        <v>741</v>
      </c>
      <c r="D4837" s="235">
        <v>11.4</v>
      </c>
    </row>
    <row r="4838" spans="1:4" ht="24.95" customHeight="1" x14ac:dyDescent="0.2">
      <c r="A4838" s="504">
        <v>93377</v>
      </c>
      <c r="B4838" s="233" t="s">
        <v>8395</v>
      </c>
      <c r="C4838" s="234" t="s">
        <v>741</v>
      </c>
      <c r="D4838" s="235">
        <v>7.38</v>
      </c>
    </row>
    <row r="4839" spans="1:4" ht="24.95" customHeight="1" x14ac:dyDescent="0.2">
      <c r="A4839" s="504">
        <v>93378</v>
      </c>
      <c r="B4839" s="233" t="s">
        <v>8396</v>
      </c>
      <c r="C4839" s="234" t="s">
        <v>741</v>
      </c>
      <c r="D4839" s="235">
        <v>17.25</v>
      </c>
    </row>
    <row r="4840" spans="1:4" ht="24.95" customHeight="1" x14ac:dyDescent="0.2">
      <c r="A4840" s="504">
        <v>93379</v>
      </c>
      <c r="B4840" s="233" t="s">
        <v>8397</v>
      </c>
      <c r="C4840" s="234" t="s">
        <v>741</v>
      </c>
      <c r="D4840" s="235">
        <v>13.23</v>
      </c>
    </row>
    <row r="4841" spans="1:4" ht="24.95" customHeight="1" x14ac:dyDescent="0.2">
      <c r="A4841" s="504">
        <v>93380</v>
      </c>
      <c r="B4841" s="233" t="s">
        <v>8398</v>
      </c>
      <c r="C4841" s="234" t="s">
        <v>741</v>
      </c>
      <c r="D4841" s="235">
        <v>10.74</v>
      </c>
    </row>
    <row r="4842" spans="1:4" ht="24.95" customHeight="1" x14ac:dyDescent="0.2">
      <c r="A4842" s="504">
        <v>93381</v>
      </c>
      <c r="B4842" s="233" t="s">
        <v>8399</v>
      </c>
      <c r="C4842" s="234" t="s">
        <v>741</v>
      </c>
      <c r="D4842" s="235">
        <v>6.92</v>
      </c>
    </row>
    <row r="4843" spans="1:4" ht="24.95" customHeight="1" x14ac:dyDescent="0.2">
      <c r="A4843" s="504">
        <v>93382</v>
      </c>
      <c r="B4843" s="233" t="s">
        <v>8400</v>
      </c>
      <c r="C4843" s="234" t="s">
        <v>741</v>
      </c>
      <c r="D4843" s="235">
        <v>22.72</v>
      </c>
    </row>
    <row r="4844" spans="1:4" ht="24.95" customHeight="1" x14ac:dyDescent="0.2">
      <c r="A4844" s="504">
        <v>96995</v>
      </c>
      <c r="B4844" s="233" t="s">
        <v>8401</v>
      </c>
      <c r="C4844" s="234" t="s">
        <v>741</v>
      </c>
      <c r="D4844" s="235">
        <v>32.57</v>
      </c>
    </row>
    <row r="4845" spans="1:4" ht="24.95" customHeight="1" x14ac:dyDescent="0.2">
      <c r="A4845" s="504">
        <v>72838</v>
      </c>
      <c r="B4845" s="233" t="s">
        <v>8402</v>
      </c>
      <c r="C4845" s="234" t="s">
        <v>8403</v>
      </c>
      <c r="D4845" s="235">
        <v>0.81</v>
      </c>
    </row>
    <row r="4846" spans="1:4" ht="24.95" customHeight="1" x14ac:dyDescent="0.2">
      <c r="A4846" s="504">
        <v>72839</v>
      </c>
      <c r="B4846" s="233" t="s">
        <v>8404</v>
      </c>
      <c r="C4846" s="234" t="s">
        <v>8403</v>
      </c>
      <c r="D4846" s="235">
        <v>0.65</v>
      </c>
    </row>
    <row r="4847" spans="1:4" ht="24.95" customHeight="1" x14ac:dyDescent="0.2">
      <c r="A4847" s="504">
        <v>72840</v>
      </c>
      <c r="B4847" s="233" t="s">
        <v>8405</v>
      </c>
      <c r="C4847" s="234" t="s">
        <v>8403</v>
      </c>
      <c r="D4847" s="235">
        <v>0.54</v>
      </c>
    </row>
    <row r="4848" spans="1:4" ht="24.95" customHeight="1" x14ac:dyDescent="0.2">
      <c r="A4848" s="504">
        <v>72844</v>
      </c>
      <c r="B4848" s="233" t="s">
        <v>8406</v>
      </c>
      <c r="C4848" s="234" t="s">
        <v>946</v>
      </c>
      <c r="D4848" s="235">
        <v>0.7</v>
      </c>
    </row>
    <row r="4849" spans="1:4" ht="24.95" customHeight="1" x14ac:dyDescent="0.2">
      <c r="A4849" s="504">
        <v>72845</v>
      </c>
      <c r="B4849" s="233" t="s">
        <v>8407</v>
      </c>
      <c r="C4849" s="234" t="s">
        <v>946</v>
      </c>
      <c r="D4849" s="235">
        <v>4.22</v>
      </c>
    </row>
    <row r="4850" spans="1:4" ht="24.95" customHeight="1" x14ac:dyDescent="0.2">
      <c r="A4850" s="504">
        <v>72846</v>
      </c>
      <c r="B4850" s="233" t="s">
        <v>8408</v>
      </c>
      <c r="C4850" s="234" t="s">
        <v>946</v>
      </c>
      <c r="D4850" s="235">
        <v>3.48</v>
      </c>
    </row>
    <row r="4851" spans="1:4" ht="24.95" customHeight="1" x14ac:dyDescent="0.2">
      <c r="A4851" s="504">
        <v>72847</v>
      </c>
      <c r="B4851" s="233" t="s">
        <v>8409</v>
      </c>
      <c r="C4851" s="234" t="s">
        <v>946</v>
      </c>
      <c r="D4851" s="235">
        <v>7.51</v>
      </c>
    </row>
    <row r="4852" spans="1:4" ht="24.95" customHeight="1" x14ac:dyDescent="0.2">
      <c r="A4852" s="504">
        <v>72848</v>
      </c>
      <c r="B4852" s="233" t="s">
        <v>8410</v>
      </c>
      <c r="C4852" s="234" t="s">
        <v>946</v>
      </c>
      <c r="D4852" s="235">
        <v>1.87</v>
      </c>
    </row>
    <row r="4853" spans="1:4" ht="24.95" customHeight="1" x14ac:dyDescent="0.2">
      <c r="A4853" s="504">
        <v>72849</v>
      </c>
      <c r="B4853" s="233" t="s">
        <v>8411</v>
      </c>
      <c r="C4853" s="234" t="s">
        <v>946</v>
      </c>
      <c r="D4853" s="235">
        <v>2.4</v>
      </c>
    </row>
    <row r="4854" spans="1:4" ht="24.95" customHeight="1" x14ac:dyDescent="0.2">
      <c r="A4854" s="504">
        <v>72850</v>
      </c>
      <c r="B4854" s="233" t="s">
        <v>8412</v>
      </c>
      <c r="C4854" s="234" t="s">
        <v>946</v>
      </c>
      <c r="D4854" s="235">
        <v>10.24</v>
      </c>
    </row>
    <row r="4855" spans="1:4" ht="24.95" customHeight="1" x14ac:dyDescent="0.2">
      <c r="A4855" s="504">
        <v>72882</v>
      </c>
      <c r="B4855" s="233" t="s">
        <v>8402</v>
      </c>
      <c r="C4855" s="234" t="s">
        <v>8413</v>
      </c>
      <c r="D4855" s="235">
        <v>1.21</v>
      </c>
    </row>
    <row r="4856" spans="1:4" ht="24.95" customHeight="1" x14ac:dyDescent="0.2">
      <c r="A4856" s="504">
        <v>72883</v>
      </c>
      <c r="B4856" s="233" t="s">
        <v>8404</v>
      </c>
      <c r="C4856" s="234" t="s">
        <v>8413</v>
      </c>
      <c r="D4856" s="235">
        <v>0.97</v>
      </c>
    </row>
    <row r="4857" spans="1:4" ht="24.95" customHeight="1" x14ac:dyDescent="0.2">
      <c r="A4857" s="504">
        <v>72884</v>
      </c>
      <c r="B4857" s="233" t="s">
        <v>8405</v>
      </c>
      <c r="C4857" s="234" t="s">
        <v>8413</v>
      </c>
      <c r="D4857" s="235">
        <v>0.81</v>
      </c>
    </row>
    <row r="4858" spans="1:4" ht="24.95" customHeight="1" x14ac:dyDescent="0.2">
      <c r="A4858" s="504">
        <v>72888</v>
      </c>
      <c r="B4858" s="233" t="s">
        <v>8406</v>
      </c>
      <c r="C4858" s="234" t="s">
        <v>741</v>
      </c>
      <c r="D4858" s="235">
        <v>1.05</v>
      </c>
    </row>
    <row r="4859" spans="1:4" ht="24.95" customHeight="1" x14ac:dyDescent="0.2">
      <c r="A4859" s="504">
        <v>72890</v>
      </c>
      <c r="B4859" s="233" t="s">
        <v>8414</v>
      </c>
      <c r="C4859" s="234" t="s">
        <v>741</v>
      </c>
      <c r="D4859" s="235">
        <v>6.34</v>
      </c>
    </row>
    <row r="4860" spans="1:4" ht="24.95" customHeight="1" x14ac:dyDescent="0.2">
      <c r="A4860" s="504">
        <v>72891</v>
      </c>
      <c r="B4860" s="233" t="s">
        <v>8415</v>
      </c>
      <c r="C4860" s="234" t="s">
        <v>741</v>
      </c>
      <c r="D4860" s="235">
        <v>5.23</v>
      </c>
    </row>
    <row r="4861" spans="1:4" ht="24.95" customHeight="1" x14ac:dyDescent="0.2">
      <c r="A4861" s="504">
        <v>72892</v>
      </c>
      <c r="B4861" s="233" t="s">
        <v>8416</v>
      </c>
      <c r="C4861" s="234" t="s">
        <v>741</v>
      </c>
      <c r="D4861" s="235">
        <v>11.27</v>
      </c>
    </row>
    <row r="4862" spans="1:4" ht="24.95" customHeight="1" x14ac:dyDescent="0.2">
      <c r="A4862" s="504">
        <v>72893</v>
      </c>
      <c r="B4862" s="233" t="s">
        <v>8417</v>
      </c>
      <c r="C4862" s="234" t="s">
        <v>741</v>
      </c>
      <c r="D4862" s="235">
        <v>2.81</v>
      </c>
    </row>
    <row r="4863" spans="1:4" ht="24.95" customHeight="1" x14ac:dyDescent="0.2">
      <c r="A4863" s="504">
        <v>72894</v>
      </c>
      <c r="B4863" s="233" t="s">
        <v>8418</v>
      </c>
      <c r="C4863" s="234" t="s">
        <v>741</v>
      </c>
      <c r="D4863" s="235">
        <v>3.6</v>
      </c>
    </row>
    <row r="4864" spans="1:4" ht="24.95" customHeight="1" x14ac:dyDescent="0.2">
      <c r="A4864" s="504">
        <v>72895</v>
      </c>
      <c r="B4864" s="233" t="s">
        <v>8419</v>
      </c>
      <c r="C4864" s="234" t="s">
        <v>741</v>
      </c>
      <c r="D4864" s="235">
        <v>19.010000000000002</v>
      </c>
    </row>
    <row r="4865" spans="1:4" ht="24.95" customHeight="1" x14ac:dyDescent="0.2">
      <c r="A4865" s="504">
        <v>72897</v>
      </c>
      <c r="B4865" s="233" t="s">
        <v>8420</v>
      </c>
      <c r="C4865" s="234" t="s">
        <v>741</v>
      </c>
      <c r="D4865" s="235">
        <v>17.43</v>
      </c>
    </row>
    <row r="4866" spans="1:4" ht="24.95" customHeight="1" x14ac:dyDescent="0.2">
      <c r="A4866" s="504">
        <v>72898</v>
      </c>
      <c r="B4866" s="233" t="s">
        <v>8421</v>
      </c>
      <c r="C4866" s="234" t="s">
        <v>741</v>
      </c>
      <c r="D4866" s="235">
        <v>3.52</v>
      </c>
    </row>
    <row r="4867" spans="1:4" ht="24.95" customHeight="1" x14ac:dyDescent="0.2">
      <c r="A4867" s="504">
        <v>72899</v>
      </c>
      <c r="B4867" s="233" t="s">
        <v>8422</v>
      </c>
      <c r="C4867" s="234" t="s">
        <v>741</v>
      </c>
      <c r="D4867" s="235">
        <v>4.91</v>
      </c>
    </row>
    <row r="4868" spans="1:4" ht="24.95" customHeight="1" x14ac:dyDescent="0.2">
      <c r="A4868" s="504">
        <v>72900</v>
      </c>
      <c r="B4868" s="233" t="s">
        <v>8423</v>
      </c>
      <c r="C4868" s="234" t="s">
        <v>741</v>
      </c>
      <c r="D4868" s="235">
        <v>5.41</v>
      </c>
    </row>
    <row r="4869" spans="1:4" ht="24.95" customHeight="1" x14ac:dyDescent="0.2">
      <c r="A4869" s="504" t="s">
        <v>8424</v>
      </c>
      <c r="B4869" s="233" t="s">
        <v>8425</v>
      </c>
      <c r="C4869" s="234" t="s">
        <v>741</v>
      </c>
      <c r="D4869" s="235">
        <v>1.54</v>
      </c>
    </row>
    <row r="4870" spans="1:4" ht="24.95" customHeight="1" x14ac:dyDescent="0.2">
      <c r="A4870" s="504" t="s">
        <v>8426</v>
      </c>
      <c r="B4870" s="233" t="s">
        <v>8427</v>
      </c>
      <c r="C4870" s="234" t="s">
        <v>741</v>
      </c>
      <c r="D4870" s="235">
        <v>2.88</v>
      </c>
    </row>
    <row r="4871" spans="1:4" ht="24.95" customHeight="1" x14ac:dyDescent="0.2">
      <c r="A4871" s="504">
        <v>83356</v>
      </c>
      <c r="B4871" s="233" t="s">
        <v>8428</v>
      </c>
      <c r="C4871" s="234" t="s">
        <v>8413</v>
      </c>
      <c r="D4871" s="235">
        <v>0.71</v>
      </c>
    </row>
    <row r="4872" spans="1:4" ht="24.95" customHeight="1" x14ac:dyDescent="0.2">
      <c r="A4872" s="504">
        <v>83358</v>
      </c>
      <c r="B4872" s="233" t="s">
        <v>8429</v>
      </c>
      <c r="C4872" s="234" t="s">
        <v>8413</v>
      </c>
      <c r="D4872" s="235">
        <v>1.47</v>
      </c>
    </row>
    <row r="4873" spans="1:4" ht="24.95" customHeight="1" x14ac:dyDescent="0.2">
      <c r="A4873" s="504">
        <v>95303</v>
      </c>
      <c r="B4873" s="233" t="s">
        <v>8430</v>
      </c>
      <c r="C4873" s="234" t="s">
        <v>8413</v>
      </c>
      <c r="D4873" s="235">
        <v>0.91</v>
      </c>
    </row>
    <row r="4874" spans="1:4" ht="24.95" customHeight="1" x14ac:dyDescent="0.2">
      <c r="A4874" s="504">
        <v>97912</v>
      </c>
      <c r="B4874" s="233" t="s">
        <v>8431</v>
      </c>
      <c r="C4874" s="234" t="s">
        <v>8413</v>
      </c>
      <c r="D4874" s="235">
        <v>1.98</v>
      </c>
    </row>
    <row r="4875" spans="1:4" ht="24.95" customHeight="1" x14ac:dyDescent="0.2">
      <c r="A4875" s="504">
        <v>97913</v>
      </c>
      <c r="B4875" s="233" t="s">
        <v>8432</v>
      </c>
      <c r="C4875" s="234" t="s">
        <v>8413</v>
      </c>
      <c r="D4875" s="235">
        <v>1.51</v>
      </c>
    </row>
    <row r="4876" spans="1:4" ht="24.95" customHeight="1" x14ac:dyDescent="0.2">
      <c r="A4876" s="504">
        <v>97914</v>
      </c>
      <c r="B4876" s="233" t="s">
        <v>8433</v>
      </c>
      <c r="C4876" s="234" t="s">
        <v>8413</v>
      </c>
      <c r="D4876" s="235">
        <v>1.42</v>
      </c>
    </row>
    <row r="4877" spans="1:4" ht="24.95" customHeight="1" x14ac:dyDescent="0.2">
      <c r="A4877" s="504">
        <v>97915</v>
      </c>
      <c r="B4877" s="233" t="s">
        <v>8434</v>
      </c>
      <c r="C4877" s="234" t="s">
        <v>8413</v>
      </c>
      <c r="D4877" s="235">
        <v>1</v>
      </c>
    </row>
    <row r="4878" spans="1:4" ht="24.95" customHeight="1" x14ac:dyDescent="0.2">
      <c r="A4878" s="504">
        <v>97916</v>
      </c>
      <c r="B4878" s="233" t="s">
        <v>8435</v>
      </c>
      <c r="C4878" s="234" t="s">
        <v>8403</v>
      </c>
      <c r="D4878" s="235">
        <v>1.31</v>
      </c>
    </row>
    <row r="4879" spans="1:4" ht="24.95" customHeight="1" x14ac:dyDescent="0.2">
      <c r="A4879" s="504">
        <v>97917</v>
      </c>
      <c r="B4879" s="233" t="s">
        <v>8436</v>
      </c>
      <c r="C4879" s="234" t="s">
        <v>8403</v>
      </c>
      <c r="D4879" s="235">
        <v>1</v>
      </c>
    </row>
    <row r="4880" spans="1:4" ht="24.95" customHeight="1" x14ac:dyDescent="0.2">
      <c r="A4880" s="504">
        <v>97918</v>
      </c>
      <c r="B4880" s="233" t="s">
        <v>8437</v>
      </c>
      <c r="C4880" s="234" t="s">
        <v>8403</v>
      </c>
      <c r="D4880" s="235">
        <v>0.94</v>
      </c>
    </row>
    <row r="4881" spans="1:4" ht="24.95" customHeight="1" x14ac:dyDescent="0.2">
      <c r="A4881" s="504">
        <v>97919</v>
      </c>
      <c r="B4881" s="233" t="s">
        <v>8438</v>
      </c>
      <c r="C4881" s="234" t="s">
        <v>8403</v>
      </c>
      <c r="D4881" s="235">
        <v>0.66</v>
      </c>
    </row>
    <row r="4882" spans="1:4" ht="24.95" customHeight="1" x14ac:dyDescent="0.2">
      <c r="A4882" s="504">
        <v>94097</v>
      </c>
      <c r="B4882" s="233" t="s">
        <v>8439</v>
      </c>
      <c r="C4882" s="234" t="s">
        <v>742</v>
      </c>
      <c r="D4882" s="235">
        <v>4.21</v>
      </c>
    </row>
    <row r="4883" spans="1:4" ht="24.95" customHeight="1" x14ac:dyDescent="0.2">
      <c r="A4883" s="504">
        <v>94098</v>
      </c>
      <c r="B4883" s="233" t="s">
        <v>8440</v>
      </c>
      <c r="C4883" s="234" t="s">
        <v>742</v>
      </c>
      <c r="D4883" s="235">
        <v>4.8099999999999996</v>
      </c>
    </row>
    <row r="4884" spans="1:4" ht="24.95" customHeight="1" x14ac:dyDescent="0.2">
      <c r="A4884" s="504">
        <v>94099</v>
      </c>
      <c r="B4884" s="233" t="s">
        <v>8441</v>
      </c>
      <c r="C4884" s="234" t="s">
        <v>742</v>
      </c>
      <c r="D4884" s="235">
        <v>2.12</v>
      </c>
    </row>
    <row r="4885" spans="1:4" ht="24.95" customHeight="1" x14ac:dyDescent="0.2">
      <c r="A4885" s="504">
        <v>94100</v>
      </c>
      <c r="B4885" s="233" t="s">
        <v>8442</v>
      </c>
      <c r="C4885" s="234" t="s">
        <v>742</v>
      </c>
      <c r="D4885" s="235">
        <v>2.71</v>
      </c>
    </row>
    <row r="4886" spans="1:4" ht="24.95" customHeight="1" x14ac:dyDescent="0.2">
      <c r="A4886" s="504">
        <v>94102</v>
      </c>
      <c r="B4886" s="233" t="s">
        <v>8443</v>
      </c>
      <c r="C4886" s="234" t="s">
        <v>741</v>
      </c>
      <c r="D4886" s="235">
        <v>118.63</v>
      </c>
    </row>
    <row r="4887" spans="1:4" ht="24.95" customHeight="1" x14ac:dyDescent="0.2">
      <c r="A4887" s="504">
        <v>94103</v>
      </c>
      <c r="B4887" s="233" t="s">
        <v>8444</v>
      </c>
      <c r="C4887" s="234" t="s">
        <v>741</v>
      </c>
      <c r="D4887" s="235">
        <v>189.5</v>
      </c>
    </row>
    <row r="4888" spans="1:4" ht="24.95" customHeight="1" x14ac:dyDescent="0.2">
      <c r="A4888" s="504">
        <v>94104</v>
      </c>
      <c r="B4888" s="233" t="s">
        <v>8445</v>
      </c>
      <c r="C4888" s="234" t="s">
        <v>741</v>
      </c>
      <c r="D4888" s="235">
        <v>121.95</v>
      </c>
    </row>
    <row r="4889" spans="1:4" ht="24.95" customHeight="1" x14ac:dyDescent="0.2">
      <c r="A4889" s="504">
        <v>94105</v>
      </c>
      <c r="B4889" s="233" t="s">
        <v>8446</v>
      </c>
      <c r="C4889" s="234" t="s">
        <v>741</v>
      </c>
      <c r="D4889" s="235">
        <v>192.85</v>
      </c>
    </row>
    <row r="4890" spans="1:4" ht="24.95" customHeight="1" x14ac:dyDescent="0.2">
      <c r="A4890" s="504">
        <v>94106</v>
      </c>
      <c r="B4890" s="233" t="s">
        <v>8447</v>
      </c>
      <c r="C4890" s="234" t="s">
        <v>741</v>
      </c>
      <c r="D4890" s="235">
        <v>101.45</v>
      </c>
    </row>
    <row r="4891" spans="1:4" ht="24.95" customHeight="1" x14ac:dyDescent="0.2">
      <c r="A4891" s="504">
        <v>94107</v>
      </c>
      <c r="B4891" s="233" t="s">
        <v>8448</v>
      </c>
      <c r="C4891" s="234" t="s">
        <v>741</v>
      </c>
      <c r="D4891" s="235">
        <v>172.34</v>
      </c>
    </row>
    <row r="4892" spans="1:4" ht="24.95" customHeight="1" x14ac:dyDescent="0.2">
      <c r="A4892" s="504">
        <v>94108</v>
      </c>
      <c r="B4892" s="233" t="s">
        <v>8449</v>
      </c>
      <c r="C4892" s="234" t="s">
        <v>741</v>
      </c>
      <c r="D4892" s="235">
        <v>104.79</v>
      </c>
    </row>
    <row r="4893" spans="1:4" ht="24.95" customHeight="1" x14ac:dyDescent="0.2">
      <c r="A4893" s="504">
        <v>94110</v>
      </c>
      <c r="B4893" s="233" t="s">
        <v>8450</v>
      </c>
      <c r="C4893" s="234" t="s">
        <v>741</v>
      </c>
      <c r="D4893" s="235">
        <v>175.65</v>
      </c>
    </row>
    <row r="4894" spans="1:4" ht="24.95" customHeight="1" x14ac:dyDescent="0.2">
      <c r="A4894" s="504">
        <v>94111</v>
      </c>
      <c r="B4894" s="233" t="s">
        <v>8451</v>
      </c>
      <c r="C4894" s="234" t="s">
        <v>741</v>
      </c>
      <c r="D4894" s="235">
        <v>97.99</v>
      </c>
    </row>
    <row r="4895" spans="1:4" ht="24.95" customHeight="1" x14ac:dyDescent="0.2">
      <c r="A4895" s="504">
        <v>94112</v>
      </c>
      <c r="B4895" s="233" t="s">
        <v>8452</v>
      </c>
      <c r="C4895" s="234" t="s">
        <v>741</v>
      </c>
      <c r="D4895" s="235">
        <v>164.07</v>
      </c>
    </row>
    <row r="4896" spans="1:4" ht="24.95" customHeight="1" x14ac:dyDescent="0.2">
      <c r="A4896" s="504">
        <v>94113</v>
      </c>
      <c r="B4896" s="233" t="s">
        <v>8453</v>
      </c>
      <c r="C4896" s="234" t="s">
        <v>741</v>
      </c>
      <c r="D4896" s="235">
        <v>103.53</v>
      </c>
    </row>
    <row r="4897" spans="1:4" ht="24.95" customHeight="1" x14ac:dyDescent="0.2">
      <c r="A4897" s="504">
        <v>94114</v>
      </c>
      <c r="B4897" s="233" t="s">
        <v>8454</v>
      </c>
      <c r="C4897" s="234" t="s">
        <v>741</v>
      </c>
      <c r="D4897" s="235">
        <v>170.32</v>
      </c>
    </row>
    <row r="4898" spans="1:4" ht="24.95" customHeight="1" x14ac:dyDescent="0.2">
      <c r="A4898" s="504">
        <v>94115</v>
      </c>
      <c r="B4898" s="233" t="s">
        <v>8455</v>
      </c>
      <c r="C4898" s="234" t="s">
        <v>741</v>
      </c>
      <c r="D4898" s="235">
        <v>71.67</v>
      </c>
    </row>
    <row r="4899" spans="1:4" ht="24.95" customHeight="1" x14ac:dyDescent="0.2">
      <c r="A4899" s="504">
        <v>94116</v>
      </c>
      <c r="B4899" s="233" t="s">
        <v>8456</v>
      </c>
      <c r="C4899" s="234" t="s">
        <v>741</v>
      </c>
      <c r="D4899" s="235">
        <v>133.97999999999999</v>
      </c>
    </row>
    <row r="4900" spans="1:4" ht="24.95" customHeight="1" x14ac:dyDescent="0.2">
      <c r="A4900" s="504">
        <v>94117</v>
      </c>
      <c r="B4900" s="233" t="s">
        <v>8457</v>
      </c>
      <c r="C4900" s="234" t="s">
        <v>741</v>
      </c>
      <c r="D4900" s="235">
        <v>76.83</v>
      </c>
    </row>
    <row r="4901" spans="1:4" ht="24.95" customHeight="1" x14ac:dyDescent="0.2">
      <c r="A4901" s="504">
        <v>94118</v>
      </c>
      <c r="B4901" s="233" t="s">
        <v>8458</v>
      </c>
      <c r="C4901" s="234" t="s">
        <v>741</v>
      </c>
      <c r="D4901" s="235">
        <v>140.03</v>
      </c>
    </row>
    <row r="4902" spans="1:4" ht="24.95" customHeight="1" x14ac:dyDescent="0.2">
      <c r="A4902" s="504">
        <v>6514</v>
      </c>
      <c r="B4902" s="233" t="s">
        <v>8459</v>
      </c>
      <c r="C4902" s="234" t="s">
        <v>741</v>
      </c>
      <c r="D4902" s="235">
        <v>97.4</v>
      </c>
    </row>
    <row r="4903" spans="1:4" ht="24.95" customHeight="1" x14ac:dyDescent="0.2">
      <c r="A4903" s="504">
        <v>88549</v>
      </c>
      <c r="B4903" s="233" t="s">
        <v>8460</v>
      </c>
      <c r="C4903" s="234" t="s">
        <v>741</v>
      </c>
      <c r="D4903" s="235">
        <v>77.959999999999994</v>
      </c>
    </row>
    <row r="4904" spans="1:4" ht="24.95" customHeight="1" x14ac:dyDescent="0.2">
      <c r="A4904" s="504">
        <v>41721</v>
      </c>
      <c r="B4904" s="233" t="s">
        <v>8461</v>
      </c>
      <c r="C4904" s="234" t="s">
        <v>741</v>
      </c>
      <c r="D4904" s="235">
        <v>2.8</v>
      </c>
    </row>
    <row r="4905" spans="1:4" ht="24.95" customHeight="1" x14ac:dyDescent="0.2">
      <c r="A4905" s="504">
        <v>41722</v>
      </c>
      <c r="B4905" s="233" t="s">
        <v>8462</v>
      </c>
      <c r="C4905" s="234" t="s">
        <v>741</v>
      </c>
      <c r="D4905" s="235">
        <v>4.08</v>
      </c>
    </row>
    <row r="4906" spans="1:4" ht="24.95" customHeight="1" x14ac:dyDescent="0.2">
      <c r="A4906" s="504" t="s">
        <v>8463</v>
      </c>
      <c r="B4906" s="233" t="s">
        <v>8464</v>
      </c>
      <c r="C4906" s="234" t="s">
        <v>741</v>
      </c>
      <c r="D4906" s="235">
        <v>3.97</v>
      </c>
    </row>
    <row r="4907" spans="1:4" ht="24.95" customHeight="1" x14ac:dyDescent="0.2">
      <c r="A4907" s="504" t="s">
        <v>8465</v>
      </c>
      <c r="B4907" s="233" t="s">
        <v>8466</v>
      </c>
      <c r="C4907" s="234" t="s">
        <v>741</v>
      </c>
      <c r="D4907" s="235">
        <v>4.8099999999999996</v>
      </c>
    </row>
    <row r="4908" spans="1:4" ht="24.95" customHeight="1" x14ac:dyDescent="0.2">
      <c r="A4908" s="504" t="s">
        <v>8467</v>
      </c>
      <c r="B4908" s="233" t="s">
        <v>8468</v>
      </c>
      <c r="C4908" s="234" t="s">
        <v>741</v>
      </c>
      <c r="D4908" s="235">
        <v>1.57</v>
      </c>
    </row>
    <row r="4909" spans="1:4" ht="24.95" customHeight="1" x14ac:dyDescent="0.2">
      <c r="A4909" s="504">
        <v>83344</v>
      </c>
      <c r="B4909" s="233" t="s">
        <v>8469</v>
      </c>
      <c r="C4909" s="234" t="s">
        <v>741</v>
      </c>
      <c r="D4909" s="235">
        <v>0.83</v>
      </c>
    </row>
    <row r="4910" spans="1:4" ht="24.95" customHeight="1" x14ac:dyDescent="0.2">
      <c r="A4910" s="504">
        <v>95606</v>
      </c>
      <c r="B4910" s="233" t="s">
        <v>8470</v>
      </c>
      <c r="C4910" s="234" t="s">
        <v>741</v>
      </c>
      <c r="D4910" s="235">
        <v>1.1299999999999999</v>
      </c>
    </row>
    <row r="4911" spans="1:4" ht="24.95" customHeight="1" x14ac:dyDescent="0.2">
      <c r="A4911" s="504">
        <v>72131</v>
      </c>
      <c r="B4911" s="233" t="s">
        <v>8471</v>
      </c>
      <c r="C4911" s="234" t="s">
        <v>742</v>
      </c>
      <c r="D4911" s="235">
        <v>111.84</v>
      </c>
    </row>
    <row r="4912" spans="1:4" ht="24.95" customHeight="1" x14ac:dyDescent="0.2">
      <c r="A4912" s="504">
        <v>72132</v>
      </c>
      <c r="B4912" s="233" t="s">
        <v>8472</v>
      </c>
      <c r="C4912" s="234" t="s">
        <v>742</v>
      </c>
      <c r="D4912" s="235">
        <v>57.81</v>
      </c>
    </row>
    <row r="4913" spans="1:4" ht="24.95" customHeight="1" x14ac:dyDescent="0.2">
      <c r="A4913" s="504">
        <v>72133</v>
      </c>
      <c r="B4913" s="233" t="s">
        <v>8473</v>
      </c>
      <c r="C4913" s="234" t="s">
        <v>742</v>
      </c>
      <c r="D4913" s="235">
        <v>197.34</v>
      </c>
    </row>
    <row r="4914" spans="1:4" ht="24.95" customHeight="1" x14ac:dyDescent="0.2">
      <c r="A4914" s="504">
        <v>87471</v>
      </c>
      <c r="B4914" s="233" t="s">
        <v>8474</v>
      </c>
      <c r="C4914" s="234" t="s">
        <v>742</v>
      </c>
      <c r="D4914" s="235">
        <v>36.39</v>
      </c>
    </row>
    <row r="4915" spans="1:4" ht="24.95" customHeight="1" x14ac:dyDescent="0.2">
      <c r="A4915" s="504">
        <v>87472</v>
      </c>
      <c r="B4915" s="233" t="s">
        <v>8475</v>
      </c>
      <c r="C4915" s="234" t="s">
        <v>742</v>
      </c>
      <c r="D4915" s="235">
        <v>37.06</v>
      </c>
    </row>
    <row r="4916" spans="1:4" ht="24.95" customHeight="1" x14ac:dyDescent="0.2">
      <c r="A4916" s="504">
        <v>87473</v>
      </c>
      <c r="B4916" s="233" t="s">
        <v>8476</v>
      </c>
      <c r="C4916" s="234" t="s">
        <v>742</v>
      </c>
      <c r="D4916" s="235">
        <v>50.42</v>
      </c>
    </row>
    <row r="4917" spans="1:4" ht="24.95" customHeight="1" x14ac:dyDescent="0.2">
      <c r="A4917" s="504">
        <v>87474</v>
      </c>
      <c r="B4917" s="233" t="s">
        <v>8477</v>
      </c>
      <c r="C4917" s="234" t="s">
        <v>742</v>
      </c>
      <c r="D4917" s="235">
        <v>51.18</v>
      </c>
    </row>
    <row r="4918" spans="1:4" ht="24.95" customHeight="1" x14ac:dyDescent="0.2">
      <c r="A4918" s="504">
        <v>87475</v>
      </c>
      <c r="B4918" s="233" t="s">
        <v>8478</v>
      </c>
      <c r="C4918" s="234" t="s">
        <v>742</v>
      </c>
      <c r="D4918" s="235">
        <v>59.34</v>
      </c>
    </row>
    <row r="4919" spans="1:4" ht="24.95" customHeight="1" x14ac:dyDescent="0.2">
      <c r="A4919" s="504">
        <v>87476</v>
      </c>
      <c r="B4919" s="233" t="s">
        <v>8479</v>
      </c>
      <c r="C4919" s="234" t="s">
        <v>742</v>
      </c>
      <c r="D4919" s="235">
        <v>60.23</v>
      </c>
    </row>
    <row r="4920" spans="1:4" ht="24.95" customHeight="1" x14ac:dyDescent="0.2">
      <c r="A4920" s="504">
        <v>87477</v>
      </c>
      <c r="B4920" s="233" t="s">
        <v>8480</v>
      </c>
      <c r="C4920" s="234" t="s">
        <v>742</v>
      </c>
      <c r="D4920" s="235">
        <v>32.92</v>
      </c>
    </row>
    <row r="4921" spans="1:4" ht="24.95" customHeight="1" x14ac:dyDescent="0.2">
      <c r="A4921" s="504">
        <v>87478</v>
      </c>
      <c r="B4921" s="233" t="s">
        <v>8481</v>
      </c>
      <c r="C4921" s="234" t="s">
        <v>742</v>
      </c>
      <c r="D4921" s="235">
        <v>33.590000000000003</v>
      </c>
    </row>
    <row r="4922" spans="1:4" ht="24.95" customHeight="1" x14ac:dyDescent="0.2">
      <c r="A4922" s="504">
        <v>87479</v>
      </c>
      <c r="B4922" s="233" t="s">
        <v>8482</v>
      </c>
      <c r="C4922" s="234" t="s">
        <v>742</v>
      </c>
      <c r="D4922" s="235">
        <v>46.48</v>
      </c>
    </row>
    <row r="4923" spans="1:4" ht="24.95" customHeight="1" x14ac:dyDescent="0.2">
      <c r="A4923" s="504">
        <v>87480</v>
      </c>
      <c r="B4923" s="233" t="s">
        <v>8483</v>
      </c>
      <c r="C4923" s="234" t="s">
        <v>742</v>
      </c>
      <c r="D4923" s="235">
        <v>47.24</v>
      </c>
    </row>
    <row r="4924" spans="1:4" ht="24.95" customHeight="1" x14ac:dyDescent="0.2">
      <c r="A4924" s="504">
        <v>87481</v>
      </c>
      <c r="B4924" s="233" t="s">
        <v>8484</v>
      </c>
      <c r="C4924" s="234" t="s">
        <v>742</v>
      </c>
      <c r="D4924" s="235">
        <v>55.41</v>
      </c>
    </row>
    <row r="4925" spans="1:4" ht="24.95" customHeight="1" x14ac:dyDescent="0.2">
      <c r="A4925" s="504">
        <v>87482</v>
      </c>
      <c r="B4925" s="233" t="s">
        <v>8485</v>
      </c>
      <c r="C4925" s="234" t="s">
        <v>742</v>
      </c>
      <c r="D4925" s="235">
        <v>56.3</v>
      </c>
    </row>
    <row r="4926" spans="1:4" ht="24.95" customHeight="1" x14ac:dyDescent="0.2">
      <c r="A4926" s="504">
        <v>87483</v>
      </c>
      <c r="B4926" s="233" t="s">
        <v>8486</v>
      </c>
      <c r="C4926" s="234" t="s">
        <v>742</v>
      </c>
      <c r="D4926" s="235">
        <v>41.85</v>
      </c>
    </row>
    <row r="4927" spans="1:4" ht="24.95" customHeight="1" x14ac:dyDescent="0.2">
      <c r="A4927" s="504">
        <v>87484</v>
      </c>
      <c r="B4927" s="233" t="s">
        <v>8487</v>
      </c>
      <c r="C4927" s="234" t="s">
        <v>742</v>
      </c>
      <c r="D4927" s="235">
        <v>42.52</v>
      </c>
    </row>
    <row r="4928" spans="1:4" ht="24.95" customHeight="1" x14ac:dyDescent="0.2">
      <c r="A4928" s="504">
        <v>87485</v>
      </c>
      <c r="B4928" s="233" t="s">
        <v>8488</v>
      </c>
      <c r="C4928" s="234" t="s">
        <v>742</v>
      </c>
      <c r="D4928" s="235">
        <v>55.99</v>
      </c>
    </row>
    <row r="4929" spans="1:4" ht="24.95" customHeight="1" x14ac:dyDescent="0.2">
      <c r="A4929" s="504">
        <v>87487</v>
      </c>
      <c r="B4929" s="233" t="s">
        <v>8489</v>
      </c>
      <c r="C4929" s="234" t="s">
        <v>742</v>
      </c>
      <c r="D4929" s="235">
        <v>64.739999999999995</v>
      </c>
    </row>
    <row r="4930" spans="1:4" ht="24.95" customHeight="1" x14ac:dyDescent="0.2">
      <c r="A4930" s="504">
        <v>87488</v>
      </c>
      <c r="B4930" s="233" t="s">
        <v>8490</v>
      </c>
      <c r="C4930" s="234" t="s">
        <v>742</v>
      </c>
      <c r="D4930" s="235">
        <v>65.63</v>
      </c>
    </row>
    <row r="4931" spans="1:4" ht="24.95" customHeight="1" x14ac:dyDescent="0.2">
      <c r="A4931" s="504">
        <v>87489</v>
      </c>
      <c r="B4931" s="233" t="s">
        <v>8491</v>
      </c>
      <c r="C4931" s="234" t="s">
        <v>742</v>
      </c>
      <c r="D4931" s="235">
        <v>36.049999999999997</v>
      </c>
    </row>
    <row r="4932" spans="1:4" ht="24.95" customHeight="1" x14ac:dyDescent="0.2">
      <c r="A4932" s="504">
        <v>87490</v>
      </c>
      <c r="B4932" s="233" t="s">
        <v>8492</v>
      </c>
      <c r="C4932" s="234" t="s">
        <v>742</v>
      </c>
      <c r="D4932" s="235">
        <v>36.72</v>
      </c>
    </row>
    <row r="4933" spans="1:4" ht="24.95" customHeight="1" x14ac:dyDescent="0.2">
      <c r="A4933" s="504">
        <v>87491</v>
      </c>
      <c r="B4933" s="233" t="s">
        <v>8493</v>
      </c>
      <c r="C4933" s="234" t="s">
        <v>742</v>
      </c>
      <c r="D4933" s="235">
        <v>49.73</v>
      </c>
    </row>
    <row r="4934" spans="1:4" ht="24.95" customHeight="1" x14ac:dyDescent="0.2">
      <c r="A4934" s="504">
        <v>87492</v>
      </c>
      <c r="B4934" s="233" t="s">
        <v>8494</v>
      </c>
      <c r="C4934" s="234" t="s">
        <v>742</v>
      </c>
      <c r="D4934" s="235">
        <v>50.49</v>
      </c>
    </row>
    <row r="4935" spans="1:4" ht="24.95" customHeight="1" x14ac:dyDescent="0.2">
      <c r="A4935" s="504">
        <v>87493</v>
      </c>
      <c r="B4935" s="233" t="s">
        <v>8495</v>
      </c>
      <c r="C4935" s="234" t="s">
        <v>742</v>
      </c>
      <c r="D4935" s="235">
        <v>58.76</v>
      </c>
    </row>
    <row r="4936" spans="1:4" ht="24.95" customHeight="1" x14ac:dyDescent="0.2">
      <c r="A4936" s="504">
        <v>87494</v>
      </c>
      <c r="B4936" s="233" t="s">
        <v>8496</v>
      </c>
      <c r="C4936" s="234" t="s">
        <v>742</v>
      </c>
      <c r="D4936" s="235">
        <v>59.65</v>
      </c>
    </row>
    <row r="4937" spans="1:4" ht="24.95" customHeight="1" x14ac:dyDescent="0.2">
      <c r="A4937" s="504">
        <v>87495</v>
      </c>
      <c r="B4937" s="233" t="s">
        <v>8497</v>
      </c>
      <c r="C4937" s="234" t="s">
        <v>742</v>
      </c>
      <c r="D4937" s="235">
        <v>62.25</v>
      </c>
    </row>
    <row r="4938" spans="1:4" ht="24.95" customHeight="1" x14ac:dyDescent="0.2">
      <c r="A4938" s="504">
        <v>87496</v>
      </c>
      <c r="B4938" s="233" t="s">
        <v>8498</v>
      </c>
      <c r="C4938" s="234" t="s">
        <v>742</v>
      </c>
      <c r="D4938" s="235">
        <v>62.88</v>
      </c>
    </row>
    <row r="4939" spans="1:4" ht="24.95" customHeight="1" x14ac:dyDescent="0.2">
      <c r="A4939" s="504">
        <v>87497</v>
      </c>
      <c r="B4939" s="233" t="s">
        <v>8499</v>
      </c>
      <c r="C4939" s="234" t="s">
        <v>742</v>
      </c>
      <c r="D4939" s="235">
        <v>60.1</v>
      </c>
    </row>
    <row r="4940" spans="1:4" ht="24.95" customHeight="1" x14ac:dyDescent="0.2">
      <c r="A4940" s="504">
        <v>87498</v>
      </c>
      <c r="B4940" s="233" t="s">
        <v>8500</v>
      </c>
      <c r="C4940" s="234" t="s">
        <v>742</v>
      </c>
      <c r="D4940" s="235">
        <v>60.91</v>
      </c>
    </row>
    <row r="4941" spans="1:4" ht="24.95" customHeight="1" x14ac:dyDescent="0.2">
      <c r="A4941" s="504">
        <v>87499</v>
      </c>
      <c r="B4941" s="233" t="s">
        <v>8501</v>
      </c>
      <c r="C4941" s="234" t="s">
        <v>742</v>
      </c>
      <c r="D4941" s="235">
        <v>68.08</v>
      </c>
    </row>
    <row r="4942" spans="1:4" ht="24.95" customHeight="1" x14ac:dyDescent="0.2">
      <c r="A4942" s="504">
        <v>87500</v>
      </c>
      <c r="B4942" s="233" t="s">
        <v>8502</v>
      </c>
      <c r="C4942" s="234" t="s">
        <v>742</v>
      </c>
      <c r="D4942" s="235">
        <v>68.760000000000005</v>
      </c>
    </row>
    <row r="4943" spans="1:4" ht="24.95" customHeight="1" x14ac:dyDescent="0.2">
      <c r="A4943" s="504">
        <v>87501</v>
      </c>
      <c r="B4943" s="233" t="s">
        <v>8503</v>
      </c>
      <c r="C4943" s="234" t="s">
        <v>742</v>
      </c>
      <c r="D4943" s="235">
        <v>105.79</v>
      </c>
    </row>
    <row r="4944" spans="1:4" ht="24.95" customHeight="1" x14ac:dyDescent="0.2">
      <c r="A4944" s="504">
        <v>87502</v>
      </c>
      <c r="B4944" s="233" t="s">
        <v>8504</v>
      </c>
      <c r="C4944" s="234" t="s">
        <v>742</v>
      </c>
      <c r="D4944" s="235">
        <v>106.66</v>
      </c>
    </row>
    <row r="4945" spans="1:4" ht="24.95" customHeight="1" x14ac:dyDescent="0.2">
      <c r="A4945" s="504">
        <v>87503</v>
      </c>
      <c r="B4945" s="233" t="s">
        <v>8505</v>
      </c>
      <c r="C4945" s="234" t="s">
        <v>742</v>
      </c>
      <c r="D4945" s="235">
        <v>53.37</v>
      </c>
    </row>
    <row r="4946" spans="1:4" ht="24.95" customHeight="1" x14ac:dyDescent="0.2">
      <c r="A4946" s="504">
        <v>87504</v>
      </c>
      <c r="B4946" s="233" t="s">
        <v>8506</v>
      </c>
      <c r="C4946" s="234" t="s">
        <v>742</v>
      </c>
      <c r="D4946" s="235">
        <v>54</v>
      </c>
    </row>
    <row r="4947" spans="1:4" ht="24.95" customHeight="1" x14ac:dyDescent="0.2">
      <c r="A4947" s="504">
        <v>87505</v>
      </c>
      <c r="B4947" s="233" t="s">
        <v>8507</v>
      </c>
      <c r="C4947" s="234" t="s">
        <v>742</v>
      </c>
      <c r="D4947" s="235">
        <v>51.25</v>
      </c>
    </row>
    <row r="4948" spans="1:4" ht="24.95" customHeight="1" x14ac:dyDescent="0.2">
      <c r="A4948" s="504">
        <v>87506</v>
      </c>
      <c r="B4948" s="233" t="s">
        <v>8508</v>
      </c>
      <c r="C4948" s="234" t="s">
        <v>742</v>
      </c>
      <c r="D4948" s="235">
        <v>52.06</v>
      </c>
    </row>
    <row r="4949" spans="1:4" ht="24.95" customHeight="1" x14ac:dyDescent="0.2">
      <c r="A4949" s="504">
        <v>87507</v>
      </c>
      <c r="B4949" s="233" t="s">
        <v>8509</v>
      </c>
      <c r="C4949" s="234" t="s">
        <v>742</v>
      </c>
      <c r="D4949" s="235">
        <v>56.33</v>
      </c>
    </row>
    <row r="4950" spans="1:4" ht="24.95" customHeight="1" x14ac:dyDescent="0.2">
      <c r="A4950" s="504">
        <v>87508</v>
      </c>
      <c r="B4950" s="233" t="s">
        <v>8510</v>
      </c>
      <c r="C4950" s="234" t="s">
        <v>742</v>
      </c>
      <c r="D4950" s="235">
        <v>57.01</v>
      </c>
    </row>
    <row r="4951" spans="1:4" ht="24.95" customHeight="1" x14ac:dyDescent="0.2">
      <c r="A4951" s="504">
        <v>87509</v>
      </c>
      <c r="B4951" s="233" t="s">
        <v>8511</v>
      </c>
      <c r="C4951" s="234" t="s">
        <v>742</v>
      </c>
      <c r="D4951" s="235">
        <v>86.78</v>
      </c>
    </row>
    <row r="4952" spans="1:4" ht="24.95" customHeight="1" x14ac:dyDescent="0.2">
      <c r="A4952" s="504">
        <v>87510</v>
      </c>
      <c r="B4952" s="233" t="s">
        <v>8512</v>
      </c>
      <c r="C4952" s="234" t="s">
        <v>742</v>
      </c>
      <c r="D4952" s="235">
        <v>87.65</v>
      </c>
    </row>
    <row r="4953" spans="1:4" ht="24.95" customHeight="1" x14ac:dyDescent="0.2">
      <c r="A4953" s="504">
        <v>87511</v>
      </c>
      <c r="B4953" s="233" t="s">
        <v>8513</v>
      </c>
      <c r="C4953" s="234" t="s">
        <v>742</v>
      </c>
      <c r="D4953" s="235">
        <v>69.930000000000007</v>
      </c>
    </row>
    <row r="4954" spans="1:4" ht="24.95" customHeight="1" x14ac:dyDescent="0.2">
      <c r="A4954" s="504">
        <v>87512</v>
      </c>
      <c r="B4954" s="233" t="s">
        <v>8514</v>
      </c>
      <c r="C4954" s="234" t="s">
        <v>742</v>
      </c>
      <c r="D4954" s="235">
        <v>70.56</v>
      </c>
    </row>
    <row r="4955" spans="1:4" ht="24.95" customHeight="1" x14ac:dyDescent="0.2">
      <c r="A4955" s="504">
        <v>87513</v>
      </c>
      <c r="B4955" s="233" t="s">
        <v>8515</v>
      </c>
      <c r="C4955" s="234" t="s">
        <v>742</v>
      </c>
      <c r="D4955" s="235">
        <v>68.06</v>
      </c>
    </row>
    <row r="4956" spans="1:4" ht="24.95" customHeight="1" x14ac:dyDescent="0.2">
      <c r="A4956" s="504">
        <v>87514</v>
      </c>
      <c r="B4956" s="233" t="s">
        <v>8516</v>
      </c>
      <c r="C4956" s="234" t="s">
        <v>742</v>
      </c>
      <c r="D4956" s="235">
        <v>68.87</v>
      </c>
    </row>
    <row r="4957" spans="1:4" ht="24.95" customHeight="1" x14ac:dyDescent="0.2">
      <c r="A4957" s="504">
        <v>87515</v>
      </c>
      <c r="B4957" s="233" t="s">
        <v>8517</v>
      </c>
      <c r="C4957" s="234" t="s">
        <v>742</v>
      </c>
      <c r="D4957" s="235">
        <v>78.72</v>
      </c>
    </row>
    <row r="4958" spans="1:4" ht="24.95" customHeight="1" x14ac:dyDescent="0.2">
      <c r="A4958" s="504">
        <v>87516</v>
      </c>
      <c r="B4958" s="233" t="s">
        <v>8518</v>
      </c>
      <c r="C4958" s="234" t="s">
        <v>742</v>
      </c>
      <c r="D4958" s="235">
        <v>79.400000000000006</v>
      </c>
    </row>
    <row r="4959" spans="1:4" ht="24.95" customHeight="1" x14ac:dyDescent="0.2">
      <c r="A4959" s="504">
        <v>87517</v>
      </c>
      <c r="B4959" s="233" t="s">
        <v>8519</v>
      </c>
      <c r="C4959" s="234" t="s">
        <v>742</v>
      </c>
      <c r="D4959" s="235">
        <v>122.38</v>
      </c>
    </row>
    <row r="4960" spans="1:4" ht="24.95" customHeight="1" x14ac:dyDescent="0.2">
      <c r="A4960" s="504">
        <v>87518</v>
      </c>
      <c r="B4960" s="233" t="s">
        <v>8520</v>
      </c>
      <c r="C4960" s="234" t="s">
        <v>742</v>
      </c>
      <c r="D4960" s="235">
        <v>123.25</v>
      </c>
    </row>
    <row r="4961" spans="1:4" ht="24.95" customHeight="1" x14ac:dyDescent="0.2">
      <c r="A4961" s="504">
        <v>87519</v>
      </c>
      <c r="B4961" s="233" t="s">
        <v>8521</v>
      </c>
      <c r="C4961" s="234" t="s">
        <v>742</v>
      </c>
      <c r="D4961" s="235">
        <v>58.2</v>
      </c>
    </row>
    <row r="4962" spans="1:4" ht="24.95" customHeight="1" x14ac:dyDescent="0.2">
      <c r="A4962" s="504">
        <v>87520</v>
      </c>
      <c r="B4962" s="233" t="s">
        <v>8522</v>
      </c>
      <c r="C4962" s="234" t="s">
        <v>742</v>
      </c>
      <c r="D4962" s="235">
        <v>58.83</v>
      </c>
    </row>
    <row r="4963" spans="1:4" ht="24.95" customHeight="1" x14ac:dyDescent="0.2">
      <c r="A4963" s="504">
        <v>87521</v>
      </c>
      <c r="B4963" s="233" t="s">
        <v>8523</v>
      </c>
      <c r="C4963" s="234" t="s">
        <v>742</v>
      </c>
      <c r="D4963" s="235">
        <v>56.13</v>
      </c>
    </row>
    <row r="4964" spans="1:4" ht="24.95" customHeight="1" x14ac:dyDescent="0.2">
      <c r="A4964" s="504">
        <v>87522</v>
      </c>
      <c r="B4964" s="233" t="s">
        <v>8524</v>
      </c>
      <c r="C4964" s="234" t="s">
        <v>742</v>
      </c>
      <c r="D4964" s="235">
        <v>56.94</v>
      </c>
    </row>
    <row r="4965" spans="1:4" ht="24.95" customHeight="1" x14ac:dyDescent="0.2">
      <c r="A4965" s="504">
        <v>87523</v>
      </c>
      <c r="B4965" s="233" t="s">
        <v>8525</v>
      </c>
      <c r="C4965" s="234" t="s">
        <v>742</v>
      </c>
      <c r="D4965" s="235">
        <v>62.82</v>
      </c>
    </row>
    <row r="4966" spans="1:4" ht="24.95" customHeight="1" x14ac:dyDescent="0.2">
      <c r="A4966" s="504">
        <v>87524</v>
      </c>
      <c r="B4966" s="233" t="s">
        <v>8526</v>
      </c>
      <c r="C4966" s="234" t="s">
        <v>742</v>
      </c>
      <c r="D4966" s="235">
        <v>63.5</v>
      </c>
    </row>
    <row r="4967" spans="1:4" ht="24.95" customHeight="1" x14ac:dyDescent="0.2">
      <c r="A4967" s="504">
        <v>87525</v>
      </c>
      <c r="B4967" s="233" t="s">
        <v>8527</v>
      </c>
      <c r="C4967" s="234" t="s">
        <v>742</v>
      </c>
      <c r="D4967" s="235">
        <v>96.84</v>
      </c>
    </row>
    <row r="4968" spans="1:4" ht="24.95" customHeight="1" x14ac:dyDescent="0.2">
      <c r="A4968" s="504">
        <v>87526</v>
      </c>
      <c r="B4968" s="233" t="s">
        <v>8528</v>
      </c>
      <c r="C4968" s="234" t="s">
        <v>742</v>
      </c>
      <c r="D4968" s="235">
        <v>97.71</v>
      </c>
    </row>
    <row r="4969" spans="1:4" ht="24.95" customHeight="1" x14ac:dyDescent="0.2">
      <c r="A4969" s="504">
        <v>89043</v>
      </c>
      <c r="B4969" s="233" t="s">
        <v>8529</v>
      </c>
      <c r="C4969" s="234" t="s">
        <v>742</v>
      </c>
      <c r="D4969" s="235">
        <v>59.31</v>
      </c>
    </row>
    <row r="4970" spans="1:4" ht="24.95" customHeight="1" x14ac:dyDescent="0.2">
      <c r="A4970" s="504">
        <v>89168</v>
      </c>
      <c r="B4970" s="233" t="s">
        <v>8530</v>
      </c>
      <c r="C4970" s="234" t="s">
        <v>742</v>
      </c>
      <c r="D4970" s="235">
        <v>61.04</v>
      </c>
    </row>
    <row r="4971" spans="1:4" ht="24.95" customHeight="1" x14ac:dyDescent="0.2">
      <c r="A4971" s="504">
        <v>89977</v>
      </c>
      <c r="B4971" s="233" t="s">
        <v>8531</v>
      </c>
      <c r="C4971" s="234" t="s">
        <v>742</v>
      </c>
      <c r="D4971" s="235">
        <v>103.17</v>
      </c>
    </row>
    <row r="4972" spans="1:4" ht="24.95" customHeight="1" x14ac:dyDescent="0.2">
      <c r="A4972" s="504">
        <v>90112</v>
      </c>
      <c r="B4972" s="233" t="s">
        <v>8532</v>
      </c>
      <c r="C4972" s="234" t="s">
        <v>742</v>
      </c>
      <c r="D4972" s="235">
        <v>56.75</v>
      </c>
    </row>
    <row r="4973" spans="1:4" ht="24.95" customHeight="1" x14ac:dyDescent="0.2">
      <c r="A4973" s="504">
        <v>95474</v>
      </c>
      <c r="B4973" s="233" t="s">
        <v>8533</v>
      </c>
      <c r="C4973" s="234" t="s">
        <v>741</v>
      </c>
      <c r="D4973" s="235">
        <v>575.65</v>
      </c>
    </row>
    <row r="4974" spans="1:4" ht="24.95" customHeight="1" x14ac:dyDescent="0.2">
      <c r="A4974" s="504">
        <v>89282</v>
      </c>
      <c r="B4974" s="233" t="s">
        <v>8534</v>
      </c>
      <c r="C4974" s="234" t="s">
        <v>742</v>
      </c>
      <c r="D4974" s="235">
        <v>46.42</v>
      </c>
    </row>
    <row r="4975" spans="1:4" ht="24.95" customHeight="1" x14ac:dyDescent="0.2">
      <c r="A4975" s="504">
        <v>89283</v>
      </c>
      <c r="B4975" s="233" t="s">
        <v>8535</v>
      </c>
      <c r="C4975" s="234" t="s">
        <v>742</v>
      </c>
      <c r="D4975" s="235">
        <v>48.06</v>
      </c>
    </row>
    <row r="4976" spans="1:4" ht="24.95" customHeight="1" x14ac:dyDescent="0.2">
      <c r="A4976" s="504">
        <v>89284</v>
      </c>
      <c r="B4976" s="233" t="s">
        <v>8536</v>
      </c>
      <c r="C4976" s="234" t="s">
        <v>742</v>
      </c>
      <c r="D4976" s="235">
        <v>42.4</v>
      </c>
    </row>
    <row r="4977" spans="1:4" ht="24.95" customHeight="1" x14ac:dyDescent="0.2">
      <c r="A4977" s="504">
        <v>89285</v>
      </c>
      <c r="B4977" s="233" t="s">
        <v>8537</v>
      </c>
      <c r="C4977" s="234" t="s">
        <v>742</v>
      </c>
      <c r="D4977" s="235">
        <v>44.04</v>
      </c>
    </row>
    <row r="4978" spans="1:4" ht="24.95" customHeight="1" x14ac:dyDescent="0.2">
      <c r="A4978" s="504">
        <v>89286</v>
      </c>
      <c r="B4978" s="233" t="s">
        <v>8538</v>
      </c>
      <c r="C4978" s="234" t="s">
        <v>742</v>
      </c>
      <c r="D4978" s="235">
        <v>50.4</v>
      </c>
    </row>
    <row r="4979" spans="1:4" ht="38.25" x14ac:dyDescent="0.2">
      <c r="A4979" s="504">
        <v>89287</v>
      </c>
      <c r="B4979" s="233" t="s">
        <v>8539</v>
      </c>
      <c r="C4979" s="234" t="s">
        <v>742</v>
      </c>
      <c r="D4979" s="235">
        <v>52.04</v>
      </c>
    </row>
    <row r="4980" spans="1:4" ht="24.95" customHeight="1" x14ac:dyDescent="0.2">
      <c r="A4980" s="504">
        <v>89288</v>
      </c>
      <c r="B4980" s="233" t="s">
        <v>8540</v>
      </c>
      <c r="C4980" s="234" t="s">
        <v>742</v>
      </c>
      <c r="D4980" s="235">
        <v>44.79</v>
      </c>
    </row>
    <row r="4981" spans="1:4" ht="24.95" customHeight="1" x14ac:dyDescent="0.2">
      <c r="A4981" s="504">
        <v>89289</v>
      </c>
      <c r="B4981" s="233" t="s">
        <v>8541</v>
      </c>
      <c r="C4981" s="234" t="s">
        <v>742</v>
      </c>
      <c r="D4981" s="235">
        <v>46.43</v>
      </c>
    </row>
    <row r="4982" spans="1:4" ht="24.95" customHeight="1" x14ac:dyDescent="0.2">
      <c r="A4982" s="504">
        <v>89290</v>
      </c>
      <c r="B4982" s="233" t="s">
        <v>8542</v>
      </c>
      <c r="C4982" s="234" t="s">
        <v>742</v>
      </c>
      <c r="D4982" s="235">
        <v>54.09</v>
      </c>
    </row>
    <row r="4983" spans="1:4" ht="24.95" customHeight="1" x14ac:dyDescent="0.2">
      <c r="A4983" s="504">
        <v>89291</v>
      </c>
      <c r="B4983" s="233" t="s">
        <v>8543</v>
      </c>
      <c r="C4983" s="234" t="s">
        <v>742</v>
      </c>
      <c r="D4983" s="235">
        <v>55.91</v>
      </c>
    </row>
    <row r="4984" spans="1:4" ht="24.95" customHeight="1" x14ac:dyDescent="0.2">
      <c r="A4984" s="504">
        <v>89292</v>
      </c>
      <c r="B4984" s="233" t="s">
        <v>8544</v>
      </c>
      <c r="C4984" s="234" t="s">
        <v>742</v>
      </c>
      <c r="D4984" s="235">
        <v>50.14</v>
      </c>
    </row>
    <row r="4985" spans="1:4" ht="24.95" customHeight="1" x14ac:dyDescent="0.2">
      <c r="A4985" s="504">
        <v>89293</v>
      </c>
      <c r="B4985" s="233" t="s">
        <v>8545</v>
      </c>
      <c r="C4985" s="234" t="s">
        <v>742</v>
      </c>
      <c r="D4985" s="235">
        <v>51.96</v>
      </c>
    </row>
    <row r="4986" spans="1:4" ht="24.95" customHeight="1" x14ac:dyDescent="0.2">
      <c r="A4986" s="504">
        <v>89294</v>
      </c>
      <c r="B4986" s="233" t="s">
        <v>8546</v>
      </c>
      <c r="C4986" s="234" t="s">
        <v>742</v>
      </c>
      <c r="D4986" s="235">
        <v>59.44</v>
      </c>
    </row>
    <row r="4987" spans="1:4" ht="24.95" customHeight="1" x14ac:dyDescent="0.2">
      <c r="A4987" s="504">
        <v>89295</v>
      </c>
      <c r="B4987" s="233" t="s">
        <v>8547</v>
      </c>
      <c r="C4987" s="234" t="s">
        <v>742</v>
      </c>
      <c r="D4987" s="235">
        <v>61.26</v>
      </c>
    </row>
    <row r="4988" spans="1:4" ht="24.95" customHeight="1" x14ac:dyDescent="0.2">
      <c r="A4988" s="504">
        <v>89296</v>
      </c>
      <c r="B4988" s="233" t="s">
        <v>8548</v>
      </c>
      <c r="C4988" s="234" t="s">
        <v>742</v>
      </c>
      <c r="D4988" s="235">
        <v>53.25</v>
      </c>
    </row>
    <row r="4989" spans="1:4" ht="24.95" customHeight="1" x14ac:dyDescent="0.2">
      <c r="A4989" s="504">
        <v>89297</v>
      </c>
      <c r="B4989" s="233" t="s">
        <v>8549</v>
      </c>
      <c r="C4989" s="234" t="s">
        <v>742</v>
      </c>
      <c r="D4989" s="235">
        <v>55.07</v>
      </c>
    </row>
    <row r="4990" spans="1:4" ht="24.95" customHeight="1" x14ac:dyDescent="0.2">
      <c r="A4990" s="504">
        <v>89298</v>
      </c>
      <c r="B4990" s="233" t="s">
        <v>8550</v>
      </c>
      <c r="C4990" s="234" t="s">
        <v>742</v>
      </c>
      <c r="D4990" s="235">
        <v>55.15</v>
      </c>
    </row>
    <row r="4991" spans="1:4" ht="24.95" customHeight="1" x14ac:dyDescent="0.2">
      <c r="A4991" s="504">
        <v>89299</v>
      </c>
      <c r="B4991" s="233" t="s">
        <v>8551</v>
      </c>
      <c r="C4991" s="234" t="s">
        <v>742</v>
      </c>
      <c r="D4991" s="235">
        <v>57.47</v>
      </c>
    </row>
    <row r="4992" spans="1:4" ht="24.95" customHeight="1" x14ac:dyDescent="0.2">
      <c r="A4992" s="504">
        <v>89300</v>
      </c>
      <c r="B4992" s="233" t="s">
        <v>8552</v>
      </c>
      <c r="C4992" s="234" t="s">
        <v>742</v>
      </c>
      <c r="D4992" s="235">
        <v>51.13</v>
      </c>
    </row>
    <row r="4993" spans="1:4" ht="24.95" customHeight="1" x14ac:dyDescent="0.2">
      <c r="A4993" s="504">
        <v>89301</v>
      </c>
      <c r="B4993" s="233" t="s">
        <v>8553</v>
      </c>
      <c r="C4993" s="234" t="s">
        <v>742</v>
      </c>
      <c r="D4993" s="235">
        <v>53.45</v>
      </c>
    </row>
    <row r="4994" spans="1:4" ht="24.95" customHeight="1" x14ac:dyDescent="0.2">
      <c r="A4994" s="504">
        <v>89302</v>
      </c>
      <c r="B4994" s="233" t="s">
        <v>8554</v>
      </c>
      <c r="C4994" s="234" t="s">
        <v>742</v>
      </c>
      <c r="D4994" s="235">
        <v>61.83</v>
      </c>
    </row>
    <row r="4995" spans="1:4" ht="24.95" customHeight="1" x14ac:dyDescent="0.2">
      <c r="A4995" s="504">
        <v>89303</v>
      </c>
      <c r="B4995" s="233" t="s">
        <v>8555</v>
      </c>
      <c r="C4995" s="234" t="s">
        <v>742</v>
      </c>
      <c r="D4995" s="235">
        <v>64.150000000000006</v>
      </c>
    </row>
    <row r="4996" spans="1:4" ht="24.95" customHeight="1" x14ac:dyDescent="0.2">
      <c r="A4996" s="504">
        <v>89304</v>
      </c>
      <c r="B4996" s="233" t="s">
        <v>8556</v>
      </c>
      <c r="C4996" s="234" t="s">
        <v>742</v>
      </c>
      <c r="D4996" s="235">
        <v>55.2</v>
      </c>
    </row>
    <row r="4997" spans="1:4" ht="24.95" customHeight="1" x14ac:dyDescent="0.2">
      <c r="A4997" s="504">
        <v>89305</v>
      </c>
      <c r="B4997" s="233" t="s">
        <v>8557</v>
      </c>
      <c r="C4997" s="234" t="s">
        <v>742</v>
      </c>
      <c r="D4997" s="235">
        <v>57.52</v>
      </c>
    </row>
    <row r="4998" spans="1:4" ht="24.95" customHeight="1" x14ac:dyDescent="0.2">
      <c r="A4998" s="504">
        <v>89306</v>
      </c>
      <c r="B4998" s="233" t="s">
        <v>8558</v>
      </c>
      <c r="C4998" s="234" t="s">
        <v>742</v>
      </c>
      <c r="D4998" s="235">
        <v>62.96</v>
      </c>
    </row>
    <row r="4999" spans="1:4" ht="24.95" customHeight="1" x14ac:dyDescent="0.2">
      <c r="A4999" s="504">
        <v>89307</v>
      </c>
      <c r="B4999" s="233" t="s">
        <v>8559</v>
      </c>
      <c r="C4999" s="234" t="s">
        <v>742</v>
      </c>
      <c r="D4999" s="235">
        <v>65.53</v>
      </c>
    </row>
    <row r="5000" spans="1:4" ht="24.95" customHeight="1" x14ac:dyDescent="0.2">
      <c r="A5000" s="504">
        <v>89308</v>
      </c>
      <c r="B5000" s="233" t="s">
        <v>8560</v>
      </c>
      <c r="C5000" s="234" t="s">
        <v>742</v>
      </c>
      <c r="D5000" s="235">
        <v>59.01</v>
      </c>
    </row>
    <row r="5001" spans="1:4" ht="24.95" customHeight="1" x14ac:dyDescent="0.2">
      <c r="A5001" s="504">
        <v>89309</v>
      </c>
      <c r="B5001" s="233" t="s">
        <v>8561</v>
      </c>
      <c r="C5001" s="234" t="s">
        <v>742</v>
      </c>
      <c r="D5001" s="235">
        <v>61.58</v>
      </c>
    </row>
    <row r="5002" spans="1:4" ht="24.95" customHeight="1" x14ac:dyDescent="0.2">
      <c r="A5002" s="504">
        <v>89310</v>
      </c>
      <c r="B5002" s="233" t="s">
        <v>8562</v>
      </c>
      <c r="C5002" s="234" t="s">
        <v>742</v>
      </c>
      <c r="D5002" s="235">
        <v>70.98</v>
      </c>
    </row>
    <row r="5003" spans="1:4" ht="24.95" customHeight="1" x14ac:dyDescent="0.2">
      <c r="A5003" s="504">
        <v>89311</v>
      </c>
      <c r="B5003" s="233" t="s">
        <v>8563</v>
      </c>
      <c r="C5003" s="234" t="s">
        <v>742</v>
      </c>
      <c r="D5003" s="235">
        <v>73.55</v>
      </c>
    </row>
    <row r="5004" spans="1:4" ht="24.95" customHeight="1" x14ac:dyDescent="0.2">
      <c r="A5004" s="504">
        <v>89312</v>
      </c>
      <c r="B5004" s="233" t="s">
        <v>8564</v>
      </c>
      <c r="C5004" s="234" t="s">
        <v>742</v>
      </c>
      <c r="D5004" s="235">
        <v>63.8</v>
      </c>
    </row>
    <row r="5005" spans="1:4" ht="24.95" customHeight="1" x14ac:dyDescent="0.2">
      <c r="A5005" s="504">
        <v>89313</v>
      </c>
      <c r="B5005" s="233" t="s">
        <v>8565</v>
      </c>
      <c r="C5005" s="234" t="s">
        <v>742</v>
      </c>
      <c r="D5005" s="235">
        <v>66.37</v>
      </c>
    </row>
    <row r="5006" spans="1:4" ht="24.95" customHeight="1" x14ac:dyDescent="0.2">
      <c r="A5006" s="504">
        <v>95465</v>
      </c>
      <c r="B5006" s="233" t="s">
        <v>8566</v>
      </c>
      <c r="C5006" s="234" t="s">
        <v>742</v>
      </c>
      <c r="D5006" s="235">
        <v>121.18</v>
      </c>
    </row>
    <row r="5007" spans="1:4" ht="24.95" customHeight="1" x14ac:dyDescent="0.2">
      <c r="A5007" s="504">
        <v>87447</v>
      </c>
      <c r="B5007" s="233" t="s">
        <v>8567</v>
      </c>
      <c r="C5007" s="234" t="s">
        <v>742</v>
      </c>
      <c r="D5007" s="235">
        <v>39.53</v>
      </c>
    </row>
    <row r="5008" spans="1:4" ht="24.95" customHeight="1" x14ac:dyDescent="0.2">
      <c r="A5008" s="504">
        <v>87448</v>
      </c>
      <c r="B5008" s="233" t="s">
        <v>8568</v>
      </c>
      <c r="C5008" s="234" t="s">
        <v>742</v>
      </c>
      <c r="D5008" s="235">
        <v>39.78</v>
      </c>
    </row>
    <row r="5009" spans="1:4" ht="24.95" customHeight="1" x14ac:dyDescent="0.2">
      <c r="A5009" s="504">
        <v>87449</v>
      </c>
      <c r="B5009" s="233" t="s">
        <v>8569</v>
      </c>
      <c r="C5009" s="234" t="s">
        <v>742</v>
      </c>
      <c r="D5009" s="235">
        <v>50.84</v>
      </c>
    </row>
    <row r="5010" spans="1:4" ht="24.95" customHeight="1" x14ac:dyDescent="0.2">
      <c r="A5010" s="504">
        <v>87450</v>
      </c>
      <c r="B5010" s="233" t="s">
        <v>8570</v>
      </c>
      <c r="C5010" s="234" t="s">
        <v>742</v>
      </c>
      <c r="D5010" s="235">
        <v>51.5</v>
      </c>
    </row>
    <row r="5011" spans="1:4" ht="24.95" customHeight="1" x14ac:dyDescent="0.2">
      <c r="A5011" s="504">
        <v>87451</v>
      </c>
      <c r="B5011" s="233" t="s">
        <v>8571</v>
      </c>
      <c r="C5011" s="234" t="s">
        <v>742</v>
      </c>
      <c r="D5011" s="235">
        <v>61.34</v>
      </c>
    </row>
    <row r="5012" spans="1:4" ht="24.95" customHeight="1" x14ac:dyDescent="0.2">
      <c r="A5012" s="504">
        <v>87452</v>
      </c>
      <c r="B5012" s="233" t="s">
        <v>8572</v>
      </c>
      <c r="C5012" s="234" t="s">
        <v>742</v>
      </c>
      <c r="D5012" s="235">
        <v>61.63</v>
      </c>
    </row>
    <row r="5013" spans="1:4" ht="24.95" customHeight="1" x14ac:dyDescent="0.2">
      <c r="A5013" s="504">
        <v>87453</v>
      </c>
      <c r="B5013" s="233" t="s">
        <v>8573</v>
      </c>
      <c r="C5013" s="234" t="s">
        <v>742</v>
      </c>
      <c r="D5013" s="235">
        <v>36.31</v>
      </c>
    </row>
    <row r="5014" spans="1:4" ht="24.95" customHeight="1" x14ac:dyDescent="0.2">
      <c r="A5014" s="504">
        <v>87454</v>
      </c>
      <c r="B5014" s="233" t="s">
        <v>8574</v>
      </c>
      <c r="C5014" s="234" t="s">
        <v>742</v>
      </c>
      <c r="D5014" s="235">
        <v>36.880000000000003</v>
      </c>
    </row>
    <row r="5015" spans="1:4" ht="24.95" customHeight="1" x14ac:dyDescent="0.2">
      <c r="A5015" s="504">
        <v>87455</v>
      </c>
      <c r="B5015" s="233" t="s">
        <v>8575</v>
      </c>
      <c r="C5015" s="234" t="s">
        <v>742</v>
      </c>
      <c r="D5015" s="235">
        <v>46.93</v>
      </c>
    </row>
    <row r="5016" spans="1:4" ht="24.95" customHeight="1" x14ac:dyDescent="0.2">
      <c r="A5016" s="504">
        <v>87456</v>
      </c>
      <c r="B5016" s="233" t="s">
        <v>8576</v>
      </c>
      <c r="C5016" s="234" t="s">
        <v>742</v>
      </c>
      <c r="D5016" s="235">
        <v>47.81</v>
      </c>
    </row>
    <row r="5017" spans="1:4" ht="24.95" customHeight="1" x14ac:dyDescent="0.2">
      <c r="A5017" s="504">
        <v>87457</v>
      </c>
      <c r="B5017" s="233" t="s">
        <v>8577</v>
      </c>
      <c r="C5017" s="234" t="s">
        <v>742</v>
      </c>
      <c r="D5017" s="235">
        <v>56.84</v>
      </c>
    </row>
    <row r="5018" spans="1:4" ht="24.95" customHeight="1" x14ac:dyDescent="0.2">
      <c r="A5018" s="504">
        <v>87458</v>
      </c>
      <c r="B5018" s="233" t="s">
        <v>8578</v>
      </c>
      <c r="C5018" s="234" t="s">
        <v>742</v>
      </c>
      <c r="D5018" s="235">
        <v>57.67</v>
      </c>
    </row>
    <row r="5019" spans="1:4" ht="24.95" customHeight="1" x14ac:dyDescent="0.2">
      <c r="A5019" s="504">
        <v>87459</v>
      </c>
      <c r="B5019" s="233" t="s">
        <v>8579</v>
      </c>
      <c r="C5019" s="234" t="s">
        <v>742</v>
      </c>
      <c r="D5019" s="235">
        <v>44.81</v>
      </c>
    </row>
    <row r="5020" spans="1:4" ht="24.95" customHeight="1" x14ac:dyDescent="0.2">
      <c r="A5020" s="504">
        <v>87460</v>
      </c>
      <c r="B5020" s="233" t="s">
        <v>8580</v>
      </c>
      <c r="C5020" s="234" t="s">
        <v>742</v>
      </c>
      <c r="D5020" s="235">
        <v>45.38</v>
      </c>
    </row>
    <row r="5021" spans="1:4" ht="24.95" customHeight="1" x14ac:dyDescent="0.2">
      <c r="A5021" s="504">
        <v>87461</v>
      </c>
      <c r="B5021" s="233" t="s">
        <v>8581</v>
      </c>
      <c r="C5021" s="234" t="s">
        <v>742</v>
      </c>
      <c r="D5021" s="235">
        <v>56.14</v>
      </c>
    </row>
    <row r="5022" spans="1:4" ht="24.95" customHeight="1" x14ac:dyDescent="0.2">
      <c r="A5022" s="504">
        <v>87462</v>
      </c>
      <c r="B5022" s="233" t="s">
        <v>8582</v>
      </c>
      <c r="C5022" s="234" t="s">
        <v>742</v>
      </c>
      <c r="D5022" s="235">
        <v>56.8</v>
      </c>
    </row>
    <row r="5023" spans="1:4" ht="24.95" customHeight="1" x14ac:dyDescent="0.2">
      <c r="A5023" s="504">
        <v>87463</v>
      </c>
      <c r="B5023" s="233" t="s">
        <v>8583</v>
      </c>
      <c r="C5023" s="234" t="s">
        <v>742</v>
      </c>
      <c r="D5023" s="235">
        <v>66.14</v>
      </c>
    </row>
    <row r="5024" spans="1:4" ht="24.95" customHeight="1" x14ac:dyDescent="0.2">
      <c r="A5024" s="504">
        <v>87464</v>
      </c>
      <c r="B5024" s="233" t="s">
        <v>8584</v>
      </c>
      <c r="C5024" s="234" t="s">
        <v>742</v>
      </c>
      <c r="D5024" s="235">
        <v>66.97</v>
      </c>
    </row>
    <row r="5025" spans="1:4" ht="24.95" customHeight="1" x14ac:dyDescent="0.2">
      <c r="A5025" s="504">
        <v>87465</v>
      </c>
      <c r="B5025" s="233" t="s">
        <v>8585</v>
      </c>
      <c r="C5025" s="234" t="s">
        <v>742</v>
      </c>
      <c r="D5025" s="235">
        <v>39.270000000000003</v>
      </c>
    </row>
    <row r="5026" spans="1:4" ht="24.95" customHeight="1" x14ac:dyDescent="0.2">
      <c r="A5026" s="504">
        <v>87466</v>
      </c>
      <c r="B5026" s="233" t="s">
        <v>8586</v>
      </c>
      <c r="C5026" s="234" t="s">
        <v>742</v>
      </c>
      <c r="D5026" s="235">
        <v>39.840000000000003</v>
      </c>
    </row>
    <row r="5027" spans="1:4" ht="24.95" customHeight="1" x14ac:dyDescent="0.2">
      <c r="A5027" s="504">
        <v>87467</v>
      </c>
      <c r="B5027" s="233" t="s">
        <v>8587</v>
      </c>
      <c r="C5027" s="234" t="s">
        <v>742</v>
      </c>
      <c r="D5027" s="235">
        <v>50.14</v>
      </c>
    </row>
    <row r="5028" spans="1:4" ht="24.95" customHeight="1" x14ac:dyDescent="0.2">
      <c r="A5028" s="504">
        <v>87468</v>
      </c>
      <c r="B5028" s="233" t="s">
        <v>8588</v>
      </c>
      <c r="C5028" s="234" t="s">
        <v>742</v>
      </c>
      <c r="D5028" s="235">
        <v>50.8</v>
      </c>
    </row>
    <row r="5029" spans="1:4" ht="24.95" customHeight="1" x14ac:dyDescent="0.2">
      <c r="A5029" s="504">
        <v>87469</v>
      </c>
      <c r="B5029" s="233" t="s">
        <v>8589</v>
      </c>
      <c r="C5029" s="234" t="s">
        <v>742</v>
      </c>
      <c r="D5029" s="235">
        <v>60.15</v>
      </c>
    </row>
    <row r="5030" spans="1:4" ht="24.95" customHeight="1" x14ac:dyDescent="0.2">
      <c r="A5030" s="504">
        <v>87470</v>
      </c>
      <c r="B5030" s="233" t="s">
        <v>8590</v>
      </c>
      <c r="C5030" s="234" t="s">
        <v>742</v>
      </c>
      <c r="D5030" s="235">
        <v>60.98</v>
      </c>
    </row>
    <row r="5031" spans="1:4" ht="24.95" customHeight="1" x14ac:dyDescent="0.2">
      <c r="A5031" s="504">
        <v>89044</v>
      </c>
      <c r="B5031" s="233" t="s">
        <v>8591</v>
      </c>
      <c r="C5031" s="234" t="s">
        <v>742</v>
      </c>
      <c r="D5031" s="235">
        <v>39.39</v>
      </c>
    </row>
    <row r="5032" spans="1:4" ht="24.95" customHeight="1" x14ac:dyDescent="0.2">
      <c r="A5032" s="504">
        <v>89169</v>
      </c>
      <c r="B5032" s="233" t="s">
        <v>8592</v>
      </c>
      <c r="C5032" s="234" t="s">
        <v>742</v>
      </c>
      <c r="D5032" s="235">
        <v>40.08</v>
      </c>
    </row>
    <row r="5033" spans="1:4" ht="24.95" customHeight="1" x14ac:dyDescent="0.2">
      <c r="A5033" s="504">
        <v>89978</v>
      </c>
      <c r="B5033" s="233" t="s">
        <v>8593</v>
      </c>
      <c r="C5033" s="234" t="s">
        <v>742</v>
      </c>
      <c r="D5033" s="235">
        <v>51.11</v>
      </c>
    </row>
    <row r="5034" spans="1:4" ht="24.95" customHeight="1" x14ac:dyDescent="0.2">
      <c r="A5034" s="504" t="s">
        <v>8594</v>
      </c>
      <c r="B5034" s="233" t="s">
        <v>8595</v>
      </c>
      <c r="C5034" s="234" t="s">
        <v>742</v>
      </c>
      <c r="D5034" s="235">
        <v>85.01</v>
      </c>
    </row>
    <row r="5035" spans="1:4" ht="24.95" customHeight="1" x14ac:dyDescent="0.2">
      <c r="A5035" s="504" t="s">
        <v>8596</v>
      </c>
      <c r="B5035" s="233" t="s">
        <v>8597</v>
      </c>
      <c r="C5035" s="234" t="s">
        <v>742</v>
      </c>
      <c r="D5035" s="235">
        <v>85.16</v>
      </c>
    </row>
    <row r="5036" spans="1:4" ht="24.95" customHeight="1" x14ac:dyDescent="0.2">
      <c r="A5036" s="504" t="s">
        <v>8598</v>
      </c>
      <c r="B5036" s="233" t="s">
        <v>8599</v>
      </c>
      <c r="C5036" s="234" t="s">
        <v>742</v>
      </c>
      <c r="D5036" s="235">
        <v>145.04</v>
      </c>
    </row>
    <row r="5037" spans="1:4" ht="24.95" customHeight="1" x14ac:dyDescent="0.2">
      <c r="A5037" s="504">
        <v>89453</v>
      </c>
      <c r="B5037" s="233" t="s">
        <v>8600</v>
      </c>
      <c r="C5037" s="234" t="s">
        <v>742</v>
      </c>
      <c r="D5037" s="235">
        <v>43.19</v>
      </c>
    </row>
    <row r="5038" spans="1:4" ht="24.95" customHeight="1" x14ac:dyDescent="0.2">
      <c r="A5038" s="504">
        <v>89454</v>
      </c>
      <c r="B5038" s="233" t="s">
        <v>8601</v>
      </c>
      <c r="C5038" s="234" t="s">
        <v>742</v>
      </c>
      <c r="D5038" s="235">
        <v>41.01</v>
      </c>
    </row>
    <row r="5039" spans="1:4" ht="24.95" customHeight="1" x14ac:dyDescent="0.2">
      <c r="A5039" s="504">
        <v>89455</v>
      </c>
      <c r="B5039" s="233" t="s">
        <v>8602</v>
      </c>
      <c r="C5039" s="234" t="s">
        <v>742</v>
      </c>
      <c r="D5039" s="235">
        <v>52.84</v>
      </c>
    </row>
    <row r="5040" spans="1:4" ht="24.95" customHeight="1" x14ac:dyDescent="0.2">
      <c r="A5040" s="504">
        <v>89456</v>
      </c>
      <c r="B5040" s="233" t="s">
        <v>8603</v>
      </c>
      <c r="C5040" s="234" t="s">
        <v>742</v>
      </c>
      <c r="D5040" s="235">
        <v>50.21</v>
      </c>
    </row>
    <row r="5041" spans="1:4" ht="24.95" customHeight="1" x14ac:dyDescent="0.2">
      <c r="A5041" s="504">
        <v>89457</v>
      </c>
      <c r="B5041" s="233" t="s">
        <v>8604</v>
      </c>
      <c r="C5041" s="234" t="s">
        <v>742</v>
      </c>
      <c r="D5041" s="235">
        <v>46.29</v>
      </c>
    </row>
    <row r="5042" spans="1:4" ht="24.95" customHeight="1" x14ac:dyDescent="0.2">
      <c r="A5042" s="504">
        <v>89458</v>
      </c>
      <c r="B5042" s="233" t="s">
        <v>8605</v>
      </c>
      <c r="C5042" s="234" t="s">
        <v>742</v>
      </c>
      <c r="D5042" s="235">
        <v>42.78</v>
      </c>
    </row>
    <row r="5043" spans="1:4" ht="24.95" customHeight="1" x14ac:dyDescent="0.2">
      <c r="A5043" s="504">
        <v>89459</v>
      </c>
      <c r="B5043" s="233" t="s">
        <v>8606</v>
      </c>
      <c r="C5043" s="234" t="s">
        <v>742</v>
      </c>
      <c r="D5043" s="235">
        <v>57.02</v>
      </c>
    </row>
    <row r="5044" spans="1:4" ht="24.95" customHeight="1" x14ac:dyDescent="0.2">
      <c r="A5044" s="504">
        <v>89460</v>
      </c>
      <c r="B5044" s="233" t="s">
        <v>8607</v>
      </c>
      <c r="C5044" s="234" t="s">
        <v>742</v>
      </c>
      <c r="D5044" s="235">
        <v>52.75</v>
      </c>
    </row>
    <row r="5045" spans="1:4" ht="24.95" customHeight="1" x14ac:dyDescent="0.2">
      <c r="A5045" s="504">
        <v>89462</v>
      </c>
      <c r="B5045" s="233" t="s">
        <v>8608</v>
      </c>
      <c r="C5045" s="234" t="s">
        <v>742</v>
      </c>
      <c r="D5045" s="235">
        <v>50.04</v>
      </c>
    </row>
    <row r="5046" spans="1:4" ht="24.95" customHeight="1" x14ac:dyDescent="0.2">
      <c r="A5046" s="504">
        <v>89463</v>
      </c>
      <c r="B5046" s="233" t="s">
        <v>8609</v>
      </c>
      <c r="C5046" s="234" t="s">
        <v>742</v>
      </c>
      <c r="D5046" s="235">
        <v>48.05</v>
      </c>
    </row>
    <row r="5047" spans="1:4" ht="24.95" customHeight="1" x14ac:dyDescent="0.2">
      <c r="A5047" s="504">
        <v>89464</v>
      </c>
      <c r="B5047" s="233" t="s">
        <v>8610</v>
      </c>
      <c r="C5047" s="234" t="s">
        <v>742</v>
      </c>
      <c r="D5047" s="235">
        <v>65.239999999999995</v>
      </c>
    </row>
    <row r="5048" spans="1:4" ht="24.95" customHeight="1" x14ac:dyDescent="0.2">
      <c r="A5048" s="504">
        <v>89465</v>
      </c>
      <c r="B5048" s="233" t="s">
        <v>8611</v>
      </c>
      <c r="C5048" s="234" t="s">
        <v>742</v>
      </c>
      <c r="D5048" s="235">
        <v>62.89</v>
      </c>
    </row>
    <row r="5049" spans="1:4" ht="24.95" customHeight="1" x14ac:dyDescent="0.2">
      <c r="A5049" s="504">
        <v>89466</v>
      </c>
      <c r="B5049" s="233" t="s">
        <v>8612</v>
      </c>
      <c r="C5049" s="234" t="s">
        <v>742</v>
      </c>
      <c r="D5049" s="235">
        <v>53.45</v>
      </c>
    </row>
    <row r="5050" spans="1:4" ht="24.95" customHeight="1" x14ac:dyDescent="0.2">
      <c r="A5050" s="504">
        <v>89467</v>
      </c>
      <c r="B5050" s="233" t="s">
        <v>8613</v>
      </c>
      <c r="C5050" s="234" t="s">
        <v>742</v>
      </c>
      <c r="D5050" s="235">
        <v>49.92</v>
      </c>
    </row>
    <row r="5051" spans="1:4" ht="24.95" customHeight="1" x14ac:dyDescent="0.2">
      <c r="A5051" s="504">
        <v>89468</v>
      </c>
      <c r="B5051" s="233" t="s">
        <v>8614</v>
      </c>
      <c r="C5051" s="234" t="s">
        <v>742</v>
      </c>
      <c r="D5051" s="235">
        <v>69.37</v>
      </c>
    </row>
    <row r="5052" spans="1:4" ht="24.95" customHeight="1" x14ac:dyDescent="0.2">
      <c r="A5052" s="504">
        <v>89469</v>
      </c>
      <c r="B5052" s="233" t="s">
        <v>8615</v>
      </c>
      <c r="C5052" s="234" t="s">
        <v>742</v>
      </c>
      <c r="D5052" s="235">
        <v>65.16</v>
      </c>
    </row>
    <row r="5053" spans="1:4" ht="24.95" customHeight="1" x14ac:dyDescent="0.2">
      <c r="A5053" s="504">
        <v>89470</v>
      </c>
      <c r="B5053" s="233" t="s">
        <v>8616</v>
      </c>
      <c r="C5053" s="234" t="s">
        <v>742</v>
      </c>
      <c r="D5053" s="235">
        <v>53.73</v>
      </c>
    </row>
    <row r="5054" spans="1:4" ht="24.95" customHeight="1" x14ac:dyDescent="0.2">
      <c r="A5054" s="504">
        <v>89471</v>
      </c>
      <c r="B5054" s="233" t="s">
        <v>8617</v>
      </c>
      <c r="C5054" s="234" t="s">
        <v>742</v>
      </c>
      <c r="D5054" s="235">
        <v>51.55</v>
      </c>
    </row>
    <row r="5055" spans="1:4" ht="24.95" customHeight="1" x14ac:dyDescent="0.2">
      <c r="A5055" s="504">
        <v>89472</v>
      </c>
      <c r="B5055" s="233" t="s">
        <v>8618</v>
      </c>
      <c r="C5055" s="234" t="s">
        <v>742</v>
      </c>
      <c r="D5055" s="235">
        <v>63.03</v>
      </c>
    </row>
    <row r="5056" spans="1:4" ht="24.95" customHeight="1" x14ac:dyDescent="0.2">
      <c r="A5056" s="504">
        <v>89473</v>
      </c>
      <c r="B5056" s="233" t="s">
        <v>8619</v>
      </c>
      <c r="C5056" s="234" t="s">
        <v>742</v>
      </c>
      <c r="D5056" s="235">
        <v>60.6</v>
      </c>
    </row>
    <row r="5057" spans="1:4" ht="24.95" customHeight="1" x14ac:dyDescent="0.2">
      <c r="A5057" s="504">
        <v>89474</v>
      </c>
      <c r="B5057" s="233" t="s">
        <v>8620</v>
      </c>
      <c r="C5057" s="234" t="s">
        <v>742</v>
      </c>
      <c r="D5057" s="235">
        <v>59.83</v>
      </c>
    </row>
    <row r="5058" spans="1:4" ht="24.95" customHeight="1" x14ac:dyDescent="0.2">
      <c r="A5058" s="504">
        <v>89475</v>
      </c>
      <c r="B5058" s="233" t="s">
        <v>8621</v>
      </c>
      <c r="C5058" s="234" t="s">
        <v>742</v>
      </c>
      <c r="D5058" s="235">
        <v>54.95</v>
      </c>
    </row>
    <row r="5059" spans="1:4" ht="24.95" customHeight="1" x14ac:dyDescent="0.2">
      <c r="A5059" s="504">
        <v>89476</v>
      </c>
      <c r="B5059" s="233" t="s">
        <v>8622</v>
      </c>
      <c r="C5059" s="234" t="s">
        <v>742</v>
      </c>
      <c r="D5059" s="235">
        <v>70.38</v>
      </c>
    </row>
    <row r="5060" spans="1:4" ht="24.95" customHeight="1" x14ac:dyDescent="0.2">
      <c r="A5060" s="504">
        <v>89477</v>
      </c>
      <c r="B5060" s="233" t="s">
        <v>8623</v>
      </c>
      <c r="C5060" s="234" t="s">
        <v>742</v>
      </c>
      <c r="D5060" s="235">
        <v>64.959999999999994</v>
      </c>
    </row>
    <row r="5061" spans="1:4" ht="24.95" customHeight="1" x14ac:dyDescent="0.2">
      <c r="A5061" s="504">
        <v>89478</v>
      </c>
      <c r="B5061" s="233" t="s">
        <v>8624</v>
      </c>
      <c r="C5061" s="234" t="s">
        <v>742</v>
      </c>
      <c r="D5061" s="235">
        <v>60.77</v>
      </c>
    </row>
    <row r="5062" spans="1:4" ht="24.95" customHeight="1" x14ac:dyDescent="0.2">
      <c r="A5062" s="504">
        <v>89479</v>
      </c>
      <c r="B5062" s="233" t="s">
        <v>8625</v>
      </c>
      <c r="C5062" s="234" t="s">
        <v>742</v>
      </c>
      <c r="D5062" s="235">
        <v>58.79</v>
      </c>
    </row>
    <row r="5063" spans="1:4" ht="24.95" customHeight="1" x14ac:dyDescent="0.2">
      <c r="A5063" s="504">
        <v>89480</v>
      </c>
      <c r="B5063" s="233" t="s">
        <v>8626</v>
      </c>
      <c r="C5063" s="234" t="s">
        <v>742</v>
      </c>
      <c r="D5063" s="235">
        <v>75.61</v>
      </c>
    </row>
    <row r="5064" spans="1:4" ht="24.95" customHeight="1" x14ac:dyDescent="0.2">
      <c r="A5064" s="504">
        <v>89483</v>
      </c>
      <c r="B5064" s="233" t="s">
        <v>8627</v>
      </c>
      <c r="C5064" s="234" t="s">
        <v>742</v>
      </c>
      <c r="D5064" s="235">
        <v>73.45</v>
      </c>
    </row>
    <row r="5065" spans="1:4" ht="24.95" customHeight="1" x14ac:dyDescent="0.2">
      <c r="A5065" s="504">
        <v>89484</v>
      </c>
      <c r="B5065" s="233" t="s">
        <v>8628</v>
      </c>
      <c r="C5065" s="234" t="s">
        <v>742</v>
      </c>
      <c r="D5065" s="235">
        <v>67.17</v>
      </c>
    </row>
    <row r="5066" spans="1:4" ht="24.95" customHeight="1" x14ac:dyDescent="0.2">
      <c r="A5066" s="504">
        <v>89486</v>
      </c>
      <c r="B5066" s="233" t="s">
        <v>8629</v>
      </c>
      <c r="C5066" s="234" t="s">
        <v>742</v>
      </c>
      <c r="D5066" s="235">
        <v>62.47</v>
      </c>
    </row>
    <row r="5067" spans="1:4" ht="24.95" customHeight="1" x14ac:dyDescent="0.2">
      <c r="A5067" s="504">
        <v>89487</v>
      </c>
      <c r="B5067" s="233" t="s">
        <v>8630</v>
      </c>
      <c r="C5067" s="234" t="s">
        <v>742</v>
      </c>
      <c r="D5067" s="235">
        <v>82.91</v>
      </c>
    </row>
    <row r="5068" spans="1:4" ht="24.95" customHeight="1" x14ac:dyDescent="0.2">
      <c r="A5068" s="504">
        <v>89488</v>
      </c>
      <c r="B5068" s="233" t="s">
        <v>8631</v>
      </c>
      <c r="C5068" s="234" t="s">
        <v>742</v>
      </c>
      <c r="D5068" s="235">
        <v>77.53</v>
      </c>
    </row>
    <row r="5069" spans="1:4" ht="24.95" customHeight="1" x14ac:dyDescent="0.2">
      <c r="A5069" s="504">
        <v>91815</v>
      </c>
      <c r="B5069" s="233" t="s">
        <v>8632</v>
      </c>
      <c r="C5069" s="234" t="s">
        <v>742</v>
      </c>
      <c r="D5069" s="235">
        <v>43.2</v>
      </c>
    </row>
    <row r="5070" spans="1:4" ht="24.95" customHeight="1" x14ac:dyDescent="0.2">
      <c r="A5070" s="504">
        <v>91816</v>
      </c>
      <c r="B5070" s="233" t="s">
        <v>8633</v>
      </c>
      <c r="C5070" s="234" t="s">
        <v>742</v>
      </c>
      <c r="D5070" s="235">
        <v>50.23</v>
      </c>
    </row>
    <row r="5071" spans="1:4" ht="24.95" customHeight="1" x14ac:dyDescent="0.2">
      <c r="A5071" s="504">
        <v>72139</v>
      </c>
      <c r="B5071" s="233" t="s">
        <v>8634</v>
      </c>
      <c r="C5071" s="234" t="s">
        <v>742</v>
      </c>
      <c r="D5071" s="235">
        <v>460.86</v>
      </c>
    </row>
    <row r="5072" spans="1:4" ht="24.95" customHeight="1" x14ac:dyDescent="0.2">
      <c r="A5072" s="504">
        <v>72175</v>
      </c>
      <c r="B5072" s="233" t="s">
        <v>8635</v>
      </c>
      <c r="C5072" s="234" t="s">
        <v>742</v>
      </c>
      <c r="D5072" s="235">
        <v>464.36</v>
      </c>
    </row>
    <row r="5073" spans="1:4" ht="24.95" customHeight="1" x14ac:dyDescent="0.2">
      <c r="A5073" s="504">
        <v>72176</v>
      </c>
      <c r="B5073" s="233" t="s">
        <v>8636</v>
      </c>
      <c r="C5073" s="234" t="s">
        <v>742</v>
      </c>
      <c r="D5073" s="235">
        <v>467.86</v>
      </c>
    </row>
    <row r="5074" spans="1:4" ht="24.95" customHeight="1" x14ac:dyDescent="0.2">
      <c r="A5074" s="504">
        <v>72178</v>
      </c>
      <c r="B5074" s="233" t="s">
        <v>8637</v>
      </c>
      <c r="C5074" s="234" t="s">
        <v>742</v>
      </c>
      <c r="D5074" s="235">
        <v>20.010000000000002</v>
      </c>
    </row>
    <row r="5075" spans="1:4" ht="24.95" customHeight="1" x14ac:dyDescent="0.2">
      <c r="A5075" s="504">
        <v>72179</v>
      </c>
      <c r="B5075" s="233" t="s">
        <v>8638</v>
      </c>
      <c r="C5075" s="234" t="s">
        <v>742</v>
      </c>
      <c r="D5075" s="235">
        <v>47.45</v>
      </c>
    </row>
    <row r="5076" spans="1:4" ht="24.95" customHeight="1" x14ac:dyDescent="0.2">
      <c r="A5076" s="504">
        <v>72180</v>
      </c>
      <c r="B5076" s="233" t="s">
        <v>8639</v>
      </c>
      <c r="C5076" s="234" t="s">
        <v>742</v>
      </c>
      <c r="D5076" s="235">
        <v>12.96</v>
      </c>
    </row>
    <row r="5077" spans="1:4" ht="24.95" customHeight="1" x14ac:dyDescent="0.2">
      <c r="A5077" s="504">
        <v>72181</v>
      </c>
      <c r="B5077" s="233" t="s">
        <v>8640</v>
      </c>
      <c r="C5077" s="234" t="s">
        <v>742</v>
      </c>
      <c r="D5077" s="235">
        <v>26.36</v>
      </c>
    </row>
    <row r="5078" spans="1:4" ht="24.95" customHeight="1" x14ac:dyDescent="0.2">
      <c r="A5078" s="504" t="s">
        <v>8641</v>
      </c>
      <c r="B5078" s="233" t="s">
        <v>8642</v>
      </c>
      <c r="C5078" s="234" t="s">
        <v>742</v>
      </c>
      <c r="D5078" s="235">
        <v>260.5</v>
      </c>
    </row>
    <row r="5079" spans="1:4" ht="24.95" customHeight="1" x14ac:dyDescent="0.2">
      <c r="A5079" s="504" t="s">
        <v>8643</v>
      </c>
      <c r="B5079" s="233" t="s">
        <v>8644</v>
      </c>
      <c r="C5079" s="234" t="s">
        <v>742</v>
      </c>
      <c r="D5079" s="235">
        <v>203.87</v>
      </c>
    </row>
    <row r="5080" spans="1:4" ht="24.95" customHeight="1" x14ac:dyDescent="0.2">
      <c r="A5080" s="504" t="s">
        <v>8645</v>
      </c>
      <c r="B5080" s="233" t="s">
        <v>8646</v>
      </c>
      <c r="C5080" s="234" t="s">
        <v>742</v>
      </c>
      <c r="D5080" s="235">
        <v>570.14</v>
      </c>
    </row>
    <row r="5081" spans="1:4" ht="24.95" customHeight="1" x14ac:dyDescent="0.2">
      <c r="A5081" s="504">
        <v>79627</v>
      </c>
      <c r="B5081" s="233" t="s">
        <v>8647</v>
      </c>
      <c r="C5081" s="234" t="s">
        <v>742</v>
      </c>
      <c r="D5081" s="235">
        <v>395.77</v>
      </c>
    </row>
    <row r="5082" spans="1:4" ht="24.95" customHeight="1" x14ac:dyDescent="0.2">
      <c r="A5082" s="504">
        <v>96358</v>
      </c>
      <c r="B5082" s="233" t="s">
        <v>8648</v>
      </c>
      <c r="C5082" s="234" t="s">
        <v>742</v>
      </c>
      <c r="D5082" s="235">
        <v>71.73</v>
      </c>
    </row>
    <row r="5083" spans="1:4" ht="24.95" customHeight="1" x14ac:dyDescent="0.2">
      <c r="A5083" s="504">
        <v>96359</v>
      </c>
      <c r="B5083" s="233" t="s">
        <v>8649</v>
      </c>
      <c r="C5083" s="234" t="s">
        <v>742</v>
      </c>
      <c r="D5083" s="235">
        <v>78.89</v>
      </c>
    </row>
    <row r="5084" spans="1:4" ht="24.95" customHeight="1" x14ac:dyDescent="0.2">
      <c r="A5084" s="504">
        <v>96360</v>
      </c>
      <c r="B5084" s="233" t="s">
        <v>8650</v>
      </c>
      <c r="C5084" s="234" t="s">
        <v>742</v>
      </c>
      <c r="D5084" s="235">
        <v>90.6</v>
      </c>
    </row>
    <row r="5085" spans="1:4" ht="24.95" customHeight="1" x14ac:dyDescent="0.2">
      <c r="A5085" s="504">
        <v>96361</v>
      </c>
      <c r="B5085" s="233" t="s">
        <v>8651</v>
      </c>
      <c r="C5085" s="234" t="s">
        <v>742</v>
      </c>
      <c r="D5085" s="235">
        <v>104.4</v>
      </c>
    </row>
    <row r="5086" spans="1:4" ht="24.95" customHeight="1" x14ac:dyDescent="0.2">
      <c r="A5086" s="504">
        <v>96362</v>
      </c>
      <c r="B5086" s="233" t="s">
        <v>8652</v>
      </c>
      <c r="C5086" s="234" t="s">
        <v>742</v>
      </c>
      <c r="D5086" s="235">
        <v>93.94</v>
      </c>
    </row>
    <row r="5087" spans="1:4" ht="24.95" customHeight="1" x14ac:dyDescent="0.2">
      <c r="A5087" s="504">
        <v>96363</v>
      </c>
      <c r="B5087" s="233" t="s">
        <v>8653</v>
      </c>
      <c r="C5087" s="234" t="s">
        <v>742</v>
      </c>
      <c r="D5087" s="235">
        <v>101.44</v>
      </c>
    </row>
    <row r="5088" spans="1:4" ht="24.95" customHeight="1" x14ac:dyDescent="0.2">
      <c r="A5088" s="504">
        <v>96364</v>
      </c>
      <c r="B5088" s="233" t="s">
        <v>8654</v>
      </c>
      <c r="C5088" s="234" t="s">
        <v>742</v>
      </c>
      <c r="D5088" s="235">
        <v>112.8</v>
      </c>
    </row>
    <row r="5089" spans="1:4" ht="24.95" customHeight="1" x14ac:dyDescent="0.2">
      <c r="A5089" s="504">
        <v>96365</v>
      </c>
      <c r="B5089" s="233" t="s">
        <v>8655</v>
      </c>
      <c r="C5089" s="234" t="s">
        <v>742</v>
      </c>
      <c r="D5089" s="235">
        <v>126.93</v>
      </c>
    </row>
    <row r="5090" spans="1:4" ht="24.95" customHeight="1" x14ac:dyDescent="0.2">
      <c r="A5090" s="504">
        <v>96366</v>
      </c>
      <c r="B5090" s="233" t="s">
        <v>8656</v>
      </c>
      <c r="C5090" s="234" t="s">
        <v>742</v>
      </c>
      <c r="D5090" s="235">
        <v>116.17</v>
      </c>
    </row>
    <row r="5091" spans="1:4" ht="24.95" customHeight="1" x14ac:dyDescent="0.2">
      <c r="A5091" s="504">
        <v>96367</v>
      </c>
      <c r="B5091" s="233" t="s">
        <v>8657</v>
      </c>
      <c r="C5091" s="234" t="s">
        <v>742</v>
      </c>
      <c r="D5091" s="235">
        <v>123.97</v>
      </c>
    </row>
    <row r="5092" spans="1:4" ht="24.95" customHeight="1" x14ac:dyDescent="0.2">
      <c r="A5092" s="504">
        <v>96368</v>
      </c>
      <c r="B5092" s="233" t="s">
        <v>8658</v>
      </c>
      <c r="C5092" s="234" t="s">
        <v>742</v>
      </c>
      <c r="D5092" s="235">
        <v>135.03</v>
      </c>
    </row>
    <row r="5093" spans="1:4" ht="24.95" customHeight="1" x14ac:dyDescent="0.2">
      <c r="A5093" s="504">
        <v>96369</v>
      </c>
      <c r="B5093" s="233" t="s">
        <v>8659</v>
      </c>
      <c r="C5093" s="234" t="s">
        <v>742</v>
      </c>
      <c r="D5093" s="235">
        <v>149.49</v>
      </c>
    </row>
    <row r="5094" spans="1:4" ht="24.95" customHeight="1" x14ac:dyDescent="0.2">
      <c r="A5094" s="504">
        <v>96370</v>
      </c>
      <c r="B5094" s="233" t="s">
        <v>8660</v>
      </c>
      <c r="C5094" s="234" t="s">
        <v>742</v>
      </c>
      <c r="D5094" s="235">
        <v>45.75</v>
      </c>
    </row>
    <row r="5095" spans="1:4" ht="24.95" customHeight="1" x14ac:dyDescent="0.2">
      <c r="A5095" s="504">
        <v>96371</v>
      </c>
      <c r="B5095" s="233" t="s">
        <v>8661</v>
      </c>
      <c r="C5095" s="234" t="s">
        <v>742</v>
      </c>
      <c r="D5095" s="235">
        <v>52.72</v>
      </c>
    </row>
    <row r="5096" spans="1:4" ht="24.95" customHeight="1" x14ac:dyDescent="0.2">
      <c r="A5096" s="504">
        <v>96372</v>
      </c>
      <c r="B5096" s="233" t="s">
        <v>8662</v>
      </c>
      <c r="C5096" s="234" t="s">
        <v>742</v>
      </c>
      <c r="D5096" s="235">
        <v>12.12</v>
      </c>
    </row>
    <row r="5097" spans="1:4" ht="24.95" customHeight="1" x14ac:dyDescent="0.2">
      <c r="A5097" s="504">
        <v>96373</v>
      </c>
      <c r="B5097" s="233" t="s">
        <v>8663</v>
      </c>
      <c r="C5097" s="234" t="s">
        <v>779</v>
      </c>
      <c r="D5097" s="235">
        <v>6.1</v>
      </c>
    </row>
    <row r="5098" spans="1:4" ht="24.95" customHeight="1" x14ac:dyDescent="0.2">
      <c r="A5098" s="504">
        <v>96374</v>
      </c>
      <c r="B5098" s="233" t="s">
        <v>8664</v>
      </c>
      <c r="C5098" s="234" t="s">
        <v>779</v>
      </c>
      <c r="D5098" s="235">
        <v>21.49</v>
      </c>
    </row>
    <row r="5099" spans="1:4" ht="24.95" customHeight="1" x14ac:dyDescent="0.2">
      <c r="A5099" s="504" t="s">
        <v>8665</v>
      </c>
      <c r="B5099" s="233" t="s">
        <v>8666</v>
      </c>
      <c r="C5099" s="234" t="s">
        <v>742</v>
      </c>
      <c r="D5099" s="235">
        <v>54.87</v>
      </c>
    </row>
    <row r="5100" spans="1:4" ht="24.95" customHeight="1" x14ac:dyDescent="0.2">
      <c r="A5100" s="504" t="s">
        <v>8667</v>
      </c>
      <c r="B5100" s="233" t="s">
        <v>8668</v>
      </c>
      <c r="C5100" s="234" t="s">
        <v>742</v>
      </c>
      <c r="D5100" s="235">
        <v>112.22</v>
      </c>
    </row>
    <row r="5101" spans="1:4" ht="24.95" customHeight="1" x14ac:dyDescent="0.2">
      <c r="A5101" s="504" t="s">
        <v>8669</v>
      </c>
      <c r="B5101" s="233" t="s">
        <v>8670</v>
      </c>
      <c r="C5101" s="234" t="s">
        <v>742</v>
      </c>
      <c r="D5101" s="235">
        <v>42.67</v>
      </c>
    </row>
    <row r="5102" spans="1:4" ht="24.95" customHeight="1" x14ac:dyDescent="0.2">
      <c r="A5102" s="504" t="s">
        <v>8671</v>
      </c>
      <c r="B5102" s="233" t="s">
        <v>8672</v>
      </c>
      <c r="C5102" s="234" t="s">
        <v>742</v>
      </c>
      <c r="D5102" s="235">
        <v>35.950000000000003</v>
      </c>
    </row>
    <row r="5103" spans="1:4" ht="24.95" customHeight="1" x14ac:dyDescent="0.2">
      <c r="A5103" s="504">
        <v>83694</v>
      </c>
      <c r="B5103" s="233" t="s">
        <v>8673</v>
      </c>
      <c r="C5103" s="234" t="s">
        <v>742</v>
      </c>
      <c r="D5103" s="235">
        <v>10.57</v>
      </c>
    </row>
    <row r="5104" spans="1:4" ht="24.95" customHeight="1" x14ac:dyDescent="0.2">
      <c r="A5104" s="504" t="s">
        <v>8674</v>
      </c>
      <c r="B5104" s="233" t="s">
        <v>8675</v>
      </c>
      <c r="C5104" s="234" t="s">
        <v>742</v>
      </c>
      <c r="D5104" s="235">
        <v>19.16</v>
      </c>
    </row>
    <row r="5105" spans="1:4" ht="24.95" customHeight="1" x14ac:dyDescent="0.2">
      <c r="A5105" s="504">
        <v>83771</v>
      </c>
      <c r="B5105" s="233" t="s">
        <v>8676</v>
      </c>
      <c r="C5105" s="234" t="s">
        <v>741</v>
      </c>
      <c r="D5105" s="235">
        <v>6.69</v>
      </c>
    </row>
    <row r="5106" spans="1:4" ht="24.95" customHeight="1" x14ac:dyDescent="0.2">
      <c r="A5106" s="504">
        <v>92970</v>
      </c>
      <c r="B5106" s="233" t="s">
        <v>8677</v>
      </c>
      <c r="C5106" s="234" t="s">
        <v>742</v>
      </c>
      <c r="D5106" s="235">
        <v>10.14</v>
      </c>
    </row>
    <row r="5107" spans="1:4" ht="24.95" customHeight="1" x14ac:dyDescent="0.2">
      <c r="A5107" s="504">
        <v>41879</v>
      </c>
      <c r="B5107" s="233" t="s">
        <v>8678</v>
      </c>
      <c r="C5107" s="234" t="s">
        <v>742</v>
      </c>
      <c r="D5107" s="235">
        <v>0.11</v>
      </c>
    </row>
    <row r="5108" spans="1:4" ht="24.95" customHeight="1" x14ac:dyDescent="0.2">
      <c r="A5108" s="504">
        <v>72916</v>
      </c>
      <c r="B5108" s="233" t="s">
        <v>8679</v>
      </c>
      <c r="C5108" s="234" t="s">
        <v>741</v>
      </c>
      <c r="D5108" s="235">
        <v>26.08</v>
      </c>
    </row>
    <row r="5109" spans="1:4" ht="24.95" customHeight="1" x14ac:dyDescent="0.2">
      <c r="A5109" s="504">
        <v>72919</v>
      </c>
      <c r="B5109" s="233" t="s">
        <v>8680</v>
      </c>
      <c r="C5109" s="234" t="s">
        <v>741</v>
      </c>
      <c r="D5109" s="235">
        <v>37.33</v>
      </c>
    </row>
    <row r="5110" spans="1:4" ht="24.95" customHeight="1" x14ac:dyDescent="0.2">
      <c r="A5110" s="504">
        <v>72922</v>
      </c>
      <c r="B5110" s="233" t="s">
        <v>8681</v>
      </c>
      <c r="C5110" s="234" t="s">
        <v>741</v>
      </c>
      <c r="D5110" s="235">
        <v>50.93</v>
      </c>
    </row>
    <row r="5111" spans="1:4" ht="24.95" customHeight="1" x14ac:dyDescent="0.2">
      <c r="A5111" s="504">
        <v>72923</v>
      </c>
      <c r="B5111" s="233" t="s">
        <v>8682</v>
      </c>
      <c r="C5111" s="234" t="s">
        <v>741</v>
      </c>
      <c r="D5111" s="235">
        <v>62.83</v>
      </c>
    </row>
    <row r="5112" spans="1:4" ht="24.95" customHeight="1" x14ac:dyDescent="0.2">
      <c r="A5112" s="504">
        <v>72924</v>
      </c>
      <c r="B5112" s="233" t="s">
        <v>8683</v>
      </c>
      <c r="C5112" s="234" t="s">
        <v>741</v>
      </c>
      <c r="D5112" s="235">
        <v>53.78</v>
      </c>
    </row>
    <row r="5113" spans="1:4" ht="24.95" customHeight="1" x14ac:dyDescent="0.2">
      <c r="A5113" s="504">
        <v>72961</v>
      </c>
      <c r="B5113" s="233" t="s">
        <v>8684</v>
      </c>
      <c r="C5113" s="234" t="s">
        <v>742</v>
      </c>
      <c r="D5113" s="235">
        <v>1.18</v>
      </c>
    </row>
    <row r="5114" spans="1:4" ht="24.95" customHeight="1" x14ac:dyDescent="0.2">
      <c r="A5114" s="504">
        <v>96387</v>
      </c>
      <c r="B5114" s="233" t="s">
        <v>8685</v>
      </c>
      <c r="C5114" s="234" t="s">
        <v>741</v>
      </c>
      <c r="D5114" s="235">
        <v>6.28</v>
      </c>
    </row>
    <row r="5115" spans="1:4" ht="24.95" customHeight="1" x14ac:dyDescent="0.2">
      <c r="A5115" s="504">
        <v>96388</v>
      </c>
      <c r="B5115" s="233" t="s">
        <v>8686</v>
      </c>
      <c r="C5115" s="234" t="s">
        <v>741</v>
      </c>
      <c r="D5115" s="235">
        <v>5.98</v>
      </c>
    </row>
    <row r="5116" spans="1:4" ht="24.95" customHeight="1" x14ac:dyDescent="0.2">
      <c r="A5116" s="504">
        <v>96389</v>
      </c>
      <c r="B5116" s="233" t="s">
        <v>8687</v>
      </c>
      <c r="C5116" s="234" t="s">
        <v>741</v>
      </c>
      <c r="D5116" s="235">
        <v>26.98</v>
      </c>
    </row>
    <row r="5117" spans="1:4" ht="24.95" customHeight="1" x14ac:dyDescent="0.2">
      <c r="A5117" s="504">
        <v>96390</v>
      </c>
      <c r="B5117" s="233" t="s">
        <v>8688</v>
      </c>
      <c r="C5117" s="234" t="s">
        <v>741</v>
      </c>
      <c r="D5117" s="235">
        <v>44.99</v>
      </c>
    </row>
    <row r="5118" spans="1:4" ht="24.95" customHeight="1" x14ac:dyDescent="0.2">
      <c r="A5118" s="504">
        <v>96391</v>
      </c>
      <c r="B5118" s="233" t="s">
        <v>8689</v>
      </c>
      <c r="C5118" s="234" t="s">
        <v>741</v>
      </c>
      <c r="D5118" s="235">
        <v>62.74</v>
      </c>
    </row>
    <row r="5119" spans="1:4" ht="24.95" customHeight="1" x14ac:dyDescent="0.2">
      <c r="A5119" s="504">
        <v>96392</v>
      </c>
      <c r="B5119" s="233" t="s">
        <v>8690</v>
      </c>
      <c r="C5119" s="234" t="s">
        <v>741</v>
      </c>
      <c r="D5119" s="235">
        <v>83.76</v>
      </c>
    </row>
    <row r="5120" spans="1:4" ht="24.95" customHeight="1" x14ac:dyDescent="0.2">
      <c r="A5120" s="504">
        <v>96396</v>
      </c>
      <c r="B5120" s="233" t="s">
        <v>8691</v>
      </c>
      <c r="C5120" s="234" t="s">
        <v>741</v>
      </c>
      <c r="D5120" s="235">
        <v>107.35</v>
      </c>
    </row>
    <row r="5121" spans="1:4" ht="24.95" customHeight="1" x14ac:dyDescent="0.2">
      <c r="A5121" s="504">
        <v>96397</v>
      </c>
      <c r="B5121" s="233" t="s">
        <v>8692</v>
      </c>
      <c r="C5121" s="234" t="s">
        <v>741</v>
      </c>
      <c r="D5121" s="235">
        <v>139.26</v>
      </c>
    </row>
    <row r="5122" spans="1:4" ht="24.95" customHeight="1" x14ac:dyDescent="0.2">
      <c r="A5122" s="504">
        <v>96398</v>
      </c>
      <c r="B5122" s="233" t="s">
        <v>8693</v>
      </c>
      <c r="C5122" s="234" t="s">
        <v>741</v>
      </c>
      <c r="D5122" s="235">
        <v>152.24</v>
      </c>
    </row>
    <row r="5123" spans="1:4" ht="24.95" customHeight="1" x14ac:dyDescent="0.2">
      <c r="A5123" s="504">
        <v>96399</v>
      </c>
      <c r="B5123" s="233" t="s">
        <v>8694</v>
      </c>
      <c r="C5123" s="234" t="s">
        <v>741</v>
      </c>
      <c r="D5123" s="235">
        <v>88.62</v>
      </c>
    </row>
    <row r="5124" spans="1:4" ht="24.95" customHeight="1" x14ac:dyDescent="0.2">
      <c r="A5124" s="504">
        <v>96400</v>
      </c>
      <c r="B5124" s="233" t="s">
        <v>8695</v>
      </c>
      <c r="C5124" s="234" t="s">
        <v>741</v>
      </c>
      <c r="D5124" s="235">
        <v>97.06</v>
      </c>
    </row>
    <row r="5125" spans="1:4" ht="24.95" customHeight="1" x14ac:dyDescent="0.2">
      <c r="A5125" s="504">
        <v>96401</v>
      </c>
      <c r="B5125" s="233" t="s">
        <v>8696</v>
      </c>
      <c r="C5125" s="234" t="s">
        <v>742</v>
      </c>
      <c r="D5125" s="235">
        <v>4.59</v>
      </c>
    </row>
    <row r="5126" spans="1:4" ht="24.95" customHeight="1" x14ac:dyDescent="0.2">
      <c r="A5126" s="504">
        <v>96402</v>
      </c>
      <c r="B5126" s="233" t="s">
        <v>8697</v>
      </c>
      <c r="C5126" s="234" t="s">
        <v>742</v>
      </c>
      <c r="D5126" s="235">
        <v>2.61</v>
      </c>
    </row>
    <row r="5127" spans="1:4" ht="24.95" customHeight="1" x14ac:dyDescent="0.2">
      <c r="A5127" s="504">
        <v>72799</v>
      </c>
      <c r="B5127" s="233" t="s">
        <v>8698</v>
      </c>
      <c r="C5127" s="234" t="s">
        <v>742</v>
      </c>
      <c r="D5127" s="235">
        <v>73.38</v>
      </c>
    </row>
    <row r="5128" spans="1:4" ht="24.95" customHeight="1" x14ac:dyDescent="0.2">
      <c r="A5128" s="504">
        <v>72942</v>
      </c>
      <c r="B5128" s="233" t="s">
        <v>8699</v>
      </c>
      <c r="C5128" s="234" t="s">
        <v>742</v>
      </c>
      <c r="D5128" s="235">
        <v>1.28</v>
      </c>
    </row>
    <row r="5129" spans="1:4" ht="24.95" customHeight="1" x14ac:dyDescent="0.2">
      <c r="A5129" s="504">
        <v>72943</v>
      </c>
      <c r="B5129" s="233" t="s">
        <v>8700</v>
      </c>
      <c r="C5129" s="234" t="s">
        <v>742</v>
      </c>
      <c r="D5129" s="235">
        <v>1.43</v>
      </c>
    </row>
    <row r="5130" spans="1:4" ht="24.95" customHeight="1" x14ac:dyDescent="0.2">
      <c r="A5130" s="504">
        <v>72972</v>
      </c>
      <c r="B5130" s="233" t="s">
        <v>8701</v>
      </c>
      <c r="C5130" s="234" t="s">
        <v>742</v>
      </c>
      <c r="D5130" s="235">
        <v>0.72</v>
      </c>
    </row>
    <row r="5131" spans="1:4" ht="24.95" customHeight="1" x14ac:dyDescent="0.2">
      <c r="A5131" s="504">
        <v>72973</v>
      </c>
      <c r="B5131" s="233" t="s">
        <v>8702</v>
      </c>
      <c r="C5131" s="234" t="s">
        <v>779</v>
      </c>
      <c r="D5131" s="235">
        <v>1.35</v>
      </c>
    </row>
    <row r="5132" spans="1:4" ht="24.95" customHeight="1" x14ac:dyDescent="0.2">
      <c r="A5132" s="504">
        <v>72974</v>
      </c>
      <c r="B5132" s="233" t="s">
        <v>8703</v>
      </c>
      <c r="C5132" s="234" t="s">
        <v>742</v>
      </c>
      <c r="D5132" s="235">
        <v>4.5199999999999996</v>
      </c>
    </row>
    <row r="5133" spans="1:4" ht="24.95" customHeight="1" x14ac:dyDescent="0.2">
      <c r="A5133" s="504">
        <v>72975</v>
      </c>
      <c r="B5133" s="233" t="s">
        <v>8704</v>
      </c>
      <c r="C5133" s="234" t="s">
        <v>742</v>
      </c>
      <c r="D5133" s="235">
        <v>0.5</v>
      </c>
    </row>
    <row r="5134" spans="1:4" ht="24.95" customHeight="1" x14ac:dyDescent="0.2">
      <c r="A5134" s="504">
        <v>72978</v>
      </c>
      <c r="B5134" s="233" t="s">
        <v>8705</v>
      </c>
      <c r="C5134" s="234" t="s">
        <v>779</v>
      </c>
      <c r="D5134" s="235">
        <v>4.51</v>
      </c>
    </row>
    <row r="5135" spans="1:4" ht="24.95" customHeight="1" x14ac:dyDescent="0.2">
      <c r="A5135" s="504">
        <v>72979</v>
      </c>
      <c r="B5135" s="233" t="s">
        <v>8706</v>
      </c>
      <c r="C5135" s="234" t="s">
        <v>742</v>
      </c>
      <c r="D5135" s="235">
        <v>8.64</v>
      </c>
    </row>
    <row r="5136" spans="1:4" ht="24.95" customHeight="1" x14ac:dyDescent="0.2">
      <c r="A5136" s="504" t="s">
        <v>8707</v>
      </c>
      <c r="B5136" s="233" t="s">
        <v>8708</v>
      </c>
      <c r="C5136" s="234" t="s">
        <v>742</v>
      </c>
      <c r="D5136" s="235">
        <v>3.26</v>
      </c>
    </row>
    <row r="5137" spans="1:4" ht="24.95" customHeight="1" x14ac:dyDescent="0.2">
      <c r="A5137" s="504" t="s">
        <v>8709</v>
      </c>
      <c r="B5137" s="233" t="s">
        <v>8710</v>
      </c>
      <c r="C5137" s="234" t="s">
        <v>741</v>
      </c>
      <c r="D5137" s="235">
        <v>623.79</v>
      </c>
    </row>
    <row r="5138" spans="1:4" ht="24.95" customHeight="1" x14ac:dyDescent="0.2">
      <c r="A5138" s="504" t="s">
        <v>8711</v>
      </c>
      <c r="B5138" s="233" t="s">
        <v>8712</v>
      </c>
      <c r="C5138" s="234" t="s">
        <v>741</v>
      </c>
      <c r="D5138" s="235">
        <v>480.72</v>
      </c>
    </row>
    <row r="5139" spans="1:4" ht="24.95" customHeight="1" x14ac:dyDescent="0.2">
      <c r="A5139" s="504">
        <v>92391</v>
      </c>
      <c r="B5139" s="233" t="s">
        <v>8713</v>
      </c>
      <c r="C5139" s="234" t="s">
        <v>742</v>
      </c>
      <c r="D5139" s="235">
        <v>44.71</v>
      </c>
    </row>
    <row r="5140" spans="1:4" ht="24.95" customHeight="1" x14ac:dyDescent="0.2">
      <c r="A5140" s="504">
        <v>92392</v>
      </c>
      <c r="B5140" s="233" t="s">
        <v>8714</v>
      </c>
      <c r="C5140" s="234" t="s">
        <v>742</v>
      </c>
      <c r="D5140" s="235">
        <v>47.05</v>
      </c>
    </row>
    <row r="5141" spans="1:4" ht="24.95" customHeight="1" x14ac:dyDescent="0.2">
      <c r="A5141" s="504">
        <v>92393</v>
      </c>
      <c r="B5141" s="233" t="s">
        <v>8715</v>
      </c>
      <c r="C5141" s="234" t="s">
        <v>742</v>
      </c>
      <c r="D5141" s="235">
        <v>40.18</v>
      </c>
    </row>
    <row r="5142" spans="1:4" ht="24.95" customHeight="1" x14ac:dyDescent="0.2">
      <c r="A5142" s="504">
        <v>92394</v>
      </c>
      <c r="B5142" s="233" t="s">
        <v>18875</v>
      </c>
      <c r="C5142" s="234" t="s">
        <v>742</v>
      </c>
      <c r="D5142" s="235">
        <v>43.48</v>
      </c>
    </row>
    <row r="5143" spans="1:4" ht="24.95" customHeight="1" x14ac:dyDescent="0.2">
      <c r="A5143" s="504">
        <v>92395</v>
      </c>
      <c r="B5143" s="233" t="s">
        <v>8716</v>
      </c>
      <c r="C5143" s="234" t="s">
        <v>742</v>
      </c>
      <c r="D5143" s="235">
        <v>55.51</v>
      </c>
    </row>
    <row r="5144" spans="1:4" ht="24.95" customHeight="1" x14ac:dyDescent="0.2">
      <c r="A5144" s="504">
        <v>92396</v>
      </c>
      <c r="B5144" s="233" t="s">
        <v>8717</v>
      </c>
      <c r="C5144" s="234" t="s">
        <v>742</v>
      </c>
      <c r="D5144" s="235">
        <v>49.09</v>
      </c>
    </row>
    <row r="5145" spans="1:4" ht="24.95" customHeight="1" x14ac:dyDescent="0.2">
      <c r="A5145" s="504">
        <v>92397</v>
      </c>
      <c r="B5145" s="233" t="s">
        <v>8718</v>
      </c>
      <c r="C5145" s="234" t="s">
        <v>742</v>
      </c>
      <c r="D5145" s="235">
        <v>39.78</v>
      </c>
    </row>
    <row r="5146" spans="1:4" ht="24.95" customHeight="1" x14ac:dyDescent="0.2">
      <c r="A5146" s="504">
        <v>92398</v>
      </c>
      <c r="B5146" s="233" t="s">
        <v>8719</v>
      </c>
      <c r="C5146" s="234" t="s">
        <v>742</v>
      </c>
      <c r="D5146" s="235">
        <v>47.02</v>
      </c>
    </row>
    <row r="5147" spans="1:4" ht="24.95" customHeight="1" x14ac:dyDescent="0.2">
      <c r="A5147" s="504">
        <v>92399</v>
      </c>
      <c r="B5147" s="233" t="s">
        <v>8720</v>
      </c>
      <c r="C5147" s="234" t="s">
        <v>742</v>
      </c>
      <c r="D5147" s="235">
        <v>48.03</v>
      </c>
    </row>
    <row r="5148" spans="1:4" ht="24.95" customHeight="1" x14ac:dyDescent="0.2">
      <c r="A5148" s="504">
        <v>92400</v>
      </c>
      <c r="B5148" s="233" t="s">
        <v>8721</v>
      </c>
      <c r="C5148" s="234" t="s">
        <v>742</v>
      </c>
      <c r="D5148" s="235">
        <v>55.74</v>
      </c>
    </row>
    <row r="5149" spans="1:4" ht="24.95" customHeight="1" x14ac:dyDescent="0.2">
      <c r="A5149" s="504">
        <v>92401</v>
      </c>
      <c r="B5149" s="233" t="s">
        <v>8722</v>
      </c>
      <c r="C5149" s="234" t="s">
        <v>742</v>
      </c>
      <c r="D5149" s="235">
        <v>56.8</v>
      </c>
    </row>
    <row r="5150" spans="1:4" ht="24.95" customHeight="1" x14ac:dyDescent="0.2">
      <c r="A5150" s="504">
        <v>92402</v>
      </c>
      <c r="B5150" s="233" t="s">
        <v>8723</v>
      </c>
      <c r="C5150" s="234" t="s">
        <v>742</v>
      </c>
      <c r="D5150" s="235">
        <v>48.88</v>
      </c>
    </row>
    <row r="5151" spans="1:4" ht="24.95" customHeight="1" x14ac:dyDescent="0.2">
      <c r="A5151" s="504">
        <v>92403</v>
      </c>
      <c r="B5151" s="233" t="s">
        <v>8724</v>
      </c>
      <c r="C5151" s="234" t="s">
        <v>742</v>
      </c>
      <c r="D5151" s="235">
        <v>39.53</v>
      </c>
    </row>
    <row r="5152" spans="1:4" ht="24.95" customHeight="1" x14ac:dyDescent="0.2">
      <c r="A5152" s="504">
        <v>92404</v>
      </c>
      <c r="B5152" s="233" t="s">
        <v>8725</v>
      </c>
      <c r="C5152" s="234" t="s">
        <v>742</v>
      </c>
      <c r="D5152" s="235">
        <v>46.36</v>
      </c>
    </row>
    <row r="5153" spans="1:4" ht="24.95" customHeight="1" x14ac:dyDescent="0.2">
      <c r="A5153" s="504">
        <v>92405</v>
      </c>
      <c r="B5153" s="233" t="s">
        <v>8726</v>
      </c>
      <c r="C5153" s="234" t="s">
        <v>742</v>
      </c>
      <c r="D5153" s="235">
        <v>47.33</v>
      </c>
    </row>
    <row r="5154" spans="1:4" ht="24.95" customHeight="1" x14ac:dyDescent="0.2">
      <c r="A5154" s="504">
        <v>92406</v>
      </c>
      <c r="B5154" s="233" t="s">
        <v>8727</v>
      </c>
      <c r="C5154" s="234" t="s">
        <v>742</v>
      </c>
      <c r="D5154" s="235">
        <v>56.99</v>
      </c>
    </row>
    <row r="5155" spans="1:4" ht="24.95" customHeight="1" x14ac:dyDescent="0.2">
      <c r="A5155" s="504">
        <v>92407</v>
      </c>
      <c r="B5155" s="233" t="s">
        <v>8728</v>
      </c>
      <c r="C5155" s="234" t="s">
        <v>742</v>
      </c>
      <c r="D5155" s="235">
        <v>58.03</v>
      </c>
    </row>
    <row r="5156" spans="1:4" ht="24.95" customHeight="1" x14ac:dyDescent="0.2">
      <c r="A5156" s="504">
        <v>93679</v>
      </c>
      <c r="B5156" s="233" t="s">
        <v>8729</v>
      </c>
      <c r="C5156" s="234" t="s">
        <v>742</v>
      </c>
      <c r="D5156" s="235">
        <v>53.48</v>
      </c>
    </row>
    <row r="5157" spans="1:4" ht="24.95" customHeight="1" x14ac:dyDescent="0.2">
      <c r="A5157" s="504">
        <v>93680</v>
      </c>
      <c r="B5157" s="233" t="s">
        <v>8730</v>
      </c>
      <c r="C5157" s="234" t="s">
        <v>742</v>
      </c>
      <c r="D5157" s="235">
        <v>43.98</v>
      </c>
    </row>
    <row r="5158" spans="1:4" ht="24.95" customHeight="1" x14ac:dyDescent="0.2">
      <c r="A5158" s="504">
        <v>93681</v>
      </c>
      <c r="B5158" s="233" t="s">
        <v>8731</v>
      </c>
      <c r="C5158" s="234" t="s">
        <v>742</v>
      </c>
      <c r="D5158" s="235">
        <v>53.54</v>
      </c>
    </row>
    <row r="5159" spans="1:4" ht="24.95" customHeight="1" x14ac:dyDescent="0.2">
      <c r="A5159" s="504">
        <v>93682</v>
      </c>
      <c r="B5159" s="233" t="s">
        <v>8732</v>
      </c>
      <c r="C5159" s="234" t="s">
        <v>742</v>
      </c>
      <c r="D5159" s="235">
        <v>54.61</v>
      </c>
    </row>
    <row r="5160" spans="1:4" ht="24.95" customHeight="1" x14ac:dyDescent="0.2">
      <c r="A5160" s="504">
        <v>97114</v>
      </c>
      <c r="B5160" s="233" t="s">
        <v>8733</v>
      </c>
      <c r="C5160" s="234" t="s">
        <v>779</v>
      </c>
      <c r="D5160" s="235">
        <v>0.3</v>
      </c>
    </row>
    <row r="5161" spans="1:4" ht="24.95" customHeight="1" x14ac:dyDescent="0.2">
      <c r="A5161" s="504">
        <v>97115</v>
      </c>
      <c r="B5161" s="233" t="s">
        <v>8734</v>
      </c>
      <c r="C5161" s="234" t="s">
        <v>822</v>
      </c>
      <c r="D5161" s="235">
        <v>30.61</v>
      </c>
    </row>
    <row r="5162" spans="1:4" ht="24.95" customHeight="1" x14ac:dyDescent="0.2">
      <c r="A5162" s="504">
        <v>97120</v>
      </c>
      <c r="B5162" s="233" t="s">
        <v>8735</v>
      </c>
      <c r="C5162" s="234" t="s">
        <v>822</v>
      </c>
      <c r="D5162" s="235">
        <v>6.28</v>
      </c>
    </row>
    <row r="5163" spans="1:4" ht="24.95" customHeight="1" x14ac:dyDescent="0.2">
      <c r="A5163" s="504">
        <v>97802</v>
      </c>
      <c r="B5163" s="233" t="s">
        <v>8736</v>
      </c>
      <c r="C5163" s="234" t="s">
        <v>742</v>
      </c>
      <c r="D5163" s="235">
        <v>2.91</v>
      </c>
    </row>
    <row r="5164" spans="1:4" ht="24.95" customHeight="1" x14ac:dyDescent="0.2">
      <c r="A5164" s="504">
        <v>97803</v>
      </c>
      <c r="B5164" s="233" t="s">
        <v>8737</v>
      </c>
      <c r="C5164" s="234" t="s">
        <v>742</v>
      </c>
      <c r="D5164" s="235">
        <v>3.46</v>
      </c>
    </row>
    <row r="5165" spans="1:4" ht="24.95" customHeight="1" x14ac:dyDescent="0.2">
      <c r="A5165" s="504">
        <v>97805</v>
      </c>
      <c r="B5165" s="233" t="s">
        <v>8738</v>
      </c>
      <c r="C5165" s="234" t="s">
        <v>742</v>
      </c>
      <c r="D5165" s="235">
        <v>6.42</v>
      </c>
    </row>
    <row r="5166" spans="1:4" ht="24.95" customHeight="1" x14ac:dyDescent="0.2">
      <c r="A5166" s="504">
        <v>97806</v>
      </c>
      <c r="B5166" s="233" t="s">
        <v>8739</v>
      </c>
      <c r="C5166" s="234" t="s">
        <v>742</v>
      </c>
      <c r="D5166" s="235">
        <v>7.72</v>
      </c>
    </row>
    <row r="5167" spans="1:4" ht="24.95" customHeight="1" x14ac:dyDescent="0.2">
      <c r="A5167" s="504">
        <v>97807</v>
      </c>
      <c r="B5167" s="233" t="s">
        <v>8740</v>
      </c>
      <c r="C5167" s="234" t="s">
        <v>742</v>
      </c>
      <c r="D5167" s="235">
        <v>9.06</v>
      </c>
    </row>
    <row r="5168" spans="1:4" ht="24.95" customHeight="1" x14ac:dyDescent="0.2">
      <c r="A5168" s="504">
        <v>97809</v>
      </c>
      <c r="B5168" s="233" t="s">
        <v>8741</v>
      </c>
      <c r="C5168" s="234" t="s">
        <v>742</v>
      </c>
      <c r="D5168" s="235">
        <v>11.57</v>
      </c>
    </row>
    <row r="5169" spans="1:4" ht="24.95" customHeight="1" x14ac:dyDescent="0.2">
      <c r="A5169" s="504">
        <v>97810</v>
      </c>
      <c r="B5169" s="233" t="s">
        <v>8742</v>
      </c>
      <c r="C5169" s="234" t="s">
        <v>742</v>
      </c>
      <c r="D5169" s="235">
        <v>12.88</v>
      </c>
    </row>
    <row r="5170" spans="1:4" ht="24.95" customHeight="1" x14ac:dyDescent="0.2">
      <c r="A5170" s="504">
        <v>97811</v>
      </c>
      <c r="B5170" s="233" t="s">
        <v>8743</v>
      </c>
      <c r="C5170" s="234" t="s">
        <v>742</v>
      </c>
      <c r="D5170" s="235">
        <v>14.23</v>
      </c>
    </row>
    <row r="5171" spans="1:4" ht="24.95" customHeight="1" x14ac:dyDescent="0.2">
      <c r="A5171" s="504">
        <v>97813</v>
      </c>
      <c r="B5171" s="233" t="s">
        <v>8744</v>
      </c>
      <c r="C5171" s="234" t="s">
        <v>742</v>
      </c>
      <c r="D5171" s="235">
        <v>3.06</v>
      </c>
    </row>
    <row r="5172" spans="1:4" ht="24.95" customHeight="1" x14ac:dyDescent="0.2">
      <c r="A5172" s="504">
        <v>97814</v>
      </c>
      <c r="B5172" s="233" t="s">
        <v>8745</v>
      </c>
      <c r="C5172" s="234" t="s">
        <v>742</v>
      </c>
      <c r="D5172" s="235">
        <v>3.61</v>
      </c>
    </row>
    <row r="5173" spans="1:4" ht="24.95" customHeight="1" x14ac:dyDescent="0.2">
      <c r="A5173" s="504">
        <v>97816</v>
      </c>
      <c r="B5173" s="233" t="s">
        <v>8746</v>
      </c>
      <c r="C5173" s="234" t="s">
        <v>742</v>
      </c>
      <c r="D5173" s="235">
        <v>6.88</v>
      </c>
    </row>
    <row r="5174" spans="1:4" ht="24.95" customHeight="1" x14ac:dyDescent="0.2">
      <c r="A5174" s="504">
        <v>97817</v>
      </c>
      <c r="B5174" s="233" t="s">
        <v>8747</v>
      </c>
      <c r="C5174" s="234" t="s">
        <v>742</v>
      </c>
      <c r="D5174" s="235">
        <v>8.18</v>
      </c>
    </row>
    <row r="5175" spans="1:4" ht="24.95" customHeight="1" x14ac:dyDescent="0.2">
      <c r="A5175" s="504">
        <v>97818</v>
      </c>
      <c r="B5175" s="233" t="s">
        <v>8748</v>
      </c>
      <c r="C5175" s="234" t="s">
        <v>742</v>
      </c>
      <c r="D5175" s="235">
        <v>9.66</v>
      </c>
    </row>
    <row r="5176" spans="1:4" ht="24.95" customHeight="1" x14ac:dyDescent="0.2">
      <c r="A5176" s="504">
        <v>97820</v>
      </c>
      <c r="B5176" s="233" t="s">
        <v>8749</v>
      </c>
      <c r="C5176" s="234" t="s">
        <v>742</v>
      </c>
      <c r="D5176" s="235">
        <v>12.49</v>
      </c>
    </row>
    <row r="5177" spans="1:4" ht="24.95" customHeight="1" x14ac:dyDescent="0.2">
      <c r="A5177" s="504">
        <v>97821</v>
      </c>
      <c r="B5177" s="233" t="s">
        <v>8750</v>
      </c>
      <c r="C5177" s="234" t="s">
        <v>742</v>
      </c>
      <c r="D5177" s="235">
        <v>13.79</v>
      </c>
    </row>
    <row r="5178" spans="1:4" ht="24.95" customHeight="1" x14ac:dyDescent="0.2">
      <c r="A5178" s="504">
        <v>97822</v>
      </c>
      <c r="B5178" s="233" t="s">
        <v>8751</v>
      </c>
      <c r="C5178" s="234" t="s">
        <v>742</v>
      </c>
      <c r="D5178" s="235">
        <v>15.3</v>
      </c>
    </row>
    <row r="5179" spans="1:4" ht="24.95" customHeight="1" x14ac:dyDescent="0.2">
      <c r="A5179" s="504">
        <v>72947</v>
      </c>
      <c r="B5179" s="233" t="s">
        <v>8752</v>
      </c>
      <c r="C5179" s="234" t="s">
        <v>742</v>
      </c>
      <c r="D5179" s="235">
        <v>33.04</v>
      </c>
    </row>
    <row r="5180" spans="1:4" ht="24.95" customHeight="1" x14ac:dyDescent="0.2">
      <c r="A5180" s="504">
        <v>83693</v>
      </c>
      <c r="B5180" s="233" t="s">
        <v>8753</v>
      </c>
      <c r="C5180" s="234" t="s">
        <v>742</v>
      </c>
      <c r="D5180" s="235">
        <v>3.18</v>
      </c>
    </row>
    <row r="5181" spans="1:4" ht="24.95" customHeight="1" x14ac:dyDescent="0.2">
      <c r="A5181" s="504" t="s">
        <v>8754</v>
      </c>
      <c r="B5181" s="233" t="s">
        <v>8755</v>
      </c>
      <c r="C5181" s="234" t="s">
        <v>779</v>
      </c>
      <c r="D5181" s="235">
        <v>456.05</v>
      </c>
    </row>
    <row r="5182" spans="1:4" ht="24.95" customHeight="1" x14ac:dyDescent="0.2">
      <c r="A5182" s="504" t="s">
        <v>8756</v>
      </c>
      <c r="B5182" s="233" t="s">
        <v>8757</v>
      </c>
      <c r="C5182" s="234" t="s">
        <v>779</v>
      </c>
      <c r="D5182" s="235">
        <v>390.66</v>
      </c>
    </row>
    <row r="5183" spans="1:4" ht="24.95" customHeight="1" x14ac:dyDescent="0.2">
      <c r="A5183" s="504" t="s">
        <v>8758</v>
      </c>
      <c r="B5183" s="233" t="s">
        <v>8759</v>
      </c>
      <c r="C5183" s="234" t="s">
        <v>742</v>
      </c>
      <c r="D5183" s="235">
        <v>4.58</v>
      </c>
    </row>
    <row r="5184" spans="1:4" ht="24.95" customHeight="1" x14ac:dyDescent="0.2">
      <c r="A5184" s="504">
        <v>72962</v>
      </c>
      <c r="B5184" s="233" t="s">
        <v>8760</v>
      </c>
      <c r="C5184" s="234" t="s">
        <v>946</v>
      </c>
      <c r="D5184" s="235">
        <v>212.03</v>
      </c>
    </row>
    <row r="5185" spans="1:4" ht="24.95" customHeight="1" x14ac:dyDescent="0.2">
      <c r="A5185" s="504">
        <v>72963</v>
      </c>
      <c r="B5185" s="233" t="s">
        <v>8761</v>
      </c>
      <c r="C5185" s="234" t="s">
        <v>946</v>
      </c>
      <c r="D5185" s="235">
        <v>177.94</v>
      </c>
    </row>
    <row r="5186" spans="1:4" ht="24.95" customHeight="1" x14ac:dyDescent="0.2">
      <c r="A5186" s="504">
        <v>95990</v>
      </c>
      <c r="B5186" s="233" t="s">
        <v>8762</v>
      </c>
      <c r="C5186" s="234" t="s">
        <v>741</v>
      </c>
      <c r="D5186" s="235">
        <v>717.13</v>
      </c>
    </row>
    <row r="5187" spans="1:4" ht="24.95" customHeight="1" x14ac:dyDescent="0.2">
      <c r="A5187" s="504">
        <v>95992</v>
      </c>
      <c r="B5187" s="233" t="s">
        <v>8763</v>
      </c>
      <c r="C5187" s="234" t="s">
        <v>741</v>
      </c>
      <c r="D5187" s="235">
        <v>662.51</v>
      </c>
    </row>
    <row r="5188" spans="1:4" ht="24.95" customHeight="1" x14ac:dyDescent="0.2">
      <c r="A5188" s="504">
        <v>95993</v>
      </c>
      <c r="B5188" s="233" t="s">
        <v>8764</v>
      </c>
      <c r="C5188" s="234" t="s">
        <v>741</v>
      </c>
      <c r="D5188" s="235">
        <v>686.13</v>
      </c>
    </row>
    <row r="5189" spans="1:4" ht="24.95" customHeight="1" x14ac:dyDescent="0.2">
      <c r="A5189" s="504">
        <v>95994</v>
      </c>
      <c r="B5189" s="233" t="s">
        <v>8765</v>
      </c>
      <c r="C5189" s="234" t="s">
        <v>741</v>
      </c>
      <c r="D5189" s="235">
        <v>640.15</v>
      </c>
    </row>
    <row r="5190" spans="1:4" ht="24.95" customHeight="1" x14ac:dyDescent="0.2">
      <c r="A5190" s="504">
        <v>95995</v>
      </c>
      <c r="B5190" s="233" t="s">
        <v>8766</v>
      </c>
      <c r="C5190" s="234" t="s">
        <v>741</v>
      </c>
      <c r="D5190" s="235">
        <v>666.94</v>
      </c>
    </row>
    <row r="5191" spans="1:4" ht="24.95" customHeight="1" x14ac:dyDescent="0.2">
      <c r="A5191" s="504">
        <v>95996</v>
      </c>
      <c r="B5191" s="233" t="s">
        <v>8767</v>
      </c>
      <c r="C5191" s="234" t="s">
        <v>741</v>
      </c>
      <c r="D5191" s="235">
        <v>626.33000000000004</v>
      </c>
    </row>
    <row r="5192" spans="1:4" ht="24.95" customHeight="1" x14ac:dyDescent="0.2">
      <c r="A5192" s="504">
        <v>95997</v>
      </c>
      <c r="B5192" s="233" t="s">
        <v>8768</v>
      </c>
      <c r="C5192" s="234" t="s">
        <v>741</v>
      </c>
      <c r="D5192" s="235">
        <v>655.04999999999995</v>
      </c>
    </row>
    <row r="5193" spans="1:4" ht="24.95" customHeight="1" x14ac:dyDescent="0.2">
      <c r="A5193" s="504">
        <v>95998</v>
      </c>
      <c r="B5193" s="233" t="s">
        <v>8769</v>
      </c>
      <c r="C5193" s="234" t="s">
        <v>741</v>
      </c>
      <c r="D5193" s="235">
        <v>617.78</v>
      </c>
    </row>
    <row r="5194" spans="1:4" ht="24.95" customHeight="1" x14ac:dyDescent="0.2">
      <c r="A5194" s="504">
        <v>95999</v>
      </c>
      <c r="B5194" s="233" t="s">
        <v>8770</v>
      </c>
      <c r="C5194" s="234" t="s">
        <v>741</v>
      </c>
      <c r="D5194" s="235">
        <v>646.58000000000004</v>
      </c>
    </row>
    <row r="5195" spans="1:4" ht="24.95" customHeight="1" x14ac:dyDescent="0.2">
      <c r="A5195" s="504">
        <v>96000</v>
      </c>
      <c r="B5195" s="233" t="s">
        <v>8771</v>
      </c>
      <c r="C5195" s="234" t="s">
        <v>741</v>
      </c>
      <c r="D5195" s="235">
        <v>611.70000000000005</v>
      </c>
    </row>
    <row r="5196" spans="1:4" ht="24.95" customHeight="1" x14ac:dyDescent="0.2">
      <c r="A5196" s="504">
        <v>96001</v>
      </c>
      <c r="B5196" s="233" t="s">
        <v>8772</v>
      </c>
      <c r="C5196" s="234" t="s">
        <v>742</v>
      </c>
      <c r="D5196" s="235">
        <v>4.58</v>
      </c>
    </row>
    <row r="5197" spans="1:4" ht="24.95" customHeight="1" x14ac:dyDescent="0.2">
      <c r="A5197" s="504">
        <v>96002</v>
      </c>
      <c r="B5197" s="233" t="s">
        <v>8773</v>
      </c>
      <c r="C5197" s="234" t="s">
        <v>742</v>
      </c>
      <c r="D5197" s="235">
        <v>5.32</v>
      </c>
    </row>
    <row r="5198" spans="1:4" ht="24.95" customHeight="1" x14ac:dyDescent="0.2">
      <c r="A5198" s="504">
        <v>96393</v>
      </c>
      <c r="B5198" s="233" t="s">
        <v>8774</v>
      </c>
      <c r="C5198" s="234" t="s">
        <v>741</v>
      </c>
      <c r="D5198" s="235">
        <v>101.77</v>
      </c>
    </row>
    <row r="5199" spans="1:4" ht="24.95" customHeight="1" x14ac:dyDescent="0.2">
      <c r="A5199" s="504">
        <v>96394</v>
      </c>
      <c r="B5199" s="233" t="s">
        <v>8775</v>
      </c>
      <c r="C5199" s="234" t="s">
        <v>741</v>
      </c>
      <c r="D5199" s="235">
        <v>133.02000000000001</v>
      </c>
    </row>
    <row r="5200" spans="1:4" ht="24.95" customHeight="1" x14ac:dyDescent="0.2">
      <c r="A5200" s="504">
        <v>96395</v>
      </c>
      <c r="B5200" s="233" t="s">
        <v>8776</v>
      </c>
      <c r="C5200" s="234" t="s">
        <v>741</v>
      </c>
      <c r="D5200" s="235">
        <v>146.68</v>
      </c>
    </row>
    <row r="5201" spans="1:4" ht="24.95" customHeight="1" x14ac:dyDescent="0.2">
      <c r="A5201" s="504">
        <v>73445</v>
      </c>
      <c r="B5201" s="233" t="s">
        <v>8777</v>
      </c>
      <c r="C5201" s="234" t="s">
        <v>742</v>
      </c>
      <c r="D5201" s="235">
        <v>7.76</v>
      </c>
    </row>
    <row r="5202" spans="1:4" ht="24.95" customHeight="1" x14ac:dyDescent="0.2">
      <c r="A5202" s="504">
        <v>73446</v>
      </c>
      <c r="B5202" s="233" t="s">
        <v>8778</v>
      </c>
      <c r="C5202" s="234" t="s">
        <v>742</v>
      </c>
      <c r="D5202" s="235">
        <v>17.34</v>
      </c>
    </row>
    <row r="5203" spans="1:4" ht="24.95" customHeight="1" x14ac:dyDescent="0.2">
      <c r="A5203" s="504" t="s">
        <v>8779</v>
      </c>
      <c r="B5203" s="233" t="s">
        <v>8780</v>
      </c>
      <c r="C5203" s="234" t="s">
        <v>742</v>
      </c>
      <c r="D5203" s="235">
        <v>16.690000000000001</v>
      </c>
    </row>
    <row r="5204" spans="1:4" ht="24.95" customHeight="1" x14ac:dyDescent="0.2">
      <c r="A5204" s="504" t="s">
        <v>8781</v>
      </c>
      <c r="B5204" s="233" t="s">
        <v>8782</v>
      </c>
      <c r="C5204" s="234" t="s">
        <v>742</v>
      </c>
      <c r="D5204" s="235">
        <v>21.06</v>
      </c>
    </row>
    <row r="5205" spans="1:4" ht="24.95" customHeight="1" x14ac:dyDescent="0.2">
      <c r="A5205" s="504">
        <v>79462</v>
      </c>
      <c r="B5205" s="233" t="s">
        <v>8783</v>
      </c>
      <c r="C5205" s="234" t="s">
        <v>742</v>
      </c>
      <c r="D5205" s="235">
        <v>57.92</v>
      </c>
    </row>
    <row r="5206" spans="1:4" ht="24.95" customHeight="1" x14ac:dyDescent="0.2">
      <c r="A5206" s="504" t="s">
        <v>8784</v>
      </c>
      <c r="B5206" s="233" t="s">
        <v>8785</v>
      </c>
      <c r="C5206" s="234" t="s">
        <v>742</v>
      </c>
      <c r="D5206" s="235">
        <v>10.78</v>
      </c>
    </row>
    <row r="5207" spans="1:4" ht="24.95" customHeight="1" x14ac:dyDescent="0.2">
      <c r="A5207" s="504">
        <v>84651</v>
      </c>
      <c r="B5207" s="233" t="s">
        <v>8786</v>
      </c>
      <c r="C5207" s="234" t="s">
        <v>742</v>
      </c>
      <c r="D5207" s="235">
        <v>8.4</v>
      </c>
    </row>
    <row r="5208" spans="1:4" ht="24.95" customHeight="1" x14ac:dyDescent="0.2">
      <c r="A5208" s="504">
        <v>88411</v>
      </c>
      <c r="B5208" s="233" t="s">
        <v>8787</v>
      </c>
      <c r="C5208" s="234" t="s">
        <v>742</v>
      </c>
      <c r="D5208" s="235">
        <v>2.11</v>
      </c>
    </row>
    <row r="5209" spans="1:4" ht="24.95" customHeight="1" x14ac:dyDescent="0.2">
      <c r="A5209" s="504">
        <v>88412</v>
      </c>
      <c r="B5209" s="233" t="s">
        <v>8788</v>
      </c>
      <c r="C5209" s="234" t="s">
        <v>742</v>
      </c>
      <c r="D5209" s="235">
        <v>1.61</v>
      </c>
    </row>
    <row r="5210" spans="1:4" ht="24.95" customHeight="1" x14ac:dyDescent="0.2">
      <c r="A5210" s="504">
        <v>88413</v>
      </c>
      <c r="B5210" s="233" t="s">
        <v>8789</v>
      </c>
      <c r="C5210" s="234" t="s">
        <v>742</v>
      </c>
      <c r="D5210" s="235">
        <v>3.11</v>
      </c>
    </row>
    <row r="5211" spans="1:4" ht="24.95" customHeight="1" x14ac:dyDescent="0.2">
      <c r="A5211" s="504">
        <v>88414</v>
      </c>
      <c r="B5211" s="233" t="s">
        <v>8790</v>
      </c>
      <c r="C5211" s="234" t="s">
        <v>742</v>
      </c>
      <c r="D5211" s="235">
        <v>3.43</v>
      </c>
    </row>
    <row r="5212" spans="1:4" ht="24.95" customHeight="1" x14ac:dyDescent="0.2">
      <c r="A5212" s="504">
        <v>88415</v>
      </c>
      <c r="B5212" s="233" t="s">
        <v>8791</v>
      </c>
      <c r="C5212" s="234" t="s">
        <v>742</v>
      </c>
      <c r="D5212" s="235">
        <v>2.27</v>
      </c>
    </row>
    <row r="5213" spans="1:4" ht="24.95" customHeight="1" x14ac:dyDescent="0.2">
      <c r="A5213" s="504">
        <v>88416</v>
      </c>
      <c r="B5213" s="233" t="s">
        <v>8792</v>
      </c>
      <c r="C5213" s="234" t="s">
        <v>742</v>
      </c>
      <c r="D5213" s="235">
        <v>13.66</v>
      </c>
    </row>
    <row r="5214" spans="1:4" ht="24.95" customHeight="1" x14ac:dyDescent="0.2">
      <c r="A5214" s="504">
        <v>88417</v>
      </c>
      <c r="B5214" s="233" t="s">
        <v>8793</v>
      </c>
      <c r="C5214" s="234" t="s">
        <v>742</v>
      </c>
      <c r="D5214" s="235">
        <v>11.89</v>
      </c>
    </row>
    <row r="5215" spans="1:4" ht="24.95" customHeight="1" x14ac:dyDescent="0.2">
      <c r="A5215" s="504">
        <v>88420</v>
      </c>
      <c r="B5215" s="233" t="s">
        <v>8794</v>
      </c>
      <c r="C5215" s="234" t="s">
        <v>742</v>
      </c>
      <c r="D5215" s="235">
        <v>17.239999999999998</v>
      </c>
    </row>
    <row r="5216" spans="1:4" ht="24.95" customHeight="1" x14ac:dyDescent="0.2">
      <c r="A5216" s="504">
        <v>88421</v>
      </c>
      <c r="B5216" s="233" t="s">
        <v>8795</v>
      </c>
      <c r="C5216" s="234" t="s">
        <v>742</v>
      </c>
      <c r="D5216" s="235">
        <v>18.38</v>
      </c>
    </row>
    <row r="5217" spans="1:4" ht="24.95" customHeight="1" x14ac:dyDescent="0.2">
      <c r="A5217" s="504">
        <v>88423</v>
      </c>
      <c r="B5217" s="233" t="s">
        <v>8796</v>
      </c>
      <c r="C5217" s="234" t="s">
        <v>742</v>
      </c>
      <c r="D5217" s="235">
        <v>14.22</v>
      </c>
    </row>
    <row r="5218" spans="1:4" ht="24.95" customHeight="1" x14ac:dyDescent="0.2">
      <c r="A5218" s="504">
        <v>88424</v>
      </c>
      <c r="B5218" s="233" t="s">
        <v>8797</v>
      </c>
      <c r="C5218" s="234" t="s">
        <v>742</v>
      </c>
      <c r="D5218" s="235">
        <v>16.11</v>
      </c>
    </row>
    <row r="5219" spans="1:4" ht="24.95" customHeight="1" x14ac:dyDescent="0.2">
      <c r="A5219" s="504">
        <v>88426</v>
      </c>
      <c r="B5219" s="233" t="s">
        <v>8798</v>
      </c>
      <c r="C5219" s="234" t="s">
        <v>742</v>
      </c>
      <c r="D5219" s="235">
        <v>13.04</v>
      </c>
    </row>
    <row r="5220" spans="1:4" ht="24.95" customHeight="1" x14ac:dyDescent="0.2">
      <c r="A5220" s="504">
        <v>88428</v>
      </c>
      <c r="B5220" s="233" t="s">
        <v>8799</v>
      </c>
      <c r="C5220" s="234" t="s">
        <v>742</v>
      </c>
      <c r="D5220" s="235">
        <v>22.26</v>
      </c>
    </row>
    <row r="5221" spans="1:4" ht="24.95" customHeight="1" x14ac:dyDescent="0.2">
      <c r="A5221" s="504">
        <v>88429</v>
      </c>
      <c r="B5221" s="233" t="s">
        <v>8800</v>
      </c>
      <c r="C5221" s="234" t="s">
        <v>742</v>
      </c>
      <c r="D5221" s="235">
        <v>24.23</v>
      </c>
    </row>
    <row r="5222" spans="1:4" ht="24.95" customHeight="1" x14ac:dyDescent="0.2">
      <c r="A5222" s="504">
        <v>88431</v>
      </c>
      <c r="B5222" s="233" t="s">
        <v>8801</v>
      </c>
      <c r="C5222" s="234" t="s">
        <v>742</v>
      </c>
      <c r="D5222" s="235">
        <v>17.07</v>
      </c>
    </row>
    <row r="5223" spans="1:4" ht="24.95" customHeight="1" x14ac:dyDescent="0.2">
      <c r="A5223" s="504">
        <v>88432</v>
      </c>
      <c r="B5223" s="233" t="s">
        <v>8802</v>
      </c>
      <c r="C5223" s="234" t="s">
        <v>742</v>
      </c>
      <c r="D5223" s="235">
        <v>12.51</v>
      </c>
    </row>
    <row r="5224" spans="1:4" ht="24.95" customHeight="1" x14ac:dyDescent="0.2">
      <c r="A5224" s="504">
        <v>88482</v>
      </c>
      <c r="B5224" s="233" t="s">
        <v>8803</v>
      </c>
      <c r="C5224" s="234" t="s">
        <v>742</v>
      </c>
      <c r="D5224" s="235">
        <v>2.88</v>
      </c>
    </row>
    <row r="5225" spans="1:4" ht="24.95" customHeight="1" x14ac:dyDescent="0.2">
      <c r="A5225" s="504">
        <v>88483</v>
      </c>
      <c r="B5225" s="233" t="s">
        <v>8804</v>
      </c>
      <c r="C5225" s="234" t="s">
        <v>742</v>
      </c>
      <c r="D5225" s="235">
        <v>2.67</v>
      </c>
    </row>
    <row r="5226" spans="1:4" ht="24.95" customHeight="1" x14ac:dyDescent="0.2">
      <c r="A5226" s="504">
        <v>88484</v>
      </c>
      <c r="B5226" s="233" t="s">
        <v>8805</v>
      </c>
      <c r="C5226" s="234" t="s">
        <v>742</v>
      </c>
      <c r="D5226" s="235">
        <v>2.27</v>
      </c>
    </row>
    <row r="5227" spans="1:4" ht="24.95" customHeight="1" x14ac:dyDescent="0.2">
      <c r="A5227" s="504">
        <v>88485</v>
      </c>
      <c r="B5227" s="233" t="s">
        <v>8806</v>
      </c>
      <c r="C5227" s="234" t="s">
        <v>742</v>
      </c>
      <c r="D5227" s="235">
        <v>1.99</v>
      </c>
    </row>
    <row r="5228" spans="1:4" ht="24.95" customHeight="1" x14ac:dyDescent="0.2">
      <c r="A5228" s="504">
        <v>88486</v>
      </c>
      <c r="B5228" s="233" t="s">
        <v>8807</v>
      </c>
      <c r="C5228" s="234" t="s">
        <v>742</v>
      </c>
      <c r="D5228" s="235">
        <v>8.98</v>
      </c>
    </row>
    <row r="5229" spans="1:4" ht="24.95" customHeight="1" x14ac:dyDescent="0.2">
      <c r="A5229" s="504">
        <v>88487</v>
      </c>
      <c r="B5229" s="233" t="s">
        <v>8808</v>
      </c>
      <c r="C5229" s="234" t="s">
        <v>742</v>
      </c>
      <c r="D5229" s="235">
        <v>8.0299999999999994</v>
      </c>
    </row>
    <row r="5230" spans="1:4" ht="24.95" customHeight="1" x14ac:dyDescent="0.2">
      <c r="A5230" s="504">
        <v>88488</v>
      </c>
      <c r="B5230" s="233" t="s">
        <v>8809</v>
      </c>
      <c r="C5230" s="234" t="s">
        <v>742</v>
      </c>
      <c r="D5230" s="235">
        <v>11.51</v>
      </c>
    </row>
    <row r="5231" spans="1:4" ht="24.95" customHeight="1" x14ac:dyDescent="0.2">
      <c r="A5231" s="504">
        <v>88489</v>
      </c>
      <c r="B5231" s="233" t="s">
        <v>8810</v>
      </c>
      <c r="C5231" s="234" t="s">
        <v>742</v>
      </c>
      <c r="D5231" s="235">
        <v>10.16</v>
      </c>
    </row>
    <row r="5232" spans="1:4" ht="24.95" customHeight="1" x14ac:dyDescent="0.2">
      <c r="A5232" s="504">
        <v>88490</v>
      </c>
      <c r="B5232" s="233" t="s">
        <v>8811</v>
      </c>
      <c r="C5232" s="234" t="s">
        <v>742</v>
      </c>
      <c r="D5232" s="235">
        <v>6.49</v>
      </c>
    </row>
    <row r="5233" spans="1:4" ht="24.95" customHeight="1" x14ac:dyDescent="0.2">
      <c r="A5233" s="504">
        <v>88491</v>
      </c>
      <c r="B5233" s="233" t="s">
        <v>8812</v>
      </c>
      <c r="C5233" s="234" t="s">
        <v>742</v>
      </c>
      <c r="D5233" s="235">
        <v>6.26</v>
      </c>
    </row>
    <row r="5234" spans="1:4" ht="24.95" customHeight="1" x14ac:dyDescent="0.2">
      <c r="A5234" s="504">
        <v>88492</v>
      </c>
      <c r="B5234" s="233" t="s">
        <v>8813</v>
      </c>
      <c r="C5234" s="234" t="s">
        <v>742</v>
      </c>
      <c r="D5234" s="235">
        <v>7.8</v>
      </c>
    </row>
    <row r="5235" spans="1:4" ht="24.95" customHeight="1" x14ac:dyDescent="0.2">
      <c r="A5235" s="504">
        <v>88493</v>
      </c>
      <c r="B5235" s="233" t="s">
        <v>8814</v>
      </c>
      <c r="C5235" s="234" t="s">
        <v>742</v>
      </c>
      <c r="D5235" s="235">
        <v>7.47</v>
      </c>
    </row>
    <row r="5236" spans="1:4" ht="24.95" customHeight="1" x14ac:dyDescent="0.2">
      <c r="A5236" s="504">
        <v>88494</v>
      </c>
      <c r="B5236" s="233" t="s">
        <v>8815</v>
      </c>
      <c r="C5236" s="234" t="s">
        <v>742</v>
      </c>
      <c r="D5236" s="235">
        <v>14.98</v>
      </c>
    </row>
    <row r="5237" spans="1:4" ht="24.95" customHeight="1" x14ac:dyDescent="0.2">
      <c r="A5237" s="504">
        <v>88495</v>
      </c>
      <c r="B5237" s="233" t="s">
        <v>8816</v>
      </c>
      <c r="C5237" s="234" t="s">
        <v>742</v>
      </c>
      <c r="D5237" s="235">
        <v>8.5</v>
      </c>
    </row>
    <row r="5238" spans="1:4" ht="24.95" customHeight="1" x14ac:dyDescent="0.2">
      <c r="A5238" s="504">
        <v>88496</v>
      </c>
      <c r="B5238" s="233" t="s">
        <v>8817</v>
      </c>
      <c r="C5238" s="234" t="s">
        <v>742</v>
      </c>
      <c r="D5238" s="235">
        <v>20.440000000000001</v>
      </c>
    </row>
    <row r="5239" spans="1:4" ht="24.95" customHeight="1" x14ac:dyDescent="0.2">
      <c r="A5239" s="504">
        <v>88497</v>
      </c>
      <c r="B5239" s="233" t="s">
        <v>8818</v>
      </c>
      <c r="C5239" s="234" t="s">
        <v>742</v>
      </c>
      <c r="D5239" s="235">
        <v>11.79</v>
      </c>
    </row>
    <row r="5240" spans="1:4" ht="24.95" customHeight="1" x14ac:dyDescent="0.2">
      <c r="A5240" s="504">
        <v>95305</v>
      </c>
      <c r="B5240" s="233" t="s">
        <v>8819</v>
      </c>
      <c r="C5240" s="234" t="s">
        <v>742</v>
      </c>
      <c r="D5240" s="235">
        <v>10.55</v>
      </c>
    </row>
    <row r="5241" spans="1:4" ht="24.95" customHeight="1" x14ac:dyDescent="0.2">
      <c r="A5241" s="504">
        <v>95306</v>
      </c>
      <c r="B5241" s="233" t="s">
        <v>8820</v>
      </c>
      <c r="C5241" s="234" t="s">
        <v>742</v>
      </c>
      <c r="D5241" s="235">
        <v>12.27</v>
      </c>
    </row>
    <row r="5242" spans="1:4" ht="24.95" customHeight="1" x14ac:dyDescent="0.2">
      <c r="A5242" s="504">
        <v>95622</v>
      </c>
      <c r="B5242" s="233" t="s">
        <v>8821</v>
      </c>
      <c r="C5242" s="234" t="s">
        <v>742</v>
      </c>
      <c r="D5242" s="235">
        <v>10.35</v>
      </c>
    </row>
    <row r="5243" spans="1:4" ht="24.95" customHeight="1" x14ac:dyDescent="0.2">
      <c r="A5243" s="504">
        <v>95623</v>
      </c>
      <c r="B5243" s="233" t="s">
        <v>8822</v>
      </c>
      <c r="C5243" s="234" t="s">
        <v>742</v>
      </c>
      <c r="D5243" s="235">
        <v>7.92</v>
      </c>
    </row>
    <row r="5244" spans="1:4" ht="24.95" customHeight="1" x14ac:dyDescent="0.2">
      <c r="A5244" s="504">
        <v>95624</v>
      </c>
      <c r="B5244" s="233" t="s">
        <v>8823</v>
      </c>
      <c r="C5244" s="234" t="s">
        <v>742</v>
      </c>
      <c r="D5244" s="235">
        <v>15.28</v>
      </c>
    </row>
    <row r="5245" spans="1:4" ht="24.95" customHeight="1" x14ac:dyDescent="0.2">
      <c r="A5245" s="504">
        <v>95625</v>
      </c>
      <c r="B5245" s="233" t="s">
        <v>8824</v>
      </c>
      <c r="C5245" s="234" t="s">
        <v>742</v>
      </c>
      <c r="D5245" s="235">
        <v>16.829999999999998</v>
      </c>
    </row>
    <row r="5246" spans="1:4" ht="24.95" customHeight="1" x14ac:dyDescent="0.2">
      <c r="A5246" s="504">
        <v>95626</v>
      </c>
      <c r="B5246" s="233" t="s">
        <v>8825</v>
      </c>
      <c r="C5246" s="234" t="s">
        <v>742</v>
      </c>
      <c r="D5246" s="235">
        <v>11.13</v>
      </c>
    </row>
    <row r="5247" spans="1:4" ht="24.95" customHeight="1" x14ac:dyDescent="0.2">
      <c r="A5247" s="504">
        <v>96126</v>
      </c>
      <c r="B5247" s="233" t="s">
        <v>8826</v>
      </c>
      <c r="C5247" s="234" t="s">
        <v>742</v>
      </c>
      <c r="D5247" s="235">
        <v>14.41</v>
      </c>
    </row>
    <row r="5248" spans="1:4" ht="24.95" customHeight="1" x14ac:dyDescent="0.2">
      <c r="A5248" s="504">
        <v>96127</v>
      </c>
      <c r="B5248" s="233" t="s">
        <v>8827</v>
      </c>
      <c r="C5248" s="234" t="s">
        <v>742</v>
      </c>
      <c r="D5248" s="235">
        <v>11.38</v>
      </c>
    </row>
    <row r="5249" spans="1:4" ht="24.95" customHeight="1" x14ac:dyDescent="0.2">
      <c r="A5249" s="504">
        <v>96128</v>
      </c>
      <c r="B5249" s="233" t="s">
        <v>8828</v>
      </c>
      <c r="C5249" s="234" t="s">
        <v>742</v>
      </c>
      <c r="D5249" s="235">
        <v>20.55</v>
      </c>
    </row>
    <row r="5250" spans="1:4" ht="24.95" customHeight="1" x14ac:dyDescent="0.2">
      <c r="A5250" s="504">
        <v>96129</v>
      </c>
      <c r="B5250" s="233" t="s">
        <v>8829</v>
      </c>
      <c r="C5250" s="234" t="s">
        <v>742</v>
      </c>
      <c r="D5250" s="235">
        <v>22.49</v>
      </c>
    </row>
    <row r="5251" spans="1:4" ht="24.95" customHeight="1" x14ac:dyDescent="0.2">
      <c r="A5251" s="504">
        <v>96130</v>
      </c>
      <c r="B5251" s="233" t="s">
        <v>8830</v>
      </c>
      <c r="C5251" s="234" t="s">
        <v>742</v>
      </c>
      <c r="D5251" s="235">
        <v>15.37</v>
      </c>
    </row>
    <row r="5252" spans="1:4" ht="24.95" customHeight="1" x14ac:dyDescent="0.2">
      <c r="A5252" s="504">
        <v>96131</v>
      </c>
      <c r="B5252" s="233" t="s">
        <v>8831</v>
      </c>
      <c r="C5252" s="234" t="s">
        <v>742</v>
      </c>
      <c r="D5252" s="235">
        <v>20.09</v>
      </c>
    </row>
    <row r="5253" spans="1:4" ht="24.95" customHeight="1" x14ac:dyDescent="0.2">
      <c r="A5253" s="504">
        <v>96132</v>
      </c>
      <c r="B5253" s="233" t="s">
        <v>8832</v>
      </c>
      <c r="C5253" s="234" t="s">
        <v>742</v>
      </c>
      <c r="D5253" s="235">
        <v>16.059999999999999</v>
      </c>
    </row>
    <row r="5254" spans="1:4" ht="24.95" customHeight="1" x14ac:dyDescent="0.2">
      <c r="A5254" s="504">
        <v>96133</v>
      </c>
      <c r="B5254" s="233" t="s">
        <v>8833</v>
      </c>
      <c r="C5254" s="234" t="s">
        <v>742</v>
      </c>
      <c r="D5254" s="235">
        <v>28.25</v>
      </c>
    </row>
    <row r="5255" spans="1:4" ht="24.95" customHeight="1" x14ac:dyDescent="0.2">
      <c r="A5255" s="504">
        <v>96134</v>
      </c>
      <c r="B5255" s="233" t="s">
        <v>8834</v>
      </c>
      <c r="C5255" s="234" t="s">
        <v>742</v>
      </c>
      <c r="D5255" s="235">
        <v>30.84</v>
      </c>
    </row>
    <row r="5256" spans="1:4" ht="24.95" customHeight="1" x14ac:dyDescent="0.2">
      <c r="A5256" s="504">
        <v>96135</v>
      </c>
      <c r="B5256" s="233" t="s">
        <v>8835</v>
      </c>
      <c r="C5256" s="234" t="s">
        <v>742</v>
      </c>
      <c r="D5256" s="235">
        <v>21.38</v>
      </c>
    </row>
    <row r="5257" spans="1:4" ht="24.95" customHeight="1" x14ac:dyDescent="0.2">
      <c r="A5257" s="504">
        <v>79460</v>
      </c>
      <c r="B5257" s="233" t="s">
        <v>8836</v>
      </c>
      <c r="C5257" s="234" t="s">
        <v>742</v>
      </c>
      <c r="D5257" s="235">
        <v>37.380000000000003</v>
      </c>
    </row>
    <row r="5258" spans="1:4" ht="24.95" customHeight="1" x14ac:dyDescent="0.2">
      <c r="A5258" s="504">
        <v>79465</v>
      </c>
      <c r="B5258" s="233" t="s">
        <v>8837</v>
      </c>
      <c r="C5258" s="234" t="s">
        <v>742</v>
      </c>
      <c r="D5258" s="235">
        <v>36.42</v>
      </c>
    </row>
    <row r="5259" spans="1:4" ht="24.95" customHeight="1" x14ac:dyDescent="0.2">
      <c r="A5259" s="504" t="s">
        <v>8838</v>
      </c>
      <c r="B5259" s="233" t="s">
        <v>8839</v>
      </c>
      <c r="C5259" s="234" t="s">
        <v>742</v>
      </c>
      <c r="D5259" s="235">
        <v>52.31</v>
      </c>
    </row>
    <row r="5260" spans="1:4" ht="24.95" customHeight="1" x14ac:dyDescent="0.2">
      <c r="A5260" s="504">
        <v>84647</v>
      </c>
      <c r="B5260" s="233" t="s">
        <v>8840</v>
      </c>
      <c r="C5260" s="234" t="s">
        <v>742</v>
      </c>
      <c r="D5260" s="235">
        <v>123.88</v>
      </c>
    </row>
    <row r="5261" spans="1:4" ht="24.95" customHeight="1" x14ac:dyDescent="0.2">
      <c r="A5261" s="504">
        <v>84656</v>
      </c>
      <c r="B5261" s="233" t="s">
        <v>8841</v>
      </c>
      <c r="C5261" s="234" t="s">
        <v>742</v>
      </c>
      <c r="D5261" s="235">
        <v>28.82</v>
      </c>
    </row>
    <row r="5262" spans="1:4" ht="24.95" customHeight="1" x14ac:dyDescent="0.2">
      <c r="A5262" s="504">
        <v>84677</v>
      </c>
      <c r="B5262" s="233" t="s">
        <v>8842</v>
      </c>
      <c r="C5262" s="234" t="s">
        <v>742</v>
      </c>
      <c r="D5262" s="235">
        <v>10.15</v>
      </c>
    </row>
    <row r="5263" spans="1:4" ht="24.95" customHeight="1" x14ac:dyDescent="0.2">
      <c r="A5263" s="504">
        <v>84678</v>
      </c>
      <c r="B5263" s="233" t="s">
        <v>8843</v>
      </c>
      <c r="C5263" s="234" t="s">
        <v>742</v>
      </c>
      <c r="D5263" s="235">
        <v>16.600000000000001</v>
      </c>
    </row>
    <row r="5264" spans="1:4" ht="24.95" customHeight="1" x14ac:dyDescent="0.2">
      <c r="A5264" s="504">
        <v>6082</v>
      </c>
      <c r="B5264" s="233" t="s">
        <v>8844</v>
      </c>
      <c r="C5264" s="234" t="s">
        <v>742</v>
      </c>
      <c r="D5264" s="235">
        <v>14.61</v>
      </c>
    </row>
    <row r="5265" spans="1:4" ht="24.95" customHeight="1" x14ac:dyDescent="0.2">
      <c r="A5265" s="504">
        <v>40905</v>
      </c>
      <c r="B5265" s="233" t="s">
        <v>8845</v>
      </c>
      <c r="C5265" s="234" t="s">
        <v>742</v>
      </c>
      <c r="D5265" s="235">
        <v>18.37</v>
      </c>
    </row>
    <row r="5266" spans="1:4" ht="24.95" customHeight="1" x14ac:dyDescent="0.2">
      <c r="A5266" s="504" t="s">
        <v>8846</v>
      </c>
      <c r="B5266" s="233" t="s">
        <v>8847</v>
      </c>
      <c r="C5266" s="234" t="s">
        <v>742</v>
      </c>
      <c r="D5266" s="235">
        <v>14.43</v>
      </c>
    </row>
    <row r="5267" spans="1:4" ht="24.95" customHeight="1" x14ac:dyDescent="0.2">
      <c r="A5267" s="504" t="s">
        <v>8848</v>
      </c>
      <c r="B5267" s="233" t="s">
        <v>8849</v>
      </c>
      <c r="C5267" s="234" t="s">
        <v>742</v>
      </c>
      <c r="D5267" s="235">
        <v>21.64</v>
      </c>
    </row>
    <row r="5268" spans="1:4" ht="24.95" customHeight="1" x14ac:dyDescent="0.2">
      <c r="A5268" s="504" t="s">
        <v>8850</v>
      </c>
      <c r="B5268" s="233" t="s">
        <v>8851</v>
      </c>
      <c r="C5268" s="234" t="s">
        <v>742</v>
      </c>
      <c r="D5268" s="235">
        <v>21.3</v>
      </c>
    </row>
    <row r="5269" spans="1:4" ht="24.95" customHeight="1" x14ac:dyDescent="0.2">
      <c r="A5269" s="504" t="s">
        <v>8852</v>
      </c>
      <c r="B5269" s="233" t="s">
        <v>8853</v>
      </c>
      <c r="C5269" s="234" t="s">
        <v>742</v>
      </c>
      <c r="D5269" s="235">
        <v>21.2</v>
      </c>
    </row>
    <row r="5270" spans="1:4" ht="24.95" customHeight="1" x14ac:dyDescent="0.2">
      <c r="A5270" s="504">
        <v>79463</v>
      </c>
      <c r="B5270" s="233" t="s">
        <v>8854</v>
      </c>
      <c r="C5270" s="234" t="s">
        <v>742</v>
      </c>
      <c r="D5270" s="235">
        <v>12.13</v>
      </c>
    </row>
    <row r="5271" spans="1:4" ht="24.95" customHeight="1" x14ac:dyDescent="0.2">
      <c r="A5271" s="504">
        <v>79464</v>
      </c>
      <c r="B5271" s="233" t="s">
        <v>8855</v>
      </c>
      <c r="C5271" s="234" t="s">
        <v>742</v>
      </c>
      <c r="D5271" s="235">
        <v>16.260000000000002</v>
      </c>
    </row>
    <row r="5272" spans="1:4" ht="24.95" customHeight="1" x14ac:dyDescent="0.2">
      <c r="A5272" s="504">
        <v>79466</v>
      </c>
      <c r="B5272" s="233" t="s">
        <v>8856</v>
      </c>
      <c r="C5272" s="234" t="s">
        <v>742</v>
      </c>
      <c r="D5272" s="235">
        <v>15.73</v>
      </c>
    </row>
    <row r="5273" spans="1:4" ht="24.95" customHeight="1" x14ac:dyDescent="0.2">
      <c r="A5273" s="504" t="s">
        <v>8857</v>
      </c>
      <c r="B5273" s="233" t="s">
        <v>8858</v>
      </c>
      <c r="C5273" s="234" t="s">
        <v>742</v>
      </c>
      <c r="D5273" s="235">
        <v>20.16</v>
      </c>
    </row>
    <row r="5274" spans="1:4" ht="24.95" customHeight="1" x14ac:dyDescent="0.2">
      <c r="A5274" s="504">
        <v>84645</v>
      </c>
      <c r="B5274" s="233" t="s">
        <v>8859</v>
      </c>
      <c r="C5274" s="234" t="s">
        <v>742</v>
      </c>
      <c r="D5274" s="235">
        <v>15.52</v>
      </c>
    </row>
    <row r="5275" spans="1:4" ht="24.95" customHeight="1" x14ac:dyDescent="0.2">
      <c r="A5275" s="504">
        <v>84657</v>
      </c>
      <c r="B5275" s="233" t="s">
        <v>8860</v>
      </c>
      <c r="C5275" s="234" t="s">
        <v>742</v>
      </c>
      <c r="D5275" s="235">
        <v>9.6300000000000008</v>
      </c>
    </row>
    <row r="5276" spans="1:4" ht="24.95" customHeight="1" x14ac:dyDescent="0.2">
      <c r="A5276" s="504">
        <v>84659</v>
      </c>
      <c r="B5276" s="233" t="s">
        <v>8861</v>
      </c>
      <c r="C5276" s="234" t="s">
        <v>742</v>
      </c>
      <c r="D5276" s="235">
        <v>13.25</v>
      </c>
    </row>
    <row r="5277" spans="1:4" ht="24.95" customHeight="1" x14ac:dyDescent="0.2">
      <c r="A5277" s="504">
        <v>84679</v>
      </c>
      <c r="B5277" s="233" t="s">
        <v>8862</v>
      </c>
      <c r="C5277" s="234" t="s">
        <v>742</v>
      </c>
      <c r="D5277" s="235">
        <v>15.35</v>
      </c>
    </row>
    <row r="5278" spans="1:4" ht="24.95" customHeight="1" x14ac:dyDescent="0.2">
      <c r="A5278" s="504">
        <v>95464</v>
      </c>
      <c r="B5278" s="233" t="s">
        <v>8863</v>
      </c>
      <c r="C5278" s="234" t="s">
        <v>742</v>
      </c>
      <c r="D5278" s="235">
        <v>18.45</v>
      </c>
    </row>
    <row r="5279" spans="1:4" ht="24.95" customHeight="1" x14ac:dyDescent="0.2">
      <c r="A5279" s="504">
        <v>73656</v>
      </c>
      <c r="B5279" s="233" t="s">
        <v>8864</v>
      </c>
      <c r="C5279" s="234" t="s">
        <v>742</v>
      </c>
      <c r="D5279" s="235">
        <v>14.33</v>
      </c>
    </row>
    <row r="5280" spans="1:4" ht="24.95" customHeight="1" x14ac:dyDescent="0.2">
      <c r="A5280" s="504" t="s">
        <v>8865</v>
      </c>
      <c r="B5280" s="233" t="s">
        <v>8866</v>
      </c>
      <c r="C5280" s="234" t="s">
        <v>742</v>
      </c>
      <c r="D5280" s="235">
        <v>30.18</v>
      </c>
    </row>
    <row r="5281" spans="1:4" ht="24.95" customHeight="1" x14ac:dyDescent="0.2">
      <c r="A5281" s="504" t="s">
        <v>8867</v>
      </c>
      <c r="B5281" s="233" t="s">
        <v>8868</v>
      </c>
      <c r="C5281" s="234" t="s">
        <v>742</v>
      </c>
      <c r="D5281" s="235">
        <v>8.11</v>
      </c>
    </row>
    <row r="5282" spans="1:4" ht="24.95" customHeight="1" x14ac:dyDescent="0.2">
      <c r="A5282" s="504" t="s">
        <v>8869</v>
      </c>
      <c r="B5282" s="233" t="s">
        <v>8870</v>
      </c>
      <c r="C5282" s="234" t="s">
        <v>742</v>
      </c>
      <c r="D5282" s="235">
        <v>22.25</v>
      </c>
    </row>
    <row r="5283" spans="1:4" ht="24.95" customHeight="1" x14ac:dyDescent="0.2">
      <c r="A5283" s="504" t="s">
        <v>8871</v>
      </c>
      <c r="B5283" s="233" t="s">
        <v>8872</v>
      </c>
      <c r="C5283" s="234" t="s">
        <v>742</v>
      </c>
      <c r="D5283" s="235">
        <v>22.35</v>
      </c>
    </row>
    <row r="5284" spans="1:4" ht="24.95" customHeight="1" x14ac:dyDescent="0.2">
      <c r="A5284" s="504" t="s">
        <v>8873</v>
      </c>
      <c r="B5284" s="233" t="s">
        <v>8874</v>
      </c>
      <c r="C5284" s="234" t="s">
        <v>742</v>
      </c>
      <c r="D5284" s="235">
        <v>22.69</v>
      </c>
    </row>
    <row r="5285" spans="1:4" ht="24.95" customHeight="1" x14ac:dyDescent="0.2">
      <c r="A5285" s="504" t="s">
        <v>8875</v>
      </c>
      <c r="B5285" s="233" t="s">
        <v>8876</v>
      </c>
      <c r="C5285" s="234" t="s">
        <v>742</v>
      </c>
      <c r="D5285" s="235">
        <v>16.809999999999999</v>
      </c>
    </row>
    <row r="5286" spans="1:4" ht="24.95" customHeight="1" x14ac:dyDescent="0.2">
      <c r="A5286" s="504" t="s">
        <v>8877</v>
      </c>
      <c r="B5286" s="233" t="s">
        <v>8878</v>
      </c>
      <c r="C5286" s="234" t="s">
        <v>742</v>
      </c>
      <c r="D5286" s="235">
        <v>10.98</v>
      </c>
    </row>
    <row r="5287" spans="1:4" ht="24.95" customHeight="1" x14ac:dyDescent="0.2">
      <c r="A5287" s="504" t="s">
        <v>8879</v>
      </c>
      <c r="B5287" s="233" t="s">
        <v>8880</v>
      </c>
      <c r="C5287" s="234" t="s">
        <v>742</v>
      </c>
      <c r="D5287" s="235">
        <v>15.43</v>
      </c>
    </row>
    <row r="5288" spans="1:4" ht="24.95" customHeight="1" x14ac:dyDescent="0.2">
      <c r="A5288" s="504" t="s">
        <v>8881</v>
      </c>
      <c r="B5288" s="233" t="s">
        <v>8882</v>
      </c>
      <c r="C5288" s="234" t="s">
        <v>742</v>
      </c>
      <c r="D5288" s="235">
        <v>14.32</v>
      </c>
    </row>
    <row r="5289" spans="1:4" ht="24.95" customHeight="1" x14ac:dyDescent="0.2">
      <c r="A5289" s="504" t="s">
        <v>8883</v>
      </c>
      <c r="B5289" s="233" t="s">
        <v>8884</v>
      </c>
      <c r="C5289" s="234" t="s">
        <v>775</v>
      </c>
      <c r="D5289" s="235">
        <v>18.5</v>
      </c>
    </row>
    <row r="5290" spans="1:4" ht="24.95" customHeight="1" x14ac:dyDescent="0.2">
      <c r="A5290" s="504" t="s">
        <v>8885</v>
      </c>
      <c r="B5290" s="233" t="s">
        <v>8886</v>
      </c>
      <c r="C5290" s="234" t="s">
        <v>742</v>
      </c>
      <c r="D5290" s="235">
        <v>28.23</v>
      </c>
    </row>
    <row r="5291" spans="1:4" ht="24.95" customHeight="1" x14ac:dyDescent="0.2">
      <c r="A5291" s="504">
        <v>84660</v>
      </c>
      <c r="B5291" s="233" t="s">
        <v>8887</v>
      </c>
      <c r="C5291" s="234" t="s">
        <v>742</v>
      </c>
      <c r="D5291" s="235">
        <v>5.81</v>
      </c>
    </row>
    <row r="5292" spans="1:4" ht="24.95" customHeight="1" x14ac:dyDescent="0.2">
      <c r="A5292" s="504">
        <v>84661</v>
      </c>
      <c r="B5292" s="233" t="s">
        <v>8888</v>
      </c>
      <c r="C5292" s="234" t="s">
        <v>742</v>
      </c>
      <c r="D5292" s="235">
        <v>14.29</v>
      </c>
    </row>
    <row r="5293" spans="1:4" ht="24.95" customHeight="1" x14ac:dyDescent="0.2">
      <c r="A5293" s="504">
        <v>84662</v>
      </c>
      <c r="B5293" s="233" t="s">
        <v>8889</v>
      </c>
      <c r="C5293" s="234" t="s">
        <v>742</v>
      </c>
      <c r="D5293" s="235">
        <v>22.52</v>
      </c>
    </row>
    <row r="5294" spans="1:4" ht="24.95" customHeight="1" x14ac:dyDescent="0.2">
      <c r="A5294" s="504">
        <v>95468</v>
      </c>
      <c r="B5294" s="233" t="s">
        <v>8890</v>
      </c>
      <c r="C5294" s="234" t="s">
        <v>742</v>
      </c>
      <c r="D5294" s="235">
        <v>32.869999999999997</v>
      </c>
    </row>
    <row r="5295" spans="1:4" ht="24.95" customHeight="1" x14ac:dyDescent="0.2">
      <c r="A5295" s="504">
        <v>41595</v>
      </c>
      <c r="B5295" s="233" t="s">
        <v>8891</v>
      </c>
      <c r="C5295" s="234" t="s">
        <v>779</v>
      </c>
      <c r="D5295" s="235">
        <v>9.14</v>
      </c>
    </row>
    <row r="5296" spans="1:4" ht="24.95" customHeight="1" x14ac:dyDescent="0.2">
      <c r="A5296" s="504" t="s">
        <v>8892</v>
      </c>
      <c r="B5296" s="233" t="s">
        <v>8893</v>
      </c>
      <c r="C5296" s="234" t="s">
        <v>742</v>
      </c>
      <c r="D5296" s="235">
        <v>15.7</v>
      </c>
    </row>
    <row r="5297" spans="1:4" ht="24.95" customHeight="1" x14ac:dyDescent="0.2">
      <c r="A5297" s="504" t="s">
        <v>8894</v>
      </c>
      <c r="B5297" s="233" t="s">
        <v>8895</v>
      </c>
      <c r="C5297" s="234" t="s">
        <v>742</v>
      </c>
      <c r="D5297" s="235">
        <v>11.99</v>
      </c>
    </row>
    <row r="5298" spans="1:4" ht="24.95" customHeight="1" x14ac:dyDescent="0.2">
      <c r="A5298" s="504">
        <v>79467</v>
      </c>
      <c r="B5298" s="233" t="s">
        <v>8896</v>
      </c>
      <c r="C5298" s="234" t="s">
        <v>8897</v>
      </c>
      <c r="D5298" s="235">
        <v>11.43</v>
      </c>
    </row>
    <row r="5299" spans="1:4" ht="24.95" customHeight="1" x14ac:dyDescent="0.2">
      <c r="A5299" s="504" t="s">
        <v>8898</v>
      </c>
      <c r="B5299" s="233" t="s">
        <v>8899</v>
      </c>
      <c r="C5299" s="234" t="s">
        <v>742</v>
      </c>
      <c r="D5299" s="235">
        <v>16.77</v>
      </c>
    </row>
    <row r="5300" spans="1:4" ht="24.95" customHeight="1" x14ac:dyDescent="0.2">
      <c r="A5300" s="504">
        <v>84663</v>
      </c>
      <c r="B5300" s="233" t="s">
        <v>8900</v>
      </c>
      <c r="C5300" s="234" t="s">
        <v>742</v>
      </c>
      <c r="D5300" s="235">
        <v>18.87</v>
      </c>
    </row>
    <row r="5301" spans="1:4" ht="24.95" customHeight="1" x14ac:dyDescent="0.2">
      <c r="A5301" s="504">
        <v>84665</v>
      </c>
      <c r="B5301" s="233" t="s">
        <v>8901</v>
      </c>
      <c r="C5301" s="234" t="s">
        <v>742</v>
      </c>
      <c r="D5301" s="235">
        <v>18.25</v>
      </c>
    </row>
    <row r="5302" spans="1:4" ht="24.95" customHeight="1" x14ac:dyDescent="0.2">
      <c r="A5302" s="504">
        <v>84666</v>
      </c>
      <c r="B5302" s="233" t="s">
        <v>8902</v>
      </c>
      <c r="C5302" s="234" t="s">
        <v>742</v>
      </c>
      <c r="D5302" s="235">
        <v>17.809999999999999</v>
      </c>
    </row>
    <row r="5303" spans="1:4" ht="24.95" customHeight="1" x14ac:dyDescent="0.2">
      <c r="A5303" s="504">
        <v>75889</v>
      </c>
      <c r="B5303" s="233" t="s">
        <v>8903</v>
      </c>
      <c r="C5303" s="234" t="s">
        <v>742</v>
      </c>
      <c r="D5303" s="235">
        <v>16.100000000000001</v>
      </c>
    </row>
    <row r="5304" spans="1:4" ht="24.95" customHeight="1" x14ac:dyDescent="0.2">
      <c r="A5304" s="504">
        <v>72191</v>
      </c>
      <c r="B5304" s="233" t="s">
        <v>8904</v>
      </c>
      <c r="C5304" s="234" t="s">
        <v>742</v>
      </c>
      <c r="D5304" s="235">
        <v>66.13</v>
      </c>
    </row>
    <row r="5305" spans="1:4" ht="24.95" customHeight="1" x14ac:dyDescent="0.2">
      <c r="A5305" s="504">
        <v>72192</v>
      </c>
      <c r="B5305" s="233" t="s">
        <v>8905</v>
      </c>
      <c r="C5305" s="234" t="s">
        <v>742</v>
      </c>
      <c r="D5305" s="235">
        <v>17.940000000000001</v>
      </c>
    </row>
    <row r="5306" spans="1:4" ht="24.95" customHeight="1" x14ac:dyDescent="0.2">
      <c r="A5306" s="504">
        <v>72193</v>
      </c>
      <c r="B5306" s="233" t="s">
        <v>8906</v>
      </c>
      <c r="C5306" s="234" t="s">
        <v>742</v>
      </c>
      <c r="D5306" s="235">
        <v>48.2</v>
      </c>
    </row>
    <row r="5307" spans="1:4" ht="24.95" customHeight="1" x14ac:dyDescent="0.2">
      <c r="A5307" s="504">
        <v>73655</v>
      </c>
      <c r="B5307" s="233" t="s">
        <v>8907</v>
      </c>
      <c r="C5307" s="234" t="s">
        <v>742</v>
      </c>
      <c r="D5307" s="235">
        <v>168.65</v>
      </c>
    </row>
    <row r="5308" spans="1:4" ht="24.95" customHeight="1" x14ac:dyDescent="0.2">
      <c r="A5308" s="504" t="s">
        <v>8908</v>
      </c>
      <c r="B5308" s="233" t="s">
        <v>8909</v>
      </c>
      <c r="C5308" s="234" t="s">
        <v>742</v>
      </c>
      <c r="D5308" s="235">
        <v>99.44</v>
      </c>
    </row>
    <row r="5309" spans="1:4" ht="24.95" customHeight="1" x14ac:dyDescent="0.2">
      <c r="A5309" s="504">
        <v>84181</v>
      </c>
      <c r="B5309" s="233" t="s">
        <v>8910</v>
      </c>
      <c r="C5309" s="234" t="s">
        <v>742</v>
      </c>
      <c r="D5309" s="235">
        <v>79.84</v>
      </c>
    </row>
    <row r="5310" spans="1:4" ht="24.95" customHeight="1" x14ac:dyDescent="0.2">
      <c r="A5310" s="504">
        <v>87246</v>
      </c>
      <c r="B5310" s="233" t="s">
        <v>8911</v>
      </c>
      <c r="C5310" s="234" t="s">
        <v>742</v>
      </c>
      <c r="D5310" s="235">
        <v>35.28</v>
      </c>
    </row>
    <row r="5311" spans="1:4" ht="24.95" customHeight="1" x14ac:dyDescent="0.2">
      <c r="A5311" s="504">
        <v>87247</v>
      </c>
      <c r="B5311" s="233" t="s">
        <v>8912</v>
      </c>
      <c r="C5311" s="234" t="s">
        <v>742</v>
      </c>
      <c r="D5311" s="235">
        <v>30.05</v>
      </c>
    </row>
    <row r="5312" spans="1:4" ht="24.95" customHeight="1" x14ac:dyDescent="0.2">
      <c r="A5312" s="504">
        <v>87248</v>
      </c>
      <c r="B5312" s="233" t="s">
        <v>8913</v>
      </c>
      <c r="C5312" s="234" t="s">
        <v>742</v>
      </c>
      <c r="D5312" s="235">
        <v>25.64</v>
      </c>
    </row>
    <row r="5313" spans="1:4" ht="24.95" customHeight="1" x14ac:dyDescent="0.2">
      <c r="A5313" s="504">
        <v>87249</v>
      </c>
      <c r="B5313" s="233" t="s">
        <v>8914</v>
      </c>
      <c r="C5313" s="234" t="s">
        <v>742</v>
      </c>
      <c r="D5313" s="235">
        <v>40.28</v>
      </c>
    </row>
    <row r="5314" spans="1:4" ht="24.95" customHeight="1" x14ac:dyDescent="0.2">
      <c r="A5314" s="504">
        <v>87250</v>
      </c>
      <c r="B5314" s="233" t="s">
        <v>8915</v>
      </c>
      <c r="C5314" s="234" t="s">
        <v>742</v>
      </c>
      <c r="D5314" s="235">
        <v>32</v>
      </c>
    </row>
    <row r="5315" spans="1:4" ht="24.95" customHeight="1" x14ac:dyDescent="0.2">
      <c r="A5315" s="504">
        <v>87251</v>
      </c>
      <c r="B5315" s="233" t="s">
        <v>8916</v>
      </c>
      <c r="C5315" s="234" t="s">
        <v>742</v>
      </c>
      <c r="D5315" s="235">
        <v>26.53</v>
      </c>
    </row>
    <row r="5316" spans="1:4" ht="24.95" customHeight="1" x14ac:dyDescent="0.2">
      <c r="A5316" s="504">
        <v>87255</v>
      </c>
      <c r="B5316" s="233" t="s">
        <v>8917</v>
      </c>
      <c r="C5316" s="234" t="s">
        <v>742</v>
      </c>
      <c r="D5316" s="235">
        <v>61.37</v>
      </c>
    </row>
    <row r="5317" spans="1:4" ht="24.95" customHeight="1" x14ac:dyDescent="0.2">
      <c r="A5317" s="504">
        <v>87256</v>
      </c>
      <c r="B5317" s="233" t="s">
        <v>8918</v>
      </c>
      <c r="C5317" s="234" t="s">
        <v>742</v>
      </c>
      <c r="D5317" s="235">
        <v>51.74</v>
      </c>
    </row>
    <row r="5318" spans="1:4" ht="24.95" customHeight="1" x14ac:dyDescent="0.2">
      <c r="A5318" s="504">
        <v>87257</v>
      </c>
      <c r="B5318" s="233" t="s">
        <v>8919</v>
      </c>
      <c r="C5318" s="234" t="s">
        <v>742</v>
      </c>
      <c r="D5318" s="235">
        <v>45.39</v>
      </c>
    </row>
    <row r="5319" spans="1:4" ht="24.95" customHeight="1" x14ac:dyDescent="0.2">
      <c r="A5319" s="504">
        <v>87258</v>
      </c>
      <c r="B5319" s="233" t="s">
        <v>8920</v>
      </c>
      <c r="C5319" s="234" t="s">
        <v>742</v>
      </c>
      <c r="D5319" s="235">
        <v>81.599999999999994</v>
      </c>
    </row>
    <row r="5320" spans="1:4" ht="24.95" customHeight="1" x14ac:dyDescent="0.2">
      <c r="A5320" s="504">
        <v>87259</v>
      </c>
      <c r="B5320" s="233" t="s">
        <v>8921</v>
      </c>
      <c r="C5320" s="234" t="s">
        <v>742</v>
      </c>
      <c r="D5320" s="235">
        <v>72.510000000000005</v>
      </c>
    </row>
    <row r="5321" spans="1:4" ht="24.95" customHeight="1" x14ac:dyDescent="0.2">
      <c r="A5321" s="504">
        <v>87260</v>
      </c>
      <c r="B5321" s="233" t="s">
        <v>8922</v>
      </c>
      <c r="C5321" s="234" t="s">
        <v>742</v>
      </c>
      <c r="D5321" s="235">
        <v>66.98</v>
      </c>
    </row>
    <row r="5322" spans="1:4" ht="24.95" customHeight="1" x14ac:dyDescent="0.2">
      <c r="A5322" s="504">
        <v>87261</v>
      </c>
      <c r="B5322" s="233" t="s">
        <v>8923</v>
      </c>
      <c r="C5322" s="234" t="s">
        <v>742</v>
      </c>
      <c r="D5322" s="235">
        <v>92.75</v>
      </c>
    </row>
    <row r="5323" spans="1:4" ht="24.95" customHeight="1" x14ac:dyDescent="0.2">
      <c r="A5323" s="504">
        <v>87262</v>
      </c>
      <c r="B5323" s="233" t="s">
        <v>8924</v>
      </c>
      <c r="C5323" s="234" t="s">
        <v>742</v>
      </c>
      <c r="D5323" s="235">
        <v>82.44</v>
      </c>
    </row>
    <row r="5324" spans="1:4" ht="24.95" customHeight="1" x14ac:dyDescent="0.2">
      <c r="A5324" s="504">
        <v>87263</v>
      </c>
      <c r="B5324" s="233" t="s">
        <v>8925</v>
      </c>
      <c r="C5324" s="234" t="s">
        <v>742</v>
      </c>
      <c r="D5324" s="235">
        <v>75.91</v>
      </c>
    </row>
    <row r="5325" spans="1:4" ht="24.95" customHeight="1" x14ac:dyDescent="0.2">
      <c r="A5325" s="504">
        <v>89046</v>
      </c>
      <c r="B5325" s="233" t="s">
        <v>8926</v>
      </c>
      <c r="C5325" s="234" t="s">
        <v>742</v>
      </c>
      <c r="D5325" s="235">
        <v>29.77</v>
      </c>
    </row>
    <row r="5326" spans="1:4" ht="24.95" customHeight="1" x14ac:dyDescent="0.2">
      <c r="A5326" s="504">
        <v>89171</v>
      </c>
      <c r="B5326" s="233" t="s">
        <v>8927</v>
      </c>
      <c r="C5326" s="234" t="s">
        <v>742</v>
      </c>
      <c r="D5326" s="235">
        <v>27.64</v>
      </c>
    </row>
    <row r="5327" spans="1:4" ht="24.95" customHeight="1" x14ac:dyDescent="0.2">
      <c r="A5327" s="504">
        <v>93389</v>
      </c>
      <c r="B5327" s="233" t="s">
        <v>8928</v>
      </c>
      <c r="C5327" s="234" t="s">
        <v>742</v>
      </c>
      <c r="D5327" s="235">
        <v>32.57</v>
      </c>
    </row>
    <row r="5328" spans="1:4" ht="24.95" customHeight="1" x14ac:dyDescent="0.2">
      <c r="A5328" s="504">
        <v>93390</v>
      </c>
      <c r="B5328" s="233" t="s">
        <v>8929</v>
      </c>
      <c r="C5328" s="234" t="s">
        <v>742</v>
      </c>
      <c r="D5328" s="235">
        <v>27.39</v>
      </c>
    </row>
    <row r="5329" spans="1:5" ht="24.95" customHeight="1" x14ac:dyDescent="0.2">
      <c r="A5329" s="504">
        <v>93391</v>
      </c>
      <c r="B5329" s="233" t="s">
        <v>8930</v>
      </c>
      <c r="C5329" s="234" t="s">
        <v>742</v>
      </c>
      <c r="D5329" s="235">
        <v>22.98</v>
      </c>
    </row>
    <row r="5330" spans="1:5" ht="24.95" customHeight="1" x14ac:dyDescent="0.2">
      <c r="A5330" s="504" t="s">
        <v>8931</v>
      </c>
      <c r="B5330" s="233" t="s">
        <v>8932</v>
      </c>
      <c r="C5330" s="234" t="s">
        <v>742</v>
      </c>
      <c r="D5330" s="235">
        <v>191.82</v>
      </c>
      <c r="E5330" s="96"/>
    </row>
    <row r="5331" spans="1:5" ht="24.95" customHeight="1" x14ac:dyDescent="0.2">
      <c r="A5331" s="504" t="s">
        <v>8933</v>
      </c>
      <c r="B5331" s="233" t="s">
        <v>8934</v>
      </c>
      <c r="C5331" s="234" t="s">
        <v>742</v>
      </c>
      <c r="D5331" s="235">
        <v>40.57</v>
      </c>
    </row>
    <row r="5332" spans="1:5" ht="24.95" customHeight="1" x14ac:dyDescent="0.2">
      <c r="A5332" s="504">
        <v>84183</v>
      </c>
      <c r="B5332" s="233" t="s">
        <v>8935</v>
      </c>
      <c r="C5332" s="234" t="s">
        <v>742</v>
      </c>
      <c r="D5332" s="235">
        <v>133.86000000000001</v>
      </c>
    </row>
    <row r="5333" spans="1:5" ht="24.95" customHeight="1" x14ac:dyDescent="0.2">
      <c r="A5333" s="504">
        <v>98670</v>
      </c>
      <c r="B5333" s="233" t="s">
        <v>18876</v>
      </c>
      <c r="C5333" s="234" t="s">
        <v>742</v>
      </c>
      <c r="D5333" s="235">
        <v>125.09</v>
      </c>
    </row>
    <row r="5334" spans="1:5" ht="24.95" customHeight="1" x14ac:dyDescent="0.2">
      <c r="A5334" s="504">
        <v>98671</v>
      </c>
      <c r="B5334" s="233" t="s">
        <v>18877</v>
      </c>
      <c r="C5334" s="234" t="s">
        <v>742</v>
      </c>
      <c r="D5334" s="235">
        <v>185.47</v>
      </c>
    </row>
    <row r="5335" spans="1:5" ht="24.95" customHeight="1" x14ac:dyDescent="0.2">
      <c r="A5335" s="504">
        <v>98672</v>
      </c>
      <c r="B5335" s="233" t="s">
        <v>18878</v>
      </c>
      <c r="C5335" s="234" t="s">
        <v>742</v>
      </c>
      <c r="D5335" s="235">
        <v>381.8</v>
      </c>
    </row>
    <row r="5336" spans="1:5" ht="24.95" customHeight="1" x14ac:dyDescent="0.2">
      <c r="A5336" s="504">
        <v>98673</v>
      </c>
      <c r="B5336" s="233" t="s">
        <v>18879</v>
      </c>
      <c r="C5336" s="234" t="s">
        <v>742</v>
      </c>
      <c r="D5336" s="235">
        <v>113.86</v>
      </c>
    </row>
    <row r="5337" spans="1:5" ht="24.95" customHeight="1" x14ac:dyDescent="0.2">
      <c r="A5337" s="504">
        <v>98679</v>
      </c>
      <c r="B5337" s="233" t="s">
        <v>18880</v>
      </c>
      <c r="C5337" s="234" t="s">
        <v>742</v>
      </c>
      <c r="D5337" s="235">
        <v>21.76</v>
      </c>
    </row>
    <row r="5338" spans="1:5" ht="24.95" customHeight="1" x14ac:dyDescent="0.2">
      <c r="A5338" s="504">
        <v>98680</v>
      </c>
      <c r="B5338" s="233" t="s">
        <v>18881</v>
      </c>
      <c r="C5338" s="234" t="s">
        <v>742</v>
      </c>
      <c r="D5338" s="235">
        <v>26.97</v>
      </c>
    </row>
    <row r="5339" spans="1:5" ht="24.95" customHeight="1" x14ac:dyDescent="0.2">
      <c r="A5339" s="504">
        <v>98681</v>
      </c>
      <c r="B5339" s="233" t="s">
        <v>18882</v>
      </c>
      <c r="C5339" s="234" t="s">
        <v>742</v>
      </c>
      <c r="D5339" s="235">
        <v>20.12</v>
      </c>
    </row>
    <row r="5340" spans="1:5" ht="24.95" customHeight="1" x14ac:dyDescent="0.2">
      <c r="A5340" s="504">
        <v>98682</v>
      </c>
      <c r="B5340" s="233" t="s">
        <v>18883</v>
      </c>
      <c r="C5340" s="234" t="s">
        <v>742</v>
      </c>
      <c r="D5340" s="235">
        <v>25.33</v>
      </c>
    </row>
    <row r="5341" spans="1:5" ht="24.95" customHeight="1" x14ac:dyDescent="0.2">
      <c r="A5341" s="504">
        <v>98685</v>
      </c>
      <c r="B5341" s="233" t="s">
        <v>18884</v>
      </c>
      <c r="C5341" s="234" t="s">
        <v>779</v>
      </c>
      <c r="D5341" s="235">
        <v>34.36</v>
      </c>
    </row>
    <row r="5342" spans="1:5" ht="24.95" customHeight="1" x14ac:dyDescent="0.2">
      <c r="A5342" s="504">
        <v>98686</v>
      </c>
      <c r="B5342" s="233" t="s">
        <v>18885</v>
      </c>
      <c r="C5342" s="234" t="s">
        <v>779</v>
      </c>
      <c r="D5342" s="235">
        <v>29.49</v>
      </c>
    </row>
    <row r="5343" spans="1:5" ht="24.95" customHeight="1" x14ac:dyDescent="0.2">
      <c r="A5343" s="504">
        <v>98688</v>
      </c>
      <c r="B5343" s="233" t="s">
        <v>18886</v>
      </c>
      <c r="C5343" s="234" t="s">
        <v>779</v>
      </c>
      <c r="D5343" s="235">
        <v>31.93</v>
      </c>
    </row>
    <row r="5344" spans="1:5" ht="24.95" customHeight="1" x14ac:dyDescent="0.2">
      <c r="A5344" s="504">
        <v>98689</v>
      </c>
      <c r="B5344" s="233" t="s">
        <v>18887</v>
      </c>
      <c r="C5344" s="234" t="s">
        <v>779</v>
      </c>
      <c r="D5344" s="235">
        <v>50.17</v>
      </c>
    </row>
    <row r="5345" spans="1:4" ht="24.95" customHeight="1" x14ac:dyDescent="0.2">
      <c r="A5345" s="504">
        <v>72187</v>
      </c>
      <c r="B5345" s="233" t="s">
        <v>8936</v>
      </c>
      <c r="C5345" s="234" t="s">
        <v>742</v>
      </c>
      <c r="D5345" s="235">
        <v>147.63</v>
      </c>
    </row>
    <row r="5346" spans="1:4" ht="24.95" customHeight="1" x14ac:dyDescent="0.2">
      <c r="A5346" s="504">
        <v>72188</v>
      </c>
      <c r="B5346" s="233" t="s">
        <v>8937</v>
      </c>
      <c r="C5346" s="234" t="s">
        <v>742</v>
      </c>
      <c r="D5346" s="235">
        <v>147.63</v>
      </c>
    </row>
    <row r="5347" spans="1:4" ht="24.95" customHeight="1" x14ac:dyDescent="0.2">
      <c r="A5347" s="504" t="s">
        <v>8938</v>
      </c>
      <c r="B5347" s="233" t="s">
        <v>8939</v>
      </c>
      <c r="C5347" s="234" t="s">
        <v>742</v>
      </c>
      <c r="D5347" s="235">
        <v>135.81</v>
      </c>
    </row>
    <row r="5348" spans="1:4" ht="24.95" customHeight="1" x14ac:dyDescent="0.2">
      <c r="A5348" s="504">
        <v>84186</v>
      </c>
      <c r="B5348" s="233" t="s">
        <v>8940</v>
      </c>
      <c r="C5348" s="234" t="s">
        <v>742</v>
      </c>
      <c r="D5348" s="235">
        <v>60.55</v>
      </c>
    </row>
    <row r="5349" spans="1:4" ht="24.95" customHeight="1" x14ac:dyDescent="0.2">
      <c r="A5349" s="504">
        <v>84187</v>
      </c>
      <c r="B5349" s="233" t="s">
        <v>8941</v>
      </c>
      <c r="C5349" s="234" t="s">
        <v>742</v>
      </c>
      <c r="D5349" s="235">
        <v>14.12</v>
      </c>
    </row>
    <row r="5350" spans="1:4" ht="24.95" customHeight="1" x14ac:dyDescent="0.2">
      <c r="A5350" s="504">
        <v>72136</v>
      </c>
      <c r="B5350" s="233" t="s">
        <v>8942</v>
      </c>
      <c r="C5350" s="234" t="s">
        <v>742</v>
      </c>
      <c r="D5350" s="235">
        <v>70.150000000000006</v>
      </c>
    </row>
    <row r="5351" spans="1:4" ht="24.95" customHeight="1" x14ac:dyDescent="0.2">
      <c r="A5351" s="504">
        <v>72137</v>
      </c>
      <c r="B5351" s="233" t="s">
        <v>8943</v>
      </c>
      <c r="C5351" s="234" t="s">
        <v>742</v>
      </c>
      <c r="D5351" s="235">
        <v>83</v>
      </c>
    </row>
    <row r="5352" spans="1:4" ht="24.95" customHeight="1" x14ac:dyDescent="0.2">
      <c r="A5352" s="504">
        <v>72815</v>
      </c>
      <c r="B5352" s="233" t="s">
        <v>8944</v>
      </c>
      <c r="C5352" s="234" t="s">
        <v>742</v>
      </c>
      <c r="D5352" s="235">
        <v>42.03</v>
      </c>
    </row>
    <row r="5353" spans="1:4" ht="24.95" customHeight="1" x14ac:dyDescent="0.2">
      <c r="A5353" s="504">
        <v>84191</v>
      </c>
      <c r="B5353" s="233" t="s">
        <v>8945</v>
      </c>
      <c r="C5353" s="234" t="s">
        <v>742</v>
      </c>
      <c r="D5353" s="235">
        <v>63.85</v>
      </c>
    </row>
    <row r="5354" spans="1:4" ht="24.95" customHeight="1" x14ac:dyDescent="0.2">
      <c r="A5354" s="504" t="s">
        <v>8946</v>
      </c>
      <c r="B5354" s="233" t="s">
        <v>8947</v>
      </c>
      <c r="C5354" s="234" t="s">
        <v>779</v>
      </c>
      <c r="D5354" s="235">
        <v>32.47</v>
      </c>
    </row>
    <row r="5355" spans="1:4" ht="24.95" customHeight="1" x14ac:dyDescent="0.2">
      <c r="A5355" s="504">
        <v>98695</v>
      </c>
      <c r="B5355" s="233" t="s">
        <v>18888</v>
      </c>
      <c r="C5355" s="234" t="s">
        <v>779</v>
      </c>
      <c r="D5355" s="235">
        <v>67.989999999999995</v>
      </c>
    </row>
    <row r="5356" spans="1:4" ht="24.95" customHeight="1" x14ac:dyDescent="0.2">
      <c r="A5356" s="504">
        <v>98697</v>
      </c>
      <c r="B5356" s="233" t="s">
        <v>18889</v>
      </c>
      <c r="C5356" s="234" t="s">
        <v>779</v>
      </c>
      <c r="D5356" s="235">
        <v>44.99</v>
      </c>
    </row>
    <row r="5357" spans="1:4" ht="24.95" customHeight="1" x14ac:dyDescent="0.2">
      <c r="A5357" s="504" t="s">
        <v>8948</v>
      </c>
      <c r="B5357" s="233" t="s">
        <v>8949</v>
      </c>
      <c r="C5357" s="234" t="s">
        <v>779</v>
      </c>
      <c r="D5357" s="235">
        <v>11.75</v>
      </c>
    </row>
    <row r="5358" spans="1:4" ht="24.95" customHeight="1" x14ac:dyDescent="0.2">
      <c r="A5358" s="504">
        <v>84162</v>
      </c>
      <c r="B5358" s="233" t="s">
        <v>8950</v>
      </c>
      <c r="C5358" s="234" t="s">
        <v>779</v>
      </c>
      <c r="D5358" s="235">
        <v>11.09</v>
      </c>
    </row>
    <row r="5359" spans="1:4" ht="24.95" customHeight="1" x14ac:dyDescent="0.2">
      <c r="A5359" s="504">
        <v>88648</v>
      </c>
      <c r="B5359" s="233" t="s">
        <v>8951</v>
      </c>
      <c r="C5359" s="234" t="s">
        <v>779</v>
      </c>
      <c r="D5359" s="235">
        <v>4.18</v>
      </c>
    </row>
    <row r="5360" spans="1:4" ht="24.95" customHeight="1" x14ac:dyDescent="0.2">
      <c r="A5360" s="504">
        <v>88649</v>
      </c>
      <c r="B5360" s="233" t="s">
        <v>8952</v>
      </c>
      <c r="C5360" s="234" t="s">
        <v>779</v>
      </c>
      <c r="D5360" s="235">
        <v>4.6500000000000004</v>
      </c>
    </row>
    <row r="5361" spans="1:4" ht="24.95" customHeight="1" x14ac:dyDescent="0.2">
      <c r="A5361" s="504">
        <v>88650</v>
      </c>
      <c r="B5361" s="233" t="s">
        <v>8953</v>
      </c>
      <c r="C5361" s="234" t="s">
        <v>779</v>
      </c>
      <c r="D5361" s="235">
        <v>8.2899999999999991</v>
      </c>
    </row>
    <row r="5362" spans="1:4" ht="24.95" customHeight="1" x14ac:dyDescent="0.2">
      <c r="A5362" s="504">
        <v>96467</v>
      </c>
      <c r="B5362" s="233" t="s">
        <v>8954</v>
      </c>
      <c r="C5362" s="234" t="s">
        <v>779</v>
      </c>
      <c r="D5362" s="235">
        <v>3.88</v>
      </c>
    </row>
    <row r="5363" spans="1:4" ht="24.95" customHeight="1" x14ac:dyDescent="0.2">
      <c r="A5363" s="504" t="s">
        <v>8955</v>
      </c>
      <c r="B5363" s="233" t="s">
        <v>8956</v>
      </c>
      <c r="C5363" s="234" t="s">
        <v>779</v>
      </c>
      <c r="D5363" s="235">
        <v>21.68</v>
      </c>
    </row>
    <row r="5364" spans="1:4" ht="24.95" customHeight="1" x14ac:dyDescent="0.2">
      <c r="A5364" s="504">
        <v>84168</v>
      </c>
      <c r="B5364" s="233" t="s">
        <v>8957</v>
      </c>
      <c r="C5364" s="234" t="s">
        <v>779</v>
      </c>
      <c r="D5364" s="235">
        <v>17.850000000000001</v>
      </c>
    </row>
    <row r="5365" spans="1:4" ht="24.95" customHeight="1" x14ac:dyDescent="0.2">
      <c r="A5365" s="504">
        <v>68325</v>
      </c>
      <c r="B5365" s="233" t="s">
        <v>8958</v>
      </c>
      <c r="C5365" s="234" t="s">
        <v>742</v>
      </c>
      <c r="D5365" s="235">
        <v>37.590000000000003</v>
      </c>
    </row>
    <row r="5366" spans="1:4" ht="24.95" customHeight="1" x14ac:dyDescent="0.2">
      <c r="A5366" s="504">
        <v>68333</v>
      </c>
      <c r="B5366" s="233" t="s">
        <v>8959</v>
      </c>
      <c r="C5366" s="234" t="s">
        <v>742</v>
      </c>
      <c r="D5366" s="235">
        <v>39.979999999999997</v>
      </c>
    </row>
    <row r="5367" spans="1:4" ht="24.95" customHeight="1" x14ac:dyDescent="0.2">
      <c r="A5367" s="504">
        <v>72183</v>
      </c>
      <c r="B5367" s="233" t="s">
        <v>8960</v>
      </c>
      <c r="C5367" s="234" t="s">
        <v>742</v>
      </c>
      <c r="D5367" s="235">
        <v>65.2</v>
      </c>
    </row>
    <row r="5368" spans="1:4" ht="24.95" customHeight="1" x14ac:dyDescent="0.2">
      <c r="A5368" s="504">
        <v>84175</v>
      </c>
      <c r="B5368" s="233" t="s">
        <v>8961</v>
      </c>
      <c r="C5368" s="234" t="s">
        <v>779</v>
      </c>
      <c r="D5368" s="235">
        <v>10.64</v>
      </c>
    </row>
    <row r="5369" spans="1:4" ht="24.95" customHeight="1" x14ac:dyDescent="0.2">
      <c r="A5369" s="504">
        <v>84176</v>
      </c>
      <c r="B5369" s="233" t="s">
        <v>8962</v>
      </c>
      <c r="C5369" s="234" t="s">
        <v>779</v>
      </c>
      <c r="D5369" s="235">
        <v>20.18</v>
      </c>
    </row>
    <row r="5370" spans="1:4" ht="24.95" customHeight="1" x14ac:dyDescent="0.2">
      <c r="A5370" s="504">
        <v>94990</v>
      </c>
      <c r="B5370" s="233" t="s">
        <v>8963</v>
      </c>
      <c r="C5370" s="234" t="s">
        <v>741</v>
      </c>
      <c r="D5370" s="235">
        <v>469.74</v>
      </c>
    </row>
    <row r="5371" spans="1:4" ht="24.95" customHeight="1" x14ac:dyDescent="0.2">
      <c r="A5371" s="504">
        <v>94991</v>
      </c>
      <c r="B5371" s="233" t="s">
        <v>8964</v>
      </c>
      <c r="C5371" s="234" t="s">
        <v>741</v>
      </c>
      <c r="D5371" s="235">
        <v>393.97</v>
      </c>
    </row>
    <row r="5372" spans="1:4" ht="24.95" customHeight="1" x14ac:dyDescent="0.2">
      <c r="A5372" s="504">
        <v>94992</v>
      </c>
      <c r="B5372" s="233" t="s">
        <v>8965</v>
      </c>
      <c r="C5372" s="234" t="s">
        <v>742</v>
      </c>
      <c r="D5372" s="235">
        <v>49.13</v>
      </c>
    </row>
    <row r="5373" spans="1:4" ht="24.95" customHeight="1" x14ac:dyDescent="0.2">
      <c r="A5373" s="504">
        <v>94993</v>
      </c>
      <c r="B5373" s="233" t="s">
        <v>8966</v>
      </c>
      <c r="C5373" s="234" t="s">
        <v>742</v>
      </c>
      <c r="D5373" s="235">
        <v>44.58</v>
      </c>
    </row>
    <row r="5374" spans="1:4" ht="24.95" customHeight="1" x14ac:dyDescent="0.2">
      <c r="A5374" s="504">
        <v>94994</v>
      </c>
      <c r="B5374" s="233" t="s">
        <v>8967</v>
      </c>
      <c r="C5374" s="234" t="s">
        <v>742</v>
      </c>
      <c r="D5374" s="235">
        <v>60.68</v>
      </c>
    </row>
    <row r="5375" spans="1:4" ht="24.95" customHeight="1" x14ac:dyDescent="0.2">
      <c r="A5375" s="504">
        <v>94995</v>
      </c>
      <c r="B5375" s="233" t="s">
        <v>8968</v>
      </c>
      <c r="C5375" s="234" t="s">
        <v>742</v>
      </c>
      <c r="D5375" s="235">
        <v>54.62</v>
      </c>
    </row>
    <row r="5376" spans="1:4" ht="24.95" customHeight="1" x14ac:dyDescent="0.2">
      <c r="A5376" s="504">
        <v>94996</v>
      </c>
      <c r="B5376" s="233" t="s">
        <v>8969</v>
      </c>
      <c r="C5376" s="234" t="s">
        <v>742</v>
      </c>
      <c r="D5376" s="235">
        <v>70.08</v>
      </c>
    </row>
    <row r="5377" spans="1:4" ht="24.95" customHeight="1" x14ac:dyDescent="0.2">
      <c r="A5377" s="504">
        <v>94997</v>
      </c>
      <c r="B5377" s="233" t="s">
        <v>8970</v>
      </c>
      <c r="C5377" s="234" t="s">
        <v>742</v>
      </c>
      <c r="D5377" s="235">
        <v>62.5</v>
      </c>
    </row>
    <row r="5378" spans="1:4" ht="24.95" customHeight="1" x14ac:dyDescent="0.2">
      <c r="A5378" s="504">
        <v>94998</v>
      </c>
      <c r="B5378" s="233" t="s">
        <v>8971</v>
      </c>
      <c r="C5378" s="234" t="s">
        <v>742</v>
      </c>
      <c r="D5378" s="235">
        <v>79.209999999999994</v>
      </c>
    </row>
    <row r="5379" spans="1:4" ht="24.95" customHeight="1" x14ac:dyDescent="0.2">
      <c r="A5379" s="504">
        <v>94999</v>
      </c>
      <c r="B5379" s="233" t="s">
        <v>8972</v>
      </c>
      <c r="C5379" s="234" t="s">
        <v>742</v>
      </c>
      <c r="D5379" s="235">
        <v>70.12</v>
      </c>
    </row>
    <row r="5380" spans="1:4" ht="24.95" customHeight="1" x14ac:dyDescent="0.2">
      <c r="A5380" s="504">
        <v>87620</v>
      </c>
      <c r="B5380" s="233" t="s">
        <v>8973</v>
      </c>
      <c r="C5380" s="234" t="s">
        <v>742</v>
      </c>
      <c r="D5380" s="235">
        <v>20.3</v>
      </c>
    </row>
    <row r="5381" spans="1:4" ht="24.95" customHeight="1" x14ac:dyDescent="0.2">
      <c r="A5381" s="504">
        <v>87622</v>
      </c>
      <c r="B5381" s="233" t="s">
        <v>8974</v>
      </c>
      <c r="C5381" s="234" t="s">
        <v>742</v>
      </c>
      <c r="D5381" s="235">
        <v>22.26</v>
      </c>
    </row>
    <row r="5382" spans="1:4" ht="24.95" customHeight="1" x14ac:dyDescent="0.2">
      <c r="A5382" s="504">
        <v>87623</v>
      </c>
      <c r="B5382" s="233" t="s">
        <v>8975</v>
      </c>
      <c r="C5382" s="234" t="s">
        <v>742</v>
      </c>
      <c r="D5382" s="235">
        <v>51.95</v>
      </c>
    </row>
    <row r="5383" spans="1:4" ht="24.95" customHeight="1" x14ac:dyDescent="0.2">
      <c r="A5383" s="504">
        <v>87624</v>
      </c>
      <c r="B5383" s="233" t="s">
        <v>8976</v>
      </c>
      <c r="C5383" s="234" t="s">
        <v>742</v>
      </c>
      <c r="D5383" s="235">
        <v>56.19</v>
      </c>
    </row>
    <row r="5384" spans="1:4" ht="24.95" customHeight="1" x14ac:dyDescent="0.2">
      <c r="A5384" s="504">
        <v>87630</v>
      </c>
      <c r="B5384" s="233" t="s">
        <v>8977</v>
      </c>
      <c r="C5384" s="234" t="s">
        <v>742</v>
      </c>
      <c r="D5384" s="235">
        <v>25.13</v>
      </c>
    </row>
    <row r="5385" spans="1:4" ht="24.95" customHeight="1" x14ac:dyDescent="0.2">
      <c r="A5385" s="504">
        <v>87632</v>
      </c>
      <c r="B5385" s="233" t="s">
        <v>8978</v>
      </c>
      <c r="C5385" s="234" t="s">
        <v>742</v>
      </c>
      <c r="D5385" s="235">
        <v>27.86</v>
      </c>
    </row>
    <row r="5386" spans="1:4" ht="24.95" customHeight="1" x14ac:dyDescent="0.2">
      <c r="A5386" s="504">
        <v>87633</v>
      </c>
      <c r="B5386" s="233" t="s">
        <v>8979</v>
      </c>
      <c r="C5386" s="234" t="s">
        <v>742</v>
      </c>
      <c r="D5386" s="235">
        <v>69.14</v>
      </c>
    </row>
    <row r="5387" spans="1:4" ht="24.95" customHeight="1" x14ac:dyDescent="0.2">
      <c r="A5387" s="504">
        <v>87634</v>
      </c>
      <c r="B5387" s="233" t="s">
        <v>8980</v>
      </c>
      <c r="C5387" s="234" t="s">
        <v>742</v>
      </c>
      <c r="D5387" s="235">
        <v>75.040000000000006</v>
      </c>
    </row>
    <row r="5388" spans="1:4" ht="24.95" customHeight="1" x14ac:dyDescent="0.2">
      <c r="A5388" s="504">
        <v>87640</v>
      </c>
      <c r="B5388" s="233" t="s">
        <v>8981</v>
      </c>
      <c r="C5388" s="234" t="s">
        <v>742</v>
      </c>
      <c r="D5388" s="235">
        <v>29.01</v>
      </c>
    </row>
    <row r="5389" spans="1:4" ht="24.95" customHeight="1" x14ac:dyDescent="0.2">
      <c r="A5389" s="504">
        <v>87642</v>
      </c>
      <c r="B5389" s="233" t="s">
        <v>8982</v>
      </c>
      <c r="C5389" s="234" t="s">
        <v>742</v>
      </c>
      <c r="D5389" s="235">
        <v>32.36</v>
      </c>
    </row>
    <row r="5390" spans="1:4" ht="24.95" customHeight="1" x14ac:dyDescent="0.2">
      <c r="A5390" s="504">
        <v>87643</v>
      </c>
      <c r="B5390" s="233" t="s">
        <v>8983</v>
      </c>
      <c r="C5390" s="234" t="s">
        <v>742</v>
      </c>
      <c r="D5390" s="235">
        <v>83.12</v>
      </c>
    </row>
    <row r="5391" spans="1:4" ht="24.95" customHeight="1" x14ac:dyDescent="0.2">
      <c r="A5391" s="504">
        <v>87644</v>
      </c>
      <c r="B5391" s="233" t="s">
        <v>8984</v>
      </c>
      <c r="C5391" s="234" t="s">
        <v>742</v>
      </c>
      <c r="D5391" s="235">
        <v>90.38</v>
      </c>
    </row>
    <row r="5392" spans="1:4" ht="24.95" customHeight="1" x14ac:dyDescent="0.2">
      <c r="A5392" s="504">
        <v>87680</v>
      </c>
      <c r="B5392" s="233" t="s">
        <v>8985</v>
      </c>
      <c r="C5392" s="234" t="s">
        <v>742</v>
      </c>
      <c r="D5392" s="235">
        <v>24.08</v>
      </c>
    </row>
    <row r="5393" spans="1:4" ht="24.95" customHeight="1" x14ac:dyDescent="0.2">
      <c r="A5393" s="504">
        <v>87682</v>
      </c>
      <c r="B5393" s="233" t="s">
        <v>8986</v>
      </c>
      <c r="C5393" s="234" t="s">
        <v>742</v>
      </c>
      <c r="D5393" s="235">
        <v>27.43</v>
      </c>
    </row>
    <row r="5394" spans="1:4" ht="24.95" customHeight="1" x14ac:dyDescent="0.2">
      <c r="A5394" s="504">
        <v>87683</v>
      </c>
      <c r="B5394" s="233" t="s">
        <v>8987</v>
      </c>
      <c r="C5394" s="234" t="s">
        <v>742</v>
      </c>
      <c r="D5394" s="235">
        <v>78.19</v>
      </c>
    </row>
    <row r="5395" spans="1:4" ht="24.95" customHeight="1" x14ac:dyDescent="0.2">
      <c r="A5395" s="504">
        <v>87684</v>
      </c>
      <c r="B5395" s="233" t="s">
        <v>8988</v>
      </c>
      <c r="C5395" s="234" t="s">
        <v>742</v>
      </c>
      <c r="D5395" s="235">
        <v>85.45</v>
      </c>
    </row>
    <row r="5396" spans="1:4" ht="24.95" customHeight="1" x14ac:dyDescent="0.2">
      <c r="A5396" s="504">
        <v>87690</v>
      </c>
      <c r="B5396" s="233" t="s">
        <v>8989</v>
      </c>
      <c r="C5396" s="234" t="s">
        <v>742</v>
      </c>
      <c r="D5396" s="235">
        <v>28.04</v>
      </c>
    </row>
    <row r="5397" spans="1:4" ht="24.95" customHeight="1" x14ac:dyDescent="0.2">
      <c r="A5397" s="504">
        <v>87692</v>
      </c>
      <c r="B5397" s="233" t="s">
        <v>8990</v>
      </c>
      <c r="C5397" s="234" t="s">
        <v>742</v>
      </c>
      <c r="D5397" s="235">
        <v>31.89</v>
      </c>
    </row>
    <row r="5398" spans="1:4" ht="24.95" customHeight="1" x14ac:dyDescent="0.2">
      <c r="A5398" s="504">
        <v>87693</v>
      </c>
      <c r="B5398" s="233" t="s">
        <v>8991</v>
      </c>
      <c r="C5398" s="234" t="s">
        <v>742</v>
      </c>
      <c r="D5398" s="235">
        <v>90.01</v>
      </c>
    </row>
    <row r="5399" spans="1:4" ht="24.95" customHeight="1" x14ac:dyDescent="0.2">
      <c r="A5399" s="504">
        <v>87694</v>
      </c>
      <c r="B5399" s="233" t="s">
        <v>8992</v>
      </c>
      <c r="C5399" s="234" t="s">
        <v>742</v>
      </c>
      <c r="D5399" s="235">
        <v>98.33</v>
      </c>
    </row>
    <row r="5400" spans="1:4" ht="24.95" customHeight="1" x14ac:dyDescent="0.2">
      <c r="A5400" s="504">
        <v>87700</v>
      </c>
      <c r="B5400" s="233" t="s">
        <v>8993</v>
      </c>
      <c r="C5400" s="234" t="s">
        <v>742</v>
      </c>
      <c r="D5400" s="235">
        <v>30.26</v>
      </c>
    </row>
    <row r="5401" spans="1:4" ht="24.95" customHeight="1" x14ac:dyDescent="0.2">
      <c r="A5401" s="504">
        <v>87702</v>
      </c>
      <c r="B5401" s="233" t="s">
        <v>8994</v>
      </c>
      <c r="C5401" s="234" t="s">
        <v>742</v>
      </c>
      <c r="D5401" s="235">
        <v>34.44</v>
      </c>
    </row>
    <row r="5402" spans="1:4" ht="24.95" customHeight="1" x14ac:dyDescent="0.2">
      <c r="A5402" s="504">
        <v>87703</v>
      </c>
      <c r="B5402" s="233" t="s">
        <v>8995</v>
      </c>
      <c r="C5402" s="234" t="s">
        <v>742</v>
      </c>
      <c r="D5402" s="235">
        <v>97.74</v>
      </c>
    </row>
    <row r="5403" spans="1:4" ht="24.95" customHeight="1" x14ac:dyDescent="0.2">
      <c r="A5403" s="504">
        <v>87704</v>
      </c>
      <c r="B5403" s="233" t="s">
        <v>8996</v>
      </c>
      <c r="C5403" s="234" t="s">
        <v>742</v>
      </c>
      <c r="D5403" s="235">
        <v>106.8</v>
      </c>
    </row>
    <row r="5404" spans="1:4" ht="24.95" customHeight="1" x14ac:dyDescent="0.2">
      <c r="A5404" s="504">
        <v>87735</v>
      </c>
      <c r="B5404" s="233" t="s">
        <v>8997</v>
      </c>
      <c r="C5404" s="234" t="s">
        <v>742</v>
      </c>
      <c r="D5404" s="235">
        <v>28.03</v>
      </c>
    </row>
    <row r="5405" spans="1:4" ht="24.95" customHeight="1" x14ac:dyDescent="0.2">
      <c r="A5405" s="504">
        <v>87737</v>
      </c>
      <c r="B5405" s="233" t="s">
        <v>8998</v>
      </c>
      <c r="C5405" s="234" t="s">
        <v>742</v>
      </c>
      <c r="D5405" s="235">
        <v>29.99</v>
      </c>
    </row>
    <row r="5406" spans="1:4" ht="24.95" customHeight="1" x14ac:dyDescent="0.2">
      <c r="A5406" s="504">
        <v>87738</v>
      </c>
      <c r="B5406" s="233" t="s">
        <v>8999</v>
      </c>
      <c r="C5406" s="234" t="s">
        <v>742</v>
      </c>
      <c r="D5406" s="235">
        <v>59.68</v>
      </c>
    </row>
    <row r="5407" spans="1:4" ht="24.95" customHeight="1" x14ac:dyDescent="0.2">
      <c r="A5407" s="504">
        <v>87739</v>
      </c>
      <c r="B5407" s="233" t="s">
        <v>9000</v>
      </c>
      <c r="C5407" s="234" t="s">
        <v>742</v>
      </c>
      <c r="D5407" s="235">
        <v>63.92</v>
      </c>
    </row>
    <row r="5408" spans="1:4" ht="24.95" customHeight="1" x14ac:dyDescent="0.2">
      <c r="A5408" s="504">
        <v>87745</v>
      </c>
      <c r="B5408" s="233" t="s">
        <v>9001</v>
      </c>
      <c r="C5408" s="234" t="s">
        <v>742</v>
      </c>
      <c r="D5408" s="235">
        <v>32.85</v>
      </c>
    </row>
    <row r="5409" spans="1:4" ht="24.95" customHeight="1" x14ac:dyDescent="0.2">
      <c r="A5409" s="504">
        <v>87747</v>
      </c>
      <c r="B5409" s="233" t="s">
        <v>9002</v>
      </c>
      <c r="C5409" s="234" t="s">
        <v>742</v>
      </c>
      <c r="D5409" s="235">
        <v>35.58</v>
      </c>
    </row>
    <row r="5410" spans="1:4" ht="24.95" customHeight="1" x14ac:dyDescent="0.2">
      <c r="A5410" s="504">
        <v>87748</v>
      </c>
      <c r="B5410" s="233" t="s">
        <v>9003</v>
      </c>
      <c r="C5410" s="234" t="s">
        <v>742</v>
      </c>
      <c r="D5410" s="235">
        <v>76.86</v>
      </c>
    </row>
    <row r="5411" spans="1:4" ht="24.95" customHeight="1" x14ac:dyDescent="0.2">
      <c r="A5411" s="504">
        <v>87749</v>
      </c>
      <c r="B5411" s="233" t="s">
        <v>9004</v>
      </c>
      <c r="C5411" s="234" t="s">
        <v>742</v>
      </c>
      <c r="D5411" s="235">
        <v>82.76</v>
      </c>
    </row>
    <row r="5412" spans="1:4" ht="24.95" customHeight="1" x14ac:dyDescent="0.2">
      <c r="A5412" s="504">
        <v>87755</v>
      </c>
      <c r="B5412" s="233" t="s">
        <v>9005</v>
      </c>
      <c r="C5412" s="234" t="s">
        <v>742</v>
      </c>
      <c r="D5412" s="235">
        <v>30.71</v>
      </c>
    </row>
    <row r="5413" spans="1:4" ht="24.95" customHeight="1" x14ac:dyDescent="0.2">
      <c r="A5413" s="504">
        <v>87757</v>
      </c>
      <c r="B5413" s="233" t="s">
        <v>9006</v>
      </c>
      <c r="C5413" s="234" t="s">
        <v>742</v>
      </c>
      <c r="D5413" s="235">
        <v>33.44</v>
      </c>
    </row>
    <row r="5414" spans="1:4" ht="24.95" customHeight="1" x14ac:dyDescent="0.2">
      <c r="A5414" s="504">
        <v>87758</v>
      </c>
      <c r="B5414" s="233" t="s">
        <v>9007</v>
      </c>
      <c r="C5414" s="234" t="s">
        <v>742</v>
      </c>
      <c r="D5414" s="235">
        <v>74.72</v>
      </c>
    </row>
    <row r="5415" spans="1:4" ht="24.95" customHeight="1" x14ac:dyDescent="0.2">
      <c r="A5415" s="504">
        <v>87759</v>
      </c>
      <c r="B5415" s="233" t="s">
        <v>9008</v>
      </c>
      <c r="C5415" s="234" t="s">
        <v>742</v>
      </c>
      <c r="D5415" s="235">
        <v>80.62</v>
      </c>
    </row>
    <row r="5416" spans="1:4" ht="24.95" customHeight="1" x14ac:dyDescent="0.2">
      <c r="A5416" s="504">
        <v>87765</v>
      </c>
      <c r="B5416" s="233" t="s">
        <v>9009</v>
      </c>
      <c r="C5416" s="234" t="s">
        <v>742</v>
      </c>
      <c r="D5416" s="235">
        <v>34.590000000000003</v>
      </c>
    </row>
    <row r="5417" spans="1:4" ht="24.95" customHeight="1" x14ac:dyDescent="0.2">
      <c r="A5417" s="504">
        <v>87767</v>
      </c>
      <c r="B5417" s="233" t="s">
        <v>9010</v>
      </c>
      <c r="C5417" s="234" t="s">
        <v>742</v>
      </c>
      <c r="D5417" s="235">
        <v>37.94</v>
      </c>
    </row>
    <row r="5418" spans="1:4" ht="24.95" customHeight="1" x14ac:dyDescent="0.2">
      <c r="A5418" s="504">
        <v>87768</v>
      </c>
      <c r="B5418" s="233" t="s">
        <v>9011</v>
      </c>
      <c r="C5418" s="234" t="s">
        <v>742</v>
      </c>
      <c r="D5418" s="235">
        <v>88.7</v>
      </c>
    </row>
    <row r="5419" spans="1:4" ht="24.95" customHeight="1" x14ac:dyDescent="0.2">
      <c r="A5419" s="504">
        <v>87769</v>
      </c>
      <c r="B5419" s="233" t="s">
        <v>9012</v>
      </c>
      <c r="C5419" s="234" t="s">
        <v>742</v>
      </c>
      <c r="D5419" s="235">
        <v>95.96</v>
      </c>
    </row>
    <row r="5420" spans="1:4" ht="24.95" customHeight="1" x14ac:dyDescent="0.2">
      <c r="A5420" s="504">
        <v>88470</v>
      </c>
      <c r="B5420" s="233" t="s">
        <v>9013</v>
      </c>
      <c r="C5420" s="234" t="s">
        <v>742</v>
      </c>
      <c r="D5420" s="235">
        <v>17.649999999999999</v>
      </c>
    </row>
    <row r="5421" spans="1:4" ht="24.95" customHeight="1" x14ac:dyDescent="0.2">
      <c r="A5421" s="504">
        <v>88471</v>
      </c>
      <c r="B5421" s="233" t="s">
        <v>9014</v>
      </c>
      <c r="C5421" s="234" t="s">
        <v>742</v>
      </c>
      <c r="D5421" s="235">
        <v>21.84</v>
      </c>
    </row>
    <row r="5422" spans="1:4" ht="24.95" customHeight="1" x14ac:dyDescent="0.2">
      <c r="A5422" s="504">
        <v>88472</v>
      </c>
      <c r="B5422" s="233" t="s">
        <v>9015</v>
      </c>
      <c r="C5422" s="234" t="s">
        <v>742</v>
      </c>
      <c r="D5422" s="235">
        <v>25.12</v>
      </c>
    </row>
    <row r="5423" spans="1:4" ht="24.95" customHeight="1" x14ac:dyDescent="0.2">
      <c r="A5423" s="504">
        <v>88476</v>
      </c>
      <c r="B5423" s="233" t="s">
        <v>9016</v>
      </c>
      <c r="C5423" s="234" t="s">
        <v>742</v>
      </c>
      <c r="D5423" s="235">
        <v>14.11</v>
      </c>
    </row>
    <row r="5424" spans="1:4" ht="24.95" customHeight="1" x14ac:dyDescent="0.2">
      <c r="A5424" s="504">
        <v>88477</v>
      </c>
      <c r="B5424" s="233" t="s">
        <v>9017</v>
      </c>
      <c r="C5424" s="234" t="s">
        <v>742</v>
      </c>
      <c r="D5424" s="235">
        <v>19.489999999999998</v>
      </c>
    </row>
    <row r="5425" spans="1:4" ht="24.95" customHeight="1" x14ac:dyDescent="0.2">
      <c r="A5425" s="504">
        <v>88478</v>
      </c>
      <c r="B5425" s="233" t="s">
        <v>9018</v>
      </c>
      <c r="C5425" s="234" t="s">
        <v>742</v>
      </c>
      <c r="D5425" s="235">
        <v>23.86</v>
      </c>
    </row>
    <row r="5426" spans="1:4" ht="24.95" customHeight="1" x14ac:dyDescent="0.2">
      <c r="A5426" s="504">
        <v>90900</v>
      </c>
      <c r="B5426" s="233" t="s">
        <v>9019</v>
      </c>
      <c r="C5426" s="234" t="s">
        <v>742</v>
      </c>
      <c r="D5426" s="235">
        <v>52.22</v>
      </c>
    </row>
    <row r="5427" spans="1:4" ht="24.95" customHeight="1" x14ac:dyDescent="0.2">
      <c r="A5427" s="504">
        <v>90902</v>
      </c>
      <c r="B5427" s="233" t="s">
        <v>9020</v>
      </c>
      <c r="C5427" s="234" t="s">
        <v>742</v>
      </c>
      <c r="D5427" s="235">
        <v>56.07</v>
      </c>
    </row>
    <row r="5428" spans="1:4" ht="24.95" customHeight="1" x14ac:dyDescent="0.2">
      <c r="A5428" s="504">
        <v>90903</v>
      </c>
      <c r="B5428" s="233" t="s">
        <v>9021</v>
      </c>
      <c r="C5428" s="234" t="s">
        <v>742</v>
      </c>
      <c r="D5428" s="235">
        <v>114.19</v>
      </c>
    </row>
    <row r="5429" spans="1:4" ht="24.95" customHeight="1" x14ac:dyDescent="0.2">
      <c r="A5429" s="504">
        <v>90904</v>
      </c>
      <c r="B5429" s="233" t="s">
        <v>9022</v>
      </c>
      <c r="C5429" s="234" t="s">
        <v>742</v>
      </c>
      <c r="D5429" s="235">
        <v>122.51</v>
      </c>
    </row>
    <row r="5430" spans="1:4" ht="24.95" customHeight="1" x14ac:dyDescent="0.2">
      <c r="A5430" s="504">
        <v>90910</v>
      </c>
      <c r="B5430" s="233" t="s">
        <v>9023</v>
      </c>
      <c r="C5430" s="234" t="s">
        <v>742</v>
      </c>
      <c r="D5430" s="235">
        <v>55.13</v>
      </c>
    </row>
    <row r="5431" spans="1:4" ht="24.95" customHeight="1" x14ac:dyDescent="0.2">
      <c r="A5431" s="504">
        <v>90912</v>
      </c>
      <c r="B5431" s="233" t="s">
        <v>9024</v>
      </c>
      <c r="C5431" s="234" t="s">
        <v>742</v>
      </c>
      <c r="D5431" s="235">
        <v>59.31</v>
      </c>
    </row>
    <row r="5432" spans="1:4" ht="24.95" customHeight="1" x14ac:dyDescent="0.2">
      <c r="A5432" s="504">
        <v>90913</v>
      </c>
      <c r="B5432" s="233" t="s">
        <v>9025</v>
      </c>
      <c r="C5432" s="234" t="s">
        <v>742</v>
      </c>
      <c r="D5432" s="235">
        <v>122.61</v>
      </c>
    </row>
    <row r="5433" spans="1:4" ht="24.95" customHeight="1" x14ac:dyDescent="0.2">
      <c r="A5433" s="504">
        <v>90914</v>
      </c>
      <c r="B5433" s="233" t="s">
        <v>9026</v>
      </c>
      <c r="C5433" s="234" t="s">
        <v>742</v>
      </c>
      <c r="D5433" s="235">
        <v>131.66999999999999</v>
      </c>
    </row>
    <row r="5434" spans="1:4" ht="24.95" customHeight="1" x14ac:dyDescent="0.2">
      <c r="A5434" s="504">
        <v>90920</v>
      </c>
      <c r="B5434" s="233" t="s">
        <v>9027</v>
      </c>
      <c r="C5434" s="234" t="s">
        <v>742</v>
      </c>
      <c r="D5434" s="235">
        <v>60.5</v>
      </c>
    </row>
    <row r="5435" spans="1:4" ht="24.95" customHeight="1" x14ac:dyDescent="0.2">
      <c r="A5435" s="504">
        <v>90922</v>
      </c>
      <c r="B5435" s="233" t="s">
        <v>9028</v>
      </c>
      <c r="C5435" s="234" t="s">
        <v>742</v>
      </c>
      <c r="D5435" s="235">
        <v>65.31</v>
      </c>
    </row>
    <row r="5436" spans="1:4" ht="24.95" customHeight="1" x14ac:dyDescent="0.2">
      <c r="A5436" s="504">
        <v>90923</v>
      </c>
      <c r="B5436" s="233" t="s">
        <v>9029</v>
      </c>
      <c r="C5436" s="234" t="s">
        <v>742</v>
      </c>
      <c r="D5436" s="235">
        <v>138.09</v>
      </c>
    </row>
    <row r="5437" spans="1:4" ht="24.95" customHeight="1" x14ac:dyDescent="0.2">
      <c r="A5437" s="504">
        <v>90924</v>
      </c>
      <c r="B5437" s="233" t="s">
        <v>9030</v>
      </c>
      <c r="C5437" s="234" t="s">
        <v>742</v>
      </c>
      <c r="D5437" s="235">
        <v>148.51</v>
      </c>
    </row>
    <row r="5438" spans="1:4" ht="24.95" customHeight="1" x14ac:dyDescent="0.2">
      <c r="A5438" s="504">
        <v>90930</v>
      </c>
      <c r="B5438" s="233" t="s">
        <v>9031</v>
      </c>
      <c r="C5438" s="234" t="s">
        <v>742</v>
      </c>
      <c r="D5438" s="235">
        <v>47.28</v>
      </c>
    </row>
    <row r="5439" spans="1:4" ht="24.95" customHeight="1" x14ac:dyDescent="0.2">
      <c r="A5439" s="504">
        <v>90932</v>
      </c>
      <c r="B5439" s="233" t="s">
        <v>9032</v>
      </c>
      <c r="C5439" s="234" t="s">
        <v>742</v>
      </c>
      <c r="D5439" s="235">
        <v>51.13</v>
      </c>
    </row>
    <row r="5440" spans="1:4" ht="24.95" customHeight="1" x14ac:dyDescent="0.2">
      <c r="A5440" s="504">
        <v>90933</v>
      </c>
      <c r="B5440" s="233" t="s">
        <v>9033</v>
      </c>
      <c r="C5440" s="234" t="s">
        <v>742</v>
      </c>
      <c r="D5440" s="235">
        <v>109.25</v>
      </c>
    </row>
    <row r="5441" spans="1:4" ht="24.95" customHeight="1" x14ac:dyDescent="0.2">
      <c r="A5441" s="504">
        <v>90934</v>
      </c>
      <c r="B5441" s="233" t="s">
        <v>9034</v>
      </c>
      <c r="C5441" s="234" t="s">
        <v>742</v>
      </c>
      <c r="D5441" s="235">
        <v>117.57</v>
      </c>
    </row>
    <row r="5442" spans="1:4" ht="24.95" customHeight="1" x14ac:dyDescent="0.2">
      <c r="A5442" s="504">
        <v>90940</v>
      </c>
      <c r="B5442" s="233" t="s">
        <v>9035</v>
      </c>
      <c r="C5442" s="234" t="s">
        <v>742</v>
      </c>
      <c r="D5442" s="235">
        <v>50.21</v>
      </c>
    </row>
    <row r="5443" spans="1:4" ht="24.95" customHeight="1" x14ac:dyDescent="0.2">
      <c r="A5443" s="504">
        <v>90942</v>
      </c>
      <c r="B5443" s="233" t="s">
        <v>9036</v>
      </c>
      <c r="C5443" s="234" t="s">
        <v>742</v>
      </c>
      <c r="D5443" s="235">
        <v>54.39</v>
      </c>
    </row>
    <row r="5444" spans="1:4" ht="24.95" customHeight="1" x14ac:dyDescent="0.2">
      <c r="A5444" s="504">
        <v>90943</v>
      </c>
      <c r="B5444" s="233" t="s">
        <v>9037</v>
      </c>
      <c r="C5444" s="234" t="s">
        <v>742</v>
      </c>
      <c r="D5444" s="235">
        <v>117.69</v>
      </c>
    </row>
    <row r="5445" spans="1:4" ht="24.95" customHeight="1" x14ac:dyDescent="0.2">
      <c r="A5445" s="504">
        <v>90944</v>
      </c>
      <c r="B5445" s="233" t="s">
        <v>9038</v>
      </c>
      <c r="C5445" s="234" t="s">
        <v>742</v>
      </c>
      <c r="D5445" s="235">
        <v>126.75</v>
      </c>
    </row>
    <row r="5446" spans="1:4" ht="24.95" customHeight="1" x14ac:dyDescent="0.2">
      <c r="A5446" s="504">
        <v>90950</v>
      </c>
      <c r="B5446" s="233" t="s">
        <v>9039</v>
      </c>
      <c r="C5446" s="234" t="s">
        <v>742</v>
      </c>
      <c r="D5446" s="235">
        <v>55.55</v>
      </c>
    </row>
    <row r="5447" spans="1:4" ht="24.95" customHeight="1" x14ac:dyDescent="0.2">
      <c r="A5447" s="504">
        <v>90952</v>
      </c>
      <c r="B5447" s="233" t="s">
        <v>9040</v>
      </c>
      <c r="C5447" s="234" t="s">
        <v>742</v>
      </c>
      <c r="D5447" s="235">
        <v>60.36</v>
      </c>
    </row>
    <row r="5448" spans="1:4" ht="24.95" customHeight="1" x14ac:dyDescent="0.2">
      <c r="A5448" s="504">
        <v>90953</v>
      </c>
      <c r="B5448" s="233" t="s">
        <v>9041</v>
      </c>
      <c r="C5448" s="234" t="s">
        <v>742</v>
      </c>
      <c r="D5448" s="235">
        <v>133.13999999999999</v>
      </c>
    </row>
    <row r="5449" spans="1:4" ht="24.95" customHeight="1" x14ac:dyDescent="0.2">
      <c r="A5449" s="504">
        <v>90954</v>
      </c>
      <c r="B5449" s="233" t="s">
        <v>9042</v>
      </c>
      <c r="C5449" s="234" t="s">
        <v>742</v>
      </c>
      <c r="D5449" s="235">
        <v>143.56</v>
      </c>
    </row>
    <row r="5450" spans="1:4" ht="24.95" customHeight="1" x14ac:dyDescent="0.2">
      <c r="A5450" s="504">
        <v>94438</v>
      </c>
      <c r="B5450" s="233" t="s">
        <v>9043</v>
      </c>
      <c r="C5450" s="234" t="s">
        <v>742</v>
      </c>
      <c r="D5450" s="235">
        <v>27.56</v>
      </c>
    </row>
    <row r="5451" spans="1:4" ht="24.95" customHeight="1" x14ac:dyDescent="0.2">
      <c r="A5451" s="504">
        <v>94439</v>
      </c>
      <c r="B5451" s="233" t="s">
        <v>9044</v>
      </c>
      <c r="C5451" s="234" t="s">
        <v>742</v>
      </c>
      <c r="D5451" s="235">
        <v>30.67</v>
      </c>
    </row>
    <row r="5452" spans="1:4" ht="24.95" customHeight="1" x14ac:dyDescent="0.2">
      <c r="A5452" s="504">
        <v>94779</v>
      </c>
      <c r="B5452" s="233" t="s">
        <v>9045</v>
      </c>
      <c r="C5452" s="234" t="s">
        <v>742</v>
      </c>
      <c r="D5452" s="235">
        <v>26.62</v>
      </c>
    </row>
    <row r="5453" spans="1:4" ht="24.95" customHeight="1" x14ac:dyDescent="0.2">
      <c r="A5453" s="504">
        <v>94782</v>
      </c>
      <c r="B5453" s="233" t="s">
        <v>9046</v>
      </c>
      <c r="C5453" s="234" t="s">
        <v>742</v>
      </c>
      <c r="D5453" s="235">
        <v>30.06</v>
      </c>
    </row>
    <row r="5454" spans="1:4" ht="24.95" customHeight="1" x14ac:dyDescent="0.2">
      <c r="A5454" s="504">
        <v>72190</v>
      </c>
      <c r="B5454" s="233" t="s">
        <v>9047</v>
      </c>
      <c r="C5454" s="234" t="s">
        <v>779</v>
      </c>
      <c r="D5454" s="235">
        <v>25.9</v>
      </c>
    </row>
    <row r="5455" spans="1:4" ht="24.95" customHeight="1" x14ac:dyDescent="0.2">
      <c r="A5455" s="504">
        <v>87871</v>
      </c>
      <c r="B5455" s="233" t="s">
        <v>9048</v>
      </c>
      <c r="C5455" s="234" t="s">
        <v>742</v>
      </c>
      <c r="D5455" s="235">
        <v>14.87</v>
      </c>
    </row>
    <row r="5456" spans="1:4" ht="24.95" customHeight="1" x14ac:dyDescent="0.2">
      <c r="A5456" s="504">
        <v>87872</v>
      </c>
      <c r="B5456" s="233" t="s">
        <v>9049</v>
      </c>
      <c r="C5456" s="234" t="s">
        <v>742</v>
      </c>
      <c r="D5456" s="235">
        <v>14.38</v>
      </c>
    </row>
    <row r="5457" spans="1:4" ht="24.95" customHeight="1" x14ac:dyDescent="0.2">
      <c r="A5457" s="504">
        <v>87873</v>
      </c>
      <c r="B5457" s="233" t="s">
        <v>9050</v>
      </c>
      <c r="C5457" s="234" t="s">
        <v>742</v>
      </c>
      <c r="D5457" s="235">
        <v>3.16</v>
      </c>
    </row>
    <row r="5458" spans="1:4" ht="24.95" customHeight="1" x14ac:dyDescent="0.2">
      <c r="A5458" s="504">
        <v>87874</v>
      </c>
      <c r="B5458" s="233" t="s">
        <v>9051</v>
      </c>
      <c r="C5458" s="234" t="s">
        <v>742</v>
      </c>
      <c r="D5458" s="235">
        <v>3.07</v>
      </c>
    </row>
    <row r="5459" spans="1:4" ht="24.95" customHeight="1" x14ac:dyDescent="0.2">
      <c r="A5459" s="504">
        <v>87876</v>
      </c>
      <c r="B5459" s="233" t="s">
        <v>9052</v>
      </c>
      <c r="C5459" s="234" t="s">
        <v>742</v>
      </c>
      <c r="D5459" s="235">
        <v>7.93</v>
      </c>
    </row>
    <row r="5460" spans="1:4" ht="24.95" customHeight="1" x14ac:dyDescent="0.2">
      <c r="A5460" s="504">
        <v>87877</v>
      </c>
      <c r="B5460" s="233" t="s">
        <v>9053</v>
      </c>
      <c r="C5460" s="234" t="s">
        <v>742</v>
      </c>
      <c r="D5460" s="235">
        <v>7.71</v>
      </c>
    </row>
    <row r="5461" spans="1:4" ht="24.95" customHeight="1" x14ac:dyDescent="0.2">
      <c r="A5461" s="504">
        <v>87878</v>
      </c>
      <c r="B5461" s="233" t="s">
        <v>9054</v>
      </c>
      <c r="C5461" s="234" t="s">
        <v>742</v>
      </c>
      <c r="D5461" s="235">
        <v>2.96</v>
      </c>
    </row>
    <row r="5462" spans="1:4" ht="24.95" customHeight="1" x14ac:dyDescent="0.2">
      <c r="A5462" s="504">
        <v>87879</v>
      </c>
      <c r="B5462" s="233" t="s">
        <v>9055</v>
      </c>
      <c r="C5462" s="234" t="s">
        <v>742</v>
      </c>
      <c r="D5462" s="235">
        <v>2.67</v>
      </c>
    </row>
    <row r="5463" spans="1:4" ht="24.95" customHeight="1" x14ac:dyDescent="0.2">
      <c r="A5463" s="504">
        <v>87881</v>
      </c>
      <c r="B5463" s="233" t="s">
        <v>9056</v>
      </c>
      <c r="C5463" s="234" t="s">
        <v>742</v>
      </c>
      <c r="D5463" s="235">
        <v>3.09</v>
      </c>
    </row>
    <row r="5464" spans="1:4" ht="24.95" customHeight="1" x14ac:dyDescent="0.2">
      <c r="A5464" s="504">
        <v>87882</v>
      </c>
      <c r="B5464" s="233" t="s">
        <v>9057</v>
      </c>
      <c r="C5464" s="234" t="s">
        <v>742</v>
      </c>
      <c r="D5464" s="235">
        <v>3</v>
      </c>
    </row>
    <row r="5465" spans="1:4" ht="24.95" customHeight="1" x14ac:dyDescent="0.2">
      <c r="A5465" s="504">
        <v>87884</v>
      </c>
      <c r="B5465" s="233" t="s">
        <v>9058</v>
      </c>
      <c r="C5465" s="234" t="s">
        <v>742</v>
      </c>
      <c r="D5465" s="235">
        <v>7.86</v>
      </c>
    </row>
    <row r="5466" spans="1:4" ht="24.95" customHeight="1" x14ac:dyDescent="0.2">
      <c r="A5466" s="504">
        <v>87885</v>
      </c>
      <c r="B5466" s="233" t="s">
        <v>9059</v>
      </c>
      <c r="C5466" s="234" t="s">
        <v>742</v>
      </c>
      <c r="D5466" s="235">
        <v>7.64</v>
      </c>
    </row>
    <row r="5467" spans="1:4" ht="24.95" customHeight="1" x14ac:dyDescent="0.2">
      <c r="A5467" s="504">
        <v>87886</v>
      </c>
      <c r="B5467" s="233" t="s">
        <v>9060</v>
      </c>
      <c r="C5467" s="234" t="s">
        <v>742</v>
      </c>
      <c r="D5467" s="235">
        <v>19.809999999999999</v>
      </c>
    </row>
    <row r="5468" spans="1:4" ht="24.95" customHeight="1" x14ac:dyDescent="0.2">
      <c r="A5468" s="504">
        <v>87887</v>
      </c>
      <c r="B5468" s="233" t="s">
        <v>9061</v>
      </c>
      <c r="C5468" s="234" t="s">
        <v>742</v>
      </c>
      <c r="D5468" s="235">
        <v>19.32</v>
      </c>
    </row>
    <row r="5469" spans="1:4" ht="24.95" customHeight="1" x14ac:dyDescent="0.2">
      <c r="A5469" s="504">
        <v>87888</v>
      </c>
      <c r="B5469" s="233" t="s">
        <v>9062</v>
      </c>
      <c r="C5469" s="234" t="s">
        <v>742</v>
      </c>
      <c r="D5469" s="235">
        <v>4.18</v>
      </c>
    </row>
    <row r="5470" spans="1:4" ht="24.95" customHeight="1" x14ac:dyDescent="0.2">
      <c r="A5470" s="504">
        <v>87889</v>
      </c>
      <c r="B5470" s="233" t="s">
        <v>9063</v>
      </c>
      <c r="C5470" s="234" t="s">
        <v>742</v>
      </c>
      <c r="D5470" s="235">
        <v>4.09</v>
      </c>
    </row>
    <row r="5471" spans="1:4" ht="24.95" customHeight="1" x14ac:dyDescent="0.2">
      <c r="A5471" s="504">
        <v>87891</v>
      </c>
      <c r="B5471" s="233" t="s">
        <v>9064</v>
      </c>
      <c r="C5471" s="234" t="s">
        <v>742</v>
      </c>
      <c r="D5471" s="235">
        <v>8.9499999999999993</v>
      </c>
    </row>
    <row r="5472" spans="1:4" ht="24.95" customHeight="1" x14ac:dyDescent="0.2">
      <c r="A5472" s="504">
        <v>87892</v>
      </c>
      <c r="B5472" s="233" t="s">
        <v>9065</v>
      </c>
      <c r="C5472" s="234" t="s">
        <v>742</v>
      </c>
      <c r="D5472" s="235">
        <v>8.73</v>
      </c>
    </row>
    <row r="5473" spans="1:4" ht="24.95" customHeight="1" x14ac:dyDescent="0.2">
      <c r="A5473" s="504">
        <v>87893</v>
      </c>
      <c r="B5473" s="233" t="s">
        <v>9066</v>
      </c>
      <c r="C5473" s="234" t="s">
        <v>742</v>
      </c>
      <c r="D5473" s="235">
        <v>4.74</v>
      </c>
    </row>
    <row r="5474" spans="1:4" ht="24.95" customHeight="1" x14ac:dyDescent="0.2">
      <c r="A5474" s="504">
        <v>87894</v>
      </c>
      <c r="B5474" s="233" t="s">
        <v>9067</v>
      </c>
      <c r="C5474" s="234" t="s">
        <v>742</v>
      </c>
      <c r="D5474" s="235">
        <v>4.45</v>
      </c>
    </row>
    <row r="5475" spans="1:4" ht="24.95" customHeight="1" x14ac:dyDescent="0.2">
      <c r="A5475" s="504">
        <v>87896</v>
      </c>
      <c r="B5475" s="233" t="s">
        <v>9068</v>
      </c>
      <c r="C5475" s="234" t="s">
        <v>742</v>
      </c>
      <c r="D5475" s="235">
        <v>4.21</v>
      </c>
    </row>
    <row r="5476" spans="1:4" ht="24.95" customHeight="1" x14ac:dyDescent="0.2">
      <c r="A5476" s="504">
        <v>87897</v>
      </c>
      <c r="B5476" s="233" t="s">
        <v>9069</v>
      </c>
      <c r="C5476" s="234" t="s">
        <v>742</v>
      </c>
      <c r="D5476" s="235">
        <v>3.92</v>
      </c>
    </row>
    <row r="5477" spans="1:4" ht="24.95" customHeight="1" x14ac:dyDescent="0.2">
      <c r="A5477" s="504">
        <v>87899</v>
      </c>
      <c r="B5477" s="233" t="s">
        <v>9070</v>
      </c>
      <c r="C5477" s="234" t="s">
        <v>742</v>
      </c>
      <c r="D5477" s="235">
        <v>5.09</v>
      </c>
    </row>
    <row r="5478" spans="1:4" ht="24.95" customHeight="1" x14ac:dyDescent="0.2">
      <c r="A5478" s="504">
        <v>87900</v>
      </c>
      <c r="B5478" s="233" t="s">
        <v>9071</v>
      </c>
      <c r="C5478" s="234" t="s">
        <v>742</v>
      </c>
      <c r="D5478" s="235">
        <v>5</v>
      </c>
    </row>
    <row r="5479" spans="1:4" ht="24.95" customHeight="1" x14ac:dyDescent="0.2">
      <c r="A5479" s="504">
        <v>87902</v>
      </c>
      <c r="B5479" s="233" t="s">
        <v>9072</v>
      </c>
      <c r="C5479" s="234" t="s">
        <v>742</v>
      </c>
      <c r="D5479" s="235">
        <v>9.86</v>
      </c>
    </row>
    <row r="5480" spans="1:4" ht="24.95" customHeight="1" x14ac:dyDescent="0.2">
      <c r="A5480" s="504">
        <v>87903</v>
      </c>
      <c r="B5480" s="233" t="s">
        <v>9073</v>
      </c>
      <c r="C5480" s="234" t="s">
        <v>742</v>
      </c>
      <c r="D5480" s="235">
        <v>9.64</v>
      </c>
    </row>
    <row r="5481" spans="1:4" ht="24.95" customHeight="1" x14ac:dyDescent="0.2">
      <c r="A5481" s="504">
        <v>87904</v>
      </c>
      <c r="B5481" s="233" t="s">
        <v>9074</v>
      </c>
      <c r="C5481" s="234" t="s">
        <v>742</v>
      </c>
      <c r="D5481" s="235">
        <v>6.25</v>
      </c>
    </row>
    <row r="5482" spans="1:4" ht="24.95" customHeight="1" x14ac:dyDescent="0.2">
      <c r="A5482" s="504">
        <v>87905</v>
      </c>
      <c r="B5482" s="233" t="s">
        <v>9075</v>
      </c>
      <c r="C5482" s="234" t="s">
        <v>742</v>
      </c>
      <c r="D5482" s="235">
        <v>5.96</v>
      </c>
    </row>
    <row r="5483" spans="1:4" ht="24.95" customHeight="1" x14ac:dyDescent="0.2">
      <c r="A5483" s="504">
        <v>87907</v>
      </c>
      <c r="B5483" s="233" t="s">
        <v>9076</v>
      </c>
      <c r="C5483" s="234" t="s">
        <v>742</v>
      </c>
      <c r="D5483" s="235">
        <v>5.49</v>
      </c>
    </row>
    <row r="5484" spans="1:4" ht="24.95" customHeight="1" x14ac:dyDescent="0.2">
      <c r="A5484" s="504">
        <v>87908</v>
      </c>
      <c r="B5484" s="233" t="s">
        <v>9077</v>
      </c>
      <c r="C5484" s="234" t="s">
        <v>742</v>
      </c>
      <c r="D5484" s="235">
        <v>5.2</v>
      </c>
    </row>
    <row r="5485" spans="1:4" ht="24.95" customHeight="1" x14ac:dyDescent="0.2">
      <c r="A5485" s="504">
        <v>87910</v>
      </c>
      <c r="B5485" s="233" t="s">
        <v>9078</v>
      </c>
      <c r="C5485" s="234" t="s">
        <v>742</v>
      </c>
      <c r="D5485" s="235">
        <v>19.53</v>
      </c>
    </row>
    <row r="5486" spans="1:4" ht="24.95" customHeight="1" x14ac:dyDescent="0.2">
      <c r="A5486" s="504">
        <v>87911</v>
      </c>
      <c r="B5486" s="233" t="s">
        <v>9079</v>
      </c>
      <c r="C5486" s="234" t="s">
        <v>742</v>
      </c>
      <c r="D5486" s="235">
        <v>19.04</v>
      </c>
    </row>
    <row r="5487" spans="1:4" ht="24.95" customHeight="1" x14ac:dyDescent="0.2">
      <c r="A5487" s="504">
        <v>5991</v>
      </c>
      <c r="B5487" s="233" t="s">
        <v>9080</v>
      </c>
      <c r="C5487" s="234" t="s">
        <v>742</v>
      </c>
      <c r="D5487" s="235">
        <v>37.86</v>
      </c>
    </row>
    <row r="5488" spans="1:4" ht="24.95" customHeight="1" x14ac:dyDescent="0.2">
      <c r="A5488" s="504">
        <v>84023</v>
      </c>
      <c r="B5488" s="233" t="s">
        <v>9081</v>
      </c>
      <c r="C5488" s="234" t="s">
        <v>742</v>
      </c>
      <c r="D5488" s="235">
        <v>34.61</v>
      </c>
    </row>
    <row r="5489" spans="1:4" ht="24.95" customHeight="1" x14ac:dyDescent="0.2">
      <c r="A5489" s="504">
        <v>84024</v>
      </c>
      <c r="B5489" s="233" t="s">
        <v>9082</v>
      </c>
      <c r="C5489" s="234" t="s">
        <v>742</v>
      </c>
      <c r="D5489" s="235">
        <v>32.97</v>
      </c>
    </row>
    <row r="5490" spans="1:4" ht="24.95" customHeight="1" x14ac:dyDescent="0.2">
      <c r="A5490" s="504">
        <v>84026</v>
      </c>
      <c r="B5490" s="233" t="s">
        <v>9083</v>
      </c>
      <c r="C5490" s="234" t="s">
        <v>742</v>
      </c>
      <c r="D5490" s="235">
        <v>40.49</v>
      </c>
    </row>
    <row r="5491" spans="1:4" ht="24.95" customHeight="1" x14ac:dyDescent="0.2">
      <c r="A5491" s="504">
        <v>84027</v>
      </c>
      <c r="B5491" s="233" t="s">
        <v>9084</v>
      </c>
      <c r="C5491" s="234" t="s">
        <v>742</v>
      </c>
      <c r="D5491" s="235">
        <v>28.07</v>
      </c>
    </row>
    <row r="5492" spans="1:4" ht="24.95" customHeight="1" x14ac:dyDescent="0.2">
      <c r="A5492" s="504">
        <v>84028</v>
      </c>
      <c r="B5492" s="233" t="s">
        <v>9085</v>
      </c>
      <c r="C5492" s="234" t="s">
        <v>742</v>
      </c>
      <c r="D5492" s="235">
        <v>45.6</v>
      </c>
    </row>
    <row r="5493" spans="1:4" ht="24.95" customHeight="1" x14ac:dyDescent="0.2">
      <c r="A5493" s="504">
        <v>84072</v>
      </c>
      <c r="B5493" s="233" t="s">
        <v>9086</v>
      </c>
      <c r="C5493" s="234" t="s">
        <v>742</v>
      </c>
      <c r="D5493" s="235">
        <v>28.53</v>
      </c>
    </row>
    <row r="5494" spans="1:4" ht="24.95" customHeight="1" x14ac:dyDescent="0.2">
      <c r="A5494" s="504">
        <v>87411</v>
      </c>
      <c r="B5494" s="233" t="s">
        <v>9087</v>
      </c>
      <c r="C5494" s="234" t="s">
        <v>742</v>
      </c>
      <c r="D5494" s="235">
        <v>10.44</v>
      </c>
    </row>
    <row r="5495" spans="1:4" ht="24.95" customHeight="1" x14ac:dyDescent="0.2">
      <c r="A5495" s="504">
        <v>87412</v>
      </c>
      <c r="B5495" s="233" t="s">
        <v>9088</v>
      </c>
      <c r="C5495" s="234" t="s">
        <v>742</v>
      </c>
      <c r="D5495" s="235">
        <v>14.59</v>
      </c>
    </row>
    <row r="5496" spans="1:4" ht="24.95" customHeight="1" x14ac:dyDescent="0.2">
      <c r="A5496" s="504">
        <v>87413</v>
      </c>
      <c r="B5496" s="233" t="s">
        <v>9089</v>
      </c>
      <c r="C5496" s="234" t="s">
        <v>742</v>
      </c>
      <c r="D5496" s="235">
        <v>16.96</v>
      </c>
    </row>
    <row r="5497" spans="1:4" ht="24.95" customHeight="1" x14ac:dyDescent="0.2">
      <c r="A5497" s="504">
        <v>87414</v>
      </c>
      <c r="B5497" s="233" t="s">
        <v>9090</v>
      </c>
      <c r="C5497" s="234" t="s">
        <v>742</v>
      </c>
      <c r="D5497" s="235">
        <v>15.73</v>
      </c>
    </row>
    <row r="5498" spans="1:4" ht="24.95" customHeight="1" x14ac:dyDescent="0.2">
      <c r="A5498" s="504">
        <v>87415</v>
      </c>
      <c r="B5498" s="233" t="s">
        <v>9091</v>
      </c>
      <c r="C5498" s="234" t="s">
        <v>742</v>
      </c>
      <c r="D5498" s="235">
        <v>19.739999999999998</v>
      </c>
    </row>
    <row r="5499" spans="1:4" ht="24.95" customHeight="1" x14ac:dyDescent="0.2">
      <c r="A5499" s="504">
        <v>87416</v>
      </c>
      <c r="B5499" s="233" t="s">
        <v>9092</v>
      </c>
      <c r="C5499" s="234" t="s">
        <v>742</v>
      </c>
      <c r="D5499" s="235">
        <v>22.26</v>
      </c>
    </row>
    <row r="5500" spans="1:4" ht="24.95" customHeight="1" x14ac:dyDescent="0.2">
      <c r="A5500" s="504">
        <v>87417</v>
      </c>
      <c r="B5500" s="233" t="s">
        <v>9093</v>
      </c>
      <c r="C5500" s="234" t="s">
        <v>742</v>
      </c>
      <c r="D5500" s="235">
        <v>11.03</v>
      </c>
    </row>
    <row r="5501" spans="1:4" ht="24.95" customHeight="1" x14ac:dyDescent="0.2">
      <c r="A5501" s="504">
        <v>87418</v>
      </c>
      <c r="B5501" s="233" t="s">
        <v>9094</v>
      </c>
      <c r="C5501" s="234" t="s">
        <v>742</v>
      </c>
      <c r="D5501" s="235">
        <v>11.34</v>
      </c>
    </row>
    <row r="5502" spans="1:4" ht="24.95" customHeight="1" x14ac:dyDescent="0.2">
      <c r="A5502" s="504">
        <v>87419</v>
      </c>
      <c r="B5502" s="233" t="s">
        <v>9095</v>
      </c>
      <c r="C5502" s="234" t="s">
        <v>742</v>
      </c>
      <c r="D5502" s="235">
        <v>12.22</v>
      </c>
    </row>
    <row r="5503" spans="1:4" ht="24.95" customHeight="1" x14ac:dyDescent="0.2">
      <c r="A5503" s="504">
        <v>87420</v>
      </c>
      <c r="B5503" s="233" t="s">
        <v>9096</v>
      </c>
      <c r="C5503" s="234" t="s">
        <v>742</v>
      </c>
      <c r="D5503" s="235">
        <v>16.77</v>
      </c>
    </row>
    <row r="5504" spans="1:4" ht="24.95" customHeight="1" x14ac:dyDescent="0.2">
      <c r="A5504" s="504">
        <v>87421</v>
      </c>
      <c r="B5504" s="233" t="s">
        <v>9097</v>
      </c>
      <c r="C5504" s="234" t="s">
        <v>742</v>
      </c>
      <c r="D5504" s="235">
        <v>17.079999999999998</v>
      </c>
    </row>
    <row r="5505" spans="1:4" ht="24.95" customHeight="1" x14ac:dyDescent="0.2">
      <c r="A5505" s="504">
        <v>87422</v>
      </c>
      <c r="B5505" s="233" t="s">
        <v>9098</v>
      </c>
      <c r="C5505" s="234" t="s">
        <v>742</v>
      </c>
      <c r="D5505" s="235">
        <v>17.96</v>
      </c>
    </row>
    <row r="5506" spans="1:4" ht="24.95" customHeight="1" x14ac:dyDescent="0.2">
      <c r="A5506" s="504">
        <v>87423</v>
      </c>
      <c r="B5506" s="233" t="s">
        <v>9099</v>
      </c>
      <c r="C5506" s="234" t="s">
        <v>742</v>
      </c>
      <c r="D5506" s="235">
        <v>21.81</v>
      </c>
    </row>
    <row r="5507" spans="1:4" ht="24.95" customHeight="1" x14ac:dyDescent="0.2">
      <c r="A5507" s="504">
        <v>87424</v>
      </c>
      <c r="B5507" s="233" t="s">
        <v>9100</v>
      </c>
      <c r="C5507" s="234" t="s">
        <v>742</v>
      </c>
      <c r="D5507" s="235">
        <v>22.26</v>
      </c>
    </row>
    <row r="5508" spans="1:4" ht="24.95" customHeight="1" x14ac:dyDescent="0.2">
      <c r="A5508" s="504">
        <v>87425</v>
      </c>
      <c r="B5508" s="233" t="s">
        <v>9101</v>
      </c>
      <c r="C5508" s="234" t="s">
        <v>742</v>
      </c>
      <c r="D5508" s="235">
        <v>23.01</v>
      </c>
    </row>
    <row r="5509" spans="1:4" ht="24.95" customHeight="1" x14ac:dyDescent="0.2">
      <c r="A5509" s="504">
        <v>87426</v>
      </c>
      <c r="B5509" s="233" t="s">
        <v>9102</v>
      </c>
      <c r="C5509" s="234" t="s">
        <v>742</v>
      </c>
      <c r="D5509" s="235">
        <v>25.82</v>
      </c>
    </row>
    <row r="5510" spans="1:4" ht="24.95" customHeight="1" x14ac:dyDescent="0.2">
      <c r="A5510" s="504">
        <v>87427</v>
      </c>
      <c r="B5510" s="233" t="s">
        <v>9103</v>
      </c>
      <c r="C5510" s="234" t="s">
        <v>742</v>
      </c>
      <c r="D5510" s="235">
        <v>26.27</v>
      </c>
    </row>
    <row r="5511" spans="1:4" ht="24.95" customHeight="1" x14ac:dyDescent="0.2">
      <c r="A5511" s="504">
        <v>87428</v>
      </c>
      <c r="B5511" s="233" t="s">
        <v>9104</v>
      </c>
      <c r="C5511" s="234" t="s">
        <v>742</v>
      </c>
      <c r="D5511" s="235">
        <v>27</v>
      </c>
    </row>
    <row r="5512" spans="1:4" ht="24.95" customHeight="1" x14ac:dyDescent="0.2">
      <c r="A5512" s="504">
        <v>87429</v>
      </c>
      <c r="B5512" s="233" t="s">
        <v>9105</v>
      </c>
      <c r="C5512" s="234" t="s">
        <v>742</v>
      </c>
      <c r="D5512" s="235">
        <v>12.78</v>
      </c>
    </row>
    <row r="5513" spans="1:4" ht="24.95" customHeight="1" x14ac:dyDescent="0.2">
      <c r="A5513" s="504">
        <v>87430</v>
      </c>
      <c r="B5513" s="233" t="s">
        <v>9106</v>
      </c>
      <c r="C5513" s="234" t="s">
        <v>742</v>
      </c>
      <c r="D5513" s="235">
        <v>13.09</v>
      </c>
    </row>
    <row r="5514" spans="1:4" ht="24.95" customHeight="1" x14ac:dyDescent="0.2">
      <c r="A5514" s="504">
        <v>87431</v>
      </c>
      <c r="B5514" s="233" t="s">
        <v>9107</v>
      </c>
      <c r="C5514" s="234" t="s">
        <v>742</v>
      </c>
      <c r="D5514" s="235">
        <v>13.24</v>
      </c>
    </row>
    <row r="5515" spans="1:4" ht="24.95" customHeight="1" x14ac:dyDescent="0.2">
      <c r="A5515" s="504">
        <v>87432</v>
      </c>
      <c r="B5515" s="233" t="s">
        <v>9108</v>
      </c>
      <c r="C5515" s="234" t="s">
        <v>742</v>
      </c>
      <c r="D5515" s="235">
        <v>18.829999999999998</v>
      </c>
    </row>
    <row r="5516" spans="1:4" ht="24.95" customHeight="1" x14ac:dyDescent="0.2">
      <c r="A5516" s="504">
        <v>87433</v>
      </c>
      <c r="B5516" s="233" t="s">
        <v>9109</v>
      </c>
      <c r="C5516" s="234" t="s">
        <v>742</v>
      </c>
      <c r="D5516" s="235">
        <v>19.43</v>
      </c>
    </row>
    <row r="5517" spans="1:4" ht="24.95" customHeight="1" x14ac:dyDescent="0.2">
      <c r="A5517" s="504">
        <v>87434</v>
      </c>
      <c r="B5517" s="233" t="s">
        <v>9110</v>
      </c>
      <c r="C5517" s="234" t="s">
        <v>742</v>
      </c>
      <c r="D5517" s="235">
        <v>19.87</v>
      </c>
    </row>
    <row r="5518" spans="1:4" ht="24.95" customHeight="1" x14ac:dyDescent="0.2">
      <c r="A5518" s="504">
        <v>87435</v>
      </c>
      <c r="B5518" s="233" t="s">
        <v>9111</v>
      </c>
      <c r="C5518" s="234" t="s">
        <v>742</v>
      </c>
      <c r="D5518" s="235">
        <v>20.76</v>
      </c>
    </row>
    <row r="5519" spans="1:4" ht="24.95" customHeight="1" x14ac:dyDescent="0.2">
      <c r="A5519" s="504">
        <v>87436</v>
      </c>
      <c r="B5519" s="233" t="s">
        <v>9112</v>
      </c>
      <c r="C5519" s="234" t="s">
        <v>742</v>
      </c>
      <c r="D5519" s="235">
        <v>21.8</v>
      </c>
    </row>
    <row r="5520" spans="1:4" ht="24.95" customHeight="1" x14ac:dyDescent="0.2">
      <c r="A5520" s="504">
        <v>87437</v>
      </c>
      <c r="B5520" s="233" t="s">
        <v>9113</v>
      </c>
      <c r="C5520" s="234" t="s">
        <v>742</v>
      </c>
      <c r="D5520" s="235">
        <v>22.54</v>
      </c>
    </row>
    <row r="5521" spans="1:4" ht="24.95" customHeight="1" x14ac:dyDescent="0.2">
      <c r="A5521" s="504">
        <v>87438</v>
      </c>
      <c r="B5521" s="233" t="s">
        <v>9114</v>
      </c>
      <c r="C5521" s="234" t="s">
        <v>742</v>
      </c>
      <c r="D5521" s="235">
        <v>25.77</v>
      </c>
    </row>
    <row r="5522" spans="1:4" ht="24.95" customHeight="1" x14ac:dyDescent="0.2">
      <c r="A5522" s="504">
        <v>87439</v>
      </c>
      <c r="B5522" s="233" t="s">
        <v>9115</v>
      </c>
      <c r="C5522" s="234" t="s">
        <v>742</v>
      </c>
      <c r="D5522" s="235">
        <v>27.1</v>
      </c>
    </row>
    <row r="5523" spans="1:4" ht="24.95" customHeight="1" x14ac:dyDescent="0.2">
      <c r="A5523" s="504">
        <v>87440</v>
      </c>
      <c r="B5523" s="233" t="s">
        <v>9116</v>
      </c>
      <c r="C5523" s="234" t="s">
        <v>742</v>
      </c>
      <c r="D5523" s="235">
        <v>27.7</v>
      </c>
    </row>
    <row r="5524" spans="1:4" ht="24.95" customHeight="1" x14ac:dyDescent="0.2">
      <c r="A5524" s="504">
        <v>87527</v>
      </c>
      <c r="B5524" s="233" t="s">
        <v>9117</v>
      </c>
      <c r="C5524" s="234" t="s">
        <v>742</v>
      </c>
      <c r="D5524" s="235">
        <v>26.27</v>
      </c>
    </row>
    <row r="5525" spans="1:4" ht="24.95" customHeight="1" x14ac:dyDescent="0.2">
      <c r="A5525" s="504">
        <v>87528</v>
      </c>
      <c r="B5525" s="233" t="s">
        <v>9118</v>
      </c>
      <c r="C5525" s="234" t="s">
        <v>742</v>
      </c>
      <c r="D5525" s="235">
        <v>28.69</v>
      </c>
    </row>
    <row r="5526" spans="1:4" ht="24.95" customHeight="1" x14ac:dyDescent="0.2">
      <c r="A5526" s="504">
        <v>87529</v>
      </c>
      <c r="B5526" s="233" t="s">
        <v>9119</v>
      </c>
      <c r="C5526" s="234" t="s">
        <v>742</v>
      </c>
      <c r="D5526" s="235">
        <v>23.65</v>
      </c>
    </row>
    <row r="5527" spans="1:4" ht="24.95" customHeight="1" x14ac:dyDescent="0.2">
      <c r="A5527" s="504">
        <v>87530</v>
      </c>
      <c r="B5527" s="233" t="s">
        <v>9120</v>
      </c>
      <c r="C5527" s="234" t="s">
        <v>742</v>
      </c>
      <c r="D5527" s="235">
        <v>26.07</v>
      </c>
    </row>
    <row r="5528" spans="1:4" ht="24.95" customHeight="1" x14ac:dyDescent="0.2">
      <c r="A5528" s="504">
        <v>87531</v>
      </c>
      <c r="B5528" s="233" t="s">
        <v>9121</v>
      </c>
      <c r="C5528" s="234" t="s">
        <v>742</v>
      </c>
      <c r="D5528" s="235">
        <v>22.71</v>
      </c>
    </row>
    <row r="5529" spans="1:4" ht="24.95" customHeight="1" x14ac:dyDescent="0.2">
      <c r="A5529" s="504">
        <v>87532</v>
      </c>
      <c r="B5529" s="233" t="s">
        <v>9122</v>
      </c>
      <c r="C5529" s="234" t="s">
        <v>742</v>
      </c>
      <c r="D5529" s="235">
        <v>25.13</v>
      </c>
    </row>
    <row r="5530" spans="1:4" ht="24.95" customHeight="1" x14ac:dyDescent="0.2">
      <c r="A5530" s="504">
        <v>87535</v>
      </c>
      <c r="B5530" s="233" t="s">
        <v>9123</v>
      </c>
      <c r="C5530" s="234" t="s">
        <v>742</v>
      </c>
      <c r="D5530" s="235">
        <v>20.079999999999998</v>
      </c>
    </row>
    <row r="5531" spans="1:4" ht="24.95" customHeight="1" x14ac:dyDescent="0.2">
      <c r="A5531" s="504">
        <v>87536</v>
      </c>
      <c r="B5531" s="233" t="s">
        <v>9124</v>
      </c>
      <c r="C5531" s="234" t="s">
        <v>742</v>
      </c>
      <c r="D5531" s="235">
        <v>22.5</v>
      </c>
    </row>
    <row r="5532" spans="1:4" ht="24.95" customHeight="1" x14ac:dyDescent="0.2">
      <c r="A5532" s="504">
        <v>87537</v>
      </c>
      <c r="B5532" s="233" t="s">
        <v>9125</v>
      </c>
      <c r="C5532" s="234" t="s">
        <v>742</v>
      </c>
      <c r="D5532" s="235">
        <v>46.73</v>
      </c>
    </row>
    <row r="5533" spans="1:4" ht="24.95" customHeight="1" x14ac:dyDescent="0.2">
      <c r="A5533" s="504">
        <v>87538</v>
      </c>
      <c r="B5533" s="233" t="s">
        <v>9126</v>
      </c>
      <c r="C5533" s="234" t="s">
        <v>742</v>
      </c>
      <c r="D5533" s="235">
        <v>44.46</v>
      </c>
    </row>
    <row r="5534" spans="1:4" ht="24.95" customHeight="1" x14ac:dyDescent="0.2">
      <c r="A5534" s="504">
        <v>87539</v>
      </c>
      <c r="B5534" s="233" t="s">
        <v>9127</v>
      </c>
      <c r="C5534" s="234" t="s">
        <v>742</v>
      </c>
      <c r="D5534" s="235">
        <v>43.65</v>
      </c>
    </row>
    <row r="5535" spans="1:4" ht="24.95" customHeight="1" x14ac:dyDescent="0.2">
      <c r="A5535" s="504">
        <v>87541</v>
      </c>
      <c r="B5535" s="233" t="s">
        <v>9128</v>
      </c>
      <c r="C5535" s="234" t="s">
        <v>742</v>
      </c>
      <c r="D5535" s="235">
        <v>41.37</v>
      </c>
    </row>
    <row r="5536" spans="1:4" ht="24.95" customHeight="1" x14ac:dyDescent="0.2">
      <c r="A5536" s="504">
        <v>87543</v>
      </c>
      <c r="B5536" s="233" t="s">
        <v>9129</v>
      </c>
      <c r="C5536" s="234" t="s">
        <v>742</v>
      </c>
      <c r="D5536" s="235">
        <v>14.81</v>
      </c>
    </row>
    <row r="5537" spans="1:4" ht="24.95" customHeight="1" x14ac:dyDescent="0.2">
      <c r="A5537" s="504">
        <v>87545</v>
      </c>
      <c r="B5537" s="233" t="s">
        <v>9130</v>
      </c>
      <c r="C5537" s="234" t="s">
        <v>742</v>
      </c>
      <c r="D5537" s="235">
        <v>18.02</v>
      </c>
    </row>
    <row r="5538" spans="1:4" ht="24.95" customHeight="1" x14ac:dyDescent="0.2">
      <c r="A5538" s="504">
        <v>87546</v>
      </c>
      <c r="B5538" s="233" t="s">
        <v>9131</v>
      </c>
      <c r="C5538" s="234" t="s">
        <v>742</v>
      </c>
      <c r="D5538" s="235">
        <v>19.39</v>
      </c>
    </row>
    <row r="5539" spans="1:4" ht="24.95" customHeight="1" x14ac:dyDescent="0.2">
      <c r="A5539" s="504">
        <v>87547</v>
      </c>
      <c r="B5539" s="233" t="s">
        <v>9132</v>
      </c>
      <c r="C5539" s="234" t="s">
        <v>742</v>
      </c>
      <c r="D5539" s="235">
        <v>15.4</v>
      </c>
    </row>
    <row r="5540" spans="1:4" ht="24.95" customHeight="1" x14ac:dyDescent="0.2">
      <c r="A5540" s="504">
        <v>87548</v>
      </c>
      <c r="B5540" s="233" t="s">
        <v>9133</v>
      </c>
      <c r="C5540" s="234" t="s">
        <v>742</v>
      </c>
      <c r="D5540" s="235">
        <v>16.77</v>
      </c>
    </row>
    <row r="5541" spans="1:4" ht="24.95" customHeight="1" x14ac:dyDescent="0.2">
      <c r="A5541" s="504">
        <v>87549</v>
      </c>
      <c r="B5541" s="233" t="s">
        <v>9134</v>
      </c>
      <c r="C5541" s="234" t="s">
        <v>742</v>
      </c>
      <c r="D5541" s="235">
        <v>14.45</v>
      </c>
    </row>
    <row r="5542" spans="1:4" ht="24.95" customHeight="1" x14ac:dyDescent="0.2">
      <c r="A5542" s="504">
        <v>87550</v>
      </c>
      <c r="B5542" s="233" t="s">
        <v>9135</v>
      </c>
      <c r="C5542" s="234" t="s">
        <v>742</v>
      </c>
      <c r="D5542" s="235">
        <v>15.82</v>
      </c>
    </row>
    <row r="5543" spans="1:4" ht="24.95" customHeight="1" x14ac:dyDescent="0.2">
      <c r="A5543" s="504">
        <v>87553</v>
      </c>
      <c r="B5543" s="233" t="s">
        <v>9136</v>
      </c>
      <c r="C5543" s="234" t="s">
        <v>742</v>
      </c>
      <c r="D5543" s="235">
        <v>11.82</v>
      </c>
    </row>
    <row r="5544" spans="1:4" ht="24.95" customHeight="1" x14ac:dyDescent="0.2">
      <c r="A5544" s="504">
        <v>87554</v>
      </c>
      <c r="B5544" s="233" t="s">
        <v>9137</v>
      </c>
      <c r="C5544" s="234" t="s">
        <v>742</v>
      </c>
      <c r="D5544" s="235">
        <v>13.19</v>
      </c>
    </row>
    <row r="5545" spans="1:4" ht="24.95" customHeight="1" x14ac:dyDescent="0.2">
      <c r="A5545" s="504">
        <v>87555</v>
      </c>
      <c r="B5545" s="233" t="s">
        <v>9138</v>
      </c>
      <c r="C5545" s="234" t="s">
        <v>742</v>
      </c>
      <c r="D5545" s="235">
        <v>28.83</v>
      </c>
    </row>
    <row r="5546" spans="1:4" ht="24.95" customHeight="1" x14ac:dyDescent="0.2">
      <c r="A5546" s="504">
        <v>87556</v>
      </c>
      <c r="B5546" s="233" t="s">
        <v>9139</v>
      </c>
      <c r="C5546" s="234" t="s">
        <v>742</v>
      </c>
      <c r="D5546" s="235">
        <v>26.56</v>
      </c>
    </row>
    <row r="5547" spans="1:4" ht="24.95" customHeight="1" x14ac:dyDescent="0.2">
      <c r="A5547" s="504">
        <v>87557</v>
      </c>
      <c r="B5547" s="233" t="s">
        <v>9140</v>
      </c>
      <c r="C5547" s="234" t="s">
        <v>742</v>
      </c>
      <c r="D5547" s="235">
        <v>25.74</v>
      </c>
    </row>
    <row r="5548" spans="1:4" ht="24.95" customHeight="1" x14ac:dyDescent="0.2">
      <c r="A5548" s="504">
        <v>87559</v>
      </c>
      <c r="B5548" s="233" t="s">
        <v>9141</v>
      </c>
      <c r="C5548" s="234" t="s">
        <v>742</v>
      </c>
      <c r="D5548" s="235">
        <v>23.46</v>
      </c>
    </row>
    <row r="5549" spans="1:4" ht="24.95" customHeight="1" x14ac:dyDescent="0.2">
      <c r="A5549" s="504">
        <v>87561</v>
      </c>
      <c r="B5549" s="233" t="s">
        <v>9142</v>
      </c>
      <c r="C5549" s="234" t="s">
        <v>742</v>
      </c>
      <c r="D5549" s="235">
        <v>25.94</v>
      </c>
    </row>
    <row r="5550" spans="1:4" ht="24.95" customHeight="1" x14ac:dyDescent="0.2">
      <c r="A5550" s="504">
        <v>87775</v>
      </c>
      <c r="B5550" s="233" t="s">
        <v>9143</v>
      </c>
      <c r="C5550" s="234" t="s">
        <v>742</v>
      </c>
      <c r="D5550" s="235">
        <v>37.15</v>
      </c>
    </row>
    <row r="5551" spans="1:4" ht="24.95" customHeight="1" x14ac:dyDescent="0.2">
      <c r="A5551" s="504">
        <v>87777</v>
      </c>
      <c r="B5551" s="233" t="s">
        <v>9144</v>
      </c>
      <c r="C5551" s="234" t="s">
        <v>742</v>
      </c>
      <c r="D5551" s="235">
        <v>39.17</v>
      </c>
    </row>
    <row r="5552" spans="1:4" ht="24.95" customHeight="1" x14ac:dyDescent="0.2">
      <c r="A5552" s="504">
        <v>87778</v>
      </c>
      <c r="B5552" s="233" t="s">
        <v>9145</v>
      </c>
      <c r="C5552" s="234" t="s">
        <v>742</v>
      </c>
      <c r="D5552" s="235">
        <v>52.27</v>
      </c>
    </row>
    <row r="5553" spans="1:4" ht="24.95" customHeight="1" x14ac:dyDescent="0.2">
      <c r="A5553" s="504">
        <v>87779</v>
      </c>
      <c r="B5553" s="233" t="s">
        <v>9146</v>
      </c>
      <c r="C5553" s="234" t="s">
        <v>742</v>
      </c>
      <c r="D5553" s="235">
        <v>43.29</v>
      </c>
    </row>
    <row r="5554" spans="1:4" ht="24.95" customHeight="1" x14ac:dyDescent="0.2">
      <c r="A5554" s="504">
        <v>87781</v>
      </c>
      <c r="B5554" s="233" t="s">
        <v>9147</v>
      </c>
      <c r="C5554" s="234" t="s">
        <v>742</v>
      </c>
      <c r="D5554" s="235">
        <v>45.99</v>
      </c>
    </row>
    <row r="5555" spans="1:4" ht="24.95" customHeight="1" x14ac:dyDescent="0.2">
      <c r="A5555" s="504">
        <v>87783</v>
      </c>
      <c r="B5555" s="233" t="s">
        <v>9148</v>
      </c>
      <c r="C5555" s="234" t="s">
        <v>742</v>
      </c>
      <c r="D5555" s="235">
        <v>65.02</v>
      </c>
    </row>
    <row r="5556" spans="1:4" ht="24.95" customHeight="1" x14ac:dyDescent="0.2">
      <c r="A5556" s="504">
        <v>87784</v>
      </c>
      <c r="B5556" s="233" t="s">
        <v>9149</v>
      </c>
      <c r="C5556" s="234" t="s">
        <v>742</v>
      </c>
      <c r="D5556" s="235">
        <v>49.43</v>
      </c>
    </row>
    <row r="5557" spans="1:4" ht="24.95" customHeight="1" x14ac:dyDescent="0.2">
      <c r="A5557" s="504">
        <v>87786</v>
      </c>
      <c r="B5557" s="233" t="s">
        <v>9150</v>
      </c>
      <c r="C5557" s="234" t="s">
        <v>742</v>
      </c>
      <c r="D5557" s="235">
        <v>52.82</v>
      </c>
    </row>
    <row r="5558" spans="1:4" ht="24.95" customHeight="1" x14ac:dyDescent="0.2">
      <c r="A5558" s="504">
        <v>87787</v>
      </c>
      <c r="B5558" s="233" t="s">
        <v>9151</v>
      </c>
      <c r="C5558" s="234" t="s">
        <v>742</v>
      </c>
      <c r="D5558" s="235">
        <v>77.75</v>
      </c>
    </row>
    <row r="5559" spans="1:4" ht="24.95" customHeight="1" x14ac:dyDescent="0.2">
      <c r="A5559" s="504">
        <v>87788</v>
      </c>
      <c r="B5559" s="233" t="s">
        <v>9152</v>
      </c>
      <c r="C5559" s="234" t="s">
        <v>742</v>
      </c>
      <c r="D5559" s="235">
        <v>63.88</v>
      </c>
    </row>
    <row r="5560" spans="1:4" ht="24.95" customHeight="1" x14ac:dyDescent="0.2">
      <c r="A5560" s="504">
        <v>87790</v>
      </c>
      <c r="B5560" s="233" t="s">
        <v>9153</v>
      </c>
      <c r="C5560" s="234" t="s">
        <v>742</v>
      </c>
      <c r="D5560" s="235">
        <v>67.61</v>
      </c>
    </row>
    <row r="5561" spans="1:4" ht="24.95" customHeight="1" x14ac:dyDescent="0.2">
      <c r="A5561" s="504">
        <v>87791</v>
      </c>
      <c r="B5561" s="233" t="s">
        <v>9154</v>
      </c>
      <c r="C5561" s="234" t="s">
        <v>742</v>
      </c>
      <c r="D5561" s="235">
        <v>92.53</v>
      </c>
    </row>
    <row r="5562" spans="1:4" ht="24.95" customHeight="1" x14ac:dyDescent="0.2">
      <c r="A5562" s="504">
        <v>87792</v>
      </c>
      <c r="B5562" s="233" t="s">
        <v>9155</v>
      </c>
      <c r="C5562" s="234" t="s">
        <v>742</v>
      </c>
      <c r="D5562" s="235">
        <v>24.29</v>
      </c>
    </row>
    <row r="5563" spans="1:4" ht="24.95" customHeight="1" x14ac:dyDescent="0.2">
      <c r="A5563" s="504">
        <v>87794</v>
      </c>
      <c r="B5563" s="233" t="s">
        <v>9156</v>
      </c>
      <c r="C5563" s="234" t="s">
        <v>742</v>
      </c>
      <c r="D5563" s="235">
        <v>26.17</v>
      </c>
    </row>
    <row r="5564" spans="1:4" ht="24.95" customHeight="1" x14ac:dyDescent="0.2">
      <c r="A5564" s="504">
        <v>87795</v>
      </c>
      <c r="B5564" s="233" t="s">
        <v>9157</v>
      </c>
      <c r="C5564" s="234" t="s">
        <v>742</v>
      </c>
      <c r="D5564" s="235">
        <v>38.119999999999997</v>
      </c>
    </row>
    <row r="5565" spans="1:4" ht="24.95" customHeight="1" x14ac:dyDescent="0.2">
      <c r="A5565" s="504">
        <v>87797</v>
      </c>
      <c r="B5565" s="233" t="s">
        <v>9158</v>
      </c>
      <c r="C5565" s="234" t="s">
        <v>742</v>
      </c>
      <c r="D5565" s="235">
        <v>30.19</v>
      </c>
    </row>
    <row r="5566" spans="1:4" ht="24.95" customHeight="1" x14ac:dyDescent="0.2">
      <c r="A5566" s="504">
        <v>87799</v>
      </c>
      <c r="B5566" s="233" t="s">
        <v>9159</v>
      </c>
      <c r="C5566" s="234" t="s">
        <v>742</v>
      </c>
      <c r="D5566" s="235">
        <v>32.72</v>
      </c>
    </row>
    <row r="5567" spans="1:4" ht="24.95" customHeight="1" x14ac:dyDescent="0.2">
      <c r="A5567" s="504">
        <v>87800</v>
      </c>
      <c r="B5567" s="233" t="s">
        <v>9160</v>
      </c>
      <c r="C5567" s="234" t="s">
        <v>742</v>
      </c>
      <c r="D5567" s="235">
        <v>50.19</v>
      </c>
    </row>
    <row r="5568" spans="1:4" ht="24.95" customHeight="1" x14ac:dyDescent="0.2">
      <c r="A5568" s="504">
        <v>87801</v>
      </c>
      <c r="B5568" s="233" t="s">
        <v>9161</v>
      </c>
      <c r="C5568" s="234" t="s">
        <v>742</v>
      </c>
      <c r="D5568" s="235">
        <v>36.090000000000003</v>
      </c>
    </row>
    <row r="5569" spans="1:4" ht="24.95" customHeight="1" x14ac:dyDescent="0.2">
      <c r="A5569" s="504">
        <v>87803</v>
      </c>
      <c r="B5569" s="233" t="s">
        <v>9162</v>
      </c>
      <c r="C5569" s="234" t="s">
        <v>742</v>
      </c>
      <c r="D5569" s="235">
        <v>39.26</v>
      </c>
    </row>
    <row r="5570" spans="1:4" ht="24.95" customHeight="1" x14ac:dyDescent="0.2">
      <c r="A5570" s="504">
        <v>87804</v>
      </c>
      <c r="B5570" s="233" t="s">
        <v>9163</v>
      </c>
      <c r="C5570" s="234" t="s">
        <v>742</v>
      </c>
      <c r="D5570" s="235">
        <v>62.26</v>
      </c>
    </row>
    <row r="5571" spans="1:4" ht="24.95" customHeight="1" x14ac:dyDescent="0.2">
      <c r="A5571" s="504">
        <v>87805</v>
      </c>
      <c r="B5571" s="233" t="s">
        <v>9164</v>
      </c>
      <c r="C5571" s="234" t="s">
        <v>742</v>
      </c>
      <c r="D5571" s="235">
        <v>41.65</v>
      </c>
    </row>
    <row r="5572" spans="1:4" ht="24.95" customHeight="1" x14ac:dyDescent="0.2">
      <c r="A5572" s="504">
        <v>87807</v>
      </c>
      <c r="B5572" s="233" t="s">
        <v>9165</v>
      </c>
      <c r="C5572" s="234" t="s">
        <v>742</v>
      </c>
      <c r="D5572" s="235">
        <v>45.14</v>
      </c>
    </row>
    <row r="5573" spans="1:4" ht="24.95" customHeight="1" x14ac:dyDescent="0.2">
      <c r="A5573" s="504">
        <v>87808</v>
      </c>
      <c r="B5573" s="233" t="s">
        <v>9166</v>
      </c>
      <c r="C5573" s="234" t="s">
        <v>742</v>
      </c>
      <c r="D5573" s="235">
        <v>67.98</v>
      </c>
    </row>
    <row r="5574" spans="1:4" ht="24.95" customHeight="1" x14ac:dyDescent="0.2">
      <c r="A5574" s="504">
        <v>87809</v>
      </c>
      <c r="B5574" s="233" t="s">
        <v>9167</v>
      </c>
      <c r="C5574" s="234" t="s">
        <v>742</v>
      </c>
      <c r="D5574" s="235">
        <v>60.12</v>
      </c>
    </row>
    <row r="5575" spans="1:4" ht="24.95" customHeight="1" x14ac:dyDescent="0.2">
      <c r="A5575" s="504">
        <v>87811</v>
      </c>
      <c r="B5575" s="233" t="s">
        <v>9168</v>
      </c>
      <c r="C5575" s="234" t="s">
        <v>742</v>
      </c>
      <c r="D5575" s="235">
        <v>62</v>
      </c>
    </row>
    <row r="5576" spans="1:4" ht="24.95" customHeight="1" x14ac:dyDescent="0.2">
      <c r="A5576" s="504">
        <v>87812</v>
      </c>
      <c r="B5576" s="233" t="s">
        <v>9169</v>
      </c>
      <c r="C5576" s="234" t="s">
        <v>742</v>
      </c>
      <c r="D5576" s="235">
        <v>73.64</v>
      </c>
    </row>
    <row r="5577" spans="1:4" ht="24.95" customHeight="1" x14ac:dyDescent="0.2">
      <c r="A5577" s="504">
        <v>87813</v>
      </c>
      <c r="B5577" s="233" t="s">
        <v>9170</v>
      </c>
      <c r="C5577" s="234" t="s">
        <v>742</v>
      </c>
      <c r="D5577" s="235">
        <v>66.03</v>
      </c>
    </row>
    <row r="5578" spans="1:4" ht="24.95" customHeight="1" x14ac:dyDescent="0.2">
      <c r="A5578" s="504">
        <v>87815</v>
      </c>
      <c r="B5578" s="233" t="s">
        <v>9171</v>
      </c>
      <c r="C5578" s="234" t="s">
        <v>742</v>
      </c>
      <c r="D5578" s="235">
        <v>68.56</v>
      </c>
    </row>
    <row r="5579" spans="1:4" ht="24.95" customHeight="1" x14ac:dyDescent="0.2">
      <c r="A5579" s="504">
        <v>87816</v>
      </c>
      <c r="B5579" s="233" t="s">
        <v>9172</v>
      </c>
      <c r="C5579" s="234" t="s">
        <v>742</v>
      </c>
      <c r="D5579" s="235">
        <v>85.71</v>
      </c>
    </row>
    <row r="5580" spans="1:4" ht="24.95" customHeight="1" x14ac:dyDescent="0.2">
      <c r="A5580" s="504">
        <v>87817</v>
      </c>
      <c r="B5580" s="233" t="s">
        <v>9173</v>
      </c>
      <c r="C5580" s="234" t="s">
        <v>742</v>
      </c>
      <c r="D5580" s="235">
        <v>71.61</v>
      </c>
    </row>
    <row r="5581" spans="1:4" ht="24.95" customHeight="1" x14ac:dyDescent="0.2">
      <c r="A5581" s="504">
        <v>87819</v>
      </c>
      <c r="B5581" s="233" t="s">
        <v>9174</v>
      </c>
      <c r="C5581" s="234" t="s">
        <v>742</v>
      </c>
      <c r="D5581" s="235">
        <v>74.78</v>
      </c>
    </row>
    <row r="5582" spans="1:4" ht="24.95" customHeight="1" x14ac:dyDescent="0.2">
      <c r="A5582" s="504">
        <v>87820</v>
      </c>
      <c r="B5582" s="233" t="s">
        <v>9175</v>
      </c>
      <c r="C5582" s="234" t="s">
        <v>742</v>
      </c>
      <c r="D5582" s="235">
        <v>97.78</v>
      </c>
    </row>
    <row r="5583" spans="1:4" ht="24.95" customHeight="1" x14ac:dyDescent="0.2">
      <c r="A5583" s="504">
        <v>87821</v>
      </c>
      <c r="B5583" s="233" t="s">
        <v>9176</v>
      </c>
      <c r="C5583" s="234" t="s">
        <v>742</v>
      </c>
      <c r="D5583" s="235">
        <v>103.54</v>
      </c>
    </row>
    <row r="5584" spans="1:4" ht="24.95" customHeight="1" x14ac:dyDescent="0.2">
      <c r="A5584" s="504">
        <v>87823</v>
      </c>
      <c r="B5584" s="233" t="s">
        <v>9177</v>
      </c>
      <c r="C5584" s="234" t="s">
        <v>742</v>
      </c>
      <c r="D5584" s="235">
        <v>107.03</v>
      </c>
    </row>
    <row r="5585" spans="1:4" ht="24.95" customHeight="1" x14ac:dyDescent="0.2">
      <c r="A5585" s="504">
        <v>87824</v>
      </c>
      <c r="B5585" s="233" t="s">
        <v>9178</v>
      </c>
      <c r="C5585" s="234" t="s">
        <v>742</v>
      </c>
      <c r="D5585" s="235">
        <v>129.55000000000001</v>
      </c>
    </row>
    <row r="5586" spans="1:4" ht="24.95" customHeight="1" x14ac:dyDescent="0.2">
      <c r="A5586" s="504">
        <v>87825</v>
      </c>
      <c r="B5586" s="233" t="s">
        <v>9179</v>
      </c>
      <c r="C5586" s="234" t="s">
        <v>742</v>
      </c>
      <c r="D5586" s="235">
        <v>47.33</v>
      </c>
    </row>
    <row r="5587" spans="1:4" ht="24.95" customHeight="1" x14ac:dyDescent="0.2">
      <c r="A5587" s="504">
        <v>87827</v>
      </c>
      <c r="B5587" s="233" t="s">
        <v>9180</v>
      </c>
      <c r="C5587" s="234" t="s">
        <v>742</v>
      </c>
      <c r="D5587" s="235">
        <v>49.64</v>
      </c>
    </row>
    <row r="5588" spans="1:4" ht="24.95" customHeight="1" x14ac:dyDescent="0.2">
      <c r="A5588" s="504">
        <v>87828</v>
      </c>
      <c r="B5588" s="233" t="s">
        <v>9181</v>
      </c>
      <c r="C5588" s="234" t="s">
        <v>742</v>
      </c>
      <c r="D5588" s="235">
        <v>65.239999999999995</v>
      </c>
    </row>
    <row r="5589" spans="1:4" ht="24.95" customHeight="1" x14ac:dyDescent="0.2">
      <c r="A5589" s="504">
        <v>87829</v>
      </c>
      <c r="B5589" s="233" t="s">
        <v>9182</v>
      </c>
      <c r="C5589" s="234" t="s">
        <v>742</v>
      </c>
      <c r="D5589" s="235">
        <v>53.96</v>
      </c>
    </row>
    <row r="5590" spans="1:4" ht="24.95" customHeight="1" x14ac:dyDescent="0.2">
      <c r="A5590" s="504">
        <v>87831</v>
      </c>
      <c r="B5590" s="233" t="s">
        <v>9183</v>
      </c>
      <c r="C5590" s="234" t="s">
        <v>742</v>
      </c>
      <c r="D5590" s="235">
        <v>57.05</v>
      </c>
    </row>
    <row r="5591" spans="1:4" ht="24.95" customHeight="1" x14ac:dyDescent="0.2">
      <c r="A5591" s="504">
        <v>87832</v>
      </c>
      <c r="B5591" s="233" t="s">
        <v>9184</v>
      </c>
      <c r="C5591" s="234" t="s">
        <v>742</v>
      </c>
      <c r="D5591" s="235">
        <v>79.39</v>
      </c>
    </row>
    <row r="5592" spans="1:4" ht="24.95" customHeight="1" x14ac:dyDescent="0.2">
      <c r="A5592" s="504">
        <v>87834</v>
      </c>
      <c r="B5592" s="233" t="s">
        <v>9185</v>
      </c>
      <c r="C5592" s="234" t="s">
        <v>742</v>
      </c>
      <c r="D5592" s="235">
        <v>130.77000000000001</v>
      </c>
    </row>
    <row r="5593" spans="1:4" ht="24.95" customHeight="1" x14ac:dyDescent="0.2">
      <c r="A5593" s="504">
        <v>87835</v>
      </c>
      <c r="B5593" s="233" t="s">
        <v>9186</v>
      </c>
      <c r="C5593" s="234" t="s">
        <v>742</v>
      </c>
      <c r="D5593" s="235">
        <v>89.88</v>
      </c>
    </row>
    <row r="5594" spans="1:4" ht="24.95" customHeight="1" x14ac:dyDescent="0.2">
      <c r="A5594" s="504">
        <v>87836</v>
      </c>
      <c r="B5594" s="233" t="s">
        <v>9187</v>
      </c>
      <c r="C5594" s="234" t="s">
        <v>742</v>
      </c>
      <c r="D5594" s="235">
        <v>124.92</v>
      </c>
    </row>
    <row r="5595" spans="1:4" ht="24.95" customHeight="1" x14ac:dyDescent="0.2">
      <c r="A5595" s="504">
        <v>87837</v>
      </c>
      <c r="B5595" s="233" t="s">
        <v>9188</v>
      </c>
      <c r="C5595" s="234" t="s">
        <v>742</v>
      </c>
      <c r="D5595" s="235">
        <v>84.78</v>
      </c>
    </row>
    <row r="5596" spans="1:4" ht="24.95" customHeight="1" x14ac:dyDescent="0.2">
      <c r="A5596" s="504">
        <v>87838</v>
      </c>
      <c r="B5596" s="233" t="s">
        <v>9189</v>
      </c>
      <c r="C5596" s="234" t="s">
        <v>742</v>
      </c>
      <c r="D5596" s="235">
        <v>136.54</v>
      </c>
    </row>
    <row r="5597" spans="1:4" ht="24.95" customHeight="1" x14ac:dyDescent="0.2">
      <c r="A5597" s="504">
        <v>87839</v>
      </c>
      <c r="B5597" s="233" t="s">
        <v>9190</v>
      </c>
      <c r="C5597" s="234" t="s">
        <v>742</v>
      </c>
      <c r="D5597" s="235">
        <v>93.97</v>
      </c>
    </row>
    <row r="5598" spans="1:4" ht="24.95" customHeight="1" x14ac:dyDescent="0.2">
      <c r="A5598" s="504">
        <v>87840</v>
      </c>
      <c r="B5598" s="233" t="s">
        <v>9191</v>
      </c>
      <c r="C5598" s="234" t="s">
        <v>742</v>
      </c>
      <c r="D5598" s="235">
        <v>129.44999999999999</v>
      </c>
    </row>
    <row r="5599" spans="1:4" ht="24.95" customHeight="1" x14ac:dyDescent="0.2">
      <c r="A5599" s="504">
        <v>87841</v>
      </c>
      <c r="B5599" s="233" t="s">
        <v>9192</v>
      </c>
      <c r="C5599" s="234" t="s">
        <v>742</v>
      </c>
      <c r="D5599" s="235">
        <v>87.6</v>
      </c>
    </row>
    <row r="5600" spans="1:4" ht="24.95" customHeight="1" x14ac:dyDescent="0.2">
      <c r="A5600" s="504">
        <v>87842</v>
      </c>
      <c r="B5600" s="233" t="s">
        <v>9193</v>
      </c>
      <c r="C5600" s="234" t="s">
        <v>742</v>
      </c>
      <c r="D5600" s="235">
        <v>136.16</v>
      </c>
    </row>
    <row r="5601" spans="1:4" ht="24.95" customHeight="1" x14ac:dyDescent="0.2">
      <c r="A5601" s="504">
        <v>87843</v>
      </c>
      <c r="B5601" s="233" t="s">
        <v>9194</v>
      </c>
      <c r="C5601" s="234" t="s">
        <v>742</v>
      </c>
      <c r="D5601" s="235">
        <v>100.74</v>
      </c>
    </row>
    <row r="5602" spans="1:4" ht="24.95" customHeight="1" x14ac:dyDescent="0.2">
      <c r="A5602" s="504">
        <v>87844</v>
      </c>
      <c r="B5602" s="233" t="s">
        <v>9195</v>
      </c>
      <c r="C5602" s="234" t="s">
        <v>742</v>
      </c>
      <c r="D5602" s="235">
        <v>125.75</v>
      </c>
    </row>
    <row r="5603" spans="1:4" ht="24.95" customHeight="1" x14ac:dyDescent="0.2">
      <c r="A5603" s="504">
        <v>87845</v>
      </c>
      <c r="B5603" s="233" t="s">
        <v>9196</v>
      </c>
      <c r="C5603" s="234" t="s">
        <v>742</v>
      </c>
      <c r="D5603" s="235">
        <v>91.1</v>
      </c>
    </row>
    <row r="5604" spans="1:4" ht="24.95" customHeight="1" x14ac:dyDescent="0.2">
      <c r="A5604" s="504">
        <v>87846</v>
      </c>
      <c r="B5604" s="233" t="s">
        <v>9197</v>
      </c>
      <c r="C5604" s="234" t="s">
        <v>742</v>
      </c>
      <c r="D5604" s="235">
        <v>141.74</v>
      </c>
    </row>
    <row r="5605" spans="1:4" ht="24.95" customHeight="1" x14ac:dyDescent="0.2">
      <c r="A5605" s="504">
        <v>87847</v>
      </c>
      <c r="B5605" s="233" t="s">
        <v>9198</v>
      </c>
      <c r="C5605" s="234" t="s">
        <v>742</v>
      </c>
      <c r="D5605" s="235">
        <v>100.86</v>
      </c>
    </row>
    <row r="5606" spans="1:4" ht="24.95" customHeight="1" x14ac:dyDescent="0.2">
      <c r="A5606" s="504">
        <v>87848</v>
      </c>
      <c r="B5606" s="233" t="s">
        <v>9199</v>
      </c>
      <c r="C5606" s="234" t="s">
        <v>742</v>
      </c>
      <c r="D5606" s="235">
        <v>134.94999999999999</v>
      </c>
    </row>
    <row r="5607" spans="1:4" ht="24.95" customHeight="1" x14ac:dyDescent="0.2">
      <c r="A5607" s="504">
        <v>87849</v>
      </c>
      <c r="B5607" s="233" t="s">
        <v>9200</v>
      </c>
      <c r="C5607" s="234" t="s">
        <v>742</v>
      </c>
      <c r="D5607" s="235">
        <v>94.82</v>
      </c>
    </row>
    <row r="5608" spans="1:4" ht="24.95" customHeight="1" x14ac:dyDescent="0.2">
      <c r="A5608" s="504">
        <v>87850</v>
      </c>
      <c r="B5608" s="233" t="s">
        <v>9201</v>
      </c>
      <c r="C5608" s="234" t="s">
        <v>742</v>
      </c>
      <c r="D5608" s="235">
        <v>147.54</v>
      </c>
    </row>
    <row r="5609" spans="1:4" ht="24.95" customHeight="1" x14ac:dyDescent="0.2">
      <c r="A5609" s="504">
        <v>87851</v>
      </c>
      <c r="B5609" s="233" t="s">
        <v>9202</v>
      </c>
      <c r="C5609" s="234" t="s">
        <v>742</v>
      </c>
      <c r="D5609" s="235">
        <v>104.97</v>
      </c>
    </row>
    <row r="5610" spans="1:4" ht="24.95" customHeight="1" x14ac:dyDescent="0.2">
      <c r="A5610" s="504">
        <v>87852</v>
      </c>
      <c r="B5610" s="233" t="s">
        <v>9203</v>
      </c>
      <c r="C5610" s="234" t="s">
        <v>742</v>
      </c>
      <c r="D5610" s="235">
        <v>139.47</v>
      </c>
    </row>
    <row r="5611" spans="1:4" ht="24.95" customHeight="1" x14ac:dyDescent="0.2">
      <c r="A5611" s="504">
        <v>87853</v>
      </c>
      <c r="B5611" s="233" t="s">
        <v>9204</v>
      </c>
      <c r="C5611" s="234" t="s">
        <v>742</v>
      </c>
      <c r="D5611" s="235">
        <v>97.62</v>
      </c>
    </row>
    <row r="5612" spans="1:4" ht="24.95" customHeight="1" x14ac:dyDescent="0.2">
      <c r="A5612" s="504">
        <v>87854</v>
      </c>
      <c r="B5612" s="233" t="s">
        <v>9205</v>
      </c>
      <c r="C5612" s="234" t="s">
        <v>742</v>
      </c>
      <c r="D5612" s="235">
        <v>147.13</v>
      </c>
    </row>
    <row r="5613" spans="1:4" ht="24.95" customHeight="1" x14ac:dyDescent="0.2">
      <c r="A5613" s="504">
        <v>87855</v>
      </c>
      <c r="B5613" s="233" t="s">
        <v>9206</v>
      </c>
      <c r="C5613" s="234" t="s">
        <v>742</v>
      </c>
      <c r="D5613" s="235">
        <v>111.74</v>
      </c>
    </row>
    <row r="5614" spans="1:4" ht="24.95" customHeight="1" x14ac:dyDescent="0.2">
      <c r="A5614" s="504">
        <v>87856</v>
      </c>
      <c r="B5614" s="233" t="s">
        <v>9207</v>
      </c>
      <c r="C5614" s="234" t="s">
        <v>742</v>
      </c>
      <c r="D5614" s="235">
        <v>135.79</v>
      </c>
    </row>
    <row r="5615" spans="1:4" ht="24.95" customHeight="1" x14ac:dyDescent="0.2">
      <c r="A5615" s="504">
        <v>87857</v>
      </c>
      <c r="B5615" s="233" t="s">
        <v>9208</v>
      </c>
      <c r="C5615" s="234" t="s">
        <v>742</v>
      </c>
      <c r="D5615" s="235">
        <v>101.12</v>
      </c>
    </row>
    <row r="5616" spans="1:4" ht="24.95" customHeight="1" x14ac:dyDescent="0.2">
      <c r="A5616" s="504">
        <v>87858</v>
      </c>
      <c r="B5616" s="233" t="s">
        <v>9209</v>
      </c>
      <c r="C5616" s="234" t="s">
        <v>742</v>
      </c>
      <c r="D5616" s="235">
        <v>97.01</v>
      </c>
    </row>
    <row r="5617" spans="1:4" ht="24.95" customHeight="1" x14ac:dyDescent="0.2">
      <c r="A5617" s="504">
        <v>87859</v>
      </c>
      <c r="B5617" s="233" t="s">
        <v>9210</v>
      </c>
      <c r="C5617" s="234" t="s">
        <v>742</v>
      </c>
      <c r="D5617" s="235">
        <v>112.27</v>
      </c>
    </row>
    <row r="5618" spans="1:4" ht="24.95" customHeight="1" x14ac:dyDescent="0.2">
      <c r="A5618" s="504">
        <v>89048</v>
      </c>
      <c r="B5618" s="233" t="s">
        <v>9211</v>
      </c>
      <c r="C5618" s="234" t="s">
        <v>742</v>
      </c>
      <c r="D5618" s="235">
        <v>24.21</v>
      </c>
    </row>
    <row r="5619" spans="1:4" ht="24.95" customHeight="1" x14ac:dyDescent="0.2">
      <c r="A5619" s="504">
        <v>89049</v>
      </c>
      <c r="B5619" s="233" t="s">
        <v>9212</v>
      </c>
      <c r="C5619" s="234" t="s">
        <v>742</v>
      </c>
      <c r="D5619" s="235">
        <v>14.23</v>
      </c>
    </row>
    <row r="5620" spans="1:4" ht="24.95" customHeight="1" x14ac:dyDescent="0.2">
      <c r="A5620" s="504">
        <v>89173</v>
      </c>
      <c r="B5620" s="233" t="s">
        <v>9213</v>
      </c>
      <c r="C5620" s="234" t="s">
        <v>742</v>
      </c>
      <c r="D5620" s="235">
        <v>23.78</v>
      </c>
    </row>
    <row r="5621" spans="1:4" ht="24.95" customHeight="1" x14ac:dyDescent="0.2">
      <c r="A5621" s="504">
        <v>90406</v>
      </c>
      <c r="B5621" s="233" t="s">
        <v>9214</v>
      </c>
      <c r="C5621" s="234" t="s">
        <v>742</v>
      </c>
      <c r="D5621" s="235">
        <v>31.32</v>
      </c>
    </row>
    <row r="5622" spans="1:4" ht="24.95" customHeight="1" x14ac:dyDescent="0.2">
      <c r="A5622" s="504">
        <v>90407</v>
      </c>
      <c r="B5622" s="233" t="s">
        <v>9215</v>
      </c>
      <c r="C5622" s="234" t="s">
        <v>742</v>
      </c>
      <c r="D5622" s="235">
        <v>33.74</v>
      </c>
    </row>
    <row r="5623" spans="1:4" ht="24.95" customHeight="1" x14ac:dyDescent="0.2">
      <c r="A5623" s="504">
        <v>90408</v>
      </c>
      <c r="B5623" s="233" t="s">
        <v>9216</v>
      </c>
      <c r="C5623" s="234" t="s">
        <v>742</v>
      </c>
      <c r="D5623" s="235">
        <v>22.84</v>
      </c>
    </row>
    <row r="5624" spans="1:4" ht="24.95" customHeight="1" x14ac:dyDescent="0.2">
      <c r="A5624" s="504">
        <v>90409</v>
      </c>
      <c r="B5624" s="233" t="s">
        <v>9217</v>
      </c>
      <c r="C5624" s="234" t="s">
        <v>742</v>
      </c>
      <c r="D5624" s="235">
        <v>24.21</v>
      </c>
    </row>
    <row r="5625" spans="1:4" ht="24.95" customHeight="1" x14ac:dyDescent="0.2">
      <c r="A5625" s="504">
        <v>5998</v>
      </c>
      <c r="B5625" s="233" t="s">
        <v>9218</v>
      </c>
      <c r="C5625" s="234" t="s">
        <v>742</v>
      </c>
      <c r="D5625" s="235">
        <v>0.65</v>
      </c>
    </row>
    <row r="5626" spans="1:4" ht="24.95" customHeight="1" x14ac:dyDescent="0.2">
      <c r="A5626" s="504">
        <v>84084</v>
      </c>
      <c r="B5626" s="233" t="s">
        <v>9219</v>
      </c>
      <c r="C5626" s="234" t="s">
        <v>742</v>
      </c>
      <c r="D5626" s="235">
        <v>5.43</v>
      </c>
    </row>
    <row r="5627" spans="1:4" ht="24.95" customHeight="1" x14ac:dyDescent="0.2">
      <c r="A5627" s="504">
        <v>87242</v>
      </c>
      <c r="B5627" s="233" t="s">
        <v>9220</v>
      </c>
      <c r="C5627" s="234" t="s">
        <v>742</v>
      </c>
      <c r="D5627" s="235">
        <v>140.06</v>
      </c>
    </row>
    <row r="5628" spans="1:4" ht="24.95" customHeight="1" x14ac:dyDescent="0.2">
      <c r="A5628" s="504">
        <v>87243</v>
      </c>
      <c r="B5628" s="233" t="s">
        <v>9221</v>
      </c>
      <c r="C5628" s="234" t="s">
        <v>742</v>
      </c>
      <c r="D5628" s="235">
        <v>127.76</v>
      </c>
    </row>
    <row r="5629" spans="1:4" ht="24.95" customHeight="1" x14ac:dyDescent="0.2">
      <c r="A5629" s="504">
        <v>87244</v>
      </c>
      <c r="B5629" s="233" t="s">
        <v>9222</v>
      </c>
      <c r="C5629" s="234" t="s">
        <v>742</v>
      </c>
      <c r="D5629" s="235">
        <v>137.08000000000001</v>
      </c>
    </row>
    <row r="5630" spans="1:4" ht="24.95" customHeight="1" x14ac:dyDescent="0.2">
      <c r="A5630" s="504">
        <v>87245</v>
      </c>
      <c r="B5630" s="233" t="s">
        <v>9223</v>
      </c>
      <c r="C5630" s="234" t="s">
        <v>742</v>
      </c>
      <c r="D5630" s="235">
        <v>163.69999999999999</v>
      </c>
    </row>
    <row r="5631" spans="1:4" ht="24.95" customHeight="1" x14ac:dyDescent="0.2">
      <c r="A5631" s="504">
        <v>87264</v>
      </c>
      <c r="B5631" s="233" t="s">
        <v>9224</v>
      </c>
      <c r="C5631" s="234" t="s">
        <v>742</v>
      </c>
      <c r="D5631" s="235">
        <v>61.65</v>
      </c>
    </row>
    <row r="5632" spans="1:4" ht="24.95" customHeight="1" x14ac:dyDescent="0.2">
      <c r="A5632" s="504">
        <v>87265</v>
      </c>
      <c r="B5632" s="233" t="s">
        <v>9225</v>
      </c>
      <c r="C5632" s="234" t="s">
        <v>742</v>
      </c>
      <c r="D5632" s="235">
        <v>55.54</v>
      </c>
    </row>
    <row r="5633" spans="1:4" ht="24.95" customHeight="1" x14ac:dyDescent="0.2">
      <c r="A5633" s="504">
        <v>87266</v>
      </c>
      <c r="B5633" s="233" t="s">
        <v>9226</v>
      </c>
      <c r="C5633" s="234" t="s">
        <v>742</v>
      </c>
      <c r="D5633" s="235">
        <v>63.76</v>
      </c>
    </row>
    <row r="5634" spans="1:4" ht="24.95" customHeight="1" x14ac:dyDescent="0.2">
      <c r="A5634" s="504">
        <v>87267</v>
      </c>
      <c r="B5634" s="233" t="s">
        <v>9227</v>
      </c>
      <c r="C5634" s="234" t="s">
        <v>742</v>
      </c>
      <c r="D5634" s="235">
        <v>61.12</v>
      </c>
    </row>
    <row r="5635" spans="1:4" ht="24.95" customHeight="1" x14ac:dyDescent="0.2">
      <c r="A5635" s="504">
        <v>87268</v>
      </c>
      <c r="B5635" s="233" t="s">
        <v>9228</v>
      </c>
      <c r="C5635" s="234" t="s">
        <v>742</v>
      </c>
      <c r="D5635" s="235">
        <v>65.5</v>
      </c>
    </row>
    <row r="5636" spans="1:4" ht="24.95" customHeight="1" x14ac:dyDescent="0.2">
      <c r="A5636" s="504">
        <v>87269</v>
      </c>
      <c r="B5636" s="233" t="s">
        <v>9229</v>
      </c>
      <c r="C5636" s="234" t="s">
        <v>742</v>
      </c>
      <c r="D5636" s="235">
        <v>58.86</v>
      </c>
    </row>
    <row r="5637" spans="1:4" ht="24.95" customHeight="1" x14ac:dyDescent="0.2">
      <c r="A5637" s="504">
        <v>87270</v>
      </c>
      <c r="B5637" s="233" t="s">
        <v>9230</v>
      </c>
      <c r="C5637" s="234" t="s">
        <v>742</v>
      </c>
      <c r="D5637" s="235">
        <v>67.28</v>
      </c>
    </row>
    <row r="5638" spans="1:4" ht="24.95" customHeight="1" x14ac:dyDescent="0.2">
      <c r="A5638" s="504">
        <v>87271</v>
      </c>
      <c r="B5638" s="233" t="s">
        <v>9231</v>
      </c>
      <c r="C5638" s="234" t="s">
        <v>742</v>
      </c>
      <c r="D5638" s="235">
        <v>64.069999999999993</v>
      </c>
    </row>
    <row r="5639" spans="1:4" ht="24.95" customHeight="1" x14ac:dyDescent="0.2">
      <c r="A5639" s="504">
        <v>87272</v>
      </c>
      <c r="B5639" s="233" t="s">
        <v>9232</v>
      </c>
      <c r="C5639" s="234" t="s">
        <v>742</v>
      </c>
      <c r="D5639" s="235">
        <v>69</v>
      </c>
    </row>
    <row r="5640" spans="1:4" ht="24.95" customHeight="1" x14ac:dyDescent="0.2">
      <c r="A5640" s="504">
        <v>87273</v>
      </c>
      <c r="B5640" s="233" t="s">
        <v>9233</v>
      </c>
      <c r="C5640" s="234" t="s">
        <v>742</v>
      </c>
      <c r="D5640" s="235">
        <v>60.92</v>
      </c>
    </row>
    <row r="5641" spans="1:4" ht="24.95" customHeight="1" x14ac:dyDescent="0.2">
      <c r="A5641" s="504">
        <v>87274</v>
      </c>
      <c r="B5641" s="233" t="s">
        <v>9234</v>
      </c>
      <c r="C5641" s="234" t="s">
        <v>742</v>
      </c>
      <c r="D5641" s="235">
        <v>70.260000000000005</v>
      </c>
    </row>
    <row r="5642" spans="1:4" ht="24.95" customHeight="1" x14ac:dyDescent="0.2">
      <c r="A5642" s="504">
        <v>87275</v>
      </c>
      <c r="B5642" s="233" t="s">
        <v>9235</v>
      </c>
      <c r="C5642" s="234" t="s">
        <v>742</v>
      </c>
      <c r="D5642" s="235">
        <v>67.55</v>
      </c>
    </row>
    <row r="5643" spans="1:4" ht="24.95" customHeight="1" x14ac:dyDescent="0.2">
      <c r="A5643" s="504">
        <v>88786</v>
      </c>
      <c r="B5643" s="233" t="s">
        <v>9236</v>
      </c>
      <c r="C5643" s="234" t="s">
        <v>742</v>
      </c>
      <c r="D5643" s="235">
        <v>155.6</v>
      </c>
    </row>
    <row r="5644" spans="1:4" ht="24.95" customHeight="1" x14ac:dyDescent="0.2">
      <c r="A5644" s="504">
        <v>88787</v>
      </c>
      <c r="B5644" s="233" t="s">
        <v>9237</v>
      </c>
      <c r="C5644" s="234" t="s">
        <v>742</v>
      </c>
      <c r="D5644" s="235">
        <v>142.66</v>
      </c>
    </row>
    <row r="5645" spans="1:4" ht="24.95" customHeight="1" x14ac:dyDescent="0.2">
      <c r="A5645" s="504">
        <v>88788</v>
      </c>
      <c r="B5645" s="233" t="s">
        <v>9238</v>
      </c>
      <c r="C5645" s="234" t="s">
        <v>742</v>
      </c>
      <c r="D5645" s="235">
        <v>151.97999999999999</v>
      </c>
    </row>
    <row r="5646" spans="1:4" ht="24.95" customHeight="1" x14ac:dyDescent="0.2">
      <c r="A5646" s="504">
        <v>88789</v>
      </c>
      <c r="B5646" s="233" t="s">
        <v>9239</v>
      </c>
      <c r="C5646" s="234" t="s">
        <v>742</v>
      </c>
      <c r="D5646" s="235">
        <v>180.76</v>
      </c>
    </row>
    <row r="5647" spans="1:4" ht="24.95" customHeight="1" x14ac:dyDescent="0.2">
      <c r="A5647" s="504">
        <v>89045</v>
      </c>
      <c r="B5647" s="233" t="s">
        <v>9240</v>
      </c>
      <c r="C5647" s="234" t="s">
        <v>742</v>
      </c>
      <c r="D5647" s="235">
        <v>61.49</v>
      </c>
    </row>
    <row r="5648" spans="1:4" ht="24.95" customHeight="1" x14ac:dyDescent="0.2">
      <c r="A5648" s="504">
        <v>89170</v>
      </c>
      <c r="B5648" s="233" t="s">
        <v>9241</v>
      </c>
      <c r="C5648" s="234" t="s">
        <v>742</v>
      </c>
      <c r="D5648" s="235">
        <v>59.95</v>
      </c>
    </row>
    <row r="5649" spans="1:7" ht="24.95" customHeight="1" x14ac:dyDescent="0.2">
      <c r="A5649" s="504">
        <v>93392</v>
      </c>
      <c r="B5649" s="233" t="s">
        <v>9242</v>
      </c>
      <c r="C5649" s="234" t="s">
        <v>742</v>
      </c>
      <c r="D5649" s="235">
        <v>45.89</v>
      </c>
    </row>
    <row r="5650" spans="1:7" ht="24.95" customHeight="1" x14ac:dyDescent="0.2">
      <c r="A5650" s="504">
        <v>93393</v>
      </c>
      <c r="B5650" s="233" t="s">
        <v>9243</v>
      </c>
      <c r="C5650" s="234" t="s">
        <v>742</v>
      </c>
      <c r="D5650" s="235">
        <v>39.93</v>
      </c>
    </row>
    <row r="5651" spans="1:7" ht="24.95" customHeight="1" x14ac:dyDescent="0.2">
      <c r="A5651" s="504">
        <v>93394</v>
      </c>
      <c r="B5651" s="233" t="s">
        <v>9244</v>
      </c>
      <c r="C5651" s="234" t="s">
        <v>742</v>
      </c>
      <c r="D5651" s="235">
        <v>48</v>
      </c>
    </row>
    <row r="5652" spans="1:7" ht="24.95" customHeight="1" x14ac:dyDescent="0.2">
      <c r="A5652" s="504">
        <v>93395</v>
      </c>
      <c r="B5652" s="233" t="s">
        <v>9245</v>
      </c>
      <c r="C5652" s="234" t="s">
        <v>742</v>
      </c>
      <c r="D5652" s="235">
        <v>45.36</v>
      </c>
    </row>
    <row r="5653" spans="1:7" ht="24.95" customHeight="1" x14ac:dyDescent="0.2">
      <c r="A5653" s="504">
        <v>84088</v>
      </c>
      <c r="B5653" s="233" t="s">
        <v>9246</v>
      </c>
      <c r="C5653" s="234" t="s">
        <v>779</v>
      </c>
      <c r="D5653" s="235">
        <v>87.81</v>
      </c>
    </row>
    <row r="5654" spans="1:7" ht="24.95" customHeight="1" x14ac:dyDescent="0.2">
      <c r="A5654" s="504">
        <v>84089</v>
      </c>
      <c r="B5654" s="233" t="s">
        <v>9247</v>
      </c>
      <c r="C5654" s="234" t="s">
        <v>779</v>
      </c>
      <c r="D5654" s="235">
        <v>123.64</v>
      </c>
    </row>
    <row r="5655" spans="1:7" ht="24.95" customHeight="1" x14ac:dyDescent="0.2">
      <c r="A5655" s="504">
        <v>40675</v>
      </c>
      <c r="B5655" s="233" t="s">
        <v>9248</v>
      </c>
      <c r="C5655" s="234" t="s">
        <v>779</v>
      </c>
      <c r="D5655" s="235">
        <v>3.85</v>
      </c>
    </row>
    <row r="5656" spans="1:7" ht="24.95" customHeight="1" x14ac:dyDescent="0.2">
      <c r="A5656" s="504">
        <v>84093</v>
      </c>
      <c r="B5656" s="233" t="s">
        <v>9249</v>
      </c>
      <c r="C5656" s="234" t="s">
        <v>779</v>
      </c>
      <c r="D5656" s="235">
        <v>31.18</v>
      </c>
    </row>
    <row r="5657" spans="1:7" ht="24.95" customHeight="1" x14ac:dyDescent="0.2">
      <c r="A5657" s="504">
        <v>96112</v>
      </c>
      <c r="B5657" s="233" t="s">
        <v>9250</v>
      </c>
      <c r="C5657" s="234" t="s">
        <v>742</v>
      </c>
      <c r="D5657" s="235">
        <v>99.32</v>
      </c>
    </row>
    <row r="5658" spans="1:7" ht="24.95" customHeight="1" x14ac:dyDescent="0.2">
      <c r="A5658" s="504">
        <v>96117</v>
      </c>
      <c r="B5658" s="233" t="s">
        <v>9251</v>
      </c>
      <c r="C5658" s="234" t="s">
        <v>742</v>
      </c>
      <c r="D5658" s="235">
        <v>117.29</v>
      </c>
    </row>
    <row r="5659" spans="1:7" ht="24.95" customHeight="1" x14ac:dyDescent="0.2">
      <c r="A5659" s="504">
        <v>96122</v>
      </c>
      <c r="B5659" s="233" t="s">
        <v>9252</v>
      </c>
      <c r="C5659" s="234" t="s">
        <v>779</v>
      </c>
      <c r="D5659" s="235">
        <v>26</v>
      </c>
    </row>
    <row r="5660" spans="1:7" ht="24.95" customHeight="1" x14ac:dyDescent="0.2">
      <c r="A5660" s="504">
        <v>96109</v>
      </c>
      <c r="B5660" s="233" t="s">
        <v>9253</v>
      </c>
      <c r="C5660" s="234" t="s">
        <v>742</v>
      </c>
      <c r="D5660" s="235">
        <v>30.96</v>
      </c>
    </row>
    <row r="5661" spans="1:7" ht="24.95" customHeight="1" x14ac:dyDescent="0.2">
      <c r="A5661" s="504">
        <v>96110</v>
      </c>
      <c r="B5661" s="233" t="s">
        <v>9254</v>
      </c>
      <c r="C5661" s="234" t="s">
        <v>742</v>
      </c>
      <c r="D5661" s="235">
        <v>51.52</v>
      </c>
    </row>
    <row r="5662" spans="1:7" ht="24.95" customHeight="1" x14ac:dyDescent="0.2">
      <c r="A5662" s="504">
        <v>96113</v>
      </c>
      <c r="B5662" s="233" t="s">
        <v>9255</v>
      </c>
      <c r="C5662" s="234" t="s">
        <v>742</v>
      </c>
      <c r="D5662" s="235">
        <v>27.85</v>
      </c>
      <c r="G5662" s="232"/>
    </row>
    <row r="5663" spans="1:7" ht="24.95" customHeight="1" x14ac:dyDescent="0.2">
      <c r="A5663" s="504">
        <v>96114</v>
      </c>
      <c r="B5663" s="233" t="s">
        <v>9256</v>
      </c>
      <c r="C5663" s="234" t="s">
        <v>742</v>
      </c>
      <c r="D5663" s="235">
        <v>52.01</v>
      </c>
    </row>
    <row r="5664" spans="1:7" ht="24.95" customHeight="1" x14ac:dyDescent="0.2">
      <c r="A5664" s="504">
        <v>96120</v>
      </c>
      <c r="B5664" s="233" t="s">
        <v>9257</v>
      </c>
      <c r="C5664" s="234" t="s">
        <v>779</v>
      </c>
      <c r="D5664" s="235">
        <v>2.21</v>
      </c>
    </row>
    <row r="5665" spans="1:4" ht="24.95" customHeight="1" x14ac:dyDescent="0.2">
      <c r="A5665" s="504">
        <v>96123</v>
      </c>
      <c r="B5665" s="233" t="s">
        <v>9258</v>
      </c>
      <c r="C5665" s="234" t="s">
        <v>779</v>
      </c>
      <c r="D5665" s="235">
        <v>19.920000000000002</v>
      </c>
    </row>
    <row r="5666" spans="1:4" ht="24.95" customHeight="1" x14ac:dyDescent="0.2">
      <c r="A5666" s="504">
        <v>96124</v>
      </c>
      <c r="B5666" s="233" t="s">
        <v>9259</v>
      </c>
      <c r="C5666" s="234" t="s">
        <v>779</v>
      </c>
      <c r="D5666" s="235">
        <v>32.28</v>
      </c>
    </row>
    <row r="5667" spans="1:4" ht="24.95" customHeight="1" x14ac:dyDescent="0.2">
      <c r="A5667" s="504">
        <v>72200</v>
      </c>
      <c r="B5667" s="233" t="s">
        <v>9260</v>
      </c>
      <c r="C5667" s="234" t="s">
        <v>742</v>
      </c>
      <c r="D5667" s="235">
        <v>72.739999999999995</v>
      </c>
    </row>
    <row r="5668" spans="1:4" ht="24.95" customHeight="1" x14ac:dyDescent="0.2">
      <c r="A5668" s="504" t="s">
        <v>9261</v>
      </c>
      <c r="B5668" s="233" t="s">
        <v>9262</v>
      </c>
      <c r="C5668" s="234" t="s">
        <v>779</v>
      </c>
      <c r="D5668" s="235">
        <v>84.31</v>
      </c>
    </row>
    <row r="5669" spans="1:4" ht="24.95" customHeight="1" x14ac:dyDescent="0.2">
      <c r="A5669" s="504">
        <v>72201</v>
      </c>
      <c r="B5669" s="233" t="s">
        <v>9263</v>
      </c>
      <c r="C5669" s="234" t="s">
        <v>742</v>
      </c>
      <c r="D5669" s="235">
        <v>9.07</v>
      </c>
    </row>
    <row r="5670" spans="1:4" ht="24.95" customHeight="1" x14ac:dyDescent="0.2">
      <c r="A5670" s="504">
        <v>96111</v>
      </c>
      <c r="B5670" s="233" t="s">
        <v>9264</v>
      </c>
      <c r="C5670" s="234" t="s">
        <v>742</v>
      </c>
      <c r="D5670" s="235">
        <v>37.619999999999997</v>
      </c>
    </row>
    <row r="5671" spans="1:4" ht="24.95" customHeight="1" x14ac:dyDescent="0.2">
      <c r="A5671" s="504">
        <v>96116</v>
      </c>
      <c r="B5671" s="233" t="s">
        <v>9265</v>
      </c>
      <c r="C5671" s="234" t="s">
        <v>742</v>
      </c>
      <c r="D5671" s="235">
        <v>40.28</v>
      </c>
    </row>
    <row r="5672" spans="1:4" ht="24.95" customHeight="1" x14ac:dyDescent="0.2">
      <c r="A5672" s="504">
        <v>96121</v>
      </c>
      <c r="B5672" s="233" t="s">
        <v>9266</v>
      </c>
      <c r="C5672" s="234" t="s">
        <v>779</v>
      </c>
      <c r="D5672" s="235">
        <v>6.82</v>
      </c>
    </row>
    <row r="5673" spans="1:4" ht="24.95" customHeight="1" x14ac:dyDescent="0.2">
      <c r="A5673" s="504">
        <v>96485</v>
      </c>
      <c r="B5673" s="233" t="s">
        <v>9267</v>
      </c>
      <c r="C5673" s="234" t="s">
        <v>742</v>
      </c>
      <c r="D5673" s="235">
        <v>43.57</v>
      </c>
    </row>
    <row r="5674" spans="1:4" ht="24.95" customHeight="1" x14ac:dyDescent="0.2">
      <c r="A5674" s="504">
        <v>96486</v>
      </c>
      <c r="B5674" s="233" t="s">
        <v>9268</v>
      </c>
      <c r="C5674" s="234" t="s">
        <v>742</v>
      </c>
      <c r="D5674" s="235">
        <v>46.6</v>
      </c>
    </row>
    <row r="5675" spans="1:4" ht="24.95" customHeight="1" x14ac:dyDescent="0.2">
      <c r="A5675" s="504">
        <v>72198</v>
      </c>
      <c r="B5675" s="233" t="s">
        <v>9269</v>
      </c>
      <c r="C5675" s="234" t="s">
        <v>742</v>
      </c>
      <c r="D5675" s="235">
        <v>82.25</v>
      </c>
    </row>
    <row r="5676" spans="1:4" ht="24.95" customHeight="1" x14ac:dyDescent="0.2">
      <c r="A5676" s="504" t="s">
        <v>9270</v>
      </c>
      <c r="B5676" s="233" t="s">
        <v>9271</v>
      </c>
      <c r="C5676" s="234" t="s">
        <v>742</v>
      </c>
      <c r="D5676" s="235">
        <v>45.49</v>
      </c>
    </row>
    <row r="5677" spans="1:4" ht="24.95" customHeight="1" x14ac:dyDescent="0.2">
      <c r="A5677" s="504">
        <v>83730</v>
      </c>
      <c r="B5677" s="233" t="s">
        <v>9272</v>
      </c>
      <c r="C5677" s="234" t="s">
        <v>742</v>
      </c>
      <c r="D5677" s="235">
        <v>199.03</v>
      </c>
    </row>
    <row r="5678" spans="1:4" ht="24.95" customHeight="1" x14ac:dyDescent="0.2">
      <c r="A5678" s="504">
        <v>83736</v>
      </c>
      <c r="B5678" s="233" t="s">
        <v>9273</v>
      </c>
      <c r="C5678" s="234" t="s">
        <v>742</v>
      </c>
      <c r="D5678" s="235">
        <v>181.94</v>
      </c>
    </row>
    <row r="5679" spans="1:4" ht="24.95" customHeight="1" x14ac:dyDescent="0.2">
      <c r="A5679" s="504">
        <v>91514</v>
      </c>
      <c r="B5679" s="233" t="s">
        <v>9274</v>
      </c>
      <c r="C5679" s="234" t="s">
        <v>742</v>
      </c>
      <c r="D5679" s="235">
        <v>4.9000000000000004</v>
      </c>
    </row>
    <row r="5680" spans="1:4" ht="24.95" customHeight="1" x14ac:dyDescent="0.2">
      <c r="A5680" s="504">
        <v>91515</v>
      </c>
      <c r="B5680" s="233" t="s">
        <v>9275</v>
      </c>
      <c r="C5680" s="234" t="s">
        <v>742</v>
      </c>
      <c r="D5680" s="235">
        <v>6.49</v>
      </c>
    </row>
    <row r="5681" spans="1:4" ht="24.95" customHeight="1" x14ac:dyDescent="0.2">
      <c r="A5681" s="504">
        <v>91516</v>
      </c>
      <c r="B5681" s="233" t="s">
        <v>9276</v>
      </c>
      <c r="C5681" s="234" t="s">
        <v>742</v>
      </c>
      <c r="D5681" s="235">
        <v>9.48</v>
      </c>
    </row>
    <row r="5682" spans="1:4" ht="24.95" customHeight="1" x14ac:dyDescent="0.2">
      <c r="A5682" s="504">
        <v>91517</v>
      </c>
      <c r="B5682" s="233" t="s">
        <v>9277</v>
      </c>
      <c r="C5682" s="234" t="s">
        <v>742</v>
      </c>
      <c r="D5682" s="235">
        <v>10.55</v>
      </c>
    </row>
    <row r="5683" spans="1:4" ht="24.95" customHeight="1" x14ac:dyDescent="0.2">
      <c r="A5683" s="504">
        <v>91519</v>
      </c>
      <c r="B5683" s="233" t="s">
        <v>9278</v>
      </c>
      <c r="C5683" s="234" t="s">
        <v>742</v>
      </c>
      <c r="D5683" s="235">
        <v>12.12</v>
      </c>
    </row>
    <row r="5684" spans="1:4" ht="24.95" customHeight="1" x14ac:dyDescent="0.2">
      <c r="A5684" s="504">
        <v>91520</v>
      </c>
      <c r="B5684" s="233" t="s">
        <v>9279</v>
      </c>
      <c r="C5684" s="234" t="s">
        <v>742</v>
      </c>
      <c r="D5684" s="235">
        <v>1.78</v>
      </c>
    </row>
    <row r="5685" spans="1:4" ht="24.95" customHeight="1" x14ac:dyDescent="0.2">
      <c r="A5685" s="504">
        <v>91522</v>
      </c>
      <c r="B5685" s="233" t="s">
        <v>9280</v>
      </c>
      <c r="C5685" s="234" t="s">
        <v>742</v>
      </c>
      <c r="D5685" s="235">
        <v>2.13</v>
      </c>
    </row>
    <row r="5686" spans="1:4" ht="24.95" customHeight="1" x14ac:dyDescent="0.2">
      <c r="A5686" s="504">
        <v>91525</v>
      </c>
      <c r="B5686" s="233" t="s">
        <v>9281</v>
      </c>
      <c r="C5686" s="234" t="s">
        <v>742</v>
      </c>
      <c r="D5686" s="235">
        <v>3.93</v>
      </c>
    </row>
    <row r="5687" spans="1:4" ht="24.95" customHeight="1" x14ac:dyDescent="0.2">
      <c r="A5687" s="504">
        <v>73548</v>
      </c>
      <c r="B5687" s="233" t="s">
        <v>9282</v>
      </c>
      <c r="C5687" s="234" t="s">
        <v>741</v>
      </c>
      <c r="D5687" s="235">
        <v>419.65</v>
      </c>
    </row>
    <row r="5688" spans="1:4" ht="24.95" customHeight="1" x14ac:dyDescent="0.2">
      <c r="A5688" s="504">
        <v>73549</v>
      </c>
      <c r="B5688" s="233" t="s">
        <v>9283</v>
      </c>
      <c r="C5688" s="234" t="s">
        <v>741</v>
      </c>
      <c r="D5688" s="235">
        <v>403.48</v>
      </c>
    </row>
    <row r="5689" spans="1:4" ht="24.95" customHeight="1" x14ac:dyDescent="0.2">
      <c r="A5689" s="504">
        <v>87280</v>
      </c>
      <c r="B5689" s="233" t="s">
        <v>9284</v>
      </c>
      <c r="C5689" s="234" t="s">
        <v>741</v>
      </c>
      <c r="D5689" s="235">
        <v>231.67</v>
      </c>
    </row>
    <row r="5690" spans="1:4" ht="24.95" customHeight="1" x14ac:dyDescent="0.2">
      <c r="A5690" s="504">
        <v>87281</v>
      </c>
      <c r="B5690" s="233" t="s">
        <v>9285</v>
      </c>
      <c r="C5690" s="234" t="s">
        <v>741</v>
      </c>
      <c r="D5690" s="235">
        <v>224.33</v>
      </c>
    </row>
    <row r="5691" spans="1:4" ht="24.95" customHeight="1" x14ac:dyDescent="0.2">
      <c r="A5691" s="504">
        <v>87283</v>
      </c>
      <c r="B5691" s="233" t="s">
        <v>9286</v>
      </c>
      <c r="C5691" s="234" t="s">
        <v>741</v>
      </c>
      <c r="D5691" s="235">
        <v>252.61</v>
      </c>
    </row>
    <row r="5692" spans="1:4" ht="24.95" customHeight="1" x14ac:dyDescent="0.2">
      <c r="A5692" s="504">
        <v>87284</v>
      </c>
      <c r="B5692" s="233" t="s">
        <v>9287</v>
      </c>
      <c r="C5692" s="234" t="s">
        <v>741</v>
      </c>
      <c r="D5692" s="235">
        <v>230.18</v>
      </c>
    </row>
    <row r="5693" spans="1:4" ht="24.95" customHeight="1" x14ac:dyDescent="0.2">
      <c r="A5693" s="504">
        <v>87286</v>
      </c>
      <c r="B5693" s="233" t="s">
        <v>9288</v>
      </c>
      <c r="C5693" s="234" t="s">
        <v>741</v>
      </c>
      <c r="D5693" s="235">
        <v>248.55</v>
      </c>
    </row>
    <row r="5694" spans="1:4" ht="24.95" customHeight="1" x14ac:dyDescent="0.2">
      <c r="A5694" s="504">
        <v>87287</v>
      </c>
      <c r="B5694" s="233" t="s">
        <v>9289</v>
      </c>
      <c r="C5694" s="234" t="s">
        <v>741</v>
      </c>
      <c r="D5694" s="235">
        <v>312.37</v>
      </c>
    </row>
    <row r="5695" spans="1:4" ht="24.95" customHeight="1" x14ac:dyDescent="0.2">
      <c r="A5695" s="504">
        <v>87289</v>
      </c>
      <c r="B5695" s="233" t="s">
        <v>9290</v>
      </c>
      <c r="C5695" s="234" t="s">
        <v>741</v>
      </c>
      <c r="D5695" s="235">
        <v>311.18</v>
      </c>
    </row>
    <row r="5696" spans="1:4" ht="24.95" customHeight="1" x14ac:dyDescent="0.2">
      <c r="A5696" s="504">
        <v>87290</v>
      </c>
      <c r="B5696" s="233" t="s">
        <v>9291</v>
      </c>
      <c r="C5696" s="234" t="s">
        <v>741</v>
      </c>
      <c r="D5696" s="235">
        <v>303.14</v>
      </c>
    </row>
    <row r="5697" spans="1:4" ht="24.95" customHeight="1" x14ac:dyDescent="0.2">
      <c r="A5697" s="504">
        <v>87292</v>
      </c>
      <c r="B5697" s="233" t="s">
        <v>9292</v>
      </c>
      <c r="C5697" s="234" t="s">
        <v>741</v>
      </c>
      <c r="D5697" s="235">
        <v>330.2</v>
      </c>
    </row>
    <row r="5698" spans="1:4" ht="24.95" customHeight="1" x14ac:dyDescent="0.2">
      <c r="A5698" s="504">
        <v>87294</v>
      </c>
      <c r="B5698" s="233" t="s">
        <v>9293</v>
      </c>
      <c r="C5698" s="234" t="s">
        <v>741</v>
      </c>
      <c r="D5698" s="235">
        <v>308.77999999999997</v>
      </c>
    </row>
    <row r="5699" spans="1:4" ht="24.95" customHeight="1" x14ac:dyDescent="0.2">
      <c r="A5699" s="504">
        <v>87295</v>
      </c>
      <c r="B5699" s="233" t="s">
        <v>9294</v>
      </c>
      <c r="C5699" s="234" t="s">
        <v>741</v>
      </c>
      <c r="D5699" s="235">
        <v>324.64999999999998</v>
      </c>
    </row>
    <row r="5700" spans="1:4" ht="24.95" customHeight="1" x14ac:dyDescent="0.2">
      <c r="A5700" s="504">
        <v>87296</v>
      </c>
      <c r="B5700" s="233" t="s">
        <v>9295</v>
      </c>
      <c r="C5700" s="234" t="s">
        <v>741</v>
      </c>
      <c r="D5700" s="235">
        <v>301.82</v>
      </c>
    </row>
    <row r="5701" spans="1:4" ht="24.95" customHeight="1" x14ac:dyDescent="0.2">
      <c r="A5701" s="504">
        <v>87298</v>
      </c>
      <c r="B5701" s="233" t="s">
        <v>9296</v>
      </c>
      <c r="C5701" s="234" t="s">
        <v>741</v>
      </c>
      <c r="D5701" s="235">
        <v>355.15</v>
      </c>
    </row>
    <row r="5702" spans="1:4" ht="24.95" customHeight="1" x14ac:dyDescent="0.2">
      <c r="A5702" s="504">
        <v>87299</v>
      </c>
      <c r="B5702" s="233" t="s">
        <v>9297</v>
      </c>
      <c r="C5702" s="234" t="s">
        <v>741</v>
      </c>
      <c r="D5702" s="235">
        <v>338.07</v>
      </c>
    </row>
    <row r="5703" spans="1:4" ht="24.95" customHeight="1" x14ac:dyDescent="0.2">
      <c r="A5703" s="504">
        <v>87301</v>
      </c>
      <c r="B5703" s="233" t="s">
        <v>9298</v>
      </c>
      <c r="C5703" s="234" t="s">
        <v>741</v>
      </c>
      <c r="D5703" s="235">
        <v>313.66000000000003</v>
      </c>
    </row>
    <row r="5704" spans="1:4" ht="24.95" customHeight="1" x14ac:dyDescent="0.2">
      <c r="A5704" s="504">
        <v>87302</v>
      </c>
      <c r="B5704" s="233" t="s">
        <v>9299</v>
      </c>
      <c r="C5704" s="234" t="s">
        <v>741</v>
      </c>
      <c r="D5704" s="235">
        <v>299.33999999999997</v>
      </c>
    </row>
    <row r="5705" spans="1:4" ht="24.95" customHeight="1" x14ac:dyDescent="0.2">
      <c r="A5705" s="504">
        <v>87304</v>
      </c>
      <c r="B5705" s="233" t="s">
        <v>9300</v>
      </c>
      <c r="C5705" s="234" t="s">
        <v>741</v>
      </c>
      <c r="D5705" s="235">
        <v>290.63</v>
      </c>
    </row>
    <row r="5706" spans="1:4" ht="24.95" customHeight="1" x14ac:dyDescent="0.2">
      <c r="A5706" s="504">
        <v>87305</v>
      </c>
      <c r="B5706" s="233" t="s">
        <v>9301</v>
      </c>
      <c r="C5706" s="234" t="s">
        <v>741</v>
      </c>
      <c r="D5706" s="235">
        <v>275.20999999999998</v>
      </c>
    </row>
    <row r="5707" spans="1:4" ht="24.95" customHeight="1" x14ac:dyDescent="0.2">
      <c r="A5707" s="504">
        <v>87307</v>
      </c>
      <c r="B5707" s="233" t="s">
        <v>9302</v>
      </c>
      <c r="C5707" s="234" t="s">
        <v>741</v>
      </c>
      <c r="D5707" s="235">
        <v>267.58</v>
      </c>
    </row>
    <row r="5708" spans="1:4" ht="24.95" customHeight="1" x14ac:dyDescent="0.2">
      <c r="A5708" s="504">
        <v>87308</v>
      </c>
      <c r="B5708" s="233" t="s">
        <v>9303</v>
      </c>
      <c r="C5708" s="234" t="s">
        <v>741</v>
      </c>
      <c r="D5708" s="235">
        <v>254.97</v>
      </c>
    </row>
    <row r="5709" spans="1:4" ht="24.95" customHeight="1" x14ac:dyDescent="0.2">
      <c r="A5709" s="504">
        <v>87310</v>
      </c>
      <c r="B5709" s="233" t="s">
        <v>9304</v>
      </c>
      <c r="C5709" s="234" t="s">
        <v>741</v>
      </c>
      <c r="D5709" s="235">
        <v>255.32</v>
      </c>
    </row>
    <row r="5710" spans="1:4" ht="24.95" customHeight="1" x14ac:dyDescent="0.2">
      <c r="A5710" s="504">
        <v>87311</v>
      </c>
      <c r="B5710" s="233" t="s">
        <v>9305</v>
      </c>
      <c r="C5710" s="234" t="s">
        <v>741</v>
      </c>
      <c r="D5710" s="235">
        <v>246.11</v>
      </c>
    </row>
    <row r="5711" spans="1:4" ht="24.95" customHeight="1" x14ac:dyDescent="0.2">
      <c r="A5711" s="504">
        <v>87313</v>
      </c>
      <c r="B5711" s="233" t="s">
        <v>9306</v>
      </c>
      <c r="C5711" s="234" t="s">
        <v>741</v>
      </c>
      <c r="D5711" s="235">
        <v>301.51</v>
      </c>
    </row>
    <row r="5712" spans="1:4" ht="24.95" customHeight="1" x14ac:dyDescent="0.2">
      <c r="A5712" s="504">
        <v>87314</v>
      </c>
      <c r="B5712" s="233" t="s">
        <v>9307</v>
      </c>
      <c r="C5712" s="234" t="s">
        <v>741</v>
      </c>
      <c r="D5712" s="235">
        <v>292.91000000000003</v>
      </c>
    </row>
    <row r="5713" spans="1:4" ht="24.95" customHeight="1" x14ac:dyDescent="0.2">
      <c r="A5713" s="504">
        <v>87316</v>
      </c>
      <c r="B5713" s="233" t="s">
        <v>9308</v>
      </c>
      <c r="C5713" s="234" t="s">
        <v>741</v>
      </c>
      <c r="D5713" s="235">
        <v>278.77</v>
      </c>
    </row>
    <row r="5714" spans="1:4" ht="24.95" customHeight="1" x14ac:dyDescent="0.2">
      <c r="A5714" s="504">
        <v>87317</v>
      </c>
      <c r="B5714" s="233" t="s">
        <v>9309</v>
      </c>
      <c r="C5714" s="234" t="s">
        <v>741</v>
      </c>
      <c r="D5714" s="235">
        <v>265.29000000000002</v>
      </c>
    </row>
    <row r="5715" spans="1:4" ht="24.95" customHeight="1" x14ac:dyDescent="0.2">
      <c r="A5715" s="504">
        <v>87319</v>
      </c>
      <c r="B5715" s="233" t="s">
        <v>9310</v>
      </c>
      <c r="C5715" s="234" t="s">
        <v>741</v>
      </c>
      <c r="D5715" s="235">
        <v>1470.22</v>
      </c>
    </row>
    <row r="5716" spans="1:4" ht="24.95" customHeight="1" x14ac:dyDescent="0.2">
      <c r="A5716" s="504">
        <v>87320</v>
      </c>
      <c r="B5716" s="233" t="s">
        <v>9311</v>
      </c>
      <c r="C5716" s="234" t="s">
        <v>741</v>
      </c>
      <c r="D5716" s="235">
        <v>1466.72</v>
      </c>
    </row>
    <row r="5717" spans="1:4" ht="24.95" customHeight="1" x14ac:dyDescent="0.2">
      <c r="A5717" s="504">
        <v>87322</v>
      </c>
      <c r="B5717" s="233" t="s">
        <v>9312</v>
      </c>
      <c r="C5717" s="234" t="s">
        <v>741</v>
      </c>
      <c r="D5717" s="235">
        <v>1518.5</v>
      </c>
    </row>
    <row r="5718" spans="1:4" ht="24.95" customHeight="1" x14ac:dyDescent="0.2">
      <c r="A5718" s="504">
        <v>87323</v>
      </c>
      <c r="B5718" s="233" t="s">
        <v>9313</v>
      </c>
      <c r="C5718" s="234" t="s">
        <v>741</v>
      </c>
      <c r="D5718" s="235">
        <v>1504.91</v>
      </c>
    </row>
    <row r="5719" spans="1:4" ht="24.95" customHeight="1" x14ac:dyDescent="0.2">
      <c r="A5719" s="504">
        <v>87325</v>
      </c>
      <c r="B5719" s="233" t="s">
        <v>9314</v>
      </c>
      <c r="C5719" s="234" t="s">
        <v>741</v>
      </c>
      <c r="D5719" s="235">
        <v>1492.17</v>
      </c>
    </row>
    <row r="5720" spans="1:4" ht="24.95" customHeight="1" x14ac:dyDescent="0.2">
      <c r="A5720" s="504">
        <v>87326</v>
      </c>
      <c r="B5720" s="233" t="s">
        <v>9315</v>
      </c>
      <c r="C5720" s="234" t="s">
        <v>741</v>
      </c>
      <c r="D5720" s="235">
        <v>1482.33</v>
      </c>
    </row>
    <row r="5721" spans="1:4" ht="24.95" customHeight="1" x14ac:dyDescent="0.2">
      <c r="A5721" s="504">
        <v>87327</v>
      </c>
      <c r="B5721" s="233" t="s">
        <v>9316</v>
      </c>
      <c r="C5721" s="234" t="s">
        <v>741</v>
      </c>
      <c r="D5721" s="235">
        <v>250.79</v>
      </c>
    </row>
    <row r="5722" spans="1:4" ht="24.95" customHeight="1" x14ac:dyDescent="0.2">
      <c r="A5722" s="504">
        <v>87328</v>
      </c>
      <c r="B5722" s="233" t="s">
        <v>9317</v>
      </c>
      <c r="C5722" s="234" t="s">
        <v>741</v>
      </c>
      <c r="D5722" s="235">
        <v>212.55</v>
      </c>
    </row>
    <row r="5723" spans="1:4" ht="24.95" customHeight="1" x14ac:dyDescent="0.2">
      <c r="A5723" s="504">
        <v>87329</v>
      </c>
      <c r="B5723" s="233" t="s">
        <v>9318</v>
      </c>
      <c r="C5723" s="234" t="s">
        <v>741</v>
      </c>
      <c r="D5723" s="235">
        <v>273.02999999999997</v>
      </c>
    </row>
    <row r="5724" spans="1:4" ht="24.95" customHeight="1" x14ac:dyDescent="0.2">
      <c r="A5724" s="504">
        <v>87330</v>
      </c>
      <c r="B5724" s="233" t="s">
        <v>9319</v>
      </c>
      <c r="C5724" s="234" t="s">
        <v>741</v>
      </c>
      <c r="D5724" s="235">
        <v>232.12</v>
      </c>
    </row>
    <row r="5725" spans="1:4" ht="24.95" customHeight="1" x14ac:dyDescent="0.2">
      <c r="A5725" s="504">
        <v>87331</v>
      </c>
      <c r="B5725" s="233" t="s">
        <v>9320</v>
      </c>
      <c r="C5725" s="234" t="s">
        <v>741</v>
      </c>
      <c r="D5725" s="235">
        <v>337.65</v>
      </c>
    </row>
    <row r="5726" spans="1:4" ht="24.95" customHeight="1" x14ac:dyDescent="0.2">
      <c r="A5726" s="504">
        <v>87332</v>
      </c>
      <c r="B5726" s="233" t="s">
        <v>9321</v>
      </c>
      <c r="C5726" s="234" t="s">
        <v>741</v>
      </c>
      <c r="D5726" s="235">
        <v>297.24</v>
      </c>
    </row>
    <row r="5727" spans="1:4" ht="24.95" customHeight="1" x14ac:dyDescent="0.2">
      <c r="A5727" s="504">
        <v>87333</v>
      </c>
      <c r="B5727" s="233" t="s">
        <v>9322</v>
      </c>
      <c r="C5727" s="234" t="s">
        <v>741</v>
      </c>
      <c r="D5727" s="235">
        <v>317.74</v>
      </c>
    </row>
    <row r="5728" spans="1:4" ht="24.95" customHeight="1" x14ac:dyDescent="0.2">
      <c r="A5728" s="504">
        <v>87334</v>
      </c>
      <c r="B5728" s="233" t="s">
        <v>9323</v>
      </c>
      <c r="C5728" s="234" t="s">
        <v>741</v>
      </c>
      <c r="D5728" s="235">
        <v>287.55</v>
      </c>
    </row>
    <row r="5729" spans="1:4" ht="24.95" customHeight="1" x14ac:dyDescent="0.2">
      <c r="A5729" s="504">
        <v>87335</v>
      </c>
      <c r="B5729" s="233" t="s">
        <v>9324</v>
      </c>
      <c r="C5729" s="234" t="s">
        <v>741</v>
      </c>
      <c r="D5729" s="235">
        <v>327.48</v>
      </c>
    </row>
    <row r="5730" spans="1:4" ht="24.95" customHeight="1" x14ac:dyDescent="0.2">
      <c r="A5730" s="504">
        <v>87336</v>
      </c>
      <c r="B5730" s="233" t="s">
        <v>9325</v>
      </c>
      <c r="C5730" s="234" t="s">
        <v>741</v>
      </c>
      <c r="D5730" s="235">
        <v>304.33999999999997</v>
      </c>
    </row>
    <row r="5731" spans="1:4" ht="24.95" customHeight="1" x14ac:dyDescent="0.2">
      <c r="A5731" s="504">
        <v>87337</v>
      </c>
      <c r="B5731" s="233" t="s">
        <v>9326</v>
      </c>
      <c r="C5731" s="234" t="s">
        <v>741</v>
      </c>
      <c r="D5731" s="235">
        <v>309.63</v>
      </c>
    </row>
    <row r="5732" spans="1:4" ht="24.95" customHeight="1" x14ac:dyDescent="0.2">
      <c r="A5732" s="504">
        <v>87338</v>
      </c>
      <c r="B5732" s="233" t="s">
        <v>9327</v>
      </c>
      <c r="C5732" s="234" t="s">
        <v>741</v>
      </c>
      <c r="D5732" s="235">
        <v>299.83</v>
      </c>
    </row>
    <row r="5733" spans="1:4" ht="24.95" customHeight="1" x14ac:dyDescent="0.2">
      <c r="A5733" s="504">
        <v>87339</v>
      </c>
      <c r="B5733" s="233" t="s">
        <v>9328</v>
      </c>
      <c r="C5733" s="234" t="s">
        <v>741</v>
      </c>
      <c r="D5733" s="235">
        <v>435.35</v>
      </c>
    </row>
    <row r="5734" spans="1:4" ht="24.95" customHeight="1" x14ac:dyDescent="0.2">
      <c r="A5734" s="504">
        <v>87340</v>
      </c>
      <c r="B5734" s="233" t="s">
        <v>9329</v>
      </c>
      <c r="C5734" s="234" t="s">
        <v>741</v>
      </c>
      <c r="D5734" s="235">
        <v>346.11</v>
      </c>
    </row>
    <row r="5735" spans="1:4" ht="24.95" customHeight="1" x14ac:dyDescent="0.2">
      <c r="A5735" s="504">
        <v>87341</v>
      </c>
      <c r="B5735" s="233" t="s">
        <v>9330</v>
      </c>
      <c r="C5735" s="234" t="s">
        <v>741</v>
      </c>
      <c r="D5735" s="235">
        <v>327.69</v>
      </c>
    </row>
    <row r="5736" spans="1:4" ht="24.95" customHeight="1" x14ac:dyDescent="0.2">
      <c r="A5736" s="504">
        <v>87342</v>
      </c>
      <c r="B5736" s="233" t="s">
        <v>9331</v>
      </c>
      <c r="C5736" s="234" t="s">
        <v>741</v>
      </c>
      <c r="D5736" s="235">
        <v>371.23</v>
      </c>
    </row>
    <row r="5737" spans="1:4" ht="24.95" customHeight="1" x14ac:dyDescent="0.2">
      <c r="A5737" s="504">
        <v>87343</v>
      </c>
      <c r="B5737" s="233" t="s">
        <v>9332</v>
      </c>
      <c r="C5737" s="234" t="s">
        <v>741</v>
      </c>
      <c r="D5737" s="235">
        <v>313.86</v>
      </c>
    </row>
    <row r="5738" spans="1:4" ht="24.95" customHeight="1" x14ac:dyDescent="0.2">
      <c r="A5738" s="504">
        <v>87344</v>
      </c>
      <c r="B5738" s="233" t="s">
        <v>9333</v>
      </c>
      <c r="C5738" s="234" t="s">
        <v>741</v>
      </c>
      <c r="D5738" s="235">
        <v>288.33999999999997</v>
      </c>
    </row>
    <row r="5739" spans="1:4" ht="24.95" customHeight="1" x14ac:dyDescent="0.2">
      <c r="A5739" s="504">
        <v>87345</v>
      </c>
      <c r="B5739" s="233" t="s">
        <v>9334</v>
      </c>
      <c r="C5739" s="234" t="s">
        <v>741</v>
      </c>
      <c r="D5739" s="235">
        <v>320.19</v>
      </c>
    </row>
    <row r="5740" spans="1:4" ht="24.95" customHeight="1" x14ac:dyDescent="0.2">
      <c r="A5740" s="504">
        <v>87346</v>
      </c>
      <c r="B5740" s="233" t="s">
        <v>9335</v>
      </c>
      <c r="C5740" s="234" t="s">
        <v>741</v>
      </c>
      <c r="D5740" s="235">
        <v>280.51</v>
      </c>
    </row>
    <row r="5741" spans="1:4" ht="24.95" customHeight="1" x14ac:dyDescent="0.2">
      <c r="A5741" s="504">
        <v>87347</v>
      </c>
      <c r="B5741" s="233" t="s">
        <v>9336</v>
      </c>
      <c r="C5741" s="234" t="s">
        <v>741</v>
      </c>
      <c r="D5741" s="235">
        <v>265.57</v>
      </c>
    </row>
    <row r="5742" spans="1:4" ht="24.95" customHeight="1" x14ac:dyDescent="0.2">
      <c r="A5742" s="504">
        <v>87348</v>
      </c>
      <c r="B5742" s="233" t="s">
        <v>9337</v>
      </c>
      <c r="C5742" s="234" t="s">
        <v>741</v>
      </c>
      <c r="D5742" s="235">
        <v>295.67</v>
      </c>
    </row>
    <row r="5743" spans="1:4" ht="24.95" customHeight="1" x14ac:dyDescent="0.2">
      <c r="A5743" s="504">
        <v>87349</v>
      </c>
      <c r="B5743" s="233" t="s">
        <v>9338</v>
      </c>
      <c r="C5743" s="234" t="s">
        <v>741</v>
      </c>
      <c r="D5743" s="235">
        <v>242.92</v>
      </c>
    </row>
    <row r="5744" spans="1:4" ht="24.95" customHeight="1" x14ac:dyDescent="0.2">
      <c r="A5744" s="504">
        <v>87350</v>
      </c>
      <c r="B5744" s="233" t="s">
        <v>9339</v>
      </c>
      <c r="C5744" s="234" t="s">
        <v>741</v>
      </c>
      <c r="D5744" s="235">
        <v>285.83</v>
      </c>
    </row>
    <row r="5745" spans="1:4" ht="24.95" customHeight="1" x14ac:dyDescent="0.2">
      <c r="A5745" s="504">
        <v>87351</v>
      </c>
      <c r="B5745" s="233" t="s">
        <v>9340</v>
      </c>
      <c r="C5745" s="234" t="s">
        <v>741</v>
      </c>
      <c r="D5745" s="235">
        <v>247.65</v>
      </c>
    </row>
    <row r="5746" spans="1:4" ht="24.95" customHeight="1" x14ac:dyDescent="0.2">
      <c r="A5746" s="504">
        <v>87352</v>
      </c>
      <c r="B5746" s="233" t="s">
        <v>9341</v>
      </c>
      <c r="C5746" s="234" t="s">
        <v>741</v>
      </c>
      <c r="D5746" s="235">
        <v>358.68</v>
      </c>
    </row>
    <row r="5747" spans="1:4" ht="24.95" customHeight="1" x14ac:dyDescent="0.2">
      <c r="A5747" s="504">
        <v>87353</v>
      </c>
      <c r="B5747" s="233" t="s">
        <v>9342</v>
      </c>
      <c r="C5747" s="234" t="s">
        <v>741</v>
      </c>
      <c r="D5747" s="235">
        <v>307.07</v>
      </c>
    </row>
    <row r="5748" spans="1:4" ht="24.95" customHeight="1" x14ac:dyDescent="0.2">
      <c r="A5748" s="504">
        <v>87354</v>
      </c>
      <c r="B5748" s="233" t="s">
        <v>9343</v>
      </c>
      <c r="C5748" s="234" t="s">
        <v>741</v>
      </c>
      <c r="D5748" s="235">
        <v>281.83999999999997</v>
      </c>
    </row>
    <row r="5749" spans="1:4" ht="24.95" customHeight="1" x14ac:dyDescent="0.2">
      <c r="A5749" s="504">
        <v>87355</v>
      </c>
      <c r="B5749" s="233" t="s">
        <v>9344</v>
      </c>
      <c r="C5749" s="234" t="s">
        <v>741</v>
      </c>
      <c r="D5749" s="235">
        <v>311.87</v>
      </c>
    </row>
    <row r="5750" spans="1:4" ht="24.95" customHeight="1" x14ac:dyDescent="0.2">
      <c r="A5750" s="504">
        <v>87356</v>
      </c>
      <c r="B5750" s="233" t="s">
        <v>9345</v>
      </c>
      <c r="C5750" s="234" t="s">
        <v>741</v>
      </c>
      <c r="D5750" s="235">
        <v>269.94</v>
      </c>
    </row>
    <row r="5751" spans="1:4" ht="24.95" customHeight="1" x14ac:dyDescent="0.2">
      <c r="A5751" s="504">
        <v>87357</v>
      </c>
      <c r="B5751" s="233" t="s">
        <v>9346</v>
      </c>
      <c r="C5751" s="234" t="s">
        <v>741</v>
      </c>
      <c r="D5751" s="235">
        <v>258.68</v>
      </c>
    </row>
    <row r="5752" spans="1:4" ht="24.95" customHeight="1" x14ac:dyDescent="0.2">
      <c r="A5752" s="504">
        <v>87358</v>
      </c>
      <c r="B5752" s="233" t="s">
        <v>9347</v>
      </c>
      <c r="C5752" s="234" t="s">
        <v>741</v>
      </c>
      <c r="D5752" s="235">
        <v>1456.06</v>
      </c>
    </row>
    <row r="5753" spans="1:4" ht="24.95" customHeight="1" x14ac:dyDescent="0.2">
      <c r="A5753" s="504">
        <v>87359</v>
      </c>
      <c r="B5753" s="233" t="s">
        <v>9348</v>
      </c>
      <c r="C5753" s="234" t="s">
        <v>741</v>
      </c>
      <c r="D5753" s="235">
        <v>1433.61</v>
      </c>
    </row>
    <row r="5754" spans="1:4" ht="24.95" customHeight="1" x14ac:dyDescent="0.2">
      <c r="A5754" s="504">
        <v>87360</v>
      </c>
      <c r="B5754" s="233" t="s">
        <v>9349</v>
      </c>
      <c r="C5754" s="234" t="s">
        <v>741</v>
      </c>
      <c r="D5754" s="235">
        <v>1520.02</v>
      </c>
    </row>
    <row r="5755" spans="1:4" ht="24.95" customHeight="1" x14ac:dyDescent="0.2">
      <c r="A5755" s="504">
        <v>87361</v>
      </c>
      <c r="B5755" s="233" t="s">
        <v>9350</v>
      </c>
      <c r="C5755" s="234" t="s">
        <v>741</v>
      </c>
      <c r="D5755" s="235">
        <v>1486.56</v>
      </c>
    </row>
    <row r="5756" spans="1:4" ht="24.95" customHeight="1" x14ac:dyDescent="0.2">
      <c r="A5756" s="504">
        <v>87362</v>
      </c>
      <c r="B5756" s="233" t="s">
        <v>9351</v>
      </c>
      <c r="C5756" s="234" t="s">
        <v>741</v>
      </c>
      <c r="D5756" s="235">
        <v>1478.01</v>
      </c>
    </row>
    <row r="5757" spans="1:4" ht="24.95" customHeight="1" x14ac:dyDescent="0.2">
      <c r="A5757" s="504">
        <v>87363</v>
      </c>
      <c r="B5757" s="233" t="s">
        <v>9352</v>
      </c>
      <c r="C5757" s="234" t="s">
        <v>741</v>
      </c>
      <c r="D5757" s="235">
        <v>1492.52</v>
      </c>
    </row>
    <row r="5758" spans="1:4" ht="24.95" customHeight="1" x14ac:dyDescent="0.2">
      <c r="A5758" s="504">
        <v>87364</v>
      </c>
      <c r="B5758" s="233" t="s">
        <v>9353</v>
      </c>
      <c r="C5758" s="234" t="s">
        <v>741</v>
      </c>
      <c r="D5758" s="235">
        <v>1452.34</v>
      </c>
    </row>
    <row r="5759" spans="1:4" ht="24.95" customHeight="1" x14ac:dyDescent="0.2">
      <c r="A5759" s="504">
        <v>87365</v>
      </c>
      <c r="B5759" s="233" t="s">
        <v>9354</v>
      </c>
      <c r="C5759" s="234" t="s">
        <v>741</v>
      </c>
      <c r="D5759" s="235">
        <v>294.79000000000002</v>
      </c>
    </row>
    <row r="5760" spans="1:4" ht="24.95" customHeight="1" x14ac:dyDescent="0.2">
      <c r="A5760" s="504">
        <v>87366</v>
      </c>
      <c r="B5760" s="233" t="s">
        <v>9355</v>
      </c>
      <c r="C5760" s="234" t="s">
        <v>741</v>
      </c>
      <c r="D5760" s="235">
        <v>308.2</v>
      </c>
    </row>
    <row r="5761" spans="1:4" ht="24.95" customHeight="1" x14ac:dyDescent="0.2">
      <c r="A5761" s="504">
        <v>87367</v>
      </c>
      <c r="B5761" s="233" t="s">
        <v>9356</v>
      </c>
      <c r="C5761" s="234" t="s">
        <v>741</v>
      </c>
      <c r="D5761" s="235">
        <v>377.41</v>
      </c>
    </row>
    <row r="5762" spans="1:4" ht="24.95" customHeight="1" x14ac:dyDescent="0.2">
      <c r="A5762" s="504">
        <v>87368</v>
      </c>
      <c r="B5762" s="233" t="s">
        <v>9357</v>
      </c>
      <c r="C5762" s="234" t="s">
        <v>741</v>
      </c>
      <c r="D5762" s="235">
        <v>378.78</v>
      </c>
    </row>
    <row r="5763" spans="1:4" ht="24.95" customHeight="1" x14ac:dyDescent="0.2">
      <c r="A5763" s="504">
        <v>87369</v>
      </c>
      <c r="B5763" s="233" t="s">
        <v>9358</v>
      </c>
      <c r="C5763" s="234" t="s">
        <v>741</v>
      </c>
      <c r="D5763" s="235">
        <v>394.45</v>
      </c>
    </row>
    <row r="5764" spans="1:4" ht="24.95" customHeight="1" x14ac:dyDescent="0.2">
      <c r="A5764" s="504">
        <v>87370</v>
      </c>
      <c r="B5764" s="233" t="s">
        <v>9359</v>
      </c>
      <c r="C5764" s="234" t="s">
        <v>741</v>
      </c>
      <c r="D5764" s="235">
        <v>377.95</v>
      </c>
    </row>
    <row r="5765" spans="1:4" ht="24.95" customHeight="1" x14ac:dyDescent="0.2">
      <c r="A5765" s="504">
        <v>87371</v>
      </c>
      <c r="B5765" s="233" t="s">
        <v>9360</v>
      </c>
      <c r="C5765" s="234" t="s">
        <v>741</v>
      </c>
      <c r="D5765" s="235">
        <v>376.82</v>
      </c>
    </row>
    <row r="5766" spans="1:4" ht="24.95" customHeight="1" x14ac:dyDescent="0.2">
      <c r="A5766" s="504">
        <v>87372</v>
      </c>
      <c r="B5766" s="233" t="s">
        <v>9361</v>
      </c>
      <c r="C5766" s="234" t="s">
        <v>741</v>
      </c>
      <c r="D5766" s="235">
        <v>416.65</v>
      </c>
    </row>
    <row r="5767" spans="1:4" ht="24.95" customHeight="1" x14ac:dyDescent="0.2">
      <c r="A5767" s="504">
        <v>87373</v>
      </c>
      <c r="B5767" s="233" t="s">
        <v>9362</v>
      </c>
      <c r="C5767" s="234" t="s">
        <v>741</v>
      </c>
      <c r="D5767" s="235">
        <v>376.97</v>
      </c>
    </row>
    <row r="5768" spans="1:4" ht="24.95" customHeight="1" x14ac:dyDescent="0.2">
      <c r="A5768" s="504">
        <v>87374</v>
      </c>
      <c r="B5768" s="233" t="s">
        <v>9363</v>
      </c>
      <c r="C5768" s="234" t="s">
        <v>741</v>
      </c>
      <c r="D5768" s="235">
        <v>350.23</v>
      </c>
    </row>
    <row r="5769" spans="1:4" ht="24.95" customHeight="1" x14ac:dyDescent="0.2">
      <c r="A5769" s="504">
        <v>87375</v>
      </c>
      <c r="B5769" s="233" t="s">
        <v>9364</v>
      </c>
      <c r="C5769" s="234" t="s">
        <v>741</v>
      </c>
      <c r="D5769" s="235">
        <v>327.37</v>
      </c>
    </row>
    <row r="5770" spans="1:4" ht="24.95" customHeight="1" x14ac:dyDescent="0.2">
      <c r="A5770" s="504">
        <v>87376</v>
      </c>
      <c r="B5770" s="233" t="s">
        <v>9365</v>
      </c>
      <c r="C5770" s="234" t="s">
        <v>741</v>
      </c>
      <c r="D5770" s="235">
        <v>327.12</v>
      </c>
    </row>
    <row r="5771" spans="1:4" ht="24.95" customHeight="1" x14ac:dyDescent="0.2">
      <c r="A5771" s="504">
        <v>87377</v>
      </c>
      <c r="B5771" s="233" t="s">
        <v>9366</v>
      </c>
      <c r="C5771" s="234" t="s">
        <v>741</v>
      </c>
      <c r="D5771" s="235">
        <v>371.11</v>
      </c>
    </row>
    <row r="5772" spans="1:4" ht="24.95" customHeight="1" x14ac:dyDescent="0.2">
      <c r="A5772" s="504">
        <v>87378</v>
      </c>
      <c r="B5772" s="233" t="s">
        <v>9367</v>
      </c>
      <c r="C5772" s="234" t="s">
        <v>741</v>
      </c>
      <c r="D5772" s="235">
        <v>344.69</v>
      </c>
    </row>
    <row r="5773" spans="1:4" ht="24.95" customHeight="1" x14ac:dyDescent="0.2">
      <c r="A5773" s="504">
        <v>87379</v>
      </c>
      <c r="B5773" s="233" t="s">
        <v>9368</v>
      </c>
      <c r="C5773" s="234" t="s">
        <v>741</v>
      </c>
      <c r="D5773" s="235">
        <v>1529.32</v>
      </c>
    </row>
    <row r="5774" spans="1:4" ht="24.95" customHeight="1" x14ac:dyDescent="0.2">
      <c r="A5774" s="504">
        <v>87380</v>
      </c>
      <c r="B5774" s="233" t="s">
        <v>9369</v>
      </c>
      <c r="C5774" s="234" t="s">
        <v>741</v>
      </c>
      <c r="D5774" s="235">
        <v>1572.69</v>
      </c>
    </row>
    <row r="5775" spans="1:4" ht="24.95" customHeight="1" x14ac:dyDescent="0.2">
      <c r="A5775" s="504">
        <v>87381</v>
      </c>
      <c r="B5775" s="233" t="s">
        <v>9370</v>
      </c>
      <c r="C5775" s="234" t="s">
        <v>741</v>
      </c>
      <c r="D5775" s="235">
        <v>1547.42</v>
      </c>
    </row>
    <row r="5776" spans="1:4" ht="24.95" customHeight="1" x14ac:dyDescent="0.2">
      <c r="A5776" s="504">
        <v>87382</v>
      </c>
      <c r="B5776" s="233" t="s">
        <v>9371</v>
      </c>
      <c r="C5776" s="234" t="s">
        <v>741</v>
      </c>
      <c r="D5776" s="235">
        <v>937.52</v>
      </c>
    </row>
    <row r="5777" spans="1:4" ht="24.95" customHeight="1" x14ac:dyDescent="0.2">
      <c r="A5777" s="504">
        <v>87383</v>
      </c>
      <c r="B5777" s="233" t="s">
        <v>9372</v>
      </c>
      <c r="C5777" s="234" t="s">
        <v>741</v>
      </c>
      <c r="D5777" s="235">
        <v>930.14</v>
      </c>
    </row>
    <row r="5778" spans="1:4" ht="24.95" customHeight="1" x14ac:dyDescent="0.2">
      <c r="A5778" s="504">
        <v>87384</v>
      </c>
      <c r="B5778" s="233" t="s">
        <v>9373</v>
      </c>
      <c r="C5778" s="234" t="s">
        <v>741</v>
      </c>
      <c r="D5778" s="235">
        <v>920.99</v>
      </c>
    </row>
    <row r="5779" spans="1:4" ht="24.95" customHeight="1" x14ac:dyDescent="0.2">
      <c r="A5779" s="504">
        <v>87385</v>
      </c>
      <c r="B5779" s="233" t="s">
        <v>9374</v>
      </c>
      <c r="C5779" s="234" t="s">
        <v>741</v>
      </c>
      <c r="D5779" s="235">
        <v>1342.99</v>
      </c>
    </row>
    <row r="5780" spans="1:4" ht="24.95" customHeight="1" x14ac:dyDescent="0.2">
      <c r="A5780" s="504">
        <v>87386</v>
      </c>
      <c r="B5780" s="233" t="s">
        <v>9375</v>
      </c>
      <c r="C5780" s="234" t="s">
        <v>741</v>
      </c>
      <c r="D5780" s="235">
        <v>1334.59</v>
      </c>
    </row>
    <row r="5781" spans="1:4" ht="24.95" customHeight="1" x14ac:dyDescent="0.2">
      <c r="A5781" s="504">
        <v>87387</v>
      </c>
      <c r="B5781" s="233" t="s">
        <v>9376</v>
      </c>
      <c r="C5781" s="234" t="s">
        <v>741</v>
      </c>
      <c r="D5781" s="235">
        <v>1328.12</v>
      </c>
    </row>
    <row r="5782" spans="1:4" ht="24.95" customHeight="1" x14ac:dyDescent="0.2">
      <c r="A5782" s="504">
        <v>87388</v>
      </c>
      <c r="B5782" s="233" t="s">
        <v>9377</v>
      </c>
      <c r="C5782" s="234" t="s">
        <v>741</v>
      </c>
      <c r="D5782" s="235">
        <v>3139.65</v>
      </c>
    </row>
    <row r="5783" spans="1:4" ht="24.95" customHeight="1" x14ac:dyDescent="0.2">
      <c r="A5783" s="504">
        <v>87389</v>
      </c>
      <c r="B5783" s="233" t="s">
        <v>9378</v>
      </c>
      <c r="C5783" s="234" t="s">
        <v>741</v>
      </c>
      <c r="D5783" s="235">
        <v>3149.88</v>
      </c>
    </row>
    <row r="5784" spans="1:4" ht="24.95" customHeight="1" x14ac:dyDescent="0.2">
      <c r="A5784" s="504">
        <v>87390</v>
      </c>
      <c r="B5784" s="233" t="s">
        <v>9379</v>
      </c>
      <c r="C5784" s="234" t="s">
        <v>741</v>
      </c>
      <c r="D5784" s="235">
        <v>3153.87</v>
      </c>
    </row>
    <row r="5785" spans="1:4" ht="24.95" customHeight="1" x14ac:dyDescent="0.2">
      <c r="A5785" s="504">
        <v>87391</v>
      </c>
      <c r="B5785" s="233" t="s">
        <v>9380</v>
      </c>
      <c r="C5785" s="234" t="s">
        <v>741</v>
      </c>
      <c r="D5785" s="235">
        <v>4535.51</v>
      </c>
    </row>
    <row r="5786" spans="1:4" ht="24.95" customHeight="1" x14ac:dyDescent="0.2">
      <c r="A5786" s="504">
        <v>87393</v>
      </c>
      <c r="B5786" s="233" t="s">
        <v>9381</v>
      </c>
      <c r="C5786" s="234" t="s">
        <v>741</v>
      </c>
      <c r="D5786" s="235">
        <v>4585.37</v>
      </c>
    </row>
    <row r="5787" spans="1:4" ht="24.95" customHeight="1" x14ac:dyDescent="0.2">
      <c r="A5787" s="504">
        <v>87394</v>
      </c>
      <c r="B5787" s="233" t="s">
        <v>9382</v>
      </c>
      <c r="C5787" s="234" t="s">
        <v>741</v>
      </c>
      <c r="D5787" s="235">
        <v>4601.4799999999996</v>
      </c>
    </row>
    <row r="5788" spans="1:4" ht="24.95" customHeight="1" x14ac:dyDescent="0.2">
      <c r="A5788" s="504">
        <v>87395</v>
      </c>
      <c r="B5788" s="233" t="s">
        <v>9383</v>
      </c>
      <c r="C5788" s="234" t="s">
        <v>741</v>
      </c>
      <c r="D5788" s="235">
        <v>3564.89</v>
      </c>
    </row>
    <row r="5789" spans="1:4" ht="24.95" customHeight="1" x14ac:dyDescent="0.2">
      <c r="A5789" s="504">
        <v>87396</v>
      </c>
      <c r="B5789" s="233" t="s">
        <v>9384</v>
      </c>
      <c r="C5789" s="234" t="s">
        <v>741</v>
      </c>
      <c r="D5789" s="235">
        <v>3601.59</v>
      </c>
    </row>
    <row r="5790" spans="1:4" ht="24.95" customHeight="1" x14ac:dyDescent="0.2">
      <c r="A5790" s="504">
        <v>87397</v>
      </c>
      <c r="B5790" s="233" t="s">
        <v>9385</v>
      </c>
      <c r="C5790" s="234" t="s">
        <v>741</v>
      </c>
      <c r="D5790" s="235">
        <v>3608.27</v>
      </c>
    </row>
    <row r="5791" spans="1:4" ht="24.95" customHeight="1" x14ac:dyDescent="0.2">
      <c r="A5791" s="504">
        <v>87398</v>
      </c>
      <c r="B5791" s="233" t="s">
        <v>9386</v>
      </c>
      <c r="C5791" s="234" t="s">
        <v>741</v>
      </c>
      <c r="D5791" s="235">
        <v>1054.6300000000001</v>
      </c>
    </row>
    <row r="5792" spans="1:4" ht="24.95" customHeight="1" x14ac:dyDescent="0.2">
      <c r="A5792" s="504">
        <v>87399</v>
      </c>
      <c r="B5792" s="233" t="s">
        <v>9387</v>
      </c>
      <c r="C5792" s="234" t="s">
        <v>741</v>
      </c>
      <c r="D5792" s="235">
        <v>1471.61</v>
      </c>
    </row>
    <row r="5793" spans="1:4" ht="24.95" customHeight="1" x14ac:dyDescent="0.2">
      <c r="A5793" s="504">
        <v>87401</v>
      </c>
      <c r="B5793" s="233" t="s">
        <v>9388</v>
      </c>
      <c r="C5793" s="234" t="s">
        <v>741</v>
      </c>
      <c r="D5793" s="235">
        <v>4733.05</v>
      </c>
    </row>
    <row r="5794" spans="1:4" ht="24.95" customHeight="1" x14ac:dyDescent="0.2">
      <c r="A5794" s="504">
        <v>87402</v>
      </c>
      <c r="B5794" s="233" t="s">
        <v>9389</v>
      </c>
      <c r="C5794" s="234" t="s">
        <v>741</v>
      </c>
      <c r="D5794" s="235">
        <v>3755.5</v>
      </c>
    </row>
    <row r="5795" spans="1:4" ht="24.95" customHeight="1" x14ac:dyDescent="0.2">
      <c r="A5795" s="504">
        <v>87404</v>
      </c>
      <c r="B5795" s="233" t="s">
        <v>9390</v>
      </c>
      <c r="C5795" s="234" t="s">
        <v>741</v>
      </c>
      <c r="D5795" s="235">
        <v>3250.21</v>
      </c>
    </row>
    <row r="5796" spans="1:4" ht="24.95" customHeight="1" x14ac:dyDescent="0.2">
      <c r="A5796" s="504">
        <v>87405</v>
      </c>
      <c r="B5796" s="233" t="s">
        <v>9391</v>
      </c>
      <c r="C5796" s="234" t="s">
        <v>741</v>
      </c>
      <c r="D5796" s="235">
        <v>3251.03</v>
      </c>
    </row>
    <row r="5797" spans="1:4" ht="24.95" customHeight="1" x14ac:dyDescent="0.2">
      <c r="A5797" s="504">
        <v>87407</v>
      </c>
      <c r="B5797" s="233" t="s">
        <v>9392</v>
      </c>
      <c r="C5797" s="234" t="s">
        <v>741</v>
      </c>
      <c r="D5797" s="235">
        <v>946.8</v>
      </c>
    </row>
    <row r="5798" spans="1:4" ht="24.95" customHeight="1" x14ac:dyDescent="0.2">
      <c r="A5798" s="504">
        <v>87408</v>
      </c>
      <c r="B5798" s="233" t="s">
        <v>9393</v>
      </c>
      <c r="C5798" s="234" t="s">
        <v>741</v>
      </c>
      <c r="D5798" s="235">
        <v>933.3</v>
      </c>
    </row>
    <row r="5799" spans="1:4" ht="24.95" customHeight="1" x14ac:dyDescent="0.2">
      <c r="A5799" s="504">
        <v>87410</v>
      </c>
      <c r="B5799" s="233" t="s">
        <v>9394</v>
      </c>
      <c r="C5799" s="234" t="s">
        <v>741</v>
      </c>
      <c r="D5799" s="235">
        <v>707.65</v>
      </c>
    </row>
    <row r="5800" spans="1:4" ht="24.95" customHeight="1" x14ac:dyDescent="0.2">
      <c r="A5800" s="504">
        <v>88626</v>
      </c>
      <c r="B5800" s="233" t="s">
        <v>9395</v>
      </c>
      <c r="C5800" s="234" t="s">
        <v>741</v>
      </c>
      <c r="D5800" s="235">
        <v>282.68</v>
      </c>
    </row>
    <row r="5801" spans="1:4" ht="24.95" customHeight="1" x14ac:dyDescent="0.2">
      <c r="A5801" s="504">
        <v>88627</v>
      </c>
      <c r="B5801" s="233" t="s">
        <v>9396</v>
      </c>
      <c r="C5801" s="234" t="s">
        <v>741</v>
      </c>
      <c r="D5801" s="235">
        <v>332.58</v>
      </c>
    </row>
    <row r="5802" spans="1:4" ht="24.95" customHeight="1" x14ac:dyDescent="0.2">
      <c r="A5802" s="504">
        <v>88628</v>
      </c>
      <c r="B5802" s="233" t="s">
        <v>9397</v>
      </c>
      <c r="C5802" s="234" t="s">
        <v>741</v>
      </c>
      <c r="D5802" s="235">
        <v>272.73</v>
      </c>
    </row>
    <row r="5803" spans="1:4" ht="24.95" customHeight="1" x14ac:dyDescent="0.2">
      <c r="A5803" s="504">
        <v>88629</v>
      </c>
      <c r="B5803" s="233" t="s">
        <v>9398</v>
      </c>
      <c r="C5803" s="234" t="s">
        <v>741</v>
      </c>
      <c r="D5803" s="235">
        <v>327.49</v>
      </c>
    </row>
    <row r="5804" spans="1:4" ht="24.95" customHeight="1" x14ac:dyDescent="0.2">
      <c r="A5804" s="504">
        <v>88630</v>
      </c>
      <c r="B5804" s="233" t="s">
        <v>9399</v>
      </c>
      <c r="C5804" s="234" t="s">
        <v>741</v>
      </c>
      <c r="D5804" s="235">
        <v>239.74</v>
      </c>
    </row>
    <row r="5805" spans="1:4" ht="24.95" customHeight="1" x14ac:dyDescent="0.2">
      <c r="A5805" s="504">
        <v>88631</v>
      </c>
      <c r="B5805" s="233" t="s">
        <v>9400</v>
      </c>
      <c r="C5805" s="234" t="s">
        <v>741</v>
      </c>
      <c r="D5805" s="235">
        <v>296.88</v>
      </c>
    </row>
    <row r="5806" spans="1:4" ht="24.95" customHeight="1" x14ac:dyDescent="0.2">
      <c r="A5806" s="504">
        <v>88715</v>
      </c>
      <c r="B5806" s="233" t="s">
        <v>9401</v>
      </c>
      <c r="C5806" s="234" t="s">
        <v>741</v>
      </c>
      <c r="D5806" s="235">
        <v>310.08999999999997</v>
      </c>
    </row>
    <row r="5807" spans="1:4" ht="24.95" customHeight="1" x14ac:dyDescent="0.2">
      <c r="A5807" s="504">
        <v>95563</v>
      </c>
      <c r="B5807" s="233" t="s">
        <v>9402</v>
      </c>
      <c r="C5807" s="234" t="s">
        <v>741</v>
      </c>
      <c r="D5807" s="235">
        <v>444.66</v>
      </c>
    </row>
    <row r="5808" spans="1:4" ht="24.95" customHeight="1" x14ac:dyDescent="0.2">
      <c r="A5808" s="504">
        <v>96920</v>
      </c>
      <c r="B5808" s="233" t="s">
        <v>9403</v>
      </c>
      <c r="C5808" s="234" t="s">
        <v>741</v>
      </c>
      <c r="D5808" s="235">
        <v>364.89</v>
      </c>
    </row>
    <row r="5809" spans="1:4" ht="24.95" customHeight="1" x14ac:dyDescent="0.2">
      <c r="A5809" s="504">
        <v>88036</v>
      </c>
      <c r="B5809" s="233" t="s">
        <v>9404</v>
      </c>
      <c r="C5809" s="234" t="s">
        <v>741</v>
      </c>
      <c r="D5809" s="235">
        <v>23.55</v>
      </c>
    </row>
    <row r="5810" spans="1:4" ht="24.95" customHeight="1" x14ac:dyDescent="0.2">
      <c r="A5810" s="504">
        <v>88037</v>
      </c>
      <c r="B5810" s="233" t="s">
        <v>9405</v>
      </c>
      <c r="C5810" s="234" t="s">
        <v>741</v>
      </c>
      <c r="D5810" s="235">
        <v>33</v>
      </c>
    </row>
    <row r="5811" spans="1:4" ht="24.95" customHeight="1" x14ac:dyDescent="0.2">
      <c r="A5811" s="504">
        <v>88038</v>
      </c>
      <c r="B5811" s="233" t="s">
        <v>9406</v>
      </c>
      <c r="C5811" s="234" t="s">
        <v>741</v>
      </c>
      <c r="D5811" s="235">
        <v>44.8</v>
      </c>
    </row>
    <row r="5812" spans="1:4" ht="24.95" customHeight="1" x14ac:dyDescent="0.2">
      <c r="A5812" s="504">
        <v>88039</v>
      </c>
      <c r="B5812" s="233" t="s">
        <v>9407</v>
      </c>
      <c r="C5812" s="234" t="s">
        <v>741</v>
      </c>
      <c r="D5812" s="235">
        <v>56.61</v>
      </c>
    </row>
    <row r="5813" spans="1:4" ht="24.95" customHeight="1" x14ac:dyDescent="0.2">
      <c r="A5813" s="504">
        <v>88040</v>
      </c>
      <c r="B5813" s="233" t="s">
        <v>9408</v>
      </c>
      <c r="C5813" s="234" t="s">
        <v>741</v>
      </c>
      <c r="D5813" s="235">
        <v>8.35</v>
      </c>
    </row>
    <row r="5814" spans="1:4" ht="24.95" customHeight="1" x14ac:dyDescent="0.2">
      <c r="A5814" s="504">
        <v>88041</v>
      </c>
      <c r="B5814" s="233" t="s">
        <v>9409</v>
      </c>
      <c r="C5814" s="234" t="s">
        <v>741</v>
      </c>
      <c r="D5814" s="235">
        <v>12.94</v>
      </c>
    </row>
    <row r="5815" spans="1:4" ht="24.95" customHeight="1" x14ac:dyDescent="0.2">
      <c r="A5815" s="504">
        <v>88042</v>
      </c>
      <c r="B5815" s="233" t="s">
        <v>9410</v>
      </c>
      <c r="C5815" s="234" t="s">
        <v>741</v>
      </c>
      <c r="D5815" s="235">
        <v>18.690000000000001</v>
      </c>
    </row>
    <row r="5816" spans="1:4" ht="24.95" customHeight="1" x14ac:dyDescent="0.2">
      <c r="A5816" s="504">
        <v>88043</v>
      </c>
      <c r="B5816" s="233" t="s">
        <v>9411</v>
      </c>
      <c r="C5816" s="234" t="s">
        <v>741</v>
      </c>
      <c r="D5816" s="235">
        <v>24.42</v>
      </c>
    </row>
    <row r="5817" spans="1:4" ht="24.95" customHeight="1" x14ac:dyDescent="0.2">
      <c r="A5817" s="504">
        <v>88044</v>
      </c>
      <c r="B5817" s="233" t="s">
        <v>9412</v>
      </c>
      <c r="C5817" s="234" t="s">
        <v>775</v>
      </c>
      <c r="D5817" s="235">
        <v>0.49</v>
      </c>
    </row>
    <row r="5818" spans="1:4" ht="24.95" customHeight="1" x14ac:dyDescent="0.2">
      <c r="A5818" s="504">
        <v>88045</v>
      </c>
      <c r="B5818" s="233" t="s">
        <v>9413</v>
      </c>
      <c r="C5818" s="234" t="s">
        <v>775</v>
      </c>
      <c r="D5818" s="235">
        <v>0.24</v>
      </c>
    </row>
    <row r="5819" spans="1:4" ht="24.95" customHeight="1" x14ac:dyDescent="0.2">
      <c r="A5819" s="504">
        <v>88046</v>
      </c>
      <c r="B5819" s="233" t="s">
        <v>9414</v>
      </c>
      <c r="C5819" s="234" t="s">
        <v>775</v>
      </c>
      <c r="D5819" s="235">
        <v>0.21</v>
      </c>
    </row>
    <row r="5820" spans="1:4" ht="24.95" customHeight="1" x14ac:dyDescent="0.2">
      <c r="A5820" s="504">
        <v>88047</v>
      </c>
      <c r="B5820" s="233" t="s">
        <v>9415</v>
      </c>
      <c r="C5820" s="234" t="s">
        <v>775</v>
      </c>
      <c r="D5820" s="235">
        <v>0.08</v>
      </c>
    </row>
    <row r="5821" spans="1:4" ht="24.95" customHeight="1" x14ac:dyDescent="0.2">
      <c r="A5821" s="504">
        <v>88048</v>
      </c>
      <c r="B5821" s="233" t="s">
        <v>9416</v>
      </c>
      <c r="C5821" s="234" t="s">
        <v>775</v>
      </c>
      <c r="D5821" s="235">
        <v>0.28000000000000003</v>
      </c>
    </row>
    <row r="5822" spans="1:4" ht="24.95" customHeight="1" x14ac:dyDescent="0.2">
      <c r="A5822" s="504">
        <v>88049</v>
      </c>
      <c r="B5822" s="233" t="s">
        <v>9417</v>
      </c>
      <c r="C5822" s="234" t="s">
        <v>775</v>
      </c>
      <c r="D5822" s="235">
        <v>0.09</v>
      </c>
    </row>
    <row r="5823" spans="1:4" ht="24.95" customHeight="1" x14ac:dyDescent="0.2">
      <c r="A5823" s="504">
        <v>88050</v>
      </c>
      <c r="B5823" s="233" t="s">
        <v>9418</v>
      </c>
      <c r="C5823" s="234" t="s">
        <v>775</v>
      </c>
      <c r="D5823" s="235">
        <v>0.36</v>
      </c>
    </row>
    <row r="5824" spans="1:4" ht="24.95" customHeight="1" x14ac:dyDescent="0.2">
      <c r="A5824" s="504">
        <v>88051</v>
      </c>
      <c r="B5824" s="233" t="s">
        <v>9419</v>
      </c>
      <c r="C5824" s="234" t="s">
        <v>775</v>
      </c>
      <c r="D5824" s="235">
        <v>0.11</v>
      </c>
    </row>
    <row r="5825" spans="1:4" ht="24.95" customHeight="1" x14ac:dyDescent="0.2">
      <c r="A5825" s="504">
        <v>88052</v>
      </c>
      <c r="B5825" s="233" t="s">
        <v>9420</v>
      </c>
      <c r="C5825" s="234" t="s">
        <v>775</v>
      </c>
      <c r="D5825" s="235">
        <v>0.45</v>
      </c>
    </row>
    <row r="5826" spans="1:4" ht="24.95" customHeight="1" x14ac:dyDescent="0.2">
      <c r="A5826" s="504">
        <v>88053</v>
      </c>
      <c r="B5826" s="233" t="s">
        <v>9421</v>
      </c>
      <c r="C5826" s="234" t="s">
        <v>775</v>
      </c>
      <c r="D5826" s="235">
        <v>0.13</v>
      </c>
    </row>
    <row r="5827" spans="1:4" ht="24.95" customHeight="1" x14ac:dyDescent="0.2">
      <c r="A5827" s="504">
        <v>88054</v>
      </c>
      <c r="B5827" s="233" t="s">
        <v>9422</v>
      </c>
      <c r="C5827" s="234" t="s">
        <v>775</v>
      </c>
      <c r="D5827" s="235">
        <v>0.08</v>
      </c>
    </row>
    <row r="5828" spans="1:4" ht="24.95" customHeight="1" x14ac:dyDescent="0.2">
      <c r="A5828" s="504">
        <v>88055</v>
      </c>
      <c r="B5828" s="233" t="s">
        <v>9423</v>
      </c>
      <c r="C5828" s="234" t="s">
        <v>775</v>
      </c>
      <c r="D5828" s="235">
        <v>0.02</v>
      </c>
    </row>
    <row r="5829" spans="1:4" ht="24.95" customHeight="1" x14ac:dyDescent="0.2">
      <c r="A5829" s="504">
        <v>88056</v>
      </c>
      <c r="B5829" s="233" t="s">
        <v>9424</v>
      </c>
      <c r="C5829" s="234" t="s">
        <v>775</v>
      </c>
      <c r="D5829" s="235">
        <v>0.14000000000000001</v>
      </c>
    </row>
    <row r="5830" spans="1:4" ht="24.95" customHeight="1" x14ac:dyDescent="0.2">
      <c r="A5830" s="504">
        <v>88057</v>
      </c>
      <c r="B5830" s="233" t="s">
        <v>9425</v>
      </c>
      <c r="C5830" s="234" t="s">
        <v>775</v>
      </c>
      <c r="D5830" s="235">
        <v>0.03</v>
      </c>
    </row>
    <row r="5831" spans="1:4" ht="24.95" customHeight="1" x14ac:dyDescent="0.2">
      <c r="A5831" s="504">
        <v>88058</v>
      </c>
      <c r="B5831" s="233" t="s">
        <v>9426</v>
      </c>
      <c r="C5831" s="234" t="s">
        <v>775</v>
      </c>
      <c r="D5831" s="235">
        <v>0.21</v>
      </c>
    </row>
    <row r="5832" spans="1:4" ht="24.95" customHeight="1" x14ac:dyDescent="0.2">
      <c r="A5832" s="504">
        <v>88059</v>
      </c>
      <c r="B5832" s="233" t="s">
        <v>9427</v>
      </c>
      <c r="C5832" s="234" t="s">
        <v>775</v>
      </c>
      <c r="D5832" s="235">
        <v>0.05</v>
      </c>
    </row>
    <row r="5833" spans="1:4" ht="24.95" customHeight="1" x14ac:dyDescent="0.2">
      <c r="A5833" s="504">
        <v>88060</v>
      </c>
      <c r="B5833" s="233" t="s">
        <v>9428</v>
      </c>
      <c r="C5833" s="234" t="s">
        <v>775</v>
      </c>
      <c r="D5833" s="235">
        <v>0.28000000000000003</v>
      </c>
    </row>
    <row r="5834" spans="1:4" ht="24.95" customHeight="1" x14ac:dyDescent="0.2">
      <c r="A5834" s="504">
        <v>88061</v>
      </c>
      <c r="B5834" s="233" t="s">
        <v>9429</v>
      </c>
      <c r="C5834" s="234" t="s">
        <v>775</v>
      </c>
      <c r="D5834" s="235">
        <v>7.0000000000000007E-2</v>
      </c>
    </row>
    <row r="5835" spans="1:4" ht="24.95" customHeight="1" x14ac:dyDescent="0.2">
      <c r="A5835" s="504">
        <v>88074</v>
      </c>
      <c r="B5835" s="233" t="s">
        <v>9430</v>
      </c>
      <c r="C5835" s="234" t="s">
        <v>742</v>
      </c>
      <c r="D5835" s="235">
        <v>0.7</v>
      </c>
    </row>
    <row r="5836" spans="1:4" ht="24.95" customHeight="1" x14ac:dyDescent="0.2">
      <c r="A5836" s="504">
        <v>88075</v>
      </c>
      <c r="B5836" s="233" t="s">
        <v>9431</v>
      </c>
      <c r="C5836" s="234" t="s">
        <v>742</v>
      </c>
      <c r="D5836" s="235">
        <v>0.47</v>
      </c>
    </row>
    <row r="5837" spans="1:4" ht="24.95" customHeight="1" x14ac:dyDescent="0.2">
      <c r="A5837" s="504">
        <v>88076</v>
      </c>
      <c r="B5837" s="233" t="s">
        <v>9432</v>
      </c>
      <c r="C5837" s="234" t="s">
        <v>742</v>
      </c>
      <c r="D5837" s="235">
        <v>0.54</v>
      </c>
    </row>
    <row r="5838" spans="1:4" ht="24.95" customHeight="1" x14ac:dyDescent="0.2">
      <c r="A5838" s="504">
        <v>88077</v>
      </c>
      <c r="B5838" s="233" t="s">
        <v>9433</v>
      </c>
      <c r="C5838" s="234" t="s">
        <v>742</v>
      </c>
      <c r="D5838" s="235">
        <v>0.63</v>
      </c>
    </row>
    <row r="5839" spans="1:4" ht="24.95" customHeight="1" x14ac:dyDescent="0.2">
      <c r="A5839" s="504">
        <v>88078</v>
      </c>
      <c r="B5839" s="233" t="s">
        <v>9434</v>
      </c>
      <c r="C5839" s="234" t="s">
        <v>742</v>
      </c>
      <c r="D5839" s="235">
        <v>0.72</v>
      </c>
    </row>
    <row r="5840" spans="1:4" ht="24.95" customHeight="1" x14ac:dyDescent="0.2">
      <c r="A5840" s="504">
        <v>88079</v>
      </c>
      <c r="B5840" s="233" t="s">
        <v>9435</v>
      </c>
      <c r="C5840" s="234" t="s">
        <v>742</v>
      </c>
      <c r="D5840" s="235">
        <v>0.12</v>
      </c>
    </row>
    <row r="5841" spans="1:4" ht="24.95" customHeight="1" x14ac:dyDescent="0.2">
      <c r="A5841" s="504">
        <v>88080</v>
      </c>
      <c r="B5841" s="233" t="s">
        <v>9436</v>
      </c>
      <c r="C5841" s="234" t="s">
        <v>742</v>
      </c>
      <c r="D5841" s="235">
        <v>0.2</v>
      </c>
    </row>
    <row r="5842" spans="1:4" ht="24.95" customHeight="1" x14ac:dyDescent="0.2">
      <c r="A5842" s="504">
        <v>88081</v>
      </c>
      <c r="B5842" s="233" t="s">
        <v>9437</v>
      </c>
      <c r="C5842" s="234" t="s">
        <v>742</v>
      </c>
      <c r="D5842" s="235">
        <v>0.3</v>
      </c>
    </row>
    <row r="5843" spans="1:4" ht="24.95" customHeight="1" x14ac:dyDescent="0.2">
      <c r="A5843" s="504">
        <v>88082</v>
      </c>
      <c r="B5843" s="233" t="s">
        <v>9438</v>
      </c>
      <c r="C5843" s="234" t="s">
        <v>742</v>
      </c>
      <c r="D5843" s="235">
        <v>0.4</v>
      </c>
    </row>
    <row r="5844" spans="1:4" ht="24.95" customHeight="1" x14ac:dyDescent="0.2">
      <c r="A5844" s="504">
        <v>88083</v>
      </c>
      <c r="B5844" s="233" t="s">
        <v>9439</v>
      </c>
      <c r="C5844" s="234" t="s">
        <v>742</v>
      </c>
      <c r="D5844" s="235">
        <v>0.06</v>
      </c>
    </row>
    <row r="5845" spans="1:4" ht="24.95" customHeight="1" x14ac:dyDescent="0.2">
      <c r="A5845" s="504">
        <v>88084</v>
      </c>
      <c r="B5845" s="233" t="s">
        <v>9440</v>
      </c>
      <c r="C5845" s="234" t="s">
        <v>742</v>
      </c>
      <c r="D5845" s="235">
        <v>0.09</v>
      </c>
    </row>
    <row r="5846" spans="1:4" ht="24.95" customHeight="1" x14ac:dyDescent="0.2">
      <c r="A5846" s="504">
        <v>88085</v>
      </c>
      <c r="B5846" s="233" t="s">
        <v>9441</v>
      </c>
      <c r="C5846" s="234" t="s">
        <v>742</v>
      </c>
      <c r="D5846" s="235">
        <v>0.14000000000000001</v>
      </c>
    </row>
    <row r="5847" spans="1:4" ht="24.95" customHeight="1" x14ac:dyDescent="0.2">
      <c r="A5847" s="504">
        <v>88086</v>
      </c>
      <c r="B5847" s="233" t="s">
        <v>9442</v>
      </c>
      <c r="C5847" s="234" t="s">
        <v>742</v>
      </c>
      <c r="D5847" s="235">
        <v>0.2</v>
      </c>
    </row>
    <row r="5848" spans="1:4" ht="24.95" customHeight="1" x14ac:dyDescent="0.2">
      <c r="A5848" s="504">
        <v>88087</v>
      </c>
      <c r="B5848" s="233" t="s">
        <v>9443</v>
      </c>
      <c r="C5848" s="234" t="s">
        <v>2888</v>
      </c>
      <c r="D5848" s="235">
        <v>0.05</v>
      </c>
    </row>
    <row r="5849" spans="1:4" ht="24.95" customHeight="1" x14ac:dyDescent="0.2">
      <c r="A5849" s="504">
        <v>88099</v>
      </c>
      <c r="B5849" s="233" t="s">
        <v>9444</v>
      </c>
      <c r="C5849" s="234" t="s">
        <v>775</v>
      </c>
      <c r="D5849" s="235">
        <v>0.19</v>
      </c>
    </row>
    <row r="5850" spans="1:4" ht="24.95" customHeight="1" x14ac:dyDescent="0.2">
      <c r="A5850" s="504">
        <v>88100</v>
      </c>
      <c r="B5850" s="233" t="s">
        <v>9445</v>
      </c>
      <c r="C5850" s="234" t="s">
        <v>775</v>
      </c>
      <c r="D5850" s="235">
        <v>0.09</v>
      </c>
    </row>
    <row r="5851" spans="1:4" ht="24.95" customHeight="1" x14ac:dyDescent="0.2">
      <c r="A5851" s="504">
        <v>88101</v>
      </c>
      <c r="B5851" s="233" t="s">
        <v>9446</v>
      </c>
      <c r="C5851" s="234" t="s">
        <v>742</v>
      </c>
      <c r="D5851" s="235">
        <v>0.31</v>
      </c>
    </row>
    <row r="5852" spans="1:4" ht="24.95" customHeight="1" x14ac:dyDescent="0.2">
      <c r="A5852" s="504">
        <v>88102</v>
      </c>
      <c r="B5852" s="233" t="s">
        <v>9447</v>
      </c>
      <c r="C5852" s="234" t="s">
        <v>2888</v>
      </c>
      <c r="D5852" s="235">
        <v>0.02</v>
      </c>
    </row>
    <row r="5853" spans="1:4" ht="24.95" customHeight="1" x14ac:dyDescent="0.2">
      <c r="A5853" s="504">
        <v>88103</v>
      </c>
      <c r="B5853" s="233" t="s">
        <v>9448</v>
      </c>
      <c r="C5853" s="234" t="s">
        <v>2888</v>
      </c>
      <c r="D5853" s="235">
        <v>0.04</v>
      </c>
    </row>
    <row r="5854" spans="1:4" ht="24.95" customHeight="1" x14ac:dyDescent="0.2">
      <c r="A5854" s="504">
        <v>89176</v>
      </c>
      <c r="B5854" s="233" t="s">
        <v>9449</v>
      </c>
      <c r="C5854" s="234" t="s">
        <v>946</v>
      </c>
      <c r="D5854" s="235">
        <v>6.79</v>
      </c>
    </row>
    <row r="5855" spans="1:4" ht="24.95" customHeight="1" x14ac:dyDescent="0.2">
      <c r="A5855" s="504">
        <v>89177</v>
      </c>
      <c r="B5855" s="233" t="s">
        <v>9450</v>
      </c>
      <c r="C5855" s="234" t="s">
        <v>946</v>
      </c>
      <c r="D5855" s="235">
        <v>9.5</v>
      </c>
    </row>
    <row r="5856" spans="1:4" ht="24.95" customHeight="1" x14ac:dyDescent="0.2">
      <c r="A5856" s="504">
        <v>89178</v>
      </c>
      <c r="B5856" s="233" t="s">
        <v>9451</v>
      </c>
      <c r="C5856" s="234" t="s">
        <v>946</v>
      </c>
      <c r="D5856" s="235">
        <v>10.86</v>
      </c>
    </row>
    <row r="5857" spans="1:4" ht="24.95" customHeight="1" x14ac:dyDescent="0.2">
      <c r="A5857" s="504">
        <v>89179</v>
      </c>
      <c r="B5857" s="233" t="s">
        <v>9452</v>
      </c>
      <c r="C5857" s="234" t="s">
        <v>946</v>
      </c>
      <c r="D5857" s="235">
        <v>10.86</v>
      </c>
    </row>
    <row r="5858" spans="1:4" ht="24.95" customHeight="1" x14ac:dyDescent="0.2">
      <c r="A5858" s="504">
        <v>89180</v>
      </c>
      <c r="B5858" s="233" t="s">
        <v>9453</v>
      </c>
      <c r="C5858" s="234" t="s">
        <v>946</v>
      </c>
      <c r="D5858" s="235">
        <v>12.22</v>
      </c>
    </row>
    <row r="5859" spans="1:4" ht="24.95" customHeight="1" x14ac:dyDescent="0.2">
      <c r="A5859" s="504">
        <v>89181</v>
      </c>
      <c r="B5859" s="233" t="s">
        <v>9454</v>
      </c>
      <c r="C5859" s="234" t="s">
        <v>946</v>
      </c>
      <c r="D5859" s="235">
        <v>14.93</v>
      </c>
    </row>
    <row r="5860" spans="1:4" ht="24.95" customHeight="1" x14ac:dyDescent="0.2">
      <c r="A5860" s="504">
        <v>89182</v>
      </c>
      <c r="B5860" s="233" t="s">
        <v>9455</v>
      </c>
      <c r="C5860" s="234" t="s">
        <v>946</v>
      </c>
      <c r="D5860" s="235">
        <v>14.93</v>
      </c>
    </row>
    <row r="5861" spans="1:4" ht="24.95" customHeight="1" x14ac:dyDescent="0.2">
      <c r="A5861" s="504">
        <v>89183</v>
      </c>
      <c r="B5861" s="233" t="s">
        <v>9456</v>
      </c>
      <c r="C5861" s="234" t="s">
        <v>946</v>
      </c>
      <c r="D5861" s="235">
        <v>16.29</v>
      </c>
    </row>
    <row r="5862" spans="1:4" ht="24.95" customHeight="1" x14ac:dyDescent="0.2">
      <c r="A5862" s="504">
        <v>89184</v>
      </c>
      <c r="B5862" s="233" t="s">
        <v>9457</v>
      </c>
      <c r="C5862" s="234" t="s">
        <v>946</v>
      </c>
      <c r="D5862" s="235">
        <v>19.010000000000002</v>
      </c>
    </row>
    <row r="5863" spans="1:4" ht="24.95" customHeight="1" x14ac:dyDescent="0.2">
      <c r="A5863" s="504">
        <v>89185</v>
      </c>
      <c r="B5863" s="233" t="s">
        <v>9458</v>
      </c>
      <c r="C5863" s="234" t="s">
        <v>946</v>
      </c>
      <c r="D5863" s="235">
        <v>19.010000000000002</v>
      </c>
    </row>
    <row r="5864" spans="1:4" ht="24.95" customHeight="1" x14ac:dyDescent="0.2">
      <c r="A5864" s="504">
        <v>89186</v>
      </c>
      <c r="B5864" s="233" t="s">
        <v>9459</v>
      </c>
      <c r="C5864" s="234" t="s">
        <v>946</v>
      </c>
      <c r="D5864" s="235">
        <v>20.37</v>
      </c>
    </row>
    <row r="5865" spans="1:4" ht="24.95" customHeight="1" x14ac:dyDescent="0.2">
      <c r="A5865" s="504">
        <v>89187</v>
      </c>
      <c r="B5865" s="233" t="s">
        <v>9460</v>
      </c>
      <c r="C5865" s="234" t="s">
        <v>946</v>
      </c>
      <c r="D5865" s="235">
        <v>23.08</v>
      </c>
    </row>
    <row r="5866" spans="1:4" ht="24.95" customHeight="1" x14ac:dyDescent="0.2">
      <c r="A5866" s="504">
        <v>89188</v>
      </c>
      <c r="B5866" s="233" t="s">
        <v>9461</v>
      </c>
      <c r="C5866" s="234" t="s">
        <v>2889</v>
      </c>
      <c r="D5866" s="235">
        <v>0.34</v>
      </c>
    </row>
    <row r="5867" spans="1:4" ht="24.95" customHeight="1" x14ac:dyDescent="0.2">
      <c r="A5867" s="504">
        <v>89189</v>
      </c>
      <c r="B5867" s="233" t="s">
        <v>9462</v>
      </c>
      <c r="C5867" s="234" t="s">
        <v>2889</v>
      </c>
      <c r="D5867" s="235">
        <v>0.43</v>
      </c>
    </row>
    <row r="5868" spans="1:4" ht="24.95" customHeight="1" x14ac:dyDescent="0.2">
      <c r="A5868" s="504">
        <v>89190</v>
      </c>
      <c r="B5868" s="233" t="s">
        <v>9463</v>
      </c>
      <c r="C5868" s="234" t="s">
        <v>2889</v>
      </c>
      <c r="D5868" s="235">
        <v>0.57999999999999996</v>
      </c>
    </row>
    <row r="5869" spans="1:4" ht="24.95" customHeight="1" x14ac:dyDescent="0.2">
      <c r="A5869" s="504">
        <v>89191</v>
      </c>
      <c r="B5869" s="233" t="s">
        <v>9464</v>
      </c>
      <c r="C5869" s="234" t="s">
        <v>2889</v>
      </c>
      <c r="D5869" s="235">
        <v>0.7</v>
      </c>
    </row>
    <row r="5870" spans="1:4" ht="24.95" customHeight="1" x14ac:dyDescent="0.2">
      <c r="A5870" s="504">
        <v>89192</v>
      </c>
      <c r="B5870" s="233" t="s">
        <v>9465</v>
      </c>
      <c r="C5870" s="234" t="s">
        <v>946</v>
      </c>
      <c r="D5870" s="235">
        <v>20.37</v>
      </c>
    </row>
    <row r="5871" spans="1:4" ht="24.95" customHeight="1" x14ac:dyDescent="0.2">
      <c r="A5871" s="504">
        <v>89193</v>
      </c>
      <c r="B5871" s="233" t="s">
        <v>9466</v>
      </c>
      <c r="C5871" s="234" t="s">
        <v>946</v>
      </c>
      <c r="D5871" s="235">
        <v>33.950000000000003</v>
      </c>
    </row>
    <row r="5872" spans="1:4" ht="24.95" customHeight="1" x14ac:dyDescent="0.2">
      <c r="A5872" s="504">
        <v>89194</v>
      </c>
      <c r="B5872" s="233" t="s">
        <v>9467</v>
      </c>
      <c r="C5872" s="234" t="s">
        <v>946</v>
      </c>
      <c r="D5872" s="235">
        <v>50.24</v>
      </c>
    </row>
    <row r="5873" spans="1:4" ht="24.95" customHeight="1" x14ac:dyDescent="0.2">
      <c r="A5873" s="504">
        <v>89195</v>
      </c>
      <c r="B5873" s="233" t="s">
        <v>9468</v>
      </c>
      <c r="C5873" s="234" t="s">
        <v>946</v>
      </c>
      <c r="D5873" s="235">
        <v>8.14</v>
      </c>
    </row>
    <row r="5874" spans="1:4" ht="24.95" customHeight="1" x14ac:dyDescent="0.2">
      <c r="A5874" s="504">
        <v>89196</v>
      </c>
      <c r="B5874" s="233" t="s">
        <v>9469</v>
      </c>
      <c r="C5874" s="234" t="s">
        <v>946</v>
      </c>
      <c r="D5874" s="235">
        <v>13.58</v>
      </c>
    </row>
    <row r="5875" spans="1:4" ht="24.95" customHeight="1" x14ac:dyDescent="0.2">
      <c r="A5875" s="504">
        <v>89197</v>
      </c>
      <c r="B5875" s="233" t="s">
        <v>9470</v>
      </c>
      <c r="C5875" s="234" t="s">
        <v>946</v>
      </c>
      <c r="D5875" s="235">
        <v>20.37</v>
      </c>
    </row>
    <row r="5876" spans="1:4" ht="24.95" customHeight="1" x14ac:dyDescent="0.2">
      <c r="A5876" s="504">
        <v>91104</v>
      </c>
      <c r="B5876" s="233" t="s">
        <v>9471</v>
      </c>
      <c r="C5876" s="234" t="s">
        <v>779</v>
      </c>
      <c r="D5876" s="235">
        <v>0.05</v>
      </c>
    </row>
    <row r="5877" spans="1:4" ht="24.95" customHeight="1" x14ac:dyDescent="0.2">
      <c r="A5877" s="504">
        <v>91105</v>
      </c>
      <c r="B5877" s="233" t="s">
        <v>9472</v>
      </c>
      <c r="C5877" s="234" t="s">
        <v>779</v>
      </c>
      <c r="D5877" s="235">
        <v>0.13</v>
      </c>
    </row>
    <row r="5878" spans="1:4" ht="24.95" customHeight="1" x14ac:dyDescent="0.2">
      <c r="A5878" s="504">
        <v>91106</v>
      </c>
      <c r="B5878" s="233" t="s">
        <v>9473</v>
      </c>
      <c r="C5878" s="234" t="s">
        <v>779</v>
      </c>
      <c r="D5878" s="235">
        <v>0.05</v>
      </c>
    </row>
    <row r="5879" spans="1:4" ht="24.95" customHeight="1" x14ac:dyDescent="0.2">
      <c r="A5879" s="504">
        <v>91107</v>
      </c>
      <c r="B5879" s="233" t="s">
        <v>9474</v>
      </c>
      <c r="C5879" s="234" t="s">
        <v>779</v>
      </c>
      <c r="D5879" s="235">
        <v>0.06</v>
      </c>
    </row>
    <row r="5880" spans="1:4" ht="24.95" customHeight="1" x14ac:dyDescent="0.2">
      <c r="A5880" s="504">
        <v>91108</v>
      </c>
      <c r="B5880" s="233" t="s">
        <v>9475</v>
      </c>
      <c r="C5880" s="234" t="s">
        <v>779</v>
      </c>
      <c r="D5880" s="235">
        <v>0.13</v>
      </c>
    </row>
    <row r="5881" spans="1:4" ht="24.95" customHeight="1" x14ac:dyDescent="0.2">
      <c r="A5881" s="504">
        <v>91109</v>
      </c>
      <c r="B5881" s="233" t="s">
        <v>9476</v>
      </c>
      <c r="C5881" s="234" t="s">
        <v>779</v>
      </c>
      <c r="D5881" s="235">
        <v>0.1</v>
      </c>
    </row>
    <row r="5882" spans="1:4" ht="24.95" customHeight="1" x14ac:dyDescent="0.2">
      <c r="A5882" s="504">
        <v>91110</v>
      </c>
      <c r="B5882" s="233" t="s">
        <v>9477</v>
      </c>
      <c r="C5882" s="234" t="s">
        <v>779</v>
      </c>
      <c r="D5882" s="235">
        <v>0.13</v>
      </c>
    </row>
    <row r="5883" spans="1:4" ht="24.95" customHeight="1" x14ac:dyDescent="0.2">
      <c r="A5883" s="504">
        <v>91111</v>
      </c>
      <c r="B5883" s="233" t="s">
        <v>9478</v>
      </c>
      <c r="C5883" s="234" t="s">
        <v>779</v>
      </c>
      <c r="D5883" s="235">
        <v>0.17</v>
      </c>
    </row>
    <row r="5884" spans="1:4" ht="24.95" customHeight="1" x14ac:dyDescent="0.2">
      <c r="A5884" s="504">
        <v>91112</v>
      </c>
      <c r="B5884" s="233" t="s">
        <v>9479</v>
      </c>
      <c r="C5884" s="234" t="s">
        <v>779</v>
      </c>
      <c r="D5884" s="235">
        <v>0.09</v>
      </c>
    </row>
    <row r="5885" spans="1:4" ht="24.95" customHeight="1" x14ac:dyDescent="0.2">
      <c r="A5885" s="504">
        <v>91113</v>
      </c>
      <c r="B5885" s="233" t="s">
        <v>9480</v>
      </c>
      <c r="C5885" s="234" t="s">
        <v>779</v>
      </c>
      <c r="D5885" s="235">
        <v>0.19</v>
      </c>
    </row>
    <row r="5886" spans="1:4" ht="24.95" customHeight="1" x14ac:dyDescent="0.2">
      <c r="A5886" s="504">
        <v>91114</v>
      </c>
      <c r="B5886" s="233" t="s">
        <v>9481</v>
      </c>
      <c r="C5886" s="234" t="s">
        <v>779</v>
      </c>
      <c r="D5886" s="235">
        <v>0.37</v>
      </c>
    </row>
    <row r="5887" spans="1:4" ht="24.95" customHeight="1" x14ac:dyDescent="0.2">
      <c r="A5887" s="504">
        <v>91115</v>
      </c>
      <c r="B5887" s="233" t="s">
        <v>9482</v>
      </c>
      <c r="C5887" s="234" t="s">
        <v>779</v>
      </c>
      <c r="D5887" s="235">
        <v>0.06</v>
      </c>
    </row>
    <row r="5888" spans="1:4" ht="24.95" customHeight="1" x14ac:dyDescent="0.2">
      <c r="A5888" s="504">
        <v>91116</v>
      </c>
      <c r="B5888" s="233" t="s">
        <v>9483</v>
      </c>
      <c r="C5888" s="234" t="s">
        <v>779</v>
      </c>
      <c r="D5888" s="235">
        <v>0.1</v>
      </c>
    </row>
    <row r="5889" spans="1:4" ht="24.95" customHeight="1" x14ac:dyDescent="0.2">
      <c r="A5889" s="504">
        <v>91117</v>
      </c>
      <c r="B5889" s="233" t="s">
        <v>9484</v>
      </c>
      <c r="C5889" s="234" t="s">
        <v>779</v>
      </c>
      <c r="D5889" s="235">
        <v>0.15</v>
      </c>
    </row>
    <row r="5890" spans="1:4" ht="24.95" customHeight="1" x14ac:dyDescent="0.2">
      <c r="A5890" s="504">
        <v>91118</v>
      </c>
      <c r="B5890" s="233" t="s">
        <v>9485</v>
      </c>
      <c r="C5890" s="234" t="s">
        <v>779</v>
      </c>
      <c r="D5890" s="235">
        <v>0.13</v>
      </c>
    </row>
    <row r="5891" spans="1:4" ht="24.95" customHeight="1" x14ac:dyDescent="0.2">
      <c r="A5891" s="504">
        <v>91119</v>
      </c>
      <c r="B5891" s="233" t="s">
        <v>9486</v>
      </c>
      <c r="C5891" s="234" t="s">
        <v>779</v>
      </c>
      <c r="D5891" s="235">
        <v>0.24</v>
      </c>
    </row>
    <row r="5892" spans="1:4" ht="24.95" customHeight="1" x14ac:dyDescent="0.2">
      <c r="A5892" s="504">
        <v>91120</v>
      </c>
      <c r="B5892" s="233" t="s">
        <v>9487</v>
      </c>
      <c r="C5892" s="234" t="s">
        <v>779</v>
      </c>
      <c r="D5892" s="235">
        <v>0.37</v>
      </c>
    </row>
    <row r="5893" spans="1:4" ht="24.95" customHeight="1" x14ac:dyDescent="0.2">
      <c r="A5893" s="504">
        <v>91121</v>
      </c>
      <c r="B5893" s="233" t="s">
        <v>9488</v>
      </c>
      <c r="C5893" s="234" t="s">
        <v>779</v>
      </c>
      <c r="D5893" s="235">
        <v>0.62</v>
      </c>
    </row>
    <row r="5894" spans="1:4" ht="24.95" customHeight="1" x14ac:dyDescent="0.2">
      <c r="A5894" s="504">
        <v>91122</v>
      </c>
      <c r="B5894" s="233" t="s">
        <v>9489</v>
      </c>
      <c r="C5894" s="234" t="s">
        <v>779</v>
      </c>
      <c r="D5894" s="235">
        <v>0.87</v>
      </c>
    </row>
    <row r="5895" spans="1:4" ht="24.95" customHeight="1" x14ac:dyDescent="0.2">
      <c r="A5895" s="504">
        <v>91123</v>
      </c>
      <c r="B5895" s="233" t="s">
        <v>9490</v>
      </c>
      <c r="C5895" s="234" t="s">
        <v>779</v>
      </c>
      <c r="D5895" s="235">
        <v>1.1200000000000001</v>
      </c>
    </row>
    <row r="5896" spans="1:4" ht="24.95" customHeight="1" x14ac:dyDescent="0.2">
      <c r="A5896" s="504">
        <v>91124</v>
      </c>
      <c r="B5896" s="233" t="s">
        <v>9491</v>
      </c>
      <c r="C5896" s="234" t="s">
        <v>741</v>
      </c>
      <c r="D5896" s="235">
        <v>57.71</v>
      </c>
    </row>
    <row r="5897" spans="1:4" ht="24.95" customHeight="1" x14ac:dyDescent="0.2">
      <c r="A5897" s="504">
        <v>91125</v>
      </c>
      <c r="B5897" s="233" t="s">
        <v>9492</v>
      </c>
      <c r="C5897" s="234" t="s">
        <v>822</v>
      </c>
      <c r="D5897" s="235">
        <v>0.06</v>
      </c>
    </row>
    <row r="5898" spans="1:4" ht="24.95" customHeight="1" x14ac:dyDescent="0.2">
      <c r="A5898" s="504">
        <v>91128</v>
      </c>
      <c r="B5898" s="233" t="s">
        <v>9493</v>
      </c>
      <c r="C5898" s="234" t="s">
        <v>2889</v>
      </c>
      <c r="D5898" s="235">
        <v>0.12</v>
      </c>
    </row>
    <row r="5899" spans="1:4" ht="24.95" customHeight="1" x14ac:dyDescent="0.2">
      <c r="A5899" s="504">
        <v>91129</v>
      </c>
      <c r="B5899" s="233" t="s">
        <v>9494</v>
      </c>
      <c r="C5899" s="234" t="s">
        <v>2889</v>
      </c>
      <c r="D5899" s="235">
        <v>0.2</v>
      </c>
    </row>
    <row r="5900" spans="1:4" ht="24.95" customHeight="1" x14ac:dyDescent="0.2">
      <c r="A5900" s="504">
        <v>91130</v>
      </c>
      <c r="B5900" s="233" t="s">
        <v>9495</v>
      </c>
      <c r="C5900" s="234" t="s">
        <v>2889</v>
      </c>
      <c r="D5900" s="235">
        <v>0.26</v>
      </c>
    </row>
    <row r="5901" spans="1:4" ht="24.95" customHeight="1" x14ac:dyDescent="0.2">
      <c r="A5901" s="504">
        <v>91132</v>
      </c>
      <c r="B5901" s="233" t="s">
        <v>9496</v>
      </c>
      <c r="C5901" s="234" t="s">
        <v>2889</v>
      </c>
      <c r="D5901" s="235">
        <v>0.37</v>
      </c>
    </row>
    <row r="5902" spans="1:4" ht="24.95" customHeight="1" x14ac:dyDescent="0.2">
      <c r="A5902" s="504">
        <v>91134</v>
      </c>
      <c r="B5902" s="233" t="s">
        <v>9497</v>
      </c>
      <c r="C5902" s="234" t="s">
        <v>946</v>
      </c>
      <c r="D5902" s="235">
        <v>2.23</v>
      </c>
    </row>
    <row r="5903" spans="1:4" ht="24.95" customHeight="1" x14ac:dyDescent="0.2">
      <c r="A5903" s="504">
        <v>91135</v>
      </c>
      <c r="B5903" s="233" t="s">
        <v>9498</v>
      </c>
      <c r="C5903" s="234" t="s">
        <v>946</v>
      </c>
      <c r="D5903" s="235">
        <v>3.98</v>
      </c>
    </row>
    <row r="5904" spans="1:4" ht="24.95" customHeight="1" x14ac:dyDescent="0.2">
      <c r="A5904" s="504">
        <v>91136</v>
      </c>
      <c r="B5904" s="233" t="s">
        <v>9499</v>
      </c>
      <c r="C5904" s="234" t="s">
        <v>946</v>
      </c>
      <c r="D5904" s="235">
        <v>5.72</v>
      </c>
    </row>
    <row r="5905" spans="1:4" ht="24.95" customHeight="1" x14ac:dyDescent="0.2">
      <c r="A5905" s="504">
        <v>91137</v>
      </c>
      <c r="B5905" s="233" t="s">
        <v>9500</v>
      </c>
      <c r="C5905" s="234" t="s">
        <v>946</v>
      </c>
      <c r="D5905" s="235">
        <v>7.48</v>
      </c>
    </row>
    <row r="5906" spans="1:4" ht="24.95" customHeight="1" x14ac:dyDescent="0.2">
      <c r="A5906" s="504">
        <v>91138</v>
      </c>
      <c r="B5906" s="233" t="s">
        <v>9501</v>
      </c>
      <c r="C5906" s="234" t="s">
        <v>9502</v>
      </c>
      <c r="D5906" s="235">
        <v>74.92</v>
      </c>
    </row>
    <row r="5907" spans="1:4" ht="24.95" customHeight="1" x14ac:dyDescent="0.2">
      <c r="A5907" s="504">
        <v>91139</v>
      </c>
      <c r="B5907" s="233" t="s">
        <v>9503</v>
      </c>
      <c r="C5907" s="234" t="s">
        <v>9502</v>
      </c>
      <c r="D5907" s="235">
        <v>39.909999999999997</v>
      </c>
    </row>
    <row r="5908" spans="1:4" ht="24.95" customHeight="1" x14ac:dyDescent="0.2">
      <c r="A5908" s="504">
        <v>91140</v>
      </c>
      <c r="B5908" s="233" t="s">
        <v>9504</v>
      </c>
      <c r="C5908" s="234" t="s">
        <v>9502</v>
      </c>
      <c r="D5908" s="235">
        <v>17.48</v>
      </c>
    </row>
    <row r="5909" spans="1:4" ht="24.95" customHeight="1" x14ac:dyDescent="0.2">
      <c r="A5909" s="504">
        <v>91141</v>
      </c>
      <c r="B5909" s="233" t="s">
        <v>9505</v>
      </c>
      <c r="C5909" s="234" t="s">
        <v>9502</v>
      </c>
      <c r="D5909" s="235">
        <v>114.84</v>
      </c>
    </row>
    <row r="5910" spans="1:4" ht="24.95" customHeight="1" x14ac:dyDescent="0.2">
      <c r="A5910" s="504">
        <v>91142</v>
      </c>
      <c r="B5910" s="233" t="s">
        <v>9506</v>
      </c>
      <c r="C5910" s="234" t="s">
        <v>9502</v>
      </c>
      <c r="D5910" s="235">
        <v>74.92</v>
      </c>
    </row>
    <row r="5911" spans="1:4" ht="24.95" customHeight="1" x14ac:dyDescent="0.2">
      <c r="A5911" s="504">
        <v>91143</v>
      </c>
      <c r="B5911" s="233" t="s">
        <v>9507</v>
      </c>
      <c r="C5911" s="234" t="s">
        <v>9502</v>
      </c>
      <c r="D5911" s="235">
        <v>17.48</v>
      </c>
    </row>
    <row r="5912" spans="1:4" ht="24.95" customHeight="1" x14ac:dyDescent="0.2">
      <c r="A5912" s="504">
        <v>91144</v>
      </c>
      <c r="B5912" s="233" t="s">
        <v>9508</v>
      </c>
      <c r="C5912" s="234" t="s">
        <v>9502</v>
      </c>
      <c r="D5912" s="235">
        <v>154.77000000000001</v>
      </c>
    </row>
    <row r="5913" spans="1:4" ht="24.95" customHeight="1" x14ac:dyDescent="0.2">
      <c r="A5913" s="504">
        <v>91145</v>
      </c>
      <c r="B5913" s="233" t="s">
        <v>9509</v>
      </c>
      <c r="C5913" s="234" t="s">
        <v>9502</v>
      </c>
      <c r="D5913" s="235">
        <v>114.84</v>
      </c>
    </row>
    <row r="5914" spans="1:4" ht="24.95" customHeight="1" x14ac:dyDescent="0.2">
      <c r="A5914" s="504">
        <v>91146</v>
      </c>
      <c r="B5914" s="233" t="s">
        <v>9510</v>
      </c>
      <c r="C5914" s="234" t="s">
        <v>9502</v>
      </c>
      <c r="D5914" s="235">
        <v>22.4</v>
      </c>
    </row>
    <row r="5915" spans="1:4" ht="24.95" customHeight="1" x14ac:dyDescent="0.2">
      <c r="A5915" s="504">
        <v>91147</v>
      </c>
      <c r="B5915" s="233" t="s">
        <v>9511</v>
      </c>
      <c r="C5915" s="234" t="s">
        <v>9502</v>
      </c>
      <c r="D5915" s="235">
        <v>212.19</v>
      </c>
    </row>
    <row r="5916" spans="1:4" ht="24.95" customHeight="1" x14ac:dyDescent="0.2">
      <c r="A5916" s="504">
        <v>91148</v>
      </c>
      <c r="B5916" s="233" t="s">
        <v>9512</v>
      </c>
      <c r="C5916" s="234" t="s">
        <v>9502</v>
      </c>
      <c r="D5916" s="235">
        <v>137.27000000000001</v>
      </c>
    </row>
    <row r="5917" spans="1:4" ht="24.95" customHeight="1" x14ac:dyDescent="0.2">
      <c r="A5917" s="504">
        <v>91149</v>
      </c>
      <c r="B5917" s="233" t="s">
        <v>9513</v>
      </c>
      <c r="C5917" s="234" t="s">
        <v>9502</v>
      </c>
      <c r="D5917" s="235">
        <v>34.979999999999997</v>
      </c>
    </row>
    <row r="5918" spans="1:4" ht="24.95" customHeight="1" x14ac:dyDescent="0.2">
      <c r="A5918" s="504">
        <v>92121</v>
      </c>
      <c r="B5918" s="233" t="s">
        <v>9514</v>
      </c>
      <c r="C5918" s="234" t="s">
        <v>741</v>
      </c>
      <c r="D5918" s="235">
        <v>19.21</v>
      </c>
    </row>
    <row r="5919" spans="1:4" ht="24.95" customHeight="1" x14ac:dyDescent="0.2">
      <c r="A5919" s="504">
        <v>92122</v>
      </c>
      <c r="B5919" s="233" t="s">
        <v>9515</v>
      </c>
      <c r="C5919" s="234" t="s">
        <v>741</v>
      </c>
      <c r="D5919" s="235">
        <v>32.56</v>
      </c>
    </row>
    <row r="5920" spans="1:4" ht="24.95" customHeight="1" x14ac:dyDescent="0.2">
      <c r="A5920" s="504">
        <v>92123</v>
      </c>
      <c r="B5920" s="233" t="s">
        <v>9516</v>
      </c>
      <c r="C5920" s="234" t="s">
        <v>741</v>
      </c>
      <c r="D5920" s="235">
        <v>32.159999999999997</v>
      </c>
    </row>
    <row r="5921" spans="1:4" ht="24.95" customHeight="1" x14ac:dyDescent="0.2">
      <c r="A5921" s="504">
        <v>94926</v>
      </c>
      <c r="B5921" s="233" t="s">
        <v>9517</v>
      </c>
      <c r="C5921" s="234" t="s">
        <v>742</v>
      </c>
      <c r="D5921" s="235">
        <v>0.98</v>
      </c>
    </row>
    <row r="5922" spans="1:4" ht="24.95" customHeight="1" x14ac:dyDescent="0.2">
      <c r="A5922" s="504">
        <v>94927</v>
      </c>
      <c r="B5922" s="233" t="s">
        <v>9518</v>
      </c>
      <c r="C5922" s="234" t="s">
        <v>742</v>
      </c>
      <c r="D5922" s="235">
        <v>0.51</v>
      </c>
    </row>
    <row r="5923" spans="1:4" ht="24.95" customHeight="1" x14ac:dyDescent="0.2">
      <c r="A5923" s="504">
        <v>94928</v>
      </c>
      <c r="B5923" s="233" t="s">
        <v>9519</v>
      </c>
      <c r="C5923" s="234" t="s">
        <v>775</v>
      </c>
      <c r="D5923" s="235">
        <v>1.55</v>
      </c>
    </row>
    <row r="5924" spans="1:4" ht="24.95" customHeight="1" x14ac:dyDescent="0.2">
      <c r="A5924" s="504">
        <v>94929</v>
      </c>
      <c r="B5924" s="233" t="s">
        <v>9520</v>
      </c>
      <c r="C5924" s="234" t="s">
        <v>775</v>
      </c>
      <c r="D5924" s="235">
        <v>2.73</v>
      </c>
    </row>
    <row r="5925" spans="1:4" ht="24.95" customHeight="1" x14ac:dyDescent="0.2">
      <c r="A5925" s="504">
        <v>94930</v>
      </c>
      <c r="B5925" s="233" t="s">
        <v>9521</v>
      </c>
      <c r="C5925" s="234" t="s">
        <v>775</v>
      </c>
      <c r="D5925" s="235">
        <v>0.8</v>
      </c>
    </row>
    <row r="5926" spans="1:4" ht="24.95" customHeight="1" x14ac:dyDescent="0.2">
      <c r="A5926" s="504">
        <v>94931</v>
      </c>
      <c r="B5926" s="233" t="s">
        <v>9522</v>
      </c>
      <c r="C5926" s="234" t="s">
        <v>775</v>
      </c>
      <c r="D5926" s="235">
        <v>1.42</v>
      </c>
    </row>
    <row r="5927" spans="1:4" ht="24.95" customHeight="1" x14ac:dyDescent="0.2">
      <c r="A5927" s="504">
        <v>94932</v>
      </c>
      <c r="B5927" s="233" t="s">
        <v>9523</v>
      </c>
      <c r="C5927" s="234" t="s">
        <v>775</v>
      </c>
      <c r="D5927" s="235">
        <v>2.89</v>
      </c>
    </row>
    <row r="5928" spans="1:4" ht="24.95" customHeight="1" x14ac:dyDescent="0.2">
      <c r="A5928" s="504">
        <v>94934</v>
      </c>
      <c r="B5928" s="233" t="s">
        <v>9524</v>
      </c>
      <c r="C5928" s="234" t="s">
        <v>775</v>
      </c>
      <c r="D5928" s="235">
        <v>1</v>
      </c>
    </row>
    <row r="5929" spans="1:4" ht="24.95" customHeight="1" x14ac:dyDescent="0.2">
      <c r="A5929" s="504">
        <v>94935</v>
      </c>
      <c r="B5929" s="233" t="s">
        <v>9525</v>
      </c>
      <c r="C5929" s="234" t="s">
        <v>775</v>
      </c>
      <c r="D5929" s="235">
        <v>1.56</v>
      </c>
    </row>
    <row r="5930" spans="1:4" ht="24.95" customHeight="1" x14ac:dyDescent="0.2">
      <c r="A5930" s="504">
        <v>94936</v>
      </c>
      <c r="B5930" s="233" t="s">
        <v>9526</v>
      </c>
      <c r="C5930" s="234" t="s">
        <v>775</v>
      </c>
      <c r="D5930" s="235">
        <v>2.5099999999999998</v>
      </c>
    </row>
    <row r="5931" spans="1:4" ht="24.95" customHeight="1" x14ac:dyDescent="0.2">
      <c r="A5931" s="504">
        <v>94937</v>
      </c>
      <c r="B5931" s="233" t="s">
        <v>9527</v>
      </c>
      <c r="C5931" s="234" t="s">
        <v>775</v>
      </c>
      <c r="D5931" s="235">
        <v>3.7</v>
      </c>
    </row>
    <row r="5932" spans="1:4" ht="24.95" customHeight="1" x14ac:dyDescent="0.2">
      <c r="A5932" s="504">
        <v>94938</v>
      </c>
      <c r="B5932" s="233" t="s">
        <v>9528</v>
      </c>
      <c r="C5932" s="234" t="s">
        <v>775</v>
      </c>
      <c r="D5932" s="235">
        <v>4.8899999999999997</v>
      </c>
    </row>
    <row r="5933" spans="1:4" ht="24.95" customHeight="1" x14ac:dyDescent="0.2">
      <c r="A5933" s="504">
        <v>94939</v>
      </c>
      <c r="B5933" s="233" t="s">
        <v>9529</v>
      </c>
      <c r="C5933" s="234" t="s">
        <v>742</v>
      </c>
      <c r="D5933" s="235">
        <v>1.52</v>
      </c>
    </row>
    <row r="5934" spans="1:4" ht="24.95" customHeight="1" x14ac:dyDescent="0.2">
      <c r="A5934" s="504">
        <v>94940</v>
      </c>
      <c r="B5934" s="233" t="s">
        <v>9530</v>
      </c>
      <c r="C5934" s="234" t="s">
        <v>742</v>
      </c>
      <c r="D5934" s="235">
        <v>0.79</v>
      </c>
    </row>
    <row r="5935" spans="1:4" ht="24.95" customHeight="1" x14ac:dyDescent="0.2">
      <c r="A5935" s="504">
        <v>94941</v>
      </c>
      <c r="B5935" s="233" t="s">
        <v>9531</v>
      </c>
      <c r="C5935" s="234" t="s">
        <v>822</v>
      </c>
      <c r="D5935" s="235">
        <v>0.05</v>
      </c>
    </row>
    <row r="5936" spans="1:4" ht="24.95" customHeight="1" x14ac:dyDescent="0.2">
      <c r="A5936" s="504">
        <v>94942</v>
      </c>
      <c r="B5936" s="233" t="s">
        <v>9532</v>
      </c>
      <c r="C5936" s="234" t="s">
        <v>742</v>
      </c>
      <c r="D5936" s="235">
        <v>0.61</v>
      </c>
    </row>
    <row r="5937" spans="1:4" ht="24.95" customHeight="1" x14ac:dyDescent="0.2">
      <c r="A5937" s="504">
        <v>94943</v>
      </c>
      <c r="B5937" s="233" t="s">
        <v>9533</v>
      </c>
      <c r="C5937" s="234" t="s">
        <v>742</v>
      </c>
      <c r="D5937" s="235">
        <v>0.33</v>
      </c>
    </row>
    <row r="5938" spans="1:4" ht="24.95" customHeight="1" x14ac:dyDescent="0.2">
      <c r="A5938" s="504">
        <v>94944</v>
      </c>
      <c r="B5938" s="233" t="s">
        <v>9534</v>
      </c>
      <c r="C5938" s="234" t="s">
        <v>742</v>
      </c>
      <c r="D5938" s="235">
        <v>0.85</v>
      </c>
    </row>
    <row r="5939" spans="1:4" ht="24.95" customHeight="1" x14ac:dyDescent="0.2">
      <c r="A5939" s="504">
        <v>94945</v>
      </c>
      <c r="B5939" s="233" t="s">
        <v>9535</v>
      </c>
      <c r="C5939" s="234" t="s">
        <v>742</v>
      </c>
      <c r="D5939" s="235">
        <v>0.2</v>
      </c>
    </row>
    <row r="5940" spans="1:4" ht="24.95" customHeight="1" x14ac:dyDescent="0.2">
      <c r="A5940" s="504">
        <v>94946</v>
      </c>
      <c r="B5940" s="233" t="s">
        <v>9536</v>
      </c>
      <c r="C5940" s="234" t="s">
        <v>775</v>
      </c>
      <c r="D5940" s="235">
        <v>0.87</v>
      </c>
    </row>
    <row r="5941" spans="1:4" ht="24.95" customHeight="1" x14ac:dyDescent="0.2">
      <c r="A5941" s="504">
        <v>94947</v>
      </c>
      <c r="B5941" s="233" t="s">
        <v>9537</v>
      </c>
      <c r="C5941" s="234" t="s">
        <v>775</v>
      </c>
      <c r="D5941" s="235">
        <v>0.64</v>
      </c>
    </row>
    <row r="5942" spans="1:4" ht="24.95" customHeight="1" x14ac:dyDescent="0.2">
      <c r="A5942" s="504">
        <v>94948</v>
      </c>
      <c r="B5942" s="233" t="s">
        <v>9538</v>
      </c>
      <c r="C5942" s="234" t="s">
        <v>775</v>
      </c>
      <c r="D5942" s="235">
        <v>0.46</v>
      </c>
    </row>
    <row r="5943" spans="1:4" ht="24.95" customHeight="1" x14ac:dyDescent="0.2">
      <c r="A5943" s="504">
        <v>94949</v>
      </c>
      <c r="B5943" s="233" t="s">
        <v>9539</v>
      </c>
      <c r="C5943" s="234" t="s">
        <v>775</v>
      </c>
      <c r="D5943" s="235">
        <v>0.7</v>
      </c>
    </row>
    <row r="5944" spans="1:4" ht="24.95" customHeight="1" x14ac:dyDescent="0.2">
      <c r="A5944" s="504">
        <v>94950</v>
      </c>
      <c r="B5944" s="233" t="s">
        <v>9540</v>
      </c>
      <c r="C5944" s="234" t="s">
        <v>775</v>
      </c>
      <c r="D5944" s="235">
        <v>0.99</v>
      </c>
    </row>
    <row r="5945" spans="1:4" ht="24.95" customHeight="1" x14ac:dyDescent="0.2">
      <c r="A5945" s="504">
        <v>94951</v>
      </c>
      <c r="B5945" s="233" t="s">
        <v>9541</v>
      </c>
      <c r="C5945" s="234" t="s">
        <v>775</v>
      </c>
      <c r="D5945" s="235">
        <v>1.29</v>
      </c>
    </row>
    <row r="5946" spans="1:4" ht="24.95" customHeight="1" x14ac:dyDescent="0.2">
      <c r="A5946" s="504">
        <v>94952</v>
      </c>
      <c r="B5946" s="233" t="s">
        <v>9542</v>
      </c>
      <c r="C5946" s="234" t="s">
        <v>775</v>
      </c>
      <c r="D5946" s="235">
        <v>0.25</v>
      </c>
    </row>
    <row r="5947" spans="1:4" ht="24.95" customHeight="1" x14ac:dyDescent="0.2">
      <c r="A5947" s="504">
        <v>94953</v>
      </c>
      <c r="B5947" s="233" t="s">
        <v>9543</v>
      </c>
      <c r="C5947" s="234" t="s">
        <v>742</v>
      </c>
      <c r="D5947" s="235">
        <v>3.94</v>
      </c>
    </row>
    <row r="5948" spans="1:4" ht="24.95" customHeight="1" x14ac:dyDescent="0.2">
      <c r="A5948" s="504">
        <v>94954</v>
      </c>
      <c r="B5948" s="233" t="s">
        <v>9544</v>
      </c>
      <c r="C5948" s="234" t="s">
        <v>742</v>
      </c>
      <c r="D5948" s="235">
        <v>0.63</v>
      </c>
    </row>
    <row r="5949" spans="1:4" ht="24.95" customHeight="1" x14ac:dyDescent="0.2">
      <c r="A5949" s="504">
        <v>94955</v>
      </c>
      <c r="B5949" s="233" t="s">
        <v>9545</v>
      </c>
      <c r="C5949" s="234" t="s">
        <v>742</v>
      </c>
      <c r="D5949" s="235">
        <v>0.95</v>
      </c>
    </row>
    <row r="5950" spans="1:4" ht="24.95" customHeight="1" x14ac:dyDescent="0.2">
      <c r="A5950" s="504">
        <v>94956</v>
      </c>
      <c r="B5950" s="233" t="s">
        <v>9546</v>
      </c>
      <c r="C5950" s="234" t="s">
        <v>742</v>
      </c>
      <c r="D5950" s="235">
        <v>1.35</v>
      </c>
    </row>
    <row r="5951" spans="1:4" ht="24.95" customHeight="1" x14ac:dyDescent="0.2">
      <c r="A5951" s="504">
        <v>94957</v>
      </c>
      <c r="B5951" s="233" t="s">
        <v>9547</v>
      </c>
      <c r="C5951" s="234" t="s">
        <v>742</v>
      </c>
      <c r="D5951" s="235">
        <v>1.75</v>
      </c>
    </row>
    <row r="5952" spans="1:4" ht="24.95" customHeight="1" x14ac:dyDescent="0.2">
      <c r="A5952" s="504">
        <v>94958</v>
      </c>
      <c r="B5952" s="233" t="s">
        <v>9548</v>
      </c>
      <c r="C5952" s="234" t="s">
        <v>742</v>
      </c>
      <c r="D5952" s="235">
        <v>0.48</v>
      </c>
    </row>
    <row r="5953" spans="1:4" ht="24.95" customHeight="1" x14ac:dyDescent="0.2">
      <c r="A5953" s="504">
        <v>94959</v>
      </c>
      <c r="B5953" s="233" t="s">
        <v>9549</v>
      </c>
      <c r="C5953" s="234" t="s">
        <v>779</v>
      </c>
      <c r="D5953" s="235">
        <v>1.08</v>
      </c>
    </row>
    <row r="5954" spans="1:4" ht="24.95" customHeight="1" x14ac:dyDescent="0.2">
      <c r="A5954" s="504">
        <v>94960</v>
      </c>
      <c r="B5954" s="233" t="s">
        <v>9550</v>
      </c>
      <c r="C5954" s="234" t="s">
        <v>779</v>
      </c>
      <c r="D5954" s="235">
        <v>0.89</v>
      </c>
    </row>
    <row r="5955" spans="1:4" ht="24.95" customHeight="1" x14ac:dyDescent="0.2">
      <c r="A5955" s="504">
        <v>94961</v>
      </c>
      <c r="B5955" s="233" t="s">
        <v>9551</v>
      </c>
      <c r="C5955" s="234" t="s">
        <v>779</v>
      </c>
      <c r="D5955" s="235">
        <v>0.4</v>
      </c>
    </row>
    <row r="5956" spans="1:4" ht="24.95" customHeight="1" x14ac:dyDescent="0.2">
      <c r="A5956" s="504">
        <v>9537</v>
      </c>
      <c r="B5956" s="233" t="s">
        <v>9552</v>
      </c>
      <c r="C5956" s="234" t="s">
        <v>742</v>
      </c>
      <c r="D5956" s="235">
        <v>2.08</v>
      </c>
    </row>
    <row r="5957" spans="1:4" ht="24.95" customHeight="1" x14ac:dyDescent="0.2">
      <c r="A5957" s="504" t="s">
        <v>9553</v>
      </c>
      <c r="B5957" s="233" t="s">
        <v>9554</v>
      </c>
      <c r="C5957" s="234" t="s">
        <v>742</v>
      </c>
      <c r="D5957" s="235">
        <v>1.39</v>
      </c>
    </row>
    <row r="5958" spans="1:4" ht="24.95" customHeight="1" x14ac:dyDescent="0.2">
      <c r="A5958" s="504" t="s">
        <v>9555</v>
      </c>
      <c r="B5958" s="233" t="s">
        <v>9556</v>
      </c>
      <c r="C5958" s="234" t="s">
        <v>742</v>
      </c>
      <c r="D5958" s="235">
        <v>7.22</v>
      </c>
    </row>
    <row r="5959" spans="1:4" ht="24.95" customHeight="1" x14ac:dyDescent="0.2">
      <c r="A5959" s="504" t="s">
        <v>9557</v>
      </c>
      <c r="B5959" s="233" t="s">
        <v>9558</v>
      </c>
      <c r="C5959" s="234" t="s">
        <v>742</v>
      </c>
      <c r="D5959" s="235">
        <v>5.25</v>
      </c>
    </row>
    <row r="5960" spans="1:4" ht="24.95" customHeight="1" x14ac:dyDescent="0.2">
      <c r="A5960" s="504" t="s">
        <v>9559</v>
      </c>
      <c r="B5960" s="233" t="s">
        <v>9560</v>
      </c>
      <c r="C5960" s="234" t="s">
        <v>742</v>
      </c>
      <c r="D5960" s="235">
        <v>10.01</v>
      </c>
    </row>
    <row r="5961" spans="1:4" ht="24.95" customHeight="1" x14ac:dyDescent="0.2">
      <c r="A5961" s="504" t="s">
        <v>9561</v>
      </c>
      <c r="B5961" s="233" t="s">
        <v>9562</v>
      </c>
      <c r="C5961" s="234" t="s">
        <v>742</v>
      </c>
      <c r="D5961" s="235">
        <v>20.8</v>
      </c>
    </row>
    <row r="5962" spans="1:4" ht="24.95" customHeight="1" x14ac:dyDescent="0.2">
      <c r="A5962" s="504" t="s">
        <v>9563</v>
      </c>
      <c r="B5962" s="233" t="s">
        <v>9564</v>
      </c>
      <c r="C5962" s="234" t="s">
        <v>742</v>
      </c>
      <c r="D5962" s="235">
        <v>17.77</v>
      </c>
    </row>
    <row r="5963" spans="1:4" ht="24.95" customHeight="1" x14ac:dyDescent="0.2">
      <c r="A5963" s="504" t="s">
        <v>9565</v>
      </c>
      <c r="B5963" s="233" t="s">
        <v>9566</v>
      </c>
      <c r="C5963" s="234" t="s">
        <v>742</v>
      </c>
      <c r="D5963" s="235">
        <v>11.69</v>
      </c>
    </row>
    <row r="5964" spans="1:4" ht="24.95" customHeight="1" x14ac:dyDescent="0.2">
      <c r="A5964" s="504" t="s">
        <v>9567</v>
      </c>
      <c r="B5964" s="233" t="s">
        <v>9568</v>
      </c>
      <c r="C5964" s="234" t="s">
        <v>742</v>
      </c>
      <c r="D5964" s="235">
        <v>3.39</v>
      </c>
    </row>
    <row r="5965" spans="1:4" ht="24.95" customHeight="1" x14ac:dyDescent="0.2">
      <c r="A5965" s="504" t="s">
        <v>9569</v>
      </c>
      <c r="B5965" s="233" t="s">
        <v>9570</v>
      </c>
      <c r="C5965" s="234" t="s">
        <v>775</v>
      </c>
      <c r="D5965" s="235">
        <v>22.02</v>
      </c>
    </row>
    <row r="5966" spans="1:4" ht="24.95" customHeight="1" x14ac:dyDescent="0.2">
      <c r="A5966" s="504">
        <v>84117</v>
      </c>
      <c r="B5966" s="233" t="s">
        <v>9571</v>
      </c>
      <c r="C5966" s="234" t="s">
        <v>742</v>
      </c>
      <c r="D5966" s="235">
        <v>17.190000000000001</v>
      </c>
    </row>
    <row r="5967" spans="1:4" ht="24.95" customHeight="1" x14ac:dyDescent="0.2">
      <c r="A5967" s="504">
        <v>84120</v>
      </c>
      <c r="B5967" s="233" t="s">
        <v>9572</v>
      </c>
      <c r="C5967" s="234" t="s">
        <v>742</v>
      </c>
      <c r="D5967" s="235">
        <v>10.9</v>
      </c>
    </row>
    <row r="5968" spans="1:4" ht="24.95" customHeight="1" x14ac:dyDescent="0.2">
      <c r="A5968" s="504">
        <v>84123</v>
      </c>
      <c r="B5968" s="233" t="s">
        <v>9573</v>
      </c>
      <c r="C5968" s="234" t="s">
        <v>742</v>
      </c>
      <c r="D5968" s="235">
        <v>5.19</v>
      </c>
    </row>
    <row r="5969" spans="1:4" ht="24.95" customHeight="1" x14ac:dyDescent="0.2">
      <c r="A5969" s="504">
        <v>84125</v>
      </c>
      <c r="B5969" s="233" t="s">
        <v>9574</v>
      </c>
      <c r="C5969" s="234" t="s">
        <v>742</v>
      </c>
      <c r="D5969" s="235">
        <v>6.46</v>
      </c>
    </row>
    <row r="5970" spans="1:4" ht="24.95" customHeight="1" x14ac:dyDescent="0.2">
      <c r="A5970" s="504" t="s">
        <v>9575</v>
      </c>
      <c r="B5970" s="233" t="s">
        <v>9576</v>
      </c>
      <c r="C5970" s="234" t="s">
        <v>779</v>
      </c>
      <c r="D5970" s="235">
        <v>41.67</v>
      </c>
    </row>
    <row r="5971" spans="1:4" ht="24.95" customHeight="1" x14ac:dyDescent="0.2">
      <c r="A5971" s="504" t="s">
        <v>9577</v>
      </c>
      <c r="B5971" s="233" t="s">
        <v>9578</v>
      </c>
      <c r="C5971" s="234" t="s">
        <v>779</v>
      </c>
      <c r="D5971" s="235">
        <v>75.38</v>
      </c>
    </row>
    <row r="5972" spans="1:4" ht="24.95" customHeight="1" x14ac:dyDescent="0.2">
      <c r="A5972" s="504">
        <v>84127</v>
      </c>
      <c r="B5972" s="233" t="s">
        <v>9579</v>
      </c>
      <c r="C5972" s="234" t="s">
        <v>779</v>
      </c>
      <c r="D5972" s="235">
        <v>278.01</v>
      </c>
    </row>
    <row r="5973" spans="1:4" ht="24.95" customHeight="1" x14ac:dyDescent="0.2">
      <c r="A5973" s="504">
        <v>40841</v>
      </c>
      <c r="B5973" s="233" t="s">
        <v>9580</v>
      </c>
      <c r="C5973" s="234" t="s">
        <v>775</v>
      </c>
      <c r="D5973" s="235">
        <v>98.26</v>
      </c>
    </row>
    <row r="5974" spans="1:4" ht="24.95" customHeight="1" x14ac:dyDescent="0.2">
      <c r="A5974" s="504">
        <v>6391</v>
      </c>
      <c r="B5974" s="233" t="s">
        <v>9581</v>
      </c>
      <c r="C5974" s="234" t="s">
        <v>779</v>
      </c>
      <c r="D5974" s="235">
        <v>130.16</v>
      </c>
    </row>
    <row r="5975" spans="1:4" ht="24.95" customHeight="1" x14ac:dyDescent="0.2">
      <c r="A5975" s="504">
        <v>84132</v>
      </c>
      <c r="B5975" s="233" t="s">
        <v>9582</v>
      </c>
      <c r="C5975" s="234" t="s">
        <v>779</v>
      </c>
      <c r="D5975" s="235">
        <v>202.87</v>
      </c>
    </row>
    <row r="5976" spans="1:4" ht="24.95" customHeight="1" x14ac:dyDescent="0.2">
      <c r="A5976" s="504">
        <v>84133</v>
      </c>
      <c r="B5976" s="233" t="s">
        <v>9583</v>
      </c>
      <c r="C5976" s="234" t="s">
        <v>779</v>
      </c>
      <c r="D5976" s="235">
        <v>287.39</v>
      </c>
    </row>
    <row r="5977" spans="1:4" ht="24.95" customHeight="1" x14ac:dyDescent="0.2">
      <c r="A5977" s="504">
        <v>71516</v>
      </c>
      <c r="B5977" s="233" t="s">
        <v>9584</v>
      </c>
      <c r="C5977" s="234" t="s">
        <v>775</v>
      </c>
      <c r="D5977" s="235">
        <v>500</v>
      </c>
    </row>
    <row r="5978" spans="1:4" ht="24.95" customHeight="1" x14ac:dyDescent="0.2">
      <c r="A5978" s="504">
        <v>73361</v>
      </c>
      <c r="B5978" s="233" t="s">
        <v>9585</v>
      </c>
      <c r="C5978" s="234" t="s">
        <v>741</v>
      </c>
      <c r="D5978" s="235">
        <v>312.77</v>
      </c>
    </row>
    <row r="5979" spans="1:4" ht="24.95" customHeight="1" x14ac:dyDescent="0.2">
      <c r="A5979" s="504">
        <v>73714</v>
      </c>
      <c r="B5979" s="233" t="s">
        <v>9586</v>
      </c>
      <c r="C5979" s="234" t="s">
        <v>775</v>
      </c>
      <c r="D5979" s="235">
        <v>1292.45</v>
      </c>
    </row>
    <row r="5980" spans="1:4" ht="24.95" customHeight="1" x14ac:dyDescent="0.2">
      <c r="A5980" s="504">
        <v>86957</v>
      </c>
      <c r="B5980" s="233" t="s">
        <v>9587</v>
      </c>
      <c r="C5980" s="234" t="s">
        <v>775</v>
      </c>
      <c r="D5980" s="235">
        <v>30.19</v>
      </c>
    </row>
    <row r="5981" spans="1:4" ht="24.95" customHeight="1" x14ac:dyDescent="0.2">
      <c r="A5981" s="504">
        <v>86958</v>
      </c>
      <c r="B5981" s="233" t="s">
        <v>9588</v>
      </c>
      <c r="C5981" s="234" t="s">
        <v>775</v>
      </c>
      <c r="D5981" s="235">
        <v>26.31</v>
      </c>
    </row>
    <row r="5982" spans="1:4" ht="24.95" customHeight="1" x14ac:dyDescent="0.2">
      <c r="A5982" s="504">
        <v>97010</v>
      </c>
      <c r="B5982" s="233" t="s">
        <v>9589</v>
      </c>
      <c r="C5982" s="234" t="s">
        <v>779</v>
      </c>
      <c r="D5982" s="235">
        <v>40.81</v>
      </c>
    </row>
    <row r="5983" spans="1:4" ht="24.95" customHeight="1" x14ac:dyDescent="0.2">
      <c r="A5983" s="504">
        <v>97011</v>
      </c>
      <c r="B5983" s="233" t="s">
        <v>9590</v>
      </c>
      <c r="C5983" s="234" t="s">
        <v>779</v>
      </c>
      <c r="D5983" s="235">
        <v>31.85</v>
      </c>
    </row>
    <row r="5984" spans="1:4" ht="24.95" customHeight="1" x14ac:dyDescent="0.2">
      <c r="A5984" s="504">
        <v>97012</v>
      </c>
      <c r="B5984" s="233" t="s">
        <v>9591</v>
      </c>
      <c r="C5984" s="234" t="s">
        <v>779</v>
      </c>
      <c r="D5984" s="235">
        <v>27.37</v>
      </c>
    </row>
    <row r="5985" spans="1:4" ht="24.95" customHeight="1" x14ac:dyDescent="0.2">
      <c r="A5985" s="504">
        <v>97013</v>
      </c>
      <c r="B5985" s="233" t="s">
        <v>9592</v>
      </c>
      <c r="C5985" s="234" t="s">
        <v>779</v>
      </c>
      <c r="D5985" s="235">
        <v>50.53</v>
      </c>
    </row>
    <row r="5986" spans="1:4" ht="24.95" customHeight="1" x14ac:dyDescent="0.2">
      <c r="A5986" s="504">
        <v>97014</v>
      </c>
      <c r="B5986" s="233" t="s">
        <v>9593</v>
      </c>
      <c r="C5986" s="234" t="s">
        <v>779</v>
      </c>
      <c r="D5986" s="235">
        <v>38.53</v>
      </c>
    </row>
    <row r="5987" spans="1:4" ht="24.95" customHeight="1" x14ac:dyDescent="0.2">
      <c r="A5987" s="504">
        <v>97015</v>
      </c>
      <c r="B5987" s="233" t="s">
        <v>9594</v>
      </c>
      <c r="C5987" s="234" t="s">
        <v>779</v>
      </c>
      <c r="D5987" s="235">
        <v>32.47</v>
      </c>
    </row>
    <row r="5988" spans="1:4" ht="24.95" customHeight="1" x14ac:dyDescent="0.2">
      <c r="A5988" s="504">
        <v>97016</v>
      </c>
      <c r="B5988" s="233" t="s">
        <v>9595</v>
      </c>
      <c r="C5988" s="234" t="s">
        <v>779</v>
      </c>
      <c r="D5988" s="235">
        <v>35.51</v>
      </c>
    </row>
    <row r="5989" spans="1:4" ht="24.95" customHeight="1" x14ac:dyDescent="0.2">
      <c r="A5989" s="504">
        <v>97017</v>
      </c>
      <c r="B5989" s="233" t="s">
        <v>9596</v>
      </c>
      <c r="C5989" s="234" t="s">
        <v>779</v>
      </c>
      <c r="D5989" s="235">
        <v>27.01</v>
      </c>
    </row>
    <row r="5990" spans="1:4" ht="24.95" customHeight="1" x14ac:dyDescent="0.2">
      <c r="A5990" s="504">
        <v>97018</v>
      </c>
      <c r="B5990" s="233" t="s">
        <v>9597</v>
      </c>
      <c r="C5990" s="234" t="s">
        <v>779</v>
      </c>
      <c r="D5990" s="235">
        <v>22.59</v>
      </c>
    </row>
    <row r="5991" spans="1:4" ht="24.95" customHeight="1" x14ac:dyDescent="0.2">
      <c r="A5991" s="504">
        <v>97031</v>
      </c>
      <c r="B5991" s="233" t="s">
        <v>9598</v>
      </c>
      <c r="C5991" s="234" t="s">
        <v>779</v>
      </c>
      <c r="D5991" s="235">
        <v>70.22</v>
      </c>
    </row>
    <row r="5992" spans="1:4" ht="24.95" customHeight="1" x14ac:dyDescent="0.2">
      <c r="A5992" s="504">
        <v>97032</v>
      </c>
      <c r="B5992" s="233" t="s">
        <v>9599</v>
      </c>
      <c r="C5992" s="234" t="s">
        <v>779</v>
      </c>
      <c r="D5992" s="235">
        <v>42.78</v>
      </c>
    </row>
    <row r="5993" spans="1:4" ht="24.95" customHeight="1" x14ac:dyDescent="0.2">
      <c r="A5993" s="504">
        <v>97033</v>
      </c>
      <c r="B5993" s="233" t="s">
        <v>18890</v>
      </c>
      <c r="C5993" s="234" t="s">
        <v>779</v>
      </c>
      <c r="D5993" s="235">
        <v>61.3</v>
      </c>
    </row>
    <row r="5994" spans="1:4" ht="24.95" customHeight="1" x14ac:dyDescent="0.2">
      <c r="A5994" s="504">
        <v>97034</v>
      </c>
      <c r="B5994" s="233" t="s">
        <v>18891</v>
      </c>
      <c r="C5994" s="234" t="s">
        <v>779</v>
      </c>
      <c r="D5994" s="235">
        <v>37.380000000000003</v>
      </c>
    </row>
    <row r="5995" spans="1:4" ht="24.95" customHeight="1" x14ac:dyDescent="0.2">
      <c r="A5995" s="504">
        <v>97039</v>
      </c>
      <c r="B5995" s="233" t="s">
        <v>9600</v>
      </c>
      <c r="C5995" s="234" t="s">
        <v>742</v>
      </c>
      <c r="D5995" s="235">
        <v>27.08</v>
      </c>
    </row>
    <row r="5996" spans="1:4" ht="24.95" customHeight="1" x14ac:dyDescent="0.2">
      <c r="A5996" s="504">
        <v>97040</v>
      </c>
      <c r="B5996" s="233" t="s">
        <v>9601</v>
      </c>
      <c r="C5996" s="234" t="s">
        <v>742</v>
      </c>
      <c r="D5996" s="235">
        <v>9.6</v>
      </c>
    </row>
    <row r="5997" spans="1:4" ht="24.95" customHeight="1" x14ac:dyDescent="0.2">
      <c r="A5997" s="504">
        <v>97041</v>
      </c>
      <c r="B5997" s="233" t="s">
        <v>9602</v>
      </c>
      <c r="C5997" s="234" t="s">
        <v>742</v>
      </c>
      <c r="D5997" s="235">
        <v>159.44</v>
      </c>
    </row>
    <row r="5998" spans="1:4" ht="24.95" customHeight="1" x14ac:dyDescent="0.2">
      <c r="A5998" s="504">
        <v>97046</v>
      </c>
      <c r="B5998" s="233" t="s">
        <v>18892</v>
      </c>
      <c r="C5998" s="234" t="s">
        <v>742</v>
      </c>
      <c r="D5998" s="235">
        <v>0.21</v>
      </c>
    </row>
    <row r="5999" spans="1:4" ht="24.95" customHeight="1" x14ac:dyDescent="0.2">
      <c r="A5999" s="504">
        <v>97047</v>
      </c>
      <c r="B5999" s="233" t="s">
        <v>18893</v>
      </c>
      <c r="C5999" s="234" t="s">
        <v>742</v>
      </c>
      <c r="D5999" s="235">
        <v>0.08</v>
      </c>
    </row>
    <row r="6000" spans="1:4" ht="24.95" customHeight="1" x14ac:dyDescent="0.2">
      <c r="A6000" s="504">
        <v>97048</v>
      </c>
      <c r="B6000" s="233" t="s">
        <v>18894</v>
      </c>
      <c r="C6000" s="234" t="s">
        <v>742</v>
      </c>
      <c r="D6000" s="235">
        <v>0.05</v>
      </c>
    </row>
    <row r="6001" spans="1:4" ht="24.95" customHeight="1" x14ac:dyDescent="0.2">
      <c r="A6001" s="504">
        <v>97051</v>
      </c>
      <c r="B6001" s="233" t="s">
        <v>9603</v>
      </c>
      <c r="C6001" s="234" t="s">
        <v>779</v>
      </c>
      <c r="D6001" s="235">
        <v>0.46</v>
      </c>
    </row>
    <row r="6002" spans="1:4" ht="24.95" customHeight="1" x14ac:dyDescent="0.2">
      <c r="A6002" s="504">
        <v>97053</v>
      </c>
      <c r="B6002" s="233" t="s">
        <v>9604</v>
      </c>
      <c r="C6002" s="234" t="s">
        <v>779</v>
      </c>
      <c r="D6002" s="235">
        <v>35.479999999999997</v>
      </c>
    </row>
    <row r="6003" spans="1:4" ht="24.95" customHeight="1" x14ac:dyDescent="0.2">
      <c r="A6003" s="504">
        <v>97062</v>
      </c>
      <c r="B6003" s="233" t="s">
        <v>9605</v>
      </c>
      <c r="C6003" s="234" t="s">
        <v>742</v>
      </c>
      <c r="D6003" s="235">
        <v>4.5199999999999996</v>
      </c>
    </row>
    <row r="6004" spans="1:4" ht="24.95" customHeight="1" x14ac:dyDescent="0.2">
      <c r="A6004" s="504">
        <v>97063</v>
      </c>
      <c r="B6004" s="233" t="s">
        <v>9606</v>
      </c>
      <c r="C6004" s="234" t="s">
        <v>742</v>
      </c>
      <c r="D6004" s="235">
        <v>8.9</v>
      </c>
    </row>
    <row r="6005" spans="1:4" ht="24.95" customHeight="1" x14ac:dyDescent="0.2">
      <c r="A6005" s="504">
        <v>97064</v>
      </c>
      <c r="B6005" s="233" t="s">
        <v>9607</v>
      </c>
      <c r="C6005" s="234" t="s">
        <v>779</v>
      </c>
      <c r="D6005" s="235">
        <v>16.53</v>
      </c>
    </row>
    <row r="6006" spans="1:4" ht="24.95" customHeight="1" x14ac:dyDescent="0.2">
      <c r="A6006" s="504">
        <v>97065</v>
      </c>
      <c r="B6006" s="233" t="s">
        <v>9608</v>
      </c>
      <c r="C6006" s="234" t="s">
        <v>741</v>
      </c>
      <c r="D6006" s="235">
        <v>5.87</v>
      </c>
    </row>
    <row r="6007" spans="1:4" ht="24.95" customHeight="1" x14ac:dyDescent="0.2">
      <c r="A6007" s="504">
        <v>97066</v>
      </c>
      <c r="B6007" s="233" t="s">
        <v>18895</v>
      </c>
      <c r="C6007" s="234" t="s">
        <v>742</v>
      </c>
      <c r="D6007" s="235">
        <v>54.8</v>
      </c>
    </row>
    <row r="6008" spans="1:4" ht="24.95" customHeight="1" x14ac:dyDescent="0.2">
      <c r="A6008" s="504">
        <v>97067</v>
      </c>
      <c r="B6008" s="233" t="s">
        <v>9609</v>
      </c>
      <c r="C6008" s="234" t="s">
        <v>779</v>
      </c>
      <c r="D6008" s="235">
        <v>500.63</v>
      </c>
    </row>
    <row r="6009" spans="1:4" ht="24.95" customHeight="1" x14ac:dyDescent="0.2">
      <c r="A6009" s="504" t="s">
        <v>9610</v>
      </c>
      <c r="B6009" s="233" t="s">
        <v>9611</v>
      </c>
      <c r="C6009" s="234" t="s">
        <v>775</v>
      </c>
      <c r="D6009" s="235">
        <v>65.31</v>
      </c>
    </row>
    <row r="6010" spans="1:4" ht="24.95" customHeight="1" x14ac:dyDescent="0.2">
      <c r="A6010" s="504">
        <v>73672</v>
      </c>
      <c r="B6010" s="233" t="s">
        <v>9612</v>
      </c>
      <c r="C6010" s="234" t="s">
        <v>742</v>
      </c>
      <c r="D6010" s="235">
        <v>0.33</v>
      </c>
    </row>
    <row r="6011" spans="1:4" ht="24.95" customHeight="1" x14ac:dyDescent="0.2">
      <c r="A6011" s="504" t="s">
        <v>9613</v>
      </c>
      <c r="B6011" s="233" t="s">
        <v>9614</v>
      </c>
      <c r="C6011" s="234" t="s">
        <v>742</v>
      </c>
      <c r="D6011" s="235">
        <v>0.48</v>
      </c>
    </row>
    <row r="6012" spans="1:4" ht="24.95" customHeight="1" x14ac:dyDescent="0.2">
      <c r="A6012" s="504" t="s">
        <v>9615</v>
      </c>
      <c r="B6012" s="233" t="s">
        <v>9616</v>
      </c>
      <c r="C6012" s="234" t="s">
        <v>742</v>
      </c>
      <c r="D6012" s="235">
        <v>0.12</v>
      </c>
    </row>
    <row r="6013" spans="1:4" ht="24.95" customHeight="1" x14ac:dyDescent="0.2">
      <c r="A6013" s="504" t="s">
        <v>9617</v>
      </c>
      <c r="B6013" s="233" t="s">
        <v>9618</v>
      </c>
      <c r="C6013" s="234" t="s">
        <v>742</v>
      </c>
      <c r="D6013" s="235">
        <v>1.08</v>
      </c>
    </row>
    <row r="6014" spans="1:4" ht="24.95" customHeight="1" x14ac:dyDescent="0.2">
      <c r="A6014" s="504">
        <v>85331</v>
      </c>
      <c r="B6014" s="233" t="s">
        <v>9619</v>
      </c>
      <c r="C6014" s="234" t="s">
        <v>742</v>
      </c>
      <c r="D6014" s="235">
        <v>1.05</v>
      </c>
    </row>
    <row r="6015" spans="1:4" ht="24.95" customHeight="1" x14ac:dyDescent="0.2">
      <c r="A6015" s="504">
        <v>85422</v>
      </c>
      <c r="B6015" s="233" t="s">
        <v>9620</v>
      </c>
      <c r="C6015" s="234" t="s">
        <v>742</v>
      </c>
      <c r="D6015" s="235">
        <v>5.43</v>
      </c>
    </row>
    <row r="6016" spans="1:4" ht="24.95" customHeight="1" x14ac:dyDescent="0.2">
      <c r="A6016" s="504" t="s">
        <v>9621</v>
      </c>
      <c r="B6016" s="233" t="s">
        <v>9622</v>
      </c>
      <c r="C6016" s="234" t="s">
        <v>742</v>
      </c>
      <c r="D6016" s="235">
        <v>57.18</v>
      </c>
    </row>
    <row r="6017" spans="1:4" ht="24.95" customHeight="1" x14ac:dyDescent="0.2">
      <c r="A6017" s="504" t="s">
        <v>9623</v>
      </c>
      <c r="B6017" s="233" t="s">
        <v>9624</v>
      </c>
      <c r="C6017" s="234" t="s">
        <v>779</v>
      </c>
      <c r="D6017" s="235">
        <v>2.21</v>
      </c>
    </row>
    <row r="6018" spans="1:4" ht="24.95" customHeight="1" x14ac:dyDescent="0.2">
      <c r="A6018" s="504" t="s">
        <v>9625</v>
      </c>
      <c r="B6018" s="233" t="s">
        <v>9626</v>
      </c>
      <c r="C6018" s="234" t="s">
        <v>742</v>
      </c>
      <c r="D6018" s="235">
        <v>60.15</v>
      </c>
    </row>
    <row r="6019" spans="1:4" ht="24.95" customHeight="1" x14ac:dyDescent="0.2">
      <c r="A6019" s="504" t="s">
        <v>9627</v>
      </c>
      <c r="B6019" s="233" t="s">
        <v>9628</v>
      </c>
      <c r="C6019" s="234" t="s">
        <v>742</v>
      </c>
      <c r="D6019" s="235">
        <v>55.67</v>
      </c>
    </row>
    <row r="6020" spans="1:4" ht="24.95" customHeight="1" x14ac:dyDescent="0.2">
      <c r="A6020" s="504">
        <v>84126</v>
      </c>
      <c r="B6020" s="233" t="s">
        <v>9629</v>
      </c>
      <c r="C6020" s="234" t="s">
        <v>742</v>
      </c>
      <c r="D6020" s="235">
        <v>33.11</v>
      </c>
    </row>
    <row r="6021" spans="1:4" ht="24.95" customHeight="1" x14ac:dyDescent="0.2">
      <c r="A6021" s="504">
        <v>85421</v>
      </c>
      <c r="B6021" s="233" t="s">
        <v>9630</v>
      </c>
      <c r="C6021" s="234" t="s">
        <v>742</v>
      </c>
      <c r="D6021" s="235">
        <v>11.83</v>
      </c>
    </row>
    <row r="6022" spans="1:4" ht="24.95" customHeight="1" x14ac:dyDescent="0.2">
      <c r="A6022" s="504">
        <v>97621</v>
      </c>
      <c r="B6022" s="233" t="s">
        <v>9631</v>
      </c>
      <c r="C6022" s="234" t="s">
        <v>741</v>
      </c>
      <c r="D6022" s="235">
        <v>73.53</v>
      </c>
    </row>
    <row r="6023" spans="1:4" ht="24.95" customHeight="1" x14ac:dyDescent="0.2">
      <c r="A6023" s="504">
        <v>97622</v>
      </c>
      <c r="B6023" s="233" t="s">
        <v>9632</v>
      </c>
      <c r="C6023" s="234" t="s">
        <v>741</v>
      </c>
      <c r="D6023" s="235">
        <v>35.840000000000003</v>
      </c>
    </row>
    <row r="6024" spans="1:4" ht="24.95" customHeight="1" x14ac:dyDescent="0.2">
      <c r="A6024" s="504">
        <v>97623</v>
      </c>
      <c r="B6024" s="233" t="s">
        <v>9633</v>
      </c>
      <c r="C6024" s="234" t="s">
        <v>741</v>
      </c>
      <c r="D6024" s="235">
        <v>109.77</v>
      </c>
    </row>
    <row r="6025" spans="1:4" ht="24.95" customHeight="1" x14ac:dyDescent="0.2">
      <c r="A6025" s="504">
        <v>97624</v>
      </c>
      <c r="B6025" s="233" t="s">
        <v>9634</v>
      </c>
      <c r="C6025" s="234" t="s">
        <v>741</v>
      </c>
      <c r="D6025" s="235">
        <v>67.37</v>
      </c>
    </row>
    <row r="6026" spans="1:4" ht="24.95" customHeight="1" x14ac:dyDescent="0.2">
      <c r="A6026" s="504">
        <v>97625</v>
      </c>
      <c r="B6026" s="233" t="s">
        <v>9635</v>
      </c>
      <c r="C6026" s="234" t="s">
        <v>741</v>
      </c>
      <c r="D6026" s="235">
        <v>35.93</v>
      </c>
    </row>
    <row r="6027" spans="1:4" ht="24.95" customHeight="1" x14ac:dyDescent="0.2">
      <c r="A6027" s="504">
        <v>97626</v>
      </c>
      <c r="B6027" s="233" t="s">
        <v>9636</v>
      </c>
      <c r="C6027" s="234" t="s">
        <v>741</v>
      </c>
      <c r="D6027" s="235">
        <v>371.79</v>
      </c>
    </row>
    <row r="6028" spans="1:4" ht="24.95" customHeight="1" x14ac:dyDescent="0.2">
      <c r="A6028" s="504">
        <v>97627</v>
      </c>
      <c r="B6028" s="233" t="s">
        <v>9637</v>
      </c>
      <c r="C6028" s="234" t="s">
        <v>741</v>
      </c>
      <c r="D6028" s="235">
        <v>166.51</v>
      </c>
    </row>
    <row r="6029" spans="1:4" ht="24.95" customHeight="1" x14ac:dyDescent="0.2">
      <c r="A6029" s="504">
        <v>97628</v>
      </c>
      <c r="B6029" s="233" t="s">
        <v>9638</v>
      </c>
      <c r="C6029" s="234" t="s">
        <v>741</v>
      </c>
      <c r="D6029" s="235">
        <v>177.1</v>
      </c>
    </row>
    <row r="6030" spans="1:4" ht="24.95" customHeight="1" x14ac:dyDescent="0.2">
      <c r="A6030" s="504">
        <v>97629</v>
      </c>
      <c r="B6030" s="233" t="s">
        <v>9639</v>
      </c>
      <c r="C6030" s="234" t="s">
        <v>741</v>
      </c>
      <c r="D6030" s="235">
        <v>78.709999999999994</v>
      </c>
    </row>
    <row r="6031" spans="1:4" ht="24.95" customHeight="1" x14ac:dyDescent="0.2">
      <c r="A6031" s="504">
        <v>97631</v>
      </c>
      <c r="B6031" s="233" t="s">
        <v>9640</v>
      </c>
      <c r="C6031" s="234" t="s">
        <v>742</v>
      </c>
      <c r="D6031" s="235">
        <v>2.12</v>
      </c>
    </row>
    <row r="6032" spans="1:4" ht="24.95" customHeight="1" x14ac:dyDescent="0.2">
      <c r="A6032" s="504">
        <v>97632</v>
      </c>
      <c r="B6032" s="233" t="s">
        <v>9641</v>
      </c>
      <c r="C6032" s="234" t="s">
        <v>779</v>
      </c>
      <c r="D6032" s="235">
        <v>1.69</v>
      </c>
    </row>
    <row r="6033" spans="1:4" ht="24.95" customHeight="1" x14ac:dyDescent="0.2">
      <c r="A6033" s="504">
        <v>97633</v>
      </c>
      <c r="B6033" s="233" t="s">
        <v>9642</v>
      </c>
      <c r="C6033" s="234" t="s">
        <v>742</v>
      </c>
      <c r="D6033" s="235">
        <v>14.78</v>
      </c>
    </row>
    <row r="6034" spans="1:4" ht="24.95" customHeight="1" x14ac:dyDescent="0.2">
      <c r="A6034" s="504">
        <v>97634</v>
      </c>
      <c r="B6034" s="233" t="s">
        <v>9643</v>
      </c>
      <c r="C6034" s="234" t="s">
        <v>742</v>
      </c>
      <c r="D6034" s="235">
        <v>7.84</v>
      </c>
    </row>
    <row r="6035" spans="1:4" ht="24.95" customHeight="1" x14ac:dyDescent="0.2">
      <c r="A6035" s="504">
        <v>97635</v>
      </c>
      <c r="B6035" s="233" t="s">
        <v>9644</v>
      </c>
      <c r="C6035" s="234" t="s">
        <v>742</v>
      </c>
      <c r="D6035" s="235">
        <v>9.94</v>
      </c>
    </row>
    <row r="6036" spans="1:4" ht="24.95" customHeight="1" x14ac:dyDescent="0.2">
      <c r="A6036" s="504">
        <v>97636</v>
      </c>
      <c r="B6036" s="233" t="s">
        <v>9645</v>
      </c>
      <c r="C6036" s="234" t="s">
        <v>742</v>
      </c>
      <c r="D6036" s="235">
        <v>9.7100000000000009</v>
      </c>
    </row>
    <row r="6037" spans="1:4" ht="24.95" customHeight="1" x14ac:dyDescent="0.2">
      <c r="A6037" s="504">
        <v>97637</v>
      </c>
      <c r="B6037" s="233" t="s">
        <v>9646</v>
      </c>
      <c r="C6037" s="234" t="s">
        <v>742</v>
      </c>
      <c r="D6037" s="235">
        <v>1.91</v>
      </c>
    </row>
    <row r="6038" spans="1:4" ht="24.95" customHeight="1" x14ac:dyDescent="0.2">
      <c r="A6038" s="504">
        <v>97638</v>
      </c>
      <c r="B6038" s="233" t="s">
        <v>9647</v>
      </c>
      <c r="C6038" s="234" t="s">
        <v>742</v>
      </c>
      <c r="D6038" s="235">
        <v>5.58</v>
      </c>
    </row>
    <row r="6039" spans="1:4" ht="24.95" customHeight="1" x14ac:dyDescent="0.2">
      <c r="A6039" s="504">
        <v>97639</v>
      </c>
      <c r="B6039" s="233" t="s">
        <v>9648</v>
      </c>
      <c r="C6039" s="234" t="s">
        <v>742</v>
      </c>
      <c r="D6039" s="235">
        <v>12.97</v>
      </c>
    </row>
    <row r="6040" spans="1:4" ht="24.95" customHeight="1" x14ac:dyDescent="0.2">
      <c r="A6040" s="504">
        <v>97640</v>
      </c>
      <c r="B6040" s="233" t="s">
        <v>9649</v>
      </c>
      <c r="C6040" s="234" t="s">
        <v>742</v>
      </c>
      <c r="D6040" s="235">
        <v>1.2</v>
      </c>
    </row>
    <row r="6041" spans="1:4" ht="24.95" customHeight="1" x14ac:dyDescent="0.2">
      <c r="A6041" s="504">
        <v>97641</v>
      </c>
      <c r="B6041" s="233" t="s">
        <v>9650</v>
      </c>
      <c r="C6041" s="234" t="s">
        <v>742</v>
      </c>
      <c r="D6041" s="235">
        <v>2.97</v>
      </c>
    </row>
    <row r="6042" spans="1:4" ht="24.95" customHeight="1" x14ac:dyDescent="0.2">
      <c r="A6042" s="504">
        <v>97642</v>
      </c>
      <c r="B6042" s="233" t="s">
        <v>9651</v>
      </c>
      <c r="C6042" s="234" t="s">
        <v>742</v>
      </c>
      <c r="D6042" s="235">
        <v>2.16</v>
      </c>
    </row>
    <row r="6043" spans="1:4" ht="24.95" customHeight="1" x14ac:dyDescent="0.2">
      <c r="A6043" s="504">
        <v>97643</v>
      </c>
      <c r="B6043" s="233" t="s">
        <v>9652</v>
      </c>
      <c r="C6043" s="234" t="s">
        <v>742</v>
      </c>
      <c r="D6043" s="235">
        <v>15.98</v>
      </c>
    </row>
    <row r="6044" spans="1:4" ht="24.95" customHeight="1" x14ac:dyDescent="0.2">
      <c r="A6044" s="504">
        <v>97644</v>
      </c>
      <c r="B6044" s="233" t="s">
        <v>9653</v>
      </c>
      <c r="C6044" s="234" t="s">
        <v>742</v>
      </c>
      <c r="D6044" s="235">
        <v>5.99</v>
      </c>
    </row>
    <row r="6045" spans="1:4" ht="24.95" customHeight="1" x14ac:dyDescent="0.2">
      <c r="A6045" s="504">
        <v>97645</v>
      </c>
      <c r="B6045" s="233" t="s">
        <v>9654</v>
      </c>
      <c r="C6045" s="234" t="s">
        <v>742</v>
      </c>
      <c r="D6045" s="235">
        <v>17.41</v>
      </c>
    </row>
    <row r="6046" spans="1:4" ht="24.95" customHeight="1" x14ac:dyDescent="0.2">
      <c r="A6046" s="504">
        <v>97647</v>
      </c>
      <c r="B6046" s="233" t="s">
        <v>9655</v>
      </c>
      <c r="C6046" s="234" t="s">
        <v>742</v>
      </c>
      <c r="D6046" s="235">
        <v>2.16</v>
      </c>
    </row>
    <row r="6047" spans="1:4" ht="24.95" customHeight="1" x14ac:dyDescent="0.2">
      <c r="A6047" s="504">
        <v>97648</v>
      </c>
      <c r="B6047" s="233" t="s">
        <v>9656</v>
      </c>
      <c r="C6047" s="234" t="s">
        <v>742</v>
      </c>
      <c r="D6047" s="235">
        <v>1.24</v>
      </c>
    </row>
    <row r="6048" spans="1:4" ht="24.95" customHeight="1" x14ac:dyDescent="0.2">
      <c r="A6048" s="504">
        <v>97649</v>
      </c>
      <c r="B6048" s="233" t="s">
        <v>9657</v>
      </c>
      <c r="C6048" s="234" t="s">
        <v>742</v>
      </c>
      <c r="D6048" s="235">
        <v>2.74</v>
      </c>
    </row>
    <row r="6049" spans="1:4" ht="24.95" customHeight="1" x14ac:dyDescent="0.2">
      <c r="A6049" s="504">
        <v>97650</v>
      </c>
      <c r="B6049" s="233" t="s">
        <v>9658</v>
      </c>
      <c r="C6049" s="234" t="s">
        <v>742</v>
      </c>
      <c r="D6049" s="235">
        <v>4.66</v>
      </c>
    </row>
    <row r="6050" spans="1:4" ht="24.95" customHeight="1" x14ac:dyDescent="0.2">
      <c r="A6050" s="504">
        <v>97651</v>
      </c>
      <c r="B6050" s="233" t="s">
        <v>9659</v>
      </c>
      <c r="C6050" s="234" t="s">
        <v>775</v>
      </c>
      <c r="D6050" s="235">
        <v>51.59</v>
      </c>
    </row>
    <row r="6051" spans="1:4" ht="24.95" customHeight="1" x14ac:dyDescent="0.2">
      <c r="A6051" s="504">
        <v>97652</v>
      </c>
      <c r="B6051" s="233" t="s">
        <v>9660</v>
      </c>
      <c r="C6051" s="234" t="s">
        <v>775</v>
      </c>
      <c r="D6051" s="235">
        <v>116.96</v>
      </c>
    </row>
    <row r="6052" spans="1:4" ht="24.95" customHeight="1" x14ac:dyDescent="0.2">
      <c r="A6052" s="504">
        <v>97653</v>
      </c>
      <c r="B6052" s="233" t="s">
        <v>9661</v>
      </c>
      <c r="C6052" s="234" t="s">
        <v>775</v>
      </c>
      <c r="D6052" s="235">
        <v>84.61</v>
      </c>
    </row>
    <row r="6053" spans="1:4" ht="24.95" customHeight="1" x14ac:dyDescent="0.2">
      <c r="A6053" s="504">
        <v>97654</v>
      </c>
      <c r="B6053" s="233" t="s">
        <v>9662</v>
      </c>
      <c r="C6053" s="234" t="s">
        <v>775</v>
      </c>
      <c r="D6053" s="235">
        <v>102.51</v>
      </c>
    </row>
    <row r="6054" spans="1:4" ht="24.95" customHeight="1" x14ac:dyDescent="0.2">
      <c r="A6054" s="504">
        <v>97655</v>
      </c>
      <c r="B6054" s="233" t="s">
        <v>9663</v>
      </c>
      <c r="C6054" s="234" t="s">
        <v>742</v>
      </c>
      <c r="D6054" s="235">
        <v>13.4</v>
      </c>
    </row>
    <row r="6055" spans="1:4" ht="24.95" customHeight="1" x14ac:dyDescent="0.2">
      <c r="A6055" s="504">
        <v>97656</v>
      </c>
      <c r="B6055" s="233" t="s">
        <v>9664</v>
      </c>
      <c r="C6055" s="234" t="s">
        <v>775</v>
      </c>
      <c r="D6055" s="235">
        <v>134.52000000000001</v>
      </c>
    </row>
    <row r="6056" spans="1:4" ht="24.95" customHeight="1" x14ac:dyDescent="0.2">
      <c r="A6056" s="504">
        <v>97657</v>
      </c>
      <c r="B6056" s="233" t="s">
        <v>9665</v>
      </c>
      <c r="C6056" s="234" t="s">
        <v>775</v>
      </c>
      <c r="D6056" s="235">
        <v>266.64999999999998</v>
      </c>
    </row>
    <row r="6057" spans="1:4" ht="24.95" customHeight="1" x14ac:dyDescent="0.2">
      <c r="A6057" s="504">
        <v>97658</v>
      </c>
      <c r="B6057" s="233" t="s">
        <v>9666</v>
      </c>
      <c r="C6057" s="234" t="s">
        <v>775</v>
      </c>
      <c r="D6057" s="235">
        <v>117.26</v>
      </c>
    </row>
    <row r="6058" spans="1:4" ht="24.95" customHeight="1" x14ac:dyDescent="0.2">
      <c r="A6058" s="504">
        <v>97659</v>
      </c>
      <c r="B6058" s="233" t="s">
        <v>9667</v>
      </c>
      <c r="C6058" s="234" t="s">
        <v>775</v>
      </c>
      <c r="D6058" s="235">
        <v>155.19</v>
      </c>
    </row>
    <row r="6059" spans="1:4" ht="24.95" customHeight="1" x14ac:dyDescent="0.2">
      <c r="A6059" s="504">
        <v>97660</v>
      </c>
      <c r="B6059" s="233" t="s">
        <v>9668</v>
      </c>
      <c r="C6059" s="234" t="s">
        <v>775</v>
      </c>
      <c r="D6059" s="235">
        <v>0.43</v>
      </c>
    </row>
    <row r="6060" spans="1:4" ht="24.95" customHeight="1" x14ac:dyDescent="0.2">
      <c r="A6060" s="504">
        <v>97661</v>
      </c>
      <c r="B6060" s="233" t="s">
        <v>9669</v>
      </c>
      <c r="C6060" s="234" t="s">
        <v>779</v>
      </c>
      <c r="D6060" s="235">
        <v>0.43</v>
      </c>
    </row>
    <row r="6061" spans="1:4" ht="24.95" customHeight="1" x14ac:dyDescent="0.2">
      <c r="A6061" s="504">
        <v>97662</v>
      </c>
      <c r="B6061" s="233" t="s">
        <v>9670</v>
      </c>
      <c r="C6061" s="234" t="s">
        <v>779</v>
      </c>
      <c r="D6061" s="235">
        <v>0.32</v>
      </c>
    </row>
    <row r="6062" spans="1:4" ht="24.95" customHeight="1" x14ac:dyDescent="0.2">
      <c r="A6062" s="504">
        <v>97663</v>
      </c>
      <c r="B6062" s="233" t="s">
        <v>9671</v>
      </c>
      <c r="C6062" s="234" t="s">
        <v>775</v>
      </c>
      <c r="D6062" s="235">
        <v>7.89</v>
      </c>
    </row>
    <row r="6063" spans="1:4" ht="24.95" customHeight="1" x14ac:dyDescent="0.2">
      <c r="A6063" s="504">
        <v>97664</v>
      </c>
      <c r="B6063" s="233" t="s">
        <v>9672</v>
      </c>
      <c r="C6063" s="234" t="s">
        <v>775</v>
      </c>
      <c r="D6063" s="235">
        <v>0.98</v>
      </c>
    </row>
    <row r="6064" spans="1:4" ht="24.95" customHeight="1" x14ac:dyDescent="0.2">
      <c r="A6064" s="504">
        <v>97665</v>
      </c>
      <c r="B6064" s="233" t="s">
        <v>9673</v>
      </c>
      <c r="C6064" s="234" t="s">
        <v>775</v>
      </c>
      <c r="D6064" s="235">
        <v>0.84</v>
      </c>
    </row>
    <row r="6065" spans="1:4" ht="24.95" customHeight="1" x14ac:dyDescent="0.2">
      <c r="A6065" s="504">
        <v>97666</v>
      </c>
      <c r="B6065" s="233" t="s">
        <v>9674</v>
      </c>
      <c r="C6065" s="234" t="s">
        <v>775</v>
      </c>
      <c r="D6065" s="235">
        <v>5.75</v>
      </c>
    </row>
    <row r="6066" spans="1:4" ht="24.95" customHeight="1" x14ac:dyDescent="0.2">
      <c r="A6066" s="504">
        <v>85423</v>
      </c>
      <c r="B6066" s="233" t="s">
        <v>9675</v>
      </c>
      <c r="C6066" s="234" t="s">
        <v>742</v>
      </c>
      <c r="D6066" s="235">
        <v>5.91</v>
      </c>
    </row>
    <row r="6067" spans="1:4" ht="24.95" customHeight="1" x14ac:dyDescent="0.2">
      <c r="A6067" s="504">
        <v>85424</v>
      </c>
      <c r="B6067" s="233" t="s">
        <v>9676</v>
      </c>
      <c r="C6067" s="234" t="s">
        <v>742</v>
      </c>
      <c r="D6067" s="235">
        <v>20.22</v>
      </c>
    </row>
    <row r="6068" spans="1:4" ht="24.95" customHeight="1" x14ac:dyDescent="0.2">
      <c r="A6068" s="504">
        <v>72742</v>
      </c>
      <c r="B6068" s="233" t="s">
        <v>9677</v>
      </c>
      <c r="C6068" s="234" t="s">
        <v>775</v>
      </c>
      <c r="D6068" s="235">
        <v>625.36</v>
      </c>
    </row>
    <row r="6069" spans="1:4" ht="24.95" customHeight="1" x14ac:dyDescent="0.2">
      <c r="A6069" s="504">
        <v>72743</v>
      </c>
      <c r="B6069" s="233" t="s">
        <v>9678</v>
      </c>
      <c r="C6069" s="234" t="s">
        <v>775</v>
      </c>
      <c r="D6069" s="235">
        <v>312.68</v>
      </c>
    </row>
    <row r="6070" spans="1:4" ht="24.95" customHeight="1" x14ac:dyDescent="0.2">
      <c r="A6070" s="504" t="s">
        <v>9679</v>
      </c>
      <c r="B6070" s="233" t="s">
        <v>9680</v>
      </c>
      <c r="C6070" s="234" t="s">
        <v>946</v>
      </c>
      <c r="D6070" s="235">
        <v>35.22</v>
      </c>
    </row>
    <row r="6071" spans="1:4" ht="24.95" customHeight="1" x14ac:dyDescent="0.2">
      <c r="A6071" s="504" t="s">
        <v>9681</v>
      </c>
      <c r="B6071" s="233" t="s">
        <v>9682</v>
      </c>
      <c r="C6071" s="234" t="s">
        <v>946</v>
      </c>
      <c r="D6071" s="235">
        <v>49.06</v>
      </c>
    </row>
    <row r="6072" spans="1:4" ht="24.95" customHeight="1" x14ac:dyDescent="0.2">
      <c r="A6072" s="504" t="s">
        <v>9683</v>
      </c>
      <c r="B6072" s="233" t="s">
        <v>9684</v>
      </c>
      <c r="C6072" s="234" t="s">
        <v>741</v>
      </c>
      <c r="D6072" s="235">
        <v>23.76</v>
      </c>
    </row>
    <row r="6073" spans="1:4" ht="24.95" customHeight="1" x14ac:dyDescent="0.2">
      <c r="A6073" s="504" t="s">
        <v>9685</v>
      </c>
      <c r="B6073" s="233" t="s">
        <v>9686</v>
      </c>
      <c r="C6073" s="234" t="s">
        <v>741</v>
      </c>
      <c r="D6073" s="235">
        <v>21.39</v>
      </c>
    </row>
    <row r="6074" spans="1:4" ht="24.95" customHeight="1" x14ac:dyDescent="0.2">
      <c r="A6074" s="504" t="s">
        <v>9687</v>
      </c>
      <c r="B6074" s="233" t="s">
        <v>9688</v>
      </c>
      <c r="C6074" s="234" t="s">
        <v>741</v>
      </c>
      <c r="D6074" s="235">
        <v>1.86</v>
      </c>
    </row>
    <row r="6075" spans="1:4" ht="24.95" customHeight="1" x14ac:dyDescent="0.2">
      <c r="A6075" s="504" t="s">
        <v>9689</v>
      </c>
      <c r="B6075" s="233" t="s">
        <v>9690</v>
      </c>
      <c r="C6075" s="234" t="s">
        <v>742</v>
      </c>
      <c r="D6075" s="235">
        <v>0.86</v>
      </c>
    </row>
    <row r="6076" spans="1:4" ht="24.95" customHeight="1" x14ac:dyDescent="0.2">
      <c r="A6076" s="504" t="s">
        <v>9691</v>
      </c>
      <c r="B6076" s="233" t="s">
        <v>9692</v>
      </c>
      <c r="C6076" s="234" t="s">
        <v>741</v>
      </c>
      <c r="D6076" s="235">
        <v>1.54</v>
      </c>
    </row>
    <row r="6077" spans="1:4" ht="24.95" customHeight="1" x14ac:dyDescent="0.2">
      <c r="A6077" s="504" t="s">
        <v>9693</v>
      </c>
      <c r="B6077" s="233" t="s">
        <v>9694</v>
      </c>
      <c r="C6077" s="234" t="s">
        <v>741</v>
      </c>
      <c r="D6077" s="235">
        <v>1.54</v>
      </c>
    </row>
    <row r="6078" spans="1:4" ht="24.95" customHeight="1" x14ac:dyDescent="0.2">
      <c r="A6078" s="504" t="s">
        <v>9695</v>
      </c>
      <c r="B6078" s="233" t="s">
        <v>9696</v>
      </c>
      <c r="C6078" s="234" t="s">
        <v>741</v>
      </c>
      <c r="D6078" s="235">
        <v>1.65</v>
      </c>
    </row>
    <row r="6079" spans="1:4" ht="24.95" customHeight="1" x14ac:dyDescent="0.2">
      <c r="A6079" s="504" t="s">
        <v>9697</v>
      </c>
      <c r="B6079" s="233" t="s">
        <v>9698</v>
      </c>
      <c r="C6079" s="234" t="s">
        <v>741</v>
      </c>
      <c r="D6079" s="235">
        <v>1.54</v>
      </c>
    </row>
    <row r="6080" spans="1:4" ht="24.95" customHeight="1" x14ac:dyDescent="0.2">
      <c r="A6080" s="504" t="s">
        <v>9699</v>
      </c>
      <c r="B6080" s="233" t="s">
        <v>9700</v>
      </c>
      <c r="C6080" s="234" t="s">
        <v>741</v>
      </c>
      <c r="D6080" s="235">
        <v>1.69</v>
      </c>
    </row>
    <row r="6081" spans="1:4" ht="24.95" customHeight="1" x14ac:dyDescent="0.2">
      <c r="A6081" s="504" t="s">
        <v>9701</v>
      </c>
      <c r="B6081" s="233" t="s">
        <v>9702</v>
      </c>
      <c r="C6081" s="234" t="s">
        <v>775</v>
      </c>
      <c r="D6081" s="235">
        <v>132.88</v>
      </c>
    </row>
    <row r="6082" spans="1:4" ht="24.95" customHeight="1" x14ac:dyDescent="0.2">
      <c r="A6082" s="504" t="s">
        <v>9703</v>
      </c>
      <c r="B6082" s="233" t="s">
        <v>9704</v>
      </c>
      <c r="C6082" s="234" t="s">
        <v>775</v>
      </c>
      <c r="D6082" s="235">
        <v>171.97</v>
      </c>
    </row>
    <row r="6083" spans="1:4" ht="24.95" customHeight="1" x14ac:dyDescent="0.2">
      <c r="A6083" s="504" t="s">
        <v>9705</v>
      </c>
      <c r="B6083" s="233" t="s">
        <v>9706</v>
      </c>
      <c r="C6083" s="234" t="s">
        <v>775</v>
      </c>
      <c r="D6083" s="235">
        <v>156.34</v>
      </c>
    </row>
    <row r="6084" spans="1:4" ht="24.95" customHeight="1" x14ac:dyDescent="0.2">
      <c r="A6084" s="504" t="s">
        <v>9707</v>
      </c>
      <c r="B6084" s="233" t="s">
        <v>9708</v>
      </c>
      <c r="C6084" s="234" t="s">
        <v>775</v>
      </c>
      <c r="D6084" s="235">
        <v>171.97</v>
      </c>
    </row>
    <row r="6085" spans="1:4" ht="24.95" customHeight="1" x14ac:dyDescent="0.2">
      <c r="A6085" s="504" t="s">
        <v>9709</v>
      </c>
      <c r="B6085" s="233" t="s">
        <v>9710</v>
      </c>
      <c r="C6085" s="234" t="s">
        <v>775</v>
      </c>
      <c r="D6085" s="235">
        <v>136.79</v>
      </c>
    </row>
    <row r="6086" spans="1:4" ht="24.95" customHeight="1" x14ac:dyDescent="0.2">
      <c r="A6086" s="504" t="s">
        <v>9711</v>
      </c>
      <c r="B6086" s="233" t="s">
        <v>9712</v>
      </c>
      <c r="C6086" s="234" t="s">
        <v>775</v>
      </c>
      <c r="D6086" s="235">
        <v>125.06</v>
      </c>
    </row>
    <row r="6087" spans="1:4" ht="24.95" customHeight="1" x14ac:dyDescent="0.2">
      <c r="A6087" s="504" t="s">
        <v>9713</v>
      </c>
      <c r="B6087" s="233" t="s">
        <v>9714</v>
      </c>
      <c r="C6087" s="234" t="s">
        <v>775</v>
      </c>
      <c r="D6087" s="235">
        <v>148.51</v>
      </c>
    </row>
    <row r="6088" spans="1:4" ht="24.95" customHeight="1" x14ac:dyDescent="0.2">
      <c r="A6088" s="504" t="s">
        <v>9715</v>
      </c>
      <c r="B6088" s="233" t="s">
        <v>9716</v>
      </c>
      <c r="C6088" s="234" t="s">
        <v>775</v>
      </c>
      <c r="D6088" s="235">
        <v>78.17</v>
      </c>
    </row>
    <row r="6089" spans="1:4" ht="24.95" customHeight="1" x14ac:dyDescent="0.2">
      <c r="A6089" s="504" t="s">
        <v>9717</v>
      </c>
      <c r="B6089" s="233" t="s">
        <v>9718</v>
      </c>
      <c r="C6089" s="234" t="s">
        <v>775</v>
      </c>
      <c r="D6089" s="235">
        <v>70.34</v>
      </c>
    </row>
    <row r="6090" spans="1:4" ht="24.95" customHeight="1" x14ac:dyDescent="0.2">
      <c r="A6090" s="504" t="s">
        <v>9719</v>
      </c>
      <c r="B6090" s="233" t="s">
        <v>9720</v>
      </c>
      <c r="C6090" s="234" t="s">
        <v>775</v>
      </c>
      <c r="D6090" s="235">
        <v>148.51</v>
      </c>
    </row>
    <row r="6091" spans="1:4" ht="24.95" customHeight="1" x14ac:dyDescent="0.2">
      <c r="A6091" s="504" t="s">
        <v>9721</v>
      </c>
      <c r="B6091" s="233" t="s">
        <v>9722</v>
      </c>
      <c r="C6091" s="234" t="s">
        <v>775</v>
      </c>
      <c r="D6091" s="235">
        <v>226.68</v>
      </c>
    </row>
    <row r="6092" spans="1:4" ht="24.95" customHeight="1" x14ac:dyDescent="0.2">
      <c r="A6092" s="504" t="s">
        <v>9723</v>
      </c>
      <c r="B6092" s="233" t="s">
        <v>9724</v>
      </c>
      <c r="C6092" s="234" t="s">
        <v>775</v>
      </c>
      <c r="D6092" s="235">
        <v>297.02999999999997</v>
      </c>
    </row>
    <row r="6093" spans="1:4" ht="24.95" customHeight="1" x14ac:dyDescent="0.2">
      <c r="A6093" s="504" t="s">
        <v>9725</v>
      </c>
      <c r="B6093" s="233" t="s">
        <v>9726</v>
      </c>
      <c r="C6093" s="234" t="s">
        <v>775</v>
      </c>
      <c r="D6093" s="235">
        <v>156.34</v>
      </c>
    </row>
    <row r="6094" spans="1:4" ht="24.95" customHeight="1" x14ac:dyDescent="0.2">
      <c r="A6094" s="504" t="s">
        <v>9727</v>
      </c>
      <c r="B6094" s="233" t="s">
        <v>9728</v>
      </c>
      <c r="C6094" s="234" t="s">
        <v>775</v>
      </c>
      <c r="D6094" s="235">
        <v>54.71</v>
      </c>
    </row>
    <row r="6095" spans="1:4" ht="24.95" customHeight="1" x14ac:dyDescent="0.2">
      <c r="A6095" s="504" t="s">
        <v>9729</v>
      </c>
      <c r="B6095" s="233" t="s">
        <v>9730</v>
      </c>
      <c r="C6095" s="234" t="s">
        <v>775</v>
      </c>
      <c r="D6095" s="235">
        <v>62.52</v>
      </c>
    </row>
    <row r="6096" spans="1:4" ht="24.95" customHeight="1" x14ac:dyDescent="0.2">
      <c r="A6096" s="504" t="s">
        <v>9731</v>
      </c>
      <c r="B6096" s="233" t="s">
        <v>9732</v>
      </c>
      <c r="C6096" s="234" t="s">
        <v>775</v>
      </c>
      <c r="D6096" s="235">
        <v>70.34</v>
      </c>
    </row>
    <row r="6097" spans="1:4" ht="24.95" customHeight="1" x14ac:dyDescent="0.2">
      <c r="A6097" s="504" t="s">
        <v>9733</v>
      </c>
      <c r="B6097" s="233" t="s">
        <v>9734</v>
      </c>
      <c r="C6097" s="234" t="s">
        <v>775</v>
      </c>
      <c r="D6097" s="235">
        <v>328.31</v>
      </c>
    </row>
    <row r="6098" spans="1:4" ht="24.95" customHeight="1" x14ac:dyDescent="0.2">
      <c r="A6098" s="504" t="s">
        <v>9735</v>
      </c>
      <c r="B6098" s="233" t="s">
        <v>9736</v>
      </c>
      <c r="C6098" s="234" t="s">
        <v>775</v>
      </c>
      <c r="D6098" s="235">
        <v>85.98</v>
      </c>
    </row>
    <row r="6099" spans="1:4" ht="24.95" customHeight="1" x14ac:dyDescent="0.2">
      <c r="A6099" s="504" t="s">
        <v>9737</v>
      </c>
      <c r="B6099" s="233" t="s">
        <v>9738</v>
      </c>
      <c r="C6099" s="234" t="s">
        <v>775</v>
      </c>
      <c r="D6099" s="235">
        <v>179.78</v>
      </c>
    </row>
    <row r="6100" spans="1:4" ht="24.95" customHeight="1" x14ac:dyDescent="0.2">
      <c r="A6100" s="504" t="s">
        <v>9739</v>
      </c>
      <c r="B6100" s="233" t="s">
        <v>9740</v>
      </c>
      <c r="C6100" s="234" t="s">
        <v>775</v>
      </c>
      <c r="D6100" s="235">
        <v>203.23</v>
      </c>
    </row>
    <row r="6101" spans="1:4" ht="24.95" customHeight="1" x14ac:dyDescent="0.2">
      <c r="A6101" s="504" t="s">
        <v>9741</v>
      </c>
      <c r="B6101" s="233" t="s">
        <v>9742</v>
      </c>
      <c r="C6101" s="234" t="s">
        <v>775</v>
      </c>
      <c r="D6101" s="235">
        <v>218.86</v>
      </c>
    </row>
    <row r="6102" spans="1:4" ht="24.95" customHeight="1" x14ac:dyDescent="0.2">
      <c r="A6102" s="504" t="s">
        <v>9743</v>
      </c>
      <c r="B6102" s="233" t="s">
        <v>9744</v>
      </c>
      <c r="C6102" s="234" t="s">
        <v>775</v>
      </c>
      <c r="D6102" s="235">
        <v>46.89</v>
      </c>
    </row>
    <row r="6103" spans="1:4" ht="24.95" customHeight="1" x14ac:dyDescent="0.2">
      <c r="A6103" s="504" t="s">
        <v>9745</v>
      </c>
      <c r="B6103" s="233" t="s">
        <v>9746</v>
      </c>
      <c r="C6103" s="234" t="s">
        <v>775</v>
      </c>
      <c r="D6103" s="235">
        <v>46.89</v>
      </c>
    </row>
    <row r="6104" spans="1:4" ht="24.95" customHeight="1" x14ac:dyDescent="0.2">
      <c r="A6104" s="504" t="s">
        <v>9747</v>
      </c>
      <c r="B6104" s="233" t="s">
        <v>9748</v>
      </c>
      <c r="C6104" s="234" t="s">
        <v>775</v>
      </c>
      <c r="D6104" s="235">
        <v>62.52</v>
      </c>
    </row>
    <row r="6105" spans="1:4" ht="24.95" customHeight="1" x14ac:dyDescent="0.2">
      <c r="A6105" s="504" t="s">
        <v>9749</v>
      </c>
      <c r="B6105" s="233" t="s">
        <v>9750</v>
      </c>
      <c r="C6105" s="234" t="s">
        <v>775</v>
      </c>
      <c r="D6105" s="235">
        <v>125.06</v>
      </c>
    </row>
    <row r="6106" spans="1:4" ht="24.95" customHeight="1" x14ac:dyDescent="0.2">
      <c r="A6106" s="504" t="s">
        <v>9751</v>
      </c>
      <c r="B6106" s="233" t="s">
        <v>9752</v>
      </c>
      <c r="C6106" s="234" t="s">
        <v>775</v>
      </c>
      <c r="D6106" s="235">
        <v>203.23</v>
      </c>
    </row>
    <row r="6107" spans="1:4" ht="24.95" customHeight="1" x14ac:dyDescent="0.2">
      <c r="A6107" s="504" t="s">
        <v>9753</v>
      </c>
      <c r="B6107" s="233" t="s">
        <v>9754</v>
      </c>
      <c r="C6107" s="234" t="s">
        <v>775</v>
      </c>
      <c r="D6107" s="235">
        <v>54.71</v>
      </c>
    </row>
    <row r="6108" spans="1:4" ht="24.95" customHeight="1" x14ac:dyDescent="0.2">
      <c r="A6108" s="504" t="s">
        <v>9755</v>
      </c>
      <c r="B6108" s="233" t="s">
        <v>9756</v>
      </c>
      <c r="C6108" s="234" t="s">
        <v>775</v>
      </c>
      <c r="D6108" s="235">
        <v>195.42</v>
      </c>
    </row>
    <row r="6109" spans="1:4" ht="24.95" customHeight="1" x14ac:dyDescent="0.2">
      <c r="A6109" s="504" t="s">
        <v>9757</v>
      </c>
      <c r="B6109" s="233" t="s">
        <v>9758</v>
      </c>
      <c r="C6109" s="234" t="s">
        <v>775</v>
      </c>
      <c r="D6109" s="235">
        <v>140.69</v>
      </c>
    </row>
    <row r="6110" spans="1:4" ht="24.95" customHeight="1" x14ac:dyDescent="0.2">
      <c r="A6110" s="504" t="s">
        <v>9759</v>
      </c>
      <c r="B6110" s="233" t="s">
        <v>9760</v>
      </c>
      <c r="C6110" s="234" t="s">
        <v>775</v>
      </c>
      <c r="D6110" s="235">
        <v>140.69</v>
      </c>
    </row>
    <row r="6111" spans="1:4" ht="24.95" customHeight="1" x14ac:dyDescent="0.2">
      <c r="A6111" s="504" t="s">
        <v>9761</v>
      </c>
      <c r="B6111" s="233" t="s">
        <v>9762</v>
      </c>
      <c r="C6111" s="234" t="s">
        <v>775</v>
      </c>
      <c r="D6111" s="235">
        <v>140.69</v>
      </c>
    </row>
    <row r="6112" spans="1:4" ht="24.95" customHeight="1" x14ac:dyDescent="0.2">
      <c r="A6112" s="504" t="s">
        <v>9763</v>
      </c>
      <c r="B6112" s="233" t="s">
        <v>9764</v>
      </c>
      <c r="C6112" s="234" t="s">
        <v>775</v>
      </c>
      <c r="D6112" s="235">
        <v>156.34</v>
      </c>
    </row>
    <row r="6113" spans="1:4" ht="24.95" customHeight="1" x14ac:dyDescent="0.2">
      <c r="A6113" s="504" t="s">
        <v>9765</v>
      </c>
      <c r="B6113" s="233" t="s">
        <v>9766</v>
      </c>
      <c r="C6113" s="234" t="s">
        <v>775</v>
      </c>
      <c r="D6113" s="235">
        <v>1008.38</v>
      </c>
    </row>
    <row r="6114" spans="1:4" ht="24.95" customHeight="1" x14ac:dyDescent="0.2">
      <c r="A6114" s="504" t="s">
        <v>9767</v>
      </c>
      <c r="B6114" s="233" t="s">
        <v>9768</v>
      </c>
      <c r="C6114" s="234" t="s">
        <v>775</v>
      </c>
      <c r="D6114" s="235">
        <v>211.05</v>
      </c>
    </row>
    <row r="6115" spans="1:4" ht="24.95" customHeight="1" x14ac:dyDescent="0.2">
      <c r="A6115" s="504" t="s">
        <v>9769</v>
      </c>
      <c r="B6115" s="233" t="s">
        <v>9770</v>
      </c>
      <c r="C6115" s="234" t="s">
        <v>775</v>
      </c>
      <c r="D6115" s="235">
        <v>117.25</v>
      </c>
    </row>
    <row r="6116" spans="1:4" ht="24.95" customHeight="1" x14ac:dyDescent="0.2">
      <c r="A6116" s="504" t="s">
        <v>9771</v>
      </c>
      <c r="B6116" s="233" t="s">
        <v>9772</v>
      </c>
      <c r="C6116" s="234" t="s">
        <v>775</v>
      </c>
      <c r="D6116" s="235">
        <v>93.8</v>
      </c>
    </row>
    <row r="6117" spans="1:4" ht="24.95" customHeight="1" x14ac:dyDescent="0.2">
      <c r="A6117" s="504" t="s">
        <v>9773</v>
      </c>
      <c r="B6117" s="233" t="s">
        <v>9774</v>
      </c>
      <c r="C6117" s="234" t="s">
        <v>775</v>
      </c>
      <c r="D6117" s="235">
        <v>78.17</v>
      </c>
    </row>
    <row r="6118" spans="1:4" ht="24.95" customHeight="1" x14ac:dyDescent="0.2">
      <c r="A6118" s="504" t="s">
        <v>9775</v>
      </c>
      <c r="B6118" s="233" t="s">
        <v>9776</v>
      </c>
      <c r="C6118" s="234" t="s">
        <v>775</v>
      </c>
      <c r="D6118" s="235">
        <v>113.33</v>
      </c>
    </row>
    <row r="6119" spans="1:4" ht="24.95" customHeight="1" x14ac:dyDescent="0.2">
      <c r="A6119" s="504" t="s">
        <v>9777</v>
      </c>
      <c r="B6119" s="233" t="s">
        <v>9778</v>
      </c>
      <c r="C6119" s="234" t="s">
        <v>775</v>
      </c>
      <c r="D6119" s="235">
        <v>85.98</v>
      </c>
    </row>
    <row r="6120" spans="1:4" ht="24.95" customHeight="1" x14ac:dyDescent="0.2">
      <c r="A6120" s="504" t="s">
        <v>9779</v>
      </c>
      <c r="B6120" s="233" t="s">
        <v>9780</v>
      </c>
      <c r="C6120" s="234" t="s">
        <v>775</v>
      </c>
      <c r="D6120" s="235">
        <v>273.58999999999997</v>
      </c>
    </row>
    <row r="6121" spans="1:4" ht="24.95" customHeight="1" x14ac:dyDescent="0.2">
      <c r="A6121" s="504" t="s">
        <v>9781</v>
      </c>
      <c r="B6121" s="233" t="s">
        <v>9782</v>
      </c>
      <c r="C6121" s="234" t="s">
        <v>775</v>
      </c>
      <c r="D6121" s="235">
        <v>78.17</v>
      </c>
    </row>
    <row r="6122" spans="1:4" ht="24.95" customHeight="1" x14ac:dyDescent="0.2">
      <c r="A6122" s="504" t="s">
        <v>9783</v>
      </c>
      <c r="B6122" s="233" t="s">
        <v>9784</v>
      </c>
      <c r="C6122" s="234" t="s">
        <v>775</v>
      </c>
      <c r="D6122" s="235">
        <v>70.34</v>
      </c>
    </row>
    <row r="6123" spans="1:4" ht="24.95" customHeight="1" x14ac:dyDescent="0.2">
      <c r="A6123" s="504" t="s">
        <v>9785</v>
      </c>
      <c r="B6123" s="233" t="s">
        <v>9786</v>
      </c>
      <c r="C6123" s="234" t="s">
        <v>775</v>
      </c>
      <c r="D6123" s="235">
        <v>78.17</v>
      </c>
    </row>
    <row r="6124" spans="1:4" ht="24.95" customHeight="1" x14ac:dyDescent="0.2">
      <c r="A6124" s="504" t="s">
        <v>9787</v>
      </c>
      <c r="B6124" s="233" t="s">
        <v>9788</v>
      </c>
      <c r="C6124" s="234" t="s">
        <v>775</v>
      </c>
      <c r="D6124" s="235">
        <v>62.52</v>
      </c>
    </row>
    <row r="6125" spans="1:4" ht="24.95" customHeight="1" x14ac:dyDescent="0.2">
      <c r="A6125" s="504" t="s">
        <v>9789</v>
      </c>
      <c r="B6125" s="233" t="s">
        <v>9790</v>
      </c>
      <c r="C6125" s="234" t="s">
        <v>775</v>
      </c>
      <c r="D6125" s="235">
        <v>156.34</v>
      </c>
    </row>
    <row r="6126" spans="1:4" ht="24.95" customHeight="1" x14ac:dyDescent="0.2">
      <c r="A6126" s="504" t="s">
        <v>9791</v>
      </c>
      <c r="B6126" s="233" t="s">
        <v>9792</v>
      </c>
      <c r="C6126" s="234" t="s">
        <v>775</v>
      </c>
      <c r="D6126" s="235">
        <v>78.17</v>
      </c>
    </row>
    <row r="6127" spans="1:4" ht="24.95" customHeight="1" x14ac:dyDescent="0.2">
      <c r="A6127" s="504" t="s">
        <v>9793</v>
      </c>
      <c r="B6127" s="233" t="s">
        <v>9794</v>
      </c>
      <c r="C6127" s="234" t="s">
        <v>775</v>
      </c>
      <c r="D6127" s="235">
        <v>58.62</v>
      </c>
    </row>
    <row r="6128" spans="1:4" ht="24.95" customHeight="1" x14ac:dyDescent="0.2">
      <c r="A6128" s="504" t="s">
        <v>9795</v>
      </c>
      <c r="B6128" s="233" t="s">
        <v>9796</v>
      </c>
      <c r="C6128" s="234" t="s">
        <v>775</v>
      </c>
      <c r="D6128" s="235">
        <v>156.34</v>
      </c>
    </row>
    <row r="6129" spans="1:4" ht="24.95" customHeight="1" x14ac:dyDescent="0.2">
      <c r="A6129" s="504" t="s">
        <v>9797</v>
      </c>
      <c r="B6129" s="233" t="s">
        <v>9798</v>
      </c>
      <c r="C6129" s="234" t="s">
        <v>775</v>
      </c>
      <c r="D6129" s="235">
        <v>39.08</v>
      </c>
    </row>
    <row r="6130" spans="1:4" ht="24.95" customHeight="1" x14ac:dyDescent="0.2">
      <c r="A6130" s="504" t="s">
        <v>9799</v>
      </c>
      <c r="B6130" s="233" t="s">
        <v>9800</v>
      </c>
      <c r="C6130" s="234" t="s">
        <v>775</v>
      </c>
      <c r="D6130" s="235">
        <v>85.98</v>
      </c>
    </row>
    <row r="6131" spans="1:4" ht="24.95" customHeight="1" x14ac:dyDescent="0.2">
      <c r="A6131" s="504" t="s">
        <v>9801</v>
      </c>
      <c r="B6131" s="233" t="s">
        <v>9802</v>
      </c>
      <c r="C6131" s="234" t="s">
        <v>775</v>
      </c>
      <c r="D6131" s="235">
        <v>78.17</v>
      </c>
    </row>
    <row r="6132" spans="1:4" ht="24.95" customHeight="1" x14ac:dyDescent="0.2">
      <c r="A6132" s="504" t="s">
        <v>9803</v>
      </c>
      <c r="B6132" s="233" t="s">
        <v>9804</v>
      </c>
      <c r="C6132" s="234" t="s">
        <v>775</v>
      </c>
      <c r="D6132" s="235">
        <v>70.34</v>
      </c>
    </row>
    <row r="6133" spans="1:4" ht="24.95" customHeight="1" x14ac:dyDescent="0.2">
      <c r="A6133" s="504" t="s">
        <v>9805</v>
      </c>
      <c r="B6133" s="233" t="s">
        <v>9806</v>
      </c>
      <c r="C6133" s="234" t="s">
        <v>775</v>
      </c>
      <c r="D6133" s="235">
        <v>70.34</v>
      </c>
    </row>
    <row r="6134" spans="1:4" ht="24.95" customHeight="1" x14ac:dyDescent="0.2">
      <c r="A6134" s="504" t="s">
        <v>9807</v>
      </c>
      <c r="B6134" s="233" t="s">
        <v>9808</v>
      </c>
      <c r="C6134" s="234" t="s">
        <v>775</v>
      </c>
      <c r="D6134" s="235">
        <v>195.42</v>
      </c>
    </row>
    <row r="6135" spans="1:4" ht="24.95" customHeight="1" x14ac:dyDescent="0.2">
      <c r="A6135" s="504" t="s">
        <v>9809</v>
      </c>
      <c r="B6135" s="233" t="s">
        <v>9810</v>
      </c>
      <c r="C6135" s="234" t="s">
        <v>775</v>
      </c>
      <c r="D6135" s="235">
        <v>56.44</v>
      </c>
    </row>
    <row r="6136" spans="1:4" ht="24.95" customHeight="1" x14ac:dyDescent="0.2">
      <c r="A6136" s="504" t="s">
        <v>9811</v>
      </c>
      <c r="B6136" s="233" t="s">
        <v>9812</v>
      </c>
      <c r="C6136" s="234" t="s">
        <v>775</v>
      </c>
      <c r="D6136" s="235">
        <v>56.44</v>
      </c>
    </row>
    <row r="6137" spans="1:4" ht="24.95" customHeight="1" x14ac:dyDescent="0.2">
      <c r="A6137" s="504" t="s">
        <v>9813</v>
      </c>
      <c r="B6137" s="233" t="s">
        <v>9814</v>
      </c>
      <c r="C6137" s="234" t="s">
        <v>775</v>
      </c>
      <c r="D6137" s="235">
        <v>56.44</v>
      </c>
    </row>
    <row r="6138" spans="1:4" ht="24.95" customHeight="1" x14ac:dyDescent="0.2">
      <c r="A6138" s="504">
        <v>95967</v>
      </c>
      <c r="B6138" s="233" t="s">
        <v>9815</v>
      </c>
      <c r="C6138" s="234" t="s">
        <v>948</v>
      </c>
      <c r="D6138" s="235">
        <v>109.92</v>
      </c>
    </row>
    <row r="6139" spans="1:4" ht="24.95" customHeight="1" x14ac:dyDescent="0.2">
      <c r="A6139" s="504">
        <v>72733</v>
      </c>
      <c r="B6139" s="233" t="s">
        <v>9816</v>
      </c>
      <c r="C6139" s="234" t="s">
        <v>775</v>
      </c>
      <c r="D6139" s="235">
        <v>623.83000000000004</v>
      </c>
    </row>
    <row r="6140" spans="1:4" ht="24.95" customHeight="1" x14ac:dyDescent="0.2">
      <c r="A6140" s="504">
        <v>72871</v>
      </c>
      <c r="B6140" s="233" t="s">
        <v>9817</v>
      </c>
      <c r="C6140" s="234" t="s">
        <v>775</v>
      </c>
      <c r="D6140" s="235">
        <v>277.08999999999997</v>
      </c>
    </row>
    <row r="6141" spans="1:4" ht="24.95" customHeight="1" x14ac:dyDescent="0.2">
      <c r="A6141" s="504">
        <v>72872</v>
      </c>
      <c r="B6141" s="233" t="s">
        <v>9818</v>
      </c>
      <c r="C6141" s="234" t="s">
        <v>775</v>
      </c>
      <c r="D6141" s="235">
        <v>450.46</v>
      </c>
    </row>
    <row r="6142" spans="1:4" ht="24.95" customHeight="1" x14ac:dyDescent="0.2">
      <c r="A6142" s="504">
        <v>73610</v>
      </c>
      <c r="B6142" s="233" t="s">
        <v>9819</v>
      </c>
      <c r="C6142" s="234" t="s">
        <v>779</v>
      </c>
      <c r="D6142" s="235">
        <v>0.85</v>
      </c>
    </row>
    <row r="6143" spans="1:4" ht="24.95" customHeight="1" x14ac:dyDescent="0.2">
      <c r="A6143" s="504">
        <v>73679</v>
      </c>
      <c r="B6143" s="233" t="s">
        <v>9820</v>
      </c>
      <c r="C6143" s="234" t="s">
        <v>779</v>
      </c>
      <c r="D6143" s="235">
        <v>1.85</v>
      </c>
    </row>
    <row r="6144" spans="1:4" ht="24.95" customHeight="1" x14ac:dyDescent="0.2">
      <c r="A6144" s="504">
        <v>73686</v>
      </c>
      <c r="B6144" s="233" t="s">
        <v>9821</v>
      </c>
      <c r="C6144" s="234" t="s">
        <v>742</v>
      </c>
      <c r="D6144" s="235">
        <v>18.47</v>
      </c>
    </row>
    <row r="6145" spans="1:4" ht="24.95" customHeight="1" x14ac:dyDescent="0.2">
      <c r="A6145" s="504" t="s">
        <v>9822</v>
      </c>
      <c r="B6145" s="233" t="s">
        <v>9823</v>
      </c>
      <c r="C6145" s="234" t="s">
        <v>742</v>
      </c>
      <c r="D6145" s="235">
        <v>12.38</v>
      </c>
    </row>
    <row r="6146" spans="1:4" ht="24.95" customHeight="1" x14ac:dyDescent="0.2">
      <c r="A6146" s="504" t="s">
        <v>9824</v>
      </c>
      <c r="B6146" s="233" t="s">
        <v>9825</v>
      </c>
      <c r="C6146" s="234" t="s">
        <v>742</v>
      </c>
      <c r="D6146" s="235">
        <v>4.29</v>
      </c>
    </row>
    <row r="6147" spans="1:4" ht="24.95" customHeight="1" x14ac:dyDescent="0.2">
      <c r="A6147" s="504" t="s">
        <v>9826</v>
      </c>
      <c r="B6147" s="233" t="s">
        <v>9827</v>
      </c>
      <c r="C6147" s="234" t="s">
        <v>742</v>
      </c>
      <c r="D6147" s="235">
        <v>5.96</v>
      </c>
    </row>
    <row r="6148" spans="1:4" ht="24.95" customHeight="1" x14ac:dyDescent="0.2">
      <c r="A6148" s="504">
        <v>85323</v>
      </c>
      <c r="B6148" s="233" t="s">
        <v>9828</v>
      </c>
      <c r="C6148" s="234" t="s">
        <v>779</v>
      </c>
      <c r="D6148" s="235">
        <v>1.38</v>
      </c>
    </row>
    <row r="6149" spans="1:4" ht="24.95" customHeight="1" x14ac:dyDescent="0.2">
      <c r="A6149" s="504" t="s">
        <v>9829</v>
      </c>
      <c r="B6149" s="233" t="s">
        <v>9830</v>
      </c>
      <c r="C6149" s="234" t="s">
        <v>779</v>
      </c>
      <c r="D6149" s="235">
        <v>1.33</v>
      </c>
    </row>
    <row r="6150" spans="1:4" ht="24.95" customHeight="1" x14ac:dyDescent="0.2">
      <c r="A6150" s="504">
        <v>78472</v>
      </c>
      <c r="B6150" s="233" t="s">
        <v>9831</v>
      </c>
      <c r="C6150" s="234" t="s">
        <v>742</v>
      </c>
      <c r="D6150" s="235">
        <v>0.33</v>
      </c>
    </row>
    <row r="6151" spans="1:4" ht="24.95" customHeight="1" x14ac:dyDescent="0.2">
      <c r="A6151" s="504">
        <v>93588</v>
      </c>
      <c r="B6151" s="233" t="s">
        <v>9832</v>
      </c>
      <c r="C6151" s="234" t="s">
        <v>8413</v>
      </c>
      <c r="D6151" s="235">
        <v>1.41</v>
      </c>
    </row>
    <row r="6152" spans="1:4" ht="24.95" customHeight="1" x14ac:dyDescent="0.2">
      <c r="A6152" s="504">
        <v>93589</v>
      </c>
      <c r="B6152" s="233" t="s">
        <v>9833</v>
      </c>
      <c r="C6152" s="234" t="s">
        <v>8413</v>
      </c>
      <c r="D6152" s="235">
        <v>1.07</v>
      </c>
    </row>
    <row r="6153" spans="1:4" ht="24.95" customHeight="1" x14ac:dyDescent="0.2">
      <c r="A6153" s="504">
        <v>93590</v>
      </c>
      <c r="B6153" s="233" t="s">
        <v>9834</v>
      </c>
      <c r="C6153" s="234" t="s">
        <v>8413</v>
      </c>
      <c r="D6153" s="235">
        <v>0.71</v>
      </c>
    </row>
    <row r="6154" spans="1:4" ht="24.95" customHeight="1" x14ac:dyDescent="0.2">
      <c r="A6154" s="504">
        <v>93591</v>
      </c>
      <c r="B6154" s="233" t="s">
        <v>9835</v>
      </c>
      <c r="C6154" s="234" t="s">
        <v>8413</v>
      </c>
      <c r="D6154" s="235">
        <v>1.27</v>
      </c>
    </row>
    <row r="6155" spans="1:4" ht="24.95" customHeight="1" x14ac:dyDescent="0.2">
      <c r="A6155" s="504">
        <v>93592</v>
      </c>
      <c r="B6155" s="233" t="s">
        <v>9836</v>
      </c>
      <c r="C6155" s="234" t="s">
        <v>8413</v>
      </c>
      <c r="D6155" s="235">
        <v>0.96</v>
      </c>
    </row>
    <row r="6156" spans="1:4" ht="24.95" customHeight="1" x14ac:dyDescent="0.2">
      <c r="A6156" s="504">
        <v>93593</v>
      </c>
      <c r="B6156" s="233" t="s">
        <v>9837</v>
      </c>
      <c r="C6156" s="234" t="s">
        <v>8413</v>
      </c>
      <c r="D6156" s="235">
        <v>0.64</v>
      </c>
    </row>
    <row r="6157" spans="1:4" ht="24.95" customHeight="1" x14ac:dyDescent="0.2">
      <c r="A6157" s="504">
        <v>93594</v>
      </c>
      <c r="B6157" s="233" t="s">
        <v>9838</v>
      </c>
      <c r="C6157" s="234" t="s">
        <v>8403</v>
      </c>
      <c r="D6157" s="235">
        <v>0.93</v>
      </c>
    </row>
    <row r="6158" spans="1:4" ht="24.95" customHeight="1" x14ac:dyDescent="0.2">
      <c r="A6158" s="504">
        <v>93595</v>
      </c>
      <c r="B6158" s="233" t="s">
        <v>9839</v>
      </c>
      <c r="C6158" s="234" t="s">
        <v>8403</v>
      </c>
      <c r="D6158" s="235">
        <v>0.71</v>
      </c>
    </row>
    <row r="6159" spans="1:4" ht="24.95" customHeight="1" x14ac:dyDescent="0.2">
      <c r="A6159" s="504">
        <v>93596</v>
      </c>
      <c r="B6159" s="233" t="s">
        <v>9840</v>
      </c>
      <c r="C6159" s="234" t="s">
        <v>8403</v>
      </c>
      <c r="D6159" s="235">
        <v>0.47</v>
      </c>
    </row>
    <row r="6160" spans="1:4" ht="24.95" customHeight="1" x14ac:dyDescent="0.2">
      <c r="A6160" s="504">
        <v>93597</v>
      </c>
      <c r="B6160" s="233" t="s">
        <v>9841</v>
      </c>
      <c r="C6160" s="234" t="s">
        <v>8403</v>
      </c>
      <c r="D6160" s="235">
        <v>0.84</v>
      </c>
    </row>
    <row r="6161" spans="1:5" ht="24.95" customHeight="1" x14ac:dyDescent="0.2">
      <c r="A6161" s="504">
        <v>93598</v>
      </c>
      <c r="B6161" s="233" t="s">
        <v>9842</v>
      </c>
      <c r="C6161" s="234" t="s">
        <v>8403</v>
      </c>
      <c r="D6161" s="235">
        <v>0.64</v>
      </c>
    </row>
    <row r="6162" spans="1:5" ht="24.95" customHeight="1" x14ac:dyDescent="0.2">
      <c r="A6162" s="504">
        <v>93599</v>
      </c>
      <c r="B6162" s="233" t="s">
        <v>9843</v>
      </c>
      <c r="C6162" s="234" t="s">
        <v>8403</v>
      </c>
      <c r="D6162" s="235">
        <v>0.43</v>
      </c>
    </row>
    <row r="6163" spans="1:5" ht="24.95" customHeight="1" x14ac:dyDescent="0.2">
      <c r="A6163" s="504">
        <v>95425</v>
      </c>
      <c r="B6163" s="233" t="s">
        <v>9844</v>
      </c>
      <c r="C6163" s="234" t="s">
        <v>8413</v>
      </c>
      <c r="D6163" s="235">
        <v>1.0900000000000001</v>
      </c>
    </row>
    <row r="6164" spans="1:5" ht="24.95" customHeight="1" x14ac:dyDescent="0.2">
      <c r="A6164" s="504">
        <v>95426</v>
      </c>
      <c r="B6164" s="233" t="s">
        <v>9845</v>
      </c>
      <c r="C6164" s="234" t="s">
        <v>8413</v>
      </c>
      <c r="D6164" s="235">
        <v>0.83</v>
      </c>
    </row>
    <row r="6165" spans="1:5" ht="24.95" customHeight="1" x14ac:dyDescent="0.2">
      <c r="A6165" s="504">
        <v>95427</v>
      </c>
      <c r="B6165" s="233" t="s">
        <v>9846</v>
      </c>
      <c r="C6165" s="234" t="s">
        <v>8413</v>
      </c>
      <c r="D6165" s="235">
        <v>0.55000000000000004</v>
      </c>
    </row>
    <row r="6166" spans="1:5" ht="24.95" customHeight="1" x14ac:dyDescent="0.2">
      <c r="A6166" s="504">
        <v>95428</v>
      </c>
      <c r="B6166" s="233" t="s">
        <v>9847</v>
      </c>
      <c r="C6166" s="234" t="s">
        <v>8403</v>
      </c>
      <c r="D6166" s="235">
        <v>0.72</v>
      </c>
    </row>
    <row r="6167" spans="1:5" ht="24.95" customHeight="1" x14ac:dyDescent="0.2">
      <c r="A6167" s="504">
        <v>95429</v>
      </c>
      <c r="B6167" s="233" t="s">
        <v>9848</v>
      </c>
      <c r="C6167" s="234" t="s">
        <v>8403</v>
      </c>
      <c r="D6167" s="235">
        <v>0.55000000000000004</v>
      </c>
    </row>
    <row r="6168" spans="1:5" ht="24.95" customHeight="1" x14ac:dyDescent="0.2">
      <c r="A6168" s="504">
        <v>95430</v>
      </c>
      <c r="B6168" s="233" t="s">
        <v>9849</v>
      </c>
      <c r="C6168" s="234" t="s">
        <v>8403</v>
      </c>
      <c r="D6168" s="235">
        <v>0.36</v>
      </c>
      <c r="E6168" s="96"/>
    </row>
    <row r="6169" spans="1:5" ht="24.95" customHeight="1" x14ac:dyDescent="0.2">
      <c r="A6169" s="504">
        <v>95875</v>
      </c>
      <c r="B6169" s="233" t="s">
        <v>9850</v>
      </c>
      <c r="C6169" s="234" t="s">
        <v>8413</v>
      </c>
      <c r="D6169" s="235">
        <v>1.01</v>
      </c>
    </row>
    <row r="6170" spans="1:5" ht="24.95" customHeight="1" x14ac:dyDescent="0.2">
      <c r="A6170" s="504">
        <v>95876</v>
      </c>
      <c r="B6170" s="233" t="s">
        <v>9851</v>
      </c>
      <c r="C6170" s="234" t="s">
        <v>8413</v>
      </c>
      <c r="D6170" s="235">
        <v>0.91</v>
      </c>
    </row>
    <row r="6171" spans="1:5" ht="24.95" customHeight="1" x14ac:dyDescent="0.2">
      <c r="A6171" s="504">
        <v>95877</v>
      </c>
      <c r="B6171" s="233" t="s">
        <v>9852</v>
      </c>
      <c r="C6171" s="234" t="s">
        <v>8413</v>
      </c>
      <c r="D6171" s="235">
        <v>0.78</v>
      </c>
    </row>
    <row r="6172" spans="1:5" ht="24.95" customHeight="1" x14ac:dyDescent="0.2">
      <c r="A6172" s="504">
        <v>95878</v>
      </c>
      <c r="B6172" s="233" t="s">
        <v>9853</v>
      </c>
      <c r="C6172" s="234" t="s">
        <v>8403</v>
      </c>
      <c r="D6172" s="235">
        <v>0.67</v>
      </c>
    </row>
    <row r="6173" spans="1:5" ht="24.95" customHeight="1" x14ac:dyDescent="0.2">
      <c r="A6173" s="504">
        <v>95879</v>
      </c>
      <c r="B6173" s="233" t="s">
        <v>9854</v>
      </c>
      <c r="C6173" s="234" t="s">
        <v>8403</v>
      </c>
      <c r="D6173" s="235">
        <v>0.61</v>
      </c>
    </row>
    <row r="6174" spans="1:5" ht="24.95" customHeight="1" x14ac:dyDescent="0.2">
      <c r="A6174" s="504">
        <v>95880</v>
      </c>
      <c r="B6174" s="233" t="s">
        <v>9855</v>
      </c>
      <c r="C6174" s="234" t="s">
        <v>8403</v>
      </c>
      <c r="D6174" s="235">
        <v>0.52</v>
      </c>
    </row>
    <row r="6175" spans="1:5" ht="24.95" customHeight="1" x14ac:dyDescent="0.2">
      <c r="A6175" s="504">
        <v>93176</v>
      </c>
      <c r="B6175" s="233" t="s">
        <v>9856</v>
      </c>
      <c r="C6175" s="234" t="s">
        <v>8403</v>
      </c>
      <c r="D6175" s="235">
        <v>0.44</v>
      </c>
    </row>
    <row r="6176" spans="1:5" ht="24.95" customHeight="1" x14ac:dyDescent="0.2">
      <c r="A6176" s="504">
        <v>93177</v>
      </c>
      <c r="B6176" s="233" t="s">
        <v>9857</v>
      </c>
      <c r="C6176" s="234" t="s">
        <v>8403</v>
      </c>
      <c r="D6176" s="235">
        <v>1.53</v>
      </c>
    </row>
    <row r="6177" spans="1:4" ht="24.95" customHeight="1" x14ac:dyDescent="0.2">
      <c r="A6177" s="504">
        <v>93178</v>
      </c>
      <c r="B6177" s="233" t="s">
        <v>9858</v>
      </c>
      <c r="C6177" s="234" t="s">
        <v>8403</v>
      </c>
      <c r="D6177" s="235">
        <v>0.49</v>
      </c>
    </row>
    <row r="6178" spans="1:4" ht="24.95" customHeight="1" x14ac:dyDescent="0.2">
      <c r="A6178" s="504">
        <v>93179</v>
      </c>
      <c r="B6178" s="233" t="s">
        <v>9859</v>
      </c>
      <c r="C6178" s="234" t="s">
        <v>8403</v>
      </c>
      <c r="D6178" s="235">
        <v>1.7</v>
      </c>
    </row>
    <row r="6179" spans="1:4" ht="24.95" customHeight="1" x14ac:dyDescent="0.2">
      <c r="A6179" s="504" t="s">
        <v>9860</v>
      </c>
      <c r="B6179" s="233" t="s">
        <v>9861</v>
      </c>
      <c r="C6179" s="234" t="s">
        <v>779</v>
      </c>
      <c r="D6179" s="235">
        <v>25.37</v>
      </c>
    </row>
    <row r="6180" spans="1:4" ht="24.95" customHeight="1" x14ac:dyDescent="0.2">
      <c r="A6180" s="504" t="s">
        <v>9862</v>
      </c>
      <c r="B6180" s="233" t="s">
        <v>9863</v>
      </c>
      <c r="C6180" s="234" t="s">
        <v>779</v>
      </c>
      <c r="D6180" s="235">
        <v>25.37</v>
      </c>
    </row>
    <row r="6181" spans="1:4" ht="24.95" customHeight="1" x14ac:dyDescent="0.2">
      <c r="A6181" s="504" t="s">
        <v>9864</v>
      </c>
      <c r="B6181" s="233" t="s">
        <v>9865</v>
      </c>
      <c r="C6181" s="234" t="s">
        <v>779</v>
      </c>
      <c r="D6181" s="235">
        <v>39.090000000000003</v>
      </c>
    </row>
    <row r="6182" spans="1:4" ht="24.95" customHeight="1" x14ac:dyDescent="0.2">
      <c r="A6182" s="504" t="s">
        <v>9866</v>
      </c>
      <c r="B6182" s="233" t="s">
        <v>9867</v>
      </c>
      <c r="C6182" s="234" t="s">
        <v>779</v>
      </c>
      <c r="D6182" s="235">
        <v>22.88</v>
      </c>
    </row>
    <row r="6183" spans="1:4" ht="24.95" customHeight="1" x14ac:dyDescent="0.2">
      <c r="A6183" s="504" t="s">
        <v>9868</v>
      </c>
      <c r="B6183" s="233" t="s">
        <v>9869</v>
      </c>
      <c r="C6183" s="234" t="s">
        <v>779</v>
      </c>
      <c r="D6183" s="235">
        <v>33.24</v>
      </c>
    </row>
    <row r="6184" spans="1:4" ht="24.95" customHeight="1" x14ac:dyDescent="0.2">
      <c r="A6184" s="504" t="s">
        <v>9870</v>
      </c>
      <c r="B6184" s="233" t="s">
        <v>9871</v>
      </c>
      <c r="C6184" s="234" t="s">
        <v>779</v>
      </c>
      <c r="D6184" s="235">
        <v>47.95</v>
      </c>
    </row>
    <row r="6185" spans="1:4" ht="24.95" customHeight="1" x14ac:dyDescent="0.2">
      <c r="A6185" s="504" t="s">
        <v>9872</v>
      </c>
      <c r="B6185" s="233" t="s">
        <v>9873</v>
      </c>
      <c r="C6185" s="234" t="s">
        <v>779</v>
      </c>
      <c r="D6185" s="235">
        <v>47.05</v>
      </c>
    </row>
    <row r="6186" spans="1:4" ht="24.95" customHeight="1" x14ac:dyDescent="0.2">
      <c r="A6186" s="504" t="s">
        <v>9874</v>
      </c>
      <c r="B6186" s="233" t="s">
        <v>9875</v>
      </c>
      <c r="C6186" s="234" t="s">
        <v>779</v>
      </c>
      <c r="D6186" s="235">
        <v>45.19</v>
      </c>
    </row>
    <row r="6187" spans="1:4" ht="24.95" customHeight="1" x14ac:dyDescent="0.2">
      <c r="A6187" s="504">
        <v>85171</v>
      </c>
      <c r="B6187" s="233" t="s">
        <v>9876</v>
      </c>
      <c r="C6187" s="234" t="s">
        <v>779</v>
      </c>
      <c r="D6187" s="235">
        <v>3.27</v>
      </c>
    </row>
    <row r="6188" spans="1:4" ht="24.95" customHeight="1" x14ac:dyDescent="0.2">
      <c r="A6188" s="504" t="s">
        <v>9877</v>
      </c>
      <c r="B6188" s="233" t="s">
        <v>9878</v>
      </c>
      <c r="C6188" s="234" t="s">
        <v>742</v>
      </c>
      <c r="D6188" s="235">
        <v>176.25</v>
      </c>
    </row>
    <row r="6189" spans="1:4" ht="24.95" customHeight="1" x14ac:dyDescent="0.2">
      <c r="A6189" s="504" t="s">
        <v>9879</v>
      </c>
      <c r="B6189" s="233" t="s">
        <v>9880</v>
      </c>
      <c r="C6189" s="234" t="s">
        <v>742</v>
      </c>
      <c r="D6189" s="235">
        <v>109.17</v>
      </c>
    </row>
    <row r="6190" spans="1:4" ht="24.95" customHeight="1" x14ac:dyDescent="0.2">
      <c r="A6190" s="504" t="s">
        <v>9881</v>
      </c>
      <c r="B6190" s="233" t="s">
        <v>9882</v>
      </c>
      <c r="C6190" s="234" t="s">
        <v>775</v>
      </c>
      <c r="D6190" s="235">
        <v>133.09</v>
      </c>
    </row>
    <row r="6191" spans="1:4" ht="24.95" customHeight="1" x14ac:dyDescent="0.2">
      <c r="A6191" s="504">
        <v>98509</v>
      </c>
      <c r="B6191" s="233" t="s">
        <v>18896</v>
      </c>
      <c r="C6191" s="234" t="s">
        <v>775</v>
      </c>
      <c r="D6191" s="235">
        <v>33.01</v>
      </c>
    </row>
    <row r="6192" spans="1:4" ht="24.95" customHeight="1" x14ac:dyDescent="0.2">
      <c r="A6192" s="504">
        <v>98510</v>
      </c>
      <c r="B6192" s="233" t="s">
        <v>18897</v>
      </c>
      <c r="C6192" s="234" t="s">
        <v>775</v>
      </c>
      <c r="D6192" s="235">
        <v>50.4</v>
      </c>
    </row>
    <row r="6193" spans="1:4" ht="24.95" customHeight="1" x14ac:dyDescent="0.2">
      <c r="A6193" s="504">
        <v>98511</v>
      </c>
      <c r="B6193" s="233" t="s">
        <v>18898</v>
      </c>
      <c r="C6193" s="234" t="s">
        <v>775</v>
      </c>
      <c r="D6193" s="235">
        <v>95.31</v>
      </c>
    </row>
    <row r="6194" spans="1:4" ht="24.95" customHeight="1" x14ac:dyDescent="0.2">
      <c r="A6194" s="504">
        <v>98516</v>
      </c>
      <c r="B6194" s="233" t="s">
        <v>18899</v>
      </c>
      <c r="C6194" s="234" t="s">
        <v>775</v>
      </c>
      <c r="D6194" s="235">
        <v>228.75</v>
      </c>
    </row>
    <row r="6195" spans="1:4" ht="24.95" customHeight="1" x14ac:dyDescent="0.2">
      <c r="A6195" s="504">
        <v>98519</v>
      </c>
      <c r="B6195" s="233" t="s">
        <v>18900</v>
      </c>
      <c r="C6195" s="234" t="s">
        <v>742</v>
      </c>
      <c r="D6195" s="235">
        <v>1.37</v>
      </c>
    </row>
    <row r="6196" spans="1:4" ht="24.95" customHeight="1" x14ac:dyDescent="0.2">
      <c r="A6196" s="504">
        <v>98520</v>
      </c>
      <c r="B6196" s="233" t="s">
        <v>18901</v>
      </c>
      <c r="C6196" s="234" t="s">
        <v>742</v>
      </c>
      <c r="D6196" s="235">
        <v>4</v>
      </c>
    </row>
    <row r="6197" spans="1:4" ht="24.95" customHeight="1" x14ac:dyDescent="0.2">
      <c r="A6197" s="504">
        <v>98521</v>
      </c>
      <c r="B6197" s="233" t="s">
        <v>18902</v>
      </c>
      <c r="C6197" s="234" t="s">
        <v>742</v>
      </c>
      <c r="D6197" s="235">
        <v>0.25</v>
      </c>
    </row>
    <row r="6198" spans="1:4" ht="24.95" customHeight="1" x14ac:dyDescent="0.2">
      <c r="A6198" s="504">
        <v>98522</v>
      </c>
      <c r="B6198" s="233" t="s">
        <v>18903</v>
      </c>
      <c r="C6198" s="234" t="s">
        <v>779</v>
      </c>
      <c r="D6198" s="235">
        <v>117.48</v>
      </c>
    </row>
    <row r="6199" spans="1:4" ht="24.95" customHeight="1" x14ac:dyDescent="0.2">
      <c r="A6199" s="504">
        <v>98524</v>
      </c>
      <c r="B6199" s="233" t="s">
        <v>18904</v>
      </c>
      <c r="C6199" s="234" t="s">
        <v>742</v>
      </c>
      <c r="D6199" s="235">
        <v>2.2799999999999998</v>
      </c>
    </row>
    <row r="6200" spans="1:4" ht="24.95" customHeight="1" x14ac:dyDescent="0.2">
      <c r="A6200" s="504">
        <v>85179</v>
      </c>
      <c r="B6200" s="233" t="s">
        <v>9883</v>
      </c>
      <c r="C6200" s="234" t="s">
        <v>742</v>
      </c>
      <c r="D6200" s="235">
        <v>13.52</v>
      </c>
    </row>
    <row r="6201" spans="1:4" ht="24.95" customHeight="1" x14ac:dyDescent="0.2">
      <c r="A6201" s="504">
        <v>85180</v>
      </c>
      <c r="B6201" s="233" t="s">
        <v>9884</v>
      </c>
      <c r="C6201" s="234" t="s">
        <v>742</v>
      </c>
      <c r="D6201" s="235">
        <v>13.52</v>
      </c>
    </row>
    <row r="6202" spans="1:4" ht="24.95" customHeight="1" x14ac:dyDescent="0.2">
      <c r="A6202" s="504">
        <v>98503</v>
      </c>
      <c r="B6202" s="233" t="s">
        <v>18905</v>
      </c>
      <c r="C6202" s="234" t="s">
        <v>742</v>
      </c>
      <c r="D6202" s="235">
        <v>13.99</v>
      </c>
    </row>
    <row r="6203" spans="1:4" ht="24.95" customHeight="1" x14ac:dyDescent="0.2">
      <c r="A6203" s="504">
        <v>98504</v>
      </c>
      <c r="B6203" s="233" t="s">
        <v>18906</v>
      </c>
      <c r="C6203" s="234" t="s">
        <v>742</v>
      </c>
      <c r="D6203" s="235">
        <v>7.75</v>
      </c>
    </row>
    <row r="6204" spans="1:4" ht="24.95" customHeight="1" x14ac:dyDescent="0.2">
      <c r="A6204" s="504">
        <v>98505</v>
      </c>
      <c r="B6204" s="233" t="s">
        <v>18907</v>
      </c>
      <c r="C6204" s="234" t="s">
        <v>742</v>
      </c>
      <c r="D6204" s="235">
        <v>47.57</v>
      </c>
    </row>
    <row r="6205" spans="1:4" ht="24.95" customHeight="1" x14ac:dyDescent="0.2">
      <c r="A6205" s="504">
        <v>85184</v>
      </c>
      <c r="B6205" s="233" t="s">
        <v>9885</v>
      </c>
      <c r="C6205" s="234" t="s">
        <v>742</v>
      </c>
      <c r="D6205" s="235">
        <v>3.39</v>
      </c>
    </row>
    <row r="6206" spans="1:4" ht="24.95" customHeight="1" x14ac:dyDescent="0.2">
      <c r="A6206" s="504">
        <v>85185</v>
      </c>
      <c r="B6206" s="233" t="s">
        <v>9886</v>
      </c>
      <c r="C6206" s="234" t="s">
        <v>742</v>
      </c>
      <c r="D6206" s="235">
        <v>4.57</v>
      </c>
    </row>
    <row r="6207" spans="1:4" ht="24.95" customHeight="1" x14ac:dyDescent="0.2">
      <c r="A6207" s="504">
        <v>98525</v>
      </c>
      <c r="B6207" s="233" t="s">
        <v>18908</v>
      </c>
      <c r="C6207" s="234" t="s">
        <v>742</v>
      </c>
      <c r="D6207" s="235">
        <v>0.27</v>
      </c>
    </row>
    <row r="6208" spans="1:4" ht="24.95" customHeight="1" x14ac:dyDescent="0.2">
      <c r="A6208" s="504">
        <v>98526</v>
      </c>
      <c r="B6208" s="233" t="s">
        <v>18909</v>
      </c>
      <c r="C6208" s="234" t="s">
        <v>775</v>
      </c>
      <c r="D6208" s="235">
        <v>54.49</v>
      </c>
    </row>
    <row r="6209" spans="1:4" ht="24.95" customHeight="1" x14ac:dyDescent="0.2">
      <c r="A6209" s="504">
        <v>98527</v>
      </c>
      <c r="B6209" s="233" t="s">
        <v>18910</v>
      </c>
      <c r="C6209" s="234" t="s">
        <v>775</v>
      </c>
      <c r="D6209" s="235">
        <v>117.3</v>
      </c>
    </row>
    <row r="6210" spans="1:4" ht="24.95" customHeight="1" x14ac:dyDescent="0.2">
      <c r="A6210" s="504">
        <v>98528</v>
      </c>
      <c r="B6210" s="233" t="s">
        <v>18911</v>
      </c>
      <c r="C6210" s="234" t="s">
        <v>775</v>
      </c>
      <c r="D6210" s="235">
        <v>171.55</v>
      </c>
    </row>
    <row r="6211" spans="1:4" ht="24.95" customHeight="1" x14ac:dyDescent="0.2">
      <c r="A6211" s="504">
        <v>98529</v>
      </c>
      <c r="B6211" s="233" t="s">
        <v>18912</v>
      </c>
      <c r="C6211" s="234" t="s">
        <v>775</v>
      </c>
      <c r="D6211" s="235">
        <v>49.24</v>
      </c>
    </row>
    <row r="6212" spans="1:4" ht="24.95" customHeight="1" x14ac:dyDescent="0.2">
      <c r="A6212" s="504">
        <v>98530</v>
      </c>
      <c r="B6212" s="233" t="s">
        <v>18913</v>
      </c>
      <c r="C6212" s="234" t="s">
        <v>775</v>
      </c>
      <c r="D6212" s="235">
        <v>87.72</v>
      </c>
    </row>
    <row r="6213" spans="1:4" ht="24.95" customHeight="1" x14ac:dyDescent="0.2">
      <c r="A6213" s="504">
        <v>98531</v>
      </c>
      <c r="B6213" s="233" t="s">
        <v>18914</v>
      </c>
      <c r="C6213" s="234" t="s">
        <v>775</v>
      </c>
      <c r="D6213" s="235">
        <v>199.68</v>
      </c>
    </row>
    <row r="6214" spans="1:4" ht="24.95" customHeight="1" x14ac:dyDescent="0.2">
      <c r="A6214" s="504">
        <v>98532</v>
      </c>
      <c r="B6214" s="233" t="s">
        <v>18915</v>
      </c>
      <c r="C6214" s="234" t="s">
        <v>775</v>
      </c>
      <c r="D6214" s="235">
        <v>64.95</v>
      </c>
    </row>
    <row r="6215" spans="1:4" ht="24.95" customHeight="1" x14ac:dyDescent="0.2">
      <c r="A6215" s="504">
        <v>98533</v>
      </c>
      <c r="B6215" s="233" t="s">
        <v>18916</v>
      </c>
      <c r="C6215" s="234" t="s">
        <v>775</v>
      </c>
      <c r="D6215" s="235">
        <v>180.36</v>
      </c>
    </row>
    <row r="6216" spans="1:4" ht="24.95" customHeight="1" x14ac:dyDescent="0.2">
      <c r="A6216" s="504">
        <v>98534</v>
      </c>
      <c r="B6216" s="233" t="s">
        <v>18917</v>
      </c>
      <c r="C6216" s="234" t="s">
        <v>775</v>
      </c>
      <c r="D6216" s="235">
        <v>459.13</v>
      </c>
    </row>
    <row r="6217" spans="1:4" ht="24.95" customHeight="1" x14ac:dyDescent="0.2">
      <c r="A6217" s="504">
        <v>98535</v>
      </c>
      <c r="B6217" s="233" t="s">
        <v>18918</v>
      </c>
      <c r="C6217" s="234" t="s">
        <v>775</v>
      </c>
      <c r="D6217" s="235">
        <v>731.72</v>
      </c>
    </row>
    <row r="6218" spans="1:4" ht="24.95" customHeight="1" x14ac:dyDescent="0.2">
      <c r="A6218" s="504">
        <v>88236</v>
      </c>
      <c r="B6218" s="233" t="s">
        <v>9887</v>
      </c>
      <c r="C6218" s="234" t="s">
        <v>948</v>
      </c>
      <c r="D6218" s="235">
        <v>0.43</v>
      </c>
    </row>
    <row r="6219" spans="1:4" ht="24.95" customHeight="1" x14ac:dyDescent="0.2">
      <c r="A6219" s="504">
        <v>88237</v>
      </c>
      <c r="B6219" s="233" t="s">
        <v>9888</v>
      </c>
      <c r="C6219" s="234" t="s">
        <v>948</v>
      </c>
      <c r="D6219" s="235">
        <v>0.77</v>
      </c>
    </row>
    <row r="6220" spans="1:4" ht="24.95" customHeight="1" x14ac:dyDescent="0.2">
      <c r="A6220" s="504">
        <v>88238</v>
      </c>
      <c r="B6220" s="233" t="s">
        <v>9889</v>
      </c>
      <c r="C6220" s="234" t="s">
        <v>948</v>
      </c>
      <c r="D6220" s="235">
        <v>14.51</v>
      </c>
    </row>
    <row r="6221" spans="1:4" ht="24.95" customHeight="1" x14ac:dyDescent="0.2">
      <c r="A6221" s="504">
        <v>88239</v>
      </c>
      <c r="B6221" s="233" t="s">
        <v>9890</v>
      </c>
      <c r="C6221" s="234" t="s">
        <v>948</v>
      </c>
      <c r="D6221" s="235">
        <v>15.93</v>
      </c>
    </row>
    <row r="6222" spans="1:4" ht="24.95" customHeight="1" x14ac:dyDescent="0.2">
      <c r="A6222" s="504">
        <v>88240</v>
      </c>
      <c r="B6222" s="233" t="s">
        <v>9891</v>
      </c>
      <c r="C6222" s="234" t="s">
        <v>948</v>
      </c>
      <c r="D6222" s="235">
        <v>16.2</v>
      </c>
    </row>
    <row r="6223" spans="1:4" ht="24.95" customHeight="1" x14ac:dyDescent="0.2">
      <c r="A6223" s="504">
        <v>88241</v>
      </c>
      <c r="B6223" s="233" t="s">
        <v>9892</v>
      </c>
      <c r="C6223" s="234" t="s">
        <v>948</v>
      </c>
      <c r="D6223" s="235">
        <v>14.85</v>
      </c>
    </row>
    <row r="6224" spans="1:4" ht="24.95" customHeight="1" x14ac:dyDescent="0.2">
      <c r="A6224" s="504">
        <v>88242</v>
      </c>
      <c r="B6224" s="233" t="s">
        <v>9893</v>
      </c>
      <c r="C6224" s="234" t="s">
        <v>948</v>
      </c>
      <c r="D6224" s="235">
        <v>13.46</v>
      </c>
    </row>
    <row r="6225" spans="1:4" ht="24.95" customHeight="1" x14ac:dyDescent="0.2">
      <c r="A6225" s="504">
        <v>88243</v>
      </c>
      <c r="B6225" s="233" t="s">
        <v>9894</v>
      </c>
      <c r="C6225" s="234" t="s">
        <v>948</v>
      </c>
      <c r="D6225" s="235">
        <v>16.18</v>
      </c>
    </row>
    <row r="6226" spans="1:4" ht="24.95" customHeight="1" x14ac:dyDescent="0.2">
      <c r="A6226" s="504">
        <v>88245</v>
      </c>
      <c r="B6226" s="233" t="s">
        <v>9895</v>
      </c>
      <c r="C6226" s="234" t="s">
        <v>948</v>
      </c>
      <c r="D6226" s="235">
        <v>18.87</v>
      </c>
    </row>
    <row r="6227" spans="1:4" ht="24.95" customHeight="1" x14ac:dyDescent="0.2">
      <c r="A6227" s="504">
        <v>88246</v>
      </c>
      <c r="B6227" s="233" t="s">
        <v>9896</v>
      </c>
      <c r="C6227" s="234" t="s">
        <v>948</v>
      </c>
      <c r="D6227" s="235">
        <v>22.08</v>
      </c>
    </row>
    <row r="6228" spans="1:4" ht="24.95" customHeight="1" x14ac:dyDescent="0.2">
      <c r="A6228" s="504">
        <v>88247</v>
      </c>
      <c r="B6228" s="233" t="s">
        <v>9897</v>
      </c>
      <c r="C6228" s="234" t="s">
        <v>948</v>
      </c>
      <c r="D6228" s="235">
        <v>15.22</v>
      </c>
    </row>
    <row r="6229" spans="1:4" ht="24.95" customHeight="1" x14ac:dyDescent="0.2">
      <c r="A6229" s="504">
        <v>88248</v>
      </c>
      <c r="B6229" s="233" t="s">
        <v>9898</v>
      </c>
      <c r="C6229" s="234" t="s">
        <v>948</v>
      </c>
      <c r="D6229" s="235">
        <v>14.29</v>
      </c>
    </row>
    <row r="6230" spans="1:4" ht="24.95" customHeight="1" x14ac:dyDescent="0.2">
      <c r="A6230" s="504">
        <v>88249</v>
      </c>
      <c r="B6230" s="233" t="s">
        <v>9899</v>
      </c>
      <c r="C6230" s="234" t="s">
        <v>948</v>
      </c>
      <c r="D6230" s="235">
        <v>21.73</v>
      </c>
    </row>
    <row r="6231" spans="1:4" ht="24.95" customHeight="1" x14ac:dyDescent="0.2">
      <c r="A6231" s="504">
        <v>88250</v>
      </c>
      <c r="B6231" s="233" t="s">
        <v>9900</v>
      </c>
      <c r="C6231" s="234" t="s">
        <v>948</v>
      </c>
      <c r="D6231" s="235">
        <v>16.54</v>
      </c>
    </row>
    <row r="6232" spans="1:4" ht="24.95" customHeight="1" x14ac:dyDescent="0.2">
      <c r="A6232" s="504">
        <v>88251</v>
      </c>
      <c r="B6232" s="233" t="s">
        <v>9901</v>
      </c>
      <c r="C6232" s="234" t="s">
        <v>948</v>
      </c>
      <c r="D6232" s="235">
        <v>15.23</v>
      </c>
    </row>
    <row r="6233" spans="1:4" ht="24.95" customHeight="1" x14ac:dyDescent="0.2">
      <c r="A6233" s="504">
        <v>88252</v>
      </c>
      <c r="B6233" s="233" t="s">
        <v>9902</v>
      </c>
      <c r="C6233" s="234" t="s">
        <v>948</v>
      </c>
      <c r="D6233" s="235">
        <v>14.19</v>
      </c>
    </row>
    <row r="6234" spans="1:4" ht="24.95" customHeight="1" x14ac:dyDescent="0.2">
      <c r="A6234" s="504">
        <v>88253</v>
      </c>
      <c r="B6234" s="233" t="s">
        <v>9903</v>
      </c>
      <c r="C6234" s="234" t="s">
        <v>948</v>
      </c>
      <c r="D6234" s="235">
        <v>11.25</v>
      </c>
    </row>
    <row r="6235" spans="1:4" ht="24.95" customHeight="1" x14ac:dyDescent="0.2">
      <c r="A6235" s="504">
        <v>88255</v>
      </c>
      <c r="B6235" s="233" t="s">
        <v>9904</v>
      </c>
      <c r="C6235" s="234" t="s">
        <v>948</v>
      </c>
      <c r="D6235" s="235">
        <v>31.19</v>
      </c>
    </row>
    <row r="6236" spans="1:4" ht="24.95" customHeight="1" x14ac:dyDescent="0.2">
      <c r="A6236" s="504">
        <v>88256</v>
      </c>
      <c r="B6236" s="233" t="s">
        <v>9905</v>
      </c>
      <c r="C6236" s="234" t="s">
        <v>948</v>
      </c>
      <c r="D6236" s="235">
        <v>19.63</v>
      </c>
    </row>
    <row r="6237" spans="1:4" ht="24.95" customHeight="1" x14ac:dyDescent="0.2">
      <c r="A6237" s="504">
        <v>88257</v>
      </c>
      <c r="B6237" s="233" t="s">
        <v>9906</v>
      </c>
      <c r="C6237" s="234" t="s">
        <v>948</v>
      </c>
      <c r="D6237" s="235">
        <v>20.53</v>
      </c>
    </row>
    <row r="6238" spans="1:4" ht="24.95" customHeight="1" x14ac:dyDescent="0.2">
      <c r="A6238" s="504">
        <v>88258</v>
      </c>
      <c r="B6238" s="233" t="s">
        <v>9907</v>
      </c>
      <c r="C6238" s="234" t="s">
        <v>948</v>
      </c>
      <c r="D6238" s="235">
        <v>15.73</v>
      </c>
    </row>
    <row r="6239" spans="1:4" ht="24.95" customHeight="1" x14ac:dyDescent="0.2">
      <c r="A6239" s="504">
        <v>88259</v>
      </c>
      <c r="B6239" s="233" t="s">
        <v>9908</v>
      </c>
      <c r="C6239" s="234" t="s">
        <v>948</v>
      </c>
      <c r="D6239" s="235">
        <v>22.05</v>
      </c>
    </row>
    <row r="6240" spans="1:4" ht="24.95" customHeight="1" x14ac:dyDescent="0.2">
      <c r="A6240" s="504">
        <v>88260</v>
      </c>
      <c r="B6240" s="233" t="s">
        <v>9909</v>
      </c>
      <c r="C6240" s="234" t="s">
        <v>948</v>
      </c>
      <c r="D6240" s="235">
        <v>17.010000000000002</v>
      </c>
    </row>
    <row r="6241" spans="1:4" ht="24.95" customHeight="1" x14ac:dyDescent="0.2">
      <c r="A6241" s="504">
        <v>88261</v>
      </c>
      <c r="B6241" s="233" t="s">
        <v>9910</v>
      </c>
      <c r="C6241" s="234" t="s">
        <v>948</v>
      </c>
      <c r="D6241" s="235">
        <v>16.68</v>
      </c>
    </row>
    <row r="6242" spans="1:4" ht="24.95" customHeight="1" x14ac:dyDescent="0.2">
      <c r="A6242" s="504">
        <v>88262</v>
      </c>
      <c r="B6242" s="233" t="s">
        <v>9911</v>
      </c>
      <c r="C6242" s="234" t="s">
        <v>948</v>
      </c>
      <c r="D6242" s="235">
        <v>18.98</v>
      </c>
    </row>
    <row r="6243" spans="1:4" ht="24.95" customHeight="1" x14ac:dyDescent="0.2">
      <c r="A6243" s="504">
        <v>88263</v>
      </c>
      <c r="B6243" s="233" t="s">
        <v>9912</v>
      </c>
      <c r="C6243" s="234" t="s">
        <v>948</v>
      </c>
      <c r="D6243" s="235">
        <v>15.81</v>
      </c>
    </row>
    <row r="6244" spans="1:4" ht="24.95" customHeight="1" x14ac:dyDescent="0.2">
      <c r="A6244" s="504">
        <v>88264</v>
      </c>
      <c r="B6244" s="233" t="s">
        <v>9913</v>
      </c>
      <c r="C6244" s="234" t="s">
        <v>948</v>
      </c>
      <c r="D6244" s="235">
        <v>19.77</v>
      </c>
    </row>
    <row r="6245" spans="1:4" ht="24.95" customHeight="1" x14ac:dyDescent="0.2">
      <c r="A6245" s="504">
        <v>88265</v>
      </c>
      <c r="B6245" s="233" t="s">
        <v>9914</v>
      </c>
      <c r="C6245" s="234" t="s">
        <v>948</v>
      </c>
      <c r="D6245" s="235">
        <v>21.31</v>
      </c>
    </row>
    <row r="6246" spans="1:4" ht="24.95" customHeight="1" x14ac:dyDescent="0.2">
      <c r="A6246" s="504">
        <v>88266</v>
      </c>
      <c r="B6246" s="233" t="s">
        <v>9915</v>
      </c>
      <c r="C6246" s="234" t="s">
        <v>948</v>
      </c>
      <c r="D6246" s="235">
        <v>22.72</v>
      </c>
    </row>
    <row r="6247" spans="1:4" ht="24.95" customHeight="1" x14ac:dyDescent="0.2">
      <c r="A6247" s="504">
        <v>88267</v>
      </c>
      <c r="B6247" s="233" t="s">
        <v>9916</v>
      </c>
      <c r="C6247" s="234" t="s">
        <v>948</v>
      </c>
      <c r="D6247" s="235">
        <v>18.32</v>
      </c>
    </row>
    <row r="6248" spans="1:4" ht="24.95" customHeight="1" x14ac:dyDescent="0.2">
      <c r="A6248" s="504">
        <v>88268</v>
      </c>
      <c r="B6248" s="233" t="s">
        <v>9917</v>
      </c>
      <c r="C6248" s="234" t="s">
        <v>948</v>
      </c>
      <c r="D6248" s="235">
        <v>19.57</v>
      </c>
    </row>
    <row r="6249" spans="1:4" ht="24.95" customHeight="1" x14ac:dyDescent="0.2">
      <c r="A6249" s="504">
        <v>88269</v>
      </c>
      <c r="B6249" s="233" t="s">
        <v>9918</v>
      </c>
      <c r="C6249" s="234" t="s">
        <v>948</v>
      </c>
      <c r="D6249" s="235">
        <v>15.09</v>
      </c>
    </row>
    <row r="6250" spans="1:4" ht="24.95" customHeight="1" x14ac:dyDescent="0.2">
      <c r="A6250" s="504">
        <v>88270</v>
      </c>
      <c r="B6250" s="233" t="s">
        <v>9919</v>
      </c>
      <c r="C6250" s="234" t="s">
        <v>948</v>
      </c>
      <c r="D6250" s="235">
        <v>17.920000000000002</v>
      </c>
    </row>
    <row r="6251" spans="1:4" ht="24.95" customHeight="1" x14ac:dyDescent="0.2">
      <c r="A6251" s="504">
        <v>88272</v>
      </c>
      <c r="B6251" s="233" t="s">
        <v>9920</v>
      </c>
      <c r="C6251" s="234" t="s">
        <v>948</v>
      </c>
      <c r="D6251" s="235">
        <v>18.38</v>
      </c>
    </row>
    <row r="6252" spans="1:4" ht="24.95" customHeight="1" x14ac:dyDescent="0.2">
      <c r="A6252" s="504">
        <v>88273</v>
      </c>
      <c r="B6252" s="233" t="s">
        <v>9921</v>
      </c>
      <c r="C6252" s="234" t="s">
        <v>948</v>
      </c>
      <c r="D6252" s="235">
        <v>19.329999999999998</v>
      </c>
    </row>
    <row r="6253" spans="1:4" ht="24.95" customHeight="1" x14ac:dyDescent="0.2">
      <c r="A6253" s="504">
        <v>88274</v>
      </c>
      <c r="B6253" s="233" t="s">
        <v>9922</v>
      </c>
      <c r="C6253" s="234" t="s">
        <v>948</v>
      </c>
      <c r="D6253" s="235">
        <v>19.63</v>
      </c>
    </row>
    <row r="6254" spans="1:4" ht="24.95" customHeight="1" x14ac:dyDescent="0.2">
      <c r="A6254" s="504">
        <v>88275</v>
      </c>
      <c r="B6254" s="233" t="s">
        <v>9923</v>
      </c>
      <c r="C6254" s="234" t="s">
        <v>948</v>
      </c>
      <c r="D6254" s="235">
        <v>25.48</v>
      </c>
    </row>
    <row r="6255" spans="1:4" ht="24.95" customHeight="1" x14ac:dyDescent="0.2">
      <c r="A6255" s="504">
        <v>88277</v>
      </c>
      <c r="B6255" s="233" t="s">
        <v>9924</v>
      </c>
      <c r="C6255" s="234" t="s">
        <v>948</v>
      </c>
      <c r="D6255" s="235">
        <v>20.02</v>
      </c>
    </row>
    <row r="6256" spans="1:4" ht="24.95" customHeight="1" x14ac:dyDescent="0.2">
      <c r="A6256" s="504">
        <v>88278</v>
      </c>
      <c r="B6256" s="233" t="s">
        <v>9925</v>
      </c>
      <c r="C6256" s="234" t="s">
        <v>948</v>
      </c>
      <c r="D6256" s="235">
        <v>20.47</v>
      </c>
    </row>
    <row r="6257" spans="1:4" ht="24.95" customHeight="1" x14ac:dyDescent="0.2">
      <c r="A6257" s="504">
        <v>88279</v>
      </c>
      <c r="B6257" s="233" t="s">
        <v>9926</v>
      </c>
      <c r="C6257" s="234" t="s">
        <v>948</v>
      </c>
      <c r="D6257" s="235">
        <v>26.68</v>
      </c>
    </row>
    <row r="6258" spans="1:4" ht="24.95" customHeight="1" x14ac:dyDescent="0.2">
      <c r="A6258" s="504">
        <v>88281</v>
      </c>
      <c r="B6258" s="233" t="s">
        <v>9927</v>
      </c>
      <c r="C6258" s="234" t="s">
        <v>948</v>
      </c>
      <c r="D6258" s="235">
        <v>17.63</v>
      </c>
    </row>
    <row r="6259" spans="1:4" ht="24.95" customHeight="1" x14ac:dyDescent="0.2">
      <c r="A6259" s="504">
        <v>88282</v>
      </c>
      <c r="B6259" s="233" t="s">
        <v>9928</v>
      </c>
      <c r="C6259" s="234" t="s">
        <v>948</v>
      </c>
      <c r="D6259" s="235">
        <v>18.489999999999998</v>
      </c>
    </row>
    <row r="6260" spans="1:4" ht="24.95" customHeight="1" x14ac:dyDescent="0.2">
      <c r="A6260" s="504">
        <v>88283</v>
      </c>
      <c r="B6260" s="233" t="s">
        <v>9929</v>
      </c>
      <c r="C6260" s="234" t="s">
        <v>948</v>
      </c>
      <c r="D6260" s="235">
        <v>23.59</v>
      </c>
    </row>
    <row r="6261" spans="1:4" ht="24.95" customHeight="1" x14ac:dyDescent="0.2">
      <c r="A6261" s="504">
        <v>88284</v>
      </c>
      <c r="B6261" s="233" t="s">
        <v>9930</v>
      </c>
      <c r="C6261" s="234" t="s">
        <v>948</v>
      </c>
      <c r="D6261" s="235">
        <v>17.93</v>
      </c>
    </row>
    <row r="6262" spans="1:4" ht="24.95" customHeight="1" x14ac:dyDescent="0.2">
      <c r="A6262" s="504">
        <v>88285</v>
      </c>
      <c r="B6262" s="233" t="s">
        <v>9931</v>
      </c>
      <c r="C6262" s="234" t="s">
        <v>948</v>
      </c>
      <c r="D6262" s="235">
        <v>20.75</v>
      </c>
    </row>
    <row r="6263" spans="1:4" ht="24.95" customHeight="1" x14ac:dyDescent="0.2">
      <c r="A6263" s="504">
        <v>88286</v>
      </c>
      <c r="B6263" s="233" t="s">
        <v>9932</v>
      </c>
      <c r="C6263" s="234" t="s">
        <v>948</v>
      </c>
      <c r="D6263" s="235">
        <v>21.09</v>
      </c>
    </row>
    <row r="6264" spans="1:4" ht="24.95" customHeight="1" x14ac:dyDescent="0.2">
      <c r="A6264" s="504">
        <v>88288</v>
      </c>
      <c r="B6264" s="233" t="s">
        <v>9933</v>
      </c>
      <c r="C6264" s="234" t="s">
        <v>948</v>
      </c>
      <c r="D6264" s="235">
        <v>13.03</v>
      </c>
    </row>
    <row r="6265" spans="1:4" ht="24.95" customHeight="1" x14ac:dyDescent="0.2">
      <c r="A6265" s="504">
        <v>88291</v>
      </c>
      <c r="B6265" s="233" t="s">
        <v>9934</v>
      </c>
      <c r="C6265" s="234" t="s">
        <v>948</v>
      </c>
      <c r="D6265" s="235">
        <v>17.79</v>
      </c>
    </row>
    <row r="6266" spans="1:4" ht="24.95" customHeight="1" x14ac:dyDescent="0.2">
      <c r="A6266" s="504">
        <v>88292</v>
      </c>
      <c r="B6266" s="233" t="s">
        <v>9935</v>
      </c>
      <c r="C6266" s="234" t="s">
        <v>948</v>
      </c>
      <c r="D6266" s="235">
        <v>20.100000000000001</v>
      </c>
    </row>
    <row r="6267" spans="1:4" ht="24.95" customHeight="1" x14ac:dyDescent="0.2">
      <c r="A6267" s="504">
        <v>88293</v>
      </c>
      <c r="B6267" s="233" t="s">
        <v>9936</v>
      </c>
      <c r="C6267" s="234" t="s">
        <v>948</v>
      </c>
      <c r="D6267" s="235">
        <v>20.98</v>
      </c>
    </row>
    <row r="6268" spans="1:4" ht="24.95" customHeight="1" x14ac:dyDescent="0.2">
      <c r="A6268" s="504">
        <v>88294</v>
      </c>
      <c r="B6268" s="233" t="s">
        <v>9937</v>
      </c>
      <c r="C6268" s="234" t="s">
        <v>948</v>
      </c>
      <c r="D6268" s="235">
        <v>22.65</v>
      </c>
    </row>
    <row r="6269" spans="1:4" ht="24.95" customHeight="1" x14ac:dyDescent="0.2">
      <c r="A6269" s="504">
        <v>88295</v>
      </c>
      <c r="B6269" s="233" t="s">
        <v>9938</v>
      </c>
      <c r="C6269" s="234" t="s">
        <v>948</v>
      </c>
      <c r="D6269" s="235">
        <v>18.84</v>
      </c>
    </row>
    <row r="6270" spans="1:4" ht="24.95" customHeight="1" x14ac:dyDescent="0.2">
      <c r="A6270" s="504">
        <v>88296</v>
      </c>
      <c r="B6270" s="233" t="s">
        <v>9939</v>
      </c>
      <c r="C6270" s="234" t="s">
        <v>948</v>
      </c>
      <c r="D6270" s="235">
        <v>31.66</v>
      </c>
    </row>
    <row r="6271" spans="1:4" ht="24.95" customHeight="1" x14ac:dyDescent="0.2">
      <c r="A6271" s="504">
        <v>88297</v>
      </c>
      <c r="B6271" s="233" t="s">
        <v>9940</v>
      </c>
      <c r="C6271" s="234" t="s">
        <v>948</v>
      </c>
      <c r="D6271" s="235">
        <v>21.63</v>
      </c>
    </row>
    <row r="6272" spans="1:4" ht="24.95" customHeight="1" x14ac:dyDescent="0.2">
      <c r="A6272" s="504">
        <v>88298</v>
      </c>
      <c r="B6272" s="233" t="s">
        <v>9941</v>
      </c>
      <c r="C6272" s="234" t="s">
        <v>948</v>
      </c>
      <c r="D6272" s="235">
        <v>12.69</v>
      </c>
    </row>
    <row r="6273" spans="1:4" ht="24.95" customHeight="1" x14ac:dyDescent="0.2">
      <c r="A6273" s="504">
        <v>88299</v>
      </c>
      <c r="B6273" s="233" t="s">
        <v>9942</v>
      </c>
      <c r="C6273" s="234" t="s">
        <v>948</v>
      </c>
      <c r="D6273" s="235">
        <v>21.26</v>
      </c>
    </row>
    <row r="6274" spans="1:4" ht="24.95" customHeight="1" x14ac:dyDescent="0.2">
      <c r="A6274" s="504">
        <v>88300</v>
      </c>
      <c r="B6274" s="233" t="s">
        <v>9943</v>
      </c>
      <c r="C6274" s="234" t="s">
        <v>948</v>
      </c>
      <c r="D6274" s="235">
        <v>25.18</v>
      </c>
    </row>
    <row r="6275" spans="1:4" ht="24.95" customHeight="1" x14ac:dyDescent="0.2">
      <c r="A6275" s="504">
        <v>88301</v>
      </c>
      <c r="B6275" s="233" t="s">
        <v>9944</v>
      </c>
      <c r="C6275" s="234" t="s">
        <v>948</v>
      </c>
      <c r="D6275" s="235">
        <v>20.65</v>
      </c>
    </row>
    <row r="6276" spans="1:4" ht="24.95" customHeight="1" x14ac:dyDescent="0.2">
      <c r="A6276" s="504">
        <v>88302</v>
      </c>
      <c r="B6276" s="233" t="s">
        <v>9945</v>
      </c>
      <c r="C6276" s="234" t="s">
        <v>948</v>
      </c>
      <c r="D6276" s="235">
        <v>21.81</v>
      </c>
    </row>
    <row r="6277" spans="1:4" ht="24.95" customHeight="1" x14ac:dyDescent="0.2">
      <c r="A6277" s="504">
        <v>88303</v>
      </c>
      <c r="B6277" s="233" t="s">
        <v>9946</v>
      </c>
      <c r="C6277" s="234" t="s">
        <v>948</v>
      </c>
      <c r="D6277" s="235">
        <v>17.420000000000002</v>
      </c>
    </row>
    <row r="6278" spans="1:4" ht="24.95" customHeight="1" x14ac:dyDescent="0.2">
      <c r="A6278" s="504">
        <v>88304</v>
      </c>
      <c r="B6278" s="233" t="s">
        <v>9947</v>
      </c>
      <c r="C6278" s="234" t="s">
        <v>948</v>
      </c>
      <c r="D6278" s="235">
        <v>19.32</v>
      </c>
    </row>
    <row r="6279" spans="1:4" ht="24.95" customHeight="1" x14ac:dyDescent="0.2">
      <c r="A6279" s="504">
        <v>88306</v>
      </c>
      <c r="B6279" s="233" t="s">
        <v>9948</v>
      </c>
      <c r="C6279" s="234" t="s">
        <v>948</v>
      </c>
      <c r="D6279" s="235">
        <v>25.09</v>
      </c>
    </row>
    <row r="6280" spans="1:4" ht="24.95" customHeight="1" x14ac:dyDescent="0.2">
      <c r="A6280" s="504">
        <v>88307</v>
      </c>
      <c r="B6280" s="233" t="s">
        <v>9949</v>
      </c>
      <c r="C6280" s="234" t="s">
        <v>948</v>
      </c>
      <c r="D6280" s="235">
        <v>22.71</v>
      </c>
    </row>
    <row r="6281" spans="1:4" ht="24.95" customHeight="1" x14ac:dyDescent="0.2">
      <c r="A6281" s="504">
        <v>88308</v>
      </c>
      <c r="B6281" s="233" t="s">
        <v>9950</v>
      </c>
      <c r="C6281" s="234" t="s">
        <v>948</v>
      </c>
      <c r="D6281" s="235">
        <v>19.63</v>
      </c>
    </row>
    <row r="6282" spans="1:4" ht="24.95" customHeight="1" x14ac:dyDescent="0.2">
      <c r="A6282" s="504">
        <v>88309</v>
      </c>
      <c r="B6282" s="233" t="s">
        <v>9951</v>
      </c>
      <c r="C6282" s="234" t="s">
        <v>948</v>
      </c>
      <c r="D6282" s="235">
        <v>18.98</v>
      </c>
    </row>
    <row r="6283" spans="1:4" ht="24.95" customHeight="1" x14ac:dyDescent="0.2">
      <c r="A6283" s="504">
        <v>88310</v>
      </c>
      <c r="B6283" s="233" t="s">
        <v>9952</v>
      </c>
      <c r="C6283" s="234" t="s">
        <v>948</v>
      </c>
      <c r="D6283" s="235">
        <v>19</v>
      </c>
    </row>
    <row r="6284" spans="1:4" ht="24.95" customHeight="1" x14ac:dyDescent="0.2">
      <c r="A6284" s="504">
        <v>88311</v>
      </c>
      <c r="B6284" s="233" t="s">
        <v>9953</v>
      </c>
      <c r="C6284" s="234" t="s">
        <v>948</v>
      </c>
      <c r="D6284" s="235">
        <v>23.6</v>
      </c>
    </row>
    <row r="6285" spans="1:4" ht="24.95" customHeight="1" x14ac:dyDescent="0.2">
      <c r="A6285" s="504">
        <v>88312</v>
      </c>
      <c r="B6285" s="233" t="s">
        <v>9954</v>
      </c>
      <c r="C6285" s="234" t="s">
        <v>948</v>
      </c>
      <c r="D6285" s="235">
        <v>20.09</v>
      </c>
    </row>
    <row r="6286" spans="1:4" ht="24.95" customHeight="1" x14ac:dyDescent="0.2">
      <c r="A6286" s="504">
        <v>88313</v>
      </c>
      <c r="B6286" s="233" t="s">
        <v>9955</v>
      </c>
      <c r="C6286" s="234" t="s">
        <v>948</v>
      </c>
      <c r="D6286" s="235">
        <v>18.399999999999999</v>
      </c>
    </row>
    <row r="6287" spans="1:4" ht="24.95" customHeight="1" x14ac:dyDescent="0.2">
      <c r="A6287" s="504">
        <v>88314</v>
      </c>
      <c r="B6287" s="233" t="s">
        <v>9956</v>
      </c>
      <c r="C6287" s="234" t="s">
        <v>948</v>
      </c>
      <c r="D6287" s="235">
        <v>16.47</v>
      </c>
    </row>
    <row r="6288" spans="1:4" ht="24.95" customHeight="1" x14ac:dyDescent="0.2">
      <c r="A6288" s="504">
        <v>88315</v>
      </c>
      <c r="B6288" s="233" t="s">
        <v>9957</v>
      </c>
      <c r="C6288" s="234" t="s">
        <v>948</v>
      </c>
      <c r="D6288" s="235">
        <v>18.87</v>
      </c>
    </row>
    <row r="6289" spans="1:4" ht="24.95" customHeight="1" x14ac:dyDescent="0.2">
      <c r="A6289" s="504">
        <v>88316</v>
      </c>
      <c r="B6289" s="233" t="s">
        <v>9958</v>
      </c>
      <c r="C6289" s="234" t="s">
        <v>948</v>
      </c>
      <c r="D6289" s="235">
        <v>13.58</v>
      </c>
    </row>
    <row r="6290" spans="1:4" ht="24.95" customHeight="1" x14ac:dyDescent="0.2">
      <c r="A6290" s="504">
        <v>88317</v>
      </c>
      <c r="B6290" s="233" t="s">
        <v>9959</v>
      </c>
      <c r="C6290" s="234" t="s">
        <v>948</v>
      </c>
      <c r="D6290" s="235">
        <v>19.190000000000001</v>
      </c>
    </row>
    <row r="6291" spans="1:4" ht="24.95" customHeight="1" x14ac:dyDescent="0.2">
      <c r="A6291" s="504">
        <v>88318</v>
      </c>
      <c r="B6291" s="233" t="s">
        <v>9960</v>
      </c>
      <c r="C6291" s="234" t="s">
        <v>948</v>
      </c>
      <c r="D6291" s="235">
        <v>20.49</v>
      </c>
    </row>
    <row r="6292" spans="1:4" ht="24.95" customHeight="1" x14ac:dyDescent="0.2">
      <c r="A6292" s="504">
        <v>88320</v>
      </c>
      <c r="B6292" s="233" t="s">
        <v>9961</v>
      </c>
      <c r="C6292" s="234" t="s">
        <v>948</v>
      </c>
      <c r="D6292" s="235">
        <v>22.27</v>
      </c>
    </row>
    <row r="6293" spans="1:4" ht="24.95" customHeight="1" x14ac:dyDescent="0.2">
      <c r="A6293" s="504">
        <v>88321</v>
      </c>
      <c r="B6293" s="233" t="s">
        <v>9962</v>
      </c>
      <c r="C6293" s="234" t="s">
        <v>948</v>
      </c>
      <c r="D6293" s="235">
        <v>34.71</v>
      </c>
    </row>
    <row r="6294" spans="1:4" ht="24.95" customHeight="1" x14ac:dyDescent="0.2">
      <c r="A6294" s="504">
        <v>88322</v>
      </c>
      <c r="B6294" s="233" t="s">
        <v>9963</v>
      </c>
      <c r="C6294" s="234" t="s">
        <v>948</v>
      </c>
      <c r="D6294" s="235">
        <v>24.7</v>
      </c>
    </row>
    <row r="6295" spans="1:4" ht="24.95" customHeight="1" x14ac:dyDescent="0.2">
      <c r="A6295" s="504">
        <v>88323</v>
      </c>
      <c r="B6295" s="233" t="s">
        <v>9964</v>
      </c>
      <c r="C6295" s="234" t="s">
        <v>948</v>
      </c>
      <c r="D6295" s="235">
        <v>17.260000000000002</v>
      </c>
    </row>
    <row r="6296" spans="1:4" ht="24.95" customHeight="1" x14ac:dyDescent="0.2">
      <c r="A6296" s="504">
        <v>88324</v>
      </c>
      <c r="B6296" s="233" t="s">
        <v>9965</v>
      </c>
      <c r="C6296" s="234" t="s">
        <v>948</v>
      </c>
      <c r="D6296" s="235">
        <v>23.89</v>
      </c>
    </row>
    <row r="6297" spans="1:4" ht="24.95" customHeight="1" x14ac:dyDescent="0.2">
      <c r="A6297" s="504">
        <v>88325</v>
      </c>
      <c r="B6297" s="233" t="s">
        <v>9966</v>
      </c>
      <c r="C6297" s="234" t="s">
        <v>948</v>
      </c>
      <c r="D6297" s="235">
        <v>18.239999999999998</v>
      </c>
    </row>
    <row r="6298" spans="1:4" ht="24.95" customHeight="1" x14ac:dyDescent="0.2">
      <c r="A6298" s="504">
        <v>88326</v>
      </c>
      <c r="B6298" s="233" t="s">
        <v>9967</v>
      </c>
      <c r="C6298" s="234" t="s">
        <v>948</v>
      </c>
      <c r="D6298" s="235">
        <v>14.81</v>
      </c>
    </row>
    <row r="6299" spans="1:4" ht="24.95" customHeight="1" x14ac:dyDescent="0.2">
      <c r="A6299" s="504">
        <v>88377</v>
      </c>
      <c r="B6299" s="233" t="s">
        <v>9968</v>
      </c>
      <c r="C6299" s="234" t="s">
        <v>948</v>
      </c>
      <c r="D6299" s="235">
        <v>17.309999999999999</v>
      </c>
    </row>
    <row r="6300" spans="1:4" ht="24.95" customHeight="1" x14ac:dyDescent="0.2">
      <c r="A6300" s="504">
        <v>88441</v>
      </c>
      <c r="B6300" s="233" t="s">
        <v>9969</v>
      </c>
      <c r="C6300" s="234" t="s">
        <v>948</v>
      </c>
      <c r="D6300" s="235">
        <v>18.309999999999999</v>
      </c>
    </row>
    <row r="6301" spans="1:4" ht="24.95" customHeight="1" x14ac:dyDescent="0.2">
      <c r="A6301" s="504">
        <v>88597</v>
      </c>
      <c r="B6301" s="233" t="s">
        <v>9970</v>
      </c>
      <c r="C6301" s="234" t="s">
        <v>948</v>
      </c>
      <c r="D6301" s="235">
        <v>31.26</v>
      </c>
    </row>
    <row r="6302" spans="1:4" ht="24.95" customHeight="1" x14ac:dyDescent="0.2">
      <c r="A6302" s="504">
        <v>90766</v>
      </c>
      <c r="B6302" s="233" t="s">
        <v>9971</v>
      </c>
      <c r="C6302" s="234" t="s">
        <v>948</v>
      </c>
      <c r="D6302" s="235">
        <v>20.11</v>
      </c>
    </row>
    <row r="6303" spans="1:4" ht="24.95" customHeight="1" x14ac:dyDescent="0.2">
      <c r="A6303" s="504">
        <v>90767</v>
      </c>
      <c r="B6303" s="233" t="s">
        <v>9972</v>
      </c>
      <c r="C6303" s="234" t="s">
        <v>948</v>
      </c>
      <c r="D6303" s="235">
        <v>21.06</v>
      </c>
    </row>
    <row r="6304" spans="1:4" ht="24.95" customHeight="1" x14ac:dyDescent="0.2">
      <c r="A6304" s="504">
        <v>90768</v>
      </c>
      <c r="B6304" s="233" t="s">
        <v>9973</v>
      </c>
      <c r="C6304" s="234" t="s">
        <v>948</v>
      </c>
      <c r="D6304" s="235">
        <v>52.23</v>
      </c>
    </row>
    <row r="6305" spans="1:4" ht="24.95" customHeight="1" x14ac:dyDescent="0.2">
      <c r="A6305" s="504">
        <v>90769</v>
      </c>
      <c r="B6305" s="233" t="s">
        <v>9974</v>
      </c>
      <c r="C6305" s="234" t="s">
        <v>948</v>
      </c>
      <c r="D6305" s="235">
        <v>74.05</v>
      </c>
    </row>
    <row r="6306" spans="1:4" ht="24.95" customHeight="1" x14ac:dyDescent="0.2">
      <c r="A6306" s="504">
        <v>90770</v>
      </c>
      <c r="B6306" s="233" t="s">
        <v>9975</v>
      </c>
      <c r="C6306" s="234" t="s">
        <v>948</v>
      </c>
      <c r="D6306" s="235">
        <v>97.76</v>
      </c>
    </row>
    <row r="6307" spans="1:4" ht="24.95" customHeight="1" x14ac:dyDescent="0.2">
      <c r="A6307" s="504">
        <v>90771</v>
      </c>
      <c r="B6307" s="233" t="s">
        <v>9976</v>
      </c>
      <c r="C6307" s="234" t="s">
        <v>948</v>
      </c>
      <c r="D6307" s="235">
        <v>22.5</v>
      </c>
    </row>
    <row r="6308" spans="1:4" ht="24.95" customHeight="1" x14ac:dyDescent="0.2">
      <c r="A6308" s="504">
        <v>90772</v>
      </c>
      <c r="B6308" s="233" t="s">
        <v>9977</v>
      </c>
      <c r="C6308" s="234" t="s">
        <v>948</v>
      </c>
      <c r="D6308" s="235">
        <v>15.62</v>
      </c>
    </row>
    <row r="6309" spans="1:4" ht="24.95" customHeight="1" x14ac:dyDescent="0.2">
      <c r="A6309" s="504">
        <v>90773</v>
      </c>
      <c r="B6309" s="233" t="s">
        <v>9978</v>
      </c>
      <c r="C6309" s="234" t="s">
        <v>948</v>
      </c>
      <c r="D6309" s="235">
        <v>19.3</v>
      </c>
    </row>
    <row r="6310" spans="1:4" ht="24.95" customHeight="1" x14ac:dyDescent="0.2">
      <c r="A6310" s="504">
        <v>90775</v>
      </c>
      <c r="B6310" s="233" t="s">
        <v>9979</v>
      </c>
      <c r="C6310" s="234" t="s">
        <v>948</v>
      </c>
      <c r="D6310" s="235">
        <v>21.75</v>
      </c>
    </row>
    <row r="6311" spans="1:4" ht="24.95" customHeight="1" x14ac:dyDescent="0.2">
      <c r="A6311" s="504">
        <v>90776</v>
      </c>
      <c r="B6311" s="233" t="s">
        <v>9980</v>
      </c>
      <c r="C6311" s="234" t="s">
        <v>948</v>
      </c>
      <c r="D6311" s="235">
        <v>29.05</v>
      </c>
    </row>
    <row r="6312" spans="1:4" ht="24.95" customHeight="1" x14ac:dyDescent="0.2">
      <c r="A6312" s="504">
        <v>90777</v>
      </c>
      <c r="B6312" s="233" t="s">
        <v>9981</v>
      </c>
      <c r="C6312" s="234" t="s">
        <v>948</v>
      </c>
      <c r="D6312" s="235">
        <v>71.11</v>
      </c>
    </row>
    <row r="6313" spans="1:4" ht="24.95" customHeight="1" x14ac:dyDescent="0.2">
      <c r="A6313" s="504">
        <v>90778</v>
      </c>
      <c r="B6313" s="233" t="s">
        <v>9982</v>
      </c>
      <c r="C6313" s="234" t="s">
        <v>948</v>
      </c>
      <c r="D6313" s="235">
        <v>80.87</v>
      </c>
    </row>
    <row r="6314" spans="1:4" ht="24.95" customHeight="1" x14ac:dyDescent="0.2">
      <c r="A6314" s="504">
        <v>90779</v>
      </c>
      <c r="B6314" s="233" t="s">
        <v>9983</v>
      </c>
      <c r="C6314" s="234" t="s">
        <v>948</v>
      </c>
      <c r="D6314" s="235">
        <v>110.41</v>
      </c>
    </row>
    <row r="6315" spans="1:4" ht="24.95" customHeight="1" x14ac:dyDescent="0.2">
      <c r="A6315" s="504">
        <v>90780</v>
      </c>
      <c r="B6315" s="233" t="s">
        <v>9984</v>
      </c>
      <c r="C6315" s="234" t="s">
        <v>948</v>
      </c>
      <c r="D6315" s="235">
        <v>39.47</v>
      </c>
    </row>
    <row r="6316" spans="1:4" ht="24.95" customHeight="1" x14ac:dyDescent="0.2">
      <c r="A6316" s="504">
        <v>90781</v>
      </c>
      <c r="B6316" s="233" t="s">
        <v>9985</v>
      </c>
      <c r="C6316" s="234" t="s">
        <v>948</v>
      </c>
      <c r="D6316" s="235">
        <v>19.93</v>
      </c>
    </row>
    <row r="6317" spans="1:4" ht="24.95" customHeight="1" x14ac:dyDescent="0.2">
      <c r="A6317" s="504">
        <v>91677</v>
      </c>
      <c r="B6317" s="233" t="s">
        <v>9986</v>
      </c>
      <c r="C6317" s="234" t="s">
        <v>948</v>
      </c>
      <c r="D6317" s="235">
        <v>43.79</v>
      </c>
    </row>
    <row r="6318" spans="1:4" ht="24.95" customHeight="1" x14ac:dyDescent="0.2">
      <c r="A6318" s="504">
        <v>91678</v>
      </c>
      <c r="B6318" s="233" t="s">
        <v>9987</v>
      </c>
      <c r="C6318" s="234" t="s">
        <v>948</v>
      </c>
      <c r="D6318" s="235">
        <v>72.25</v>
      </c>
    </row>
    <row r="6319" spans="1:4" ht="24.95" customHeight="1" x14ac:dyDescent="0.2">
      <c r="A6319" s="504">
        <v>93556</v>
      </c>
      <c r="B6319" s="233" t="s">
        <v>9988</v>
      </c>
      <c r="C6319" s="234" t="s">
        <v>813</v>
      </c>
      <c r="D6319" s="235">
        <v>90.65</v>
      </c>
    </row>
    <row r="6320" spans="1:4" ht="24.95" customHeight="1" x14ac:dyDescent="0.2">
      <c r="A6320" s="504">
        <v>93557</v>
      </c>
      <c r="B6320" s="233" t="s">
        <v>9989</v>
      </c>
      <c r="C6320" s="234" t="s">
        <v>813</v>
      </c>
      <c r="D6320" s="235">
        <v>150.91999999999999</v>
      </c>
    </row>
    <row r="6321" spans="1:4" ht="24.95" customHeight="1" x14ac:dyDescent="0.2">
      <c r="A6321" s="504">
        <v>93558</v>
      </c>
      <c r="B6321" s="233" t="s">
        <v>9990</v>
      </c>
      <c r="C6321" s="234" t="s">
        <v>813</v>
      </c>
      <c r="D6321" s="235">
        <v>3860.34</v>
      </c>
    </row>
    <row r="6322" spans="1:4" ht="24.95" customHeight="1" x14ac:dyDescent="0.2">
      <c r="A6322" s="504">
        <v>93559</v>
      </c>
      <c r="B6322" s="233" t="s">
        <v>9970</v>
      </c>
      <c r="C6322" s="234" t="s">
        <v>813</v>
      </c>
      <c r="D6322" s="235">
        <v>3306.9</v>
      </c>
    </row>
    <row r="6323" spans="1:4" ht="24.95" customHeight="1" x14ac:dyDescent="0.2">
      <c r="A6323" s="504">
        <v>93560</v>
      </c>
      <c r="B6323" s="233" t="s">
        <v>9978</v>
      </c>
      <c r="C6323" s="234" t="s">
        <v>813</v>
      </c>
      <c r="D6323" s="235">
        <v>2159.75</v>
      </c>
    </row>
    <row r="6324" spans="1:4" ht="24.95" customHeight="1" x14ac:dyDescent="0.2">
      <c r="A6324" s="504">
        <v>93561</v>
      </c>
      <c r="B6324" s="233" t="s">
        <v>9979</v>
      </c>
      <c r="C6324" s="234" t="s">
        <v>813</v>
      </c>
      <c r="D6324" s="235">
        <v>2580.1999999999998</v>
      </c>
    </row>
    <row r="6325" spans="1:4" ht="24.95" customHeight="1" x14ac:dyDescent="0.2">
      <c r="A6325" s="504">
        <v>93562</v>
      </c>
      <c r="B6325" s="233" t="s">
        <v>9976</v>
      </c>
      <c r="C6325" s="234" t="s">
        <v>813</v>
      </c>
      <c r="D6325" s="235">
        <v>2467</v>
      </c>
    </row>
    <row r="6326" spans="1:4" ht="24.95" customHeight="1" x14ac:dyDescent="0.2">
      <c r="A6326" s="504">
        <v>93563</v>
      </c>
      <c r="B6326" s="233" t="s">
        <v>9971</v>
      </c>
      <c r="C6326" s="234" t="s">
        <v>813</v>
      </c>
      <c r="D6326" s="235">
        <v>3571.23</v>
      </c>
    </row>
    <row r="6327" spans="1:4" ht="24.95" customHeight="1" x14ac:dyDescent="0.2">
      <c r="A6327" s="504">
        <v>93564</v>
      </c>
      <c r="B6327" s="233" t="s">
        <v>9972</v>
      </c>
      <c r="C6327" s="234" t="s">
        <v>813</v>
      </c>
      <c r="D6327" s="235">
        <v>3728.77</v>
      </c>
    </row>
    <row r="6328" spans="1:4" ht="24.95" customHeight="1" x14ac:dyDescent="0.2">
      <c r="A6328" s="504">
        <v>93565</v>
      </c>
      <c r="B6328" s="233" t="s">
        <v>9981</v>
      </c>
      <c r="C6328" s="234" t="s">
        <v>813</v>
      </c>
      <c r="D6328" s="235">
        <v>12440.3</v>
      </c>
    </row>
    <row r="6329" spans="1:4" ht="24.95" customHeight="1" x14ac:dyDescent="0.2">
      <c r="A6329" s="504">
        <v>93566</v>
      </c>
      <c r="B6329" s="233" t="s">
        <v>9977</v>
      </c>
      <c r="C6329" s="234" t="s">
        <v>813</v>
      </c>
      <c r="D6329" s="235">
        <v>2783.26</v>
      </c>
    </row>
    <row r="6330" spans="1:4" ht="24.95" customHeight="1" x14ac:dyDescent="0.2">
      <c r="A6330" s="504">
        <v>93567</v>
      </c>
      <c r="B6330" s="233" t="s">
        <v>9982</v>
      </c>
      <c r="C6330" s="234" t="s">
        <v>813</v>
      </c>
      <c r="D6330" s="235">
        <v>14148.48</v>
      </c>
    </row>
    <row r="6331" spans="1:4" ht="24.95" customHeight="1" x14ac:dyDescent="0.2">
      <c r="A6331" s="504">
        <v>93568</v>
      </c>
      <c r="B6331" s="233" t="s">
        <v>9983</v>
      </c>
      <c r="C6331" s="234" t="s">
        <v>813</v>
      </c>
      <c r="D6331" s="235">
        <v>19310.95</v>
      </c>
    </row>
    <row r="6332" spans="1:4" ht="24.95" customHeight="1" x14ac:dyDescent="0.2">
      <c r="A6332" s="504">
        <v>93569</v>
      </c>
      <c r="B6332" s="233" t="s">
        <v>9991</v>
      </c>
      <c r="C6332" s="234" t="s">
        <v>813</v>
      </c>
      <c r="D6332" s="235">
        <v>9154.85</v>
      </c>
    </row>
    <row r="6333" spans="1:4" ht="24.95" customHeight="1" x14ac:dyDescent="0.2">
      <c r="A6333" s="504">
        <v>93570</v>
      </c>
      <c r="B6333" s="233" t="s">
        <v>9992</v>
      </c>
      <c r="C6333" s="234" t="s">
        <v>813</v>
      </c>
      <c r="D6333" s="235">
        <v>12969.79</v>
      </c>
    </row>
    <row r="6334" spans="1:4" ht="24.95" customHeight="1" x14ac:dyDescent="0.2">
      <c r="A6334" s="504">
        <v>93571</v>
      </c>
      <c r="B6334" s="233" t="s">
        <v>9993</v>
      </c>
      <c r="C6334" s="234" t="s">
        <v>813</v>
      </c>
      <c r="D6334" s="235">
        <v>17121.2</v>
      </c>
    </row>
    <row r="6335" spans="1:4" ht="24.95" customHeight="1" x14ac:dyDescent="0.2">
      <c r="A6335" s="504">
        <v>93572</v>
      </c>
      <c r="B6335" s="233" t="s">
        <v>9994</v>
      </c>
      <c r="C6335" s="234" t="s">
        <v>813</v>
      </c>
      <c r="D6335" s="235">
        <v>5121.74</v>
      </c>
    </row>
    <row r="6336" spans="1:4" ht="24.95" customHeight="1" x14ac:dyDescent="0.2">
      <c r="A6336" s="504">
        <v>94295</v>
      </c>
      <c r="B6336" s="233" t="s">
        <v>9984</v>
      </c>
      <c r="C6336" s="234" t="s">
        <v>813</v>
      </c>
      <c r="D6336" s="235">
        <v>6901.02</v>
      </c>
    </row>
    <row r="6337" spans="1:4" ht="24.95" customHeight="1" x14ac:dyDescent="0.2">
      <c r="A6337" s="504">
        <v>94296</v>
      </c>
      <c r="B6337" s="233" t="s">
        <v>9985</v>
      </c>
      <c r="C6337" s="234" t="s">
        <v>813</v>
      </c>
      <c r="D6337" s="235">
        <v>3677.55</v>
      </c>
    </row>
    <row r="6338" spans="1:4" ht="24.95" customHeight="1" x14ac:dyDescent="0.2">
      <c r="A6338" s="504">
        <v>95308</v>
      </c>
      <c r="B6338" s="233" t="s">
        <v>9995</v>
      </c>
      <c r="C6338" s="234" t="s">
        <v>948</v>
      </c>
      <c r="D6338" s="235">
        <v>0.09</v>
      </c>
    </row>
    <row r="6339" spans="1:4" ht="24.95" customHeight="1" x14ac:dyDescent="0.2">
      <c r="A6339" s="504">
        <v>95309</v>
      </c>
      <c r="B6339" s="233" t="s">
        <v>9996</v>
      </c>
      <c r="C6339" s="234" t="s">
        <v>948</v>
      </c>
      <c r="D6339" s="235">
        <v>0.13</v>
      </c>
    </row>
    <row r="6340" spans="1:4" ht="24.95" customHeight="1" x14ac:dyDescent="0.2">
      <c r="A6340" s="504">
        <v>95310</v>
      </c>
      <c r="B6340" s="233" t="s">
        <v>9997</v>
      </c>
      <c r="C6340" s="234" t="s">
        <v>948</v>
      </c>
      <c r="D6340" s="235">
        <v>0.1</v>
      </c>
    </row>
    <row r="6341" spans="1:4" ht="24.95" customHeight="1" x14ac:dyDescent="0.2">
      <c r="A6341" s="504">
        <v>95311</v>
      </c>
      <c r="B6341" s="233" t="s">
        <v>9998</v>
      </c>
      <c r="C6341" s="234" t="s">
        <v>948</v>
      </c>
      <c r="D6341" s="235">
        <v>0.09</v>
      </c>
    </row>
    <row r="6342" spans="1:4" ht="24.95" customHeight="1" x14ac:dyDescent="0.2">
      <c r="A6342" s="504">
        <v>95312</v>
      </c>
      <c r="B6342" s="233" t="s">
        <v>9999</v>
      </c>
      <c r="C6342" s="234" t="s">
        <v>948</v>
      </c>
      <c r="D6342" s="235">
        <v>0.1</v>
      </c>
    </row>
    <row r="6343" spans="1:4" ht="24.95" customHeight="1" x14ac:dyDescent="0.2">
      <c r="A6343" s="504">
        <v>95313</v>
      </c>
      <c r="B6343" s="233" t="s">
        <v>10000</v>
      </c>
      <c r="C6343" s="234" t="s">
        <v>948</v>
      </c>
      <c r="D6343" s="235">
        <v>0.1</v>
      </c>
    </row>
    <row r="6344" spans="1:4" ht="24.95" customHeight="1" x14ac:dyDescent="0.2">
      <c r="A6344" s="504">
        <v>95314</v>
      </c>
      <c r="B6344" s="233" t="s">
        <v>10001</v>
      </c>
      <c r="C6344" s="234" t="s">
        <v>948</v>
      </c>
      <c r="D6344" s="235">
        <v>0.13</v>
      </c>
    </row>
    <row r="6345" spans="1:4" ht="24.95" customHeight="1" x14ac:dyDescent="0.2">
      <c r="A6345" s="504">
        <v>95315</v>
      </c>
      <c r="B6345" s="233" t="s">
        <v>10002</v>
      </c>
      <c r="C6345" s="234" t="s">
        <v>948</v>
      </c>
      <c r="D6345" s="235">
        <v>0.2</v>
      </c>
    </row>
    <row r="6346" spans="1:4" ht="24.95" customHeight="1" x14ac:dyDescent="0.2">
      <c r="A6346" s="504">
        <v>95316</v>
      </c>
      <c r="B6346" s="233" t="s">
        <v>10003</v>
      </c>
      <c r="C6346" s="234" t="s">
        <v>948</v>
      </c>
      <c r="D6346" s="235">
        <v>0.31</v>
      </c>
    </row>
    <row r="6347" spans="1:4" ht="24.95" customHeight="1" x14ac:dyDescent="0.2">
      <c r="A6347" s="504">
        <v>95317</v>
      </c>
      <c r="B6347" s="233" t="s">
        <v>10004</v>
      </c>
      <c r="C6347" s="234" t="s">
        <v>948</v>
      </c>
      <c r="D6347" s="235">
        <v>0.14000000000000001</v>
      </c>
    </row>
    <row r="6348" spans="1:4" ht="24.95" customHeight="1" x14ac:dyDescent="0.2">
      <c r="A6348" s="504">
        <v>95318</v>
      </c>
      <c r="B6348" s="233" t="s">
        <v>10005</v>
      </c>
      <c r="C6348" s="234" t="s">
        <v>948</v>
      </c>
      <c r="D6348" s="235">
        <v>0.11</v>
      </c>
    </row>
    <row r="6349" spans="1:4" ht="24.95" customHeight="1" x14ac:dyDescent="0.2">
      <c r="A6349" s="504">
        <v>95319</v>
      </c>
      <c r="B6349" s="233" t="s">
        <v>10006</v>
      </c>
      <c r="C6349" s="234" t="s">
        <v>948</v>
      </c>
      <c r="D6349" s="235">
        <v>0.11</v>
      </c>
    </row>
    <row r="6350" spans="1:4" ht="24.95" customHeight="1" x14ac:dyDescent="0.2">
      <c r="A6350" s="504">
        <v>95320</v>
      </c>
      <c r="B6350" s="233" t="s">
        <v>10007</v>
      </c>
      <c r="C6350" s="234" t="s">
        <v>948</v>
      </c>
      <c r="D6350" s="235">
        <v>0.09</v>
      </c>
    </row>
    <row r="6351" spans="1:4" ht="24.95" customHeight="1" x14ac:dyDescent="0.2">
      <c r="A6351" s="504">
        <v>95321</v>
      </c>
      <c r="B6351" s="233" t="s">
        <v>10008</v>
      </c>
      <c r="C6351" s="234" t="s">
        <v>948</v>
      </c>
      <c r="D6351" s="235">
        <v>0.08</v>
      </c>
    </row>
    <row r="6352" spans="1:4" ht="24.95" customHeight="1" x14ac:dyDescent="0.2">
      <c r="A6352" s="504">
        <v>95322</v>
      </c>
      <c r="B6352" s="233" t="s">
        <v>10009</v>
      </c>
      <c r="C6352" s="234" t="s">
        <v>948</v>
      </c>
      <c r="D6352" s="235">
        <v>0.04</v>
      </c>
    </row>
    <row r="6353" spans="1:4" ht="24.95" customHeight="1" x14ac:dyDescent="0.2">
      <c r="A6353" s="504">
        <v>95323</v>
      </c>
      <c r="B6353" s="233" t="s">
        <v>10010</v>
      </c>
      <c r="C6353" s="234" t="s">
        <v>948</v>
      </c>
      <c r="D6353" s="235">
        <v>0.17</v>
      </c>
    </row>
    <row r="6354" spans="1:4" ht="24.95" customHeight="1" x14ac:dyDescent="0.2">
      <c r="A6354" s="504">
        <v>95324</v>
      </c>
      <c r="B6354" s="233" t="s">
        <v>10011</v>
      </c>
      <c r="C6354" s="234" t="s">
        <v>948</v>
      </c>
      <c r="D6354" s="235">
        <v>0.17</v>
      </c>
    </row>
    <row r="6355" spans="1:4" ht="24.95" customHeight="1" x14ac:dyDescent="0.2">
      <c r="A6355" s="504">
        <v>95325</v>
      </c>
      <c r="B6355" s="233" t="s">
        <v>10012</v>
      </c>
      <c r="C6355" s="234" t="s">
        <v>948</v>
      </c>
      <c r="D6355" s="235">
        <v>0.22</v>
      </c>
    </row>
    <row r="6356" spans="1:4" ht="24.95" customHeight="1" x14ac:dyDescent="0.2">
      <c r="A6356" s="504">
        <v>95326</v>
      </c>
      <c r="B6356" s="233" t="s">
        <v>10013</v>
      </c>
      <c r="C6356" s="234" t="s">
        <v>948</v>
      </c>
      <c r="D6356" s="235">
        <v>0.04</v>
      </c>
    </row>
    <row r="6357" spans="1:4" ht="24.95" customHeight="1" x14ac:dyDescent="0.2">
      <c r="A6357" s="504">
        <v>95327</v>
      </c>
      <c r="B6357" s="233" t="s">
        <v>10014</v>
      </c>
      <c r="C6357" s="234" t="s">
        <v>948</v>
      </c>
      <c r="D6357" s="235">
        <v>0.2</v>
      </c>
    </row>
    <row r="6358" spans="1:4" ht="24.95" customHeight="1" x14ac:dyDescent="0.2">
      <c r="A6358" s="504">
        <v>95328</v>
      </c>
      <c r="B6358" s="233" t="s">
        <v>10015</v>
      </c>
      <c r="C6358" s="234" t="s">
        <v>948</v>
      </c>
      <c r="D6358" s="235">
        <v>0.11</v>
      </c>
    </row>
    <row r="6359" spans="1:4" ht="24.95" customHeight="1" x14ac:dyDescent="0.2">
      <c r="A6359" s="504">
        <v>95329</v>
      </c>
      <c r="B6359" s="233" t="s">
        <v>10016</v>
      </c>
      <c r="C6359" s="234" t="s">
        <v>948</v>
      </c>
      <c r="D6359" s="235">
        <v>0.14000000000000001</v>
      </c>
    </row>
    <row r="6360" spans="1:4" ht="24.95" customHeight="1" x14ac:dyDescent="0.2">
      <c r="A6360" s="504">
        <v>95330</v>
      </c>
      <c r="B6360" s="233" t="s">
        <v>10017</v>
      </c>
      <c r="C6360" s="234" t="s">
        <v>948</v>
      </c>
      <c r="D6360" s="235">
        <v>0.13</v>
      </c>
    </row>
    <row r="6361" spans="1:4" ht="24.95" customHeight="1" x14ac:dyDescent="0.2">
      <c r="A6361" s="504">
        <v>95331</v>
      </c>
      <c r="B6361" s="233" t="s">
        <v>10018</v>
      </c>
      <c r="C6361" s="234" t="s">
        <v>948</v>
      </c>
      <c r="D6361" s="235">
        <v>0.1</v>
      </c>
    </row>
    <row r="6362" spans="1:4" ht="24.95" customHeight="1" x14ac:dyDescent="0.2">
      <c r="A6362" s="504">
        <v>95332</v>
      </c>
      <c r="B6362" s="233" t="s">
        <v>10019</v>
      </c>
      <c r="C6362" s="234" t="s">
        <v>948</v>
      </c>
      <c r="D6362" s="235">
        <v>0.44</v>
      </c>
    </row>
    <row r="6363" spans="1:4" ht="24.95" customHeight="1" x14ac:dyDescent="0.2">
      <c r="A6363" s="504">
        <v>95333</v>
      </c>
      <c r="B6363" s="233" t="s">
        <v>10020</v>
      </c>
      <c r="C6363" s="234" t="s">
        <v>948</v>
      </c>
      <c r="D6363" s="235">
        <v>0.49</v>
      </c>
    </row>
    <row r="6364" spans="1:4" ht="24.95" customHeight="1" x14ac:dyDescent="0.2">
      <c r="A6364" s="504">
        <v>95334</v>
      </c>
      <c r="B6364" s="233" t="s">
        <v>10021</v>
      </c>
      <c r="C6364" s="234" t="s">
        <v>948</v>
      </c>
      <c r="D6364" s="235">
        <v>0.44</v>
      </c>
    </row>
    <row r="6365" spans="1:4" ht="24.95" customHeight="1" x14ac:dyDescent="0.2">
      <c r="A6365" s="504">
        <v>95335</v>
      </c>
      <c r="B6365" s="233" t="s">
        <v>10022</v>
      </c>
      <c r="C6365" s="234" t="s">
        <v>948</v>
      </c>
      <c r="D6365" s="235">
        <v>0.19</v>
      </c>
    </row>
    <row r="6366" spans="1:4" ht="24.95" customHeight="1" x14ac:dyDescent="0.2">
      <c r="A6366" s="504">
        <v>95336</v>
      </c>
      <c r="B6366" s="233" t="s">
        <v>10023</v>
      </c>
      <c r="C6366" s="234" t="s">
        <v>948</v>
      </c>
      <c r="D6366" s="235">
        <v>0.13</v>
      </c>
    </row>
    <row r="6367" spans="1:4" ht="24.95" customHeight="1" x14ac:dyDescent="0.2">
      <c r="A6367" s="504">
        <v>95337</v>
      </c>
      <c r="B6367" s="233" t="s">
        <v>10024</v>
      </c>
      <c r="C6367" s="234" t="s">
        <v>948</v>
      </c>
      <c r="D6367" s="235">
        <v>0.09</v>
      </c>
    </row>
    <row r="6368" spans="1:4" ht="24.95" customHeight="1" x14ac:dyDescent="0.2">
      <c r="A6368" s="504">
        <v>95338</v>
      </c>
      <c r="B6368" s="233" t="s">
        <v>10025</v>
      </c>
      <c r="C6368" s="234" t="s">
        <v>948</v>
      </c>
      <c r="D6368" s="235">
        <v>0.22</v>
      </c>
    </row>
    <row r="6369" spans="1:4" ht="24.95" customHeight="1" x14ac:dyDescent="0.2">
      <c r="A6369" s="504">
        <v>95339</v>
      </c>
      <c r="B6369" s="233" t="s">
        <v>10026</v>
      </c>
      <c r="C6369" s="234" t="s">
        <v>948</v>
      </c>
      <c r="D6369" s="235">
        <v>0.19</v>
      </c>
    </row>
    <row r="6370" spans="1:4" ht="24.95" customHeight="1" x14ac:dyDescent="0.2">
      <c r="A6370" s="504">
        <v>95340</v>
      </c>
      <c r="B6370" s="233" t="s">
        <v>10027</v>
      </c>
      <c r="C6370" s="234" t="s">
        <v>948</v>
      </c>
      <c r="D6370" s="235">
        <v>0.17</v>
      </c>
    </row>
    <row r="6371" spans="1:4" ht="24.95" customHeight="1" x14ac:dyDescent="0.2">
      <c r="A6371" s="504">
        <v>95341</v>
      </c>
      <c r="B6371" s="233" t="s">
        <v>10028</v>
      </c>
      <c r="C6371" s="234" t="s">
        <v>948</v>
      </c>
      <c r="D6371" s="235">
        <v>0.17</v>
      </c>
    </row>
    <row r="6372" spans="1:4" ht="24.95" customHeight="1" x14ac:dyDescent="0.2">
      <c r="A6372" s="504">
        <v>95342</v>
      </c>
      <c r="B6372" s="233" t="s">
        <v>10029</v>
      </c>
      <c r="C6372" s="234" t="s">
        <v>948</v>
      </c>
      <c r="D6372" s="235">
        <v>0.13</v>
      </c>
    </row>
    <row r="6373" spans="1:4" ht="24.95" customHeight="1" x14ac:dyDescent="0.2">
      <c r="A6373" s="504">
        <v>95343</v>
      </c>
      <c r="B6373" s="233" t="s">
        <v>10030</v>
      </c>
      <c r="C6373" s="234" t="s">
        <v>948</v>
      </c>
      <c r="D6373" s="235">
        <v>0.18</v>
      </c>
    </row>
    <row r="6374" spans="1:4" ht="24.95" customHeight="1" x14ac:dyDescent="0.2">
      <c r="A6374" s="504">
        <v>95344</v>
      </c>
      <c r="B6374" s="233" t="s">
        <v>10031</v>
      </c>
      <c r="C6374" s="234" t="s">
        <v>948</v>
      </c>
      <c r="D6374" s="235">
        <v>0.14000000000000001</v>
      </c>
    </row>
    <row r="6375" spans="1:4" ht="24.95" customHeight="1" x14ac:dyDescent="0.2">
      <c r="A6375" s="504">
        <v>95345</v>
      </c>
      <c r="B6375" s="233" t="s">
        <v>10032</v>
      </c>
      <c r="C6375" s="234" t="s">
        <v>948</v>
      </c>
      <c r="D6375" s="235">
        <v>0.53</v>
      </c>
    </row>
    <row r="6376" spans="1:4" ht="24.95" customHeight="1" x14ac:dyDescent="0.2">
      <c r="A6376" s="504">
        <v>95346</v>
      </c>
      <c r="B6376" s="233" t="s">
        <v>10033</v>
      </c>
      <c r="C6376" s="234" t="s">
        <v>948</v>
      </c>
      <c r="D6376" s="235">
        <v>0.05</v>
      </c>
    </row>
    <row r="6377" spans="1:4" ht="24.95" customHeight="1" x14ac:dyDescent="0.2">
      <c r="A6377" s="504">
        <v>95347</v>
      </c>
      <c r="B6377" s="233" t="s">
        <v>10034</v>
      </c>
      <c r="C6377" s="234" t="s">
        <v>948</v>
      </c>
      <c r="D6377" s="235">
        <v>0.06</v>
      </c>
    </row>
    <row r="6378" spans="1:4" ht="24.95" customHeight="1" x14ac:dyDescent="0.2">
      <c r="A6378" s="504">
        <v>95348</v>
      </c>
      <c r="B6378" s="233" t="s">
        <v>10035</v>
      </c>
      <c r="C6378" s="234" t="s">
        <v>948</v>
      </c>
      <c r="D6378" s="235">
        <v>0.08</v>
      </c>
    </row>
    <row r="6379" spans="1:4" ht="24.95" customHeight="1" x14ac:dyDescent="0.2">
      <c r="A6379" s="504">
        <v>95349</v>
      </c>
      <c r="B6379" s="233" t="s">
        <v>10036</v>
      </c>
      <c r="C6379" s="234" t="s">
        <v>948</v>
      </c>
      <c r="D6379" s="235">
        <v>0.05</v>
      </c>
    </row>
    <row r="6380" spans="1:4" ht="24.95" customHeight="1" x14ac:dyDescent="0.2">
      <c r="A6380" s="504">
        <v>95350</v>
      </c>
      <c r="B6380" s="233" t="s">
        <v>10037</v>
      </c>
      <c r="C6380" s="234" t="s">
        <v>948</v>
      </c>
      <c r="D6380" s="235">
        <v>7.0000000000000007E-2</v>
      </c>
    </row>
    <row r="6381" spans="1:4" ht="24.95" customHeight="1" x14ac:dyDescent="0.2">
      <c r="A6381" s="504">
        <v>95351</v>
      </c>
      <c r="B6381" s="233" t="s">
        <v>10038</v>
      </c>
      <c r="C6381" s="234" t="s">
        <v>948</v>
      </c>
      <c r="D6381" s="235">
        <v>0.23</v>
      </c>
    </row>
    <row r="6382" spans="1:4" ht="24.95" customHeight="1" x14ac:dyDescent="0.2">
      <c r="A6382" s="504">
        <v>95352</v>
      </c>
      <c r="B6382" s="233" t="s">
        <v>10039</v>
      </c>
      <c r="C6382" s="234" t="s">
        <v>948</v>
      </c>
      <c r="D6382" s="235">
        <v>0.05</v>
      </c>
    </row>
    <row r="6383" spans="1:4" ht="24.95" customHeight="1" x14ac:dyDescent="0.2">
      <c r="A6383" s="504">
        <v>95354</v>
      </c>
      <c r="B6383" s="233" t="s">
        <v>10040</v>
      </c>
      <c r="C6383" s="234" t="s">
        <v>948</v>
      </c>
      <c r="D6383" s="235">
        <v>0.09</v>
      </c>
    </row>
    <row r="6384" spans="1:4" ht="24.95" customHeight="1" x14ac:dyDescent="0.2">
      <c r="A6384" s="504">
        <v>95355</v>
      </c>
      <c r="B6384" s="233" t="s">
        <v>10041</v>
      </c>
      <c r="C6384" s="234" t="s">
        <v>948</v>
      </c>
      <c r="D6384" s="235">
        <v>0.1</v>
      </c>
    </row>
    <row r="6385" spans="1:4" ht="24.95" customHeight="1" x14ac:dyDescent="0.2">
      <c r="A6385" s="504">
        <v>95356</v>
      </c>
      <c r="B6385" s="233" t="s">
        <v>10042</v>
      </c>
      <c r="C6385" s="234" t="s">
        <v>948</v>
      </c>
      <c r="D6385" s="235">
        <v>0.11</v>
      </c>
    </row>
    <row r="6386" spans="1:4" ht="24.95" customHeight="1" x14ac:dyDescent="0.2">
      <c r="A6386" s="504">
        <v>95357</v>
      </c>
      <c r="B6386" s="233" t="s">
        <v>10043</v>
      </c>
      <c r="C6386" s="234" t="s">
        <v>948</v>
      </c>
      <c r="D6386" s="235">
        <v>0.17</v>
      </c>
    </row>
    <row r="6387" spans="1:4" ht="24.95" customHeight="1" x14ac:dyDescent="0.2">
      <c r="A6387" s="504">
        <v>95358</v>
      </c>
      <c r="B6387" s="233" t="s">
        <v>10044</v>
      </c>
      <c r="C6387" s="234" t="s">
        <v>948</v>
      </c>
      <c r="D6387" s="235">
        <v>0.19</v>
      </c>
    </row>
    <row r="6388" spans="1:4" ht="24.95" customHeight="1" x14ac:dyDescent="0.2">
      <c r="A6388" s="504">
        <v>95359</v>
      </c>
      <c r="B6388" s="233" t="s">
        <v>10045</v>
      </c>
      <c r="C6388" s="234" t="s">
        <v>948</v>
      </c>
      <c r="D6388" s="235">
        <v>0.35</v>
      </c>
    </row>
    <row r="6389" spans="1:4" ht="24.95" customHeight="1" x14ac:dyDescent="0.2">
      <c r="A6389" s="504">
        <v>95360</v>
      </c>
      <c r="B6389" s="233" t="s">
        <v>10046</v>
      </c>
      <c r="C6389" s="234" t="s">
        <v>948</v>
      </c>
      <c r="D6389" s="235">
        <v>0.16</v>
      </c>
    </row>
    <row r="6390" spans="1:4" ht="24.95" customHeight="1" x14ac:dyDescent="0.2">
      <c r="A6390" s="504">
        <v>95361</v>
      </c>
      <c r="B6390" s="233" t="s">
        <v>10047</v>
      </c>
      <c r="C6390" s="234" t="s">
        <v>948</v>
      </c>
      <c r="D6390" s="235">
        <v>0.05</v>
      </c>
    </row>
    <row r="6391" spans="1:4" ht="24.95" customHeight="1" x14ac:dyDescent="0.2">
      <c r="A6391" s="504">
        <v>95362</v>
      </c>
      <c r="B6391" s="233" t="s">
        <v>10048</v>
      </c>
      <c r="C6391" s="234" t="s">
        <v>948</v>
      </c>
      <c r="D6391" s="235">
        <v>0.11</v>
      </c>
    </row>
    <row r="6392" spans="1:4" ht="24.95" customHeight="1" x14ac:dyDescent="0.2">
      <c r="A6392" s="504">
        <v>95363</v>
      </c>
      <c r="B6392" s="233" t="s">
        <v>10049</v>
      </c>
      <c r="C6392" s="234" t="s">
        <v>948</v>
      </c>
      <c r="D6392" s="235">
        <v>0.14000000000000001</v>
      </c>
    </row>
    <row r="6393" spans="1:4" ht="24.95" customHeight="1" x14ac:dyDescent="0.2">
      <c r="A6393" s="504">
        <v>95364</v>
      </c>
      <c r="B6393" s="233" t="s">
        <v>10050</v>
      </c>
      <c r="C6393" s="234" t="s">
        <v>948</v>
      </c>
      <c r="D6393" s="235">
        <v>0.11</v>
      </c>
    </row>
    <row r="6394" spans="1:4" ht="24.95" customHeight="1" x14ac:dyDescent="0.2">
      <c r="A6394" s="504">
        <v>95365</v>
      </c>
      <c r="B6394" s="233" t="s">
        <v>10051</v>
      </c>
      <c r="C6394" s="234" t="s">
        <v>948</v>
      </c>
      <c r="D6394" s="235">
        <v>0.11</v>
      </c>
    </row>
    <row r="6395" spans="1:4" ht="24.95" customHeight="1" x14ac:dyDescent="0.2">
      <c r="A6395" s="504">
        <v>95366</v>
      </c>
      <c r="B6395" s="233" t="s">
        <v>10052</v>
      </c>
      <c r="C6395" s="234" t="s">
        <v>948</v>
      </c>
      <c r="D6395" s="235">
        <v>0.08</v>
      </c>
    </row>
    <row r="6396" spans="1:4" ht="24.95" customHeight="1" x14ac:dyDescent="0.2">
      <c r="A6396" s="504">
        <v>95367</v>
      </c>
      <c r="B6396" s="233" t="s">
        <v>10053</v>
      </c>
      <c r="C6396" s="234" t="s">
        <v>948</v>
      </c>
      <c r="D6396" s="235">
        <v>0.1</v>
      </c>
    </row>
    <row r="6397" spans="1:4" ht="24.95" customHeight="1" x14ac:dyDescent="0.2">
      <c r="A6397" s="504">
        <v>95368</v>
      </c>
      <c r="B6397" s="233" t="s">
        <v>10054</v>
      </c>
      <c r="C6397" s="234" t="s">
        <v>948</v>
      </c>
      <c r="D6397" s="235">
        <v>0.19</v>
      </c>
    </row>
    <row r="6398" spans="1:4" ht="24.95" customHeight="1" x14ac:dyDescent="0.2">
      <c r="A6398" s="504">
        <v>95369</v>
      </c>
      <c r="B6398" s="233" t="s">
        <v>10055</v>
      </c>
      <c r="C6398" s="234" t="s">
        <v>948</v>
      </c>
      <c r="D6398" s="235">
        <v>0.12</v>
      </c>
    </row>
    <row r="6399" spans="1:4" ht="24.95" customHeight="1" x14ac:dyDescent="0.2">
      <c r="A6399" s="504">
        <v>95370</v>
      </c>
      <c r="B6399" s="233" t="s">
        <v>10056</v>
      </c>
      <c r="C6399" s="234" t="s">
        <v>948</v>
      </c>
      <c r="D6399" s="235">
        <v>0.17</v>
      </c>
    </row>
    <row r="6400" spans="1:4" ht="24.95" customHeight="1" x14ac:dyDescent="0.2">
      <c r="A6400" s="504">
        <v>95371</v>
      </c>
      <c r="B6400" s="233" t="s">
        <v>10057</v>
      </c>
      <c r="C6400" s="234" t="s">
        <v>948</v>
      </c>
      <c r="D6400" s="235">
        <v>0.24</v>
      </c>
    </row>
    <row r="6401" spans="1:4" ht="24.95" customHeight="1" x14ac:dyDescent="0.2">
      <c r="A6401" s="504">
        <v>95372</v>
      </c>
      <c r="B6401" s="233" t="s">
        <v>10058</v>
      </c>
      <c r="C6401" s="234" t="s">
        <v>948</v>
      </c>
      <c r="D6401" s="235">
        <v>0.17</v>
      </c>
    </row>
    <row r="6402" spans="1:4" ht="24.95" customHeight="1" x14ac:dyDescent="0.2">
      <c r="A6402" s="504">
        <v>95373</v>
      </c>
      <c r="B6402" s="233" t="s">
        <v>10059</v>
      </c>
      <c r="C6402" s="234" t="s">
        <v>948</v>
      </c>
      <c r="D6402" s="235">
        <v>0.22</v>
      </c>
    </row>
    <row r="6403" spans="1:4" ht="24.95" customHeight="1" x14ac:dyDescent="0.2">
      <c r="A6403" s="504">
        <v>95374</v>
      </c>
      <c r="B6403" s="233" t="s">
        <v>10060</v>
      </c>
      <c r="C6403" s="234" t="s">
        <v>948</v>
      </c>
      <c r="D6403" s="235">
        <v>0.18</v>
      </c>
    </row>
    <row r="6404" spans="1:4" ht="24.95" customHeight="1" x14ac:dyDescent="0.2">
      <c r="A6404" s="504">
        <v>95375</v>
      </c>
      <c r="B6404" s="233" t="s">
        <v>10061</v>
      </c>
      <c r="C6404" s="234" t="s">
        <v>948</v>
      </c>
      <c r="D6404" s="235">
        <v>0.23</v>
      </c>
    </row>
    <row r="6405" spans="1:4" ht="24.95" customHeight="1" x14ac:dyDescent="0.2">
      <c r="A6405" s="504">
        <v>95376</v>
      </c>
      <c r="B6405" s="233" t="s">
        <v>10062</v>
      </c>
      <c r="C6405" s="234" t="s">
        <v>948</v>
      </c>
      <c r="D6405" s="235">
        <v>0.04</v>
      </c>
    </row>
    <row r="6406" spans="1:4" ht="24.95" customHeight="1" x14ac:dyDescent="0.2">
      <c r="A6406" s="504">
        <v>95377</v>
      </c>
      <c r="B6406" s="233" t="s">
        <v>10063</v>
      </c>
      <c r="C6406" s="234" t="s">
        <v>948</v>
      </c>
      <c r="D6406" s="235">
        <v>0.13</v>
      </c>
    </row>
    <row r="6407" spans="1:4" ht="24.95" customHeight="1" x14ac:dyDescent="0.2">
      <c r="A6407" s="504">
        <v>95378</v>
      </c>
      <c r="B6407" s="233" t="s">
        <v>10064</v>
      </c>
      <c r="C6407" s="234" t="s">
        <v>948</v>
      </c>
      <c r="D6407" s="235">
        <v>0.15</v>
      </c>
    </row>
    <row r="6408" spans="1:4" ht="24.95" customHeight="1" x14ac:dyDescent="0.2">
      <c r="A6408" s="504">
        <v>95379</v>
      </c>
      <c r="B6408" s="233" t="s">
        <v>10065</v>
      </c>
      <c r="C6408" s="234" t="s">
        <v>948</v>
      </c>
      <c r="D6408" s="235">
        <v>0.13</v>
      </c>
    </row>
    <row r="6409" spans="1:4" ht="24.95" customHeight="1" x14ac:dyDescent="0.2">
      <c r="A6409" s="504">
        <v>95380</v>
      </c>
      <c r="B6409" s="233" t="s">
        <v>10066</v>
      </c>
      <c r="C6409" s="234" t="s">
        <v>948</v>
      </c>
      <c r="D6409" s="235">
        <v>0.14000000000000001</v>
      </c>
    </row>
    <row r="6410" spans="1:4" ht="24.95" customHeight="1" x14ac:dyDescent="0.2">
      <c r="A6410" s="504">
        <v>95381</v>
      </c>
      <c r="B6410" s="233" t="s">
        <v>10067</v>
      </c>
      <c r="C6410" s="234" t="s">
        <v>948</v>
      </c>
      <c r="D6410" s="235">
        <v>0.18</v>
      </c>
    </row>
    <row r="6411" spans="1:4" ht="24.95" customHeight="1" x14ac:dyDescent="0.2">
      <c r="A6411" s="504">
        <v>95382</v>
      </c>
      <c r="B6411" s="233" t="s">
        <v>10068</v>
      </c>
      <c r="C6411" s="234" t="s">
        <v>948</v>
      </c>
      <c r="D6411" s="235">
        <v>0.16</v>
      </c>
    </row>
    <row r="6412" spans="1:4" ht="24.95" customHeight="1" x14ac:dyDescent="0.2">
      <c r="A6412" s="504">
        <v>95383</v>
      </c>
      <c r="B6412" s="233" t="s">
        <v>10069</v>
      </c>
      <c r="C6412" s="234" t="s">
        <v>948</v>
      </c>
      <c r="D6412" s="235">
        <v>0.2</v>
      </c>
    </row>
    <row r="6413" spans="1:4" ht="24.95" customHeight="1" x14ac:dyDescent="0.2">
      <c r="A6413" s="504">
        <v>95384</v>
      </c>
      <c r="B6413" s="233" t="s">
        <v>10070</v>
      </c>
      <c r="C6413" s="234" t="s">
        <v>948</v>
      </c>
      <c r="D6413" s="235">
        <v>0.18</v>
      </c>
    </row>
    <row r="6414" spans="1:4" ht="24.95" customHeight="1" x14ac:dyDescent="0.2">
      <c r="A6414" s="504">
        <v>95385</v>
      </c>
      <c r="B6414" s="233" t="s">
        <v>10071</v>
      </c>
      <c r="C6414" s="234" t="s">
        <v>948</v>
      </c>
      <c r="D6414" s="235">
        <v>0.11</v>
      </c>
    </row>
    <row r="6415" spans="1:4" ht="24.95" customHeight="1" x14ac:dyDescent="0.2">
      <c r="A6415" s="504">
        <v>95386</v>
      </c>
      <c r="B6415" s="233" t="s">
        <v>10072</v>
      </c>
      <c r="C6415" s="234" t="s">
        <v>948</v>
      </c>
      <c r="D6415" s="235">
        <v>0.17</v>
      </c>
    </row>
    <row r="6416" spans="1:4" ht="24.95" customHeight="1" x14ac:dyDescent="0.2">
      <c r="A6416" s="504">
        <v>95387</v>
      </c>
      <c r="B6416" s="233" t="s">
        <v>10073</v>
      </c>
      <c r="C6416" s="234" t="s">
        <v>948</v>
      </c>
      <c r="D6416" s="235">
        <v>0.16</v>
      </c>
    </row>
    <row r="6417" spans="1:4" ht="24.95" customHeight="1" x14ac:dyDescent="0.2">
      <c r="A6417" s="504">
        <v>95388</v>
      </c>
      <c r="B6417" s="233" t="s">
        <v>10074</v>
      </c>
      <c r="C6417" s="234" t="s">
        <v>948</v>
      </c>
      <c r="D6417" s="235">
        <v>0.04</v>
      </c>
    </row>
    <row r="6418" spans="1:4" ht="24.95" customHeight="1" x14ac:dyDescent="0.2">
      <c r="A6418" s="504">
        <v>95389</v>
      </c>
      <c r="B6418" s="233" t="s">
        <v>10075</v>
      </c>
      <c r="C6418" s="234" t="s">
        <v>948</v>
      </c>
      <c r="D6418" s="235">
        <v>0.08</v>
      </c>
    </row>
    <row r="6419" spans="1:4" ht="24.95" customHeight="1" x14ac:dyDescent="0.2">
      <c r="A6419" s="504">
        <v>95390</v>
      </c>
      <c r="B6419" s="233" t="s">
        <v>10076</v>
      </c>
      <c r="C6419" s="234" t="s">
        <v>948</v>
      </c>
      <c r="D6419" s="235">
        <v>0.05</v>
      </c>
    </row>
    <row r="6420" spans="1:4" ht="24.95" customHeight="1" x14ac:dyDescent="0.2">
      <c r="A6420" s="504">
        <v>95391</v>
      </c>
      <c r="B6420" s="233" t="s">
        <v>10077</v>
      </c>
      <c r="C6420" s="234" t="s">
        <v>948</v>
      </c>
      <c r="D6420" s="235">
        <v>0.11</v>
      </c>
    </row>
    <row r="6421" spans="1:4" ht="24.95" customHeight="1" x14ac:dyDescent="0.2">
      <c r="A6421" s="504">
        <v>95392</v>
      </c>
      <c r="B6421" s="233" t="s">
        <v>10078</v>
      </c>
      <c r="C6421" s="234" t="s">
        <v>948</v>
      </c>
      <c r="D6421" s="235">
        <v>0.06</v>
      </c>
    </row>
    <row r="6422" spans="1:4" ht="24.95" customHeight="1" x14ac:dyDescent="0.2">
      <c r="A6422" s="504">
        <v>95393</v>
      </c>
      <c r="B6422" s="233" t="s">
        <v>10079</v>
      </c>
      <c r="C6422" s="234" t="s">
        <v>948</v>
      </c>
      <c r="D6422" s="235">
        <v>0.28999999999999998</v>
      </c>
    </row>
    <row r="6423" spans="1:4" ht="24.95" customHeight="1" x14ac:dyDescent="0.2">
      <c r="A6423" s="504">
        <v>95394</v>
      </c>
      <c r="B6423" s="233" t="s">
        <v>10080</v>
      </c>
      <c r="C6423" s="234" t="s">
        <v>948</v>
      </c>
      <c r="D6423" s="235">
        <v>0.34</v>
      </c>
    </row>
    <row r="6424" spans="1:4" ht="24.95" customHeight="1" x14ac:dyDescent="0.2">
      <c r="A6424" s="504">
        <v>95395</v>
      </c>
      <c r="B6424" s="233" t="s">
        <v>10081</v>
      </c>
      <c r="C6424" s="234" t="s">
        <v>948</v>
      </c>
      <c r="D6424" s="235">
        <v>0.49</v>
      </c>
    </row>
    <row r="6425" spans="1:4" ht="24.95" customHeight="1" x14ac:dyDescent="0.2">
      <c r="A6425" s="504">
        <v>95396</v>
      </c>
      <c r="B6425" s="233" t="s">
        <v>10082</v>
      </c>
      <c r="C6425" s="234" t="s">
        <v>948</v>
      </c>
      <c r="D6425" s="235">
        <v>0.64</v>
      </c>
    </row>
    <row r="6426" spans="1:4" ht="24.95" customHeight="1" x14ac:dyDescent="0.2">
      <c r="A6426" s="504">
        <v>95397</v>
      </c>
      <c r="B6426" s="233" t="s">
        <v>10083</v>
      </c>
      <c r="C6426" s="234" t="s">
        <v>948</v>
      </c>
      <c r="D6426" s="235">
        <v>7.0000000000000007E-2</v>
      </c>
    </row>
    <row r="6427" spans="1:4" ht="24.95" customHeight="1" x14ac:dyDescent="0.2">
      <c r="A6427" s="504">
        <v>95398</v>
      </c>
      <c r="B6427" s="233" t="s">
        <v>10084</v>
      </c>
      <c r="C6427" s="234" t="s">
        <v>948</v>
      </c>
      <c r="D6427" s="235">
        <v>0.05</v>
      </c>
    </row>
    <row r="6428" spans="1:4" ht="24.95" customHeight="1" x14ac:dyDescent="0.2">
      <c r="A6428" s="504">
        <v>95399</v>
      </c>
      <c r="B6428" s="233" t="s">
        <v>10085</v>
      </c>
      <c r="C6428" s="234" t="s">
        <v>948</v>
      </c>
      <c r="D6428" s="235">
        <v>0.06</v>
      </c>
    </row>
    <row r="6429" spans="1:4" ht="24.95" customHeight="1" x14ac:dyDescent="0.2">
      <c r="A6429" s="504">
        <v>95400</v>
      </c>
      <c r="B6429" s="233" t="s">
        <v>10086</v>
      </c>
      <c r="C6429" s="234" t="s">
        <v>948</v>
      </c>
      <c r="D6429" s="235">
        <v>0.08</v>
      </c>
    </row>
    <row r="6430" spans="1:4" ht="24.95" customHeight="1" x14ac:dyDescent="0.2">
      <c r="A6430" s="504">
        <v>95401</v>
      </c>
      <c r="B6430" s="233" t="s">
        <v>10087</v>
      </c>
      <c r="C6430" s="234" t="s">
        <v>948</v>
      </c>
      <c r="D6430" s="235">
        <v>0.43</v>
      </c>
    </row>
    <row r="6431" spans="1:4" ht="24.95" customHeight="1" x14ac:dyDescent="0.2">
      <c r="A6431" s="504">
        <v>95402</v>
      </c>
      <c r="B6431" s="233" t="s">
        <v>10088</v>
      </c>
      <c r="C6431" s="234" t="s">
        <v>948</v>
      </c>
      <c r="D6431" s="235">
        <v>0.83</v>
      </c>
    </row>
    <row r="6432" spans="1:4" ht="24.95" customHeight="1" x14ac:dyDescent="0.2">
      <c r="A6432" s="504">
        <v>95403</v>
      </c>
      <c r="B6432" s="233" t="s">
        <v>10089</v>
      </c>
      <c r="C6432" s="234" t="s">
        <v>948</v>
      </c>
      <c r="D6432" s="235">
        <v>0.94</v>
      </c>
    </row>
    <row r="6433" spans="1:4" ht="24.95" customHeight="1" x14ac:dyDescent="0.2">
      <c r="A6433" s="504">
        <v>95404</v>
      </c>
      <c r="B6433" s="233" t="s">
        <v>10090</v>
      </c>
      <c r="C6433" s="234" t="s">
        <v>948</v>
      </c>
      <c r="D6433" s="235">
        <v>1.29</v>
      </c>
    </row>
    <row r="6434" spans="1:4" ht="24.95" customHeight="1" x14ac:dyDescent="0.2">
      <c r="A6434" s="504">
        <v>95405</v>
      </c>
      <c r="B6434" s="233" t="s">
        <v>10091</v>
      </c>
      <c r="C6434" s="234" t="s">
        <v>948</v>
      </c>
      <c r="D6434" s="235">
        <v>0.65</v>
      </c>
    </row>
    <row r="6435" spans="1:4" ht="24.95" customHeight="1" x14ac:dyDescent="0.2">
      <c r="A6435" s="504">
        <v>95406</v>
      </c>
      <c r="B6435" s="233" t="s">
        <v>10092</v>
      </c>
      <c r="C6435" s="234" t="s">
        <v>948</v>
      </c>
      <c r="D6435" s="235">
        <v>0.11</v>
      </c>
    </row>
    <row r="6436" spans="1:4" ht="24.95" customHeight="1" x14ac:dyDescent="0.2">
      <c r="A6436" s="504">
        <v>95407</v>
      </c>
      <c r="B6436" s="233" t="s">
        <v>10093</v>
      </c>
      <c r="C6436" s="234" t="s">
        <v>948</v>
      </c>
      <c r="D6436" s="235">
        <v>1.1599999999999999</v>
      </c>
    </row>
    <row r="6437" spans="1:4" ht="24.95" customHeight="1" x14ac:dyDescent="0.2">
      <c r="A6437" s="504">
        <v>95408</v>
      </c>
      <c r="B6437" s="233" t="s">
        <v>10094</v>
      </c>
      <c r="C6437" s="234" t="s">
        <v>813</v>
      </c>
      <c r="D6437" s="235">
        <v>10.01</v>
      </c>
    </row>
    <row r="6438" spans="1:4" ht="24.95" customHeight="1" x14ac:dyDescent="0.2">
      <c r="A6438" s="504">
        <v>95409</v>
      </c>
      <c r="B6438" s="233" t="s">
        <v>10095</v>
      </c>
      <c r="C6438" s="234" t="s">
        <v>813</v>
      </c>
      <c r="D6438" s="235">
        <v>8.3000000000000007</v>
      </c>
    </row>
    <row r="6439" spans="1:4" ht="24.95" customHeight="1" x14ac:dyDescent="0.2">
      <c r="A6439" s="504">
        <v>95410</v>
      </c>
      <c r="B6439" s="233" t="s">
        <v>10096</v>
      </c>
      <c r="C6439" s="234" t="s">
        <v>813</v>
      </c>
      <c r="D6439" s="235">
        <v>4.75</v>
      </c>
    </row>
    <row r="6440" spans="1:4" ht="24.95" customHeight="1" x14ac:dyDescent="0.2">
      <c r="A6440" s="504">
        <v>95411</v>
      </c>
      <c r="B6440" s="233" t="s">
        <v>10097</v>
      </c>
      <c r="C6440" s="234" t="s">
        <v>813</v>
      </c>
      <c r="D6440" s="235">
        <v>6.34</v>
      </c>
    </row>
    <row r="6441" spans="1:4" ht="24.95" customHeight="1" x14ac:dyDescent="0.2">
      <c r="A6441" s="504">
        <v>95412</v>
      </c>
      <c r="B6441" s="233" t="s">
        <v>10098</v>
      </c>
      <c r="C6441" s="234" t="s">
        <v>813</v>
      </c>
      <c r="D6441" s="235">
        <v>5.7</v>
      </c>
    </row>
    <row r="6442" spans="1:4" ht="24.95" customHeight="1" x14ac:dyDescent="0.2">
      <c r="A6442" s="504">
        <v>95413</v>
      </c>
      <c r="B6442" s="233" t="s">
        <v>10099</v>
      </c>
      <c r="C6442" s="234" t="s">
        <v>813</v>
      </c>
      <c r="D6442" s="235">
        <v>9.09</v>
      </c>
    </row>
    <row r="6443" spans="1:4" ht="24.95" customHeight="1" x14ac:dyDescent="0.2">
      <c r="A6443" s="504">
        <v>95414</v>
      </c>
      <c r="B6443" s="233" t="s">
        <v>10100</v>
      </c>
      <c r="C6443" s="234" t="s">
        <v>813</v>
      </c>
      <c r="D6443" s="235">
        <v>39.79</v>
      </c>
    </row>
    <row r="6444" spans="1:4" ht="24.95" customHeight="1" x14ac:dyDescent="0.2">
      <c r="A6444" s="504">
        <v>95415</v>
      </c>
      <c r="B6444" s="233" t="s">
        <v>10101</v>
      </c>
      <c r="C6444" s="234" t="s">
        <v>813</v>
      </c>
      <c r="D6444" s="235">
        <v>111.45</v>
      </c>
    </row>
    <row r="6445" spans="1:4" ht="24.95" customHeight="1" x14ac:dyDescent="0.2">
      <c r="A6445" s="504">
        <v>95416</v>
      </c>
      <c r="B6445" s="233" t="s">
        <v>10102</v>
      </c>
      <c r="C6445" s="234" t="s">
        <v>813</v>
      </c>
      <c r="D6445" s="235">
        <v>6.68</v>
      </c>
    </row>
    <row r="6446" spans="1:4" ht="24.95" customHeight="1" x14ac:dyDescent="0.2">
      <c r="A6446" s="504">
        <v>95417</v>
      </c>
      <c r="B6446" s="233" t="s">
        <v>10103</v>
      </c>
      <c r="C6446" s="234" t="s">
        <v>813</v>
      </c>
      <c r="D6446" s="235">
        <v>126.86</v>
      </c>
    </row>
    <row r="6447" spans="1:4" ht="24.95" customHeight="1" x14ac:dyDescent="0.2">
      <c r="A6447" s="504">
        <v>95418</v>
      </c>
      <c r="B6447" s="233" t="s">
        <v>10104</v>
      </c>
      <c r="C6447" s="234" t="s">
        <v>813</v>
      </c>
      <c r="D6447" s="235">
        <v>173.41</v>
      </c>
    </row>
    <row r="6448" spans="1:4" ht="24.95" customHeight="1" x14ac:dyDescent="0.2">
      <c r="A6448" s="504">
        <v>95419</v>
      </c>
      <c r="B6448" s="233" t="s">
        <v>10105</v>
      </c>
      <c r="C6448" s="234" t="s">
        <v>813</v>
      </c>
      <c r="D6448" s="235">
        <v>46.04</v>
      </c>
    </row>
    <row r="6449" spans="1:5" ht="24.95" customHeight="1" x14ac:dyDescent="0.2">
      <c r="A6449" s="504">
        <v>95420</v>
      </c>
      <c r="B6449" s="233" t="s">
        <v>10106</v>
      </c>
      <c r="C6449" s="234" t="s">
        <v>813</v>
      </c>
      <c r="D6449" s="235">
        <v>65.400000000000006</v>
      </c>
    </row>
    <row r="6450" spans="1:5" ht="24.95" customHeight="1" x14ac:dyDescent="0.2">
      <c r="A6450" s="504">
        <v>95421</v>
      </c>
      <c r="B6450" s="233" t="s">
        <v>10107</v>
      </c>
      <c r="C6450" s="234" t="s">
        <v>813</v>
      </c>
      <c r="D6450" s="235">
        <v>86.46</v>
      </c>
    </row>
    <row r="6451" spans="1:5" ht="24.95" customHeight="1" x14ac:dyDescent="0.2">
      <c r="A6451" s="504">
        <v>95422</v>
      </c>
      <c r="B6451" s="233" t="s">
        <v>10108</v>
      </c>
      <c r="C6451" s="234" t="s">
        <v>813</v>
      </c>
      <c r="D6451" s="235">
        <v>57.66</v>
      </c>
    </row>
    <row r="6452" spans="1:5" ht="24.95" customHeight="1" x14ac:dyDescent="0.2">
      <c r="A6452" s="504">
        <v>95423</v>
      </c>
      <c r="B6452" s="233" t="s">
        <v>10109</v>
      </c>
      <c r="C6452" s="234" t="s">
        <v>813</v>
      </c>
      <c r="D6452" s="235">
        <v>87.52</v>
      </c>
    </row>
    <row r="6453" spans="1:5" ht="24.95" customHeight="1" x14ac:dyDescent="0.2">
      <c r="A6453" s="504">
        <v>95424</v>
      </c>
      <c r="B6453" s="233" t="s">
        <v>10110</v>
      </c>
      <c r="C6453" s="234" t="s">
        <v>813</v>
      </c>
      <c r="D6453" s="235">
        <v>15.47</v>
      </c>
    </row>
    <row r="6454" spans="1:5" ht="25.5" x14ac:dyDescent="0.2">
      <c r="A6454" s="505">
        <v>2404</v>
      </c>
      <c r="B6454" s="98" t="s">
        <v>10113</v>
      </c>
      <c r="C6454" s="99" t="s">
        <v>10114</v>
      </c>
      <c r="D6454" s="100">
        <v>80</v>
      </c>
      <c r="E6454" s="96" t="s">
        <v>2891</v>
      </c>
    </row>
    <row r="6455" spans="1:5" ht="25.5" x14ac:dyDescent="0.2">
      <c r="A6455" s="505">
        <v>2720</v>
      </c>
      <c r="B6455" s="98" t="s">
        <v>10115</v>
      </c>
      <c r="C6455" s="99" t="s">
        <v>10112</v>
      </c>
      <c r="D6455" s="100">
        <v>154.02000000000001</v>
      </c>
    </row>
    <row r="6456" spans="1:5" ht="38.25" x14ac:dyDescent="0.2">
      <c r="A6456" s="505">
        <v>2719</v>
      </c>
      <c r="B6456" s="98" t="s">
        <v>10116</v>
      </c>
      <c r="C6456" s="99" t="s">
        <v>10112</v>
      </c>
      <c r="D6456" s="100">
        <v>130.5</v>
      </c>
    </row>
    <row r="6457" spans="1:5" ht="25.5" x14ac:dyDescent="0.2">
      <c r="A6457" s="505">
        <v>3378</v>
      </c>
      <c r="B6457" s="98" t="s">
        <v>18919</v>
      </c>
      <c r="C6457" s="99" t="s">
        <v>10111</v>
      </c>
      <c r="D6457" s="100">
        <v>50.99</v>
      </c>
    </row>
    <row r="6458" spans="1:5" ht="25.5" x14ac:dyDescent="0.2">
      <c r="A6458" s="505">
        <v>3380</v>
      </c>
      <c r="B6458" s="98" t="s">
        <v>18920</v>
      </c>
      <c r="C6458" s="99" t="s">
        <v>10111</v>
      </c>
      <c r="D6458" s="100">
        <v>35.700000000000003</v>
      </c>
    </row>
    <row r="6459" spans="1:5" ht="25.5" x14ac:dyDescent="0.2">
      <c r="A6459" s="505">
        <v>3379</v>
      </c>
      <c r="B6459" s="98" t="s">
        <v>18921</v>
      </c>
      <c r="C6459" s="99" t="s">
        <v>10111</v>
      </c>
      <c r="D6459" s="100">
        <v>34.46</v>
      </c>
    </row>
    <row r="6460" spans="1:5" ht="25.5" x14ac:dyDescent="0.2">
      <c r="A6460" s="505">
        <v>13382</v>
      </c>
      <c r="B6460" s="98" t="s">
        <v>10117</v>
      </c>
      <c r="C6460" s="99" t="s">
        <v>10111</v>
      </c>
      <c r="D6460" s="100">
        <v>162.36000000000001</v>
      </c>
    </row>
    <row r="6461" spans="1:5" ht="25.5" x14ac:dyDescent="0.2">
      <c r="A6461" s="505">
        <v>20198</v>
      </c>
      <c r="B6461" s="98" t="s">
        <v>10118</v>
      </c>
      <c r="C6461" s="99" t="s">
        <v>10119</v>
      </c>
      <c r="D6461" s="100">
        <v>1000</v>
      </c>
    </row>
    <row r="6462" spans="1:5" ht="25.5" x14ac:dyDescent="0.2">
      <c r="A6462" s="505">
        <v>4126</v>
      </c>
      <c r="B6462" s="98" t="s">
        <v>10120</v>
      </c>
      <c r="C6462" s="99" t="s">
        <v>10111</v>
      </c>
      <c r="D6462" s="100">
        <v>209.97</v>
      </c>
    </row>
    <row r="6463" spans="1:5" ht="25.5" x14ac:dyDescent="0.2">
      <c r="A6463" s="505">
        <v>10615</v>
      </c>
      <c r="B6463" s="98" t="s">
        <v>10121</v>
      </c>
      <c r="C6463" s="99" t="s">
        <v>10111</v>
      </c>
      <c r="D6463" s="100">
        <v>42490</v>
      </c>
    </row>
    <row r="6464" spans="1:5" ht="25.5" x14ac:dyDescent="0.2">
      <c r="A6464" s="505">
        <v>21136</v>
      </c>
      <c r="B6464" s="98" t="s">
        <v>18922</v>
      </c>
      <c r="C6464" s="99" t="s">
        <v>10166</v>
      </c>
      <c r="D6464" s="100">
        <v>14.15</v>
      </c>
    </row>
    <row r="6465" spans="1:4" ht="25.5" x14ac:dyDescent="0.2">
      <c r="A6465" s="505">
        <v>21128</v>
      </c>
      <c r="B6465" s="98" t="s">
        <v>18923</v>
      </c>
      <c r="C6465" s="99" t="s">
        <v>10166</v>
      </c>
      <c r="D6465" s="100">
        <v>10.95</v>
      </c>
    </row>
    <row r="6466" spans="1:4" ht="25.5" x14ac:dyDescent="0.2">
      <c r="A6466" s="505">
        <v>21130</v>
      </c>
      <c r="B6466" s="98" t="s">
        <v>18924</v>
      </c>
      <c r="C6466" s="99" t="s">
        <v>10166</v>
      </c>
      <c r="D6466" s="100">
        <v>27.65</v>
      </c>
    </row>
    <row r="6467" spans="1:4" ht="25.5" x14ac:dyDescent="0.2">
      <c r="A6467" s="505">
        <v>21135</v>
      </c>
      <c r="B6467" s="98" t="s">
        <v>18925</v>
      </c>
      <c r="C6467" s="99" t="s">
        <v>10166</v>
      </c>
      <c r="D6467" s="100">
        <v>27.22</v>
      </c>
    </row>
    <row r="6468" spans="1:4" ht="25.5" x14ac:dyDescent="0.2">
      <c r="A6468" s="505">
        <v>38605</v>
      </c>
      <c r="B6468" s="98" t="s">
        <v>10122</v>
      </c>
      <c r="C6468" s="99" t="s">
        <v>10111</v>
      </c>
      <c r="D6468" s="100">
        <v>103.06</v>
      </c>
    </row>
    <row r="6469" spans="1:4" x14ac:dyDescent="0.2">
      <c r="A6469" s="505">
        <v>11270</v>
      </c>
      <c r="B6469" s="98" t="s">
        <v>10123</v>
      </c>
      <c r="C6469" s="99" t="s">
        <v>10111</v>
      </c>
      <c r="D6469" s="100">
        <v>0.72</v>
      </c>
    </row>
    <row r="6470" spans="1:4" x14ac:dyDescent="0.2">
      <c r="A6470" s="505">
        <v>412</v>
      </c>
      <c r="B6470" s="98" t="s">
        <v>10124</v>
      </c>
      <c r="C6470" s="99" t="s">
        <v>10111</v>
      </c>
      <c r="D6470" s="100">
        <v>0.72</v>
      </c>
    </row>
    <row r="6471" spans="1:4" x14ac:dyDescent="0.2">
      <c r="A6471" s="505">
        <v>414</v>
      </c>
      <c r="B6471" s="98" t="s">
        <v>10125</v>
      </c>
      <c r="C6471" s="99" t="s">
        <v>10111</v>
      </c>
      <c r="D6471" s="100">
        <v>0.04</v>
      </c>
    </row>
    <row r="6472" spans="1:4" x14ac:dyDescent="0.2">
      <c r="A6472" s="505">
        <v>410</v>
      </c>
      <c r="B6472" s="98" t="s">
        <v>10126</v>
      </c>
      <c r="C6472" s="99" t="s">
        <v>10111</v>
      </c>
      <c r="D6472" s="100">
        <v>0.11</v>
      </c>
    </row>
    <row r="6473" spans="1:4" x14ac:dyDescent="0.2">
      <c r="A6473" s="505">
        <v>411</v>
      </c>
      <c r="B6473" s="98" t="s">
        <v>10127</v>
      </c>
      <c r="C6473" s="99" t="s">
        <v>10111</v>
      </c>
      <c r="D6473" s="100">
        <v>0.14000000000000001</v>
      </c>
    </row>
    <row r="6474" spans="1:4" x14ac:dyDescent="0.2">
      <c r="A6474" s="505">
        <v>408</v>
      </c>
      <c r="B6474" s="98" t="s">
        <v>10128</v>
      </c>
      <c r="C6474" s="99" t="s">
        <v>10111</v>
      </c>
      <c r="D6474" s="100">
        <v>0.69</v>
      </c>
    </row>
    <row r="6475" spans="1:4" x14ac:dyDescent="0.2">
      <c r="A6475" s="505">
        <v>39131</v>
      </c>
      <c r="B6475" s="98" t="s">
        <v>10129</v>
      </c>
      <c r="C6475" s="99" t="s">
        <v>10111</v>
      </c>
      <c r="D6475" s="100">
        <v>1.37</v>
      </c>
    </row>
    <row r="6476" spans="1:4" ht="25.5" x14ac:dyDescent="0.2">
      <c r="A6476" s="505">
        <v>394</v>
      </c>
      <c r="B6476" s="98" t="s">
        <v>10130</v>
      </c>
      <c r="C6476" s="99" t="s">
        <v>10111</v>
      </c>
      <c r="D6476" s="100">
        <v>1.39</v>
      </c>
    </row>
    <row r="6477" spans="1:4" x14ac:dyDescent="0.2">
      <c r="A6477" s="505">
        <v>39130</v>
      </c>
      <c r="B6477" s="98" t="s">
        <v>10131</v>
      </c>
      <c r="C6477" s="99" t="s">
        <v>10111</v>
      </c>
      <c r="D6477" s="100">
        <v>1.25</v>
      </c>
    </row>
    <row r="6478" spans="1:4" ht="25.5" x14ac:dyDescent="0.2">
      <c r="A6478" s="505">
        <v>395</v>
      </c>
      <c r="B6478" s="98" t="s">
        <v>10132</v>
      </c>
      <c r="C6478" s="99" t="s">
        <v>10111</v>
      </c>
      <c r="D6478" s="100">
        <v>1.34</v>
      </c>
    </row>
    <row r="6479" spans="1:4" x14ac:dyDescent="0.2">
      <c r="A6479" s="505">
        <v>39127</v>
      </c>
      <c r="B6479" s="98" t="s">
        <v>10133</v>
      </c>
      <c r="C6479" s="99" t="s">
        <v>10111</v>
      </c>
      <c r="D6479" s="100">
        <v>0.66</v>
      </c>
    </row>
    <row r="6480" spans="1:4" ht="25.5" x14ac:dyDescent="0.2">
      <c r="A6480" s="505">
        <v>392</v>
      </c>
      <c r="B6480" s="98" t="s">
        <v>10134</v>
      </c>
      <c r="C6480" s="99" t="s">
        <v>10111</v>
      </c>
      <c r="D6480" s="100">
        <v>0.68</v>
      </c>
    </row>
    <row r="6481" spans="1:4" x14ac:dyDescent="0.2">
      <c r="A6481" s="505">
        <v>39129</v>
      </c>
      <c r="B6481" s="98" t="s">
        <v>10135</v>
      </c>
      <c r="C6481" s="99" t="s">
        <v>10111</v>
      </c>
      <c r="D6481" s="100">
        <v>0.77</v>
      </c>
    </row>
    <row r="6482" spans="1:4" x14ac:dyDescent="0.2">
      <c r="A6482" s="505">
        <v>393</v>
      </c>
      <c r="B6482" s="98" t="s">
        <v>10136</v>
      </c>
      <c r="C6482" s="99" t="s">
        <v>10111</v>
      </c>
      <c r="D6482" s="100">
        <v>0.81</v>
      </c>
    </row>
    <row r="6483" spans="1:4" x14ac:dyDescent="0.2">
      <c r="A6483" s="505">
        <v>39133</v>
      </c>
      <c r="B6483" s="98" t="s">
        <v>10137</v>
      </c>
      <c r="C6483" s="99" t="s">
        <v>10111</v>
      </c>
      <c r="D6483" s="100">
        <v>1.8</v>
      </c>
    </row>
    <row r="6484" spans="1:4" ht="25.5" x14ac:dyDescent="0.2">
      <c r="A6484" s="505">
        <v>397</v>
      </c>
      <c r="B6484" s="98" t="s">
        <v>10138</v>
      </c>
      <c r="C6484" s="99" t="s">
        <v>10111</v>
      </c>
      <c r="D6484" s="100">
        <v>1.99</v>
      </c>
    </row>
    <row r="6485" spans="1:4" x14ac:dyDescent="0.2">
      <c r="A6485" s="505">
        <v>39132</v>
      </c>
      <c r="B6485" s="98" t="s">
        <v>10139</v>
      </c>
      <c r="C6485" s="99" t="s">
        <v>10111</v>
      </c>
      <c r="D6485" s="100">
        <v>1.44</v>
      </c>
    </row>
    <row r="6486" spans="1:4" x14ac:dyDescent="0.2">
      <c r="A6486" s="505">
        <v>396</v>
      </c>
      <c r="B6486" s="98" t="s">
        <v>10140</v>
      </c>
      <c r="C6486" s="99" t="s">
        <v>10111</v>
      </c>
      <c r="D6486" s="100">
        <v>1.55</v>
      </c>
    </row>
    <row r="6487" spans="1:4" x14ac:dyDescent="0.2">
      <c r="A6487" s="505">
        <v>39135</v>
      </c>
      <c r="B6487" s="98" t="s">
        <v>10141</v>
      </c>
      <c r="C6487" s="99" t="s">
        <v>10111</v>
      </c>
      <c r="D6487" s="100">
        <v>2.89</v>
      </c>
    </row>
    <row r="6488" spans="1:4" x14ac:dyDescent="0.2">
      <c r="A6488" s="505">
        <v>39128</v>
      </c>
      <c r="B6488" s="98" t="s">
        <v>10142</v>
      </c>
      <c r="C6488" s="99" t="s">
        <v>10111</v>
      </c>
      <c r="D6488" s="100">
        <v>0.72</v>
      </c>
    </row>
    <row r="6489" spans="1:4" ht="25.5" x14ac:dyDescent="0.2">
      <c r="A6489" s="505">
        <v>400</v>
      </c>
      <c r="B6489" s="98" t="s">
        <v>10143</v>
      </c>
      <c r="C6489" s="99" t="s">
        <v>10111</v>
      </c>
      <c r="D6489" s="100">
        <v>0.7</v>
      </c>
    </row>
    <row r="6490" spans="1:4" ht="25.5" x14ac:dyDescent="0.2">
      <c r="A6490" s="505">
        <v>39125</v>
      </c>
      <c r="B6490" s="98" t="s">
        <v>10144</v>
      </c>
      <c r="C6490" s="99" t="s">
        <v>10111</v>
      </c>
      <c r="D6490" s="100">
        <v>0.72</v>
      </c>
    </row>
    <row r="6491" spans="1:4" x14ac:dyDescent="0.2">
      <c r="A6491" s="505">
        <v>39134</v>
      </c>
      <c r="B6491" s="98" t="s">
        <v>10145</v>
      </c>
      <c r="C6491" s="99" t="s">
        <v>10111</v>
      </c>
      <c r="D6491" s="100">
        <v>2.41</v>
      </c>
    </row>
    <row r="6492" spans="1:4" x14ac:dyDescent="0.2">
      <c r="A6492" s="505">
        <v>398</v>
      </c>
      <c r="B6492" s="98" t="s">
        <v>10146</v>
      </c>
      <c r="C6492" s="99" t="s">
        <v>10111</v>
      </c>
      <c r="D6492" s="100">
        <v>2.2200000000000002</v>
      </c>
    </row>
    <row r="6493" spans="1:4" x14ac:dyDescent="0.2">
      <c r="A6493" s="505">
        <v>39126</v>
      </c>
      <c r="B6493" s="98" t="s">
        <v>10147</v>
      </c>
      <c r="C6493" s="99" t="s">
        <v>10111</v>
      </c>
      <c r="D6493" s="100">
        <v>3.25</v>
      </c>
    </row>
    <row r="6494" spans="1:4" x14ac:dyDescent="0.2">
      <c r="A6494" s="505">
        <v>399</v>
      </c>
      <c r="B6494" s="98" t="s">
        <v>10148</v>
      </c>
      <c r="C6494" s="99" t="s">
        <v>10111</v>
      </c>
      <c r="D6494" s="100">
        <v>2.86</v>
      </c>
    </row>
    <row r="6495" spans="1:4" x14ac:dyDescent="0.2">
      <c r="A6495" s="505">
        <v>39158</v>
      </c>
      <c r="B6495" s="98" t="s">
        <v>10149</v>
      </c>
      <c r="C6495" s="99" t="s">
        <v>10111</v>
      </c>
      <c r="D6495" s="100">
        <v>7.7</v>
      </c>
    </row>
    <row r="6496" spans="1:4" x14ac:dyDescent="0.2">
      <c r="A6496" s="505">
        <v>39141</v>
      </c>
      <c r="B6496" s="98" t="s">
        <v>10150</v>
      </c>
      <c r="C6496" s="99" t="s">
        <v>10111</v>
      </c>
      <c r="D6496" s="100">
        <v>0.56000000000000005</v>
      </c>
    </row>
    <row r="6497" spans="1:4" x14ac:dyDescent="0.2">
      <c r="A6497" s="505">
        <v>39140</v>
      </c>
      <c r="B6497" s="98" t="s">
        <v>10151</v>
      </c>
      <c r="C6497" s="99" t="s">
        <v>10111</v>
      </c>
      <c r="D6497" s="100">
        <v>0.5</v>
      </c>
    </row>
    <row r="6498" spans="1:4" x14ac:dyDescent="0.2">
      <c r="A6498" s="505">
        <v>39137</v>
      </c>
      <c r="B6498" s="98" t="s">
        <v>10152</v>
      </c>
      <c r="C6498" s="99" t="s">
        <v>10111</v>
      </c>
      <c r="D6498" s="100">
        <v>0.28999999999999998</v>
      </c>
    </row>
    <row r="6499" spans="1:4" x14ac:dyDescent="0.2">
      <c r="A6499" s="505">
        <v>39139</v>
      </c>
      <c r="B6499" s="98" t="s">
        <v>10153</v>
      </c>
      <c r="C6499" s="99" t="s">
        <v>10111</v>
      </c>
      <c r="D6499" s="100">
        <v>0.42</v>
      </c>
    </row>
    <row r="6500" spans="1:4" x14ac:dyDescent="0.2">
      <c r="A6500" s="505">
        <v>39143</v>
      </c>
      <c r="B6500" s="98" t="s">
        <v>10154</v>
      </c>
      <c r="C6500" s="99" t="s">
        <v>10111</v>
      </c>
      <c r="D6500" s="100">
        <v>1.1499999999999999</v>
      </c>
    </row>
    <row r="6501" spans="1:4" x14ac:dyDescent="0.2">
      <c r="A6501" s="505">
        <v>39142</v>
      </c>
      <c r="B6501" s="98" t="s">
        <v>10155</v>
      </c>
      <c r="C6501" s="99" t="s">
        <v>10111</v>
      </c>
      <c r="D6501" s="100">
        <v>0.82</v>
      </c>
    </row>
    <row r="6502" spans="1:4" x14ac:dyDescent="0.2">
      <c r="A6502" s="505">
        <v>39138</v>
      </c>
      <c r="B6502" s="98" t="s">
        <v>10156</v>
      </c>
      <c r="C6502" s="99" t="s">
        <v>10111</v>
      </c>
      <c r="D6502" s="100">
        <v>0.31</v>
      </c>
    </row>
    <row r="6503" spans="1:4" x14ac:dyDescent="0.2">
      <c r="A6503" s="505">
        <v>39136</v>
      </c>
      <c r="B6503" s="98" t="s">
        <v>10157</v>
      </c>
      <c r="C6503" s="99" t="s">
        <v>10111</v>
      </c>
      <c r="D6503" s="100">
        <v>0.2</v>
      </c>
    </row>
    <row r="6504" spans="1:4" x14ac:dyDescent="0.2">
      <c r="A6504" s="505">
        <v>39144</v>
      </c>
      <c r="B6504" s="98" t="s">
        <v>10158</v>
      </c>
      <c r="C6504" s="99" t="s">
        <v>10111</v>
      </c>
      <c r="D6504" s="100">
        <v>1.34</v>
      </c>
    </row>
    <row r="6505" spans="1:4" x14ac:dyDescent="0.2">
      <c r="A6505" s="505">
        <v>39145</v>
      </c>
      <c r="B6505" s="98" t="s">
        <v>10159</v>
      </c>
      <c r="C6505" s="99" t="s">
        <v>10111</v>
      </c>
      <c r="D6505" s="100">
        <v>2.21</v>
      </c>
    </row>
    <row r="6506" spans="1:4" x14ac:dyDescent="0.2">
      <c r="A6506" s="505">
        <v>12615</v>
      </c>
      <c r="B6506" s="98" t="s">
        <v>10160</v>
      </c>
      <c r="C6506" s="99" t="s">
        <v>10111</v>
      </c>
      <c r="D6506" s="100">
        <v>3.96</v>
      </c>
    </row>
    <row r="6507" spans="1:4" ht="25.5" x14ac:dyDescent="0.2">
      <c r="A6507" s="505">
        <v>11927</v>
      </c>
      <c r="B6507" s="98" t="s">
        <v>10161</v>
      </c>
      <c r="C6507" s="99" t="s">
        <v>10111</v>
      </c>
      <c r="D6507" s="100">
        <v>2.14</v>
      </c>
    </row>
    <row r="6508" spans="1:4" ht="25.5" x14ac:dyDescent="0.2">
      <c r="A6508" s="505">
        <v>11928</v>
      </c>
      <c r="B6508" s="98" t="s">
        <v>10162</v>
      </c>
      <c r="C6508" s="99" t="s">
        <v>10111</v>
      </c>
      <c r="D6508" s="100">
        <v>2.46</v>
      </c>
    </row>
    <row r="6509" spans="1:4" ht="25.5" x14ac:dyDescent="0.2">
      <c r="A6509" s="505">
        <v>11929</v>
      </c>
      <c r="B6509" s="98" t="s">
        <v>10163</v>
      </c>
      <c r="C6509" s="99" t="s">
        <v>10111</v>
      </c>
      <c r="D6509" s="100">
        <v>3.8</v>
      </c>
    </row>
    <row r="6510" spans="1:4" x14ac:dyDescent="0.2">
      <c r="A6510" s="505">
        <v>36801</v>
      </c>
      <c r="B6510" s="98" t="s">
        <v>10164</v>
      </c>
      <c r="C6510" s="99" t="s">
        <v>10111</v>
      </c>
      <c r="D6510" s="100">
        <v>17.559999999999999</v>
      </c>
    </row>
    <row r="6511" spans="1:4" ht="25.5" x14ac:dyDescent="0.2">
      <c r="A6511" s="505">
        <v>36246</v>
      </c>
      <c r="B6511" s="98" t="s">
        <v>10165</v>
      </c>
      <c r="C6511" s="99" t="s">
        <v>10166</v>
      </c>
      <c r="D6511" s="100">
        <v>2.4500000000000002</v>
      </c>
    </row>
    <row r="6512" spans="1:4" x14ac:dyDescent="0.2">
      <c r="A6512" s="505">
        <v>37600</v>
      </c>
      <c r="B6512" s="98" t="s">
        <v>10167</v>
      </c>
      <c r="C6512" s="99" t="s">
        <v>10111</v>
      </c>
      <c r="D6512" s="100">
        <v>47.99</v>
      </c>
    </row>
    <row r="6513" spans="1:4" x14ac:dyDescent="0.2">
      <c r="A6513" s="505">
        <v>37599</v>
      </c>
      <c r="B6513" s="98" t="s">
        <v>10168</v>
      </c>
      <c r="C6513" s="99" t="s">
        <v>10111</v>
      </c>
      <c r="D6513" s="100">
        <v>44.66</v>
      </c>
    </row>
    <row r="6514" spans="1:4" x14ac:dyDescent="0.2">
      <c r="A6514" s="505">
        <v>1</v>
      </c>
      <c r="B6514" s="98" t="s">
        <v>10169</v>
      </c>
      <c r="C6514" s="99" t="s">
        <v>10170</v>
      </c>
      <c r="D6514" s="100">
        <v>37.5</v>
      </c>
    </row>
    <row r="6515" spans="1:4" x14ac:dyDescent="0.2">
      <c r="A6515" s="505">
        <v>3</v>
      </c>
      <c r="B6515" s="98" t="s">
        <v>10171</v>
      </c>
      <c r="C6515" s="99" t="s">
        <v>10172</v>
      </c>
      <c r="D6515" s="100">
        <v>3.7</v>
      </c>
    </row>
    <row r="6516" spans="1:4" x14ac:dyDescent="0.2">
      <c r="A6516" s="505">
        <v>26</v>
      </c>
      <c r="B6516" s="98" t="s">
        <v>10173</v>
      </c>
      <c r="C6516" s="99" t="s">
        <v>10170</v>
      </c>
      <c r="D6516" s="100">
        <v>4.3</v>
      </c>
    </row>
    <row r="6517" spans="1:4" x14ac:dyDescent="0.2">
      <c r="A6517" s="505">
        <v>20</v>
      </c>
      <c r="B6517" s="98" t="s">
        <v>10174</v>
      </c>
      <c r="C6517" s="99" t="s">
        <v>10170</v>
      </c>
      <c r="D6517" s="100">
        <v>4.33</v>
      </c>
    </row>
    <row r="6518" spans="1:4" x14ac:dyDescent="0.2">
      <c r="A6518" s="505">
        <v>21</v>
      </c>
      <c r="B6518" s="98" t="s">
        <v>10175</v>
      </c>
      <c r="C6518" s="99" t="s">
        <v>10170</v>
      </c>
      <c r="D6518" s="100">
        <v>4.33</v>
      </c>
    </row>
    <row r="6519" spans="1:4" x14ac:dyDescent="0.2">
      <c r="A6519" s="505">
        <v>24</v>
      </c>
      <c r="B6519" s="98" t="s">
        <v>10176</v>
      </c>
      <c r="C6519" s="99" t="s">
        <v>10170</v>
      </c>
      <c r="D6519" s="100">
        <v>4.33</v>
      </c>
    </row>
    <row r="6520" spans="1:4" x14ac:dyDescent="0.2">
      <c r="A6520" s="505">
        <v>25</v>
      </c>
      <c r="B6520" s="98" t="s">
        <v>10177</v>
      </c>
      <c r="C6520" s="99" t="s">
        <v>10170</v>
      </c>
      <c r="D6520" s="100">
        <v>4.33</v>
      </c>
    </row>
    <row r="6521" spans="1:4" x14ac:dyDescent="0.2">
      <c r="A6521" s="505">
        <v>34341</v>
      </c>
      <c r="B6521" s="98" t="s">
        <v>10178</v>
      </c>
      <c r="C6521" s="99" t="s">
        <v>10170</v>
      </c>
      <c r="D6521" s="100">
        <v>4.08</v>
      </c>
    </row>
    <row r="6522" spans="1:4" x14ac:dyDescent="0.2">
      <c r="A6522" s="505">
        <v>22</v>
      </c>
      <c r="B6522" s="98" t="s">
        <v>10179</v>
      </c>
      <c r="C6522" s="99" t="s">
        <v>10170</v>
      </c>
      <c r="D6522" s="100">
        <v>4.63</v>
      </c>
    </row>
    <row r="6523" spans="1:4" x14ac:dyDescent="0.2">
      <c r="A6523" s="505">
        <v>23</v>
      </c>
      <c r="B6523" s="98" t="s">
        <v>10180</v>
      </c>
      <c r="C6523" s="99" t="s">
        <v>10170</v>
      </c>
      <c r="D6523" s="100">
        <v>4.59</v>
      </c>
    </row>
    <row r="6524" spans="1:4" x14ac:dyDescent="0.2">
      <c r="A6524" s="505">
        <v>34439</v>
      </c>
      <c r="B6524" s="98" t="s">
        <v>10181</v>
      </c>
      <c r="C6524" s="99" t="s">
        <v>10170</v>
      </c>
      <c r="D6524" s="100">
        <v>5.25</v>
      </c>
    </row>
    <row r="6525" spans="1:4" x14ac:dyDescent="0.2">
      <c r="A6525" s="505">
        <v>34</v>
      </c>
      <c r="B6525" s="98" t="s">
        <v>10182</v>
      </c>
      <c r="C6525" s="99" t="s">
        <v>10170</v>
      </c>
      <c r="D6525" s="100">
        <v>4.67</v>
      </c>
    </row>
    <row r="6526" spans="1:4" x14ac:dyDescent="0.2">
      <c r="A6526" s="505">
        <v>34441</v>
      </c>
      <c r="B6526" s="98" t="s">
        <v>10183</v>
      </c>
      <c r="C6526" s="99" t="s">
        <v>10170</v>
      </c>
      <c r="D6526" s="100">
        <v>4.97</v>
      </c>
    </row>
    <row r="6527" spans="1:4" x14ac:dyDescent="0.2">
      <c r="A6527" s="505">
        <v>31</v>
      </c>
      <c r="B6527" s="98" t="s">
        <v>10184</v>
      </c>
      <c r="C6527" s="99" t="s">
        <v>10170</v>
      </c>
      <c r="D6527" s="100">
        <v>4.4400000000000004</v>
      </c>
    </row>
    <row r="6528" spans="1:4" x14ac:dyDescent="0.2">
      <c r="A6528" s="505">
        <v>34443</v>
      </c>
      <c r="B6528" s="98" t="s">
        <v>10185</v>
      </c>
      <c r="C6528" s="99" t="s">
        <v>10170</v>
      </c>
      <c r="D6528" s="100">
        <v>4.97</v>
      </c>
    </row>
    <row r="6529" spans="1:4" x14ac:dyDescent="0.2">
      <c r="A6529" s="505">
        <v>27</v>
      </c>
      <c r="B6529" s="98" t="s">
        <v>10186</v>
      </c>
      <c r="C6529" s="99" t="s">
        <v>10170</v>
      </c>
      <c r="D6529" s="100">
        <v>4.4400000000000004</v>
      </c>
    </row>
    <row r="6530" spans="1:4" x14ac:dyDescent="0.2">
      <c r="A6530" s="505">
        <v>34446</v>
      </c>
      <c r="B6530" s="98" t="s">
        <v>10187</v>
      </c>
      <c r="C6530" s="99" t="s">
        <v>10170</v>
      </c>
      <c r="D6530" s="100">
        <v>4.97</v>
      </c>
    </row>
    <row r="6531" spans="1:4" x14ac:dyDescent="0.2">
      <c r="A6531" s="505">
        <v>29</v>
      </c>
      <c r="B6531" s="98" t="s">
        <v>10188</v>
      </c>
      <c r="C6531" s="99" t="s">
        <v>10170</v>
      </c>
      <c r="D6531" s="100">
        <v>4.1500000000000004</v>
      </c>
    </row>
    <row r="6532" spans="1:4" x14ac:dyDescent="0.2">
      <c r="A6532" s="505">
        <v>28</v>
      </c>
      <c r="B6532" s="98" t="s">
        <v>10189</v>
      </c>
      <c r="C6532" s="99" t="s">
        <v>10170</v>
      </c>
      <c r="D6532" s="100">
        <v>4.8</v>
      </c>
    </row>
    <row r="6533" spans="1:4" x14ac:dyDescent="0.2">
      <c r="A6533" s="505">
        <v>34449</v>
      </c>
      <c r="B6533" s="98" t="s">
        <v>10190</v>
      </c>
      <c r="C6533" s="99" t="s">
        <v>10170</v>
      </c>
      <c r="D6533" s="100">
        <v>5.48</v>
      </c>
    </row>
    <row r="6534" spans="1:4" x14ac:dyDescent="0.2">
      <c r="A6534" s="505">
        <v>32</v>
      </c>
      <c r="B6534" s="98" t="s">
        <v>10191</v>
      </c>
      <c r="C6534" s="99" t="s">
        <v>10170</v>
      </c>
      <c r="D6534" s="100">
        <v>4.8899999999999997</v>
      </c>
    </row>
    <row r="6535" spans="1:4" x14ac:dyDescent="0.2">
      <c r="A6535" s="505">
        <v>33</v>
      </c>
      <c r="B6535" s="98" t="s">
        <v>10192</v>
      </c>
      <c r="C6535" s="99" t="s">
        <v>10170</v>
      </c>
      <c r="D6535" s="100">
        <v>5.49</v>
      </c>
    </row>
    <row r="6536" spans="1:4" x14ac:dyDescent="0.2">
      <c r="A6536" s="505">
        <v>34343</v>
      </c>
      <c r="B6536" s="98" t="s">
        <v>10193</v>
      </c>
      <c r="C6536" s="99" t="s">
        <v>10170</v>
      </c>
      <c r="D6536" s="100">
        <v>5.27</v>
      </c>
    </row>
    <row r="6537" spans="1:4" x14ac:dyDescent="0.2">
      <c r="A6537" s="505">
        <v>34452</v>
      </c>
      <c r="B6537" s="98" t="s">
        <v>10194</v>
      </c>
      <c r="C6537" s="99" t="s">
        <v>10170</v>
      </c>
      <c r="D6537" s="100">
        <v>4.8499999999999996</v>
      </c>
    </row>
    <row r="6538" spans="1:4" x14ac:dyDescent="0.2">
      <c r="A6538" s="505">
        <v>36</v>
      </c>
      <c r="B6538" s="98" t="s">
        <v>10195</v>
      </c>
      <c r="C6538" s="99" t="s">
        <v>10170</v>
      </c>
      <c r="D6538" s="100">
        <v>4.63</v>
      </c>
    </row>
    <row r="6539" spans="1:4" x14ac:dyDescent="0.2">
      <c r="A6539" s="505">
        <v>34456</v>
      </c>
      <c r="B6539" s="98" t="s">
        <v>10196</v>
      </c>
      <c r="C6539" s="99" t="s">
        <v>10170</v>
      </c>
      <c r="D6539" s="100">
        <v>4.8499999999999996</v>
      </c>
    </row>
    <row r="6540" spans="1:4" x14ac:dyDescent="0.2">
      <c r="A6540" s="505">
        <v>39</v>
      </c>
      <c r="B6540" s="98" t="s">
        <v>10197</v>
      </c>
      <c r="C6540" s="99" t="s">
        <v>10170</v>
      </c>
      <c r="D6540" s="100">
        <v>4.63</v>
      </c>
    </row>
    <row r="6541" spans="1:4" x14ac:dyDescent="0.2">
      <c r="A6541" s="505">
        <v>34457</v>
      </c>
      <c r="B6541" s="98" t="s">
        <v>10198</v>
      </c>
      <c r="C6541" s="99" t="s">
        <v>10170</v>
      </c>
      <c r="D6541" s="100">
        <v>5.21</v>
      </c>
    </row>
    <row r="6542" spans="1:4" x14ac:dyDescent="0.2">
      <c r="A6542" s="505">
        <v>40</v>
      </c>
      <c r="B6542" s="98" t="s">
        <v>10199</v>
      </c>
      <c r="C6542" s="99" t="s">
        <v>10170</v>
      </c>
      <c r="D6542" s="100">
        <v>4.7300000000000004</v>
      </c>
    </row>
    <row r="6543" spans="1:4" x14ac:dyDescent="0.2">
      <c r="A6543" s="505">
        <v>34460</v>
      </c>
      <c r="B6543" s="98" t="s">
        <v>10200</v>
      </c>
      <c r="C6543" s="99" t="s">
        <v>10170</v>
      </c>
      <c r="D6543" s="100">
        <v>5.31</v>
      </c>
    </row>
    <row r="6544" spans="1:4" x14ac:dyDescent="0.2">
      <c r="A6544" s="505">
        <v>42</v>
      </c>
      <c r="B6544" s="98" t="s">
        <v>10201</v>
      </c>
      <c r="C6544" s="99" t="s">
        <v>10170</v>
      </c>
      <c r="D6544" s="100">
        <v>4.8</v>
      </c>
    </row>
    <row r="6545" spans="1:4" x14ac:dyDescent="0.2">
      <c r="A6545" s="505">
        <v>38</v>
      </c>
      <c r="B6545" s="98" t="s">
        <v>10202</v>
      </c>
      <c r="C6545" s="99" t="s">
        <v>10170</v>
      </c>
      <c r="D6545" s="100">
        <v>5.35</v>
      </c>
    </row>
    <row r="6546" spans="1:4" x14ac:dyDescent="0.2">
      <c r="A6546" s="505">
        <v>34344</v>
      </c>
      <c r="B6546" s="98" t="s">
        <v>10203</v>
      </c>
      <c r="C6546" s="99" t="s">
        <v>10170</v>
      </c>
      <c r="D6546" s="100">
        <v>7.27</v>
      </c>
    </row>
    <row r="6547" spans="1:4" ht="25.5" x14ac:dyDescent="0.2">
      <c r="A6547" s="505">
        <v>20063</v>
      </c>
      <c r="B6547" s="98" t="s">
        <v>10204</v>
      </c>
      <c r="C6547" s="99" t="s">
        <v>10111</v>
      </c>
      <c r="D6547" s="100">
        <v>3.93</v>
      </c>
    </row>
    <row r="6548" spans="1:4" x14ac:dyDescent="0.2">
      <c r="A6548" s="505">
        <v>40410</v>
      </c>
      <c r="B6548" s="98" t="s">
        <v>10205</v>
      </c>
      <c r="C6548" s="99" t="s">
        <v>10111</v>
      </c>
      <c r="D6548" s="100">
        <v>16.41</v>
      </c>
    </row>
    <row r="6549" spans="1:4" ht="25.5" x14ac:dyDescent="0.2">
      <c r="A6549" s="505">
        <v>40411</v>
      </c>
      <c r="B6549" s="98" t="s">
        <v>10206</v>
      </c>
      <c r="C6549" s="99" t="s">
        <v>10111</v>
      </c>
      <c r="D6549" s="100">
        <v>17.809999999999999</v>
      </c>
    </row>
    <row r="6550" spans="1:4" x14ac:dyDescent="0.2">
      <c r="A6550" s="505">
        <v>40412</v>
      </c>
      <c r="B6550" s="98" t="s">
        <v>18926</v>
      </c>
      <c r="C6550" s="99" t="s">
        <v>10111</v>
      </c>
      <c r="D6550" s="100">
        <v>19.98</v>
      </c>
    </row>
    <row r="6551" spans="1:4" x14ac:dyDescent="0.2">
      <c r="A6551" s="505">
        <v>38838</v>
      </c>
      <c r="B6551" s="98" t="s">
        <v>10207</v>
      </c>
      <c r="C6551" s="99" t="s">
        <v>10111</v>
      </c>
      <c r="D6551" s="100">
        <v>7.05</v>
      </c>
    </row>
    <row r="6552" spans="1:4" x14ac:dyDescent="0.2">
      <c r="A6552" s="505">
        <v>38839</v>
      </c>
      <c r="B6552" s="98" t="s">
        <v>10208</v>
      </c>
      <c r="C6552" s="99" t="s">
        <v>10111</v>
      </c>
      <c r="D6552" s="100">
        <v>8.3000000000000007</v>
      </c>
    </row>
    <row r="6553" spans="1:4" ht="25.5" x14ac:dyDescent="0.2">
      <c r="A6553" s="505">
        <v>55</v>
      </c>
      <c r="B6553" s="98" t="s">
        <v>10209</v>
      </c>
      <c r="C6553" s="99" t="s">
        <v>10111</v>
      </c>
      <c r="D6553" s="100">
        <v>2.27</v>
      </c>
    </row>
    <row r="6554" spans="1:4" ht="25.5" x14ac:dyDescent="0.2">
      <c r="A6554" s="505">
        <v>61</v>
      </c>
      <c r="B6554" s="98" t="s">
        <v>10210</v>
      </c>
      <c r="C6554" s="99" t="s">
        <v>10111</v>
      </c>
      <c r="D6554" s="100">
        <v>2.14</v>
      </c>
    </row>
    <row r="6555" spans="1:4" ht="25.5" x14ac:dyDescent="0.2">
      <c r="A6555" s="505">
        <v>62</v>
      </c>
      <c r="B6555" s="98" t="s">
        <v>10211</v>
      </c>
      <c r="C6555" s="99" t="s">
        <v>10111</v>
      </c>
      <c r="D6555" s="100">
        <v>4.45</v>
      </c>
    </row>
    <row r="6556" spans="1:4" x14ac:dyDescent="0.2">
      <c r="A6556" s="505">
        <v>77</v>
      </c>
      <c r="B6556" s="98" t="s">
        <v>10212</v>
      </c>
      <c r="C6556" s="99" t="s">
        <v>10111</v>
      </c>
      <c r="D6556" s="100">
        <v>3.33</v>
      </c>
    </row>
    <row r="6557" spans="1:4" x14ac:dyDescent="0.2">
      <c r="A6557" s="505">
        <v>76</v>
      </c>
      <c r="B6557" s="98" t="s">
        <v>10213</v>
      </c>
      <c r="C6557" s="99" t="s">
        <v>10111</v>
      </c>
      <c r="D6557" s="100">
        <v>0.64</v>
      </c>
    </row>
    <row r="6558" spans="1:4" x14ac:dyDescent="0.2">
      <c r="A6558" s="505">
        <v>67</v>
      </c>
      <c r="B6558" s="98" t="s">
        <v>10214</v>
      </c>
      <c r="C6558" s="99" t="s">
        <v>10111</v>
      </c>
      <c r="D6558" s="100">
        <v>7.26</v>
      </c>
    </row>
    <row r="6559" spans="1:4" x14ac:dyDescent="0.2">
      <c r="A6559" s="505">
        <v>71</v>
      </c>
      <c r="B6559" s="98" t="s">
        <v>10215</v>
      </c>
      <c r="C6559" s="99" t="s">
        <v>10111</v>
      </c>
      <c r="D6559" s="100">
        <v>12.76</v>
      </c>
    </row>
    <row r="6560" spans="1:4" x14ac:dyDescent="0.2">
      <c r="A6560" s="505">
        <v>73</v>
      </c>
      <c r="B6560" s="98" t="s">
        <v>10216</v>
      </c>
      <c r="C6560" s="99" t="s">
        <v>10111</v>
      </c>
      <c r="D6560" s="100">
        <v>9.18</v>
      </c>
    </row>
    <row r="6561" spans="1:4" x14ac:dyDescent="0.2">
      <c r="A6561" s="505">
        <v>103</v>
      </c>
      <c r="B6561" s="98" t="s">
        <v>10217</v>
      </c>
      <c r="C6561" s="99" t="s">
        <v>10111</v>
      </c>
      <c r="D6561" s="100">
        <v>31.74</v>
      </c>
    </row>
    <row r="6562" spans="1:4" x14ac:dyDescent="0.2">
      <c r="A6562" s="505">
        <v>107</v>
      </c>
      <c r="B6562" s="98" t="s">
        <v>10218</v>
      </c>
      <c r="C6562" s="99" t="s">
        <v>10111</v>
      </c>
      <c r="D6562" s="100">
        <v>0.6</v>
      </c>
    </row>
    <row r="6563" spans="1:4" x14ac:dyDescent="0.2">
      <c r="A6563" s="505">
        <v>65</v>
      </c>
      <c r="B6563" s="98" t="s">
        <v>10219</v>
      </c>
      <c r="C6563" s="99" t="s">
        <v>10111</v>
      </c>
      <c r="D6563" s="100">
        <v>0.68</v>
      </c>
    </row>
    <row r="6564" spans="1:4" x14ac:dyDescent="0.2">
      <c r="A6564" s="505">
        <v>108</v>
      </c>
      <c r="B6564" s="98" t="s">
        <v>10220</v>
      </c>
      <c r="C6564" s="99" t="s">
        <v>10111</v>
      </c>
      <c r="D6564" s="100">
        <v>1.34</v>
      </c>
    </row>
    <row r="6565" spans="1:4" x14ac:dyDescent="0.2">
      <c r="A6565" s="505">
        <v>110</v>
      </c>
      <c r="B6565" s="98" t="s">
        <v>10221</v>
      </c>
      <c r="C6565" s="99" t="s">
        <v>10111</v>
      </c>
      <c r="D6565" s="100">
        <v>3.18</v>
      </c>
    </row>
    <row r="6566" spans="1:4" x14ac:dyDescent="0.2">
      <c r="A6566" s="505">
        <v>109</v>
      </c>
      <c r="B6566" s="98" t="s">
        <v>10222</v>
      </c>
      <c r="C6566" s="99" t="s">
        <v>10111</v>
      </c>
      <c r="D6566" s="100">
        <v>2.42</v>
      </c>
    </row>
    <row r="6567" spans="1:4" x14ac:dyDescent="0.2">
      <c r="A6567" s="505">
        <v>111</v>
      </c>
      <c r="B6567" s="98" t="s">
        <v>10223</v>
      </c>
      <c r="C6567" s="99" t="s">
        <v>10111</v>
      </c>
      <c r="D6567" s="100">
        <v>5.52</v>
      </c>
    </row>
    <row r="6568" spans="1:4" x14ac:dyDescent="0.2">
      <c r="A6568" s="505">
        <v>112</v>
      </c>
      <c r="B6568" s="98" t="s">
        <v>10224</v>
      </c>
      <c r="C6568" s="99" t="s">
        <v>10111</v>
      </c>
      <c r="D6568" s="100">
        <v>2.98</v>
      </c>
    </row>
    <row r="6569" spans="1:4" x14ac:dyDescent="0.2">
      <c r="A6569" s="505">
        <v>113</v>
      </c>
      <c r="B6569" s="98" t="s">
        <v>10225</v>
      </c>
      <c r="C6569" s="99" t="s">
        <v>10111</v>
      </c>
      <c r="D6569" s="100">
        <v>7.6</v>
      </c>
    </row>
    <row r="6570" spans="1:4" x14ac:dyDescent="0.2">
      <c r="A6570" s="505">
        <v>104</v>
      </c>
      <c r="B6570" s="98" t="s">
        <v>10226</v>
      </c>
      <c r="C6570" s="99" t="s">
        <v>10111</v>
      </c>
      <c r="D6570" s="100">
        <v>13.11</v>
      </c>
    </row>
    <row r="6571" spans="1:4" x14ac:dyDescent="0.2">
      <c r="A6571" s="505">
        <v>102</v>
      </c>
      <c r="B6571" s="98" t="s">
        <v>10227</v>
      </c>
      <c r="C6571" s="99" t="s">
        <v>10111</v>
      </c>
      <c r="D6571" s="100">
        <v>19.7</v>
      </c>
    </row>
    <row r="6572" spans="1:4" x14ac:dyDescent="0.2">
      <c r="A6572" s="505">
        <v>95</v>
      </c>
      <c r="B6572" s="98" t="s">
        <v>10228</v>
      </c>
      <c r="C6572" s="99" t="s">
        <v>10111</v>
      </c>
      <c r="D6572" s="100">
        <v>8.33</v>
      </c>
    </row>
    <row r="6573" spans="1:4" x14ac:dyDescent="0.2">
      <c r="A6573" s="505">
        <v>96</v>
      </c>
      <c r="B6573" s="98" t="s">
        <v>10229</v>
      </c>
      <c r="C6573" s="99" t="s">
        <v>10111</v>
      </c>
      <c r="D6573" s="100">
        <v>10.78</v>
      </c>
    </row>
    <row r="6574" spans="1:4" x14ac:dyDescent="0.2">
      <c r="A6574" s="505">
        <v>97</v>
      </c>
      <c r="B6574" s="98" t="s">
        <v>10230</v>
      </c>
      <c r="C6574" s="99" t="s">
        <v>10111</v>
      </c>
      <c r="D6574" s="100">
        <v>13.57</v>
      </c>
    </row>
    <row r="6575" spans="1:4" x14ac:dyDescent="0.2">
      <c r="A6575" s="505">
        <v>98</v>
      </c>
      <c r="B6575" s="98" t="s">
        <v>10231</v>
      </c>
      <c r="C6575" s="99" t="s">
        <v>10111</v>
      </c>
      <c r="D6575" s="100">
        <v>22.01</v>
      </c>
    </row>
    <row r="6576" spans="1:4" x14ac:dyDescent="0.2">
      <c r="A6576" s="505">
        <v>99</v>
      </c>
      <c r="B6576" s="98" t="s">
        <v>10232</v>
      </c>
      <c r="C6576" s="99" t="s">
        <v>10111</v>
      </c>
      <c r="D6576" s="100">
        <v>25.39</v>
      </c>
    </row>
    <row r="6577" spans="1:4" x14ac:dyDescent="0.2">
      <c r="A6577" s="505">
        <v>100</v>
      </c>
      <c r="B6577" s="98" t="s">
        <v>10233</v>
      </c>
      <c r="C6577" s="99" t="s">
        <v>10111</v>
      </c>
      <c r="D6577" s="100">
        <v>30.87</v>
      </c>
    </row>
    <row r="6578" spans="1:4" x14ac:dyDescent="0.2">
      <c r="A6578" s="505">
        <v>75</v>
      </c>
      <c r="B6578" s="98" t="s">
        <v>10234</v>
      </c>
      <c r="C6578" s="99" t="s">
        <v>10111</v>
      </c>
      <c r="D6578" s="100">
        <v>231.58</v>
      </c>
    </row>
    <row r="6579" spans="1:4" x14ac:dyDescent="0.2">
      <c r="A6579" s="505">
        <v>114</v>
      </c>
      <c r="B6579" s="98" t="s">
        <v>10235</v>
      </c>
      <c r="C6579" s="99" t="s">
        <v>10111</v>
      </c>
      <c r="D6579" s="100">
        <v>9.1300000000000008</v>
      </c>
    </row>
    <row r="6580" spans="1:4" x14ac:dyDescent="0.2">
      <c r="A6580" s="505">
        <v>68</v>
      </c>
      <c r="B6580" s="98" t="s">
        <v>10236</v>
      </c>
      <c r="C6580" s="99" t="s">
        <v>10111</v>
      </c>
      <c r="D6580" s="100">
        <v>12.25</v>
      </c>
    </row>
    <row r="6581" spans="1:4" x14ac:dyDescent="0.2">
      <c r="A6581" s="505">
        <v>86</v>
      </c>
      <c r="B6581" s="98" t="s">
        <v>10237</v>
      </c>
      <c r="C6581" s="99" t="s">
        <v>10111</v>
      </c>
      <c r="D6581" s="100">
        <v>18.14</v>
      </c>
    </row>
    <row r="6582" spans="1:4" x14ac:dyDescent="0.2">
      <c r="A6582" s="505">
        <v>66</v>
      </c>
      <c r="B6582" s="98" t="s">
        <v>10238</v>
      </c>
      <c r="C6582" s="99" t="s">
        <v>10111</v>
      </c>
      <c r="D6582" s="100">
        <v>20.82</v>
      </c>
    </row>
    <row r="6583" spans="1:4" x14ac:dyDescent="0.2">
      <c r="A6583" s="505">
        <v>69</v>
      </c>
      <c r="B6583" s="98" t="s">
        <v>10239</v>
      </c>
      <c r="C6583" s="99" t="s">
        <v>10111</v>
      </c>
      <c r="D6583" s="100">
        <v>30.87</v>
      </c>
    </row>
    <row r="6584" spans="1:4" x14ac:dyDescent="0.2">
      <c r="A6584" s="505">
        <v>83</v>
      </c>
      <c r="B6584" s="98" t="s">
        <v>10240</v>
      </c>
      <c r="C6584" s="99" t="s">
        <v>10111</v>
      </c>
      <c r="D6584" s="100">
        <v>120.13</v>
      </c>
    </row>
    <row r="6585" spans="1:4" x14ac:dyDescent="0.2">
      <c r="A6585" s="505">
        <v>74</v>
      </c>
      <c r="B6585" s="98" t="s">
        <v>10241</v>
      </c>
      <c r="C6585" s="99" t="s">
        <v>10111</v>
      </c>
      <c r="D6585" s="100">
        <v>161.82</v>
      </c>
    </row>
    <row r="6586" spans="1:4" x14ac:dyDescent="0.2">
      <c r="A6586" s="505">
        <v>106</v>
      </c>
      <c r="B6586" s="98" t="s">
        <v>10242</v>
      </c>
      <c r="C6586" s="99" t="s">
        <v>10111</v>
      </c>
      <c r="D6586" s="100">
        <v>330.82</v>
      </c>
    </row>
    <row r="6587" spans="1:4" x14ac:dyDescent="0.2">
      <c r="A6587" s="505">
        <v>87</v>
      </c>
      <c r="B6587" s="98" t="s">
        <v>10243</v>
      </c>
      <c r="C6587" s="99" t="s">
        <v>10111</v>
      </c>
      <c r="D6587" s="100">
        <v>13.69</v>
      </c>
    </row>
    <row r="6588" spans="1:4" x14ac:dyDescent="0.2">
      <c r="A6588" s="505">
        <v>88</v>
      </c>
      <c r="B6588" s="98" t="s">
        <v>10244</v>
      </c>
      <c r="C6588" s="99" t="s">
        <v>10111</v>
      </c>
      <c r="D6588" s="100">
        <v>16.47</v>
      </c>
    </row>
    <row r="6589" spans="1:4" x14ac:dyDescent="0.2">
      <c r="A6589" s="505">
        <v>89</v>
      </c>
      <c r="B6589" s="98" t="s">
        <v>10245</v>
      </c>
      <c r="C6589" s="99" t="s">
        <v>10111</v>
      </c>
      <c r="D6589" s="100">
        <v>24.31</v>
      </c>
    </row>
    <row r="6590" spans="1:4" x14ac:dyDescent="0.2">
      <c r="A6590" s="505">
        <v>90</v>
      </c>
      <c r="B6590" s="98" t="s">
        <v>10246</v>
      </c>
      <c r="C6590" s="99" t="s">
        <v>10111</v>
      </c>
      <c r="D6590" s="100">
        <v>27.88</v>
      </c>
    </row>
    <row r="6591" spans="1:4" x14ac:dyDescent="0.2">
      <c r="A6591" s="505">
        <v>81</v>
      </c>
      <c r="B6591" s="98" t="s">
        <v>10247</v>
      </c>
      <c r="C6591" s="99" t="s">
        <v>10111</v>
      </c>
      <c r="D6591" s="100">
        <v>41.38</v>
      </c>
    </row>
    <row r="6592" spans="1:4" x14ac:dyDescent="0.2">
      <c r="A6592" s="505">
        <v>82</v>
      </c>
      <c r="B6592" s="98" t="s">
        <v>10248</v>
      </c>
      <c r="C6592" s="99" t="s">
        <v>10111</v>
      </c>
      <c r="D6592" s="100">
        <v>161.03</v>
      </c>
    </row>
    <row r="6593" spans="1:4" x14ac:dyDescent="0.2">
      <c r="A6593" s="505">
        <v>105</v>
      </c>
      <c r="B6593" s="98" t="s">
        <v>10249</v>
      </c>
      <c r="C6593" s="99" t="s">
        <v>10111</v>
      </c>
      <c r="D6593" s="100">
        <v>216.9</v>
      </c>
    </row>
    <row r="6594" spans="1:4" x14ac:dyDescent="0.2">
      <c r="A6594" s="505">
        <v>60</v>
      </c>
      <c r="B6594" s="98" t="s">
        <v>10250</v>
      </c>
      <c r="C6594" s="99" t="s">
        <v>10111</v>
      </c>
      <c r="D6594" s="100">
        <v>2.94</v>
      </c>
    </row>
    <row r="6595" spans="1:4" x14ac:dyDescent="0.2">
      <c r="A6595" s="505">
        <v>72</v>
      </c>
      <c r="B6595" s="98" t="s">
        <v>10251</v>
      </c>
      <c r="C6595" s="99" t="s">
        <v>10111</v>
      </c>
      <c r="D6595" s="100">
        <v>21.47</v>
      </c>
    </row>
    <row r="6596" spans="1:4" x14ac:dyDescent="0.2">
      <c r="A6596" s="505">
        <v>70</v>
      </c>
      <c r="B6596" s="98" t="s">
        <v>10252</v>
      </c>
      <c r="C6596" s="99" t="s">
        <v>10111</v>
      </c>
      <c r="D6596" s="100">
        <v>21.76</v>
      </c>
    </row>
    <row r="6597" spans="1:4" x14ac:dyDescent="0.2">
      <c r="A6597" s="505">
        <v>85</v>
      </c>
      <c r="B6597" s="98" t="s">
        <v>10253</v>
      </c>
      <c r="C6597" s="99" t="s">
        <v>10111</v>
      </c>
      <c r="D6597" s="100">
        <v>31.28</v>
      </c>
    </row>
    <row r="6598" spans="1:4" x14ac:dyDescent="0.2">
      <c r="A6598" s="505">
        <v>84</v>
      </c>
      <c r="B6598" s="98" t="s">
        <v>10254</v>
      </c>
      <c r="C6598" s="99" t="s">
        <v>10111</v>
      </c>
      <c r="D6598" s="100">
        <v>1.19</v>
      </c>
    </row>
    <row r="6599" spans="1:4" x14ac:dyDescent="0.2">
      <c r="A6599" s="505">
        <v>37997</v>
      </c>
      <c r="B6599" s="98" t="s">
        <v>10255</v>
      </c>
      <c r="C6599" s="99" t="s">
        <v>10111</v>
      </c>
      <c r="D6599" s="100">
        <v>3.31</v>
      </c>
    </row>
    <row r="6600" spans="1:4" x14ac:dyDescent="0.2">
      <c r="A6600" s="505">
        <v>37998</v>
      </c>
      <c r="B6600" s="98" t="s">
        <v>10256</v>
      </c>
      <c r="C6600" s="99" t="s">
        <v>10111</v>
      </c>
      <c r="D6600" s="100">
        <v>3.43</v>
      </c>
    </row>
    <row r="6601" spans="1:4" ht="25.5" x14ac:dyDescent="0.2">
      <c r="A6601" s="505">
        <v>10899</v>
      </c>
      <c r="B6601" s="98" t="s">
        <v>10257</v>
      </c>
      <c r="C6601" s="99" t="s">
        <v>10111</v>
      </c>
      <c r="D6601" s="100">
        <v>58.04</v>
      </c>
    </row>
    <row r="6602" spans="1:4" ht="25.5" x14ac:dyDescent="0.2">
      <c r="A6602" s="505">
        <v>10900</v>
      </c>
      <c r="B6602" s="98" t="s">
        <v>10258</v>
      </c>
      <c r="C6602" s="99" t="s">
        <v>10111</v>
      </c>
      <c r="D6602" s="100">
        <v>45.42</v>
      </c>
    </row>
    <row r="6603" spans="1:4" x14ac:dyDescent="0.2">
      <c r="A6603" s="505">
        <v>46</v>
      </c>
      <c r="B6603" s="98" t="s">
        <v>10259</v>
      </c>
      <c r="C6603" s="99" t="s">
        <v>10111</v>
      </c>
      <c r="D6603" s="100">
        <v>19.79</v>
      </c>
    </row>
    <row r="6604" spans="1:4" x14ac:dyDescent="0.2">
      <c r="A6604" s="505">
        <v>51</v>
      </c>
      <c r="B6604" s="98" t="s">
        <v>10260</v>
      </c>
      <c r="C6604" s="99" t="s">
        <v>10111</v>
      </c>
      <c r="D6604" s="100">
        <v>44.95</v>
      </c>
    </row>
    <row r="6605" spans="1:4" x14ac:dyDescent="0.2">
      <c r="A6605" s="505">
        <v>12863</v>
      </c>
      <c r="B6605" s="98" t="s">
        <v>10261</v>
      </c>
      <c r="C6605" s="99" t="s">
        <v>10111</v>
      </c>
      <c r="D6605" s="100">
        <v>12.93</v>
      </c>
    </row>
    <row r="6606" spans="1:4" x14ac:dyDescent="0.2">
      <c r="A6606" s="505">
        <v>50</v>
      </c>
      <c r="B6606" s="98" t="s">
        <v>10262</v>
      </c>
      <c r="C6606" s="99" t="s">
        <v>10111</v>
      </c>
      <c r="D6606" s="100">
        <v>28.47</v>
      </c>
    </row>
    <row r="6607" spans="1:4" x14ac:dyDescent="0.2">
      <c r="A6607" s="505">
        <v>47</v>
      </c>
      <c r="B6607" s="98" t="s">
        <v>10263</v>
      </c>
      <c r="C6607" s="99" t="s">
        <v>10111</v>
      </c>
      <c r="D6607" s="100">
        <v>23.66</v>
      </c>
    </row>
    <row r="6608" spans="1:4" x14ac:dyDescent="0.2">
      <c r="A6608" s="505">
        <v>48</v>
      </c>
      <c r="B6608" s="98" t="s">
        <v>10264</v>
      </c>
      <c r="C6608" s="99" t="s">
        <v>10111</v>
      </c>
      <c r="D6608" s="100">
        <v>9.23</v>
      </c>
    </row>
    <row r="6609" spans="1:4" x14ac:dyDescent="0.2">
      <c r="A6609" s="505">
        <v>52</v>
      </c>
      <c r="B6609" s="98" t="s">
        <v>10265</v>
      </c>
      <c r="C6609" s="99" t="s">
        <v>10111</v>
      </c>
      <c r="D6609" s="100">
        <v>4.6100000000000003</v>
      </c>
    </row>
    <row r="6610" spans="1:4" x14ac:dyDescent="0.2">
      <c r="A6610" s="505">
        <v>43</v>
      </c>
      <c r="B6610" s="98" t="s">
        <v>10266</v>
      </c>
      <c r="C6610" s="99" t="s">
        <v>10111</v>
      </c>
      <c r="D6610" s="100">
        <v>12.13</v>
      </c>
    </row>
    <row r="6611" spans="1:4" x14ac:dyDescent="0.2">
      <c r="A6611" s="505">
        <v>4791</v>
      </c>
      <c r="B6611" s="98" t="s">
        <v>10267</v>
      </c>
      <c r="C6611" s="99" t="s">
        <v>10170</v>
      </c>
      <c r="D6611" s="100">
        <v>21.51</v>
      </c>
    </row>
    <row r="6612" spans="1:4" ht="25.5" x14ac:dyDescent="0.2">
      <c r="A6612" s="505">
        <v>157</v>
      </c>
      <c r="B6612" s="98" t="s">
        <v>10268</v>
      </c>
      <c r="C6612" s="99" t="s">
        <v>10170</v>
      </c>
      <c r="D6612" s="100">
        <v>103.5</v>
      </c>
    </row>
    <row r="6613" spans="1:4" x14ac:dyDescent="0.2">
      <c r="A6613" s="505">
        <v>156</v>
      </c>
      <c r="B6613" s="98" t="s">
        <v>10269</v>
      </c>
      <c r="C6613" s="99" t="s">
        <v>10170</v>
      </c>
      <c r="D6613" s="100">
        <v>46.2</v>
      </c>
    </row>
    <row r="6614" spans="1:4" x14ac:dyDescent="0.2">
      <c r="A6614" s="505">
        <v>131</v>
      </c>
      <c r="B6614" s="98" t="s">
        <v>10270</v>
      </c>
      <c r="C6614" s="99" t="s">
        <v>10170</v>
      </c>
      <c r="D6614" s="100">
        <v>44.35</v>
      </c>
    </row>
    <row r="6615" spans="1:4" ht="25.5" x14ac:dyDescent="0.2">
      <c r="A6615" s="505">
        <v>39719</v>
      </c>
      <c r="B6615" s="98" t="s">
        <v>10271</v>
      </c>
      <c r="C6615" s="99" t="s">
        <v>10172</v>
      </c>
      <c r="D6615" s="100">
        <v>63.76</v>
      </c>
    </row>
    <row r="6616" spans="1:4" x14ac:dyDescent="0.2">
      <c r="A6616" s="505">
        <v>21114</v>
      </c>
      <c r="B6616" s="98" t="s">
        <v>10272</v>
      </c>
      <c r="C6616" s="99" t="s">
        <v>10111</v>
      </c>
      <c r="D6616" s="100">
        <v>13.66</v>
      </c>
    </row>
    <row r="6617" spans="1:4" x14ac:dyDescent="0.2">
      <c r="A6617" s="505">
        <v>119</v>
      </c>
      <c r="B6617" s="98" t="s">
        <v>10273</v>
      </c>
      <c r="C6617" s="99" t="s">
        <v>10111</v>
      </c>
      <c r="D6617" s="100">
        <v>5.39</v>
      </c>
    </row>
    <row r="6618" spans="1:4" x14ac:dyDescent="0.2">
      <c r="A6618" s="505">
        <v>20080</v>
      </c>
      <c r="B6618" s="98" t="s">
        <v>10274</v>
      </c>
      <c r="C6618" s="99" t="s">
        <v>10111</v>
      </c>
      <c r="D6618" s="100">
        <v>15.45</v>
      </c>
    </row>
    <row r="6619" spans="1:4" x14ac:dyDescent="0.2">
      <c r="A6619" s="505">
        <v>122</v>
      </c>
      <c r="B6619" s="98" t="s">
        <v>10275</v>
      </c>
      <c r="C6619" s="99" t="s">
        <v>10111</v>
      </c>
      <c r="D6619" s="100">
        <v>48.69</v>
      </c>
    </row>
    <row r="6620" spans="1:4" x14ac:dyDescent="0.2">
      <c r="A6620" s="505">
        <v>3410</v>
      </c>
      <c r="B6620" s="98" t="s">
        <v>10276</v>
      </c>
      <c r="C6620" s="99" t="s">
        <v>10170</v>
      </c>
      <c r="D6620" s="100">
        <v>9.77</v>
      </c>
    </row>
    <row r="6621" spans="1:4" x14ac:dyDescent="0.2">
      <c r="A6621" s="505">
        <v>124</v>
      </c>
      <c r="B6621" s="98" t="s">
        <v>10277</v>
      </c>
      <c r="C6621" s="99" t="s">
        <v>10172</v>
      </c>
      <c r="D6621" s="100">
        <v>11.52</v>
      </c>
    </row>
    <row r="6622" spans="1:4" x14ac:dyDescent="0.2">
      <c r="A6622" s="505">
        <v>7334</v>
      </c>
      <c r="B6622" s="98" t="s">
        <v>10278</v>
      </c>
      <c r="C6622" s="99" t="s">
        <v>10172</v>
      </c>
      <c r="D6622" s="100">
        <v>6.72</v>
      </c>
    </row>
    <row r="6623" spans="1:4" x14ac:dyDescent="0.2">
      <c r="A6623" s="505">
        <v>7325</v>
      </c>
      <c r="B6623" s="98" t="s">
        <v>10279</v>
      </c>
      <c r="C6623" s="99" t="s">
        <v>10170</v>
      </c>
      <c r="D6623" s="100">
        <v>5.33</v>
      </c>
    </row>
    <row r="6624" spans="1:4" x14ac:dyDescent="0.2">
      <c r="A6624" s="505">
        <v>123</v>
      </c>
      <c r="B6624" s="98" t="s">
        <v>10280</v>
      </c>
      <c r="C6624" s="99" t="s">
        <v>10172</v>
      </c>
      <c r="D6624" s="100">
        <v>5.12</v>
      </c>
    </row>
    <row r="6625" spans="1:4" x14ac:dyDescent="0.2">
      <c r="A6625" s="505">
        <v>127</v>
      </c>
      <c r="B6625" s="98" t="s">
        <v>10281</v>
      </c>
      <c r="C6625" s="99" t="s">
        <v>10172</v>
      </c>
      <c r="D6625" s="100">
        <v>12.02</v>
      </c>
    </row>
    <row r="6626" spans="1:4" x14ac:dyDescent="0.2">
      <c r="A6626" s="505">
        <v>133</v>
      </c>
      <c r="B6626" s="98" t="s">
        <v>10282</v>
      </c>
      <c r="C6626" s="99" t="s">
        <v>10172</v>
      </c>
      <c r="D6626" s="100">
        <v>5.16</v>
      </c>
    </row>
    <row r="6627" spans="1:4" x14ac:dyDescent="0.2">
      <c r="A6627" s="505">
        <v>37538</v>
      </c>
      <c r="B6627" s="98" t="s">
        <v>10283</v>
      </c>
      <c r="C6627" s="99" t="s">
        <v>10284</v>
      </c>
      <c r="D6627" s="100">
        <v>128.19</v>
      </c>
    </row>
    <row r="6628" spans="1:4" x14ac:dyDescent="0.2">
      <c r="A6628" s="505">
        <v>132</v>
      </c>
      <c r="B6628" s="98" t="s">
        <v>10285</v>
      </c>
      <c r="C6628" s="99" t="s">
        <v>10172</v>
      </c>
      <c r="D6628" s="100">
        <v>5.68</v>
      </c>
    </row>
    <row r="6629" spans="1:4" x14ac:dyDescent="0.2">
      <c r="A6629" s="505">
        <v>13408</v>
      </c>
      <c r="B6629" s="98" t="s">
        <v>10286</v>
      </c>
      <c r="C6629" s="99" t="s">
        <v>10287</v>
      </c>
      <c r="D6629" s="100">
        <v>2019.41</v>
      </c>
    </row>
    <row r="6630" spans="1:4" ht="25.5" x14ac:dyDescent="0.2">
      <c r="A6630" s="505">
        <v>37476</v>
      </c>
      <c r="B6630" s="98" t="s">
        <v>10288</v>
      </c>
      <c r="C6630" s="99" t="s">
        <v>10111</v>
      </c>
      <c r="D6630" s="100">
        <v>1343.31</v>
      </c>
    </row>
    <row r="6631" spans="1:4" ht="25.5" x14ac:dyDescent="0.2">
      <c r="A6631" s="505">
        <v>37478</v>
      </c>
      <c r="B6631" s="98" t="s">
        <v>10289</v>
      </c>
      <c r="C6631" s="99" t="s">
        <v>10111</v>
      </c>
      <c r="D6631" s="100">
        <v>1900.43</v>
      </c>
    </row>
    <row r="6632" spans="1:4" ht="25.5" x14ac:dyDescent="0.2">
      <c r="A6632" s="505">
        <v>37477</v>
      </c>
      <c r="B6632" s="98" t="s">
        <v>10290</v>
      </c>
      <c r="C6632" s="99" t="s">
        <v>10111</v>
      </c>
      <c r="D6632" s="100">
        <v>2325.4499999999998</v>
      </c>
    </row>
    <row r="6633" spans="1:4" ht="25.5" x14ac:dyDescent="0.2">
      <c r="A6633" s="505">
        <v>37479</v>
      </c>
      <c r="B6633" s="98" t="s">
        <v>10291</v>
      </c>
      <c r="C6633" s="99" t="s">
        <v>10111</v>
      </c>
      <c r="D6633" s="100">
        <v>2907.71</v>
      </c>
    </row>
    <row r="6634" spans="1:4" x14ac:dyDescent="0.2">
      <c r="A6634" s="505">
        <v>4319</v>
      </c>
      <c r="B6634" s="98" t="s">
        <v>10292</v>
      </c>
      <c r="C6634" s="99" t="s">
        <v>10111</v>
      </c>
      <c r="D6634" s="100">
        <v>0.92</v>
      </c>
    </row>
    <row r="6635" spans="1:4" x14ac:dyDescent="0.2">
      <c r="A6635" s="505">
        <v>40553</v>
      </c>
      <c r="B6635" s="98" t="s">
        <v>10293</v>
      </c>
      <c r="C6635" s="99" t="s">
        <v>10119</v>
      </c>
      <c r="D6635" s="100">
        <v>20</v>
      </c>
    </row>
    <row r="6636" spans="1:4" x14ac:dyDescent="0.2">
      <c r="A6636" s="505">
        <v>13003</v>
      </c>
      <c r="B6636" s="98" t="s">
        <v>10294</v>
      </c>
      <c r="C6636" s="99" t="s">
        <v>10172</v>
      </c>
      <c r="D6636" s="100">
        <v>1.83</v>
      </c>
    </row>
    <row r="6637" spans="1:4" x14ac:dyDescent="0.2">
      <c r="A6637" s="505">
        <v>6114</v>
      </c>
      <c r="B6637" s="98" t="s">
        <v>10295</v>
      </c>
      <c r="C6637" s="99" t="s">
        <v>10112</v>
      </c>
      <c r="D6637" s="100">
        <v>9.93</v>
      </c>
    </row>
    <row r="6638" spans="1:4" x14ac:dyDescent="0.2">
      <c r="A6638" s="505">
        <v>40912</v>
      </c>
      <c r="B6638" s="98" t="s">
        <v>10296</v>
      </c>
      <c r="C6638" s="99" t="s">
        <v>10297</v>
      </c>
      <c r="D6638" s="100">
        <v>1743.09</v>
      </c>
    </row>
    <row r="6639" spans="1:4" x14ac:dyDescent="0.2">
      <c r="A6639" s="505">
        <v>247</v>
      </c>
      <c r="B6639" s="98" t="s">
        <v>10298</v>
      </c>
      <c r="C6639" s="99" t="s">
        <v>10112</v>
      </c>
      <c r="D6639" s="100">
        <v>10.42</v>
      </c>
    </row>
    <row r="6640" spans="1:4" x14ac:dyDescent="0.2">
      <c r="A6640" s="505">
        <v>40919</v>
      </c>
      <c r="B6640" s="98" t="s">
        <v>10299</v>
      </c>
      <c r="C6640" s="99" t="s">
        <v>10297</v>
      </c>
      <c r="D6640" s="100">
        <v>1830.22</v>
      </c>
    </row>
    <row r="6641" spans="1:4" x14ac:dyDescent="0.2">
      <c r="A6641" s="505">
        <v>25958</v>
      </c>
      <c r="B6641" s="98" t="s">
        <v>18927</v>
      </c>
      <c r="C6641" s="99" t="s">
        <v>10112</v>
      </c>
      <c r="D6641" s="100">
        <v>11.61</v>
      </c>
    </row>
    <row r="6642" spans="1:4" x14ac:dyDescent="0.2">
      <c r="A6642" s="505">
        <v>40984</v>
      </c>
      <c r="B6642" s="98" t="s">
        <v>10300</v>
      </c>
      <c r="C6642" s="99" t="s">
        <v>10297</v>
      </c>
      <c r="D6642" s="100">
        <v>2040.08</v>
      </c>
    </row>
    <row r="6643" spans="1:4" x14ac:dyDescent="0.2">
      <c r="A6643" s="505">
        <v>248</v>
      </c>
      <c r="B6643" s="98" t="s">
        <v>10301</v>
      </c>
      <c r="C6643" s="99" t="s">
        <v>10112</v>
      </c>
      <c r="D6643" s="100">
        <v>10.27</v>
      </c>
    </row>
    <row r="6644" spans="1:4" x14ac:dyDescent="0.2">
      <c r="A6644" s="505">
        <v>41086</v>
      </c>
      <c r="B6644" s="98" t="s">
        <v>10302</v>
      </c>
      <c r="C6644" s="99" t="s">
        <v>10297</v>
      </c>
      <c r="D6644" s="100">
        <v>1803.68</v>
      </c>
    </row>
    <row r="6645" spans="1:4" x14ac:dyDescent="0.2">
      <c r="A6645" s="505">
        <v>34466</v>
      </c>
      <c r="B6645" s="98" t="s">
        <v>10303</v>
      </c>
      <c r="C6645" s="99" t="s">
        <v>10112</v>
      </c>
      <c r="D6645" s="100">
        <v>10.34</v>
      </c>
    </row>
    <row r="6646" spans="1:4" x14ac:dyDescent="0.2">
      <c r="A6646" s="505">
        <v>41083</v>
      </c>
      <c r="B6646" s="98" t="s">
        <v>10304</v>
      </c>
      <c r="C6646" s="99" t="s">
        <v>10297</v>
      </c>
      <c r="D6646" s="100">
        <v>1815.68</v>
      </c>
    </row>
    <row r="6647" spans="1:4" x14ac:dyDescent="0.2">
      <c r="A6647" s="505">
        <v>252</v>
      </c>
      <c r="B6647" s="98" t="s">
        <v>10305</v>
      </c>
      <c r="C6647" s="99" t="s">
        <v>10112</v>
      </c>
      <c r="D6647" s="100">
        <v>10.65</v>
      </c>
    </row>
    <row r="6648" spans="1:4" x14ac:dyDescent="0.2">
      <c r="A6648" s="505">
        <v>40909</v>
      </c>
      <c r="B6648" s="98" t="s">
        <v>10306</v>
      </c>
      <c r="C6648" s="99" t="s">
        <v>10297</v>
      </c>
      <c r="D6648" s="100">
        <v>1869.63</v>
      </c>
    </row>
    <row r="6649" spans="1:4" x14ac:dyDescent="0.2">
      <c r="A6649" s="505">
        <v>242</v>
      </c>
      <c r="B6649" s="98" t="s">
        <v>10307</v>
      </c>
      <c r="C6649" s="99" t="s">
        <v>10112</v>
      </c>
      <c r="D6649" s="100">
        <v>11.59</v>
      </c>
    </row>
    <row r="6650" spans="1:4" x14ac:dyDescent="0.2">
      <c r="A6650" s="505">
        <v>41085</v>
      </c>
      <c r="B6650" s="98" t="s">
        <v>10308</v>
      </c>
      <c r="C6650" s="99" t="s">
        <v>10297</v>
      </c>
      <c r="D6650" s="100">
        <v>2035.58</v>
      </c>
    </row>
    <row r="6651" spans="1:4" ht="25.5" x14ac:dyDescent="0.2">
      <c r="A6651" s="505">
        <v>427</v>
      </c>
      <c r="B6651" s="98" t="s">
        <v>10309</v>
      </c>
      <c r="C6651" s="99" t="s">
        <v>10111</v>
      </c>
      <c r="D6651" s="100">
        <v>4.67</v>
      </c>
    </row>
    <row r="6652" spans="1:4" ht="25.5" x14ac:dyDescent="0.2">
      <c r="A6652" s="505">
        <v>417</v>
      </c>
      <c r="B6652" s="98" t="s">
        <v>10310</v>
      </c>
      <c r="C6652" s="99" t="s">
        <v>10111</v>
      </c>
      <c r="D6652" s="100">
        <v>2.2000000000000002</v>
      </c>
    </row>
    <row r="6653" spans="1:4" ht="25.5" x14ac:dyDescent="0.2">
      <c r="A6653" s="505">
        <v>11273</v>
      </c>
      <c r="B6653" s="98" t="s">
        <v>10311</v>
      </c>
      <c r="C6653" s="99" t="s">
        <v>10111</v>
      </c>
      <c r="D6653" s="100">
        <v>6.83</v>
      </c>
    </row>
    <row r="6654" spans="1:4" ht="25.5" x14ac:dyDescent="0.2">
      <c r="A6654" s="505">
        <v>11272</v>
      </c>
      <c r="B6654" s="98" t="s">
        <v>10312</v>
      </c>
      <c r="C6654" s="99" t="s">
        <v>10111</v>
      </c>
      <c r="D6654" s="100">
        <v>4.12</v>
      </c>
    </row>
    <row r="6655" spans="1:4" ht="25.5" x14ac:dyDescent="0.2">
      <c r="A6655" s="505">
        <v>11275</v>
      </c>
      <c r="B6655" s="98" t="s">
        <v>10313</v>
      </c>
      <c r="C6655" s="99" t="s">
        <v>10111</v>
      </c>
      <c r="D6655" s="100">
        <v>1.65</v>
      </c>
    </row>
    <row r="6656" spans="1:4" ht="25.5" x14ac:dyDescent="0.2">
      <c r="A6656" s="505">
        <v>11274</v>
      </c>
      <c r="B6656" s="98" t="s">
        <v>10314</v>
      </c>
      <c r="C6656" s="99" t="s">
        <v>10111</v>
      </c>
      <c r="D6656" s="100">
        <v>1.26</v>
      </c>
    </row>
    <row r="6657" spans="1:4" x14ac:dyDescent="0.2">
      <c r="A6657" s="505">
        <v>38470</v>
      </c>
      <c r="B6657" s="98" t="s">
        <v>10315</v>
      </c>
      <c r="C6657" s="99" t="s">
        <v>10111</v>
      </c>
      <c r="D6657" s="100">
        <v>37.21</v>
      </c>
    </row>
    <row r="6658" spans="1:4" x14ac:dyDescent="0.2">
      <c r="A6658" s="505">
        <v>38547</v>
      </c>
      <c r="B6658" s="98" t="s">
        <v>10316</v>
      </c>
      <c r="C6658" s="99" t="s">
        <v>10111</v>
      </c>
      <c r="D6658" s="100">
        <v>101.54</v>
      </c>
    </row>
    <row r="6659" spans="1:4" x14ac:dyDescent="0.2">
      <c r="A6659" s="505">
        <v>38469</v>
      </c>
      <c r="B6659" s="98" t="s">
        <v>10317</v>
      </c>
      <c r="C6659" s="99" t="s">
        <v>10111</v>
      </c>
      <c r="D6659" s="100">
        <v>109.18</v>
      </c>
    </row>
    <row r="6660" spans="1:4" x14ac:dyDescent="0.2">
      <c r="A6660" s="505">
        <v>38467</v>
      </c>
      <c r="B6660" s="98" t="s">
        <v>10318</v>
      </c>
      <c r="C6660" s="99" t="s">
        <v>10111</v>
      </c>
      <c r="D6660" s="100">
        <v>61.43</v>
      </c>
    </row>
    <row r="6661" spans="1:4" x14ac:dyDescent="0.2">
      <c r="A6661" s="505">
        <v>38468</v>
      </c>
      <c r="B6661" s="98" t="s">
        <v>10319</v>
      </c>
      <c r="C6661" s="99" t="s">
        <v>10111</v>
      </c>
      <c r="D6661" s="100">
        <v>67.599999999999994</v>
      </c>
    </row>
    <row r="6662" spans="1:4" x14ac:dyDescent="0.2">
      <c r="A6662" s="505">
        <v>38471</v>
      </c>
      <c r="B6662" s="98" t="s">
        <v>10320</v>
      </c>
      <c r="C6662" s="99" t="s">
        <v>10111</v>
      </c>
      <c r="D6662" s="100">
        <v>87.79</v>
      </c>
    </row>
    <row r="6663" spans="1:4" x14ac:dyDescent="0.2">
      <c r="A6663" s="505">
        <v>37370</v>
      </c>
      <c r="B6663" s="98" t="s">
        <v>10321</v>
      </c>
      <c r="C6663" s="99" t="s">
        <v>10112</v>
      </c>
      <c r="D6663" s="100">
        <v>2.41</v>
      </c>
    </row>
    <row r="6664" spans="1:4" x14ac:dyDescent="0.2">
      <c r="A6664" s="505">
        <v>40862</v>
      </c>
      <c r="B6664" s="98" t="s">
        <v>10322</v>
      </c>
      <c r="C6664" s="99" t="s">
        <v>10297</v>
      </c>
      <c r="D6664" s="100">
        <v>455.35</v>
      </c>
    </row>
    <row r="6665" spans="1:4" x14ac:dyDescent="0.2">
      <c r="A6665" s="505">
        <v>10658</v>
      </c>
      <c r="B6665" s="98" t="s">
        <v>10323</v>
      </c>
      <c r="C6665" s="99" t="s">
        <v>10111</v>
      </c>
      <c r="D6665" s="100">
        <v>6900</v>
      </c>
    </row>
    <row r="6666" spans="1:4" x14ac:dyDescent="0.2">
      <c r="A6666" s="505">
        <v>253</v>
      </c>
      <c r="B6666" s="98" t="s">
        <v>10324</v>
      </c>
      <c r="C6666" s="99" t="s">
        <v>10112</v>
      </c>
      <c r="D6666" s="100">
        <v>16.73</v>
      </c>
    </row>
    <row r="6667" spans="1:4" x14ac:dyDescent="0.2">
      <c r="A6667" s="505">
        <v>40809</v>
      </c>
      <c r="B6667" s="98" t="s">
        <v>10325</v>
      </c>
      <c r="C6667" s="99" t="s">
        <v>10297</v>
      </c>
      <c r="D6667" s="100">
        <v>2934.1</v>
      </c>
    </row>
    <row r="6668" spans="1:4" ht="38.25" x14ac:dyDescent="0.2">
      <c r="A6668" s="505">
        <v>42457</v>
      </c>
      <c r="B6668" s="98" t="s">
        <v>18928</v>
      </c>
      <c r="C6668" s="99" t="s">
        <v>10111</v>
      </c>
      <c r="D6668" s="100">
        <v>1585.1</v>
      </c>
    </row>
    <row r="6669" spans="1:4" x14ac:dyDescent="0.2">
      <c r="A6669" s="505">
        <v>583</v>
      </c>
      <c r="B6669" s="98" t="s">
        <v>10326</v>
      </c>
      <c r="C6669" s="99" t="s">
        <v>10170</v>
      </c>
      <c r="D6669" s="100">
        <v>23</v>
      </c>
    </row>
    <row r="6670" spans="1:4" x14ac:dyDescent="0.2">
      <c r="A6670" s="505">
        <v>299</v>
      </c>
      <c r="B6670" s="98" t="s">
        <v>10327</v>
      </c>
      <c r="C6670" s="99" t="s">
        <v>10111</v>
      </c>
      <c r="D6670" s="100">
        <v>1.81</v>
      </c>
    </row>
    <row r="6671" spans="1:4" x14ac:dyDescent="0.2">
      <c r="A6671" s="505">
        <v>298</v>
      </c>
      <c r="B6671" s="98" t="s">
        <v>10328</v>
      </c>
      <c r="C6671" s="99" t="s">
        <v>10111</v>
      </c>
      <c r="D6671" s="100">
        <v>1.82</v>
      </c>
    </row>
    <row r="6672" spans="1:4" x14ac:dyDescent="0.2">
      <c r="A6672" s="505">
        <v>295</v>
      </c>
      <c r="B6672" s="98" t="s">
        <v>10329</v>
      </c>
      <c r="C6672" s="99" t="s">
        <v>10111</v>
      </c>
      <c r="D6672" s="100">
        <v>1.0900000000000001</v>
      </c>
    </row>
    <row r="6673" spans="1:4" x14ac:dyDescent="0.2">
      <c r="A6673" s="505">
        <v>296</v>
      </c>
      <c r="B6673" s="98" t="s">
        <v>10330</v>
      </c>
      <c r="C6673" s="99" t="s">
        <v>10111</v>
      </c>
      <c r="D6673" s="100">
        <v>1.1299999999999999</v>
      </c>
    </row>
    <row r="6674" spans="1:4" x14ac:dyDescent="0.2">
      <c r="A6674" s="505">
        <v>297</v>
      </c>
      <c r="B6674" s="98" t="s">
        <v>10331</v>
      </c>
      <c r="C6674" s="99" t="s">
        <v>10111</v>
      </c>
      <c r="D6674" s="100">
        <v>1.59</v>
      </c>
    </row>
    <row r="6675" spans="1:4" x14ac:dyDescent="0.2">
      <c r="A6675" s="505">
        <v>301</v>
      </c>
      <c r="B6675" s="98" t="s">
        <v>10332</v>
      </c>
      <c r="C6675" s="99" t="s">
        <v>10111</v>
      </c>
      <c r="D6675" s="100">
        <v>2</v>
      </c>
    </row>
    <row r="6676" spans="1:4" x14ac:dyDescent="0.2">
      <c r="A6676" s="505">
        <v>300</v>
      </c>
      <c r="B6676" s="98" t="s">
        <v>10333</v>
      </c>
      <c r="C6676" s="99" t="s">
        <v>10111</v>
      </c>
      <c r="D6676" s="100">
        <v>8.4</v>
      </c>
    </row>
    <row r="6677" spans="1:4" x14ac:dyDescent="0.2">
      <c r="A6677" s="505">
        <v>20084</v>
      </c>
      <c r="B6677" s="98" t="s">
        <v>10334</v>
      </c>
      <c r="C6677" s="99" t="s">
        <v>10111</v>
      </c>
      <c r="D6677" s="100">
        <v>1.0900000000000001</v>
      </c>
    </row>
    <row r="6678" spans="1:4" x14ac:dyDescent="0.2">
      <c r="A6678" s="505">
        <v>20085</v>
      </c>
      <c r="B6678" s="98" t="s">
        <v>10335</v>
      </c>
      <c r="C6678" s="99" t="s">
        <v>10111</v>
      </c>
      <c r="D6678" s="100">
        <v>1.01</v>
      </c>
    </row>
    <row r="6679" spans="1:4" x14ac:dyDescent="0.2">
      <c r="A6679" s="505">
        <v>311</v>
      </c>
      <c r="B6679" s="98" t="s">
        <v>10336</v>
      </c>
      <c r="C6679" s="99" t="s">
        <v>10111</v>
      </c>
      <c r="D6679" s="100">
        <v>6.5</v>
      </c>
    </row>
    <row r="6680" spans="1:4" x14ac:dyDescent="0.2">
      <c r="A6680" s="505">
        <v>318</v>
      </c>
      <c r="B6680" s="98" t="s">
        <v>10337</v>
      </c>
      <c r="C6680" s="99" t="s">
        <v>10111</v>
      </c>
      <c r="D6680" s="100">
        <v>11.39</v>
      </c>
    </row>
    <row r="6681" spans="1:4" x14ac:dyDescent="0.2">
      <c r="A6681" s="505">
        <v>319</v>
      </c>
      <c r="B6681" s="98" t="s">
        <v>10338</v>
      </c>
      <c r="C6681" s="99" t="s">
        <v>10111</v>
      </c>
      <c r="D6681" s="100">
        <v>21.51</v>
      </c>
    </row>
    <row r="6682" spans="1:4" x14ac:dyDescent="0.2">
      <c r="A6682" s="505">
        <v>320</v>
      </c>
      <c r="B6682" s="98" t="s">
        <v>10339</v>
      </c>
      <c r="C6682" s="99" t="s">
        <v>10111</v>
      </c>
      <c r="D6682" s="100">
        <v>68.39</v>
      </c>
    </row>
    <row r="6683" spans="1:4" x14ac:dyDescent="0.2">
      <c r="A6683" s="505">
        <v>314</v>
      </c>
      <c r="B6683" s="98" t="s">
        <v>10340</v>
      </c>
      <c r="C6683" s="99" t="s">
        <v>10111</v>
      </c>
      <c r="D6683" s="100">
        <v>105.05</v>
      </c>
    </row>
    <row r="6684" spans="1:4" x14ac:dyDescent="0.2">
      <c r="A6684" s="505">
        <v>303</v>
      </c>
      <c r="B6684" s="98" t="s">
        <v>10341</v>
      </c>
      <c r="C6684" s="99" t="s">
        <v>10111</v>
      </c>
      <c r="D6684" s="100">
        <v>2.72</v>
      </c>
    </row>
    <row r="6685" spans="1:4" x14ac:dyDescent="0.2">
      <c r="A6685" s="505">
        <v>304</v>
      </c>
      <c r="B6685" s="98" t="s">
        <v>10342</v>
      </c>
      <c r="C6685" s="99" t="s">
        <v>10111</v>
      </c>
      <c r="D6685" s="100">
        <v>4.16</v>
      </c>
    </row>
    <row r="6686" spans="1:4" x14ac:dyDescent="0.2">
      <c r="A6686" s="505">
        <v>305</v>
      </c>
      <c r="B6686" s="98" t="s">
        <v>10343</v>
      </c>
      <c r="C6686" s="99" t="s">
        <v>10111</v>
      </c>
      <c r="D6686" s="100">
        <v>7.11</v>
      </c>
    </row>
    <row r="6687" spans="1:4" x14ac:dyDescent="0.2">
      <c r="A6687" s="505">
        <v>306</v>
      </c>
      <c r="B6687" s="98" t="s">
        <v>10344</v>
      </c>
      <c r="C6687" s="99" t="s">
        <v>10111</v>
      </c>
      <c r="D6687" s="100">
        <v>8.5399999999999991</v>
      </c>
    </row>
    <row r="6688" spans="1:4" x14ac:dyDescent="0.2">
      <c r="A6688" s="505">
        <v>307</v>
      </c>
      <c r="B6688" s="98" t="s">
        <v>10345</v>
      </c>
      <c r="C6688" s="99" t="s">
        <v>10111</v>
      </c>
      <c r="D6688" s="100">
        <v>16.86</v>
      </c>
    </row>
    <row r="6689" spans="1:4" x14ac:dyDescent="0.2">
      <c r="A6689" s="505">
        <v>309</v>
      </c>
      <c r="B6689" s="98" t="s">
        <v>10346</v>
      </c>
      <c r="C6689" s="99" t="s">
        <v>10111</v>
      </c>
      <c r="D6689" s="100">
        <v>34.56</v>
      </c>
    </row>
    <row r="6690" spans="1:4" x14ac:dyDescent="0.2">
      <c r="A6690" s="505">
        <v>310</v>
      </c>
      <c r="B6690" s="98" t="s">
        <v>10347</v>
      </c>
      <c r="C6690" s="99" t="s">
        <v>10111</v>
      </c>
      <c r="D6690" s="100">
        <v>43.83</v>
      </c>
    </row>
    <row r="6691" spans="1:4" x14ac:dyDescent="0.2">
      <c r="A6691" s="505">
        <v>328</v>
      </c>
      <c r="B6691" s="98" t="s">
        <v>10348</v>
      </c>
      <c r="C6691" s="99" t="s">
        <v>10111</v>
      </c>
      <c r="D6691" s="100">
        <v>5.23</v>
      </c>
    </row>
    <row r="6692" spans="1:4" x14ac:dyDescent="0.2">
      <c r="A6692" s="505">
        <v>325</v>
      </c>
      <c r="B6692" s="98" t="s">
        <v>10349</v>
      </c>
      <c r="C6692" s="99" t="s">
        <v>10111</v>
      </c>
      <c r="D6692" s="100">
        <v>2.0299999999999998</v>
      </c>
    </row>
    <row r="6693" spans="1:4" x14ac:dyDescent="0.2">
      <c r="A6693" s="505">
        <v>20326</v>
      </c>
      <c r="B6693" s="98" t="s">
        <v>10350</v>
      </c>
      <c r="C6693" s="99" t="s">
        <v>10111</v>
      </c>
      <c r="D6693" s="100">
        <v>5.43</v>
      </c>
    </row>
    <row r="6694" spans="1:4" x14ac:dyDescent="0.2">
      <c r="A6694" s="505">
        <v>329</v>
      </c>
      <c r="B6694" s="98" t="s">
        <v>10351</v>
      </c>
      <c r="C6694" s="99" t="s">
        <v>10111</v>
      </c>
      <c r="D6694" s="100">
        <v>6.68</v>
      </c>
    </row>
    <row r="6695" spans="1:4" x14ac:dyDescent="0.2">
      <c r="A6695" s="505">
        <v>308</v>
      </c>
      <c r="B6695" s="98" t="s">
        <v>10352</v>
      </c>
      <c r="C6695" s="99" t="s">
        <v>10111</v>
      </c>
      <c r="D6695" s="100">
        <v>22.52</v>
      </c>
    </row>
    <row r="6696" spans="1:4" x14ac:dyDescent="0.2">
      <c r="A6696" s="505">
        <v>39642</v>
      </c>
      <c r="B6696" s="98" t="s">
        <v>10353</v>
      </c>
      <c r="C6696" s="99" t="s">
        <v>10111</v>
      </c>
      <c r="D6696" s="100">
        <v>1.36</v>
      </c>
    </row>
    <row r="6697" spans="1:4" x14ac:dyDescent="0.2">
      <c r="A6697" s="505">
        <v>39641</v>
      </c>
      <c r="B6697" s="98" t="s">
        <v>10354</v>
      </c>
      <c r="C6697" s="99" t="s">
        <v>10111</v>
      </c>
      <c r="D6697" s="100">
        <v>0.95</v>
      </c>
    </row>
    <row r="6698" spans="1:4" x14ac:dyDescent="0.2">
      <c r="A6698" s="505">
        <v>39643</v>
      </c>
      <c r="B6698" s="98" t="s">
        <v>10355</v>
      </c>
      <c r="C6698" s="99" t="s">
        <v>10111</v>
      </c>
      <c r="D6698" s="100">
        <v>3.8</v>
      </c>
    </row>
    <row r="6699" spans="1:4" x14ac:dyDescent="0.2">
      <c r="A6699" s="505">
        <v>39644</v>
      </c>
      <c r="B6699" s="98" t="s">
        <v>10356</v>
      </c>
      <c r="C6699" s="99" t="s">
        <v>10111</v>
      </c>
      <c r="D6699" s="100">
        <v>4.9000000000000004</v>
      </c>
    </row>
    <row r="6700" spans="1:4" x14ac:dyDescent="0.2">
      <c r="A6700" s="505">
        <v>39645</v>
      </c>
      <c r="B6700" s="98" t="s">
        <v>10357</v>
      </c>
      <c r="C6700" s="99" t="s">
        <v>10111</v>
      </c>
      <c r="D6700" s="100">
        <v>6.33</v>
      </c>
    </row>
    <row r="6701" spans="1:4" x14ac:dyDescent="0.2">
      <c r="A6701" s="505">
        <v>12548</v>
      </c>
      <c r="B6701" s="98" t="s">
        <v>10358</v>
      </c>
      <c r="C6701" s="99" t="s">
        <v>10111</v>
      </c>
      <c r="D6701" s="100">
        <v>67.180000000000007</v>
      </c>
    </row>
    <row r="6702" spans="1:4" x14ac:dyDescent="0.2">
      <c r="A6702" s="505">
        <v>13113</v>
      </c>
      <c r="B6702" s="98" t="s">
        <v>10359</v>
      </c>
      <c r="C6702" s="99" t="s">
        <v>10111</v>
      </c>
      <c r="D6702" s="100">
        <v>27.53</v>
      </c>
    </row>
    <row r="6703" spans="1:4" x14ac:dyDescent="0.2">
      <c r="A6703" s="505">
        <v>13114</v>
      </c>
      <c r="B6703" s="98" t="s">
        <v>10360</v>
      </c>
      <c r="C6703" s="99" t="s">
        <v>10111</v>
      </c>
      <c r="D6703" s="100">
        <v>33.520000000000003</v>
      </c>
    </row>
    <row r="6704" spans="1:4" x14ac:dyDescent="0.2">
      <c r="A6704" s="505">
        <v>12530</v>
      </c>
      <c r="B6704" s="98" t="s">
        <v>10361</v>
      </c>
      <c r="C6704" s="99" t="s">
        <v>10111</v>
      </c>
      <c r="D6704" s="100">
        <v>40.840000000000003</v>
      </c>
    </row>
    <row r="6705" spans="1:4" x14ac:dyDescent="0.2">
      <c r="A6705" s="505">
        <v>12531</v>
      </c>
      <c r="B6705" s="98" t="s">
        <v>10362</v>
      </c>
      <c r="C6705" s="99" t="s">
        <v>10111</v>
      </c>
      <c r="D6705" s="100">
        <v>45.68</v>
      </c>
    </row>
    <row r="6706" spans="1:4" x14ac:dyDescent="0.2">
      <c r="A6706" s="505">
        <v>12532</v>
      </c>
      <c r="B6706" s="98" t="s">
        <v>10363</v>
      </c>
      <c r="C6706" s="99" t="s">
        <v>10111</v>
      </c>
      <c r="D6706" s="100">
        <v>55.87</v>
      </c>
    </row>
    <row r="6707" spans="1:4" x14ac:dyDescent="0.2">
      <c r="A6707" s="505">
        <v>12533</v>
      </c>
      <c r="B6707" s="98" t="s">
        <v>10364</v>
      </c>
      <c r="C6707" s="99" t="s">
        <v>10111</v>
      </c>
      <c r="D6707" s="100">
        <v>66.64</v>
      </c>
    </row>
    <row r="6708" spans="1:4" x14ac:dyDescent="0.2">
      <c r="A6708" s="505">
        <v>12544</v>
      </c>
      <c r="B6708" s="98" t="s">
        <v>10365</v>
      </c>
      <c r="C6708" s="99" t="s">
        <v>10111</v>
      </c>
      <c r="D6708" s="100">
        <v>81.41</v>
      </c>
    </row>
    <row r="6709" spans="1:4" x14ac:dyDescent="0.2">
      <c r="A6709" s="505">
        <v>12546</v>
      </c>
      <c r="B6709" s="98" t="s">
        <v>10366</v>
      </c>
      <c r="C6709" s="99" t="s">
        <v>10111</v>
      </c>
      <c r="D6709" s="100">
        <v>84.27</v>
      </c>
    </row>
    <row r="6710" spans="1:4" x14ac:dyDescent="0.2">
      <c r="A6710" s="505">
        <v>12547</v>
      </c>
      <c r="B6710" s="98" t="s">
        <v>10367</v>
      </c>
      <c r="C6710" s="99" t="s">
        <v>10111</v>
      </c>
      <c r="D6710" s="100">
        <v>98</v>
      </c>
    </row>
    <row r="6711" spans="1:4" x14ac:dyDescent="0.2">
      <c r="A6711" s="505">
        <v>12551</v>
      </c>
      <c r="B6711" s="98" t="s">
        <v>10368</v>
      </c>
      <c r="C6711" s="99" t="s">
        <v>10111</v>
      </c>
      <c r="D6711" s="100">
        <v>106.71</v>
      </c>
    </row>
    <row r="6712" spans="1:4" x14ac:dyDescent="0.2">
      <c r="A6712" s="505">
        <v>12563</v>
      </c>
      <c r="B6712" s="98" t="s">
        <v>10369</v>
      </c>
      <c r="C6712" s="99" t="s">
        <v>10111</v>
      </c>
      <c r="D6712" s="100">
        <v>167.61</v>
      </c>
    </row>
    <row r="6713" spans="1:4" x14ac:dyDescent="0.2">
      <c r="A6713" s="505">
        <v>12565</v>
      </c>
      <c r="B6713" s="98" t="s">
        <v>10370</v>
      </c>
      <c r="C6713" s="99" t="s">
        <v>10111</v>
      </c>
      <c r="D6713" s="100">
        <v>263.76</v>
      </c>
    </row>
    <row r="6714" spans="1:4" x14ac:dyDescent="0.2">
      <c r="A6714" s="505">
        <v>12567</v>
      </c>
      <c r="B6714" s="98" t="s">
        <v>10371</v>
      </c>
      <c r="C6714" s="99" t="s">
        <v>10111</v>
      </c>
      <c r="D6714" s="100">
        <v>343.21</v>
      </c>
    </row>
    <row r="6715" spans="1:4" x14ac:dyDescent="0.2">
      <c r="A6715" s="505">
        <v>12568</v>
      </c>
      <c r="B6715" s="98" t="s">
        <v>10372</v>
      </c>
      <c r="C6715" s="99" t="s">
        <v>10111</v>
      </c>
      <c r="D6715" s="100">
        <v>566.69000000000005</v>
      </c>
    </row>
    <row r="6716" spans="1:4" x14ac:dyDescent="0.2">
      <c r="A6716" s="505">
        <v>11789</v>
      </c>
      <c r="B6716" s="98" t="s">
        <v>10373</v>
      </c>
      <c r="C6716" s="99" t="s">
        <v>10111</v>
      </c>
      <c r="D6716" s="100">
        <v>0.62</v>
      </c>
    </row>
    <row r="6717" spans="1:4" ht="25.5" x14ac:dyDescent="0.2">
      <c r="A6717" s="505">
        <v>20975</v>
      </c>
      <c r="B6717" s="98" t="s">
        <v>10374</v>
      </c>
      <c r="C6717" s="99" t="s">
        <v>10111</v>
      </c>
      <c r="D6717" s="100">
        <v>9.1</v>
      </c>
    </row>
    <row r="6718" spans="1:4" ht="25.5" x14ac:dyDescent="0.2">
      <c r="A6718" s="505">
        <v>20976</v>
      </c>
      <c r="B6718" s="98" t="s">
        <v>10375</v>
      </c>
      <c r="C6718" s="99" t="s">
        <v>10111</v>
      </c>
      <c r="D6718" s="100">
        <v>13.75</v>
      </c>
    </row>
    <row r="6719" spans="1:4" x14ac:dyDescent="0.2">
      <c r="A6719" s="505">
        <v>40340</v>
      </c>
      <c r="B6719" s="98" t="s">
        <v>10376</v>
      </c>
      <c r="C6719" s="99" t="s">
        <v>10111</v>
      </c>
      <c r="D6719" s="100">
        <v>52.96</v>
      </c>
    </row>
    <row r="6720" spans="1:4" x14ac:dyDescent="0.2">
      <c r="A6720" s="505">
        <v>40341</v>
      </c>
      <c r="B6720" s="98" t="s">
        <v>10377</v>
      </c>
      <c r="C6720" s="99" t="s">
        <v>10111</v>
      </c>
      <c r="D6720" s="100">
        <v>62.71</v>
      </c>
    </row>
    <row r="6721" spans="1:4" x14ac:dyDescent="0.2">
      <c r="A6721" s="505">
        <v>40342</v>
      </c>
      <c r="B6721" s="98" t="s">
        <v>10378</v>
      </c>
      <c r="C6721" s="99" t="s">
        <v>10111</v>
      </c>
      <c r="D6721" s="100">
        <v>79.5</v>
      </c>
    </row>
    <row r="6722" spans="1:4" x14ac:dyDescent="0.2">
      <c r="A6722" s="505">
        <v>40343</v>
      </c>
      <c r="B6722" s="98" t="s">
        <v>10379</v>
      </c>
      <c r="C6722" s="99" t="s">
        <v>10111</v>
      </c>
      <c r="D6722" s="100">
        <v>97.54</v>
      </c>
    </row>
    <row r="6723" spans="1:4" x14ac:dyDescent="0.2">
      <c r="A6723" s="505">
        <v>40344</v>
      </c>
      <c r="B6723" s="98" t="s">
        <v>10380</v>
      </c>
      <c r="C6723" s="99" t="s">
        <v>10111</v>
      </c>
      <c r="D6723" s="100">
        <v>103.13</v>
      </c>
    </row>
    <row r="6724" spans="1:4" x14ac:dyDescent="0.2">
      <c r="A6724" s="505">
        <v>40345</v>
      </c>
      <c r="B6724" s="98" t="s">
        <v>10381</v>
      </c>
      <c r="C6724" s="99" t="s">
        <v>10111</v>
      </c>
      <c r="D6724" s="100">
        <v>128.76</v>
      </c>
    </row>
    <row r="6725" spans="1:4" x14ac:dyDescent="0.2">
      <c r="A6725" s="505">
        <v>40346</v>
      </c>
      <c r="B6725" s="98" t="s">
        <v>10382</v>
      </c>
      <c r="C6725" s="99" t="s">
        <v>10111</v>
      </c>
      <c r="D6725" s="100">
        <v>121.13</v>
      </c>
    </row>
    <row r="6726" spans="1:4" x14ac:dyDescent="0.2">
      <c r="A6726" s="505">
        <v>40347</v>
      </c>
      <c r="B6726" s="98" t="s">
        <v>10383</v>
      </c>
      <c r="C6726" s="99" t="s">
        <v>10111</v>
      </c>
      <c r="D6726" s="100">
        <v>149.77000000000001</v>
      </c>
    </row>
    <row r="6727" spans="1:4" x14ac:dyDescent="0.2">
      <c r="A6727" s="505">
        <v>38840</v>
      </c>
      <c r="B6727" s="98" t="s">
        <v>10384</v>
      </c>
      <c r="C6727" s="99" t="s">
        <v>10111</v>
      </c>
      <c r="D6727" s="100">
        <v>1.97</v>
      </c>
    </row>
    <row r="6728" spans="1:4" x14ac:dyDescent="0.2">
      <c r="A6728" s="505">
        <v>38841</v>
      </c>
      <c r="B6728" s="98" t="s">
        <v>10385</v>
      </c>
      <c r="C6728" s="99" t="s">
        <v>10111</v>
      </c>
      <c r="D6728" s="100">
        <v>2.19</v>
      </c>
    </row>
    <row r="6729" spans="1:4" x14ac:dyDescent="0.2">
      <c r="A6729" s="505">
        <v>38842</v>
      </c>
      <c r="B6729" s="98" t="s">
        <v>10386</v>
      </c>
      <c r="C6729" s="99" t="s">
        <v>10111</v>
      </c>
      <c r="D6729" s="100">
        <v>4.32</v>
      </c>
    </row>
    <row r="6730" spans="1:4" x14ac:dyDescent="0.2">
      <c r="A6730" s="505">
        <v>38843</v>
      </c>
      <c r="B6730" s="98" t="s">
        <v>10387</v>
      </c>
      <c r="C6730" s="99" t="s">
        <v>10111</v>
      </c>
      <c r="D6730" s="100">
        <v>6.76</v>
      </c>
    </row>
    <row r="6731" spans="1:4" ht="25.5" x14ac:dyDescent="0.2">
      <c r="A6731" s="505">
        <v>13761</v>
      </c>
      <c r="B6731" s="98" t="s">
        <v>10388</v>
      </c>
      <c r="C6731" s="99" t="s">
        <v>10111</v>
      </c>
      <c r="D6731" s="100">
        <v>2850</v>
      </c>
    </row>
    <row r="6732" spans="1:4" ht="25.5" x14ac:dyDescent="0.2">
      <c r="A6732" s="505">
        <v>12888</v>
      </c>
      <c r="B6732" s="98" t="s">
        <v>10389</v>
      </c>
      <c r="C6732" s="99" t="s">
        <v>10390</v>
      </c>
      <c r="D6732" s="100">
        <v>84.62</v>
      </c>
    </row>
    <row r="6733" spans="1:4" x14ac:dyDescent="0.2">
      <c r="A6733" s="505">
        <v>12889</v>
      </c>
      <c r="B6733" s="98" t="s">
        <v>10391</v>
      </c>
      <c r="C6733" s="99" t="s">
        <v>10390</v>
      </c>
      <c r="D6733" s="100">
        <v>55.26</v>
      </c>
    </row>
    <row r="6734" spans="1:4" ht="25.5" x14ac:dyDescent="0.2">
      <c r="A6734" s="505">
        <v>4814</v>
      </c>
      <c r="B6734" s="98" t="s">
        <v>10392</v>
      </c>
      <c r="C6734" s="99" t="s">
        <v>10111</v>
      </c>
      <c r="D6734" s="100">
        <v>104.23</v>
      </c>
    </row>
    <row r="6735" spans="1:4" x14ac:dyDescent="0.2">
      <c r="A6735" s="505">
        <v>25967</v>
      </c>
      <c r="B6735" s="98" t="s">
        <v>10393</v>
      </c>
      <c r="C6735" s="99" t="s">
        <v>10111</v>
      </c>
      <c r="D6735" s="100">
        <v>1368.14</v>
      </c>
    </row>
    <row r="6736" spans="1:4" x14ac:dyDescent="0.2">
      <c r="A6736" s="505">
        <v>6122</v>
      </c>
      <c r="B6736" s="98" t="s">
        <v>10394</v>
      </c>
      <c r="C6736" s="99" t="s">
        <v>10112</v>
      </c>
      <c r="D6736" s="100">
        <v>17.45</v>
      </c>
    </row>
    <row r="6737" spans="1:4" x14ac:dyDescent="0.2">
      <c r="A6737" s="505">
        <v>40810</v>
      </c>
      <c r="B6737" s="98" t="s">
        <v>18929</v>
      </c>
      <c r="C6737" s="99" t="s">
        <v>10297</v>
      </c>
      <c r="D6737" s="100">
        <v>3060.94</v>
      </c>
    </row>
    <row r="6738" spans="1:4" x14ac:dyDescent="0.2">
      <c r="A6738" s="505">
        <v>21100</v>
      </c>
      <c r="B6738" s="98" t="s">
        <v>10395</v>
      </c>
      <c r="C6738" s="99" t="s">
        <v>10111</v>
      </c>
      <c r="D6738" s="100">
        <v>2579.0300000000002</v>
      </c>
    </row>
    <row r="6739" spans="1:4" ht="25.5" x14ac:dyDescent="0.2">
      <c r="A6739" s="505">
        <v>11816</v>
      </c>
      <c r="B6739" s="98" t="s">
        <v>10396</v>
      </c>
      <c r="C6739" s="99" t="s">
        <v>10111</v>
      </c>
      <c r="D6739" s="100">
        <v>2750</v>
      </c>
    </row>
    <row r="6740" spans="1:4" ht="25.5" x14ac:dyDescent="0.2">
      <c r="A6740" s="505">
        <v>11814</v>
      </c>
      <c r="B6740" s="98" t="s">
        <v>10397</v>
      </c>
      <c r="C6740" s="99" t="s">
        <v>10111</v>
      </c>
      <c r="D6740" s="100">
        <v>5986.06</v>
      </c>
    </row>
    <row r="6741" spans="1:4" ht="25.5" x14ac:dyDescent="0.2">
      <c r="A6741" s="505">
        <v>14186</v>
      </c>
      <c r="B6741" s="98" t="s">
        <v>10398</v>
      </c>
      <c r="C6741" s="99" t="s">
        <v>10111</v>
      </c>
      <c r="D6741" s="100">
        <v>7516.3</v>
      </c>
    </row>
    <row r="6742" spans="1:4" ht="25.5" x14ac:dyDescent="0.2">
      <c r="A6742" s="505">
        <v>14185</v>
      </c>
      <c r="B6742" s="98" t="s">
        <v>10399</v>
      </c>
      <c r="C6742" s="99" t="s">
        <v>10111</v>
      </c>
      <c r="D6742" s="100">
        <v>9736.5400000000009</v>
      </c>
    </row>
    <row r="6743" spans="1:4" ht="25.5" x14ac:dyDescent="0.2">
      <c r="A6743" s="505">
        <v>11811</v>
      </c>
      <c r="B6743" s="98" t="s">
        <v>10400</v>
      </c>
      <c r="C6743" s="99" t="s">
        <v>10111</v>
      </c>
      <c r="D6743" s="100">
        <v>3722.88</v>
      </c>
    </row>
    <row r="6744" spans="1:4" x14ac:dyDescent="0.2">
      <c r="A6744" s="505">
        <v>26038</v>
      </c>
      <c r="B6744" s="98" t="s">
        <v>10401</v>
      </c>
      <c r="C6744" s="99" t="s">
        <v>10111</v>
      </c>
      <c r="D6744" s="100">
        <v>187905.23</v>
      </c>
    </row>
    <row r="6745" spans="1:4" x14ac:dyDescent="0.2">
      <c r="A6745" s="505">
        <v>34482</v>
      </c>
      <c r="B6745" s="98" t="s">
        <v>10402</v>
      </c>
      <c r="C6745" s="99" t="s">
        <v>10111</v>
      </c>
      <c r="D6745" s="100">
        <v>4313.7</v>
      </c>
    </row>
    <row r="6746" spans="1:4" x14ac:dyDescent="0.2">
      <c r="A6746" s="505">
        <v>34469</v>
      </c>
      <c r="B6746" s="98" t="s">
        <v>10403</v>
      </c>
      <c r="C6746" s="99" t="s">
        <v>10111</v>
      </c>
      <c r="D6746" s="100">
        <v>6672.76</v>
      </c>
    </row>
    <row r="6747" spans="1:4" x14ac:dyDescent="0.2">
      <c r="A6747" s="505">
        <v>34472</v>
      </c>
      <c r="B6747" s="98" t="s">
        <v>10404</v>
      </c>
      <c r="C6747" s="99" t="s">
        <v>10111</v>
      </c>
      <c r="D6747" s="100">
        <v>2053</v>
      </c>
    </row>
    <row r="6748" spans="1:4" x14ac:dyDescent="0.2">
      <c r="A6748" s="505">
        <v>34476</v>
      </c>
      <c r="B6748" s="98" t="s">
        <v>10405</v>
      </c>
      <c r="C6748" s="99" t="s">
        <v>10111</v>
      </c>
      <c r="D6748" s="100">
        <v>3480.12</v>
      </c>
    </row>
    <row r="6749" spans="1:4" x14ac:dyDescent="0.2">
      <c r="A6749" s="505">
        <v>34477</v>
      </c>
      <c r="B6749" s="98" t="s">
        <v>10406</v>
      </c>
      <c r="C6749" s="99" t="s">
        <v>10111</v>
      </c>
      <c r="D6749" s="100">
        <v>4618.8</v>
      </c>
    </row>
    <row r="6750" spans="1:4" x14ac:dyDescent="0.2">
      <c r="A6750" s="505">
        <v>39847</v>
      </c>
      <c r="B6750" s="98" t="s">
        <v>10407</v>
      </c>
      <c r="C6750" s="99" t="s">
        <v>10111</v>
      </c>
      <c r="D6750" s="100">
        <v>1347.74</v>
      </c>
    </row>
    <row r="6751" spans="1:4" x14ac:dyDescent="0.2">
      <c r="A6751" s="505">
        <v>39844</v>
      </c>
      <c r="B6751" s="98" t="s">
        <v>10408</v>
      </c>
      <c r="C6751" s="99" t="s">
        <v>10111</v>
      </c>
      <c r="D6751" s="100">
        <v>1989</v>
      </c>
    </row>
    <row r="6752" spans="1:4" x14ac:dyDescent="0.2">
      <c r="A6752" s="505">
        <v>39845</v>
      </c>
      <c r="B6752" s="98" t="s">
        <v>10409</v>
      </c>
      <c r="C6752" s="99" t="s">
        <v>10111</v>
      </c>
      <c r="D6752" s="100">
        <v>1151.21</v>
      </c>
    </row>
    <row r="6753" spans="1:4" x14ac:dyDescent="0.2">
      <c r="A6753" s="505">
        <v>39846</v>
      </c>
      <c r="B6753" s="98" t="s">
        <v>10410</v>
      </c>
      <c r="C6753" s="99" t="s">
        <v>10111</v>
      </c>
      <c r="D6753" s="100">
        <v>1215.24</v>
      </c>
    </row>
    <row r="6754" spans="1:4" x14ac:dyDescent="0.2">
      <c r="A6754" s="505">
        <v>39838</v>
      </c>
      <c r="B6754" s="98" t="s">
        <v>10411</v>
      </c>
      <c r="C6754" s="99" t="s">
        <v>10111</v>
      </c>
      <c r="D6754" s="100">
        <v>3368.23</v>
      </c>
    </row>
    <row r="6755" spans="1:4" x14ac:dyDescent="0.2">
      <c r="A6755" s="505">
        <v>39839</v>
      </c>
      <c r="B6755" s="98" t="s">
        <v>10412</v>
      </c>
      <c r="C6755" s="99" t="s">
        <v>10111</v>
      </c>
      <c r="D6755" s="100">
        <v>3519.04</v>
      </c>
    </row>
    <row r="6756" spans="1:4" x14ac:dyDescent="0.2">
      <c r="A6756" s="505">
        <v>39840</v>
      </c>
      <c r="B6756" s="98" t="s">
        <v>10413</v>
      </c>
      <c r="C6756" s="99" t="s">
        <v>10111</v>
      </c>
      <c r="D6756" s="100">
        <v>4484.51</v>
      </c>
    </row>
    <row r="6757" spans="1:4" x14ac:dyDescent="0.2">
      <c r="A6757" s="505">
        <v>39841</v>
      </c>
      <c r="B6757" s="98" t="s">
        <v>10414</v>
      </c>
      <c r="C6757" s="99" t="s">
        <v>10111</v>
      </c>
      <c r="D6757" s="100">
        <v>4768.47</v>
      </c>
    </row>
    <row r="6758" spans="1:4" x14ac:dyDescent="0.2">
      <c r="A6758" s="505">
        <v>39842</v>
      </c>
      <c r="B6758" s="98" t="s">
        <v>10415</v>
      </c>
      <c r="C6758" s="99" t="s">
        <v>10111</v>
      </c>
      <c r="D6758" s="100">
        <v>6057.74</v>
      </c>
    </row>
    <row r="6759" spans="1:4" x14ac:dyDescent="0.2">
      <c r="A6759" s="505">
        <v>39843</v>
      </c>
      <c r="B6759" s="98" t="s">
        <v>10416</v>
      </c>
      <c r="C6759" s="99" t="s">
        <v>10111</v>
      </c>
      <c r="D6759" s="100">
        <v>6687.06</v>
      </c>
    </row>
    <row r="6760" spans="1:4" x14ac:dyDescent="0.2">
      <c r="A6760" s="505">
        <v>39580</v>
      </c>
      <c r="B6760" s="98" t="s">
        <v>10417</v>
      </c>
      <c r="C6760" s="99" t="s">
        <v>10111</v>
      </c>
      <c r="D6760" s="100">
        <v>57819.8</v>
      </c>
    </row>
    <row r="6761" spans="1:4" x14ac:dyDescent="0.2">
      <c r="A6761" s="505">
        <v>39577</v>
      </c>
      <c r="B6761" s="98" t="s">
        <v>10418</v>
      </c>
      <c r="C6761" s="99" t="s">
        <v>10111</v>
      </c>
      <c r="D6761" s="100">
        <v>24884.38</v>
      </c>
    </row>
    <row r="6762" spans="1:4" x14ac:dyDescent="0.2">
      <c r="A6762" s="505">
        <v>39578</v>
      </c>
      <c r="B6762" s="98" t="s">
        <v>10419</v>
      </c>
      <c r="C6762" s="99" t="s">
        <v>10111</v>
      </c>
      <c r="D6762" s="100">
        <v>30087.72</v>
      </c>
    </row>
    <row r="6763" spans="1:4" x14ac:dyDescent="0.2">
      <c r="A6763" s="505">
        <v>39579</v>
      </c>
      <c r="B6763" s="98" t="s">
        <v>10420</v>
      </c>
      <c r="C6763" s="99" t="s">
        <v>10111</v>
      </c>
      <c r="D6763" s="100">
        <v>37400.959999999999</v>
      </c>
    </row>
    <row r="6764" spans="1:4" x14ac:dyDescent="0.2">
      <c r="A6764" s="505">
        <v>39557</v>
      </c>
      <c r="B6764" s="98" t="s">
        <v>10421</v>
      </c>
      <c r="C6764" s="99" t="s">
        <v>10111</v>
      </c>
      <c r="D6764" s="100">
        <v>5370.49</v>
      </c>
    </row>
    <row r="6765" spans="1:4" x14ac:dyDescent="0.2">
      <c r="A6765" s="505">
        <v>39558</v>
      </c>
      <c r="B6765" s="98" t="s">
        <v>10422</v>
      </c>
      <c r="C6765" s="99" t="s">
        <v>10111</v>
      </c>
      <c r="D6765" s="100">
        <v>5405.37</v>
      </c>
    </row>
    <row r="6766" spans="1:4" x14ac:dyDescent="0.2">
      <c r="A6766" s="505">
        <v>39559</v>
      </c>
      <c r="B6766" s="98" t="s">
        <v>10423</v>
      </c>
      <c r="C6766" s="99" t="s">
        <v>10111</v>
      </c>
      <c r="D6766" s="100">
        <v>5609.32</v>
      </c>
    </row>
    <row r="6767" spans="1:4" x14ac:dyDescent="0.2">
      <c r="A6767" s="505">
        <v>39560</v>
      </c>
      <c r="B6767" s="98" t="s">
        <v>10424</v>
      </c>
      <c r="C6767" s="99" t="s">
        <v>10111</v>
      </c>
      <c r="D6767" s="100">
        <v>6450.45</v>
      </c>
    </row>
    <row r="6768" spans="1:4" x14ac:dyDescent="0.2">
      <c r="A6768" s="505">
        <v>39561</v>
      </c>
      <c r="B6768" s="98" t="s">
        <v>10425</v>
      </c>
      <c r="C6768" s="99" t="s">
        <v>10111</v>
      </c>
      <c r="D6768" s="100">
        <v>7491.32</v>
      </c>
    </row>
    <row r="6769" spans="1:4" x14ac:dyDescent="0.2">
      <c r="A6769" s="505">
        <v>39556</v>
      </c>
      <c r="B6769" s="98" t="s">
        <v>10426</v>
      </c>
      <c r="C6769" s="99" t="s">
        <v>10111</v>
      </c>
      <c r="D6769" s="100">
        <v>4947.12</v>
      </c>
    </row>
    <row r="6770" spans="1:4" x14ac:dyDescent="0.2">
      <c r="A6770" s="505">
        <v>39555</v>
      </c>
      <c r="B6770" s="98" t="s">
        <v>10427</v>
      </c>
      <c r="C6770" s="99" t="s">
        <v>10111</v>
      </c>
      <c r="D6770" s="100">
        <v>1551.2</v>
      </c>
    </row>
    <row r="6771" spans="1:4" x14ac:dyDescent="0.2">
      <c r="A6771" s="505">
        <v>39548</v>
      </c>
      <c r="B6771" s="98" t="s">
        <v>10428</v>
      </c>
      <c r="C6771" s="99" t="s">
        <v>10111</v>
      </c>
      <c r="D6771" s="100">
        <v>2243.71</v>
      </c>
    </row>
    <row r="6772" spans="1:4" x14ac:dyDescent="0.2">
      <c r="A6772" s="505">
        <v>39554</v>
      </c>
      <c r="B6772" s="98" t="s">
        <v>10429</v>
      </c>
      <c r="C6772" s="99" t="s">
        <v>10111</v>
      </c>
      <c r="D6772" s="100">
        <v>2784.99</v>
      </c>
    </row>
    <row r="6773" spans="1:4" x14ac:dyDescent="0.2">
      <c r="A6773" s="505">
        <v>39550</v>
      </c>
      <c r="B6773" s="98" t="s">
        <v>10430</v>
      </c>
      <c r="C6773" s="99" t="s">
        <v>10111</v>
      </c>
      <c r="D6773" s="100">
        <v>1086.08</v>
      </c>
    </row>
    <row r="6774" spans="1:4" x14ac:dyDescent="0.2">
      <c r="A6774" s="505">
        <v>39551</v>
      </c>
      <c r="B6774" s="98" t="s">
        <v>10431</v>
      </c>
      <c r="C6774" s="99" t="s">
        <v>10111</v>
      </c>
      <c r="D6774" s="100">
        <v>1360.06</v>
      </c>
    </row>
    <row r="6775" spans="1:4" x14ac:dyDescent="0.2">
      <c r="A6775" s="505">
        <v>39826</v>
      </c>
      <c r="B6775" s="98" t="s">
        <v>10432</v>
      </c>
      <c r="C6775" s="99" t="s">
        <v>10111</v>
      </c>
      <c r="D6775" s="100">
        <v>3680.49</v>
      </c>
    </row>
    <row r="6776" spans="1:4" x14ac:dyDescent="0.2">
      <c r="A6776" s="505">
        <v>10700</v>
      </c>
      <c r="B6776" s="98" t="s">
        <v>10433</v>
      </c>
      <c r="C6776" s="99" t="s">
        <v>10111</v>
      </c>
      <c r="D6776" s="100">
        <v>10687.56</v>
      </c>
    </row>
    <row r="6777" spans="1:4" x14ac:dyDescent="0.2">
      <c r="A6777" s="505">
        <v>346</v>
      </c>
      <c r="B6777" s="98" t="s">
        <v>10434</v>
      </c>
      <c r="C6777" s="99" t="s">
        <v>10170</v>
      </c>
      <c r="D6777" s="100">
        <v>11.22</v>
      </c>
    </row>
    <row r="6778" spans="1:4" x14ac:dyDescent="0.2">
      <c r="A6778" s="505">
        <v>3312</v>
      </c>
      <c r="B6778" s="98" t="s">
        <v>10435</v>
      </c>
      <c r="C6778" s="99" t="s">
        <v>10170</v>
      </c>
      <c r="D6778" s="100">
        <v>17.170000000000002</v>
      </c>
    </row>
    <row r="6779" spans="1:4" x14ac:dyDescent="0.2">
      <c r="A6779" s="505">
        <v>339</v>
      </c>
      <c r="B6779" s="98" t="s">
        <v>10436</v>
      </c>
      <c r="C6779" s="99" t="s">
        <v>10166</v>
      </c>
      <c r="D6779" s="100">
        <v>0.54</v>
      </c>
    </row>
    <row r="6780" spans="1:4" x14ac:dyDescent="0.2">
      <c r="A6780" s="505">
        <v>340</v>
      </c>
      <c r="B6780" s="98" t="s">
        <v>10437</v>
      </c>
      <c r="C6780" s="99" t="s">
        <v>10166</v>
      </c>
      <c r="D6780" s="100">
        <v>0.75</v>
      </c>
    </row>
    <row r="6781" spans="1:4" x14ac:dyDescent="0.2">
      <c r="A6781" s="505">
        <v>338</v>
      </c>
      <c r="B6781" s="98" t="s">
        <v>10438</v>
      </c>
      <c r="C6781" s="99" t="s">
        <v>10170</v>
      </c>
      <c r="D6781" s="100">
        <v>14.13</v>
      </c>
    </row>
    <row r="6782" spans="1:4" x14ac:dyDescent="0.2">
      <c r="A6782" s="505">
        <v>334</v>
      </c>
      <c r="B6782" s="98" t="s">
        <v>10439</v>
      </c>
      <c r="C6782" s="99" t="s">
        <v>10170</v>
      </c>
      <c r="D6782" s="100">
        <v>10.15</v>
      </c>
    </row>
    <row r="6783" spans="1:4" x14ac:dyDescent="0.2">
      <c r="A6783" s="505">
        <v>335</v>
      </c>
      <c r="B6783" s="98" t="s">
        <v>10440</v>
      </c>
      <c r="C6783" s="99" t="s">
        <v>10170</v>
      </c>
      <c r="D6783" s="100">
        <v>9.3000000000000007</v>
      </c>
    </row>
    <row r="6784" spans="1:4" x14ac:dyDescent="0.2">
      <c r="A6784" s="505">
        <v>342</v>
      </c>
      <c r="B6784" s="98" t="s">
        <v>10441</v>
      </c>
      <c r="C6784" s="99" t="s">
        <v>10170</v>
      </c>
      <c r="D6784" s="100">
        <v>10.51</v>
      </c>
    </row>
    <row r="6785" spans="1:4" x14ac:dyDescent="0.2">
      <c r="A6785" s="505">
        <v>333</v>
      </c>
      <c r="B6785" s="98" t="s">
        <v>10442</v>
      </c>
      <c r="C6785" s="99" t="s">
        <v>10170</v>
      </c>
      <c r="D6785" s="100">
        <v>10.76</v>
      </c>
    </row>
    <row r="6786" spans="1:4" x14ac:dyDescent="0.2">
      <c r="A6786" s="505">
        <v>343</v>
      </c>
      <c r="B6786" s="98" t="s">
        <v>10443</v>
      </c>
      <c r="C6786" s="99" t="s">
        <v>10166</v>
      </c>
      <c r="D6786" s="100">
        <v>0.28999999999999998</v>
      </c>
    </row>
    <row r="6787" spans="1:4" x14ac:dyDescent="0.2">
      <c r="A6787" s="505">
        <v>344</v>
      </c>
      <c r="B6787" s="98" t="s">
        <v>10444</v>
      </c>
      <c r="C6787" s="99" t="s">
        <v>10170</v>
      </c>
      <c r="D6787" s="100">
        <v>11.64</v>
      </c>
    </row>
    <row r="6788" spans="1:4" x14ac:dyDescent="0.2">
      <c r="A6788" s="505">
        <v>345</v>
      </c>
      <c r="B6788" s="98" t="s">
        <v>10445</v>
      </c>
      <c r="C6788" s="99" t="s">
        <v>10170</v>
      </c>
      <c r="D6788" s="100">
        <v>14.22</v>
      </c>
    </row>
    <row r="6789" spans="1:4" x14ac:dyDescent="0.2">
      <c r="A6789" s="505">
        <v>341</v>
      </c>
      <c r="B6789" s="98" t="s">
        <v>10445</v>
      </c>
      <c r="C6789" s="99" t="s">
        <v>10166</v>
      </c>
      <c r="D6789" s="100">
        <v>0.14000000000000001</v>
      </c>
    </row>
    <row r="6790" spans="1:4" x14ac:dyDescent="0.2">
      <c r="A6790" s="505">
        <v>11107</v>
      </c>
      <c r="B6790" s="98" t="s">
        <v>10446</v>
      </c>
      <c r="C6790" s="99" t="s">
        <v>10170</v>
      </c>
      <c r="D6790" s="100">
        <v>9.24</v>
      </c>
    </row>
    <row r="6791" spans="1:4" x14ac:dyDescent="0.2">
      <c r="A6791" s="505">
        <v>3313</v>
      </c>
      <c r="B6791" s="98" t="s">
        <v>10447</v>
      </c>
      <c r="C6791" s="99" t="s">
        <v>10170</v>
      </c>
      <c r="D6791" s="100">
        <v>22.1</v>
      </c>
    </row>
    <row r="6792" spans="1:4" x14ac:dyDescent="0.2">
      <c r="A6792" s="505">
        <v>34562</v>
      </c>
      <c r="B6792" s="98" t="s">
        <v>10448</v>
      </c>
      <c r="C6792" s="99" t="s">
        <v>10170</v>
      </c>
      <c r="D6792" s="100">
        <v>12.42</v>
      </c>
    </row>
    <row r="6793" spans="1:4" x14ac:dyDescent="0.2">
      <c r="A6793" s="505">
        <v>337</v>
      </c>
      <c r="B6793" s="98" t="s">
        <v>10449</v>
      </c>
      <c r="C6793" s="99" t="s">
        <v>10170</v>
      </c>
      <c r="D6793" s="100">
        <v>12</v>
      </c>
    </row>
    <row r="6794" spans="1:4" x14ac:dyDescent="0.2">
      <c r="A6794" s="505">
        <v>369</v>
      </c>
      <c r="B6794" s="98" t="s">
        <v>10450</v>
      </c>
      <c r="C6794" s="99" t="s">
        <v>10119</v>
      </c>
      <c r="D6794" s="100">
        <v>68.349999999999994</v>
      </c>
    </row>
    <row r="6795" spans="1:4" x14ac:dyDescent="0.2">
      <c r="A6795" s="505">
        <v>366</v>
      </c>
      <c r="B6795" s="98" t="s">
        <v>10451</v>
      </c>
      <c r="C6795" s="99" t="s">
        <v>10119</v>
      </c>
      <c r="D6795" s="100">
        <v>31</v>
      </c>
    </row>
    <row r="6796" spans="1:4" x14ac:dyDescent="0.2">
      <c r="A6796" s="505">
        <v>367</v>
      </c>
      <c r="B6796" s="98" t="s">
        <v>10452</v>
      </c>
      <c r="C6796" s="99" t="s">
        <v>10119</v>
      </c>
      <c r="D6796" s="100">
        <v>59.81</v>
      </c>
    </row>
    <row r="6797" spans="1:4" x14ac:dyDescent="0.2">
      <c r="A6797" s="505">
        <v>370</v>
      </c>
      <c r="B6797" s="98" t="s">
        <v>10453</v>
      </c>
      <c r="C6797" s="99" t="s">
        <v>10119</v>
      </c>
      <c r="D6797" s="100">
        <v>31.08</v>
      </c>
    </row>
    <row r="6798" spans="1:4" x14ac:dyDescent="0.2">
      <c r="A6798" s="505">
        <v>368</v>
      </c>
      <c r="B6798" s="98" t="s">
        <v>10454</v>
      </c>
      <c r="C6798" s="99" t="s">
        <v>10119</v>
      </c>
      <c r="D6798" s="100">
        <v>44.85</v>
      </c>
    </row>
    <row r="6799" spans="1:4" ht="25.5" x14ac:dyDescent="0.2">
      <c r="A6799" s="505">
        <v>11075</v>
      </c>
      <c r="B6799" s="98" t="s">
        <v>10455</v>
      </c>
      <c r="C6799" s="99" t="s">
        <v>10119</v>
      </c>
      <c r="D6799" s="100">
        <v>979.38</v>
      </c>
    </row>
    <row r="6800" spans="1:4" x14ac:dyDescent="0.2">
      <c r="A6800" s="505">
        <v>11076</v>
      </c>
      <c r="B6800" s="98" t="s">
        <v>10456</v>
      </c>
      <c r="C6800" s="99" t="s">
        <v>10119</v>
      </c>
      <c r="D6800" s="100">
        <v>74.760000000000005</v>
      </c>
    </row>
    <row r="6801" spans="1:4" x14ac:dyDescent="0.2">
      <c r="A6801" s="505">
        <v>1381</v>
      </c>
      <c r="B6801" s="98" t="s">
        <v>10457</v>
      </c>
      <c r="C6801" s="99" t="s">
        <v>10170</v>
      </c>
      <c r="D6801" s="100">
        <v>0.52</v>
      </c>
    </row>
    <row r="6802" spans="1:4" x14ac:dyDescent="0.2">
      <c r="A6802" s="505">
        <v>34353</v>
      </c>
      <c r="B6802" s="98" t="s">
        <v>10458</v>
      </c>
      <c r="C6802" s="99" t="s">
        <v>10170</v>
      </c>
      <c r="D6802" s="100">
        <v>1.04</v>
      </c>
    </row>
    <row r="6803" spans="1:4" x14ac:dyDescent="0.2">
      <c r="A6803" s="505">
        <v>37595</v>
      </c>
      <c r="B6803" s="98" t="s">
        <v>10459</v>
      </c>
      <c r="C6803" s="99" t="s">
        <v>10170</v>
      </c>
      <c r="D6803" s="100">
        <v>1.58</v>
      </c>
    </row>
    <row r="6804" spans="1:4" x14ac:dyDescent="0.2">
      <c r="A6804" s="505">
        <v>37596</v>
      </c>
      <c r="B6804" s="98" t="s">
        <v>10460</v>
      </c>
      <c r="C6804" s="99" t="s">
        <v>10170</v>
      </c>
      <c r="D6804" s="100">
        <v>2.36</v>
      </c>
    </row>
    <row r="6805" spans="1:4" ht="25.5" x14ac:dyDescent="0.2">
      <c r="A6805" s="505">
        <v>371</v>
      </c>
      <c r="B6805" s="98" t="s">
        <v>10461</v>
      </c>
      <c r="C6805" s="99" t="s">
        <v>10170</v>
      </c>
      <c r="D6805" s="100">
        <v>0.46</v>
      </c>
    </row>
    <row r="6806" spans="1:4" x14ac:dyDescent="0.2">
      <c r="A6806" s="505">
        <v>37553</v>
      </c>
      <c r="B6806" s="98" t="s">
        <v>10462</v>
      </c>
      <c r="C6806" s="99" t="s">
        <v>10170</v>
      </c>
      <c r="D6806" s="100">
        <v>1.76</v>
      </c>
    </row>
    <row r="6807" spans="1:4" x14ac:dyDescent="0.2">
      <c r="A6807" s="505">
        <v>37552</v>
      </c>
      <c r="B6807" s="98" t="s">
        <v>10463</v>
      </c>
      <c r="C6807" s="99" t="s">
        <v>10170</v>
      </c>
      <c r="D6807" s="100">
        <v>2.25</v>
      </c>
    </row>
    <row r="6808" spans="1:4" x14ac:dyDescent="0.2">
      <c r="A6808" s="505">
        <v>36880</v>
      </c>
      <c r="B6808" s="98" t="s">
        <v>10464</v>
      </c>
      <c r="C6808" s="99" t="s">
        <v>10170</v>
      </c>
      <c r="D6808" s="100">
        <v>1.75</v>
      </c>
    </row>
    <row r="6809" spans="1:4" x14ac:dyDescent="0.2">
      <c r="A6809" s="505">
        <v>34355</v>
      </c>
      <c r="B6809" s="98" t="s">
        <v>10465</v>
      </c>
      <c r="C6809" s="99" t="s">
        <v>10170</v>
      </c>
      <c r="D6809" s="100">
        <v>1.44</v>
      </c>
    </row>
    <row r="6810" spans="1:4" x14ac:dyDescent="0.2">
      <c r="A6810" s="505">
        <v>130</v>
      </c>
      <c r="B6810" s="98" t="s">
        <v>10466</v>
      </c>
      <c r="C6810" s="99" t="s">
        <v>10170</v>
      </c>
      <c r="D6810" s="100">
        <v>4.13</v>
      </c>
    </row>
    <row r="6811" spans="1:4" ht="25.5" x14ac:dyDescent="0.2">
      <c r="A6811" s="505">
        <v>135</v>
      </c>
      <c r="B6811" s="98" t="s">
        <v>10467</v>
      </c>
      <c r="C6811" s="99" t="s">
        <v>10170</v>
      </c>
      <c r="D6811" s="100">
        <v>5.33</v>
      </c>
    </row>
    <row r="6812" spans="1:4" x14ac:dyDescent="0.2">
      <c r="A6812" s="505">
        <v>36886</v>
      </c>
      <c r="B6812" s="98" t="s">
        <v>10468</v>
      </c>
      <c r="C6812" s="99" t="s">
        <v>10170</v>
      </c>
      <c r="D6812" s="100">
        <v>0.55000000000000004</v>
      </c>
    </row>
    <row r="6813" spans="1:4" x14ac:dyDescent="0.2">
      <c r="A6813" s="505">
        <v>374</v>
      </c>
      <c r="B6813" s="98" t="s">
        <v>10469</v>
      </c>
      <c r="C6813" s="99" t="s">
        <v>10170</v>
      </c>
      <c r="D6813" s="100">
        <v>0.4</v>
      </c>
    </row>
    <row r="6814" spans="1:4" x14ac:dyDescent="0.2">
      <c r="A6814" s="505">
        <v>38546</v>
      </c>
      <c r="B6814" s="98" t="s">
        <v>10470</v>
      </c>
      <c r="C6814" s="99" t="s">
        <v>10119</v>
      </c>
      <c r="D6814" s="100">
        <v>325.08</v>
      </c>
    </row>
    <row r="6815" spans="1:4" x14ac:dyDescent="0.2">
      <c r="A6815" s="505">
        <v>34549</v>
      </c>
      <c r="B6815" s="98" t="s">
        <v>10471</v>
      </c>
      <c r="C6815" s="99" t="s">
        <v>10119</v>
      </c>
      <c r="D6815" s="100">
        <v>205.05</v>
      </c>
    </row>
    <row r="6816" spans="1:4" x14ac:dyDescent="0.2">
      <c r="A6816" s="505">
        <v>6081</v>
      </c>
      <c r="B6816" s="98" t="s">
        <v>10472</v>
      </c>
      <c r="C6816" s="99" t="s">
        <v>10119</v>
      </c>
      <c r="D6816" s="100">
        <v>29.04</v>
      </c>
    </row>
    <row r="6817" spans="1:4" x14ac:dyDescent="0.2">
      <c r="A6817" s="505">
        <v>6077</v>
      </c>
      <c r="B6817" s="98" t="s">
        <v>10473</v>
      </c>
      <c r="C6817" s="99" t="s">
        <v>10119</v>
      </c>
      <c r="D6817" s="100">
        <v>16.739999999999998</v>
      </c>
    </row>
    <row r="6818" spans="1:4" x14ac:dyDescent="0.2">
      <c r="A6818" s="505">
        <v>6079</v>
      </c>
      <c r="B6818" s="98" t="s">
        <v>10474</v>
      </c>
      <c r="C6818" s="99" t="s">
        <v>10119</v>
      </c>
      <c r="D6818" s="100">
        <v>9.56</v>
      </c>
    </row>
    <row r="6819" spans="1:4" ht="25.5" x14ac:dyDescent="0.2">
      <c r="A6819" s="505">
        <v>1091</v>
      </c>
      <c r="B6819" s="98" t="s">
        <v>10475</v>
      </c>
      <c r="C6819" s="99" t="s">
        <v>10111</v>
      </c>
      <c r="D6819" s="100">
        <v>18.600000000000001</v>
      </c>
    </row>
    <row r="6820" spans="1:4" ht="25.5" x14ac:dyDescent="0.2">
      <c r="A6820" s="505">
        <v>1094</v>
      </c>
      <c r="B6820" s="98" t="s">
        <v>10476</v>
      </c>
      <c r="C6820" s="99" t="s">
        <v>10111</v>
      </c>
      <c r="D6820" s="100">
        <v>13.01</v>
      </c>
    </row>
    <row r="6821" spans="1:4" ht="25.5" x14ac:dyDescent="0.2">
      <c r="A6821" s="505">
        <v>1095</v>
      </c>
      <c r="B6821" s="98" t="s">
        <v>10477</v>
      </c>
      <c r="C6821" s="99" t="s">
        <v>10111</v>
      </c>
      <c r="D6821" s="100">
        <v>27.65</v>
      </c>
    </row>
    <row r="6822" spans="1:4" ht="25.5" x14ac:dyDescent="0.2">
      <c r="A6822" s="505">
        <v>1092</v>
      </c>
      <c r="B6822" s="98" t="s">
        <v>10478</v>
      </c>
      <c r="C6822" s="99" t="s">
        <v>10111</v>
      </c>
      <c r="D6822" s="100">
        <v>21.4</v>
      </c>
    </row>
    <row r="6823" spans="1:4" ht="25.5" x14ac:dyDescent="0.2">
      <c r="A6823" s="505">
        <v>1093</v>
      </c>
      <c r="B6823" s="98" t="s">
        <v>10479</v>
      </c>
      <c r="C6823" s="99" t="s">
        <v>10111</v>
      </c>
      <c r="D6823" s="100">
        <v>49.97</v>
      </c>
    </row>
    <row r="6824" spans="1:4" ht="25.5" x14ac:dyDescent="0.2">
      <c r="A6824" s="505">
        <v>1090</v>
      </c>
      <c r="B6824" s="98" t="s">
        <v>10480</v>
      </c>
      <c r="C6824" s="99" t="s">
        <v>10111</v>
      </c>
      <c r="D6824" s="100">
        <v>35.78</v>
      </c>
    </row>
    <row r="6825" spans="1:4" ht="25.5" x14ac:dyDescent="0.2">
      <c r="A6825" s="505">
        <v>1096</v>
      </c>
      <c r="B6825" s="98" t="s">
        <v>10481</v>
      </c>
      <c r="C6825" s="99" t="s">
        <v>10111</v>
      </c>
      <c r="D6825" s="100">
        <v>64.39</v>
      </c>
    </row>
    <row r="6826" spans="1:4" ht="25.5" x14ac:dyDescent="0.2">
      <c r="A6826" s="505">
        <v>1097</v>
      </c>
      <c r="B6826" s="98" t="s">
        <v>10482</v>
      </c>
      <c r="C6826" s="99" t="s">
        <v>10111</v>
      </c>
      <c r="D6826" s="100">
        <v>54.66</v>
      </c>
    </row>
    <row r="6827" spans="1:4" x14ac:dyDescent="0.2">
      <c r="A6827" s="505">
        <v>378</v>
      </c>
      <c r="B6827" s="98" t="s">
        <v>10483</v>
      </c>
      <c r="C6827" s="99" t="s">
        <v>10112</v>
      </c>
      <c r="D6827" s="100">
        <v>14.25</v>
      </c>
    </row>
    <row r="6828" spans="1:4" x14ac:dyDescent="0.2">
      <c r="A6828" s="505">
        <v>40911</v>
      </c>
      <c r="B6828" s="98" t="s">
        <v>10484</v>
      </c>
      <c r="C6828" s="99" t="s">
        <v>10297</v>
      </c>
      <c r="D6828" s="100">
        <v>2498.8000000000002</v>
      </c>
    </row>
    <row r="6829" spans="1:4" x14ac:dyDescent="0.2">
      <c r="A6829" s="505">
        <v>33939</v>
      </c>
      <c r="B6829" s="98" t="s">
        <v>10485</v>
      </c>
      <c r="C6829" s="99" t="s">
        <v>10112</v>
      </c>
      <c r="D6829" s="100">
        <v>51.47</v>
      </c>
    </row>
    <row r="6830" spans="1:4" x14ac:dyDescent="0.2">
      <c r="A6830" s="505">
        <v>40815</v>
      </c>
      <c r="B6830" s="98" t="s">
        <v>10486</v>
      </c>
      <c r="C6830" s="99" t="s">
        <v>10297</v>
      </c>
      <c r="D6830" s="100">
        <v>9028.09</v>
      </c>
    </row>
    <row r="6831" spans="1:4" x14ac:dyDescent="0.2">
      <c r="A6831" s="505">
        <v>34760</v>
      </c>
      <c r="B6831" s="98" t="s">
        <v>10487</v>
      </c>
      <c r="C6831" s="99" t="s">
        <v>10112</v>
      </c>
      <c r="D6831" s="100">
        <v>53.73</v>
      </c>
    </row>
    <row r="6832" spans="1:4" x14ac:dyDescent="0.2">
      <c r="A6832" s="505">
        <v>40935</v>
      </c>
      <c r="B6832" s="98" t="s">
        <v>10488</v>
      </c>
      <c r="C6832" s="99" t="s">
        <v>10297</v>
      </c>
      <c r="D6832" s="100">
        <v>9421.2099999999991</v>
      </c>
    </row>
    <row r="6833" spans="1:4" x14ac:dyDescent="0.2">
      <c r="A6833" s="505">
        <v>33952</v>
      </c>
      <c r="B6833" s="98" t="s">
        <v>10489</v>
      </c>
      <c r="C6833" s="99" t="s">
        <v>10112</v>
      </c>
      <c r="D6833" s="100">
        <v>73.14</v>
      </c>
    </row>
    <row r="6834" spans="1:4" x14ac:dyDescent="0.2">
      <c r="A6834" s="505">
        <v>40816</v>
      </c>
      <c r="B6834" s="98" t="s">
        <v>10490</v>
      </c>
      <c r="C6834" s="99" t="s">
        <v>10297</v>
      </c>
      <c r="D6834" s="100">
        <v>12823.67</v>
      </c>
    </row>
    <row r="6835" spans="1:4" x14ac:dyDescent="0.2">
      <c r="A6835" s="505">
        <v>33953</v>
      </c>
      <c r="B6835" s="98" t="s">
        <v>10491</v>
      </c>
      <c r="C6835" s="99" t="s">
        <v>10112</v>
      </c>
      <c r="D6835" s="100">
        <v>96.7</v>
      </c>
    </row>
    <row r="6836" spans="1:4" x14ac:dyDescent="0.2">
      <c r="A6836" s="505">
        <v>40817</v>
      </c>
      <c r="B6836" s="98" t="s">
        <v>10492</v>
      </c>
      <c r="C6836" s="99" t="s">
        <v>10297</v>
      </c>
      <c r="D6836" s="100">
        <v>16954.02</v>
      </c>
    </row>
    <row r="6837" spans="1:4" ht="25.5" x14ac:dyDescent="0.2">
      <c r="A6837" s="505">
        <v>13348</v>
      </c>
      <c r="B6837" s="98" t="s">
        <v>10493</v>
      </c>
      <c r="C6837" s="99" t="s">
        <v>10111</v>
      </c>
      <c r="D6837" s="100">
        <v>0.65</v>
      </c>
    </row>
    <row r="6838" spans="1:4" x14ac:dyDescent="0.2">
      <c r="A6838" s="505">
        <v>39211</v>
      </c>
      <c r="B6838" s="98" t="s">
        <v>10494</v>
      </c>
      <c r="C6838" s="99" t="s">
        <v>10111</v>
      </c>
      <c r="D6838" s="100">
        <v>1.18</v>
      </c>
    </row>
    <row r="6839" spans="1:4" x14ac:dyDescent="0.2">
      <c r="A6839" s="505">
        <v>39212</v>
      </c>
      <c r="B6839" s="98" t="s">
        <v>10495</v>
      </c>
      <c r="C6839" s="99" t="s">
        <v>10111</v>
      </c>
      <c r="D6839" s="100">
        <v>1.31</v>
      </c>
    </row>
    <row r="6840" spans="1:4" x14ac:dyDescent="0.2">
      <c r="A6840" s="505">
        <v>39208</v>
      </c>
      <c r="B6840" s="98" t="s">
        <v>10496</v>
      </c>
      <c r="C6840" s="99" t="s">
        <v>10111</v>
      </c>
      <c r="D6840" s="100">
        <v>0.36</v>
      </c>
    </row>
    <row r="6841" spans="1:4" x14ac:dyDescent="0.2">
      <c r="A6841" s="505">
        <v>39210</v>
      </c>
      <c r="B6841" s="98" t="s">
        <v>10497</v>
      </c>
      <c r="C6841" s="99" t="s">
        <v>10111</v>
      </c>
      <c r="D6841" s="100">
        <v>0.66</v>
      </c>
    </row>
    <row r="6842" spans="1:4" x14ac:dyDescent="0.2">
      <c r="A6842" s="505">
        <v>39214</v>
      </c>
      <c r="B6842" s="98" t="s">
        <v>10498</v>
      </c>
      <c r="C6842" s="99" t="s">
        <v>10111</v>
      </c>
      <c r="D6842" s="100">
        <v>2.4300000000000002</v>
      </c>
    </row>
    <row r="6843" spans="1:4" x14ac:dyDescent="0.2">
      <c r="A6843" s="505">
        <v>39213</v>
      </c>
      <c r="B6843" s="98" t="s">
        <v>10499</v>
      </c>
      <c r="C6843" s="99" t="s">
        <v>10111</v>
      </c>
      <c r="D6843" s="100">
        <v>1.72</v>
      </c>
    </row>
    <row r="6844" spans="1:4" x14ac:dyDescent="0.2">
      <c r="A6844" s="505">
        <v>39209</v>
      </c>
      <c r="B6844" s="98" t="s">
        <v>10500</v>
      </c>
      <c r="C6844" s="99" t="s">
        <v>10111</v>
      </c>
      <c r="D6844" s="100">
        <v>0.42</v>
      </c>
    </row>
    <row r="6845" spans="1:4" x14ac:dyDescent="0.2">
      <c r="A6845" s="505">
        <v>39207</v>
      </c>
      <c r="B6845" s="98" t="s">
        <v>10501</v>
      </c>
      <c r="C6845" s="99" t="s">
        <v>10111</v>
      </c>
      <c r="D6845" s="100">
        <v>0.66</v>
      </c>
    </row>
    <row r="6846" spans="1:4" x14ac:dyDescent="0.2">
      <c r="A6846" s="505">
        <v>39215</v>
      </c>
      <c r="B6846" s="98" t="s">
        <v>10502</v>
      </c>
      <c r="C6846" s="99" t="s">
        <v>10111</v>
      </c>
      <c r="D6846" s="100">
        <v>4.43</v>
      </c>
    </row>
    <row r="6847" spans="1:4" x14ac:dyDescent="0.2">
      <c r="A6847" s="505">
        <v>39216</v>
      </c>
      <c r="B6847" s="98" t="s">
        <v>10503</v>
      </c>
      <c r="C6847" s="99" t="s">
        <v>10111</v>
      </c>
      <c r="D6847" s="100">
        <v>6.18</v>
      </c>
    </row>
    <row r="6848" spans="1:4" ht="25.5" x14ac:dyDescent="0.2">
      <c r="A6848" s="505">
        <v>379</v>
      </c>
      <c r="B6848" s="98" t="s">
        <v>10504</v>
      </c>
      <c r="C6848" s="99" t="s">
        <v>10111</v>
      </c>
      <c r="D6848" s="100">
        <v>0.56999999999999995</v>
      </c>
    </row>
    <row r="6849" spans="1:4" ht="25.5" x14ac:dyDescent="0.2">
      <c r="A6849" s="505">
        <v>11267</v>
      </c>
      <c r="B6849" s="98" t="s">
        <v>10505</v>
      </c>
      <c r="C6849" s="99" t="s">
        <v>10111</v>
      </c>
      <c r="D6849" s="100">
        <v>5.72</v>
      </c>
    </row>
    <row r="6850" spans="1:4" x14ac:dyDescent="0.2">
      <c r="A6850" s="505">
        <v>41901</v>
      </c>
      <c r="B6850" s="98" t="s">
        <v>10506</v>
      </c>
      <c r="C6850" s="99" t="s">
        <v>10170</v>
      </c>
      <c r="D6850" s="100">
        <v>3.53</v>
      </c>
    </row>
    <row r="6851" spans="1:4" ht="25.5" x14ac:dyDescent="0.2">
      <c r="A6851" s="505">
        <v>510</v>
      </c>
      <c r="B6851" s="98" t="s">
        <v>10507</v>
      </c>
      <c r="C6851" s="99" t="s">
        <v>10170</v>
      </c>
      <c r="D6851" s="100">
        <v>5.95</v>
      </c>
    </row>
    <row r="6852" spans="1:4" ht="25.5" x14ac:dyDescent="0.2">
      <c r="A6852" s="505">
        <v>516</v>
      </c>
      <c r="B6852" s="98" t="s">
        <v>10508</v>
      </c>
      <c r="C6852" s="99" t="s">
        <v>10170</v>
      </c>
      <c r="D6852" s="100">
        <v>6.35</v>
      </c>
    </row>
    <row r="6853" spans="1:4" ht="25.5" x14ac:dyDescent="0.2">
      <c r="A6853" s="505">
        <v>509</v>
      </c>
      <c r="B6853" s="98" t="s">
        <v>10509</v>
      </c>
      <c r="C6853" s="99" t="s">
        <v>10170</v>
      </c>
      <c r="D6853" s="100">
        <v>6.48</v>
      </c>
    </row>
    <row r="6854" spans="1:4" x14ac:dyDescent="0.2">
      <c r="A6854" s="505">
        <v>40331</v>
      </c>
      <c r="B6854" s="98" t="s">
        <v>18930</v>
      </c>
      <c r="C6854" s="99" t="s">
        <v>10112</v>
      </c>
      <c r="D6854" s="100">
        <v>17.39</v>
      </c>
    </row>
    <row r="6855" spans="1:4" x14ac:dyDescent="0.2">
      <c r="A6855" s="505">
        <v>40930</v>
      </c>
      <c r="B6855" s="98" t="s">
        <v>18931</v>
      </c>
      <c r="C6855" s="99" t="s">
        <v>10297</v>
      </c>
      <c r="D6855" s="100">
        <v>3050.58</v>
      </c>
    </row>
    <row r="6856" spans="1:4" x14ac:dyDescent="0.2">
      <c r="A6856" s="505">
        <v>11761</v>
      </c>
      <c r="B6856" s="98" t="s">
        <v>10510</v>
      </c>
      <c r="C6856" s="99" t="s">
        <v>10111</v>
      </c>
      <c r="D6856" s="100">
        <v>50.81</v>
      </c>
    </row>
    <row r="6857" spans="1:4" x14ac:dyDescent="0.2">
      <c r="A6857" s="505">
        <v>377</v>
      </c>
      <c r="B6857" s="98" t="s">
        <v>10511</v>
      </c>
      <c r="C6857" s="99" t="s">
        <v>10111</v>
      </c>
      <c r="D6857" s="100">
        <v>23.88</v>
      </c>
    </row>
    <row r="6858" spans="1:4" x14ac:dyDescent="0.2">
      <c r="A6858" s="505">
        <v>7588</v>
      </c>
      <c r="B6858" s="98" t="s">
        <v>10512</v>
      </c>
      <c r="C6858" s="99" t="s">
        <v>10111</v>
      </c>
      <c r="D6858" s="100">
        <v>42.4</v>
      </c>
    </row>
    <row r="6859" spans="1:4" x14ac:dyDescent="0.2">
      <c r="A6859" s="505">
        <v>34392</v>
      </c>
      <c r="B6859" s="98" t="s">
        <v>10513</v>
      </c>
      <c r="C6859" s="99" t="s">
        <v>10112</v>
      </c>
      <c r="D6859" s="100">
        <v>12.81</v>
      </c>
    </row>
    <row r="6860" spans="1:4" x14ac:dyDescent="0.2">
      <c r="A6860" s="505">
        <v>40908</v>
      </c>
      <c r="B6860" s="98" t="s">
        <v>10514</v>
      </c>
      <c r="C6860" s="99" t="s">
        <v>10297</v>
      </c>
      <c r="D6860" s="100">
        <v>2248.2399999999998</v>
      </c>
    </row>
    <row r="6861" spans="1:4" x14ac:dyDescent="0.2">
      <c r="A6861" s="505">
        <v>34551</v>
      </c>
      <c r="B6861" s="98" t="s">
        <v>10515</v>
      </c>
      <c r="C6861" s="99" t="s">
        <v>10112</v>
      </c>
      <c r="D6861" s="100">
        <v>10.38</v>
      </c>
    </row>
    <row r="6862" spans="1:4" x14ac:dyDescent="0.2">
      <c r="A6862" s="505">
        <v>41078</v>
      </c>
      <c r="B6862" s="98" t="s">
        <v>10516</v>
      </c>
      <c r="C6862" s="99" t="s">
        <v>10297</v>
      </c>
      <c r="D6862" s="100">
        <v>1821.51</v>
      </c>
    </row>
    <row r="6863" spans="1:4" x14ac:dyDescent="0.2">
      <c r="A6863" s="505">
        <v>246</v>
      </c>
      <c r="B6863" s="98" t="s">
        <v>10517</v>
      </c>
      <c r="C6863" s="99" t="s">
        <v>10112</v>
      </c>
      <c r="D6863" s="100">
        <v>9.66</v>
      </c>
    </row>
    <row r="6864" spans="1:4" x14ac:dyDescent="0.2">
      <c r="A6864" s="505">
        <v>40927</v>
      </c>
      <c r="B6864" s="98" t="s">
        <v>10518</v>
      </c>
      <c r="C6864" s="99" t="s">
        <v>10297</v>
      </c>
      <c r="D6864" s="100">
        <v>1696.22</v>
      </c>
    </row>
    <row r="6865" spans="1:4" x14ac:dyDescent="0.2">
      <c r="A6865" s="505">
        <v>2350</v>
      </c>
      <c r="B6865" s="98" t="s">
        <v>10519</v>
      </c>
      <c r="C6865" s="99" t="s">
        <v>10112</v>
      </c>
      <c r="D6865" s="100">
        <v>12.28</v>
      </c>
    </row>
    <row r="6866" spans="1:4" x14ac:dyDescent="0.2">
      <c r="A6866" s="505">
        <v>40812</v>
      </c>
      <c r="B6866" s="98" t="s">
        <v>10520</v>
      </c>
      <c r="C6866" s="99" t="s">
        <v>10297</v>
      </c>
      <c r="D6866" s="100">
        <v>2156.08</v>
      </c>
    </row>
    <row r="6867" spans="1:4" x14ac:dyDescent="0.2">
      <c r="A6867" s="505">
        <v>245</v>
      </c>
      <c r="B6867" s="98" t="s">
        <v>10521</v>
      </c>
      <c r="C6867" s="99" t="s">
        <v>10112</v>
      </c>
      <c r="D6867" s="100">
        <v>17.13</v>
      </c>
    </row>
    <row r="6868" spans="1:4" x14ac:dyDescent="0.2">
      <c r="A6868" s="505">
        <v>41090</v>
      </c>
      <c r="B6868" s="98" t="s">
        <v>10522</v>
      </c>
      <c r="C6868" s="99" t="s">
        <v>10297</v>
      </c>
      <c r="D6868" s="100">
        <v>3004.8</v>
      </c>
    </row>
    <row r="6869" spans="1:4" x14ac:dyDescent="0.2">
      <c r="A6869" s="505">
        <v>251</v>
      </c>
      <c r="B6869" s="98" t="s">
        <v>10523</v>
      </c>
      <c r="C6869" s="99" t="s">
        <v>10112</v>
      </c>
      <c r="D6869" s="100">
        <v>11.94</v>
      </c>
    </row>
    <row r="6870" spans="1:4" x14ac:dyDescent="0.2">
      <c r="A6870" s="505">
        <v>40975</v>
      </c>
      <c r="B6870" s="98" t="s">
        <v>10524</v>
      </c>
      <c r="C6870" s="99" t="s">
        <v>10297</v>
      </c>
      <c r="D6870" s="100">
        <v>2094.0300000000002</v>
      </c>
    </row>
    <row r="6871" spans="1:4" x14ac:dyDescent="0.2">
      <c r="A6871" s="505">
        <v>6127</v>
      </c>
      <c r="B6871" s="98" t="s">
        <v>18932</v>
      </c>
      <c r="C6871" s="99" t="s">
        <v>10112</v>
      </c>
      <c r="D6871" s="100">
        <v>8.8699999999999992</v>
      </c>
    </row>
    <row r="6872" spans="1:4" x14ac:dyDescent="0.2">
      <c r="A6872" s="505">
        <v>41072</v>
      </c>
      <c r="B6872" s="98" t="s">
        <v>10525</v>
      </c>
      <c r="C6872" s="99" t="s">
        <v>10297</v>
      </c>
      <c r="D6872" s="100">
        <v>1557.82</v>
      </c>
    </row>
    <row r="6873" spans="1:4" x14ac:dyDescent="0.2">
      <c r="A6873" s="505">
        <v>6121</v>
      </c>
      <c r="B6873" s="98" t="s">
        <v>10526</v>
      </c>
      <c r="C6873" s="99" t="s">
        <v>10112</v>
      </c>
      <c r="D6873" s="100">
        <v>9.6199999999999992</v>
      </c>
    </row>
    <row r="6874" spans="1:4" x14ac:dyDescent="0.2">
      <c r="A6874" s="505">
        <v>41071</v>
      </c>
      <c r="B6874" s="98" t="s">
        <v>10527</v>
      </c>
      <c r="C6874" s="99" t="s">
        <v>10297</v>
      </c>
      <c r="D6874" s="100">
        <v>1688.52</v>
      </c>
    </row>
    <row r="6875" spans="1:4" x14ac:dyDescent="0.2">
      <c r="A6875" s="505">
        <v>244</v>
      </c>
      <c r="B6875" s="98" t="s">
        <v>10528</v>
      </c>
      <c r="C6875" s="99" t="s">
        <v>10112</v>
      </c>
      <c r="D6875" s="100">
        <v>6.72</v>
      </c>
    </row>
    <row r="6876" spans="1:4" x14ac:dyDescent="0.2">
      <c r="A6876" s="505">
        <v>41093</v>
      </c>
      <c r="B6876" s="98" t="s">
        <v>10529</v>
      </c>
      <c r="C6876" s="99" t="s">
        <v>10297</v>
      </c>
      <c r="D6876" s="100">
        <v>1239.3699999999999</v>
      </c>
    </row>
    <row r="6877" spans="1:4" x14ac:dyDescent="0.2">
      <c r="A6877" s="505">
        <v>532</v>
      </c>
      <c r="B6877" s="98" t="s">
        <v>10530</v>
      </c>
      <c r="C6877" s="99" t="s">
        <v>10112</v>
      </c>
      <c r="D6877" s="100">
        <v>26.53</v>
      </c>
    </row>
    <row r="6878" spans="1:4" x14ac:dyDescent="0.2">
      <c r="A6878" s="505">
        <v>40931</v>
      </c>
      <c r="B6878" s="98" t="s">
        <v>10531</v>
      </c>
      <c r="C6878" s="99" t="s">
        <v>10297</v>
      </c>
      <c r="D6878" s="100">
        <v>4654.1400000000003</v>
      </c>
    </row>
    <row r="6879" spans="1:4" x14ac:dyDescent="0.2">
      <c r="A6879" s="505">
        <v>36150</v>
      </c>
      <c r="B6879" s="98" t="s">
        <v>10532</v>
      </c>
      <c r="C6879" s="99" t="s">
        <v>10111</v>
      </c>
      <c r="D6879" s="100">
        <v>28.21</v>
      </c>
    </row>
    <row r="6880" spans="1:4" x14ac:dyDescent="0.2">
      <c r="A6880" s="505">
        <v>41069</v>
      </c>
      <c r="B6880" s="98" t="s">
        <v>10533</v>
      </c>
      <c r="C6880" s="99" t="s">
        <v>10297</v>
      </c>
      <c r="D6880" s="100">
        <v>2626.47</v>
      </c>
    </row>
    <row r="6881" spans="1:4" x14ac:dyDescent="0.2">
      <c r="A6881" s="505">
        <v>4760</v>
      </c>
      <c r="B6881" s="98" t="s">
        <v>10534</v>
      </c>
      <c r="C6881" s="99" t="s">
        <v>10112</v>
      </c>
      <c r="D6881" s="100">
        <v>14.97</v>
      </c>
    </row>
    <row r="6882" spans="1:4" x14ac:dyDescent="0.2">
      <c r="A6882" s="505">
        <v>10422</v>
      </c>
      <c r="B6882" s="98" t="s">
        <v>10535</v>
      </c>
      <c r="C6882" s="99" t="s">
        <v>10111</v>
      </c>
      <c r="D6882" s="100">
        <v>285.29000000000002</v>
      </c>
    </row>
    <row r="6883" spans="1:4" x14ac:dyDescent="0.2">
      <c r="A6883" s="505">
        <v>10420</v>
      </c>
      <c r="B6883" s="98" t="s">
        <v>10536</v>
      </c>
      <c r="C6883" s="99" t="s">
        <v>10111</v>
      </c>
      <c r="D6883" s="100">
        <v>107</v>
      </c>
    </row>
    <row r="6884" spans="1:4" x14ac:dyDescent="0.2">
      <c r="A6884" s="505">
        <v>10421</v>
      </c>
      <c r="B6884" s="98" t="s">
        <v>10537</v>
      </c>
      <c r="C6884" s="99" t="s">
        <v>10111</v>
      </c>
      <c r="D6884" s="100">
        <v>143.19999999999999</v>
      </c>
    </row>
    <row r="6885" spans="1:4" ht="25.5" x14ac:dyDescent="0.2">
      <c r="A6885" s="505">
        <v>36520</v>
      </c>
      <c r="B6885" s="98" t="s">
        <v>10538</v>
      </c>
      <c r="C6885" s="99" t="s">
        <v>10111</v>
      </c>
      <c r="D6885" s="100">
        <v>533.09</v>
      </c>
    </row>
    <row r="6886" spans="1:4" ht="25.5" x14ac:dyDescent="0.2">
      <c r="A6886" s="505">
        <v>36519</v>
      </c>
      <c r="B6886" s="98" t="s">
        <v>10539</v>
      </c>
      <c r="C6886" s="99" t="s">
        <v>10111</v>
      </c>
      <c r="D6886" s="100">
        <v>744.28</v>
      </c>
    </row>
    <row r="6887" spans="1:4" x14ac:dyDescent="0.2">
      <c r="A6887" s="505">
        <v>11784</v>
      </c>
      <c r="B6887" s="98" t="s">
        <v>10540</v>
      </c>
      <c r="C6887" s="99" t="s">
        <v>10111</v>
      </c>
      <c r="D6887" s="100">
        <v>400.37</v>
      </c>
    </row>
    <row r="6888" spans="1:4" x14ac:dyDescent="0.2">
      <c r="A6888" s="505">
        <v>10</v>
      </c>
      <c r="B6888" s="98" t="s">
        <v>10541</v>
      </c>
      <c r="C6888" s="99" t="s">
        <v>10111</v>
      </c>
      <c r="D6888" s="100">
        <v>7.61</v>
      </c>
    </row>
    <row r="6889" spans="1:4" x14ac:dyDescent="0.2">
      <c r="A6889" s="505">
        <v>4815</v>
      </c>
      <c r="B6889" s="98" t="s">
        <v>10542</v>
      </c>
      <c r="C6889" s="99" t="s">
        <v>10111</v>
      </c>
      <c r="D6889" s="100">
        <v>3.99</v>
      </c>
    </row>
    <row r="6890" spans="1:4" x14ac:dyDescent="0.2">
      <c r="A6890" s="505">
        <v>541</v>
      </c>
      <c r="B6890" s="98" t="s">
        <v>10543</v>
      </c>
      <c r="C6890" s="99" t="s">
        <v>10111</v>
      </c>
      <c r="D6890" s="100">
        <v>99.66</v>
      </c>
    </row>
    <row r="6891" spans="1:4" x14ac:dyDescent="0.2">
      <c r="A6891" s="505">
        <v>542</v>
      </c>
      <c r="B6891" s="98" t="s">
        <v>10544</v>
      </c>
      <c r="C6891" s="99" t="s">
        <v>10111</v>
      </c>
      <c r="D6891" s="100">
        <v>124.92</v>
      </c>
    </row>
    <row r="6892" spans="1:4" x14ac:dyDescent="0.2">
      <c r="A6892" s="505">
        <v>540</v>
      </c>
      <c r="B6892" s="98" t="s">
        <v>10545</v>
      </c>
      <c r="C6892" s="99" t="s">
        <v>10111</v>
      </c>
      <c r="D6892" s="100">
        <v>281.51</v>
      </c>
    </row>
    <row r="6893" spans="1:4" ht="25.5" x14ac:dyDescent="0.2">
      <c r="A6893" s="505">
        <v>38364</v>
      </c>
      <c r="B6893" s="98" t="s">
        <v>10546</v>
      </c>
      <c r="C6893" s="99" t="s">
        <v>10111</v>
      </c>
      <c r="D6893" s="100">
        <v>335.42</v>
      </c>
    </row>
    <row r="6894" spans="1:4" x14ac:dyDescent="0.2">
      <c r="A6894" s="505">
        <v>11692</v>
      </c>
      <c r="B6894" s="98" t="s">
        <v>10547</v>
      </c>
      <c r="C6894" s="99" t="s">
        <v>10114</v>
      </c>
      <c r="D6894" s="100">
        <v>348.82</v>
      </c>
    </row>
    <row r="6895" spans="1:4" ht="25.5" x14ac:dyDescent="0.2">
      <c r="A6895" s="505">
        <v>1746</v>
      </c>
      <c r="B6895" s="98" t="s">
        <v>10548</v>
      </c>
      <c r="C6895" s="99" t="s">
        <v>10111</v>
      </c>
      <c r="D6895" s="100">
        <v>176.09</v>
      </c>
    </row>
    <row r="6896" spans="1:4" ht="25.5" x14ac:dyDescent="0.2">
      <c r="A6896" s="505">
        <v>1748</v>
      </c>
      <c r="B6896" s="98" t="s">
        <v>10549</v>
      </c>
      <c r="C6896" s="99" t="s">
        <v>10111</v>
      </c>
      <c r="D6896" s="100">
        <v>234.15</v>
      </c>
    </row>
    <row r="6897" spans="1:4" ht="25.5" x14ac:dyDescent="0.2">
      <c r="A6897" s="505">
        <v>1749</v>
      </c>
      <c r="B6897" s="98" t="s">
        <v>10550</v>
      </c>
      <c r="C6897" s="99" t="s">
        <v>10111</v>
      </c>
      <c r="D6897" s="100">
        <v>339.25</v>
      </c>
    </row>
    <row r="6898" spans="1:4" ht="25.5" x14ac:dyDescent="0.2">
      <c r="A6898" s="505">
        <v>37412</v>
      </c>
      <c r="B6898" s="98" t="s">
        <v>10551</v>
      </c>
      <c r="C6898" s="99" t="s">
        <v>10111</v>
      </c>
      <c r="D6898" s="100">
        <v>172.13</v>
      </c>
    </row>
    <row r="6899" spans="1:4" ht="25.5" x14ac:dyDescent="0.2">
      <c r="A6899" s="505">
        <v>1745</v>
      </c>
      <c r="B6899" s="98" t="s">
        <v>10552</v>
      </c>
      <c r="C6899" s="99" t="s">
        <v>10111</v>
      </c>
      <c r="D6899" s="100">
        <v>204.68</v>
      </c>
    </row>
    <row r="6900" spans="1:4" ht="25.5" x14ac:dyDescent="0.2">
      <c r="A6900" s="505">
        <v>1750</v>
      </c>
      <c r="B6900" s="98" t="s">
        <v>10553</v>
      </c>
      <c r="C6900" s="99" t="s">
        <v>10111</v>
      </c>
      <c r="D6900" s="100">
        <v>478.31</v>
      </c>
    </row>
    <row r="6901" spans="1:4" x14ac:dyDescent="0.2">
      <c r="A6901" s="505">
        <v>11687</v>
      </c>
      <c r="B6901" s="98" t="s">
        <v>10554</v>
      </c>
      <c r="C6901" s="99" t="s">
        <v>10166</v>
      </c>
      <c r="D6901" s="100">
        <v>762.1</v>
      </c>
    </row>
    <row r="6902" spans="1:4" x14ac:dyDescent="0.2">
      <c r="A6902" s="505">
        <v>11689</v>
      </c>
      <c r="B6902" s="98" t="s">
        <v>10555</v>
      </c>
      <c r="C6902" s="99" t="s">
        <v>10166</v>
      </c>
      <c r="D6902" s="100">
        <v>954.86</v>
      </c>
    </row>
    <row r="6903" spans="1:4" x14ac:dyDescent="0.2">
      <c r="A6903" s="505">
        <v>11693</v>
      </c>
      <c r="B6903" s="98" t="s">
        <v>10556</v>
      </c>
      <c r="C6903" s="99" t="s">
        <v>10114</v>
      </c>
      <c r="D6903" s="100">
        <v>110.5</v>
      </c>
    </row>
    <row r="6904" spans="1:4" x14ac:dyDescent="0.2">
      <c r="A6904" s="505">
        <v>36215</v>
      </c>
      <c r="B6904" s="98" t="s">
        <v>10557</v>
      </c>
      <c r="C6904" s="99" t="s">
        <v>10111</v>
      </c>
      <c r="D6904" s="100">
        <v>454.69</v>
      </c>
    </row>
    <row r="6905" spans="1:4" x14ac:dyDescent="0.2">
      <c r="A6905" s="505">
        <v>38381</v>
      </c>
      <c r="B6905" s="98" t="s">
        <v>10558</v>
      </c>
      <c r="C6905" s="99" t="s">
        <v>10111</v>
      </c>
      <c r="D6905" s="100">
        <v>6.28</v>
      </c>
    </row>
    <row r="6906" spans="1:4" x14ac:dyDescent="0.2">
      <c r="A6906" s="505">
        <v>39621</v>
      </c>
      <c r="B6906" s="98" t="s">
        <v>10559</v>
      </c>
      <c r="C6906" s="99" t="s">
        <v>10560</v>
      </c>
      <c r="D6906" s="100">
        <v>1082.46</v>
      </c>
    </row>
    <row r="6907" spans="1:4" x14ac:dyDescent="0.2">
      <c r="A6907" s="505">
        <v>39624</v>
      </c>
      <c r="B6907" s="98" t="s">
        <v>10561</v>
      </c>
      <c r="C6907" s="99" t="s">
        <v>10560</v>
      </c>
      <c r="D6907" s="100">
        <v>1095.3900000000001</v>
      </c>
    </row>
    <row r="6908" spans="1:4" x14ac:dyDescent="0.2">
      <c r="A6908" s="505">
        <v>39615</v>
      </c>
      <c r="B6908" s="98" t="s">
        <v>10562</v>
      </c>
      <c r="C6908" s="99" t="s">
        <v>10111</v>
      </c>
      <c r="D6908" s="100">
        <v>377.64</v>
      </c>
    </row>
    <row r="6909" spans="1:4" x14ac:dyDescent="0.2">
      <c r="A6909" s="505">
        <v>39620</v>
      </c>
      <c r="B6909" s="98" t="s">
        <v>10563</v>
      </c>
      <c r="C6909" s="99" t="s">
        <v>10111</v>
      </c>
      <c r="D6909" s="100">
        <v>577.30999999999995</v>
      </c>
    </row>
    <row r="6910" spans="1:4" x14ac:dyDescent="0.2">
      <c r="A6910" s="505">
        <v>39623</v>
      </c>
      <c r="B6910" s="98" t="s">
        <v>10564</v>
      </c>
      <c r="C6910" s="99" t="s">
        <v>10111</v>
      </c>
      <c r="D6910" s="100">
        <v>559.03</v>
      </c>
    </row>
    <row r="6911" spans="1:4" x14ac:dyDescent="0.2">
      <c r="A6911" s="505">
        <v>36214</v>
      </c>
      <c r="B6911" s="98" t="s">
        <v>10565</v>
      </c>
      <c r="C6911" s="99" t="s">
        <v>10111</v>
      </c>
      <c r="D6911" s="100">
        <v>146.51</v>
      </c>
    </row>
    <row r="6912" spans="1:4" x14ac:dyDescent="0.2">
      <c r="A6912" s="505">
        <v>36207</v>
      </c>
      <c r="B6912" s="98" t="s">
        <v>10566</v>
      </c>
      <c r="C6912" s="99" t="s">
        <v>10111</v>
      </c>
      <c r="D6912" s="100">
        <v>201.4</v>
      </c>
    </row>
    <row r="6913" spans="1:4" x14ac:dyDescent="0.2">
      <c r="A6913" s="505">
        <v>36209</v>
      </c>
      <c r="B6913" s="98" t="s">
        <v>10567</v>
      </c>
      <c r="C6913" s="99" t="s">
        <v>10111</v>
      </c>
      <c r="D6913" s="100">
        <v>231.13</v>
      </c>
    </row>
    <row r="6914" spans="1:4" ht="25.5" x14ac:dyDescent="0.2">
      <c r="A6914" s="505">
        <v>36210</v>
      </c>
      <c r="B6914" s="98" t="s">
        <v>10568</v>
      </c>
      <c r="C6914" s="99" t="s">
        <v>10111</v>
      </c>
      <c r="D6914" s="100">
        <v>250.08</v>
      </c>
    </row>
    <row r="6915" spans="1:4" x14ac:dyDescent="0.2">
      <c r="A6915" s="505">
        <v>36212</v>
      </c>
      <c r="B6915" s="98" t="s">
        <v>10569</v>
      </c>
      <c r="C6915" s="99" t="s">
        <v>10111</v>
      </c>
      <c r="D6915" s="100">
        <v>246.54</v>
      </c>
    </row>
    <row r="6916" spans="1:4" x14ac:dyDescent="0.2">
      <c r="A6916" s="505">
        <v>36211</v>
      </c>
      <c r="B6916" s="98" t="s">
        <v>10570</v>
      </c>
      <c r="C6916" s="99" t="s">
        <v>10111</v>
      </c>
      <c r="D6916" s="100">
        <v>231.89</v>
      </c>
    </row>
    <row r="6917" spans="1:4" x14ac:dyDescent="0.2">
      <c r="A6917" s="505">
        <v>36204</v>
      </c>
      <c r="B6917" s="98" t="s">
        <v>10571</v>
      </c>
      <c r="C6917" s="99" t="s">
        <v>10111</v>
      </c>
      <c r="D6917" s="100">
        <v>88.67</v>
      </c>
    </row>
    <row r="6918" spans="1:4" x14ac:dyDescent="0.2">
      <c r="A6918" s="505">
        <v>36205</v>
      </c>
      <c r="B6918" s="98" t="s">
        <v>10572</v>
      </c>
      <c r="C6918" s="99" t="s">
        <v>10111</v>
      </c>
      <c r="D6918" s="100">
        <v>98.47</v>
      </c>
    </row>
    <row r="6919" spans="1:4" x14ac:dyDescent="0.2">
      <c r="A6919" s="505">
        <v>36081</v>
      </c>
      <c r="B6919" s="98" t="s">
        <v>10573</v>
      </c>
      <c r="C6919" s="99" t="s">
        <v>10111</v>
      </c>
      <c r="D6919" s="100">
        <v>105</v>
      </c>
    </row>
    <row r="6920" spans="1:4" x14ac:dyDescent="0.2">
      <c r="A6920" s="505">
        <v>36206</v>
      </c>
      <c r="B6920" s="98" t="s">
        <v>10574</v>
      </c>
      <c r="C6920" s="99" t="s">
        <v>10111</v>
      </c>
      <c r="D6920" s="100">
        <v>110</v>
      </c>
    </row>
    <row r="6921" spans="1:4" x14ac:dyDescent="0.2">
      <c r="A6921" s="505">
        <v>36218</v>
      </c>
      <c r="B6921" s="98" t="s">
        <v>10575</v>
      </c>
      <c r="C6921" s="99" t="s">
        <v>10111</v>
      </c>
      <c r="D6921" s="100">
        <v>99.77</v>
      </c>
    </row>
    <row r="6922" spans="1:4" x14ac:dyDescent="0.2">
      <c r="A6922" s="505">
        <v>36220</v>
      </c>
      <c r="B6922" s="98" t="s">
        <v>10576</v>
      </c>
      <c r="C6922" s="99" t="s">
        <v>10111</v>
      </c>
      <c r="D6922" s="100">
        <v>114.41</v>
      </c>
    </row>
    <row r="6923" spans="1:4" x14ac:dyDescent="0.2">
      <c r="A6923" s="505">
        <v>36080</v>
      </c>
      <c r="B6923" s="98" t="s">
        <v>10577</v>
      </c>
      <c r="C6923" s="99" t="s">
        <v>10111</v>
      </c>
      <c r="D6923" s="100">
        <v>123.75</v>
      </c>
    </row>
    <row r="6924" spans="1:4" x14ac:dyDescent="0.2">
      <c r="A6924" s="505">
        <v>36223</v>
      </c>
      <c r="B6924" s="98" t="s">
        <v>10578</v>
      </c>
      <c r="C6924" s="99" t="s">
        <v>10111</v>
      </c>
      <c r="D6924" s="100">
        <v>129.58000000000001</v>
      </c>
    </row>
    <row r="6925" spans="1:4" x14ac:dyDescent="0.2">
      <c r="A6925" s="505">
        <v>546</v>
      </c>
      <c r="B6925" s="98" t="s">
        <v>10579</v>
      </c>
      <c r="C6925" s="99" t="s">
        <v>10170</v>
      </c>
      <c r="D6925" s="100">
        <v>5.48</v>
      </c>
    </row>
    <row r="6926" spans="1:4" x14ac:dyDescent="0.2">
      <c r="A6926" s="505">
        <v>557</v>
      </c>
      <c r="B6926" s="98" t="s">
        <v>10580</v>
      </c>
      <c r="C6926" s="99" t="s">
        <v>10166</v>
      </c>
      <c r="D6926" s="100">
        <v>21.03</v>
      </c>
    </row>
    <row r="6927" spans="1:4" x14ac:dyDescent="0.2">
      <c r="A6927" s="505">
        <v>552</v>
      </c>
      <c r="B6927" s="98" t="s">
        <v>10581</v>
      </c>
      <c r="C6927" s="99" t="s">
        <v>10166</v>
      </c>
      <c r="D6927" s="100">
        <v>10.35</v>
      </c>
    </row>
    <row r="6928" spans="1:4" x14ac:dyDescent="0.2">
      <c r="A6928" s="505">
        <v>555</v>
      </c>
      <c r="B6928" s="98" t="s">
        <v>10582</v>
      </c>
      <c r="C6928" s="99" t="s">
        <v>10166</v>
      </c>
      <c r="D6928" s="100">
        <v>6.35</v>
      </c>
    </row>
    <row r="6929" spans="1:4" x14ac:dyDescent="0.2">
      <c r="A6929" s="505">
        <v>565</v>
      </c>
      <c r="B6929" s="98" t="s">
        <v>10583</v>
      </c>
      <c r="C6929" s="99" t="s">
        <v>10166</v>
      </c>
      <c r="D6929" s="100">
        <v>9.69</v>
      </c>
    </row>
    <row r="6930" spans="1:4" x14ac:dyDescent="0.2">
      <c r="A6930" s="505">
        <v>549</v>
      </c>
      <c r="B6930" s="98" t="s">
        <v>10584</v>
      </c>
      <c r="C6930" s="99" t="s">
        <v>10166</v>
      </c>
      <c r="D6930" s="100">
        <v>27.72</v>
      </c>
    </row>
    <row r="6931" spans="1:4" x14ac:dyDescent="0.2">
      <c r="A6931" s="505">
        <v>559</v>
      </c>
      <c r="B6931" s="98" t="s">
        <v>10585</v>
      </c>
      <c r="C6931" s="99" t="s">
        <v>10166</v>
      </c>
      <c r="D6931" s="100">
        <v>13.86</v>
      </c>
    </row>
    <row r="6932" spans="1:4" x14ac:dyDescent="0.2">
      <c r="A6932" s="505">
        <v>551</v>
      </c>
      <c r="B6932" s="98" t="s">
        <v>10586</v>
      </c>
      <c r="C6932" s="99" t="s">
        <v>10166</v>
      </c>
      <c r="D6932" s="100">
        <v>54.17</v>
      </c>
    </row>
    <row r="6933" spans="1:4" x14ac:dyDescent="0.2">
      <c r="A6933" s="505">
        <v>547</v>
      </c>
      <c r="B6933" s="98" t="s">
        <v>10587</v>
      </c>
      <c r="C6933" s="99" t="s">
        <v>10166</v>
      </c>
      <c r="D6933" s="100">
        <v>20.76</v>
      </c>
    </row>
    <row r="6934" spans="1:4" x14ac:dyDescent="0.2">
      <c r="A6934" s="505">
        <v>560</v>
      </c>
      <c r="B6934" s="98" t="s">
        <v>10588</v>
      </c>
      <c r="C6934" s="99" t="s">
        <v>10166</v>
      </c>
      <c r="D6934" s="100">
        <v>17.54</v>
      </c>
    </row>
    <row r="6935" spans="1:4" x14ac:dyDescent="0.2">
      <c r="A6935" s="505">
        <v>566</v>
      </c>
      <c r="B6935" s="98" t="s">
        <v>10589</v>
      </c>
      <c r="C6935" s="99" t="s">
        <v>10166</v>
      </c>
      <c r="D6935" s="100">
        <v>2.81</v>
      </c>
    </row>
    <row r="6936" spans="1:4" x14ac:dyDescent="0.2">
      <c r="A6936" s="505">
        <v>563</v>
      </c>
      <c r="B6936" s="98" t="s">
        <v>10590</v>
      </c>
      <c r="C6936" s="99" t="s">
        <v>10166</v>
      </c>
      <c r="D6936" s="100">
        <v>15.76</v>
      </c>
    </row>
    <row r="6937" spans="1:4" x14ac:dyDescent="0.2">
      <c r="A6937" s="505">
        <v>38127</v>
      </c>
      <c r="B6937" s="98" t="s">
        <v>10591</v>
      </c>
      <c r="C6937" s="99" t="s">
        <v>10111</v>
      </c>
      <c r="D6937" s="100">
        <v>307.69</v>
      </c>
    </row>
    <row r="6938" spans="1:4" x14ac:dyDescent="0.2">
      <c r="A6938" s="505">
        <v>38060</v>
      </c>
      <c r="B6938" s="98" t="s">
        <v>10592</v>
      </c>
      <c r="C6938" s="99" t="s">
        <v>10111</v>
      </c>
      <c r="D6938" s="100">
        <v>37.950000000000003</v>
      </c>
    </row>
    <row r="6939" spans="1:4" x14ac:dyDescent="0.2">
      <c r="A6939" s="505">
        <v>10956</v>
      </c>
      <c r="B6939" s="98" t="s">
        <v>10593</v>
      </c>
      <c r="C6939" s="99" t="s">
        <v>10111</v>
      </c>
      <c r="D6939" s="100">
        <v>39.43</v>
      </c>
    </row>
    <row r="6940" spans="1:4" x14ac:dyDescent="0.2">
      <c r="A6940" s="505">
        <v>39380</v>
      </c>
      <c r="B6940" s="98" t="s">
        <v>10594</v>
      </c>
      <c r="C6940" s="99" t="s">
        <v>10111</v>
      </c>
      <c r="D6940" s="100">
        <v>8.44</v>
      </c>
    </row>
    <row r="6941" spans="1:4" x14ac:dyDescent="0.2">
      <c r="A6941" s="505">
        <v>13374</v>
      </c>
      <c r="B6941" s="98" t="s">
        <v>10595</v>
      </c>
      <c r="C6941" s="99" t="s">
        <v>10111</v>
      </c>
      <c r="D6941" s="100">
        <v>79.41</v>
      </c>
    </row>
    <row r="6942" spans="1:4" x14ac:dyDescent="0.2">
      <c r="A6942" s="505">
        <v>37597</v>
      </c>
      <c r="B6942" s="98" t="s">
        <v>10596</v>
      </c>
      <c r="C6942" s="99" t="s">
        <v>10111</v>
      </c>
      <c r="D6942" s="100">
        <v>299062.5</v>
      </c>
    </row>
    <row r="6943" spans="1:4" ht="38.25" x14ac:dyDescent="0.2">
      <c r="A6943" s="505">
        <v>183</v>
      </c>
      <c r="B6943" s="98" t="s">
        <v>10597</v>
      </c>
      <c r="C6943" s="99" t="s">
        <v>10598</v>
      </c>
      <c r="D6943" s="100">
        <v>80</v>
      </c>
    </row>
    <row r="6944" spans="1:4" ht="25.5" x14ac:dyDescent="0.2">
      <c r="A6944" s="505">
        <v>184</v>
      </c>
      <c r="B6944" s="98" t="s">
        <v>10599</v>
      </c>
      <c r="C6944" s="99" t="s">
        <v>10598</v>
      </c>
      <c r="D6944" s="100">
        <v>52.87</v>
      </c>
    </row>
    <row r="6945" spans="1:4" ht="38.25" x14ac:dyDescent="0.2">
      <c r="A6945" s="505">
        <v>195</v>
      </c>
      <c r="B6945" s="98" t="s">
        <v>10600</v>
      </c>
      <c r="C6945" s="99" t="s">
        <v>10598</v>
      </c>
      <c r="D6945" s="100">
        <v>64.989999999999995</v>
      </c>
    </row>
    <row r="6946" spans="1:4" ht="25.5" x14ac:dyDescent="0.2">
      <c r="A6946" s="505">
        <v>194</v>
      </c>
      <c r="B6946" s="98" t="s">
        <v>10601</v>
      </c>
      <c r="C6946" s="99" t="s">
        <v>10598</v>
      </c>
      <c r="D6946" s="100">
        <v>35.32</v>
      </c>
    </row>
    <row r="6947" spans="1:4" ht="25.5" x14ac:dyDescent="0.2">
      <c r="A6947" s="505">
        <v>20001</v>
      </c>
      <c r="B6947" s="98" t="s">
        <v>10602</v>
      </c>
      <c r="C6947" s="99" t="s">
        <v>10598</v>
      </c>
      <c r="D6947" s="100">
        <v>64.760000000000005</v>
      </c>
    </row>
    <row r="6948" spans="1:4" ht="38.25" x14ac:dyDescent="0.2">
      <c r="A6948" s="505">
        <v>181</v>
      </c>
      <c r="B6948" s="98" t="s">
        <v>10603</v>
      </c>
      <c r="C6948" s="99" t="s">
        <v>10598</v>
      </c>
      <c r="D6948" s="100">
        <v>87.61</v>
      </c>
    </row>
    <row r="6949" spans="1:4" ht="25.5" x14ac:dyDescent="0.2">
      <c r="A6949" s="505">
        <v>39837</v>
      </c>
      <c r="B6949" s="98" t="s">
        <v>10604</v>
      </c>
      <c r="C6949" s="99" t="s">
        <v>10598</v>
      </c>
      <c r="D6949" s="100">
        <v>172.11</v>
      </c>
    </row>
    <row r="6950" spans="1:4" ht="25.5" x14ac:dyDescent="0.2">
      <c r="A6950" s="505">
        <v>10535</v>
      </c>
      <c r="B6950" s="98" t="s">
        <v>10605</v>
      </c>
      <c r="C6950" s="99" t="s">
        <v>10111</v>
      </c>
      <c r="D6950" s="100">
        <v>2847</v>
      </c>
    </row>
    <row r="6951" spans="1:4" ht="25.5" x14ac:dyDescent="0.2">
      <c r="A6951" s="505">
        <v>10537</v>
      </c>
      <c r="B6951" s="98" t="s">
        <v>10606</v>
      </c>
      <c r="C6951" s="99" t="s">
        <v>10111</v>
      </c>
      <c r="D6951" s="100">
        <v>3882.53</v>
      </c>
    </row>
    <row r="6952" spans="1:4" ht="25.5" x14ac:dyDescent="0.2">
      <c r="A6952" s="505">
        <v>13891</v>
      </c>
      <c r="B6952" s="98" t="s">
        <v>10607</v>
      </c>
      <c r="C6952" s="99" t="s">
        <v>10111</v>
      </c>
      <c r="D6952" s="100">
        <v>3561.16</v>
      </c>
    </row>
    <row r="6953" spans="1:4" ht="25.5" x14ac:dyDescent="0.2">
      <c r="A6953" s="505">
        <v>25975</v>
      </c>
      <c r="B6953" s="98" t="s">
        <v>10608</v>
      </c>
      <c r="C6953" s="99" t="s">
        <v>10111</v>
      </c>
      <c r="D6953" s="100">
        <v>15489.6</v>
      </c>
    </row>
    <row r="6954" spans="1:4" ht="25.5" x14ac:dyDescent="0.2">
      <c r="A6954" s="505">
        <v>36396</v>
      </c>
      <c r="B6954" s="98" t="s">
        <v>10609</v>
      </c>
      <c r="C6954" s="99" t="s">
        <v>10111</v>
      </c>
      <c r="D6954" s="100">
        <v>3257.16</v>
      </c>
    </row>
    <row r="6955" spans="1:4" ht="25.5" x14ac:dyDescent="0.2">
      <c r="A6955" s="505">
        <v>36397</v>
      </c>
      <c r="B6955" s="98" t="s">
        <v>10610</v>
      </c>
      <c r="C6955" s="99" t="s">
        <v>10111</v>
      </c>
      <c r="D6955" s="100">
        <v>11581.01</v>
      </c>
    </row>
    <row r="6956" spans="1:4" ht="25.5" x14ac:dyDescent="0.2">
      <c r="A6956" s="505">
        <v>36398</v>
      </c>
      <c r="B6956" s="98" t="s">
        <v>10611</v>
      </c>
      <c r="C6956" s="99" t="s">
        <v>10111</v>
      </c>
      <c r="D6956" s="100">
        <v>14075.76</v>
      </c>
    </row>
    <row r="6957" spans="1:4" x14ac:dyDescent="0.2">
      <c r="A6957" s="505">
        <v>647</v>
      </c>
      <c r="B6957" s="98" t="s">
        <v>10612</v>
      </c>
      <c r="C6957" s="99" t="s">
        <v>10112</v>
      </c>
      <c r="D6957" s="100">
        <v>15.82</v>
      </c>
    </row>
    <row r="6958" spans="1:4" x14ac:dyDescent="0.2">
      <c r="A6958" s="505">
        <v>40920</v>
      </c>
      <c r="B6958" s="98" t="s">
        <v>10613</v>
      </c>
      <c r="C6958" s="99" t="s">
        <v>10297</v>
      </c>
      <c r="D6958" s="100">
        <v>2776.5</v>
      </c>
    </row>
    <row r="6959" spans="1:4" x14ac:dyDescent="0.2">
      <c r="A6959" s="505">
        <v>7266</v>
      </c>
      <c r="B6959" s="98" t="s">
        <v>10614</v>
      </c>
      <c r="C6959" s="99" t="s">
        <v>10615</v>
      </c>
      <c r="D6959" s="100">
        <v>506.25</v>
      </c>
    </row>
    <row r="6960" spans="1:4" x14ac:dyDescent="0.2">
      <c r="A6960" s="505">
        <v>7270</v>
      </c>
      <c r="B6960" s="98" t="s">
        <v>10616</v>
      </c>
      <c r="C6960" s="99" t="s">
        <v>10111</v>
      </c>
      <c r="D6960" s="100">
        <v>0.48</v>
      </c>
    </row>
    <row r="6961" spans="1:4" x14ac:dyDescent="0.2">
      <c r="A6961" s="505">
        <v>7269</v>
      </c>
      <c r="B6961" s="98" t="s">
        <v>10617</v>
      </c>
      <c r="C6961" s="99" t="s">
        <v>10111</v>
      </c>
      <c r="D6961" s="100">
        <v>0.34</v>
      </c>
    </row>
    <row r="6962" spans="1:4" x14ac:dyDescent="0.2">
      <c r="A6962" s="505">
        <v>7271</v>
      </c>
      <c r="B6962" s="98" t="s">
        <v>10618</v>
      </c>
      <c r="C6962" s="99" t="s">
        <v>10111</v>
      </c>
      <c r="D6962" s="100">
        <v>0.5</v>
      </c>
    </row>
    <row r="6963" spans="1:4" x14ac:dyDescent="0.2">
      <c r="A6963" s="505">
        <v>7268</v>
      </c>
      <c r="B6963" s="98" t="s">
        <v>10619</v>
      </c>
      <c r="C6963" s="99" t="s">
        <v>10111</v>
      </c>
      <c r="D6963" s="100">
        <v>0.71</v>
      </c>
    </row>
    <row r="6964" spans="1:4" x14ac:dyDescent="0.2">
      <c r="A6964" s="505">
        <v>7267</v>
      </c>
      <c r="B6964" s="98" t="s">
        <v>10620</v>
      </c>
      <c r="C6964" s="99" t="s">
        <v>10111</v>
      </c>
      <c r="D6964" s="100">
        <v>0.35</v>
      </c>
    </row>
    <row r="6965" spans="1:4" x14ac:dyDescent="0.2">
      <c r="A6965" s="505">
        <v>38783</v>
      </c>
      <c r="B6965" s="98" t="s">
        <v>10621</v>
      </c>
      <c r="C6965" s="99" t="s">
        <v>10111</v>
      </c>
      <c r="D6965" s="100">
        <v>0.63</v>
      </c>
    </row>
    <row r="6966" spans="1:4" x14ac:dyDescent="0.2">
      <c r="A6966" s="505">
        <v>37593</v>
      </c>
      <c r="B6966" s="98" t="s">
        <v>10622</v>
      </c>
      <c r="C6966" s="99" t="s">
        <v>10111</v>
      </c>
      <c r="D6966" s="100">
        <v>1.65</v>
      </c>
    </row>
    <row r="6967" spans="1:4" x14ac:dyDescent="0.2">
      <c r="A6967" s="505">
        <v>37594</v>
      </c>
      <c r="B6967" s="98" t="s">
        <v>10623</v>
      </c>
      <c r="C6967" s="99" t="s">
        <v>10111</v>
      </c>
      <c r="D6967" s="100">
        <v>2.02</v>
      </c>
    </row>
    <row r="6968" spans="1:4" x14ac:dyDescent="0.2">
      <c r="A6968" s="505">
        <v>37592</v>
      </c>
      <c r="B6968" s="98" t="s">
        <v>10624</v>
      </c>
      <c r="C6968" s="99" t="s">
        <v>10111</v>
      </c>
      <c r="D6968" s="100">
        <v>1.23</v>
      </c>
    </row>
    <row r="6969" spans="1:4" x14ac:dyDescent="0.2">
      <c r="A6969" s="505">
        <v>34556</v>
      </c>
      <c r="B6969" s="98" t="s">
        <v>10625</v>
      </c>
      <c r="C6969" s="99" t="s">
        <v>10111</v>
      </c>
      <c r="D6969" s="100">
        <v>1.83</v>
      </c>
    </row>
    <row r="6970" spans="1:4" x14ac:dyDescent="0.2">
      <c r="A6970" s="505">
        <v>37873</v>
      </c>
      <c r="B6970" s="98" t="s">
        <v>10626</v>
      </c>
      <c r="C6970" s="99" t="s">
        <v>10111</v>
      </c>
      <c r="D6970" s="100">
        <v>1.99</v>
      </c>
    </row>
    <row r="6971" spans="1:4" x14ac:dyDescent="0.2">
      <c r="A6971" s="505">
        <v>34564</v>
      </c>
      <c r="B6971" s="98" t="s">
        <v>10627</v>
      </c>
      <c r="C6971" s="99" t="s">
        <v>10111</v>
      </c>
      <c r="D6971" s="100">
        <v>2.2799999999999998</v>
      </c>
    </row>
    <row r="6972" spans="1:4" x14ac:dyDescent="0.2">
      <c r="A6972" s="505">
        <v>34565</v>
      </c>
      <c r="B6972" s="98" t="s">
        <v>10628</v>
      </c>
      <c r="C6972" s="99" t="s">
        <v>10111</v>
      </c>
      <c r="D6972" s="100">
        <v>2.64</v>
      </c>
    </row>
    <row r="6973" spans="1:4" x14ac:dyDescent="0.2">
      <c r="A6973" s="505">
        <v>38590</v>
      </c>
      <c r="B6973" s="98" t="s">
        <v>10629</v>
      </c>
      <c r="C6973" s="99" t="s">
        <v>10111</v>
      </c>
      <c r="D6973" s="100">
        <v>1.53</v>
      </c>
    </row>
    <row r="6974" spans="1:4" x14ac:dyDescent="0.2">
      <c r="A6974" s="505">
        <v>34566</v>
      </c>
      <c r="B6974" s="98" t="s">
        <v>10630</v>
      </c>
      <c r="C6974" s="99" t="s">
        <v>10111</v>
      </c>
      <c r="D6974" s="100">
        <v>1.43</v>
      </c>
    </row>
    <row r="6975" spans="1:4" x14ac:dyDescent="0.2">
      <c r="A6975" s="505">
        <v>34567</v>
      </c>
      <c r="B6975" s="98" t="s">
        <v>10631</v>
      </c>
      <c r="C6975" s="99" t="s">
        <v>10111</v>
      </c>
      <c r="D6975" s="100">
        <v>1.6</v>
      </c>
    </row>
    <row r="6976" spans="1:4" x14ac:dyDescent="0.2">
      <c r="A6976" s="505">
        <v>38591</v>
      </c>
      <c r="B6976" s="98" t="s">
        <v>10632</v>
      </c>
      <c r="C6976" s="99" t="s">
        <v>10111</v>
      </c>
      <c r="D6976" s="100">
        <v>1.74</v>
      </c>
    </row>
    <row r="6977" spans="1:4" x14ac:dyDescent="0.2">
      <c r="A6977" s="505">
        <v>34568</v>
      </c>
      <c r="B6977" s="98" t="s">
        <v>10633</v>
      </c>
      <c r="C6977" s="99" t="s">
        <v>10111</v>
      </c>
      <c r="D6977" s="100">
        <v>2.09</v>
      </c>
    </row>
    <row r="6978" spans="1:4" x14ac:dyDescent="0.2">
      <c r="A6978" s="505">
        <v>34569</v>
      </c>
      <c r="B6978" s="98" t="s">
        <v>10634</v>
      </c>
      <c r="C6978" s="99" t="s">
        <v>10111</v>
      </c>
      <c r="D6978" s="100">
        <v>2.14</v>
      </c>
    </row>
    <row r="6979" spans="1:4" x14ac:dyDescent="0.2">
      <c r="A6979" s="505">
        <v>34570</v>
      </c>
      <c r="B6979" s="98" t="s">
        <v>10635</v>
      </c>
      <c r="C6979" s="99" t="s">
        <v>10111</v>
      </c>
      <c r="D6979" s="100">
        <v>2.29</v>
      </c>
    </row>
    <row r="6980" spans="1:4" x14ac:dyDescent="0.2">
      <c r="A6980" s="505">
        <v>25070</v>
      </c>
      <c r="B6980" s="98" t="s">
        <v>10636</v>
      </c>
      <c r="C6980" s="99" t="s">
        <v>10111</v>
      </c>
      <c r="D6980" s="100">
        <v>1.75</v>
      </c>
    </row>
    <row r="6981" spans="1:4" x14ac:dyDescent="0.2">
      <c r="A6981" s="505">
        <v>34571</v>
      </c>
      <c r="B6981" s="98" t="s">
        <v>10637</v>
      </c>
      <c r="C6981" s="99" t="s">
        <v>10111</v>
      </c>
      <c r="D6981" s="100">
        <v>1.79</v>
      </c>
    </row>
    <row r="6982" spans="1:4" x14ac:dyDescent="0.2">
      <c r="A6982" s="505">
        <v>34573</v>
      </c>
      <c r="B6982" s="98" t="s">
        <v>10638</v>
      </c>
      <c r="C6982" s="99" t="s">
        <v>10111</v>
      </c>
      <c r="D6982" s="100">
        <v>1.89</v>
      </c>
    </row>
    <row r="6983" spans="1:4" x14ac:dyDescent="0.2">
      <c r="A6983" s="505">
        <v>37107</v>
      </c>
      <c r="B6983" s="98" t="s">
        <v>10639</v>
      </c>
      <c r="C6983" s="99" t="s">
        <v>10111</v>
      </c>
      <c r="D6983" s="100">
        <v>2.78</v>
      </c>
    </row>
    <row r="6984" spans="1:4" x14ac:dyDescent="0.2">
      <c r="A6984" s="505">
        <v>34576</v>
      </c>
      <c r="B6984" s="98" t="s">
        <v>10640</v>
      </c>
      <c r="C6984" s="99" t="s">
        <v>10111</v>
      </c>
      <c r="D6984" s="100">
        <v>2.61</v>
      </c>
    </row>
    <row r="6985" spans="1:4" x14ac:dyDescent="0.2">
      <c r="A6985" s="505">
        <v>34577</v>
      </c>
      <c r="B6985" s="98" t="s">
        <v>10641</v>
      </c>
      <c r="C6985" s="99" t="s">
        <v>10111</v>
      </c>
      <c r="D6985" s="100">
        <v>2.78</v>
      </c>
    </row>
    <row r="6986" spans="1:4" x14ac:dyDescent="0.2">
      <c r="A6986" s="505">
        <v>34578</v>
      </c>
      <c r="B6986" s="98" t="s">
        <v>10642</v>
      </c>
      <c r="C6986" s="99" t="s">
        <v>10111</v>
      </c>
      <c r="D6986" s="100">
        <v>3.09</v>
      </c>
    </row>
    <row r="6987" spans="1:4" x14ac:dyDescent="0.2">
      <c r="A6987" s="505">
        <v>34579</v>
      </c>
      <c r="B6987" s="98" t="s">
        <v>10643</v>
      </c>
      <c r="C6987" s="99" t="s">
        <v>10111</v>
      </c>
      <c r="D6987" s="100">
        <v>3.96</v>
      </c>
    </row>
    <row r="6988" spans="1:4" x14ac:dyDescent="0.2">
      <c r="A6988" s="505">
        <v>25067</v>
      </c>
      <c r="B6988" s="98" t="s">
        <v>10644</v>
      </c>
      <c r="C6988" s="99" t="s">
        <v>10111</v>
      </c>
      <c r="D6988" s="100">
        <v>2.2799999999999998</v>
      </c>
    </row>
    <row r="6989" spans="1:4" x14ac:dyDescent="0.2">
      <c r="A6989" s="505">
        <v>34580</v>
      </c>
      <c r="B6989" s="98" t="s">
        <v>10645</v>
      </c>
      <c r="C6989" s="99" t="s">
        <v>10111</v>
      </c>
      <c r="D6989" s="100">
        <v>2.48</v>
      </c>
    </row>
    <row r="6990" spans="1:4" x14ac:dyDescent="0.2">
      <c r="A6990" s="505">
        <v>25071</v>
      </c>
      <c r="B6990" s="98" t="s">
        <v>10646</v>
      </c>
      <c r="C6990" s="99" t="s">
        <v>10111</v>
      </c>
      <c r="D6990" s="100">
        <v>1.2</v>
      </c>
    </row>
    <row r="6991" spans="1:4" x14ac:dyDescent="0.2">
      <c r="A6991" s="505">
        <v>38395</v>
      </c>
      <c r="B6991" s="98" t="s">
        <v>10647</v>
      </c>
      <c r="C6991" s="99" t="s">
        <v>10111</v>
      </c>
      <c r="D6991" s="100">
        <v>5.24</v>
      </c>
    </row>
    <row r="6992" spans="1:4" x14ac:dyDescent="0.2">
      <c r="A6992" s="505">
        <v>34583</v>
      </c>
      <c r="B6992" s="98" t="s">
        <v>10648</v>
      </c>
      <c r="C6992" s="99" t="s">
        <v>10114</v>
      </c>
      <c r="D6992" s="100">
        <v>59.54</v>
      </c>
    </row>
    <row r="6993" spans="1:4" x14ac:dyDescent="0.2">
      <c r="A6993" s="505">
        <v>34584</v>
      </c>
      <c r="B6993" s="98" t="s">
        <v>10649</v>
      </c>
      <c r="C6993" s="99" t="s">
        <v>10114</v>
      </c>
      <c r="D6993" s="100">
        <v>33.33</v>
      </c>
    </row>
    <row r="6994" spans="1:4" ht="25.5" x14ac:dyDescent="0.2">
      <c r="A6994" s="505">
        <v>709</v>
      </c>
      <c r="B6994" s="98" t="s">
        <v>10650</v>
      </c>
      <c r="C6994" s="99" t="s">
        <v>10114</v>
      </c>
      <c r="D6994" s="100">
        <v>490.02</v>
      </c>
    </row>
    <row r="6995" spans="1:4" x14ac:dyDescent="0.2">
      <c r="A6995" s="505">
        <v>716</v>
      </c>
      <c r="B6995" s="98" t="s">
        <v>10651</v>
      </c>
      <c r="C6995" s="99" t="s">
        <v>10111</v>
      </c>
      <c r="D6995" s="100">
        <v>13.04</v>
      </c>
    </row>
    <row r="6996" spans="1:4" x14ac:dyDescent="0.2">
      <c r="A6996" s="505">
        <v>715</v>
      </c>
      <c r="B6996" s="98" t="s">
        <v>10652</v>
      </c>
      <c r="C6996" s="99" t="s">
        <v>10111</v>
      </c>
      <c r="D6996" s="100">
        <v>12.9</v>
      </c>
    </row>
    <row r="6997" spans="1:4" x14ac:dyDescent="0.2">
      <c r="A6997" s="505">
        <v>718</v>
      </c>
      <c r="B6997" s="98" t="s">
        <v>10653</v>
      </c>
      <c r="C6997" s="99" t="s">
        <v>10111</v>
      </c>
      <c r="D6997" s="100">
        <v>19.22</v>
      </c>
    </row>
    <row r="6998" spans="1:4" x14ac:dyDescent="0.2">
      <c r="A6998" s="505">
        <v>11981</v>
      </c>
      <c r="B6998" s="98" t="s">
        <v>10654</v>
      </c>
      <c r="C6998" s="99" t="s">
        <v>10111</v>
      </c>
      <c r="D6998" s="100">
        <v>13.18</v>
      </c>
    </row>
    <row r="6999" spans="1:4" x14ac:dyDescent="0.2">
      <c r="A6999" s="505">
        <v>10610</v>
      </c>
      <c r="B6999" s="98" t="s">
        <v>10655</v>
      </c>
      <c r="C6999" s="99" t="s">
        <v>10111</v>
      </c>
      <c r="D6999" s="100">
        <v>1.36</v>
      </c>
    </row>
    <row r="7000" spans="1:4" x14ac:dyDescent="0.2">
      <c r="A7000" s="505">
        <v>34585</v>
      </c>
      <c r="B7000" s="98" t="s">
        <v>10656</v>
      </c>
      <c r="C7000" s="99" t="s">
        <v>10111</v>
      </c>
      <c r="D7000" s="100">
        <v>1.39</v>
      </c>
    </row>
    <row r="7001" spans="1:4" x14ac:dyDescent="0.2">
      <c r="A7001" s="505">
        <v>34586</v>
      </c>
      <c r="B7001" s="98" t="s">
        <v>10657</v>
      </c>
      <c r="C7001" s="99" t="s">
        <v>10111</v>
      </c>
      <c r="D7001" s="100">
        <v>1.4</v>
      </c>
    </row>
    <row r="7002" spans="1:4" x14ac:dyDescent="0.2">
      <c r="A7002" s="505">
        <v>38603</v>
      </c>
      <c r="B7002" s="98" t="s">
        <v>10658</v>
      </c>
      <c r="C7002" s="99" t="s">
        <v>10111</v>
      </c>
      <c r="D7002" s="100">
        <v>1.63</v>
      </c>
    </row>
    <row r="7003" spans="1:4" x14ac:dyDescent="0.2">
      <c r="A7003" s="505">
        <v>34588</v>
      </c>
      <c r="B7003" s="98" t="s">
        <v>10659</v>
      </c>
      <c r="C7003" s="99" t="s">
        <v>10111</v>
      </c>
      <c r="D7003" s="100">
        <v>1.81</v>
      </c>
    </row>
    <row r="7004" spans="1:4" x14ac:dyDescent="0.2">
      <c r="A7004" s="505">
        <v>34590</v>
      </c>
      <c r="B7004" s="98" t="s">
        <v>10660</v>
      </c>
      <c r="C7004" s="99" t="s">
        <v>10111</v>
      </c>
      <c r="D7004" s="100">
        <v>1.95</v>
      </c>
    </row>
    <row r="7005" spans="1:4" x14ac:dyDescent="0.2">
      <c r="A7005" s="505">
        <v>34591</v>
      </c>
      <c r="B7005" s="98" t="s">
        <v>10661</v>
      </c>
      <c r="C7005" s="99" t="s">
        <v>10111</v>
      </c>
      <c r="D7005" s="100">
        <v>2.4300000000000002</v>
      </c>
    </row>
    <row r="7006" spans="1:4" x14ac:dyDescent="0.2">
      <c r="A7006" s="505">
        <v>37103</v>
      </c>
      <c r="B7006" s="98" t="s">
        <v>10662</v>
      </c>
      <c r="C7006" s="99" t="s">
        <v>10111</v>
      </c>
      <c r="D7006" s="100">
        <v>1.49</v>
      </c>
    </row>
    <row r="7007" spans="1:4" x14ac:dyDescent="0.2">
      <c r="A7007" s="505">
        <v>34555</v>
      </c>
      <c r="B7007" s="98" t="s">
        <v>10663</v>
      </c>
      <c r="C7007" s="99" t="s">
        <v>10111</v>
      </c>
      <c r="D7007" s="100">
        <v>1.87</v>
      </c>
    </row>
    <row r="7008" spans="1:4" x14ac:dyDescent="0.2">
      <c r="A7008" s="505">
        <v>34599</v>
      </c>
      <c r="B7008" s="98" t="s">
        <v>10664</v>
      </c>
      <c r="C7008" s="99" t="s">
        <v>10111</v>
      </c>
      <c r="D7008" s="100">
        <v>1.34</v>
      </c>
    </row>
    <row r="7009" spans="1:4" x14ac:dyDescent="0.2">
      <c r="A7009" s="505">
        <v>674</v>
      </c>
      <c r="B7009" s="98" t="s">
        <v>10665</v>
      </c>
      <c r="C7009" s="99" t="s">
        <v>10114</v>
      </c>
      <c r="D7009" s="100">
        <v>44.27</v>
      </c>
    </row>
    <row r="7010" spans="1:4" x14ac:dyDescent="0.2">
      <c r="A7010" s="505">
        <v>34600</v>
      </c>
      <c r="B7010" s="98" t="s">
        <v>10666</v>
      </c>
      <c r="C7010" s="99" t="s">
        <v>10114</v>
      </c>
      <c r="D7010" s="100">
        <v>71.94</v>
      </c>
    </row>
    <row r="7011" spans="1:4" x14ac:dyDescent="0.2">
      <c r="A7011" s="505">
        <v>652</v>
      </c>
      <c r="B7011" s="98" t="s">
        <v>10667</v>
      </c>
      <c r="C7011" s="99" t="s">
        <v>10114</v>
      </c>
      <c r="D7011" s="100">
        <v>91.62</v>
      </c>
    </row>
    <row r="7012" spans="1:4" x14ac:dyDescent="0.2">
      <c r="A7012" s="505">
        <v>34592</v>
      </c>
      <c r="B7012" s="98" t="s">
        <v>10668</v>
      </c>
      <c r="C7012" s="99" t="s">
        <v>10111</v>
      </c>
      <c r="D7012" s="100">
        <v>1.27</v>
      </c>
    </row>
    <row r="7013" spans="1:4" x14ac:dyDescent="0.2">
      <c r="A7013" s="505">
        <v>651</v>
      </c>
      <c r="B7013" s="98" t="s">
        <v>10669</v>
      </c>
      <c r="C7013" s="99" t="s">
        <v>10111</v>
      </c>
      <c r="D7013" s="100">
        <v>1.45</v>
      </c>
    </row>
    <row r="7014" spans="1:4" x14ac:dyDescent="0.2">
      <c r="A7014" s="505">
        <v>654</v>
      </c>
      <c r="B7014" s="98" t="s">
        <v>10670</v>
      </c>
      <c r="C7014" s="99" t="s">
        <v>10111</v>
      </c>
      <c r="D7014" s="100">
        <v>1.88</v>
      </c>
    </row>
    <row r="7015" spans="1:4" x14ac:dyDescent="0.2">
      <c r="A7015" s="505">
        <v>650</v>
      </c>
      <c r="B7015" s="98" t="s">
        <v>10671</v>
      </c>
      <c r="C7015" s="99" t="s">
        <v>10111</v>
      </c>
      <c r="D7015" s="100">
        <v>1.24</v>
      </c>
    </row>
    <row r="7016" spans="1:4" ht="25.5" x14ac:dyDescent="0.2">
      <c r="A7016" s="505">
        <v>40517</v>
      </c>
      <c r="B7016" s="98" t="s">
        <v>10672</v>
      </c>
      <c r="C7016" s="99" t="s">
        <v>10114</v>
      </c>
      <c r="D7016" s="100">
        <v>39.549999999999997</v>
      </c>
    </row>
    <row r="7017" spans="1:4" ht="25.5" x14ac:dyDescent="0.2">
      <c r="A7017" s="505">
        <v>40520</v>
      </c>
      <c r="B7017" s="98" t="s">
        <v>10673</v>
      </c>
      <c r="C7017" s="99" t="s">
        <v>10114</v>
      </c>
      <c r="D7017" s="100">
        <v>41.44</v>
      </c>
    </row>
    <row r="7018" spans="1:4" ht="25.5" x14ac:dyDescent="0.2">
      <c r="A7018" s="505">
        <v>40515</v>
      </c>
      <c r="B7018" s="98" t="s">
        <v>10674</v>
      </c>
      <c r="C7018" s="99" t="s">
        <v>10114</v>
      </c>
      <c r="D7018" s="100">
        <v>50.03</v>
      </c>
    </row>
    <row r="7019" spans="1:4" ht="25.5" x14ac:dyDescent="0.2">
      <c r="A7019" s="505">
        <v>40516</v>
      </c>
      <c r="B7019" s="98" t="s">
        <v>10675</v>
      </c>
      <c r="C7019" s="99" t="s">
        <v>10114</v>
      </c>
      <c r="D7019" s="100">
        <v>59.58</v>
      </c>
    </row>
    <row r="7020" spans="1:4" ht="25.5" x14ac:dyDescent="0.2">
      <c r="A7020" s="505">
        <v>40525</v>
      </c>
      <c r="B7020" s="98" t="s">
        <v>10676</v>
      </c>
      <c r="C7020" s="99" t="s">
        <v>10114</v>
      </c>
      <c r="D7020" s="100">
        <v>42.38</v>
      </c>
    </row>
    <row r="7021" spans="1:4" ht="25.5" x14ac:dyDescent="0.2">
      <c r="A7021" s="505">
        <v>40529</v>
      </c>
      <c r="B7021" s="98" t="s">
        <v>10677</v>
      </c>
      <c r="C7021" s="99" t="s">
        <v>10114</v>
      </c>
      <c r="D7021" s="100">
        <v>46.52</v>
      </c>
    </row>
    <row r="7022" spans="1:4" ht="25.5" x14ac:dyDescent="0.2">
      <c r="A7022" s="505">
        <v>695</v>
      </c>
      <c r="B7022" s="98" t="s">
        <v>10678</v>
      </c>
      <c r="C7022" s="99" t="s">
        <v>10114</v>
      </c>
      <c r="D7022" s="100">
        <v>31.95</v>
      </c>
    </row>
    <row r="7023" spans="1:4" ht="38.25" x14ac:dyDescent="0.2">
      <c r="A7023" s="505">
        <v>40524</v>
      </c>
      <c r="B7023" s="98" t="s">
        <v>10679</v>
      </c>
      <c r="C7023" s="99" t="s">
        <v>10114</v>
      </c>
      <c r="D7023" s="100">
        <v>42.38</v>
      </c>
    </row>
    <row r="7024" spans="1:4" ht="38.25" x14ac:dyDescent="0.2">
      <c r="A7024" s="505">
        <v>36156</v>
      </c>
      <c r="B7024" s="98" t="s">
        <v>10680</v>
      </c>
      <c r="C7024" s="99" t="s">
        <v>10114</v>
      </c>
      <c r="D7024" s="100">
        <v>36.729999999999997</v>
      </c>
    </row>
    <row r="7025" spans="1:4" ht="38.25" x14ac:dyDescent="0.2">
      <c r="A7025" s="505">
        <v>36155</v>
      </c>
      <c r="B7025" s="98" t="s">
        <v>10681</v>
      </c>
      <c r="C7025" s="99" t="s">
        <v>10114</v>
      </c>
      <c r="D7025" s="100">
        <v>32.54</v>
      </c>
    </row>
    <row r="7026" spans="1:4" ht="38.25" x14ac:dyDescent="0.2">
      <c r="A7026" s="505">
        <v>36154</v>
      </c>
      <c r="B7026" s="98" t="s">
        <v>10682</v>
      </c>
      <c r="C7026" s="99" t="s">
        <v>10114</v>
      </c>
      <c r="D7026" s="100">
        <v>43.23</v>
      </c>
    </row>
    <row r="7027" spans="1:4" ht="38.25" x14ac:dyDescent="0.2">
      <c r="A7027" s="505">
        <v>36196</v>
      </c>
      <c r="B7027" s="98" t="s">
        <v>10683</v>
      </c>
      <c r="C7027" s="99" t="s">
        <v>10114</v>
      </c>
      <c r="D7027" s="100">
        <v>36.729999999999997</v>
      </c>
    </row>
    <row r="7028" spans="1:4" ht="25.5" x14ac:dyDescent="0.2">
      <c r="A7028" s="505">
        <v>679</v>
      </c>
      <c r="B7028" s="98" t="s">
        <v>10684</v>
      </c>
      <c r="C7028" s="99" t="s">
        <v>10114</v>
      </c>
      <c r="D7028" s="100">
        <v>43.79</v>
      </c>
    </row>
    <row r="7029" spans="1:4" ht="25.5" x14ac:dyDescent="0.2">
      <c r="A7029" s="505">
        <v>711</v>
      </c>
      <c r="B7029" s="98" t="s">
        <v>10685</v>
      </c>
      <c r="C7029" s="99" t="s">
        <v>10114</v>
      </c>
      <c r="D7029" s="100">
        <v>33.43</v>
      </c>
    </row>
    <row r="7030" spans="1:4" ht="25.5" x14ac:dyDescent="0.2">
      <c r="A7030" s="505">
        <v>712</v>
      </c>
      <c r="B7030" s="98" t="s">
        <v>10686</v>
      </c>
      <c r="C7030" s="99" t="s">
        <v>10114</v>
      </c>
      <c r="D7030" s="100">
        <v>34.85</v>
      </c>
    </row>
    <row r="7031" spans="1:4" ht="25.5" x14ac:dyDescent="0.2">
      <c r="A7031" s="505">
        <v>36191</v>
      </c>
      <c r="B7031" s="98" t="s">
        <v>10686</v>
      </c>
      <c r="C7031" s="99" t="s">
        <v>10111</v>
      </c>
      <c r="D7031" s="100">
        <v>2.4300000000000002</v>
      </c>
    </row>
    <row r="7032" spans="1:4" ht="25.5" x14ac:dyDescent="0.2">
      <c r="A7032" s="505">
        <v>36169</v>
      </c>
      <c r="B7032" s="98" t="s">
        <v>10687</v>
      </c>
      <c r="C7032" s="99" t="s">
        <v>10114</v>
      </c>
      <c r="D7032" s="100">
        <v>35.6</v>
      </c>
    </row>
    <row r="7033" spans="1:4" ht="25.5" x14ac:dyDescent="0.2">
      <c r="A7033" s="505">
        <v>36172</v>
      </c>
      <c r="B7033" s="98" t="s">
        <v>10688</v>
      </c>
      <c r="C7033" s="99" t="s">
        <v>10114</v>
      </c>
      <c r="D7033" s="100">
        <v>31.08</v>
      </c>
    </row>
    <row r="7034" spans="1:4" ht="25.5" x14ac:dyDescent="0.2">
      <c r="A7034" s="505">
        <v>36174</v>
      </c>
      <c r="B7034" s="98" t="s">
        <v>10689</v>
      </c>
      <c r="C7034" s="99" t="s">
        <v>10114</v>
      </c>
      <c r="D7034" s="100">
        <v>40.799999999999997</v>
      </c>
    </row>
    <row r="7035" spans="1:4" ht="25.5" x14ac:dyDescent="0.2">
      <c r="A7035" s="505">
        <v>36170</v>
      </c>
      <c r="B7035" s="98" t="s">
        <v>10690</v>
      </c>
      <c r="C7035" s="99" t="s">
        <v>10114</v>
      </c>
      <c r="D7035" s="100">
        <v>34.85</v>
      </c>
    </row>
    <row r="7036" spans="1:4" ht="25.5" x14ac:dyDescent="0.2">
      <c r="A7036" s="505">
        <v>12614</v>
      </c>
      <c r="B7036" s="98" t="s">
        <v>10691</v>
      </c>
      <c r="C7036" s="99" t="s">
        <v>10111</v>
      </c>
      <c r="D7036" s="100">
        <v>18.399999999999999</v>
      </c>
    </row>
    <row r="7037" spans="1:4" x14ac:dyDescent="0.2">
      <c r="A7037" s="505">
        <v>6140</v>
      </c>
      <c r="B7037" s="98" t="s">
        <v>10692</v>
      </c>
      <c r="C7037" s="99" t="s">
        <v>10111</v>
      </c>
      <c r="D7037" s="100">
        <v>2.17</v>
      </c>
    </row>
    <row r="7038" spans="1:4" x14ac:dyDescent="0.2">
      <c r="A7038" s="505">
        <v>38399</v>
      </c>
      <c r="B7038" s="98" t="s">
        <v>10693</v>
      </c>
      <c r="C7038" s="99" t="s">
        <v>10111</v>
      </c>
      <c r="D7038" s="100">
        <v>141.35</v>
      </c>
    </row>
    <row r="7039" spans="1:4" ht="25.5" x14ac:dyDescent="0.2">
      <c r="A7039" s="505">
        <v>735</v>
      </c>
      <c r="B7039" s="98" t="s">
        <v>10694</v>
      </c>
      <c r="C7039" s="99" t="s">
        <v>10111</v>
      </c>
      <c r="D7039" s="100">
        <v>1742.86</v>
      </c>
    </row>
    <row r="7040" spans="1:4" ht="25.5" x14ac:dyDescent="0.2">
      <c r="A7040" s="505">
        <v>736</v>
      </c>
      <c r="B7040" s="98" t="s">
        <v>10695</v>
      </c>
      <c r="C7040" s="99" t="s">
        <v>10111</v>
      </c>
      <c r="D7040" s="100">
        <v>1465.43</v>
      </c>
    </row>
    <row r="7041" spans="1:4" ht="25.5" x14ac:dyDescent="0.2">
      <c r="A7041" s="505">
        <v>729</v>
      </c>
      <c r="B7041" s="98" t="s">
        <v>10696</v>
      </c>
      <c r="C7041" s="99" t="s">
        <v>10111</v>
      </c>
      <c r="D7041" s="100">
        <v>597.17999999999995</v>
      </c>
    </row>
    <row r="7042" spans="1:4" ht="25.5" x14ac:dyDescent="0.2">
      <c r="A7042" s="505">
        <v>39925</v>
      </c>
      <c r="B7042" s="98" t="s">
        <v>10697</v>
      </c>
      <c r="C7042" s="99" t="s">
        <v>10111</v>
      </c>
      <c r="D7042" s="100">
        <v>8629.19</v>
      </c>
    </row>
    <row r="7043" spans="1:4" ht="25.5" x14ac:dyDescent="0.2">
      <c r="A7043" s="505">
        <v>731</v>
      </c>
      <c r="B7043" s="98" t="s">
        <v>10698</v>
      </c>
      <c r="C7043" s="99" t="s">
        <v>10111</v>
      </c>
      <c r="D7043" s="100">
        <v>581.20000000000005</v>
      </c>
    </row>
    <row r="7044" spans="1:4" ht="25.5" x14ac:dyDescent="0.2">
      <c r="A7044" s="505">
        <v>10575</v>
      </c>
      <c r="B7044" s="98" t="s">
        <v>10699</v>
      </c>
      <c r="C7044" s="99" t="s">
        <v>10111</v>
      </c>
      <c r="D7044" s="100">
        <v>907.01</v>
      </c>
    </row>
    <row r="7045" spans="1:4" ht="25.5" x14ac:dyDescent="0.2">
      <c r="A7045" s="505">
        <v>733</v>
      </c>
      <c r="B7045" s="98" t="s">
        <v>10700</v>
      </c>
      <c r="C7045" s="99" t="s">
        <v>10111</v>
      </c>
      <c r="D7045" s="100">
        <v>993.06</v>
      </c>
    </row>
    <row r="7046" spans="1:4" ht="25.5" x14ac:dyDescent="0.2">
      <c r="A7046" s="505">
        <v>732</v>
      </c>
      <c r="B7046" s="98" t="s">
        <v>10701</v>
      </c>
      <c r="C7046" s="99" t="s">
        <v>10111</v>
      </c>
      <c r="D7046" s="100">
        <v>979.71</v>
      </c>
    </row>
    <row r="7047" spans="1:4" ht="25.5" x14ac:dyDescent="0.2">
      <c r="A7047" s="505">
        <v>737</v>
      </c>
      <c r="B7047" s="98" t="s">
        <v>10702</v>
      </c>
      <c r="C7047" s="99" t="s">
        <v>10111</v>
      </c>
      <c r="D7047" s="100">
        <v>5493.96</v>
      </c>
    </row>
    <row r="7048" spans="1:4" ht="25.5" x14ac:dyDescent="0.2">
      <c r="A7048" s="505">
        <v>738</v>
      </c>
      <c r="B7048" s="98" t="s">
        <v>10703</v>
      </c>
      <c r="C7048" s="99" t="s">
        <v>10111</v>
      </c>
      <c r="D7048" s="100">
        <v>2547.5100000000002</v>
      </c>
    </row>
    <row r="7049" spans="1:4" ht="25.5" x14ac:dyDescent="0.2">
      <c r="A7049" s="505">
        <v>740</v>
      </c>
      <c r="B7049" s="98" t="s">
        <v>10704</v>
      </c>
      <c r="C7049" s="99" t="s">
        <v>10111</v>
      </c>
      <c r="D7049" s="100">
        <v>5168.37</v>
      </c>
    </row>
    <row r="7050" spans="1:4" ht="25.5" x14ac:dyDescent="0.2">
      <c r="A7050" s="505">
        <v>734</v>
      </c>
      <c r="B7050" s="98" t="s">
        <v>10705</v>
      </c>
      <c r="C7050" s="99" t="s">
        <v>10111</v>
      </c>
      <c r="D7050" s="100">
        <v>1050.25</v>
      </c>
    </row>
    <row r="7051" spans="1:4" x14ac:dyDescent="0.2">
      <c r="A7051" s="505">
        <v>39008</v>
      </c>
      <c r="B7051" s="98" t="s">
        <v>10706</v>
      </c>
      <c r="C7051" s="99" t="s">
        <v>10111</v>
      </c>
      <c r="D7051" s="100">
        <v>34705.800000000003</v>
      </c>
    </row>
    <row r="7052" spans="1:4" x14ac:dyDescent="0.2">
      <c r="A7052" s="505">
        <v>39009</v>
      </c>
      <c r="B7052" s="98" t="s">
        <v>10707</v>
      </c>
      <c r="C7052" s="99" t="s">
        <v>10111</v>
      </c>
      <c r="D7052" s="100">
        <v>37182.959999999999</v>
      </c>
    </row>
    <row r="7053" spans="1:4" ht="38.25" x14ac:dyDescent="0.2">
      <c r="A7053" s="505">
        <v>10587</v>
      </c>
      <c r="B7053" s="98" t="s">
        <v>10708</v>
      </c>
      <c r="C7053" s="99" t="s">
        <v>10111</v>
      </c>
      <c r="D7053" s="100">
        <v>1904.43</v>
      </c>
    </row>
    <row r="7054" spans="1:4" ht="38.25" x14ac:dyDescent="0.2">
      <c r="A7054" s="505">
        <v>759</v>
      </c>
      <c r="B7054" s="98" t="s">
        <v>10709</v>
      </c>
      <c r="C7054" s="99" t="s">
        <v>10111</v>
      </c>
      <c r="D7054" s="100">
        <v>2738.19</v>
      </c>
    </row>
    <row r="7055" spans="1:4" ht="38.25" x14ac:dyDescent="0.2">
      <c r="A7055" s="505">
        <v>761</v>
      </c>
      <c r="B7055" s="98" t="s">
        <v>10710</v>
      </c>
      <c r="C7055" s="99" t="s">
        <v>10111</v>
      </c>
      <c r="D7055" s="100">
        <v>4641.46</v>
      </c>
    </row>
    <row r="7056" spans="1:4" ht="38.25" x14ac:dyDescent="0.2">
      <c r="A7056" s="505">
        <v>750</v>
      </c>
      <c r="B7056" s="98" t="s">
        <v>10711</v>
      </c>
      <c r="C7056" s="99" t="s">
        <v>10111</v>
      </c>
      <c r="D7056" s="100">
        <v>4406.7</v>
      </c>
    </row>
    <row r="7057" spans="1:4" ht="38.25" x14ac:dyDescent="0.2">
      <c r="A7057" s="505">
        <v>755</v>
      </c>
      <c r="B7057" s="98" t="s">
        <v>10712</v>
      </c>
      <c r="C7057" s="99" t="s">
        <v>10111</v>
      </c>
      <c r="D7057" s="100">
        <v>18082.96</v>
      </c>
    </row>
    <row r="7058" spans="1:4" ht="38.25" x14ac:dyDescent="0.2">
      <c r="A7058" s="505">
        <v>749</v>
      </c>
      <c r="B7058" s="98" t="s">
        <v>10713</v>
      </c>
      <c r="C7058" s="99" t="s">
        <v>10111</v>
      </c>
      <c r="D7058" s="100">
        <v>6650.58</v>
      </c>
    </row>
    <row r="7059" spans="1:4" ht="38.25" x14ac:dyDescent="0.2">
      <c r="A7059" s="505">
        <v>756</v>
      </c>
      <c r="B7059" s="98" t="s">
        <v>10714</v>
      </c>
      <c r="C7059" s="99" t="s">
        <v>10111</v>
      </c>
      <c r="D7059" s="100">
        <v>19721.89</v>
      </c>
    </row>
    <row r="7060" spans="1:4" ht="25.5" x14ac:dyDescent="0.2">
      <c r="A7060" s="505">
        <v>757</v>
      </c>
      <c r="B7060" s="98" t="s">
        <v>10715</v>
      </c>
      <c r="C7060" s="99" t="s">
        <v>10111</v>
      </c>
      <c r="D7060" s="100">
        <v>8955</v>
      </c>
    </row>
    <row r="7061" spans="1:4" ht="25.5" x14ac:dyDescent="0.2">
      <c r="A7061" s="505">
        <v>10588</v>
      </c>
      <c r="B7061" s="98" t="s">
        <v>10716</v>
      </c>
      <c r="C7061" s="99" t="s">
        <v>10111</v>
      </c>
      <c r="D7061" s="100">
        <v>1977.04</v>
      </c>
    </row>
    <row r="7062" spans="1:4" ht="25.5" x14ac:dyDescent="0.2">
      <c r="A7062" s="505">
        <v>10592</v>
      </c>
      <c r="B7062" s="98" t="s">
        <v>10717</v>
      </c>
      <c r="C7062" s="99" t="s">
        <v>10111</v>
      </c>
      <c r="D7062" s="100">
        <v>2388</v>
      </c>
    </row>
    <row r="7063" spans="1:4" ht="25.5" x14ac:dyDescent="0.2">
      <c r="A7063" s="505">
        <v>10589</v>
      </c>
      <c r="B7063" s="98" t="s">
        <v>10718</v>
      </c>
      <c r="C7063" s="99" t="s">
        <v>10111</v>
      </c>
      <c r="D7063" s="100">
        <v>3208.12</v>
      </c>
    </row>
    <row r="7064" spans="1:4" ht="25.5" x14ac:dyDescent="0.2">
      <c r="A7064" s="505">
        <v>760</v>
      </c>
      <c r="B7064" s="98" t="s">
        <v>10719</v>
      </c>
      <c r="C7064" s="99" t="s">
        <v>10111</v>
      </c>
      <c r="D7064" s="100">
        <v>17910</v>
      </c>
    </row>
    <row r="7065" spans="1:4" ht="25.5" x14ac:dyDescent="0.2">
      <c r="A7065" s="505">
        <v>751</v>
      </c>
      <c r="B7065" s="98" t="s">
        <v>10720</v>
      </c>
      <c r="C7065" s="99" t="s">
        <v>10111</v>
      </c>
      <c r="D7065" s="100">
        <v>2820.82</v>
      </c>
    </row>
    <row r="7066" spans="1:4" ht="25.5" x14ac:dyDescent="0.2">
      <c r="A7066" s="505">
        <v>754</v>
      </c>
      <c r="B7066" s="98" t="s">
        <v>10721</v>
      </c>
      <c r="C7066" s="99" t="s">
        <v>10111</v>
      </c>
      <c r="D7066" s="100">
        <v>4477.5</v>
      </c>
    </row>
    <row r="7067" spans="1:4" x14ac:dyDescent="0.2">
      <c r="A7067" s="505">
        <v>14013</v>
      </c>
      <c r="B7067" s="98" t="s">
        <v>10722</v>
      </c>
      <c r="C7067" s="99" t="s">
        <v>10111</v>
      </c>
      <c r="D7067" s="100">
        <v>148458.68</v>
      </c>
    </row>
    <row r="7068" spans="1:4" ht="25.5" x14ac:dyDescent="0.2">
      <c r="A7068" s="505">
        <v>39917</v>
      </c>
      <c r="B7068" s="98" t="s">
        <v>10723</v>
      </c>
      <c r="C7068" s="99" t="s">
        <v>10111</v>
      </c>
      <c r="D7068" s="100">
        <v>53310.61</v>
      </c>
    </row>
    <row r="7069" spans="1:4" x14ac:dyDescent="0.2">
      <c r="A7069" s="505">
        <v>5081</v>
      </c>
      <c r="B7069" s="98" t="s">
        <v>10724</v>
      </c>
      <c r="C7069" s="99" t="s">
        <v>10560</v>
      </c>
      <c r="D7069" s="100">
        <v>17.66</v>
      </c>
    </row>
    <row r="7070" spans="1:4" x14ac:dyDescent="0.2">
      <c r="A7070" s="505">
        <v>38167</v>
      </c>
      <c r="B7070" s="98" t="s">
        <v>10725</v>
      </c>
      <c r="C7070" s="99" t="s">
        <v>10560</v>
      </c>
      <c r="D7070" s="100">
        <v>15.22</v>
      </c>
    </row>
    <row r="7071" spans="1:4" x14ac:dyDescent="0.2">
      <c r="A7071" s="505">
        <v>36145</v>
      </c>
      <c r="B7071" s="98" t="s">
        <v>10726</v>
      </c>
      <c r="C7071" s="99" t="s">
        <v>10560</v>
      </c>
      <c r="D7071" s="100">
        <v>27.36</v>
      </c>
    </row>
    <row r="7072" spans="1:4" x14ac:dyDescent="0.2">
      <c r="A7072" s="505">
        <v>12893</v>
      </c>
      <c r="B7072" s="98" t="s">
        <v>10727</v>
      </c>
      <c r="C7072" s="99" t="s">
        <v>10560</v>
      </c>
      <c r="D7072" s="100">
        <v>45.6</v>
      </c>
    </row>
    <row r="7073" spans="1:4" x14ac:dyDescent="0.2">
      <c r="A7073" s="505">
        <v>11685</v>
      </c>
      <c r="B7073" s="98" t="s">
        <v>10728</v>
      </c>
      <c r="C7073" s="99" t="s">
        <v>10111</v>
      </c>
      <c r="D7073" s="100">
        <v>15.71</v>
      </c>
    </row>
    <row r="7074" spans="1:4" x14ac:dyDescent="0.2">
      <c r="A7074" s="505">
        <v>11679</v>
      </c>
      <c r="B7074" s="98" t="s">
        <v>10729</v>
      </c>
      <c r="C7074" s="99" t="s">
        <v>10111</v>
      </c>
      <c r="D7074" s="100">
        <v>6.55</v>
      </c>
    </row>
    <row r="7075" spans="1:4" x14ac:dyDescent="0.2">
      <c r="A7075" s="505">
        <v>11680</v>
      </c>
      <c r="B7075" s="98" t="s">
        <v>10730</v>
      </c>
      <c r="C7075" s="99" t="s">
        <v>10111</v>
      </c>
      <c r="D7075" s="100">
        <v>5.4</v>
      </c>
    </row>
    <row r="7076" spans="1:4" x14ac:dyDescent="0.2">
      <c r="A7076" s="505">
        <v>2512</v>
      </c>
      <c r="B7076" s="98" t="s">
        <v>10731</v>
      </c>
      <c r="C7076" s="99" t="s">
        <v>10111</v>
      </c>
      <c r="D7076" s="100">
        <v>16.23</v>
      </c>
    </row>
    <row r="7077" spans="1:4" x14ac:dyDescent="0.2">
      <c r="A7077" s="505">
        <v>4374</v>
      </c>
      <c r="B7077" s="98" t="s">
        <v>10732</v>
      </c>
      <c r="C7077" s="99" t="s">
        <v>10111</v>
      </c>
      <c r="D7077" s="100">
        <v>0.22</v>
      </c>
    </row>
    <row r="7078" spans="1:4" ht="25.5" x14ac:dyDescent="0.2">
      <c r="A7078" s="505">
        <v>7568</v>
      </c>
      <c r="B7078" s="98" t="s">
        <v>10733</v>
      </c>
      <c r="C7078" s="99" t="s">
        <v>10111</v>
      </c>
      <c r="D7078" s="100">
        <v>0.36</v>
      </c>
    </row>
    <row r="7079" spans="1:4" ht="25.5" x14ac:dyDescent="0.2">
      <c r="A7079" s="505">
        <v>7584</v>
      </c>
      <c r="B7079" s="98" t="s">
        <v>10734</v>
      </c>
      <c r="C7079" s="99" t="s">
        <v>10111</v>
      </c>
      <c r="D7079" s="100">
        <v>0.56000000000000005</v>
      </c>
    </row>
    <row r="7080" spans="1:4" x14ac:dyDescent="0.2">
      <c r="A7080" s="505">
        <v>11945</v>
      </c>
      <c r="B7080" s="98" t="s">
        <v>10735</v>
      </c>
      <c r="C7080" s="99" t="s">
        <v>10111</v>
      </c>
      <c r="D7080" s="100">
        <v>0.03</v>
      </c>
    </row>
    <row r="7081" spans="1:4" x14ac:dyDescent="0.2">
      <c r="A7081" s="505">
        <v>11946</v>
      </c>
      <c r="B7081" s="98" t="s">
        <v>10736</v>
      </c>
      <c r="C7081" s="99" t="s">
        <v>10111</v>
      </c>
      <c r="D7081" s="100">
        <v>0.04</v>
      </c>
    </row>
    <row r="7082" spans="1:4" x14ac:dyDescent="0.2">
      <c r="A7082" s="505">
        <v>4375</v>
      </c>
      <c r="B7082" s="98" t="s">
        <v>10737</v>
      </c>
      <c r="C7082" s="99" t="s">
        <v>10111</v>
      </c>
      <c r="D7082" s="100">
        <v>0.06</v>
      </c>
    </row>
    <row r="7083" spans="1:4" ht="25.5" x14ac:dyDescent="0.2">
      <c r="A7083" s="505">
        <v>11950</v>
      </c>
      <c r="B7083" s="98" t="s">
        <v>10738</v>
      </c>
      <c r="C7083" s="99" t="s">
        <v>10111</v>
      </c>
      <c r="D7083" s="100">
        <v>0.12</v>
      </c>
    </row>
    <row r="7084" spans="1:4" x14ac:dyDescent="0.2">
      <c r="A7084" s="505">
        <v>4376</v>
      </c>
      <c r="B7084" s="98" t="s">
        <v>10739</v>
      </c>
      <c r="C7084" s="99" t="s">
        <v>10111</v>
      </c>
      <c r="D7084" s="100">
        <v>0.11</v>
      </c>
    </row>
    <row r="7085" spans="1:4" ht="25.5" x14ac:dyDescent="0.2">
      <c r="A7085" s="505">
        <v>7583</v>
      </c>
      <c r="B7085" s="98" t="s">
        <v>10740</v>
      </c>
      <c r="C7085" s="99" t="s">
        <v>10111</v>
      </c>
      <c r="D7085" s="100">
        <v>0.25</v>
      </c>
    </row>
    <row r="7086" spans="1:4" ht="25.5" x14ac:dyDescent="0.2">
      <c r="A7086" s="505">
        <v>4350</v>
      </c>
      <c r="B7086" s="98" t="s">
        <v>10741</v>
      </c>
      <c r="C7086" s="99" t="s">
        <v>10111</v>
      </c>
      <c r="D7086" s="100">
        <v>0.17</v>
      </c>
    </row>
    <row r="7087" spans="1:4" x14ac:dyDescent="0.2">
      <c r="A7087" s="505">
        <v>39886</v>
      </c>
      <c r="B7087" s="98" t="s">
        <v>10742</v>
      </c>
      <c r="C7087" s="99" t="s">
        <v>10111</v>
      </c>
      <c r="D7087" s="100">
        <v>2.67</v>
      </c>
    </row>
    <row r="7088" spans="1:4" x14ac:dyDescent="0.2">
      <c r="A7088" s="505">
        <v>39887</v>
      </c>
      <c r="B7088" s="98" t="s">
        <v>10743</v>
      </c>
      <c r="C7088" s="99" t="s">
        <v>10111</v>
      </c>
      <c r="D7088" s="100">
        <v>4</v>
      </c>
    </row>
    <row r="7089" spans="1:4" x14ac:dyDescent="0.2">
      <c r="A7089" s="505">
        <v>39888</v>
      </c>
      <c r="B7089" s="98" t="s">
        <v>10744</v>
      </c>
      <c r="C7089" s="99" t="s">
        <v>10111</v>
      </c>
      <c r="D7089" s="100">
        <v>9.16</v>
      </c>
    </row>
    <row r="7090" spans="1:4" x14ac:dyDescent="0.2">
      <c r="A7090" s="505">
        <v>39890</v>
      </c>
      <c r="B7090" s="98" t="s">
        <v>10745</v>
      </c>
      <c r="C7090" s="99" t="s">
        <v>10111</v>
      </c>
      <c r="D7090" s="100">
        <v>15.63</v>
      </c>
    </row>
    <row r="7091" spans="1:4" x14ac:dyDescent="0.2">
      <c r="A7091" s="505">
        <v>39891</v>
      </c>
      <c r="B7091" s="98" t="s">
        <v>10746</v>
      </c>
      <c r="C7091" s="99" t="s">
        <v>10111</v>
      </c>
      <c r="D7091" s="100">
        <v>22.04</v>
      </c>
    </row>
    <row r="7092" spans="1:4" x14ac:dyDescent="0.2">
      <c r="A7092" s="505">
        <v>39892</v>
      </c>
      <c r="B7092" s="98" t="s">
        <v>10747</v>
      </c>
      <c r="C7092" s="99" t="s">
        <v>10111</v>
      </c>
      <c r="D7092" s="100">
        <v>68.709999999999994</v>
      </c>
    </row>
    <row r="7093" spans="1:4" x14ac:dyDescent="0.2">
      <c r="A7093" s="505">
        <v>790</v>
      </c>
      <c r="B7093" s="98" t="s">
        <v>10748</v>
      </c>
      <c r="C7093" s="99" t="s">
        <v>10111</v>
      </c>
      <c r="D7093" s="100">
        <v>12.31</v>
      </c>
    </row>
    <row r="7094" spans="1:4" x14ac:dyDescent="0.2">
      <c r="A7094" s="505">
        <v>766</v>
      </c>
      <c r="B7094" s="98" t="s">
        <v>10749</v>
      </c>
      <c r="C7094" s="99" t="s">
        <v>10111</v>
      </c>
      <c r="D7094" s="100">
        <v>12.31</v>
      </c>
    </row>
    <row r="7095" spans="1:4" x14ac:dyDescent="0.2">
      <c r="A7095" s="505">
        <v>791</v>
      </c>
      <c r="B7095" s="98" t="s">
        <v>10750</v>
      </c>
      <c r="C7095" s="99" t="s">
        <v>10111</v>
      </c>
      <c r="D7095" s="100">
        <v>12.31</v>
      </c>
    </row>
    <row r="7096" spans="1:4" x14ac:dyDescent="0.2">
      <c r="A7096" s="505">
        <v>767</v>
      </c>
      <c r="B7096" s="98" t="s">
        <v>10751</v>
      </c>
      <c r="C7096" s="99" t="s">
        <v>10111</v>
      </c>
      <c r="D7096" s="100">
        <v>12.31</v>
      </c>
    </row>
    <row r="7097" spans="1:4" x14ac:dyDescent="0.2">
      <c r="A7097" s="505">
        <v>768</v>
      </c>
      <c r="B7097" s="98" t="s">
        <v>10752</v>
      </c>
      <c r="C7097" s="99" t="s">
        <v>10111</v>
      </c>
      <c r="D7097" s="100">
        <v>9.66</v>
      </c>
    </row>
    <row r="7098" spans="1:4" x14ac:dyDescent="0.2">
      <c r="A7098" s="505">
        <v>789</v>
      </c>
      <c r="B7098" s="98" t="s">
        <v>10753</v>
      </c>
      <c r="C7098" s="99" t="s">
        <v>10111</v>
      </c>
      <c r="D7098" s="100">
        <v>9.4600000000000009</v>
      </c>
    </row>
    <row r="7099" spans="1:4" x14ac:dyDescent="0.2">
      <c r="A7099" s="505">
        <v>769</v>
      </c>
      <c r="B7099" s="98" t="s">
        <v>10754</v>
      </c>
      <c r="C7099" s="99" t="s">
        <v>10111</v>
      </c>
      <c r="D7099" s="100">
        <v>9.66</v>
      </c>
    </row>
    <row r="7100" spans="1:4" x14ac:dyDescent="0.2">
      <c r="A7100" s="505">
        <v>770</v>
      </c>
      <c r="B7100" s="98" t="s">
        <v>10755</v>
      </c>
      <c r="C7100" s="99" t="s">
        <v>10111</v>
      </c>
      <c r="D7100" s="100">
        <v>3.41</v>
      </c>
    </row>
    <row r="7101" spans="1:4" x14ac:dyDescent="0.2">
      <c r="A7101" s="505">
        <v>12394</v>
      </c>
      <c r="B7101" s="98" t="s">
        <v>10756</v>
      </c>
      <c r="C7101" s="99" t="s">
        <v>10111</v>
      </c>
      <c r="D7101" s="100">
        <v>3.41</v>
      </c>
    </row>
    <row r="7102" spans="1:4" x14ac:dyDescent="0.2">
      <c r="A7102" s="505">
        <v>764</v>
      </c>
      <c r="B7102" s="98" t="s">
        <v>10757</v>
      </c>
      <c r="C7102" s="99" t="s">
        <v>10111</v>
      </c>
      <c r="D7102" s="100">
        <v>5.95</v>
      </c>
    </row>
    <row r="7103" spans="1:4" x14ac:dyDescent="0.2">
      <c r="A7103" s="505">
        <v>765</v>
      </c>
      <c r="B7103" s="98" t="s">
        <v>10758</v>
      </c>
      <c r="C7103" s="99" t="s">
        <v>10111</v>
      </c>
      <c r="D7103" s="100">
        <v>5.95</v>
      </c>
    </row>
    <row r="7104" spans="1:4" x14ac:dyDescent="0.2">
      <c r="A7104" s="505">
        <v>787</v>
      </c>
      <c r="B7104" s="98" t="s">
        <v>10759</v>
      </c>
      <c r="C7104" s="99" t="s">
        <v>10111</v>
      </c>
      <c r="D7104" s="100">
        <v>26.58</v>
      </c>
    </row>
    <row r="7105" spans="1:4" x14ac:dyDescent="0.2">
      <c r="A7105" s="505">
        <v>774</v>
      </c>
      <c r="B7105" s="98" t="s">
        <v>10760</v>
      </c>
      <c r="C7105" s="99" t="s">
        <v>10111</v>
      </c>
      <c r="D7105" s="100">
        <v>26.58</v>
      </c>
    </row>
    <row r="7106" spans="1:4" x14ac:dyDescent="0.2">
      <c r="A7106" s="505">
        <v>773</v>
      </c>
      <c r="B7106" s="98" t="s">
        <v>10761</v>
      </c>
      <c r="C7106" s="99" t="s">
        <v>10111</v>
      </c>
      <c r="D7106" s="100">
        <v>26.58</v>
      </c>
    </row>
    <row r="7107" spans="1:4" x14ac:dyDescent="0.2">
      <c r="A7107" s="505">
        <v>775</v>
      </c>
      <c r="B7107" s="98" t="s">
        <v>10762</v>
      </c>
      <c r="C7107" s="99" t="s">
        <v>10111</v>
      </c>
      <c r="D7107" s="100">
        <v>26.58</v>
      </c>
    </row>
    <row r="7108" spans="1:4" x14ac:dyDescent="0.2">
      <c r="A7108" s="505">
        <v>788</v>
      </c>
      <c r="B7108" s="98" t="s">
        <v>10763</v>
      </c>
      <c r="C7108" s="99" t="s">
        <v>10111</v>
      </c>
      <c r="D7108" s="100">
        <v>16.52</v>
      </c>
    </row>
    <row r="7109" spans="1:4" x14ac:dyDescent="0.2">
      <c r="A7109" s="505">
        <v>772</v>
      </c>
      <c r="B7109" s="98" t="s">
        <v>10764</v>
      </c>
      <c r="C7109" s="99" t="s">
        <v>10111</v>
      </c>
      <c r="D7109" s="100">
        <v>16.52</v>
      </c>
    </row>
    <row r="7110" spans="1:4" x14ac:dyDescent="0.2">
      <c r="A7110" s="505">
        <v>771</v>
      </c>
      <c r="B7110" s="98" t="s">
        <v>10765</v>
      </c>
      <c r="C7110" s="99" t="s">
        <v>10111</v>
      </c>
      <c r="D7110" s="100">
        <v>16.52</v>
      </c>
    </row>
    <row r="7111" spans="1:4" x14ac:dyDescent="0.2">
      <c r="A7111" s="505">
        <v>779</v>
      </c>
      <c r="B7111" s="98" t="s">
        <v>10766</v>
      </c>
      <c r="C7111" s="99" t="s">
        <v>10111</v>
      </c>
      <c r="D7111" s="100">
        <v>4.0999999999999996</v>
      </c>
    </row>
    <row r="7112" spans="1:4" x14ac:dyDescent="0.2">
      <c r="A7112" s="505">
        <v>776</v>
      </c>
      <c r="B7112" s="98" t="s">
        <v>10767</v>
      </c>
      <c r="C7112" s="99" t="s">
        <v>10111</v>
      </c>
      <c r="D7112" s="100">
        <v>39.18</v>
      </c>
    </row>
    <row r="7113" spans="1:4" x14ac:dyDescent="0.2">
      <c r="A7113" s="505">
        <v>777</v>
      </c>
      <c r="B7113" s="98" t="s">
        <v>10768</v>
      </c>
      <c r="C7113" s="99" t="s">
        <v>10111</v>
      </c>
      <c r="D7113" s="100">
        <v>38.090000000000003</v>
      </c>
    </row>
    <row r="7114" spans="1:4" x14ac:dyDescent="0.2">
      <c r="A7114" s="505">
        <v>780</v>
      </c>
      <c r="B7114" s="98" t="s">
        <v>10769</v>
      </c>
      <c r="C7114" s="99" t="s">
        <v>10111</v>
      </c>
      <c r="D7114" s="100">
        <v>38.28</v>
      </c>
    </row>
    <row r="7115" spans="1:4" x14ac:dyDescent="0.2">
      <c r="A7115" s="505">
        <v>778</v>
      </c>
      <c r="B7115" s="98" t="s">
        <v>10770</v>
      </c>
      <c r="C7115" s="99" t="s">
        <v>10111</v>
      </c>
      <c r="D7115" s="100">
        <v>39.18</v>
      </c>
    </row>
    <row r="7116" spans="1:4" x14ac:dyDescent="0.2">
      <c r="A7116" s="505">
        <v>781</v>
      </c>
      <c r="B7116" s="98" t="s">
        <v>10771</v>
      </c>
      <c r="C7116" s="99" t="s">
        <v>10111</v>
      </c>
      <c r="D7116" s="100">
        <v>72.39</v>
      </c>
    </row>
    <row r="7117" spans="1:4" x14ac:dyDescent="0.2">
      <c r="A7117" s="505">
        <v>786</v>
      </c>
      <c r="B7117" s="98" t="s">
        <v>10772</v>
      </c>
      <c r="C7117" s="99" t="s">
        <v>10111</v>
      </c>
      <c r="D7117" s="100">
        <v>72.39</v>
      </c>
    </row>
    <row r="7118" spans="1:4" x14ac:dyDescent="0.2">
      <c r="A7118" s="505">
        <v>782</v>
      </c>
      <c r="B7118" s="98" t="s">
        <v>10773</v>
      </c>
      <c r="C7118" s="99" t="s">
        <v>10111</v>
      </c>
      <c r="D7118" s="100">
        <v>72.39</v>
      </c>
    </row>
    <row r="7119" spans="1:4" x14ac:dyDescent="0.2">
      <c r="A7119" s="505">
        <v>783</v>
      </c>
      <c r="B7119" s="98" t="s">
        <v>10774</v>
      </c>
      <c r="C7119" s="99" t="s">
        <v>10111</v>
      </c>
      <c r="D7119" s="100">
        <v>198.12</v>
      </c>
    </row>
    <row r="7120" spans="1:4" x14ac:dyDescent="0.2">
      <c r="A7120" s="505">
        <v>785</v>
      </c>
      <c r="B7120" s="98" t="s">
        <v>10775</v>
      </c>
      <c r="C7120" s="99" t="s">
        <v>10111</v>
      </c>
      <c r="D7120" s="100">
        <v>209.34</v>
      </c>
    </row>
    <row r="7121" spans="1:4" x14ac:dyDescent="0.2">
      <c r="A7121" s="505">
        <v>784</v>
      </c>
      <c r="B7121" s="98" t="s">
        <v>10776</v>
      </c>
      <c r="C7121" s="99" t="s">
        <v>10111</v>
      </c>
      <c r="D7121" s="100">
        <v>224.57</v>
      </c>
    </row>
    <row r="7122" spans="1:4" x14ac:dyDescent="0.2">
      <c r="A7122" s="505">
        <v>831</v>
      </c>
      <c r="B7122" s="98" t="s">
        <v>10777</v>
      </c>
      <c r="C7122" s="99" t="s">
        <v>10111</v>
      </c>
      <c r="D7122" s="100">
        <v>45.4</v>
      </c>
    </row>
    <row r="7123" spans="1:4" x14ac:dyDescent="0.2">
      <c r="A7123" s="505">
        <v>828</v>
      </c>
      <c r="B7123" s="98" t="s">
        <v>10778</v>
      </c>
      <c r="C7123" s="99" t="s">
        <v>10111</v>
      </c>
      <c r="D7123" s="100">
        <v>0.33</v>
      </c>
    </row>
    <row r="7124" spans="1:4" x14ac:dyDescent="0.2">
      <c r="A7124" s="505">
        <v>829</v>
      </c>
      <c r="B7124" s="98" t="s">
        <v>10779</v>
      </c>
      <c r="C7124" s="99" t="s">
        <v>10111</v>
      </c>
      <c r="D7124" s="100">
        <v>0.64</v>
      </c>
    </row>
    <row r="7125" spans="1:4" x14ac:dyDescent="0.2">
      <c r="A7125" s="505">
        <v>812</v>
      </c>
      <c r="B7125" s="98" t="s">
        <v>10780</v>
      </c>
      <c r="C7125" s="99" t="s">
        <v>10111</v>
      </c>
      <c r="D7125" s="100">
        <v>1.35</v>
      </c>
    </row>
    <row r="7126" spans="1:4" x14ac:dyDescent="0.2">
      <c r="A7126" s="505">
        <v>819</v>
      </c>
      <c r="B7126" s="98" t="s">
        <v>10781</v>
      </c>
      <c r="C7126" s="99" t="s">
        <v>10111</v>
      </c>
      <c r="D7126" s="100">
        <v>2.39</v>
      </c>
    </row>
    <row r="7127" spans="1:4" x14ac:dyDescent="0.2">
      <c r="A7127" s="505">
        <v>818</v>
      </c>
      <c r="B7127" s="98" t="s">
        <v>10782</v>
      </c>
      <c r="C7127" s="99" t="s">
        <v>10111</v>
      </c>
      <c r="D7127" s="100">
        <v>4.4800000000000004</v>
      </c>
    </row>
    <row r="7128" spans="1:4" x14ac:dyDescent="0.2">
      <c r="A7128" s="505">
        <v>823</v>
      </c>
      <c r="B7128" s="98" t="s">
        <v>10783</v>
      </c>
      <c r="C7128" s="99" t="s">
        <v>10111</v>
      </c>
      <c r="D7128" s="100">
        <v>11.06</v>
      </c>
    </row>
    <row r="7129" spans="1:4" x14ac:dyDescent="0.2">
      <c r="A7129" s="505">
        <v>830</v>
      </c>
      <c r="B7129" s="98" t="s">
        <v>10784</v>
      </c>
      <c r="C7129" s="99" t="s">
        <v>10111</v>
      </c>
      <c r="D7129" s="100">
        <v>8.93</v>
      </c>
    </row>
    <row r="7130" spans="1:4" x14ac:dyDescent="0.2">
      <c r="A7130" s="505">
        <v>826</v>
      </c>
      <c r="B7130" s="98" t="s">
        <v>10785</v>
      </c>
      <c r="C7130" s="99" t="s">
        <v>10111</v>
      </c>
      <c r="D7130" s="100">
        <v>26.58</v>
      </c>
    </row>
    <row r="7131" spans="1:4" x14ac:dyDescent="0.2">
      <c r="A7131" s="505">
        <v>827</v>
      </c>
      <c r="B7131" s="98" t="s">
        <v>10786</v>
      </c>
      <c r="C7131" s="99" t="s">
        <v>10111</v>
      </c>
      <c r="D7131" s="100">
        <v>22.41</v>
      </c>
    </row>
    <row r="7132" spans="1:4" x14ac:dyDescent="0.2">
      <c r="A7132" s="505">
        <v>832</v>
      </c>
      <c r="B7132" s="98" t="s">
        <v>10787</v>
      </c>
      <c r="C7132" s="99" t="s">
        <v>10111</v>
      </c>
      <c r="D7132" s="100">
        <v>1.43</v>
      </c>
    </row>
    <row r="7133" spans="1:4" x14ac:dyDescent="0.2">
      <c r="A7133" s="505">
        <v>833</v>
      </c>
      <c r="B7133" s="98" t="s">
        <v>10788</v>
      </c>
      <c r="C7133" s="99" t="s">
        <v>10111</v>
      </c>
      <c r="D7133" s="100">
        <v>2.09</v>
      </c>
    </row>
    <row r="7134" spans="1:4" x14ac:dyDescent="0.2">
      <c r="A7134" s="505">
        <v>834</v>
      </c>
      <c r="B7134" s="98" t="s">
        <v>10789</v>
      </c>
      <c r="C7134" s="99" t="s">
        <v>10111</v>
      </c>
      <c r="D7134" s="100">
        <v>2.31</v>
      </c>
    </row>
    <row r="7135" spans="1:4" x14ac:dyDescent="0.2">
      <c r="A7135" s="505">
        <v>825</v>
      </c>
      <c r="B7135" s="98" t="s">
        <v>10790</v>
      </c>
      <c r="C7135" s="99" t="s">
        <v>10111</v>
      </c>
      <c r="D7135" s="100">
        <v>2.48</v>
      </c>
    </row>
    <row r="7136" spans="1:4" x14ac:dyDescent="0.2">
      <c r="A7136" s="505">
        <v>813</v>
      </c>
      <c r="B7136" s="98" t="s">
        <v>10791</v>
      </c>
      <c r="C7136" s="99" t="s">
        <v>10111</v>
      </c>
      <c r="D7136" s="100">
        <v>3.03</v>
      </c>
    </row>
    <row r="7137" spans="1:4" x14ac:dyDescent="0.2">
      <c r="A7137" s="505">
        <v>820</v>
      </c>
      <c r="B7137" s="98" t="s">
        <v>10792</v>
      </c>
      <c r="C7137" s="99" t="s">
        <v>10111</v>
      </c>
      <c r="D7137" s="100">
        <v>3.31</v>
      </c>
    </row>
    <row r="7138" spans="1:4" x14ac:dyDescent="0.2">
      <c r="A7138" s="505">
        <v>816</v>
      </c>
      <c r="B7138" s="98" t="s">
        <v>10793</v>
      </c>
      <c r="C7138" s="99" t="s">
        <v>10111</v>
      </c>
      <c r="D7138" s="100">
        <v>5.67</v>
      </c>
    </row>
    <row r="7139" spans="1:4" x14ac:dyDescent="0.2">
      <c r="A7139" s="505">
        <v>814</v>
      </c>
      <c r="B7139" s="98" t="s">
        <v>10794</v>
      </c>
      <c r="C7139" s="99" t="s">
        <v>10111</v>
      </c>
      <c r="D7139" s="100">
        <v>7.07</v>
      </c>
    </row>
    <row r="7140" spans="1:4" x14ac:dyDescent="0.2">
      <c r="A7140" s="505">
        <v>815</v>
      </c>
      <c r="B7140" s="98" t="s">
        <v>10795</v>
      </c>
      <c r="C7140" s="99" t="s">
        <v>10111</v>
      </c>
      <c r="D7140" s="100">
        <v>7.25</v>
      </c>
    </row>
    <row r="7141" spans="1:4" x14ac:dyDescent="0.2">
      <c r="A7141" s="505">
        <v>822</v>
      </c>
      <c r="B7141" s="98" t="s">
        <v>10796</v>
      </c>
      <c r="C7141" s="99" t="s">
        <v>10111</v>
      </c>
      <c r="D7141" s="100">
        <v>8.39</v>
      </c>
    </row>
    <row r="7142" spans="1:4" x14ac:dyDescent="0.2">
      <c r="A7142" s="505">
        <v>821</v>
      </c>
      <c r="B7142" s="98" t="s">
        <v>10797</v>
      </c>
      <c r="C7142" s="99" t="s">
        <v>10111</v>
      </c>
      <c r="D7142" s="100">
        <v>10.039999999999999</v>
      </c>
    </row>
    <row r="7143" spans="1:4" x14ac:dyDescent="0.2">
      <c r="A7143" s="505">
        <v>817</v>
      </c>
      <c r="B7143" s="98" t="s">
        <v>10798</v>
      </c>
      <c r="C7143" s="99" t="s">
        <v>10111</v>
      </c>
      <c r="D7143" s="100">
        <v>13.73</v>
      </c>
    </row>
    <row r="7144" spans="1:4" x14ac:dyDescent="0.2">
      <c r="A7144" s="505">
        <v>20086</v>
      </c>
      <c r="B7144" s="98" t="s">
        <v>10799</v>
      </c>
      <c r="C7144" s="99" t="s">
        <v>10111</v>
      </c>
      <c r="D7144" s="100">
        <v>1.89</v>
      </c>
    </row>
    <row r="7145" spans="1:4" x14ac:dyDescent="0.2">
      <c r="A7145" s="505">
        <v>39191</v>
      </c>
      <c r="B7145" s="98" t="s">
        <v>10800</v>
      </c>
      <c r="C7145" s="99" t="s">
        <v>10111</v>
      </c>
      <c r="D7145" s="100">
        <v>13.82</v>
      </c>
    </row>
    <row r="7146" spans="1:4" x14ac:dyDescent="0.2">
      <c r="A7146" s="505">
        <v>39190</v>
      </c>
      <c r="B7146" s="98" t="s">
        <v>10801</v>
      </c>
      <c r="C7146" s="99" t="s">
        <v>10111</v>
      </c>
      <c r="D7146" s="100">
        <v>14.43</v>
      </c>
    </row>
    <row r="7147" spans="1:4" x14ac:dyDescent="0.2">
      <c r="A7147" s="505">
        <v>39189</v>
      </c>
      <c r="B7147" s="98" t="s">
        <v>10802</v>
      </c>
      <c r="C7147" s="99" t="s">
        <v>10111</v>
      </c>
      <c r="D7147" s="100">
        <v>15.28</v>
      </c>
    </row>
    <row r="7148" spans="1:4" x14ac:dyDescent="0.2">
      <c r="A7148" s="505">
        <v>39186</v>
      </c>
      <c r="B7148" s="98" t="s">
        <v>10803</v>
      </c>
      <c r="C7148" s="99" t="s">
        <v>10111</v>
      </c>
      <c r="D7148" s="100">
        <v>13.67</v>
      </c>
    </row>
    <row r="7149" spans="1:4" x14ac:dyDescent="0.2">
      <c r="A7149" s="505">
        <v>39188</v>
      </c>
      <c r="B7149" s="98" t="s">
        <v>10804</v>
      </c>
      <c r="C7149" s="99" t="s">
        <v>10111</v>
      </c>
      <c r="D7149" s="100">
        <v>11.24</v>
      </c>
    </row>
    <row r="7150" spans="1:4" x14ac:dyDescent="0.2">
      <c r="A7150" s="505">
        <v>39187</v>
      </c>
      <c r="B7150" s="98" t="s">
        <v>10805</v>
      </c>
      <c r="C7150" s="99" t="s">
        <v>10111</v>
      </c>
      <c r="D7150" s="100">
        <v>11.79</v>
      </c>
    </row>
    <row r="7151" spans="1:4" x14ac:dyDescent="0.2">
      <c r="A7151" s="505">
        <v>39184</v>
      </c>
      <c r="B7151" s="98" t="s">
        <v>10806</v>
      </c>
      <c r="C7151" s="99" t="s">
        <v>10111</v>
      </c>
      <c r="D7151" s="100">
        <v>4.43</v>
      </c>
    </row>
    <row r="7152" spans="1:4" x14ac:dyDescent="0.2">
      <c r="A7152" s="505">
        <v>39185</v>
      </c>
      <c r="B7152" s="98" t="s">
        <v>10807</v>
      </c>
      <c r="C7152" s="99" t="s">
        <v>10111</v>
      </c>
      <c r="D7152" s="100">
        <v>4.04</v>
      </c>
    </row>
    <row r="7153" spans="1:4" x14ac:dyDescent="0.2">
      <c r="A7153" s="505">
        <v>39198</v>
      </c>
      <c r="B7153" s="98" t="s">
        <v>10808</v>
      </c>
      <c r="C7153" s="99" t="s">
        <v>10111</v>
      </c>
      <c r="D7153" s="100">
        <v>45.33</v>
      </c>
    </row>
    <row r="7154" spans="1:4" x14ac:dyDescent="0.2">
      <c r="A7154" s="505">
        <v>39197</v>
      </c>
      <c r="B7154" s="98" t="s">
        <v>10809</v>
      </c>
      <c r="C7154" s="99" t="s">
        <v>10111</v>
      </c>
      <c r="D7154" s="100">
        <v>47.35</v>
      </c>
    </row>
    <row r="7155" spans="1:4" x14ac:dyDescent="0.2">
      <c r="A7155" s="505">
        <v>39196</v>
      </c>
      <c r="B7155" s="98" t="s">
        <v>10810</v>
      </c>
      <c r="C7155" s="99" t="s">
        <v>10111</v>
      </c>
      <c r="D7155" s="100">
        <v>48.84</v>
      </c>
    </row>
    <row r="7156" spans="1:4" x14ac:dyDescent="0.2">
      <c r="A7156" s="505">
        <v>39199</v>
      </c>
      <c r="B7156" s="98" t="s">
        <v>10811</v>
      </c>
      <c r="C7156" s="99" t="s">
        <v>10111</v>
      </c>
      <c r="D7156" s="100">
        <v>43.62</v>
      </c>
    </row>
    <row r="7157" spans="1:4" x14ac:dyDescent="0.2">
      <c r="A7157" s="505">
        <v>39195</v>
      </c>
      <c r="B7157" s="98" t="s">
        <v>10812</v>
      </c>
      <c r="C7157" s="99" t="s">
        <v>10111</v>
      </c>
      <c r="D7157" s="100">
        <v>25.18</v>
      </c>
    </row>
    <row r="7158" spans="1:4" x14ac:dyDescent="0.2">
      <c r="A7158" s="505">
        <v>39194</v>
      </c>
      <c r="B7158" s="98" t="s">
        <v>10813</v>
      </c>
      <c r="C7158" s="99" t="s">
        <v>10111</v>
      </c>
      <c r="D7158" s="100">
        <v>26.95</v>
      </c>
    </row>
    <row r="7159" spans="1:4" x14ac:dyDescent="0.2">
      <c r="A7159" s="505">
        <v>39193</v>
      </c>
      <c r="B7159" s="98" t="s">
        <v>10814</v>
      </c>
      <c r="C7159" s="99" t="s">
        <v>10111</v>
      </c>
      <c r="D7159" s="100">
        <v>29.53</v>
      </c>
    </row>
    <row r="7160" spans="1:4" x14ac:dyDescent="0.2">
      <c r="A7160" s="505">
        <v>39192</v>
      </c>
      <c r="B7160" s="98" t="s">
        <v>10815</v>
      </c>
      <c r="C7160" s="99" t="s">
        <v>10111</v>
      </c>
      <c r="D7160" s="100">
        <v>30.72</v>
      </c>
    </row>
    <row r="7161" spans="1:4" x14ac:dyDescent="0.2">
      <c r="A7161" s="505">
        <v>39920</v>
      </c>
      <c r="B7161" s="98" t="s">
        <v>10816</v>
      </c>
      <c r="C7161" s="99" t="s">
        <v>10111</v>
      </c>
      <c r="D7161" s="100">
        <v>3.72</v>
      </c>
    </row>
    <row r="7162" spans="1:4" x14ac:dyDescent="0.2">
      <c r="A7162" s="505">
        <v>39201</v>
      </c>
      <c r="B7162" s="98" t="s">
        <v>10817</v>
      </c>
      <c r="C7162" s="99" t="s">
        <v>10111</v>
      </c>
      <c r="D7162" s="100">
        <v>54.2</v>
      </c>
    </row>
    <row r="7163" spans="1:4" x14ac:dyDescent="0.2">
      <c r="A7163" s="505">
        <v>39200</v>
      </c>
      <c r="B7163" s="98" t="s">
        <v>10818</v>
      </c>
      <c r="C7163" s="99" t="s">
        <v>10111</v>
      </c>
      <c r="D7163" s="100">
        <v>54.63</v>
      </c>
    </row>
    <row r="7164" spans="1:4" x14ac:dyDescent="0.2">
      <c r="A7164" s="505">
        <v>39203</v>
      </c>
      <c r="B7164" s="98" t="s">
        <v>10819</v>
      </c>
      <c r="C7164" s="99" t="s">
        <v>10111</v>
      </c>
      <c r="D7164" s="100">
        <v>44.11</v>
      </c>
    </row>
    <row r="7165" spans="1:4" x14ac:dyDescent="0.2">
      <c r="A7165" s="505">
        <v>39202</v>
      </c>
      <c r="B7165" s="98" t="s">
        <v>10820</v>
      </c>
      <c r="C7165" s="99" t="s">
        <v>10111</v>
      </c>
      <c r="D7165" s="100">
        <v>51.82</v>
      </c>
    </row>
    <row r="7166" spans="1:4" x14ac:dyDescent="0.2">
      <c r="A7166" s="505">
        <v>39205</v>
      </c>
      <c r="B7166" s="98" t="s">
        <v>10821</v>
      </c>
      <c r="C7166" s="99" t="s">
        <v>10111</v>
      </c>
      <c r="D7166" s="100">
        <v>86.46</v>
      </c>
    </row>
    <row r="7167" spans="1:4" x14ac:dyDescent="0.2">
      <c r="A7167" s="505">
        <v>39204</v>
      </c>
      <c r="B7167" s="98" t="s">
        <v>10822</v>
      </c>
      <c r="C7167" s="99" t="s">
        <v>10111</v>
      </c>
      <c r="D7167" s="100">
        <v>88.55</v>
      </c>
    </row>
    <row r="7168" spans="1:4" x14ac:dyDescent="0.2">
      <c r="A7168" s="505">
        <v>39206</v>
      </c>
      <c r="B7168" s="98" t="s">
        <v>10823</v>
      </c>
      <c r="C7168" s="99" t="s">
        <v>10111</v>
      </c>
      <c r="D7168" s="100">
        <v>84.01</v>
      </c>
    </row>
    <row r="7169" spans="1:4" x14ac:dyDescent="0.2">
      <c r="A7169" s="505">
        <v>797</v>
      </c>
      <c r="B7169" s="98" t="s">
        <v>10824</v>
      </c>
      <c r="C7169" s="99" t="s">
        <v>10111</v>
      </c>
      <c r="D7169" s="100">
        <v>4.1500000000000004</v>
      </c>
    </row>
    <row r="7170" spans="1:4" x14ac:dyDescent="0.2">
      <c r="A7170" s="505">
        <v>798</v>
      </c>
      <c r="B7170" s="98" t="s">
        <v>10825</v>
      </c>
      <c r="C7170" s="99" t="s">
        <v>10111</v>
      </c>
      <c r="D7170" s="100">
        <v>0.6</v>
      </c>
    </row>
    <row r="7171" spans="1:4" x14ac:dyDescent="0.2">
      <c r="A7171" s="505">
        <v>796</v>
      </c>
      <c r="B7171" s="98" t="s">
        <v>10826</v>
      </c>
      <c r="C7171" s="99" t="s">
        <v>10111</v>
      </c>
      <c r="D7171" s="100">
        <v>4.08</v>
      </c>
    </row>
    <row r="7172" spans="1:4" x14ac:dyDescent="0.2">
      <c r="A7172" s="505">
        <v>799</v>
      </c>
      <c r="B7172" s="98" t="s">
        <v>10827</v>
      </c>
      <c r="C7172" s="99" t="s">
        <v>10111</v>
      </c>
      <c r="D7172" s="100">
        <v>1.87</v>
      </c>
    </row>
    <row r="7173" spans="1:4" x14ac:dyDescent="0.2">
      <c r="A7173" s="505">
        <v>792</v>
      </c>
      <c r="B7173" s="98" t="s">
        <v>10828</v>
      </c>
      <c r="C7173" s="99" t="s">
        <v>10111</v>
      </c>
      <c r="D7173" s="100">
        <v>1.78</v>
      </c>
    </row>
    <row r="7174" spans="1:4" x14ac:dyDescent="0.2">
      <c r="A7174" s="505">
        <v>804</v>
      </c>
      <c r="B7174" s="98" t="s">
        <v>10829</v>
      </c>
      <c r="C7174" s="99" t="s">
        <v>10111</v>
      </c>
      <c r="D7174" s="100">
        <v>8.1</v>
      </c>
    </row>
    <row r="7175" spans="1:4" x14ac:dyDescent="0.2">
      <c r="A7175" s="505">
        <v>793</v>
      </c>
      <c r="B7175" s="98" t="s">
        <v>10830</v>
      </c>
      <c r="C7175" s="99" t="s">
        <v>10111</v>
      </c>
      <c r="D7175" s="100">
        <v>4.01</v>
      </c>
    </row>
    <row r="7176" spans="1:4" x14ac:dyDescent="0.2">
      <c r="A7176" s="505">
        <v>801</v>
      </c>
      <c r="B7176" s="98" t="s">
        <v>10831</v>
      </c>
      <c r="C7176" s="99" t="s">
        <v>10111</v>
      </c>
      <c r="D7176" s="100">
        <v>2.71</v>
      </c>
    </row>
    <row r="7177" spans="1:4" x14ac:dyDescent="0.2">
      <c r="A7177" s="505">
        <v>794</v>
      </c>
      <c r="B7177" s="98" t="s">
        <v>10832</v>
      </c>
      <c r="C7177" s="99" t="s">
        <v>10111</v>
      </c>
      <c r="D7177" s="100">
        <v>2.84</v>
      </c>
    </row>
    <row r="7178" spans="1:4" x14ac:dyDescent="0.2">
      <c r="A7178" s="505">
        <v>802</v>
      </c>
      <c r="B7178" s="98" t="s">
        <v>10833</v>
      </c>
      <c r="C7178" s="99" t="s">
        <v>10111</v>
      </c>
      <c r="D7178" s="100">
        <v>8.5500000000000007</v>
      </c>
    </row>
    <row r="7179" spans="1:4" x14ac:dyDescent="0.2">
      <c r="A7179" s="505">
        <v>803</v>
      </c>
      <c r="B7179" s="98" t="s">
        <v>10834</v>
      </c>
      <c r="C7179" s="99" t="s">
        <v>10111</v>
      </c>
      <c r="D7179" s="100">
        <v>8.92</v>
      </c>
    </row>
    <row r="7180" spans="1:4" x14ac:dyDescent="0.2">
      <c r="A7180" s="505">
        <v>38001</v>
      </c>
      <c r="B7180" s="98" t="s">
        <v>10835</v>
      </c>
      <c r="C7180" s="99" t="s">
        <v>10111</v>
      </c>
      <c r="D7180" s="100">
        <v>0.54</v>
      </c>
    </row>
    <row r="7181" spans="1:4" x14ac:dyDescent="0.2">
      <c r="A7181" s="505">
        <v>38002</v>
      </c>
      <c r="B7181" s="98" t="s">
        <v>10836</v>
      </c>
      <c r="C7181" s="99" t="s">
        <v>10111</v>
      </c>
      <c r="D7181" s="100">
        <v>1.01</v>
      </c>
    </row>
    <row r="7182" spans="1:4" x14ac:dyDescent="0.2">
      <c r="A7182" s="505">
        <v>38003</v>
      </c>
      <c r="B7182" s="98" t="s">
        <v>10837</v>
      </c>
      <c r="C7182" s="99" t="s">
        <v>10111</v>
      </c>
      <c r="D7182" s="100">
        <v>12.14</v>
      </c>
    </row>
    <row r="7183" spans="1:4" x14ac:dyDescent="0.2">
      <c r="A7183" s="505">
        <v>38004</v>
      </c>
      <c r="B7183" s="98" t="s">
        <v>10838</v>
      </c>
      <c r="C7183" s="99" t="s">
        <v>10111</v>
      </c>
      <c r="D7183" s="100">
        <v>16.239999999999998</v>
      </c>
    </row>
    <row r="7184" spans="1:4" x14ac:dyDescent="0.2">
      <c r="A7184" s="505">
        <v>36327</v>
      </c>
      <c r="B7184" s="98" t="s">
        <v>10839</v>
      </c>
      <c r="C7184" s="99" t="s">
        <v>10111</v>
      </c>
      <c r="D7184" s="100">
        <v>1.21</v>
      </c>
    </row>
    <row r="7185" spans="1:4" x14ac:dyDescent="0.2">
      <c r="A7185" s="505">
        <v>38992</v>
      </c>
      <c r="B7185" s="98" t="s">
        <v>10840</v>
      </c>
      <c r="C7185" s="99" t="s">
        <v>10111</v>
      </c>
      <c r="D7185" s="100">
        <v>1.94</v>
      </c>
    </row>
    <row r="7186" spans="1:4" x14ac:dyDescent="0.2">
      <c r="A7186" s="505">
        <v>38993</v>
      </c>
      <c r="B7186" s="98" t="s">
        <v>10841</v>
      </c>
      <c r="C7186" s="99" t="s">
        <v>10111</v>
      </c>
      <c r="D7186" s="100">
        <v>5.53</v>
      </c>
    </row>
    <row r="7187" spans="1:4" x14ac:dyDescent="0.2">
      <c r="A7187" s="505">
        <v>38418</v>
      </c>
      <c r="B7187" s="98" t="s">
        <v>10842</v>
      </c>
      <c r="C7187" s="99" t="s">
        <v>10111</v>
      </c>
      <c r="D7187" s="100">
        <v>3.31</v>
      </c>
    </row>
    <row r="7188" spans="1:4" x14ac:dyDescent="0.2">
      <c r="A7188" s="505">
        <v>39178</v>
      </c>
      <c r="B7188" s="98" t="s">
        <v>10843</v>
      </c>
      <c r="C7188" s="99" t="s">
        <v>10111</v>
      </c>
      <c r="D7188" s="100">
        <v>1.49</v>
      </c>
    </row>
    <row r="7189" spans="1:4" x14ac:dyDescent="0.2">
      <c r="A7189" s="505">
        <v>39177</v>
      </c>
      <c r="B7189" s="98" t="s">
        <v>10844</v>
      </c>
      <c r="C7189" s="99" t="s">
        <v>10111</v>
      </c>
      <c r="D7189" s="100">
        <v>1.35</v>
      </c>
    </row>
    <row r="7190" spans="1:4" x14ac:dyDescent="0.2">
      <c r="A7190" s="505">
        <v>39174</v>
      </c>
      <c r="B7190" s="98" t="s">
        <v>10845</v>
      </c>
      <c r="C7190" s="99" t="s">
        <v>10111</v>
      </c>
      <c r="D7190" s="100">
        <v>0.67</v>
      </c>
    </row>
    <row r="7191" spans="1:4" x14ac:dyDescent="0.2">
      <c r="A7191" s="505">
        <v>39176</v>
      </c>
      <c r="B7191" s="98" t="s">
        <v>10846</v>
      </c>
      <c r="C7191" s="99" t="s">
        <v>10111</v>
      </c>
      <c r="D7191" s="100">
        <v>0.88</v>
      </c>
    </row>
    <row r="7192" spans="1:4" x14ac:dyDescent="0.2">
      <c r="A7192" s="505">
        <v>39180</v>
      </c>
      <c r="B7192" s="98" t="s">
        <v>10847</v>
      </c>
      <c r="C7192" s="99" t="s">
        <v>10111</v>
      </c>
      <c r="D7192" s="100">
        <v>4.0599999999999996</v>
      </c>
    </row>
    <row r="7193" spans="1:4" x14ac:dyDescent="0.2">
      <c r="A7193" s="505">
        <v>39179</v>
      </c>
      <c r="B7193" s="98" t="s">
        <v>10848</v>
      </c>
      <c r="C7193" s="99" t="s">
        <v>10111</v>
      </c>
      <c r="D7193" s="100">
        <v>3.59</v>
      </c>
    </row>
    <row r="7194" spans="1:4" x14ac:dyDescent="0.2">
      <c r="A7194" s="505">
        <v>39175</v>
      </c>
      <c r="B7194" s="98" t="s">
        <v>10849</v>
      </c>
      <c r="C7194" s="99" t="s">
        <v>10111</v>
      </c>
      <c r="D7194" s="100">
        <v>0.82</v>
      </c>
    </row>
    <row r="7195" spans="1:4" x14ac:dyDescent="0.2">
      <c r="A7195" s="505">
        <v>39217</v>
      </c>
      <c r="B7195" s="98" t="s">
        <v>10850</v>
      </c>
      <c r="C7195" s="99" t="s">
        <v>10111</v>
      </c>
      <c r="D7195" s="100">
        <v>0.63</v>
      </c>
    </row>
    <row r="7196" spans="1:4" x14ac:dyDescent="0.2">
      <c r="A7196" s="505">
        <v>39181</v>
      </c>
      <c r="B7196" s="98" t="s">
        <v>10851</v>
      </c>
      <c r="C7196" s="99" t="s">
        <v>10111</v>
      </c>
      <c r="D7196" s="100">
        <v>5.44</v>
      </c>
    </row>
    <row r="7197" spans="1:4" x14ac:dyDescent="0.2">
      <c r="A7197" s="505">
        <v>39182</v>
      </c>
      <c r="B7197" s="98" t="s">
        <v>10852</v>
      </c>
      <c r="C7197" s="99" t="s">
        <v>10111</v>
      </c>
      <c r="D7197" s="100">
        <v>7.65</v>
      </c>
    </row>
    <row r="7198" spans="1:4" ht="25.5" x14ac:dyDescent="0.2">
      <c r="A7198" s="505">
        <v>12616</v>
      </c>
      <c r="B7198" s="98" t="s">
        <v>10853</v>
      </c>
      <c r="C7198" s="99" t="s">
        <v>10111</v>
      </c>
      <c r="D7198" s="100">
        <v>5.46</v>
      </c>
    </row>
    <row r="7199" spans="1:4" ht="25.5" x14ac:dyDescent="0.2">
      <c r="A7199" s="505">
        <v>1049</v>
      </c>
      <c r="B7199" s="98" t="s">
        <v>10854</v>
      </c>
      <c r="C7199" s="99" t="s">
        <v>10111</v>
      </c>
      <c r="D7199" s="100">
        <v>6.4</v>
      </c>
    </row>
    <row r="7200" spans="1:4" ht="25.5" x14ac:dyDescent="0.2">
      <c r="A7200" s="505">
        <v>1099</v>
      </c>
      <c r="B7200" s="98" t="s">
        <v>10855</v>
      </c>
      <c r="C7200" s="99" t="s">
        <v>10111</v>
      </c>
      <c r="D7200" s="100">
        <v>4.9000000000000004</v>
      </c>
    </row>
    <row r="7201" spans="1:4" ht="25.5" x14ac:dyDescent="0.2">
      <c r="A7201" s="505">
        <v>39678</v>
      </c>
      <c r="B7201" s="98" t="s">
        <v>10856</v>
      </c>
      <c r="C7201" s="99" t="s">
        <v>10111</v>
      </c>
      <c r="D7201" s="100">
        <v>1.97</v>
      </c>
    </row>
    <row r="7202" spans="1:4" ht="25.5" x14ac:dyDescent="0.2">
      <c r="A7202" s="505">
        <v>1050</v>
      </c>
      <c r="B7202" s="98" t="s">
        <v>10857</v>
      </c>
      <c r="C7202" s="99" t="s">
        <v>10111</v>
      </c>
      <c r="D7202" s="100">
        <v>3.35</v>
      </c>
    </row>
    <row r="7203" spans="1:4" ht="25.5" x14ac:dyDescent="0.2">
      <c r="A7203" s="505">
        <v>1101</v>
      </c>
      <c r="B7203" s="98" t="s">
        <v>10858</v>
      </c>
      <c r="C7203" s="99" t="s">
        <v>10111</v>
      </c>
      <c r="D7203" s="100">
        <v>21.13</v>
      </c>
    </row>
    <row r="7204" spans="1:4" ht="25.5" x14ac:dyDescent="0.2">
      <c r="A7204" s="505">
        <v>1100</v>
      </c>
      <c r="B7204" s="98" t="s">
        <v>10859</v>
      </c>
      <c r="C7204" s="99" t="s">
        <v>10111</v>
      </c>
      <c r="D7204" s="100">
        <v>10.9</v>
      </c>
    </row>
    <row r="7205" spans="1:4" ht="25.5" x14ac:dyDescent="0.2">
      <c r="A7205" s="505">
        <v>39679</v>
      </c>
      <c r="B7205" s="98" t="s">
        <v>10860</v>
      </c>
      <c r="C7205" s="99" t="s">
        <v>10111</v>
      </c>
      <c r="D7205" s="100">
        <v>42.11</v>
      </c>
    </row>
    <row r="7206" spans="1:4" ht="25.5" x14ac:dyDescent="0.2">
      <c r="A7206" s="505">
        <v>1098</v>
      </c>
      <c r="B7206" s="98" t="s">
        <v>10861</v>
      </c>
      <c r="C7206" s="99" t="s">
        <v>10111</v>
      </c>
      <c r="D7206" s="100">
        <v>2.61</v>
      </c>
    </row>
    <row r="7207" spans="1:4" ht="25.5" x14ac:dyDescent="0.2">
      <c r="A7207" s="505">
        <v>1102</v>
      </c>
      <c r="B7207" s="98" t="s">
        <v>10862</v>
      </c>
      <c r="C7207" s="99" t="s">
        <v>10111</v>
      </c>
      <c r="D7207" s="100">
        <v>31.5</v>
      </c>
    </row>
    <row r="7208" spans="1:4" ht="25.5" x14ac:dyDescent="0.2">
      <c r="A7208" s="505">
        <v>1051</v>
      </c>
      <c r="B7208" s="98" t="s">
        <v>10863</v>
      </c>
      <c r="C7208" s="99" t="s">
        <v>10111</v>
      </c>
      <c r="D7208" s="100">
        <v>45.79</v>
      </c>
    </row>
    <row r="7209" spans="1:4" x14ac:dyDescent="0.2">
      <c r="A7209" s="505">
        <v>37399</v>
      </c>
      <c r="B7209" s="98" t="s">
        <v>10864</v>
      </c>
      <c r="C7209" s="99" t="s">
        <v>10111</v>
      </c>
      <c r="D7209" s="100">
        <v>31.42</v>
      </c>
    </row>
    <row r="7210" spans="1:4" x14ac:dyDescent="0.2">
      <c r="A7210" s="505">
        <v>42655</v>
      </c>
      <c r="B7210" s="98" t="s">
        <v>18933</v>
      </c>
      <c r="C7210" s="99" t="s">
        <v>10170</v>
      </c>
      <c r="D7210" s="100">
        <v>8.0299999999999994</v>
      </c>
    </row>
    <row r="7211" spans="1:4" x14ac:dyDescent="0.2">
      <c r="A7211" s="505">
        <v>25004</v>
      </c>
      <c r="B7211" s="98" t="s">
        <v>10865</v>
      </c>
      <c r="C7211" s="99" t="s">
        <v>10170</v>
      </c>
      <c r="D7211" s="100">
        <v>19.5</v>
      </c>
    </row>
    <row r="7212" spans="1:4" x14ac:dyDescent="0.2">
      <c r="A7212" s="505">
        <v>25002</v>
      </c>
      <c r="B7212" s="98" t="s">
        <v>10866</v>
      </c>
      <c r="C7212" s="99" t="s">
        <v>10170</v>
      </c>
      <c r="D7212" s="100">
        <v>19.66</v>
      </c>
    </row>
    <row r="7213" spans="1:4" x14ac:dyDescent="0.2">
      <c r="A7213" s="505">
        <v>37409</v>
      </c>
      <c r="B7213" s="98" t="s">
        <v>10867</v>
      </c>
      <c r="C7213" s="99" t="s">
        <v>10170</v>
      </c>
      <c r="D7213" s="100">
        <v>19.34</v>
      </c>
    </row>
    <row r="7214" spans="1:4" x14ac:dyDescent="0.2">
      <c r="A7214" s="505">
        <v>841</v>
      </c>
      <c r="B7214" s="98" t="s">
        <v>10868</v>
      </c>
      <c r="C7214" s="99" t="s">
        <v>10170</v>
      </c>
      <c r="D7214" s="100">
        <v>19.98</v>
      </c>
    </row>
    <row r="7215" spans="1:4" x14ac:dyDescent="0.2">
      <c r="A7215" s="505">
        <v>25005</v>
      </c>
      <c r="B7215" s="98" t="s">
        <v>10869</v>
      </c>
      <c r="C7215" s="99" t="s">
        <v>10170</v>
      </c>
      <c r="D7215" s="100">
        <v>21.9</v>
      </c>
    </row>
    <row r="7216" spans="1:4" x14ac:dyDescent="0.2">
      <c r="A7216" s="505">
        <v>25003</v>
      </c>
      <c r="B7216" s="98" t="s">
        <v>10870</v>
      </c>
      <c r="C7216" s="99" t="s">
        <v>10170</v>
      </c>
      <c r="D7216" s="100">
        <v>23.4</v>
      </c>
    </row>
    <row r="7217" spans="1:4" x14ac:dyDescent="0.2">
      <c r="A7217" s="505">
        <v>37410</v>
      </c>
      <c r="B7217" s="98" t="s">
        <v>10871</v>
      </c>
      <c r="C7217" s="99" t="s">
        <v>10170</v>
      </c>
      <c r="D7217" s="100">
        <v>21.9</v>
      </c>
    </row>
    <row r="7218" spans="1:4" x14ac:dyDescent="0.2">
      <c r="A7218" s="505">
        <v>842</v>
      </c>
      <c r="B7218" s="98" t="s">
        <v>10872</v>
      </c>
      <c r="C7218" s="99" t="s">
        <v>10170</v>
      </c>
      <c r="D7218" s="100">
        <v>24.64</v>
      </c>
    </row>
    <row r="7219" spans="1:4" x14ac:dyDescent="0.2">
      <c r="A7219" s="505">
        <v>862</v>
      </c>
      <c r="B7219" s="98" t="s">
        <v>10873</v>
      </c>
      <c r="C7219" s="99" t="s">
        <v>10166</v>
      </c>
      <c r="D7219" s="100">
        <v>4.96</v>
      </c>
    </row>
    <row r="7220" spans="1:4" x14ac:dyDescent="0.2">
      <c r="A7220" s="505">
        <v>866</v>
      </c>
      <c r="B7220" s="98" t="s">
        <v>10874</v>
      </c>
      <c r="C7220" s="99" t="s">
        <v>10166</v>
      </c>
      <c r="D7220" s="100">
        <v>61.02</v>
      </c>
    </row>
    <row r="7221" spans="1:4" x14ac:dyDescent="0.2">
      <c r="A7221" s="505">
        <v>892</v>
      </c>
      <c r="B7221" s="98" t="s">
        <v>10875</v>
      </c>
      <c r="C7221" s="99" t="s">
        <v>10166</v>
      </c>
      <c r="D7221" s="100">
        <v>77.599999999999994</v>
      </c>
    </row>
    <row r="7222" spans="1:4" x14ac:dyDescent="0.2">
      <c r="A7222" s="505">
        <v>857</v>
      </c>
      <c r="B7222" s="98" t="s">
        <v>10876</v>
      </c>
      <c r="C7222" s="99" t="s">
        <v>10166</v>
      </c>
      <c r="D7222" s="100">
        <v>7.9</v>
      </c>
    </row>
    <row r="7223" spans="1:4" x14ac:dyDescent="0.2">
      <c r="A7223" s="505">
        <v>37404</v>
      </c>
      <c r="B7223" s="98" t="s">
        <v>10877</v>
      </c>
      <c r="C7223" s="99" t="s">
        <v>10166</v>
      </c>
      <c r="D7223" s="100">
        <v>93.31</v>
      </c>
    </row>
    <row r="7224" spans="1:4" x14ac:dyDescent="0.2">
      <c r="A7224" s="505">
        <v>868</v>
      </c>
      <c r="B7224" s="98" t="s">
        <v>10878</v>
      </c>
      <c r="C7224" s="99" t="s">
        <v>10166</v>
      </c>
      <c r="D7224" s="100">
        <v>12.2</v>
      </c>
    </row>
    <row r="7225" spans="1:4" x14ac:dyDescent="0.2">
      <c r="A7225" s="505">
        <v>870</v>
      </c>
      <c r="B7225" s="98" t="s">
        <v>10879</v>
      </c>
      <c r="C7225" s="99" t="s">
        <v>10166</v>
      </c>
      <c r="D7225" s="100">
        <v>160.80000000000001</v>
      </c>
    </row>
    <row r="7226" spans="1:4" x14ac:dyDescent="0.2">
      <c r="A7226" s="505">
        <v>863</v>
      </c>
      <c r="B7226" s="98" t="s">
        <v>10880</v>
      </c>
      <c r="C7226" s="99" t="s">
        <v>10166</v>
      </c>
      <c r="D7226" s="100">
        <v>16.850000000000001</v>
      </c>
    </row>
    <row r="7227" spans="1:4" x14ac:dyDescent="0.2">
      <c r="A7227" s="505">
        <v>867</v>
      </c>
      <c r="B7227" s="98" t="s">
        <v>10881</v>
      </c>
      <c r="C7227" s="99" t="s">
        <v>10166</v>
      </c>
      <c r="D7227" s="100">
        <v>23.47</v>
      </c>
    </row>
    <row r="7228" spans="1:4" x14ac:dyDescent="0.2">
      <c r="A7228" s="505">
        <v>891</v>
      </c>
      <c r="B7228" s="98" t="s">
        <v>10882</v>
      </c>
      <c r="C7228" s="99" t="s">
        <v>10166</v>
      </c>
      <c r="D7228" s="100">
        <v>270.04000000000002</v>
      </c>
    </row>
    <row r="7229" spans="1:4" x14ac:dyDescent="0.2">
      <c r="A7229" s="505">
        <v>864</v>
      </c>
      <c r="B7229" s="98" t="s">
        <v>10883</v>
      </c>
      <c r="C7229" s="99" t="s">
        <v>10166</v>
      </c>
      <c r="D7229" s="100">
        <v>33.07</v>
      </c>
    </row>
    <row r="7230" spans="1:4" x14ac:dyDescent="0.2">
      <c r="A7230" s="505">
        <v>865</v>
      </c>
      <c r="B7230" s="98" t="s">
        <v>10884</v>
      </c>
      <c r="C7230" s="99" t="s">
        <v>10166</v>
      </c>
      <c r="D7230" s="100">
        <v>46.58</v>
      </c>
    </row>
    <row r="7231" spans="1:4" ht="25.5" x14ac:dyDescent="0.2">
      <c r="A7231" s="505">
        <v>1006</v>
      </c>
      <c r="B7231" s="98" t="s">
        <v>10885</v>
      </c>
      <c r="C7231" s="99" t="s">
        <v>10166</v>
      </c>
      <c r="D7231" s="100">
        <v>49.73</v>
      </c>
    </row>
    <row r="7232" spans="1:4" x14ac:dyDescent="0.2">
      <c r="A7232" s="505">
        <v>948</v>
      </c>
      <c r="B7232" s="98" t="s">
        <v>10886</v>
      </c>
      <c r="C7232" s="99" t="s">
        <v>10166</v>
      </c>
      <c r="D7232" s="100">
        <v>25.5</v>
      </c>
    </row>
    <row r="7233" spans="1:4" x14ac:dyDescent="0.2">
      <c r="A7233" s="505">
        <v>947</v>
      </c>
      <c r="B7233" s="98" t="s">
        <v>10887</v>
      </c>
      <c r="C7233" s="99" t="s">
        <v>10166</v>
      </c>
      <c r="D7233" s="100">
        <v>25.94</v>
      </c>
    </row>
    <row r="7234" spans="1:4" x14ac:dyDescent="0.2">
      <c r="A7234" s="505">
        <v>911</v>
      </c>
      <c r="B7234" s="98" t="s">
        <v>10888</v>
      </c>
      <c r="C7234" s="99" t="s">
        <v>10166</v>
      </c>
      <c r="D7234" s="100">
        <v>37.72</v>
      </c>
    </row>
    <row r="7235" spans="1:4" x14ac:dyDescent="0.2">
      <c r="A7235" s="505">
        <v>925</v>
      </c>
      <c r="B7235" s="98" t="s">
        <v>10889</v>
      </c>
      <c r="C7235" s="99" t="s">
        <v>10166</v>
      </c>
      <c r="D7235" s="100">
        <v>34.869999999999997</v>
      </c>
    </row>
    <row r="7236" spans="1:4" x14ac:dyDescent="0.2">
      <c r="A7236" s="505">
        <v>954</v>
      </c>
      <c r="B7236" s="98" t="s">
        <v>10890</v>
      </c>
      <c r="C7236" s="99" t="s">
        <v>10166</v>
      </c>
      <c r="D7236" s="100">
        <v>38.520000000000003</v>
      </c>
    </row>
    <row r="7237" spans="1:4" x14ac:dyDescent="0.2">
      <c r="A7237" s="505">
        <v>901</v>
      </c>
      <c r="B7237" s="98" t="s">
        <v>10891</v>
      </c>
      <c r="C7237" s="99" t="s">
        <v>10166</v>
      </c>
      <c r="D7237" s="100">
        <v>41.23</v>
      </c>
    </row>
    <row r="7238" spans="1:4" x14ac:dyDescent="0.2">
      <c r="A7238" s="505">
        <v>926</v>
      </c>
      <c r="B7238" s="98" t="s">
        <v>10892</v>
      </c>
      <c r="C7238" s="99" t="s">
        <v>10166</v>
      </c>
      <c r="D7238" s="100">
        <v>43.57</v>
      </c>
    </row>
    <row r="7239" spans="1:4" x14ac:dyDescent="0.2">
      <c r="A7239" s="505">
        <v>912</v>
      </c>
      <c r="B7239" s="98" t="s">
        <v>10893</v>
      </c>
      <c r="C7239" s="99" t="s">
        <v>10166</v>
      </c>
      <c r="D7239" s="100">
        <v>43.84</v>
      </c>
    </row>
    <row r="7240" spans="1:4" x14ac:dyDescent="0.2">
      <c r="A7240" s="505">
        <v>955</v>
      </c>
      <c r="B7240" s="98" t="s">
        <v>10894</v>
      </c>
      <c r="C7240" s="99" t="s">
        <v>10166</v>
      </c>
      <c r="D7240" s="100">
        <v>52.32</v>
      </c>
    </row>
    <row r="7241" spans="1:4" x14ac:dyDescent="0.2">
      <c r="A7241" s="505">
        <v>946</v>
      </c>
      <c r="B7241" s="98" t="s">
        <v>10895</v>
      </c>
      <c r="C7241" s="99" t="s">
        <v>10166</v>
      </c>
      <c r="D7241" s="100">
        <v>58.83</v>
      </c>
    </row>
    <row r="7242" spans="1:4" x14ac:dyDescent="0.2">
      <c r="A7242" s="505">
        <v>953</v>
      </c>
      <c r="B7242" s="98" t="s">
        <v>10896</v>
      </c>
      <c r="C7242" s="99" t="s">
        <v>10166</v>
      </c>
      <c r="D7242" s="100">
        <v>53.53</v>
      </c>
    </row>
    <row r="7243" spans="1:4" x14ac:dyDescent="0.2">
      <c r="A7243" s="505">
        <v>902</v>
      </c>
      <c r="B7243" s="98" t="s">
        <v>10897</v>
      </c>
      <c r="C7243" s="99" t="s">
        <v>10166</v>
      </c>
      <c r="D7243" s="100">
        <v>65.08</v>
      </c>
    </row>
    <row r="7244" spans="1:4" x14ac:dyDescent="0.2">
      <c r="A7244" s="505">
        <v>927</v>
      </c>
      <c r="B7244" s="98" t="s">
        <v>10898</v>
      </c>
      <c r="C7244" s="99" t="s">
        <v>10166</v>
      </c>
      <c r="D7244" s="100">
        <v>63.08</v>
      </c>
    </row>
    <row r="7245" spans="1:4" x14ac:dyDescent="0.2">
      <c r="A7245" s="505">
        <v>913</v>
      </c>
      <c r="B7245" s="98" t="s">
        <v>10899</v>
      </c>
      <c r="C7245" s="99" t="s">
        <v>10166</v>
      </c>
      <c r="D7245" s="100">
        <v>70.41</v>
      </c>
    </row>
    <row r="7246" spans="1:4" x14ac:dyDescent="0.2">
      <c r="A7246" s="505">
        <v>903</v>
      </c>
      <c r="B7246" s="98" t="s">
        <v>10900</v>
      </c>
      <c r="C7246" s="99" t="s">
        <v>10166</v>
      </c>
      <c r="D7246" s="100">
        <v>79.680000000000007</v>
      </c>
    </row>
    <row r="7247" spans="1:4" x14ac:dyDescent="0.2">
      <c r="A7247" s="505">
        <v>945</v>
      </c>
      <c r="B7247" s="98" t="s">
        <v>10901</v>
      </c>
      <c r="C7247" s="99" t="s">
        <v>10166</v>
      </c>
      <c r="D7247" s="100">
        <v>84.29</v>
      </c>
    </row>
    <row r="7248" spans="1:4" x14ac:dyDescent="0.2">
      <c r="A7248" s="505">
        <v>914</v>
      </c>
      <c r="B7248" s="98" t="s">
        <v>10902</v>
      </c>
      <c r="C7248" s="99" t="s">
        <v>10166</v>
      </c>
      <c r="D7248" s="100">
        <v>86.35</v>
      </c>
    </row>
    <row r="7249" spans="1:4" ht="25.5" x14ac:dyDescent="0.2">
      <c r="A7249" s="505">
        <v>993</v>
      </c>
      <c r="B7249" s="98" t="s">
        <v>10903</v>
      </c>
      <c r="C7249" s="99" t="s">
        <v>10166</v>
      </c>
      <c r="D7249" s="100">
        <v>1.07</v>
      </c>
    </row>
    <row r="7250" spans="1:4" ht="25.5" x14ac:dyDescent="0.2">
      <c r="A7250" s="505">
        <v>1020</v>
      </c>
      <c r="B7250" s="98" t="s">
        <v>10904</v>
      </c>
      <c r="C7250" s="99" t="s">
        <v>10166</v>
      </c>
      <c r="D7250" s="100">
        <v>4.66</v>
      </c>
    </row>
    <row r="7251" spans="1:4" ht="25.5" x14ac:dyDescent="0.2">
      <c r="A7251" s="505">
        <v>1017</v>
      </c>
      <c r="B7251" s="98" t="s">
        <v>10905</v>
      </c>
      <c r="C7251" s="99" t="s">
        <v>10166</v>
      </c>
      <c r="D7251" s="100">
        <v>51.23</v>
      </c>
    </row>
    <row r="7252" spans="1:4" ht="25.5" x14ac:dyDescent="0.2">
      <c r="A7252" s="505">
        <v>999</v>
      </c>
      <c r="B7252" s="98" t="s">
        <v>10906</v>
      </c>
      <c r="C7252" s="99" t="s">
        <v>10166</v>
      </c>
      <c r="D7252" s="100">
        <v>63.48</v>
      </c>
    </row>
    <row r="7253" spans="1:4" ht="25.5" x14ac:dyDescent="0.2">
      <c r="A7253" s="505">
        <v>995</v>
      </c>
      <c r="B7253" s="98" t="s">
        <v>10907</v>
      </c>
      <c r="C7253" s="99" t="s">
        <v>10166</v>
      </c>
      <c r="D7253" s="100">
        <v>7.15</v>
      </c>
    </row>
    <row r="7254" spans="1:4" ht="25.5" x14ac:dyDescent="0.2">
      <c r="A7254" s="505">
        <v>1000</v>
      </c>
      <c r="B7254" s="98" t="s">
        <v>10908</v>
      </c>
      <c r="C7254" s="99" t="s">
        <v>10166</v>
      </c>
      <c r="D7254" s="100">
        <v>77.819999999999993</v>
      </c>
    </row>
    <row r="7255" spans="1:4" ht="25.5" x14ac:dyDescent="0.2">
      <c r="A7255" s="505">
        <v>1022</v>
      </c>
      <c r="B7255" s="98" t="s">
        <v>10909</v>
      </c>
      <c r="C7255" s="99" t="s">
        <v>10166</v>
      </c>
      <c r="D7255" s="100">
        <v>1.48</v>
      </c>
    </row>
    <row r="7256" spans="1:4" ht="25.5" x14ac:dyDescent="0.2">
      <c r="A7256" s="505">
        <v>1015</v>
      </c>
      <c r="B7256" s="98" t="s">
        <v>10910</v>
      </c>
      <c r="C7256" s="99" t="s">
        <v>10166</v>
      </c>
      <c r="D7256" s="100">
        <v>102.47</v>
      </c>
    </row>
    <row r="7257" spans="1:4" ht="25.5" x14ac:dyDescent="0.2">
      <c r="A7257" s="505">
        <v>996</v>
      </c>
      <c r="B7257" s="98" t="s">
        <v>10911</v>
      </c>
      <c r="C7257" s="99" t="s">
        <v>10166</v>
      </c>
      <c r="D7257" s="100">
        <v>10.88</v>
      </c>
    </row>
    <row r="7258" spans="1:4" ht="25.5" x14ac:dyDescent="0.2">
      <c r="A7258" s="505">
        <v>1001</v>
      </c>
      <c r="B7258" s="98" t="s">
        <v>10912</v>
      </c>
      <c r="C7258" s="99" t="s">
        <v>10166</v>
      </c>
      <c r="D7258" s="100">
        <v>128.24</v>
      </c>
    </row>
    <row r="7259" spans="1:4" ht="25.5" x14ac:dyDescent="0.2">
      <c r="A7259" s="505">
        <v>1019</v>
      </c>
      <c r="B7259" s="98" t="s">
        <v>10913</v>
      </c>
      <c r="C7259" s="99" t="s">
        <v>10166</v>
      </c>
      <c r="D7259" s="100">
        <v>15</v>
      </c>
    </row>
    <row r="7260" spans="1:4" ht="25.5" x14ac:dyDescent="0.2">
      <c r="A7260" s="505">
        <v>1021</v>
      </c>
      <c r="B7260" s="98" t="s">
        <v>10914</v>
      </c>
      <c r="C7260" s="99" t="s">
        <v>10166</v>
      </c>
      <c r="D7260" s="100">
        <v>2.13</v>
      </c>
    </row>
    <row r="7261" spans="1:4" ht="25.5" x14ac:dyDescent="0.2">
      <c r="A7261" s="505">
        <v>39249</v>
      </c>
      <c r="B7261" s="98" t="s">
        <v>10915</v>
      </c>
      <c r="C7261" s="99" t="s">
        <v>10166</v>
      </c>
      <c r="D7261" s="100">
        <v>167.29</v>
      </c>
    </row>
    <row r="7262" spans="1:4" ht="25.5" x14ac:dyDescent="0.2">
      <c r="A7262" s="505">
        <v>1018</v>
      </c>
      <c r="B7262" s="98" t="s">
        <v>10916</v>
      </c>
      <c r="C7262" s="99" t="s">
        <v>10166</v>
      </c>
      <c r="D7262" s="100">
        <v>21.39</v>
      </c>
    </row>
    <row r="7263" spans="1:4" ht="25.5" x14ac:dyDescent="0.2">
      <c r="A7263" s="505">
        <v>39250</v>
      </c>
      <c r="B7263" s="98" t="s">
        <v>10917</v>
      </c>
      <c r="C7263" s="99" t="s">
        <v>10166</v>
      </c>
      <c r="D7263" s="100">
        <v>214.9</v>
      </c>
    </row>
    <row r="7264" spans="1:4" ht="25.5" x14ac:dyDescent="0.2">
      <c r="A7264" s="505">
        <v>994</v>
      </c>
      <c r="B7264" s="98" t="s">
        <v>10918</v>
      </c>
      <c r="C7264" s="99" t="s">
        <v>10166</v>
      </c>
      <c r="D7264" s="100">
        <v>2.91</v>
      </c>
    </row>
    <row r="7265" spans="1:4" ht="25.5" x14ac:dyDescent="0.2">
      <c r="A7265" s="505">
        <v>977</v>
      </c>
      <c r="B7265" s="98" t="s">
        <v>10919</v>
      </c>
      <c r="C7265" s="99" t="s">
        <v>10166</v>
      </c>
      <c r="D7265" s="100">
        <v>29.63</v>
      </c>
    </row>
    <row r="7266" spans="1:4" ht="25.5" x14ac:dyDescent="0.2">
      <c r="A7266" s="505">
        <v>998</v>
      </c>
      <c r="B7266" s="98" t="s">
        <v>10920</v>
      </c>
      <c r="C7266" s="99" t="s">
        <v>10166</v>
      </c>
      <c r="D7266" s="100">
        <v>39.36</v>
      </c>
    </row>
    <row r="7267" spans="1:4" ht="25.5" x14ac:dyDescent="0.2">
      <c r="A7267" s="505">
        <v>39251</v>
      </c>
      <c r="B7267" s="98" t="s">
        <v>10921</v>
      </c>
      <c r="C7267" s="99" t="s">
        <v>10166</v>
      </c>
      <c r="D7267" s="100">
        <v>0.28000000000000003</v>
      </c>
    </row>
    <row r="7268" spans="1:4" ht="25.5" x14ac:dyDescent="0.2">
      <c r="A7268" s="505">
        <v>1011</v>
      </c>
      <c r="B7268" s="98" t="s">
        <v>10922</v>
      </c>
      <c r="C7268" s="99" t="s">
        <v>10166</v>
      </c>
      <c r="D7268" s="100">
        <v>0.39</v>
      </c>
    </row>
    <row r="7269" spans="1:4" ht="25.5" x14ac:dyDescent="0.2">
      <c r="A7269" s="505">
        <v>39252</v>
      </c>
      <c r="B7269" s="98" t="s">
        <v>10923</v>
      </c>
      <c r="C7269" s="99" t="s">
        <v>10166</v>
      </c>
      <c r="D7269" s="100">
        <v>0.47</v>
      </c>
    </row>
    <row r="7270" spans="1:4" ht="25.5" x14ac:dyDescent="0.2">
      <c r="A7270" s="505">
        <v>1013</v>
      </c>
      <c r="B7270" s="98" t="s">
        <v>10924</v>
      </c>
      <c r="C7270" s="99" t="s">
        <v>10166</v>
      </c>
      <c r="D7270" s="100">
        <v>0.62</v>
      </c>
    </row>
    <row r="7271" spans="1:4" ht="25.5" x14ac:dyDescent="0.2">
      <c r="A7271" s="505">
        <v>980</v>
      </c>
      <c r="B7271" s="98" t="s">
        <v>10925</v>
      </c>
      <c r="C7271" s="99" t="s">
        <v>10166</v>
      </c>
      <c r="D7271" s="100">
        <v>4.2699999999999996</v>
      </c>
    </row>
    <row r="7272" spans="1:4" ht="25.5" x14ac:dyDescent="0.2">
      <c r="A7272" s="505">
        <v>39237</v>
      </c>
      <c r="B7272" s="98" t="s">
        <v>10926</v>
      </c>
      <c r="C7272" s="99" t="s">
        <v>10166</v>
      </c>
      <c r="D7272" s="100">
        <v>50.7</v>
      </c>
    </row>
    <row r="7273" spans="1:4" ht="25.5" x14ac:dyDescent="0.2">
      <c r="A7273" s="505">
        <v>39238</v>
      </c>
      <c r="B7273" s="98" t="s">
        <v>10927</v>
      </c>
      <c r="C7273" s="99" t="s">
        <v>10166</v>
      </c>
      <c r="D7273" s="100">
        <v>63.3</v>
      </c>
    </row>
    <row r="7274" spans="1:4" ht="25.5" x14ac:dyDescent="0.2">
      <c r="A7274" s="505">
        <v>979</v>
      </c>
      <c r="B7274" s="98" t="s">
        <v>10928</v>
      </c>
      <c r="C7274" s="99" t="s">
        <v>10166</v>
      </c>
      <c r="D7274" s="100">
        <v>6.59</v>
      </c>
    </row>
    <row r="7275" spans="1:4" ht="25.5" x14ac:dyDescent="0.2">
      <c r="A7275" s="505">
        <v>39239</v>
      </c>
      <c r="B7275" s="98" t="s">
        <v>10929</v>
      </c>
      <c r="C7275" s="99" t="s">
        <v>10166</v>
      </c>
      <c r="D7275" s="100">
        <v>77.03</v>
      </c>
    </row>
    <row r="7276" spans="1:4" ht="25.5" x14ac:dyDescent="0.2">
      <c r="A7276" s="505">
        <v>1014</v>
      </c>
      <c r="B7276" s="98" t="s">
        <v>10930</v>
      </c>
      <c r="C7276" s="99" t="s">
        <v>10166</v>
      </c>
      <c r="D7276" s="100">
        <v>1</v>
      </c>
    </row>
    <row r="7277" spans="1:4" ht="25.5" x14ac:dyDescent="0.2">
      <c r="A7277" s="505">
        <v>39240</v>
      </c>
      <c r="B7277" s="98" t="s">
        <v>10931</v>
      </c>
      <c r="C7277" s="99" t="s">
        <v>10166</v>
      </c>
      <c r="D7277" s="100">
        <v>101.81</v>
      </c>
    </row>
    <row r="7278" spans="1:4" ht="25.5" x14ac:dyDescent="0.2">
      <c r="A7278" s="505">
        <v>39232</v>
      </c>
      <c r="B7278" s="98" t="s">
        <v>10932</v>
      </c>
      <c r="C7278" s="99" t="s">
        <v>10166</v>
      </c>
      <c r="D7278" s="100">
        <v>10.57</v>
      </c>
    </row>
    <row r="7279" spans="1:4" ht="25.5" x14ac:dyDescent="0.2">
      <c r="A7279" s="505">
        <v>39233</v>
      </c>
      <c r="B7279" s="98" t="s">
        <v>10933</v>
      </c>
      <c r="C7279" s="99" t="s">
        <v>10166</v>
      </c>
      <c r="D7279" s="100">
        <v>14.53</v>
      </c>
    </row>
    <row r="7280" spans="1:4" ht="25.5" x14ac:dyDescent="0.2">
      <c r="A7280" s="505">
        <v>981</v>
      </c>
      <c r="B7280" s="98" t="s">
        <v>10934</v>
      </c>
      <c r="C7280" s="99" t="s">
        <v>10166</v>
      </c>
      <c r="D7280" s="100">
        <v>1.78</v>
      </c>
    </row>
    <row r="7281" spans="1:4" ht="25.5" x14ac:dyDescent="0.2">
      <c r="A7281" s="505">
        <v>39234</v>
      </c>
      <c r="B7281" s="98" t="s">
        <v>10935</v>
      </c>
      <c r="C7281" s="99" t="s">
        <v>10166</v>
      </c>
      <c r="D7281" s="100">
        <v>21.33</v>
      </c>
    </row>
    <row r="7282" spans="1:4" ht="25.5" x14ac:dyDescent="0.2">
      <c r="A7282" s="505">
        <v>982</v>
      </c>
      <c r="B7282" s="98" t="s">
        <v>10936</v>
      </c>
      <c r="C7282" s="99" t="s">
        <v>10166</v>
      </c>
      <c r="D7282" s="100">
        <v>2.5</v>
      </c>
    </row>
    <row r="7283" spans="1:4" ht="25.5" x14ac:dyDescent="0.2">
      <c r="A7283" s="505">
        <v>39235</v>
      </c>
      <c r="B7283" s="98" t="s">
        <v>10937</v>
      </c>
      <c r="C7283" s="99" t="s">
        <v>10166</v>
      </c>
      <c r="D7283" s="100">
        <v>30</v>
      </c>
    </row>
    <row r="7284" spans="1:4" ht="25.5" x14ac:dyDescent="0.2">
      <c r="A7284" s="505">
        <v>39236</v>
      </c>
      <c r="B7284" s="98" t="s">
        <v>10938</v>
      </c>
      <c r="C7284" s="99" t="s">
        <v>10166</v>
      </c>
      <c r="D7284" s="100">
        <v>39.33</v>
      </c>
    </row>
    <row r="7285" spans="1:4" ht="25.5" x14ac:dyDescent="0.2">
      <c r="A7285" s="505">
        <v>876</v>
      </c>
      <c r="B7285" s="98" t="s">
        <v>10939</v>
      </c>
      <c r="C7285" s="99" t="s">
        <v>10166</v>
      </c>
      <c r="D7285" s="100">
        <v>101.53</v>
      </c>
    </row>
    <row r="7286" spans="1:4" ht="25.5" x14ac:dyDescent="0.2">
      <c r="A7286" s="505">
        <v>877</v>
      </c>
      <c r="B7286" s="98" t="s">
        <v>10940</v>
      </c>
      <c r="C7286" s="99" t="s">
        <v>10166</v>
      </c>
      <c r="D7286" s="100">
        <v>119.36</v>
      </c>
    </row>
    <row r="7287" spans="1:4" ht="25.5" x14ac:dyDescent="0.2">
      <c r="A7287" s="505">
        <v>882</v>
      </c>
      <c r="B7287" s="98" t="s">
        <v>10941</v>
      </c>
      <c r="C7287" s="99" t="s">
        <v>10166</v>
      </c>
      <c r="D7287" s="100">
        <v>130.06</v>
      </c>
    </row>
    <row r="7288" spans="1:4" ht="25.5" x14ac:dyDescent="0.2">
      <c r="A7288" s="505">
        <v>878</v>
      </c>
      <c r="B7288" s="98" t="s">
        <v>10942</v>
      </c>
      <c r="C7288" s="99" t="s">
        <v>10166</v>
      </c>
      <c r="D7288" s="100">
        <v>161.69999999999999</v>
      </c>
    </row>
    <row r="7289" spans="1:4" ht="25.5" x14ac:dyDescent="0.2">
      <c r="A7289" s="505">
        <v>879</v>
      </c>
      <c r="B7289" s="98" t="s">
        <v>10943</v>
      </c>
      <c r="C7289" s="99" t="s">
        <v>10166</v>
      </c>
      <c r="D7289" s="100">
        <v>190.58</v>
      </c>
    </row>
    <row r="7290" spans="1:4" ht="25.5" x14ac:dyDescent="0.2">
      <c r="A7290" s="505">
        <v>880</v>
      </c>
      <c r="B7290" s="98" t="s">
        <v>10944</v>
      </c>
      <c r="C7290" s="99" t="s">
        <v>10166</v>
      </c>
      <c r="D7290" s="100">
        <v>224.25</v>
      </c>
    </row>
    <row r="7291" spans="1:4" ht="25.5" x14ac:dyDescent="0.2">
      <c r="A7291" s="505">
        <v>873</v>
      </c>
      <c r="B7291" s="98" t="s">
        <v>10945</v>
      </c>
      <c r="C7291" s="99" t="s">
        <v>10166</v>
      </c>
      <c r="D7291" s="100">
        <v>68.180000000000007</v>
      </c>
    </row>
    <row r="7292" spans="1:4" ht="25.5" x14ac:dyDescent="0.2">
      <c r="A7292" s="505">
        <v>881</v>
      </c>
      <c r="B7292" s="98" t="s">
        <v>10946</v>
      </c>
      <c r="C7292" s="99" t="s">
        <v>10166</v>
      </c>
      <c r="D7292" s="100">
        <v>306.5</v>
      </c>
    </row>
    <row r="7293" spans="1:4" ht="25.5" x14ac:dyDescent="0.2">
      <c r="A7293" s="505">
        <v>874</v>
      </c>
      <c r="B7293" s="98" t="s">
        <v>10947</v>
      </c>
      <c r="C7293" s="99" t="s">
        <v>10166</v>
      </c>
      <c r="D7293" s="100">
        <v>80.92</v>
      </c>
    </row>
    <row r="7294" spans="1:4" ht="25.5" x14ac:dyDescent="0.2">
      <c r="A7294" s="505">
        <v>875</v>
      </c>
      <c r="B7294" s="98" t="s">
        <v>10948</v>
      </c>
      <c r="C7294" s="99" t="s">
        <v>10166</v>
      </c>
      <c r="D7294" s="100">
        <v>96.54</v>
      </c>
    </row>
    <row r="7295" spans="1:4" ht="25.5" x14ac:dyDescent="0.2">
      <c r="A7295" s="505">
        <v>983</v>
      </c>
      <c r="B7295" s="98" t="s">
        <v>10949</v>
      </c>
      <c r="C7295" s="99" t="s">
        <v>10166</v>
      </c>
      <c r="D7295" s="100">
        <v>0.6</v>
      </c>
    </row>
    <row r="7296" spans="1:4" ht="25.5" x14ac:dyDescent="0.2">
      <c r="A7296" s="505">
        <v>985</v>
      </c>
      <c r="B7296" s="98" t="s">
        <v>10950</v>
      </c>
      <c r="C7296" s="99" t="s">
        <v>10166</v>
      </c>
      <c r="D7296" s="100">
        <v>4.53</v>
      </c>
    </row>
    <row r="7297" spans="1:4" ht="25.5" x14ac:dyDescent="0.2">
      <c r="A7297" s="505">
        <v>990</v>
      </c>
      <c r="B7297" s="98" t="s">
        <v>10951</v>
      </c>
      <c r="C7297" s="99" t="s">
        <v>10166</v>
      </c>
      <c r="D7297" s="100">
        <v>62.06</v>
      </c>
    </row>
    <row r="7298" spans="1:4" ht="25.5" x14ac:dyDescent="0.2">
      <c r="A7298" s="505">
        <v>39241</v>
      </c>
      <c r="B7298" s="98" t="s">
        <v>10952</v>
      </c>
      <c r="C7298" s="99" t="s">
        <v>10166</v>
      </c>
      <c r="D7298" s="100">
        <v>7.09</v>
      </c>
    </row>
    <row r="7299" spans="1:4" ht="25.5" x14ac:dyDescent="0.2">
      <c r="A7299" s="505">
        <v>1005</v>
      </c>
      <c r="B7299" s="98" t="s">
        <v>10953</v>
      </c>
      <c r="C7299" s="99" t="s">
        <v>10166</v>
      </c>
      <c r="D7299" s="100">
        <v>76.17</v>
      </c>
    </row>
    <row r="7300" spans="1:4" ht="25.5" x14ac:dyDescent="0.2">
      <c r="A7300" s="505">
        <v>984</v>
      </c>
      <c r="B7300" s="98" t="s">
        <v>10954</v>
      </c>
      <c r="C7300" s="99" t="s">
        <v>10166</v>
      </c>
      <c r="D7300" s="100">
        <v>1.56</v>
      </c>
    </row>
    <row r="7301" spans="1:4" ht="25.5" x14ac:dyDescent="0.2">
      <c r="A7301" s="505">
        <v>991</v>
      </c>
      <c r="B7301" s="98" t="s">
        <v>10955</v>
      </c>
      <c r="C7301" s="99" t="s">
        <v>10166</v>
      </c>
      <c r="D7301" s="100">
        <v>100.65</v>
      </c>
    </row>
    <row r="7302" spans="1:4" ht="25.5" x14ac:dyDescent="0.2">
      <c r="A7302" s="505">
        <v>986</v>
      </c>
      <c r="B7302" s="98" t="s">
        <v>10956</v>
      </c>
      <c r="C7302" s="99" t="s">
        <v>10166</v>
      </c>
      <c r="D7302" s="100">
        <v>10.84</v>
      </c>
    </row>
    <row r="7303" spans="1:4" ht="25.5" x14ac:dyDescent="0.2">
      <c r="A7303" s="505">
        <v>1024</v>
      </c>
      <c r="B7303" s="98" t="s">
        <v>10957</v>
      </c>
      <c r="C7303" s="99" t="s">
        <v>10166</v>
      </c>
      <c r="D7303" s="100">
        <v>124.58</v>
      </c>
    </row>
    <row r="7304" spans="1:4" ht="25.5" x14ac:dyDescent="0.2">
      <c r="A7304" s="505">
        <v>987</v>
      </c>
      <c r="B7304" s="98" t="s">
        <v>10958</v>
      </c>
      <c r="C7304" s="99" t="s">
        <v>10166</v>
      </c>
      <c r="D7304" s="100">
        <v>14.73</v>
      </c>
    </row>
    <row r="7305" spans="1:4" ht="25.5" x14ac:dyDescent="0.2">
      <c r="A7305" s="505">
        <v>1003</v>
      </c>
      <c r="B7305" s="98" t="s">
        <v>10959</v>
      </c>
      <c r="C7305" s="99" t="s">
        <v>10166</v>
      </c>
      <c r="D7305" s="100">
        <v>2.29</v>
      </c>
    </row>
    <row r="7306" spans="1:4" ht="25.5" x14ac:dyDescent="0.2">
      <c r="A7306" s="505">
        <v>992</v>
      </c>
      <c r="B7306" s="98" t="s">
        <v>10960</v>
      </c>
      <c r="C7306" s="99" t="s">
        <v>10166</v>
      </c>
      <c r="D7306" s="100">
        <v>161.18</v>
      </c>
    </row>
    <row r="7307" spans="1:4" ht="25.5" x14ac:dyDescent="0.2">
      <c r="A7307" s="505">
        <v>1007</v>
      </c>
      <c r="B7307" s="98" t="s">
        <v>10961</v>
      </c>
      <c r="C7307" s="99" t="s">
        <v>10166</v>
      </c>
      <c r="D7307" s="100">
        <v>20.9</v>
      </c>
    </row>
    <row r="7308" spans="1:4" ht="25.5" x14ac:dyDescent="0.2">
      <c r="A7308" s="505">
        <v>39242</v>
      </c>
      <c r="B7308" s="98" t="s">
        <v>10962</v>
      </c>
      <c r="C7308" s="99" t="s">
        <v>10166</v>
      </c>
      <c r="D7308" s="100">
        <v>199.71</v>
      </c>
    </row>
    <row r="7309" spans="1:4" ht="25.5" x14ac:dyDescent="0.2">
      <c r="A7309" s="505">
        <v>1008</v>
      </c>
      <c r="B7309" s="98" t="s">
        <v>10963</v>
      </c>
      <c r="C7309" s="99" t="s">
        <v>10166</v>
      </c>
      <c r="D7309" s="100">
        <v>2.6</v>
      </c>
    </row>
    <row r="7310" spans="1:4" ht="25.5" x14ac:dyDescent="0.2">
      <c r="A7310" s="505">
        <v>988</v>
      </c>
      <c r="B7310" s="98" t="s">
        <v>10964</v>
      </c>
      <c r="C7310" s="99" t="s">
        <v>10166</v>
      </c>
      <c r="D7310" s="100">
        <v>28.87</v>
      </c>
    </row>
    <row r="7311" spans="1:4" ht="25.5" x14ac:dyDescent="0.2">
      <c r="A7311" s="505">
        <v>989</v>
      </c>
      <c r="B7311" s="98" t="s">
        <v>10965</v>
      </c>
      <c r="C7311" s="99" t="s">
        <v>10166</v>
      </c>
      <c r="D7311" s="100">
        <v>39.11</v>
      </c>
    </row>
    <row r="7312" spans="1:4" x14ac:dyDescent="0.2">
      <c r="A7312" s="505">
        <v>39598</v>
      </c>
      <c r="B7312" s="98" t="s">
        <v>10966</v>
      </c>
      <c r="C7312" s="99" t="s">
        <v>10166</v>
      </c>
      <c r="D7312" s="100">
        <v>1.1200000000000001</v>
      </c>
    </row>
    <row r="7313" spans="1:4" x14ac:dyDescent="0.2">
      <c r="A7313" s="505">
        <v>39599</v>
      </c>
      <c r="B7313" s="98" t="s">
        <v>10967</v>
      </c>
      <c r="C7313" s="99" t="s">
        <v>10166</v>
      </c>
      <c r="D7313" s="100">
        <v>1.69</v>
      </c>
    </row>
    <row r="7314" spans="1:4" x14ac:dyDescent="0.2">
      <c r="A7314" s="505">
        <v>34602</v>
      </c>
      <c r="B7314" s="98" t="s">
        <v>10968</v>
      </c>
      <c r="C7314" s="99" t="s">
        <v>10166</v>
      </c>
      <c r="D7314" s="100">
        <v>2.4</v>
      </c>
    </row>
    <row r="7315" spans="1:4" x14ac:dyDescent="0.2">
      <c r="A7315" s="505">
        <v>34603</v>
      </c>
      <c r="B7315" s="98" t="s">
        <v>10969</v>
      </c>
      <c r="C7315" s="99" t="s">
        <v>10166</v>
      </c>
      <c r="D7315" s="100">
        <v>11.55</v>
      </c>
    </row>
    <row r="7316" spans="1:4" x14ac:dyDescent="0.2">
      <c r="A7316" s="505">
        <v>34607</v>
      </c>
      <c r="B7316" s="98" t="s">
        <v>10970</v>
      </c>
      <c r="C7316" s="99" t="s">
        <v>10166</v>
      </c>
      <c r="D7316" s="100">
        <v>5.15</v>
      </c>
    </row>
    <row r="7317" spans="1:4" x14ac:dyDescent="0.2">
      <c r="A7317" s="505">
        <v>34609</v>
      </c>
      <c r="B7317" s="98" t="s">
        <v>10971</v>
      </c>
      <c r="C7317" s="99" t="s">
        <v>10166</v>
      </c>
      <c r="D7317" s="100">
        <v>7.73</v>
      </c>
    </row>
    <row r="7318" spans="1:4" x14ac:dyDescent="0.2">
      <c r="A7318" s="505">
        <v>34618</v>
      </c>
      <c r="B7318" s="98" t="s">
        <v>10972</v>
      </c>
      <c r="C7318" s="99" t="s">
        <v>10166</v>
      </c>
      <c r="D7318" s="100">
        <v>3.18</v>
      </c>
    </row>
    <row r="7319" spans="1:4" x14ac:dyDescent="0.2">
      <c r="A7319" s="505">
        <v>34620</v>
      </c>
      <c r="B7319" s="98" t="s">
        <v>10973</v>
      </c>
      <c r="C7319" s="99" t="s">
        <v>10166</v>
      </c>
      <c r="D7319" s="100">
        <v>15.94</v>
      </c>
    </row>
    <row r="7320" spans="1:4" x14ac:dyDescent="0.2">
      <c r="A7320" s="505">
        <v>34621</v>
      </c>
      <c r="B7320" s="98" t="s">
        <v>10974</v>
      </c>
      <c r="C7320" s="99" t="s">
        <v>10166</v>
      </c>
      <c r="D7320" s="100">
        <v>7.39</v>
      </c>
    </row>
    <row r="7321" spans="1:4" x14ac:dyDescent="0.2">
      <c r="A7321" s="505">
        <v>34622</v>
      </c>
      <c r="B7321" s="98" t="s">
        <v>10975</v>
      </c>
      <c r="C7321" s="99" t="s">
        <v>10166</v>
      </c>
      <c r="D7321" s="100">
        <v>10.48</v>
      </c>
    </row>
    <row r="7322" spans="1:4" x14ac:dyDescent="0.2">
      <c r="A7322" s="505">
        <v>34624</v>
      </c>
      <c r="B7322" s="98" t="s">
        <v>10976</v>
      </c>
      <c r="C7322" s="99" t="s">
        <v>10166</v>
      </c>
      <c r="D7322" s="100">
        <v>4.07</v>
      </c>
    </row>
    <row r="7323" spans="1:4" x14ac:dyDescent="0.2">
      <c r="A7323" s="505">
        <v>34626</v>
      </c>
      <c r="B7323" s="98" t="s">
        <v>10977</v>
      </c>
      <c r="C7323" s="99" t="s">
        <v>10166</v>
      </c>
      <c r="D7323" s="100">
        <v>21.92</v>
      </c>
    </row>
    <row r="7324" spans="1:4" x14ac:dyDescent="0.2">
      <c r="A7324" s="505">
        <v>34627</v>
      </c>
      <c r="B7324" s="98" t="s">
        <v>10978</v>
      </c>
      <c r="C7324" s="99" t="s">
        <v>10166</v>
      </c>
      <c r="D7324" s="100">
        <v>9.44</v>
      </c>
    </row>
    <row r="7325" spans="1:4" x14ac:dyDescent="0.2">
      <c r="A7325" s="505">
        <v>34629</v>
      </c>
      <c r="B7325" s="98" t="s">
        <v>10979</v>
      </c>
      <c r="C7325" s="99" t="s">
        <v>10166</v>
      </c>
      <c r="D7325" s="100">
        <v>13.82</v>
      </c>
    </row>
    <row r="7326" spans="1:4" ht="25.5" x14ac:dyDescent="0.2">
      <c r="A7326" s="505">
        <v>39257</v>
      </c>
      <c r="B7326" s="98" t="s">
        <v>10980</v>
      </c>
      <c r="C7326" s="99" t="s">
        <v>10166</v>
      </c>
      <c r="D7326" s="100">
        <v>2.73</v>
      </c>
    </row>
    <row r="7327" spans="1:4" ht="25.5" x14ac:dyDescent="0.2">
      <c r="A7327" s="505">
        <v>39261</v>
      </c>
      <c r="B7327" s="98" t="s">
        <v>10981</v>
      </c>
      <c r="C7327" s="99" t="s">
        <v>10166</v>
      </c>
      <c r="D7327" s="100">
        <v>14.55</v>
      </c>
    </row>
    <row r="7328" spans="1:4" ht="25.5" x14ac:dyDescent="0.2">
      <c r="A7328" s="505">
        <v>39268</v>
      </c>
      <c r="B7328" s="98" t="s">
        <v>10982</v>
      </c>
      <c r="C7328" s="99" t="s">
        <v>10166</v>
      </c>
      <c r="D7328" s="100">
        <v>167.86</v>
      </c>
    </row>
    <row r="7329" spans="1:4" ht="25.5" x14ac:dyDescent="0.2">
      <c r="A7329" s="505">
        <v>39262</v>
      </c>
      <c r="B7329" s="98" t="s">
        <v>10983</v>
      </c>
      <c r="C7329" s="99" t="s">
        <v>10166</v>
      </c>
      <c r="D7329" s="100">
        <v>22.75</v>
      </c>
    </row>
    <row r="7330" spans="1:4" ht="25.5" x14ac:dyDescent="0.2">
      <c r="A7330" s="505">
        <v>39258</v>
      </c>
      <c r="B7330" s="98" t="s">
        <v>10984</v>
      </c>
      <c r="C7330" s="99" t="s">
        <v>10166</v>
      </c>
      <c r="D7330" s="100">
        <v>4.04</v>
      </c>
    </row>
    <row r="7331" spans="1:4" ht="25.5" x14ac:dyDescent="0.2">
      <c r="A7331" s="505">
        <v>39263</v>
      </c>
      <c r="B7331" s="98" t="s">
        <v>10985</v>
      </c>
      <c r="C7331" s="99" t="s">
        <v>10166</v>
      </c>
      <c r="D7331" s="100">
        <v>35.19</v>
      </c>
    </row>
    <row r="7332" spans="1:4" ht="25.5" x14ac:dyDescent="0.2">
      <c r="A7332" s="505">
        <v>39264</v>
      </c>
      <c r="B7332" s="98" t="s">
        <v>10986</v>
      </c>
      <c r="C7332" s="99" t="s">
        <v>10166</v>
      </c>
      <c r="D7332" s="100">
        <v>47.66</v>
      </c>
    </row>
    <row r="7333" spans="1:4" ht="25.5" x14ac:dyDescent="0.2">
      <c r="A7333" s="505">
        <v>39259</v>
      </c>
      <c r="B7333" s="98" t="s">
        <v>10987</v>
      </c>
      <c r="C7333" s="99" t="s">
        <v>10166</v>
      </c>
      <c r="D7333" s="100">
        <v>6.16</v>
      </c>
    </row>
    <row r="7334" spans="1:4" ht="25.5" x14ac:dyDescent="0.2">
      <c r="A7334" s="505">
        <v>39265</v>
      </c>
      <c r="B7334" s="98" t="s">
        <v>10988</v>
      </c>
      <c r="C7334" s="99" t="s">
        <v>10166</v>
      </c>
      <c r="D7334" s="100">
        <v>70.2</v>
      </c>
    </row>
    <row r="7335" spans="1:4" ht="25.5" x14ac:dyDescent="0.2">
      <c r="A7335" s="505">
        <v>39260</v>
      </c>
      <c r="B7335" s="98" t="s">
        <v>10989</v>
      </c>
      <c r="C7335" s="99" t="s">
        <v>10166</v>
      </c>
      <c r="D7335" s="100">
        <v>8.77</v>
      </c>
    </row>
    <row r="7336" spans="1:4" ht="25.5" x14ac:dyDescent="0.2">
      <c r="A7336" s="505">
        <v>39266</v>
      </c>
      <c r="B7336" s="98" t="s">
        <v>10990</v>
      </c>
      <c r="C7336" s="99" t="s">
        <v>10166</v>
      </c>
      <c r="D7336" s="100">
        <v>98.51</v>
      </c>
    </row>
    <row r="7337" spans="1:4" ht="25.5" x14ac:dyDescent="0.2">
      <c r="A7337" s="505">
        <v>39267</v>
      </c>
      <c r="B7337" s="98" t="s">
        <v>10991</v>
      </c>
      <c r="C7337" s="99" t="s">
        <v>10166</v>
      </c>
      <c r="D7337" s="100">
        <v>129.13</v>
      </c>
    </row>
    <row r="7338" spans="1:4" x14ac:dyDescent="0.2">
      <c r="A7338" s="505">
        <v>11901</v>
      </c>
      <c r="B7338" s="98" t="s">
        <v>10992</v>
      </c>
      <c r="C7338" s="99" t="s">
        <v>10166</v>
      </c>
      <c r="D7338" s="100">
        <v>0.5</v>
      </c>
    </row>
    <row r="7339" spans="1:4" x14ac:dyDescent="0.2">
      <c r="A7339" s="505">
        <v>11902</v>
      </c>
      <c r="B7339" s="98" t="s">
        <v>10993</v>
      </c>
      <c r="C7339" s="99" t="s">
        <v>10166</v>
      </c>
      <c r="D7339" s="100">
        <v>0.87</v>
      </c>
    </row>
    <row r="7340" spans="1:4" x14ac:dyDescent="0.2">
      <c r="A7340" s="505">
        <v>11903</v>
      </c>
      <c r="B7340" s="98" t="s">
        <v>10994</v>
      </c>
      <c r="C7340" s="99" t="s">
        <v>10166</v>
      </c>
      <c r="D7340" s="100">
        <v>1.34</v>
      </c>
    </row>
    <row r="7341" spans="1:4" x14ac:dyDescent="0.2">
      <c r="A7341" s="505">
        <v>11904</v>
      </c>
      <c r="B7341" s="98" t="s">
        <v>10995</v>
      </c>
      <c r="C7341" s="99" t="s">
        <v>10166</v>
      </c>
      <c r="D7341" s="100">
        <v>1.71</v>
      </c>
    </row>
    <row r="7342" spans="1:4" x14ac:dyDescent="0.2">
      <c r="A7342" s="505">
        <v>11905</v>
      </c>
      <c r="B7342" s="98" t="s">
        <v>10996</v>
      </c>
      <c r="C7342" s="99" t="s">
        <v>10166</v>
      </c>
      <c r="D7342" s="100">
        <v>2.2999999999999998</v>
      </c>
    </row>
    <row r="7343" spans="1:4" x14ac:dyDescent="0.2">
      <c r="A7343" s="505">
        <v>11906</v>
      </c>
      <c r="B7343" s="98" t="s">
        <v>10997</v>
      </c>
      <c r="C7343" s="99" t="s">
        <v>10166</v>
      </c>
      <c r="D7343" s="100">
        <v>2.65</v>
      </c>
    </row>
    <row r="7344" spans="1:4" x14ac:dyDescent="0.2">
      <c r="A7344" s="505">
        <v>11919</v>
      </c>
      <c r="B7344" s="98" t="s">
        <v>10998</v>
      </c>
      <c r="C7344" s="99" t="s">
        <v>10166</v>
      </c>
      <c r="D7344" s="100">
        <v>5.2</v>
      </c>
    </row>
    <row r="7345" spans="1:4" x14ac:dyDescent="0.2">
      <c r="A7345" s="505">
        <v>11920</v>
      </c>
      <c r="B7345" s="98" t="s">
        <v>10999</v>
      </c>
      <c r="C7345" s="99" t="s">
        <v>10166</v>
      </c>
      <c r="D7345" s="100">
        <v>10.09</v>
      </c>
    </row>
    <row r="7346" spans="1:4" x14ac:dyDescent="0.2">
      <c r="A7346" s="505">
        <v>11924</v>
      </c>
      <c r="B7346" s="98" t="s">
        <v>11000</v>
      </c>
      <c r="C7346" s="99" t="s">
        <v>10166</v>
      </c>
      <c r="D7346" s="100">
        <v>98.12</v>
      </c>
    </row>
    <row r="7347" spans="1:4" x14ac:dyDescent="0.2">
      <c r="A7347" s="505">
        <v>11921</v>
      </c>
      <c r="B7347" s="98" t="s">
        <v>11001</v>
      </c>
      <c r="C7347" s="99" t="s">
        <v>10166</v>
      </c>
      <c r="D7347" s="100">
        <v>13.73</v>
      </c>
    </row>
    <row r="7348" spans="1:4" x14ac:dyDescent="0.2">
      <c r="A7348" s="505">
        <v>11922</v>
      </c>
      <c r="B7348" s="98" t="s">
        <v>11002</v>
      </c>
      <c r="C7348" s="99" t="s">
        <v>10166</v>
      </c>
      <c r="D7348" s="100">
        <v>24.39</v>
      </c>
    </row>
    <row r="7349" spans="1:4" x14ac:dyDescent="0.2">
      <c r="A7349" s="505">
        <v>11923</v>
      </c>
      <c r="B7349" s="98" t="s">
        <v>11003</v>
      </c>
      <c r="C7349" s="99" t="s">
        <v>10166</v>
      </c>
      <c r="D7349" s="100">
        <v>39.83</v>
      </c>
    </row>
    <row r="7350" spans="1:4" x14ac:dyDescent="0.2">
      <c r="A7350" s="505">
        <v>11916</v>
      </c>
      <c r="B7350" s="98" t="s">
        <v>11004</v>
      </c>
      <c r="C7350" s="99" t="s">
        <v>10166</v>
      </c>
      <c r="D7350" s="100">
        <v>6.76</v>
      </c>
    </row>
    <row r="7351" spans="1:4" x14ac:dyDescent="0.2">
      <c r="A7351" s="505">
        <v>11914</v>
      </c>
      <c r="B7351" s="98" t="s">
        <v>11005</v>
      </c>
      <c r="C7351" s="99" t="s">
        <v>10166</v>
      </c>
      <c r="D7351" s="100">
        <v>49.07</v>
      </c>
    </row>
    <row r="7352" spans="1:4" x14ac:dyDescent="0.2">
      <c r="A7352" s="505">
        <v>11917</v>
      </c>
      <c r="B7352" s="98" t="s">
        <v>11006</v>
      </c>
      <c r="C7352" s="99" t="s">
        <v>10166</v>
      </c>
      <c r="D7352" s="100">
        <v>11.76</v>
      </c>
    </row>
    <row r="7353" spans="1:4" x14ac:dyDescent="0.2">
      <c r="A7353" s="505">
        <v>11918</v>
      </c>
      <c r="B7353" s="98" t="s">
        <v>11007</v>
      </c>
      <c r="C7353" s="99" t="s">
        <v>10166</v>
      </c>
      <c r="D7353" s="100">
        <v>15.96</v>
      </c>
    </row>
    <row r="7354" spans="1:4" ht="25.5" x14ac:dyDescent="0.2">
      <c r="A7354" s="505">
        <v>37734</v>
      </c>
      <c r="B7354" s="98" t="s">
        <v>11008</v>
      </c>
      <c r="C7354" s="99" t="s">
        <v>10111</v>
      </c>
      <c r="D7354" s="100">
        <v>25226.43</v>
      </c>
    </row>
    <row r="7355" spans="1:4" ht="25.5" x14ac:dyDescent="0.2">
      <c r="A7355" s="505">
        <v>42251</v>
      </c>
      <c r="B7355" s="98" t="s">
        <v>11009</v>
      </c>
      <c r="C7355" s="99" t="s">
        <v>10111</v>
      </c>
      <c r="D7355" s="100">
        <v>28646.15</v>
      </c>
    </row>
    <row r="7356" spans="1:4" ht="25.5" x14ac:dyDescent="0.2">
      <c r="A7356" s="505">
        <v>37733</v>
      </c>
      <c r="B7356" s="98" t="s">
        <v>11010</v>
      </c>
      <c r="C7356" s="99" t="s">
        <v>10111</v>
      </c>
      <c r="D7356" s="100">
        <v>18914.68</v>
      </c>
    </row>
    <row r="7357" spans="1:4" ht="25.5" x14ac:dyDescent="0.2">
      <c r="A7357" s="505">
        <v>37735</v>
      </c>
      <c r="B7357" s="98" t="s">
        <v>11011</v>
      </c>
      <c r="C7357" s="99" t="s">
        <v>10111</v>
      </c>
      <c r="D7357" s="100">
        <v>22792.19</v>
      </c>
    </row>
    <row r="7358" spans="1:4" ht="25.5" x14ac:dyDescent="0.2">
      <c r="A7358" s="505">
        <v>41758</v>
      </c>
      <c r="B7358" s="98" t="s">
        <v>11012</v>
      </c>
      <c r="C7358" s="99" t="s">
        <v>10111</v>
      </c>
      <c r="D7358" s="100">
        <v>122.64</v>
      </c>
    </row>
    <row r="7359" spans="1:4" ht="25.5" x14ac:dyDescent="0.2">
      <c r="A7359" s="505">
        <v>5090</v>
      </c>
      <c r="B7359" s="98" t="s">
        <v>11013</v>
      </c>
      <c r="C7359" s="99" t="s">
        <v>10111</v>
      </c>
      <c r="D7359" s="100">
        <v>14.05</v>
      </c>
    </row>
    <row r="7360" spans="1:4" ht="25.5" x14ac:dyDescent="0.2">
      <c r="A7360" s="505">
        <v>5085</v>
      </c>
      <c r="B7360" s="98" t="s">
        <v>11014</v>
      </c>
      <c r="C7360" s="99" t="s">
        <v>10111</v>
      </c>
      <c r="D7360" s="100">
        <v>15.66</v>
      </c>
    </row>
    <row r="7361" spans="1:4" x14ac:dyDescent="0.2">
      <c r="A7361" s="505">
        <v>38374</v>
      </c>
      <c r="B7361" s="98" t="s">
        <v>11015</v>
      </c>
      <c r="C7361" s="99" t="s">
        <v>10111</v>
      </c>
      <c r="D7361" s="100">
        <v>685.85</v>
      </c>
    </row>
    <row r="7362" spans="1:4" x14ac:dyDescent="0.2">
      <c r="A7362" s="505">
        <v>20212</v>
      </c>
      <c r="B7362" s="98" t="s">
        <v>11016</v>
      </c>
      <c r="C7362" s="99" t="s">
        <v>10166</v>
      </c>
      <c r="D7362" s="100">
        <v>12.48</v>
      </c>
    </row>
    <row r="7363" spans="1:4" ht="25.5" x14ac:dyDescent="0.2">
      <c r="A7363" s="505">
        <v>4430</v>
      </c>
      <c r="B7363" s="98" t="s">
        <v>11017</v>
      </c>
      <c r="C7363" s="99" t="s">
        <v>10166</v>
      </c>
      <c r="D7363" s="100">
        <v>10.35</v>
      </c>
    </row>
    <row r="7364" spans="1:4" ht="25.5" x14ac:dyDescent="0.2">
      <c r="A7364" s="505">
        <v>4400</v>
      </c>
      <c r="B7364" s="98" t="s">
        <v>11018</v>
      </c>
      <c r="C7364" s="99" t="s">
        <v>10166</v>
      </c>
      <c r="D7364" s="100">
        <v>13.08</v>
      </c>
    </row>
    <row r="7365" spans="1:4" x14ac:dyDescent="0.2">
      <c r="A7365" s="505">
        <v>4496</v>
      </c>
      <c r="B7365" s="98" t="s">
        <v>11019</v>
      </c>
      <c r="C7365" s="99" t="s">
        <v>10166</v>
      </c>
      <c r="D7365" s="100">
        <v>1.8</v>
      </c>
    </row>
    <row r="7366" spans="1:4" x14ac:dyDescent="0.2">
      <c r="A7366" s="505">
        <v>11871</v>
      </c>
      <c r="B7366" s="98" t="s">
        <v>11020</v>
      </c>
      <c r="C7366" s="99" t="s">
        <v>10111</v>
      </c>
      <c r="D7366" s="100">
        <v>204.48</v>
      </c>
    </row>
    <row r="7367" spans="1:4" x14ac:dyDescent="0.2">
      <c r="A7367" s="505">
        <v>34636</v>
      </c>
      <c r="B7367" s="98" t="s">
        <v>11021</v>
      </c>
      <c r="C7367" s="99" t="s">
        <v>10111</v>
      </c>
      <c r="D7367" s="100">
        <v>283.5</v>
      </c>
    </row>
    <row r="7368" spans="1:4" x14ac:dyDescent="0.2">
      <c r="A7368" s="505">
        <v>34639</v>
      </c>
      <c r="B7368" s="98" t="s">
        <v>11022</v>
      </c>
      <c r="C7368" s="99" t="s">
        <v>10111</v>
      </c>
      <c r="D7368" s="100">
        <v>575.78</v>
      </c>
    </row>
    <row r="7369" spans="1:4" x14ac:dyDescent="0.2">
      <c r="A7369" s="505">
        <v>34640</v>
      </c>
      <c r="B7369" s="98" t="s">
        <v>11023</v>
      </c>
      <c r="C7369" s="99" t="s">
        <v>10111</v>
      </c>
      <c r="D7369" s="100">
        <v>646.75</v>
      </c>
    </row>
    <row r="7370" spans="1:4" x14ac:dyDescent="0.2">
      <c r="A7370" s="505">
        <v>34637</v>
      </c>
      <c r="B7370" s="98" t="s">
        <v>11024</v>
      </c>
      <c r="C7370" s="99" t="s">
        <v>10111</v>
      </c>
      <c r="D7370" s="100">
        <v>162.77000000000001</v>
      </c>
    </row>
    <row r="7371" spans="1:4" x14ac:dyDescent="0.2">
      <c r="A7371" s="505">
        <v>34638</v>
      </c>
      <c r="B7371" s="98" t="s">
        <v>11025</v>
      </c>
      <c r="C7371" s="99" t="s">
        <v>10111</v>
      </c>
      <c r="D7371" s="100">
        <v>279.13</v>
      </c>
    </row>
    <row r="7372" spans="1:4" x14ac:dyDescent="0.2">
      <c r="A7372" s="505">
        <v>11868</v>
      </c>
      <c r="B7372" s="98" t="s">
        <v>11026</v>
      </c>
      <c r="C7372" s="99" t="s">
        <v>10111</v>
      </c>
      <c r="D7372" s="100">
        <v>281.02999999999997</v>
      </c>
    </row>
    <row r="7373" spans="1:4" x14ac:dyDescent="0.2">
      <c r="A7373" s="505">
        <v>37106</v>
      </c>
      <c r="B7373" s="98" t="s">
        <v>11027</v>
      </c>
      <c r="C7373" s="99" t="s">
        <v>10111</v>
      </c>
      <c r="D7373" s="100">
        <v>2714.43</v>
      </c>
    </row>
    <row r="7374" spans="1:4" x14ac:dyDescent="0.2">
      <c r="A7374" s="505">
        <v>11869</v>
      </c>
      <c r="B7374" s="98" t="s">
        <v>11028</v>
      </c>
      <c r="C7374" s="99" t="s">
        <v>10111</v>
      </c>
      <c r="D7374" s="100">
        <v>455.96</v>
      </c>
    </row>
    <row r="7375" spans="1:4" x14ac:dyDescent="0.2">
      <c r="A7375" s="505">
        <v>37104</v>
      </c>
      <c r="B7375" s="98" t="s">
        <v>11029</v>
      </c>
      <c r="C7375" s="99" t="s">
        <v>10111</v>
      </c>
      <c r="D7375" s="100">
        <v>587.77</v>
      </c>
    </row>
    <row r="7376" spans="1:4" x14ac:dyDescent="0.2">
      <c r="A7376" s="505">
        <v>37105</v>
      </c>
      <c r="B7376" s="98" t="s">
        <v>11030</v>
      </c>
      <c r="C7376" s="99" t="s">
        <v>10111</v>
      </c>
      <c r="D7376" s="100">
        <v>1309.05</v>
      </c>
    </row>
    <row r="7377" spans="1:4" ht="25.5" x14ac:dyDescent="0.2">
      <c r="A7377" s="505">
        <v>11638</v>
      </c>
      <c r="B7377" s="98" t="s">
        <v>11031</v>
      </c>
      <c r="C7377" s="99" t="s">
        <v>10111</v>
      </c>
      <c r="D7377" s="100">
        <v>99.87</v>
      </c>
    </row>
    <row r="7378" spans="1:4" ht="25.5" x14ac:dyDescent="0.2">
      <c r="A7378" s="505">
        <v>1030</v>
      </c>
      <c r="B7378" s="98" t="s">
        <v>11032</v>
      </c>
      <c r="C7378" s="99" t="s">
        <v>10111</v>
      </c>
      <c r="D7378" s="100">
        <v>25.02</v>
      </c>
    </row>
    <row r="7379" spans="1:4" ht="25.5" x14ac:dyDescent="0.2">
      <c r="A7379" s="505">
        <v>11694</v>
      </c>
      <c r="B7379" s="98" t="s">
        <v>11033</v>
      </c>
      <c r="C7379" s="99" t="s">
        <v>10111</v>
      </c>
      <c r="D7379" s="100">
        <v>553.07000000000005</v>
      </c>
    </row>
    <row r="7380" spans="1:4" ht="25.5" x14ac:dyDescent="0.2">
      <c r="A7380" s="505">
        <v>35277</v>
      </c>
      <c r="B7380" s="98" t="s">
        <v>11034</v>
      </c>
      <c r="C7380" s="99" t="s">
        <v>10111</v>
      </c>
      <c r="D7380" s="100">
        <v>381.17</v>
      </c>
    </row>
    <row r="7381" spans="1:4" ht="38.25" x14ac:dyDescent="0.2">
      <c r="A7381" s="505">
        <v>10521</v>
      </c>
      <c r="B7381" s="98" t="s">
        <v>11035</v>
      </c>
      <c r="C7381" s="99" t="s">
        <v>10111</v>
      </c>
      <c r="D7381" s="100">
        <v>245.79</v>
      </c>
    </row>
    <row r="7382" spans="1:4" ht="38.25" x14ac:dyDescent="0.2">
      <c r="A7382" s="505">
        <v>10885</v>
      </c>
      <c r="B7382" s="98" t="s">
        <v>11036</v>
      </c>
      <c r="C7382" s="99" t="s">
        <v>10111</v>
      </c>
      <c r="D7382" s="100">
        <v>310.89999999999998</v>
      </c>
    </row>
    <row r="7383" spans="1:4" ht="38.25" x14ac:dyDescent="0.2">
      <c r="A7383" s="505">
        <v>20962</v>
      </c>
      <c r="B7383" s="98" t="s">
        <v>11037</v>
      </c>
      <c r="C7383" s="99" t="s">
        <v>10111</v>
      </c>
      <c r="D7383" s="100">
        <v>257.5</v>
      </c>
    </row>
    <row r="7384" spans="1:4" ht="38.25" x14ac:dyDescent="0.2">
      <c r="A7384" s="505">
        <v>20963</v>
      </c>
      <c r="B7384" s="98" t="s">
        <v>11038</v>
      </c>
      <c r="C7384" s="99" t="s">
        <v>10111</v>
      </c>
      <c r="D7384" s="100">
        <v>314.55</v>
      </c>
    </row>
    <row r="7385" spans="1:4" x14ac:dyDescent="0.2">
      <c r="A7385" s="505">
        <v>2555</v>
      </c>
      <c r="B7385" s="98" t="s">
        <v>11039</v>
      </c>
      <c r="C7385" s="99" t="s">
        <v>10111</v>
      </c>
      <c r="D7385" s="100">
        <v>0.67</v>
      </c>
    </row>
    <row r="7386" spans="1:4" x14ac:dyDescent="0.2">
      <c r="A7386" s="505">
        <v>2556</v>
      </c>
      <c r="B7386" s="98" t="s">
        <v>11040</v>
      </c>
      <c r="C7386" s="99" t="s">
        <v>10111</v>
      </c>
      <c r="D7386" s="100">
        <v>0.62</v>
      </c>
    </row>
    <row r="7387" spans="1:4" x14ac:dyDescent="0.2">
      <c r="A7387" s="505">
        <v>2557</v>
      </c>
      <c r="B7387" s="98" t="s">
        <v>11041</v>
      </c>
      <c r="C7387" s="99" t="s">
        <v>10111</v>
      </c>
      <c r="D7387" s="100">
        <v>1.32</v>
      </c>
    </row>
    <row r="7388" spans="1:4" x14ac:dyDescent="0.2">
      <c r="A7388" s="505">
        <v>39810</v>
      </c>
      <c r="B7388" s="98" t="s">
        <v>11042</v>
      </c>
      <c r="C7388" s="99" t="s">
        <v>10111</v>
      </c>
      <c r="D7388" s="100">
        <v>10.83</v>
      </c>
    </row>
    <row r="7389" spans="1:4" x14ac:dyDescent="0.2">
      <c r="A7389" s="505">
        <v>39811</v>
      </c>
      <c r="B7389" s="98" t="s">
        <v>11043</v>
      </c>
      <c r="C7389" s="99" t="s">
        <v>10111</v>
      </c>
      <c r="D7389" s="100">
        <v>13.72</v>
      </c>
    </row>
    <row r="7390" spans="1:4" x14ac:dyDescent="0.2">
      <c r="A7390" s="505">
        <v>39812</v>
      </c>
      <c r="B7390" s="98" t="s">
        <v>11044</v>
      </c>
      <c r="C7390" s="99" t="s">
        <v>10111</v>
      </c>
      <c r="D7390" s="100">
        <v>20.93</v>
      </c>
    </row>
    <row r="7391" spans="1:4" x14ac:dyDescent="0.2">
      <c r="A7391" s="505">
        <v>20254</v>
      </c>
      <c r="B7391" s="98" t="s">
        <v>11045</v>
      </c>
      <c r="C7391" s="99" t="s">
        <v>10111</v>
      </c>
      <c r="D7391" s="100">
        <v>7.28</v>
      </c>
    </row>
    <row r="7392" spans="1:4" x14ac:dyDescent="0.2">
      <c r="A7392" s="505">
        <v>39771</v>
      </c>
      <c r="B7392" s="98" t="s">
        <v>11046</v>
      </c>
      <c r="C7392" s="99" t="s">
        <v>10111</v>
      </c>
      <c r="D7392" s="100">
        <v>12.05</v>
      </c>
    </row>
    <row r="7393" spans="1:4" x14ac:dyDescent="0.2">
      <c r="A7393" s="505">
        <v>20255</v>
      </c>
      <c r="B7393" s="98" t="s">
        <v>11047</v>
      </c>
      <c r="C7393" s="99" t="s">
        <v>10111</v>
      </c>
      <c r="D7393" s="100">
        <v>19.920000000000002</v>
      </c>
    </row>
    <row r="7394" spans="1:4" x14ac:dyDescent="0.2">
      <c r="A7394" s="505">
        <v>39772</v>
      </c>
      <c r="B7394" s="98" t="s">
        <v>11048</v>
      </c>
      <c r="C7394" s="99" t="s">
        <v>10111</v>
      </c>
      <c r="D7394" s="100">
        <v>23.87</v>
      </c>
    </row>
    <row r="7395" spans="1:4" x14ac:dyDescent="0.2">
      <c r="A7395" s="505">
        <v>20253</v>
      </c>
      <c r="B7395" s="98" t="s">
        <v>11049</v>
      </c>
      <c r="C7395" s="99" t="s">
        <v>10111</v>
      </c>
      <c r="D7395" s="100">
        <v>41.62</v>
      </c>
    </row>
    <row r="7396" spans="1:4" x14ac:dyDescent="0.2">
      <c r="A7396" s="505">
        <v>39773</v>
      </c>
      <c r="B7396" s="98" t="s">
        <v>11050</v>
      </c>
      <c r="C7396" s="99" t="s">
        <v>10111</v>
      </c>
      <c r="D7396" s="100">
        <v>43.24</v>
      </c>
    </row>
    <row r="7397" spans="1:4" x14ac:dyDescent="0.2">
      <c r="A7397" s="505">
        <v>39774</v>
      </c>
      <c r="B7397" s="98" t="s">
        <v>11051</v>
      </c>
      <c r="C7397" s="99" t="s">
        <v>10111</v>
      </c>
      <c r="D7397" s="100">
        <v>56.18</v>
      </c>
    </row>
    <row r="7398" spans="1:4" x14ac:dyDescent="0.2">
      <c r="A7398" s="505">
        <v>39775</v>
      </c>
      <c r="B7398" s="98" t="s">
        <v>11052</v>
      </c>
      <c r="C7398" s="99" t="s">
        <v>10111</v>
      </c>
      <c r="D7398" s="100">
        <v>98.39</v>
      </c>
    </row>
    <row r="7399" spans="1:4" x14ac:dyDescent="0.2">
      <c r="A7399" s="505">
        <v>39776</v>
      </c>
      <c r="B7399" s="98" t="s">
        <v>11053</v>
      </c>
      <c r="C7399" s="99" t="s">
        <v>10111</v>
      </c>
      <c r="D7399" s="100">
        <v>121.1</v>
      </c>
    </row>
    <row r="7400" spans="1:4" x14ac:dyDescent="0.2">
      <c r="A7400" s="505">
        <v>39777</v>
      </c>
      <c r="B7400" s="98" t="s">
        <v>11054</v>
      </c>
      <c r="C7400" s="99" t="s">
        <v>10111</v>
      </c>
      <c r="D7400" s="100">
        <v>145.32</v>
      </c>
    </row>
    <row r="7401" spans="1:4" ht="25.5" x14ac:dyDescent="0.2">
      <c r="A7401" s="505">
        <v>11250</v>
      </c>
      <c r="B7401" s="98" t="s">
        <v>11055</v>
      </c>
      <c r="C7401" s="99" t="s">
        <v>10111</v>
      </c>
      <c r="D7401" s="100">
        <v>21.58</v>
      </c>
    </row>
    <row r="7402" spans="1:4" ht="25.5" x14ac:dyDescent="0.2">
      <c r="A7402" s="505">
        <v>39766</v>
      </c>
      <c r="B7402" s="98" t="s">
        <v>11056</v>
      </c>
      <c r="C7402" s="99" t="s">
        <v>10111</v>
      </c>
      <c r="D7402" s="100">
        <v>26.33</v>
      </c>
    </row>
    <row r="7403" spans="1:4" ht="25.5" x14ac:dyDescent="0.2">
      <c r="A7403" s="505">
        <v>11251</v>
      </c>
      <c r="B7403" s="98" t="s">
        <v>11057</v>
      </c>
      <c r="C7403" s="99" t="s">
        <v>10111</v>
      </c>
      <c r="D7403" s="100">
        <v>45.41</v>
      </c>
    </row>
    <row r="7404" spans="1:4" ht="25.5" x14ac:dyDescent="0.2">
      <c r="A7404" s="505">
        <v>39767</v>
      </c>
      <c r="B7404" s="98" t="s">
        <v>11058</v>
      </c>
      <c r="C7404" s="99" t="s">
        <v>10111</v>
      </c>
      <c r="D7404" s="100">
        <v>59.79</v>
      </c>
    </row>
    <row r="7405" spans="1:4" ht="25.5" x14ac:dyDescent="0.2">
      <c r="A7405" s="505">
        <v>11253</v>
      </c>
      <c r="B7405" s="98" t="s">
        <v>11059</v>
      </c>
      <c r="C7405" s="99" t="s">
        <v>10111</v>
      </c>
      <c r="D7405" s="100">
        <v>89.31</v>
      </c>
    </row>
    <row r="7406" spans="1:4" ht="25.5" x14ac:dyDescent="0.2">
      <c r="A7406" s="505">
        <v>11254</v>
      </c>
      <c r="B7406" s="98" t="s">
        <v>11060</v>
      </c>
      <c r="C7406" s="99" t="s">
        <v>10111</v>
      </c>
      <c r="D7406" s="100">
        <v>95.95</v>
      </c>
    </row>
    <row r="7407" spans="1:4" ht="25.5" x14ac:dyDescent="0.2">
      <c r="A7407" s="505">
        <v>11255</v>
      </c>
      <c r="B7407" s="98" t="s">
        <v>11061</v>
      </c>
      <c r="C7407" s="99" t="s">
        <v>10111</v>
      </c>
      <c r="D7407" s="100">
        <v>145.32</v>
      </c>
    </row>
    <row r="7408" spans="1:4" ht="25.5" x14ac:dyDescent="0.2">
      <c r="A7408" s="505">
        <v>11256</v>
      </c>
      <c r="B7408" s="98" t="s">
        <v>11062</v>
      </c>
      <c r="C7408" s="99" t="s">
        <v>10111</v>
      </c>
      <c r="D7408" s="100">
        <v>166.29</v>
      </c>
    </row>
    <row r="7409" spans="1:4" ht="25.5" x14ac:dyDescent="0.2">
      <c r="A7409" s="505">
        <v>14055</v>
      </c>
      <c r="B7409" s="98" t="s">
        <v>11063</v>
      </c>
      <c r="C7409" s="99" t="s">
        <v>10111</v>
      </c>
      <c r="D7409" s="100">
        <v>295</v>
      </c>
    </row>
    <row r="7410" spans="1:4" ht="25.5" x14ac:dyDescent="0.2">
      <c r="A7410" s="505">
        <v>39768</v>
      </c>
      <c r="B7410" s="98" t="s">
        <v>11064</v>
      </c>
      <c r="C7410" s="99" t="s">
        <v>10111</v>
      </c>
      <c r="D7410" s="100">
        <v>314.77</v>
      </c>
    </row>
    <row r="7411" spans="1:4" ht="25.5" x14ac:dyDescent="0.2">
      <c r="A7411" s="505">
        <v>11247</v>
      </c>
      <c r="B7411" s="98" t="s">
        <v>11065</v>
      </c>
      <c r="C7411" s="99" t="s">
        <v>10111</v>
      </c>
      <c r="D7411" s="100">
        <v>422.62</v>
      </c>
    </row>
    <row r="7412" spans="1:4" ht="25.5" x14ac:dyDescent="0.2">
      <c r="A7412" s="505">
        <v>39769</v>
      </c>
      <c r="B7412" s="98" t="s">
        <v>11066</v>
      </c>
      <c r="C7412" s="99" t="s">
        <v>10111</v>
      </c>
      <c r="D7412" s="100">
        <v>512.35</v>
      </c>
    </row>
    <row r="7413" spans="1:4" ht="25.5" x14ac:dyDescent="0.2">
      <c r="A7413" s="505">
        <v>11249</v>
      </c>
      <c r="B7413" s="98" t="s">
        <v>11067</v>
      </c>
      <c r="C7413" s="99" t="s">
        <v>10111</v>
      </c>
      <c r="D7413" s="100">
        <v>1381.41</v>
      </c>
    </row>
    <row r="7414" spans="1:4" ht="25.5" x14ac:dyDescent="0.2">
      <c r="A7414" s="505">
        <v>39770</v>
      </c>
      <c r="B7414" s="98" t="s">
        <v>11068</v>
      </c>
      <c r="C7414" s="99" t="s">
        <v>10111</v>
      </c>
      <c r="D7414" s="100">
        <v>1796.24</v>
      </c>
    </row>
    <row r="7415" spans="1:4" x14ac:dyDescent="0.2">
      <c r="A7415" s="505">
        <v>10569</v>
      </c>
      <c r="B7415" s="98" t="s">
        <v>11069</v>
      </c>
      <c r="C7415" s="99" t="s">
        <v>10111</v>
      </c>
      <c r="D7415" s="100">
        <v>1.31</v>
      </c>
    </row>
    <row r="7416" spans="1:4" x14ac:dyDescent="0.2">
      <c r="A7416" s="505">
        <v>1872</v>
      </c>
      <c r="B7416" s="98" t="s">
        <v>11070</v>
      </c>
      <c r="C7416" s="99" t="s">
        <v>10111</v>
      </c>
      <c r="D7416" s="100">
        <v>1.84</v>
      </c>
    </row>
    <row r="7417" spans="1:4" x14ac:dyDescent="0.2">
      <c r="A7417" s="505">
        <v>1873</v>
      </c>
      <c r="B7417" s="98" t="s">
        <v>11071</v>
      </c>
      <c r="C7417" s="99" t="s">
        <v>10111</v>
      </c>
      <c r="D7417" s="100">
        <v>3.66</v>
      </c>
    </row>
    <row r="7418" spans="1:4" ht="25.5" x14ac:dyDescent="0.2">
      <c r="A7418" s="505">
        <v>39693</v>
      </c>
      <c r="B7418" s="98" t="s">
        <v>11072</v>
      </c>
      <c r="C7418" s="99" t="s">
        <v>10111</v>
      </c>
      <c r="D7418" s="100">
        <v>788.31</v>
      </c>
    </row>
    <row r="7419" spans="1:4" ht="25.5" x14ac:dyDescent="0.2">
      <c r="A7419" s="505">
        <v>39692</v>
      </c>
      <c r="B7419" s="98" t="s">
        <v>11073</v>
      </c>
      <c r="C7419" s="99" t="s">
        <v>10111</v>
      </c>
      <c r="D7419" s="100">
        <v>132.69999999999999</v>
      </c>
    </row>
    <row r="7420" spans="1:4" ht="25.5" x14ac:dyDescent="0.2">
      <c r="A7420" s="505">
        <v>39681</v>
      </c>
      <c r="B7420" s="98" t="s">
        <v>11074</v>
      </c>
      <c r="C7420" s="99" t="s">
        <v>10111</v>
      </c>
      <c r="D7420" s="100">
        <v>74.930000000000007</v>
      </c>
    </row>
    <row r="7421" spans="1:4" ht="25.5" x14ac:dyDescent="0.2">
      <c r="A7421" s="505">
        <v>39680</v>
      </c>
      <c r="B7421" s="98" t="s">
        <v>11075</v>
      </c>
      <c r="C7421" s="99" t="s">
        <v>10111</v>
      </c>
      <c r="D7421" s="100">
        <v>38.6</v>
      </c>
    </row>
    <row r="7422" spans="1:4" ht="25.5" x14ac:dyDescent="0.2">
      <c r="A7422" s="505">
        <v>39682</v>
      </c>
      <c r="B7422" s="98" t="s">
        <v>11076</v>
      </c>
      <c r="C7422" s="99" t="s">
        <v>10111</v>
      </c>
      <c r="D7422" s="100">
        <v>75.680000000000007</v>
      </c>
    </row>
    <row r="7423" spans="1:4" ht="25.5" x14ac:dyDescent="0.2">
      <c r="A7423" s="505">
        <v>39685</v>
      </c>
      <c r="B7423" s="98" t="s">
        <v>11077</v>
      </c>
      <c r="C7423" s="99" t="s">
        <v>10111</v>
      </c>
      <c r="D7423" s="100">
        <v>64.209999999999994</v>
      </c>
    </row>
    <row r="7424" spans="1:4" ht="25.5" x14ac:dyDescent="0.2">
      <c r="A7424" s="505">
        <v>39687</v>
      </c>
      <c r="B7424" s="98" t="s">
        <v>11078</v>
      </c>
      <c r="C7424" s="99" t="s">
        <v>10111</v>
      </c>
      <c r="D7424" s="100">
        <v>121.04</v>
      </c>
    </row>
    <row r="7425" spans="1:4" x14ac:dyDescent="0.2">
      <c r="A7425" s="505">
        <v>3280</v>
      </c>
      <c r="B7425" s="98" t="s">
        <v>11079</v>
      </c>
      <c r="C7425" s="99" t="s">
        <v>10111</v>
      </c>
      <c r="D7425" s="100">
        <v>106.55</v>
      </c>
    </row>
    <row r="7426" spans="1:4" x14ac:dyDescent="0.2">
      <c r="A7426" s="505">
        <v>11881</v>
      </c>
      <c r="B7426" s="98" t="s">
        <v>11080</v>
      </c>
      <c r="C7426" s="99" t="s">
        <v>10111</v>
      </c>
      <c r="D7426" s="100">
        <v>49.48</v>
      </c>
    </row>
    <row r="7427" spans="1:4" x14ac:dyDescent="0.2">
      <c r="A7427" s="505">
        <v>34641</v>
      </c>
      <c r="B7427" s="98" t="s">
        <v>11081</v>
      </c>
      <c r="C7427" s="99" t="s">
        <v>10111</v>
      </c>
      <c r="D7427" s="100">
        <v>39.9</v>
      </c>
    </row>
    <row r="7428" spans="1:4" x14ac:dyDescent="0.2">
      <c r="A7428" s="505">
        <v>34643</v>
      </c>
      <c r="B7428" s="98" t="s">
        <v>11082</v>
      </c>
      <c r="C7428" s="99" t="s">
        <v>10111</v>
      </c>
      <c r="D7428" s="100">
        <v>12.34</v>
      </c>
    </row>
    <row r="7429" spans="1:4" x14ac:dyDescent="0.2">
      <c r="A7429" s="505">
        <v>3278</v>
      </c>
      <c r="B7429" s="98" t="s">
        <v>11083</v>
      </c>
      <c r="C7429" s="99" t="s">
        <v>10111</v>
      </c>
      <c r="D7429" s="100">
        <v>55.87</v>
      </c>
    </row>
    <row r="7430" spans="1:4" x14ac:dyDescent="0.2">
      <c r="A7430" s="505">
        <v>3279</v>
      </c>
      <c r="B7430" s="98" t="s">
        <v>11084</v>
      </c>
      <c r="C7430" s="99" t="s">
        <v>10111</v>
      </c>
      <c r="D7430" s="100">
        <v>92.18</v>
      </c>
    </row>
    <row r="7431" spans="1:4" ht="25.5" x14ac:dyDescent="0.2">
      <c r="A7431" s="505">
        <v>1062</v>
      </c>
      <c r="B7431" s="98" t="s">
        <v>11085</v>
      </c>
      <c r="C7431" s="99" t="s">
        <v>10111</v>
      </c>
      <c r="D7431" s="100">
        <v>68.12</v>
      </c>
    </row>
    <row r="7432" spans="1:4" ht="25.5" x14ac:dyDescent="0.2">
      <c r="A7432" s="505">
        <v>39686</v>
      </c>
      <c r="B7432" s="98" t="s">
        <v>11086</v>
      </c>
      <c r="C7432" s="99" t="s">
        <v>10111</v>
      </c>
      <c r="D7432" s="100">
        <v>116.19</v>
      </c>
    </row>
    <row r="7433" spans="1:4" ht="25.5" x14ac:dyDescent="0.2">
      <c r="A7433" s="505">
        <v>39683</v>
      </c>
      <c r="B7433" s="98" t="s">
        <v>11087</v>
      </c>
      <c r="C7433" s="99" t="s">
        <v>10111</v>
      </c>
      <c r="D7433" s="100">
        <v>23.63</v>
      </c>
    </row>
    <row r="7434" spans="1:4" x14ac:dyDescent="0.2">
      <c r="A7434" s="505">
        <v>1871</v>
      </c>
      <c r="B7434" s="98" t="s">
        <v>11088</v>
      </c>
      <c r="C7434" s="99" t="s">
        <v>10111</v>
      </c>
      <c r="D7434" s="100">
        <v>3.3</v>
      </c>
    </row>
    <row r="7435" spans="1:4" x14ac:dyDescent="0.2">
      <c r="A7435" s="505">
        <v>12001</v>
      </c>
      <c r="B7435" s="98" t="s">
        <v>11089</v>
      </c>
      <c r="C7435" s="99" t="s">
        <v>10111</v>
      </c>
      <c r="D7435" s="100">
        <v>4.7699999999999996</v>
      </c>
    </row>
    <row r="7436" spans="1:4" x14ac:dyDescent="0.2">
      <c r="A7436" s="505">
        <v>11882</v>
      </c>
      <c r="B7436" s="98" t="s">
        <v>11090</v>
      </c>
      <c r="C7436" s="99" t="s">
        <v>10111</v>
      </c>
      <c r="D7436" s="100">
        <v>55.87</v>
      </c>
    </row>
    <row r="7437" spans="1:4" ht="25.5" x14ac:dyDescent="0.2">
      <c r="A7437" s="505">
        <v>39689</v>
      </c>
      <c r="B7437" s="98" t="s">
        <v>11091</v>
      </c>
      <c r="C7437" s="99" t="s">
        <v>10111</v>
      </c>
      <c r="D7437" s="100">
        <v>1513.77</v>
      </c>
    </row>
    <row r="7438" spans="1:4" ht="25.5" x14ac:dyDescent="0.2">
      <c r="A7438" s="505">
        <v>39688</v>
      </c>
      <c r="B7438" s="98" t="s">
        <v>11092</v>
      </c>
      <c r="C7438" s="99" t="s">
        <v>10111</v>
      </c>
      <c r="D7438" s="100">
        <v>218.74</v>
      </c>
    </row>
    <row r="7439" spans="1:4" ht="25.5" x14ac:dyDescent="0.2">
      <c r="A7439" s="505">
        <v>1068</v>
      </c>
      <c r="B7439" s="98" t="s">
        <v>11093</v>
      </c>
      <c r="C7439" s="99" t="s">
        <v>10111</v>
      </c>
      <c r="D7439" s="100">
        <v>913.56</v>
      </c>
    </row>
    <row r="7440" spans="1:4" ht="25.5" x14ac:dyDescent="0.2">
      <c r="A7440" s="505">
        <v>39690</v>
      </c>
      <c r="B7440" s="98" t="s">
        <v>11094</v>
      </c>
      <c r="C7440" s="99" t="s">
        <v>10111</v>
      </c>
      <c r="D7440" s="100">
        <v>2054.9499999999998</v>
      </c>
    </row>
    <row r="7441" spans="1:4" ht="25.5" x14ac:dyDescent="0.2">
      <c r="A7441" s="505">
        <v>39691</v>
      </c>
      <c r="B7441" s="98" t="s">
        <v>11095</v>
      </c>
      <c r="C7441" s="99" t="s">
        <v>10111</v>
      </c>
      <c r="D7441" s="100">
        <v>2297.15</v>
      </c>
    </row>
    <row r="7442" spans="1:4" x14ac:dyDescent="0.2">
      <c r="A7442" s="505">
        <v>39808</v>
      </c>
      <c r="B7442" s="98" t="s">
        <v>11096</v>
      </c>
      <c r="C7442" s="99" t="s">
        <v>10111</v>
      </c>
      <c r="D7442" s="100">
        <v>40</v>
      </c>
    </row>
    <row r="7443" spans="1:4" x14ac:dyDescent="0.2">
      <c r="A7443" s="505">
        <v>39809</v>
      </c>
      <c r="B7443" s="98" t="s">
        <v>11097</v>
      </c>
      <c r="C7443" s="99" t="s">
        <v>10111</v>
      </c>
      <c r="D7443" s="100">
        <v>110.41</v>
      </c>
    </row>
    <row r="7444" spans="1:4" x14ac:dyDescent="0.2">
      <c r="A7444" s="505">
        <v>11713</v>
      </c>
      <c r="B7444" s="98" t="s">
        <v>11098</v>
      </c>
      <c r="C7444" s="99" t="s">
        <v>10111</v>
      </c>
      <c r="D7444" s="100">
        <v>26.78</v>
      </c>
    </row>
    <row r="7445" spans="1:4" x14ac:dyDescent="0.2">
      <c r="A7445" s="505">
        <v>11716</v>
      </c>
      <c r="B7445" s="98" t="s">
        <v>11099</v>
      </c>
      <c r="C7445" s="99" t="s">
        <v>10111</v>
      </c>
      <c r="D7445" s="100">
        <v>11.43</v>
      </c>
    </row>
    <row r="7446" spans="1:4" x14ac:dyDescent="0.2">
      <c r="A7446" s="505">
        <v>5103</v>
      </c>
      <c r="B7446" s="98" t="s">
        <v>11100</v>
      </c>
      <c r="C7446" s="99" t="s">
        <v>10111</v>
      </c>
      <c r="D7446" s="100">
        <v>11.59</v>
      </c>
    </row>
    <row r="7447" spans="1:4" x14ac:dyDescent="0.2">
      <c r="A7447" s="505">
        <v>11712</v>
      </c>
      <c r="B7447" s="98" t="s">
        <v>11101</v>
      </c>
      <c r="C7447" s="99" t="s">
        <v>10111</v>
      </c>
      <c r="D7447" s="100">
        <v>27</v>
      </c>
    </row>
    <row r="7448" spans="1:4" x14ac:dyDescent="0.2">
      <c r="A7448" s="505">
        <v>11717</v>
      </c>
      <c r="B7448" s="98" t="s">
        <v>11102</v>
      </c>
      <c r="C7448" s="99" t="s">
        <v>10111</v>
      </c>
      <c r="D7448" s="100">
        <v>29.34</v>
      </c>
    </row>
    <row r="7449" spans="1:4" x14ac:dyDescent="0.2">
      <c r="A7449" s="505">
        <v>11714</v>
      </c>
      <c r="B7449" s="98" t="s">
        <v>11103</v>
      </c>
      <c r="C7449" s="99" t="s">
        <v>10111</v>
      </c>
      <c r="D7449" s="100">
        <v>36.5</v>
      </c>
    </row>
    <row r="7450" spans="1:4" x14ac:dyDescent="0.2">
      <c r="A7450" s="505">
        <v>11715</v>
      </c>
      <c r="B7450" s="98" t="s">
        <v>11104</v>
      </c>
      <c r="C7450" s="99" t="s">
        <v>10111</v>
      </c>
      <c r="D7450" s="100">
        <v>42</v>
      </c>
    </row>
    <row r="7451" spans="1:4" x14ac:dyDescent="0.2">
      <c r="A7451" s="505">
        <v>11880</v>
      </c>
      <c r="B7451" s="98" t="s">
        <v>11105</v>
      </c>
      <c r="C7451" s="99" t="s">
        <v>10111</v>
      </c>
      <c r="D7451" s="100">
        <v>75.5</v>
      </c>
    </row>
    <row r="7452" spans="1:4" x14ac:dyDescent="0.2">
      <c r="A7452" s="505">
        <v>1106</v>
      </c>
      <c r="B7452" s="98" t="s">
        <v>11106</v>
      </c>
      <c r="C7452" s="99" t="s">
        <v>10170</v>
      </c>
      <c r="D7452" s="100">
        <v>0.68</v>
      </c>
    </row>
    <row r="7453" spans="1:4" x14ac:dyDescent="0.2">
      <c r="A7453" s="505">
        <v>11161</v>
      </c>
      <c r="B7453" s="98" t="s">
        <v>11107</v>
      </c>
      <c r="C7453" s="99" t="s">
        <v>10170</v>
      </c>
      <c r="D7453" s="100">
        <v>1.1299999999999999</v>
      </c>
    </row>
    <row r="7454" spans="1:4" x14ac:dyDescent="0.2">
      <c r="A7454" s="505">
        <v>1107</v>
      </c>
      <c r="B7454" s="98" t="s">
        <v>11108</v>
      </c>
      <c r="C7454" s="99" t="s">
        <v>10170</v>
      </c>
      <c r="D7454" s="100">
        <v>0.78</v>
      </c>
    </row>
    <row r="7455" spans="1:4" x14ac:dyDescent="0.2">
      <c r="A7455" s="505">
        <v>4758</v>
      </c>
      <c r="B7455" s="98" t="s">
        <v>11109</v>
      </c>
      <c r="C7455" s="99" t="s">
        <v>10112</v>
      </c>
      <c r="D7455" s="100">
        <v>17.36</v>
      </c>
    </row>
    <row r="7456" spans="1:4" x14ac:dyDescent="0.2">
      <c r="A7456" s="505">
        <v>41080</v>
      </c>
      <c r="B7456" s="98" t="s">
        <v>11110</v>
      </c>
      <c r="C7456" s="99" t="s">
        <v>10297</v>
      </c>
      <c r="D7456" s="100">
        <v>3044.18</v>
      </c>
    </row>
    <row r="7457" spans="1:4" x14ac:dyDescent="0.2">
      <c r="A7457" s="505">
        <v>25963</v>
      </c>
      <c r="B7457" s="98" t="s">
        <v>11111</v>
      </c>
      <c r="C7457" s="99" t="s">
        <v>10170</v>
      </c>
      <c r="D7457" s="100">
        <v>0.08</v>
      </c>
    </row>
    <row r="7458" spans="1:4" x14ac:dyDescent="0.2">
      <c r="A7458" s="505">
        <v>4759</v>
      </c>
      <c r="B7458" s="98" t="s">
        <v>11112</v>
      </c>
      <c r="C7458" s="99" t="s">
        <v>10112</v>
      </c>
      <c r="D7458" s="100">
        <v>12.41</v>
      </c>
    </row>
    <row r="7459" spans="1:4" x14ac:dyDescent="0.2">
      <c r="A7459" s="505">
        <v>41068</v>
      </c>
      <c r="B7459" s="98" t="s">
        <v>11113</v>
      </c>
      <c r="C7459" s="99" t="s">
        <v>10297</v>
      </c>
      <c r="D7459" s="100">
        <v>2179.73</v>
      </c>
    </row>
    <row r="7460" spans="1:4" x14ac:dyDescent="0.2">
      <c r="A7460" s="505">
        <v>1108</v>
      </c>
      <c r="B7460" s="98" t="s">
        <v>11114</v>
      </c>
      <c r="C7460" s="99" t="s">
        <v>10166</v>
      </c>
      <c r="D7460" s="100">
        <v>22.08</v>
      </c>
    </row>
    <row r="7461" spans="1:4" x14ac:dyDescent="0.2">
      <c r="A7461" s="505">
        <v>1117</v>
      </c>
      <c r="B7461" s="98" t="s">
        <v>11115</v>
      </c>
      <c r="C7461" s="99" t="s">
        <v>10166</v>
      </c>
      <c r="D7461" s="100">
        <v>25.64</v>
      </c>
    </row>
    <row r="7462" spans="1:4" x14ac:dyDescent="0.2">
      <c r="A7462" s="505">
        <v>1118</v>
      </c>
      <c r="B7462" s="98" t="s">
        <v>11116</v>
      </c>
      <c r="C7462" s="99" t="s">
        <v>10166</v>
      </c>
      <c r="D7462" s="100">
        <v>32.96</v>
      </c>
    </row>
    <row r="7463" spans="1:4" x14ac:dyDescent="0.2">
      <c r="A7463" s="505">
        <v>1110</v>
      </c>
      <c r="B7463" s="98" t="s">
        <v>11117</v>
      </c>
      <c r="C7463" s="99" t="s">
        <v>10166</v>
      </c>
      <c r="D7463" s="100">
        <v>32.96</v>
      </c>
    </row>
    <row r="7464" spans="1:4" ht="25.5" x14ac:dyDescent="0.2">
      <c r="A7464" s="505">
        <v>12618</v>
      </c>
      <c r="B7464" s="98" t="s">
        <v>11118</v>
      </c>
      <c r="C7464" s="99" t="s">
        <v>10111</v>
      </c>
      <c r="D7464" s="100">
        <v>43.89</v>
      </c>
    </row>
    <row r="7465" spans="1:4" x14ac:dyDescent="0.2">
      <c r="A7465" s="505">
        <v>40871</v>
      </c>
      <c r="B7465" s="98" t="s">
        <v>11119</v>
      </c>
      <c r="C7465" s="99" t="s">
        <v>10166</v>
      </c>
      <c r="D7465" s="100">
        <v>58.29</v>
      </c>
    </row>
    <row r="7466" spans="1:4" x14ac:dyDescent="0.2">
      <c r="A7466" s="505">
        <v>40869</v>
      </c>
      <c r="B7466" s="98" t="s">
        <v>11120</v>
      </c>
      <c r="C7466" s="99" t="s">
        <v>10166</v>
      </c>
      <c r="D7466" s="100">
        <v>21.65</v>
      </c>
    </row>
    <row r="7467" spans="1:4" x14ac:dyDescent="0.2">
      <c r="A7467" s="505">
        <v>40870</v>
      </c>
      <c r="B7467" s="98" t="s">
        <v>11121</v>
      </c>
      <c r="C7467" s="99" t="s">
        <v>10166</v>
      </c>
      <c r="D7467" s="100">
        <v>29.35</v>
      </c>
    </row>
    <row r="7468" spans="1:4" x14ac:dyDescent="0.2">
      <c r="A7468" s="505">
        <v>1109</v>
      </c>
      <c r="B7468" s="98" t="s">
        <v>11122</v>
      </c>
      <c r="C7468" s="99" t="s">
        <v>10166</v>
      </c>
      <c r="D7468" s="100">
        <v>21.97</v>
      </c>
    </row>
    <row r="7469" spans="1:4" x14ac:dyDescent="0.2">
      <c r="A7469" s="505">
        <v>1119</v>
      </c>
      <c r="B7469" s="98" t="s">
        <v>11123</v>
      </c>
      <c r="C7469" s="99" t="s">
        <v>10166</v>
      </c>
      <c r="D7469" s="100">
        <v>16.48</v>
      </c>
    </row>
    <row r="7470" spans="1:4" x14ac:dyDescent="0.2">
      <c r="A7470" s="505">
        <v>13115</v>
      </c>
      <c r="B7470" s="98" t="s">
        <v>11124</v>
      </c>
      <c r="C7470" s="99" t="s">
        <v>10166</v>
      </c>
      <c r="D7470" s="100">
        <v>15.46</v>
      </c>
    </row>
    <row r="7471" spans="1:4" x14ac:dyDescent="0.2">
      <c r="A7471" s="505">
        <v>10541</v>
      </c>
      <c r="B7471" s="98" t="s">
        <v>11125</v>
      </c>
      <c r="C7471" s="99" t="s">
        <v>10166</v>
      </c>
      <c r="D7471" s="100">
        <v>17.95</v>
      </c>
    </row>
    <row r="7472" spans="1:4" x14ac:dyDescent="0.2">
      <c r="A7472" s="505">
        <v>10543</v>
      </c>
      <c r="B7472" s="98" t="s">
        <v>11126</v>
      </c>
      <c r="C7472" s="99" t="s">
        <v>10166</v>
      </c>
      <c r="D7472" s="100">
        <v>34.840000000000003</v>
      </c>
    </row>
    <row r="7473" spans="1:4" x14ac:dyDescent="0.2">
      <c r="A7473" s="505">
        <v>10544</v>
      </c>
      <c r="B7473" s="98" t="s">
        <v>11127</v>
      </c>
      <c r="C7473" s="99" t="s">
        <v>10166</v>
      </c>
      <c r="D7473" s="100">
        <v>41.9</v>
      </c>
    </row>
    <row r="7474" spans="1:4" x14ac:dyDescent="0.2">
      <c r="A7474" s="505">
        <v>10545</v>
      </c>
      <c r="B7474" s="98" t="s">
        <v>11128</v>
      </c>
      <c r="C7474" s="99" t="s">
        <v>10166</v>
      </c>
      <c r="D7474" s="100">
        <v>64.260000000000005</v>
      </c>
    </row>
    <row r="7475" spans="1:4" x14ac:dyDescent="0.2">
      <c r="A7475" s="505">
        <v>10542</v>
      </c>
      <c r="B7475" s="98" t="s">
        <v>11129</v>
      </c>
      <c r="C7475" s="99" t="s">
        <v>10166</v>
      </c>
      <c r="D7475" s="100">
        <v>24.74</v>
      </c>
    </row>
    <row r="7476" spans="1:4" x14ac:dyDescent="0.2">
      <c r="A7476" s="505">
        <v>38365</v>
      </c>
      <c r="B7476" s="98" t="s">
        <v>11130</v>
      </c>
      <c r="C7476" s="99" t="s">
        <v>10114</v>
      </c>
      <c r="D7476" s="100">
        <v>1.35</v>
      </c>
    </row>
    <row r="7477" spans="1:4" ht="25.5" x14ac:dyDescent="0.2">
      <c r="A7477" s="505">
        <v>37745</v>
      </c>
      <c r="B7477" s="98" t="s">
        <v>11131</v>
      </c>
      <c r="C7477" s="99" t="s">
        <v>10111</v>
      </c>
      <c r="D7477" s="100">
        <v>195500</v>
      </c>
    </row>
    <row r="7478" spans="1:4" ht="25.5" x14ac:dyDescent="0.2">
      <c r="A7478" s="505">
        <v>37754</v>
      </c>
      <c r="B7478" s="98" t="s">
        <v>11132</v>
      </c>
      <c r="C7478" s="99" t="s">
        <v>10111</v>
      </c>
      <c r="D7478" s="100">
        <v>204161.39</v>
      </c>
    </row>
    <row r="7479" spans="1:4" ht="25.5" x14ac:dyDescent="0.2">
      <c r="A7479" s="505">
        <v>37748</v>
      </c>
      <c r="B7479" s="98" t="s">
        <v>11133</v>
      </c>
      <c r="C7479" s="99" t="s">
        <v>10111</v>
      </c>
      <c r="D7479" s="100">
        <v>207842.48</v>
      </c>
    </row>
    <row r="7480" spans="1:4" ht="25.5" x14ac:dyDescent="0.2">
      <c r="A7480" s="505">
        <v>37761</v>
      </c>
      <c r="B7480" s="98" t="s">
        <v>11134</v>
      </c>
      <c r="C7480" s="99" t="s">
        <v>10111</v>
      </c>
      <c r="D7480" s="100">
        <v>171990.49</v>
      </c>
    </row>
    <row r="7481" spans="1:4" ht="25.5" x14ac:dyDescent="0.2">
      <c r="A7481" s="505">
        <v>37757</v>
      </c>
      <c r="B7481" s="98" t="s">
        <v>11135</v>
      </c>
      <c r="C7481" s="99" t="s">
        <v>10111</v>
      </c>
      <c r="D7481" s="100">
        <v>239425.62</v>
      </c>
    </row>
    <row r="7482" spans="1:4" ht="25.5" x14ac:dyDescent="0.2">
      <c r="A7482" s="505">
        <v>37759</v>
      </c>
      <c r="B7482" s="98" t="s">
        <v>11136</v>
      </c>
      <c r="C7482" s="99" t="s">
        <v>10111</v>
      </c>
      <c r="D7482" s="100">
        <v>240353.64</v>
      </c>
    </row>
    <row r="7483" spans="1:4" ht="25.5" x14ac:dyDescent="0.2">
      <c r="A7483" s="505">
        <v>37766</v>
      </c>
      <c r="B7483" s="98" t="s">
        <v>11137</v>
      </c>
      <c r="C7483" s="99" t="s">
        <v>10111</v>
      </c>
      <c r="D7483" s="100">
        <v>240353.62</v>
      </c>
    </row>
    <row r="7484" spans="1:4" ht="25.5" x14ac:dyDescent="0.2">
      <c r="A7484" s="505">
        <v>37752</v>
      </c>
      <c r="B7484" s="98" t="s">
        <v>11138</v>
      </c>
      <c r="C7484" s="99" t="s">
        <v>10111</v>
      </c>
      <c r="D7484" s="100">
        <v>217957.74</v>
      </c>
    </row>
    <row r="7485" spans="1:4" ht="25.5" x14ac:dyDescent="0.2">
      <c r="A7485" s="505">
        <v>37760</v>
      </c>
      <c r="B7485" s="98" t="s">
        <v>11139</v>
      </c>
      <c r="C7485" s="99" t="s">
        <v>10111</v>
      </c>
      <c r="D7485" s="100">
        <v>229526.89</v>
      </c>
    </row>
    <row r="7486" spans="1:4" ht="25.5" x14ac:dyDescent="0.2">
      <c r="A7486" s="505">
        <v>37765</v>
      </c>
      <c r="B7486" s="98" t="s">
        <v>11140</v>
      </c>
      <c r="C7486" s="99" t="s">
        <v>10111</v>
      </c>
      <c r="D7486" s="100">
        <v>160235.76</v>
      </c>
    </row>
    <row r="7487" spans="1:4" ht="25.5" x14ac:dyDescent="0.2">
      <c r="A7487" s="505">
        <v>37746</v>
      </c>
      <c r="B7487" s="98" t="s">
        <v>11141</v>
      </c>
      <c r="C7487" s="99" t="s">
        <v>10111</v>
      </c>
      <c r="D7487" s="100">
        <v>175671.58</v>
      </c>
    </row>
    <row r="7488" spans="1:4" ht="25.5" x14ac:dyDescent="0.2">
      <c r="A7488" s="505">
        <v>37750</v>
      </c>
      <c r="B7488" s="98" t="s">
        <v>11142</v>
      </c>
      <c r="C7488" s="99" t="s">
        <v>10111</v>
      </c>
      <c r="D7488" s="100">
        <v>175052.92</v>
      </c>
    </row>
    <row r="7489" spans="1:4" ht="25.5" x14ac:dyDescent="0.2">
      <c r="A7489" s="505">
        <v>37753</v>
      </c>
      <c r="B7489" s="98" t="s">
        <v>11143</v>
      </c>
      <c r="C7489" s="99" t="s">
        <v>10111</v>
      </c>
      <c r="D7489" s="100">
        <v>174434.24</v>
      </c>
    </row>
    <row r="7490" spans="1:4" ht="25.5" x14ac:dyDescent="0.2">
      <c r="A7490" s="505">
        <v>37756</v>
      </c>
      <c r="B7490" s="98" t="s">
        <v>11144</v>
      </c>
      <c r="C7490" s="99" t="s">
        <v>10111</v>
      </c>
      <c r="D7490" s="100">
        <v>171990.49</v>
      </c>
    </row>
    <row r="7491" spans="1:4" ht="25.5" x14ac:dyDescent="0.2">
      <c r="A7491" s="505">
        <v>37755</v>
      </c>
      <c r="B7491" s="98" t="s">
        <v>11145</v>
      </c>
      <c r="C7491" s="99" t="s">
        <v>10111</v>
      </c>
      <c r="D7491" s="100">
        <v>249943.03</v>
      </c>
    </row>
    <row r="7492" spans="1:4" ht="25.5" x14ac:dyDescent="0.2">
      <c r="A7492" s="505">
        <v>37758</v>
      </c>
      <c r="B7492" s="98" t="s">
        <v>11146</v>
      </c>
      <c r="C7492" s="99" t="s">
        <v>10111</v>
      </c>
      <c r="D7492" s="100">
        <v>282113.91999999998</v>
      </c>
    </row>
    <row r="7493" spans="1:4" ht="25.5" x14ac:dyDescent="0.2">
      <c r="A7493" s="505">
        <v>37747</v>
      </c>
      <c r="B7493" s="98" t="s">
        <v>11147</v>
      </c>
      <c r="C7493" s="99" t="s">
        <v>10111</v>
      </c>
      <c r="D7493" s="100">
        <v>253840.66</v>
      </c>
    </row>
    <row r="7494" spans="1:4" ht="25.5" x14ac:dyDescent="0.2">
      <c r="A7494" s="505">
        <v>37767</v>
      </c>
      <c r="B7494" s="98" t="s">
        <v>11148</v>
      </c>
      <c r="C7494" s="99" t="s">
        <v>10111</v>
      </c>
      <c r="D7494" s="100">
        <v>267884.5</v>
      </c>
    </row>
    <row r="7495" spans="1:4" ht="25.5" x14ac:dyDescent="0.2">
      <c r="A7495" s="505">
        <v>37751</v>
      </c>
      <c r="B7495" s="98" t="s">
        <v>11149</v>
      </c>
      <c r="C7495" s="99" t="s">
        <v>10111</v>
      </c>
      <c r="D7495" s="100">
        <v>267884.5</v>
      </c>
    </row>
    <row r="7496" spans="1:4" ht="25.5" x14ac:dyDescent="0.2">
      <c r="A7496" s="505">
        <v>37749</v>
      </c>
      <c r="B7496" s="98" t="s">
        <v>11150</v>
      </c>
      <c r="C7496" s="99" t="s">
        <v>10111</v>
      </c>
      <c r="D7496" s="100">
        <v>264791.14</v>
      </c>
    </row>
    <row r="7497" spans="1:4" ht="25.5" x14ac:dyDescent="0.2">
      <c r="A7497" s="505">
        <v>13617</v>
      </c>
      <c r="B7497" s="98" t="s">
        <v>18934</v>
      </c>
      <c r="C7497" s="99" t="s">
        <v>10111</v>
      </c>
      <c r="D7497" s="100">
        <v>45656.74</v>
      </c>
    </row>
    <row r="7498" spans="1:4" x14ac:dyDescent="0.2">
      <c r="A7498" s="505">
        <v>1159</v>
      </c>
      <c r="B7498" s="98" t="s">
        <v>18935</v>
      </c>
      <c r="C7498" s="99" t="s">
        <v>10111</v>
      </c>
      <c r="D7498" s="100">
        <v>149710.72</v>
      </c>
    </row>
    <row r="7499" spans="1:4" x14ac:dyDescent="0.2">
      <c r="A7499" s="505">
        <v>12114</v>
      </c>
      <c r="B7499" s="98" t="s">
        <v>11151</v>
      </c>
      <c r="C7499" s="99" t="s">
        <v>10111</v>
      </c>
      <c r="D7499" s="100">
        <v>112.07</v>
      </c>
    </row>
    <row r="7500" spans="1:4" x14ac:dyDescent="0.2">
      <c r="A7500" s="505">
        <v>38106</v>
      </c>
      <c r="B7500" s="98" t="s">
        <v>11152</v>
      </c>
      <c r="C7500" s="99" t="s">
        <v>10111</v>
      </c>
      <c r="D7500" s="100">
        <v>15.23</v>
      </c>
    </row>
    <row r="7501" spans="1:4" ht="25.5" x14ac:dyDescent="0.2">
      <c r="A7501" s="505">
        <v>38085</v>
      </c>
      <c r="B7501" s="98" t="s">
        <v>11153</v>
      </c>
      <c r="C7501" s="99" t="s">
        <v>10111</v>
      </c>
      <c r="D7501" s="100">
        <v>17.989999999999998</v>
      </c>
    </row>
    <row r="7502" spans="1:4" x14ac:dyDescent="0.2">
      <c r="A7502" s="505">
        <v>38599</v>
      </c>
      <c r="B7502" s="98" t="s">
        <v>11154</v>
      </c>
      <c r="C7502" s="99" t="s">
        <v>10111</v>
      </c>
      <c r="D7502" s="100">
        <v>2.35</v>
      </c>
    </row>
    <row r="7503" spans="1:4" x14ac:dyDescent="0.2">
      <c r="A7503" s="505">
        <v>38596</v>
      </c>
      <c r="B7503" s="98" t="s">
        <v>11155</v>
      </c>
      <c r="C7503" s="99" t="s">
        <v>10111</v>
      </c>
      <c r="D7503" s="100">
        <v>1.6</v>
      </c>
    </row>
    <row r="7504" spans="1:4" x14ac:dyDescent="0.2">
      <c r="A7504" s="505">
        <v>38600</v>
      </c>
      <c r="B7504" s="98" t="s">
        <v>11156</v>
      </c>
      <c r="C7504" s="99" t="s">
        <v>10111</v>
      </c>
      <c r="D7504" s="100">
        <v>2.77</v>
      </c>
    </row>
    <row r="7505" spans="1:4" x14ac:dyDescent="0.2">
      <c r="A7505" s="505">
        <v>38597</v>
      </c>
      <c r="B7505" s="98" t="s">
        <v>11157</v>
      </c>
      <c r="C7505" s="99" t="s">
        <v>10111</v>
      </c>
      <c r="D7505" s="100">
        <v>1.96</v>
      </c>
    </row>
    <row r="7506" spans="1:4" x14ac:dyDescent="0.2">
      <c r="A7506" s="505">
        <v>659</v>
      </c>
      <c r="B7506" s="98" t="s">
        <v>11158</v>
      </c>
      <c r="C7506" s="99" t="s">
        <v>10111</v>
      </c>
      <c r="D7506" s="100">
        <v>0.95</v>
      </c>
    </row>
    <row r="7507" spans="1:4" x14ac:dyDescent="0.2">
      <c r="A7507" s="505">
        <v>660</v>
      </c>
      <c r="B7507" s="98" t="s">
        <v>11159</v>
      </c>
      <c r="C7507" s="99" t="s">
        <v>10111</v>
      </c>
      <c r="D7507" s="100">
        <v>1.4</v>
      </c>
    </row>
    <row r="7508" spans="1:4" x14ac:dyDescent="0.2">
      <c r="A7508" s="505">
        <v>658</v>
      </c>
      <c r="B7508" s="98" t="s">
        <v>11160</v>
      </c>
      <c r="C7508" s="99" t="s">
        <v>10111</v>
      </c>
      <c r="D7508" s="100">
        <v>0.77</v>
      </c>
    </row>
    <row r="7509" spans="1:4" x14ac:dyDescent="0.2">
      <c r="A7509" s="505">
        <v>38548</v>
      </c>
      <c r="B7509" s="98" t="s">
        <v>11161</v>
      </c>
      <c r="C7509" s="99" t="s">
        <v>10111</v>
      </c>
      <c r="D7509" s="100">
        <v>1.06</v>
      </c>
    </row>
    <row r="7510" spans="1:4" x14ac:dyDescent="0.2">
      <c r="A7510" s="505">
        <v>34647</v>
      </c>
      <c r="B7510" s="98" t="s">
        <v>11162</v>
      </c>
      <c r="C7510" s="99" t="s">
        <v>10111</v>
      </c>
      <c r="D7510" s="100">
        <v>1.84</v>
      </c>
    </row>
    <row r="7511" spans="1:4" x14ac:dyDescent="0.2">
      <c r="A7511" s="505">
        <v>34649</v>
      </c>
      <c r="B7511" s="98" t="s">
        <v>11163</v>
      </c>
      <c r="C7511" s="99" t="s">
        <v>10111</v>
      </c>
      <c r="D7511" s="100">
        <v>1.89</v>
      </c>
    </row>
    <row r="7512" spans="1:4" x14ac:dyDescent="0.2">
      <c r="A7512" s="505">
        <v>34652</v>
      </c>
      <c r="B7512" s="98" t="s">
        <v>11164</v>
      </c>
      <c r="C7512" s="99" t="s">
        <v>10111</v>
      </c>
      <c r="D7512" s="100">
        <v>2.58</v>
      </c>
    </row>
    <row r="7513" spans="1:4" x14ac:dyDescent="0.2">
      <c r="A7513" s="505">
        <v>34655</v>
      </c>
      <c r="B7513" s="98" t="s">
        <v>11165</v>
      </c>
      <c r="C7513" s="99" t="s">
        <v>10111</v>
      </c>
      <c r="D7513" s="100">
        <v>2.5</v>
      </c>
    </row>
    <row r="7514" spans="1:4" x14ac:dyDescent="0.2">
      <c r="A7514" s="505">
        <v>40607</v>
      </c>
      <c r="B7514" s="98" t="s">
        <v>11166</v>
      </c>
      <c r="C7514" s="99" t="s">
        <v>10111</v>
      </c>
      <c r="D7514" s="100">
        <v>3.26</v>
      </c>
    </row>
    <row r="7515" spans="1:4" x14ac:dyDescent="0.2">
      <c r="A7515" s="505">
        <v>585</v>
      </c>
      <c r="B7515" s="98" t="s">
        <v>11167</v>
      </c>
      <c r="C7515" s="99" t="s">
        <v>10170</v>
      </c>
      <c r="D7515" s="100">
        <v>18.66</v>
      </c>
    </row>
    <row r="7516" spans="1:4" x14ac:dyDescent="0.2">
      <c r="A7516" s="505">
        <v>4777</v>
      </c>
      <c r="B7516" s="98" t="s">
        <v>11168</v>
      </c>
      <c r="C7516" s="99" t="s">
        <v>10170</v>
      </c>
      <c r="D7516" s="100">
        <v>3.6</v>
      </c>
    </row>
    <row r="7517" spans="1:4" x14ac:dyDescent="0.2">
      <c r="A7517" s="505">
        <v>587</v>
      </c>
      <c r="B7517" s="98" t="s">
        <v>11169</v>
      </c>
      <c r="C7517" s="99" t="s">
        <v>10170</v>
      </c>
      <c r="D7517" s="100">
        <v>20</v>
      </c>
    </row>
    <row r="7518" spans="1:4" x14ac:dyDescent="0.2">
      <c r="A7518" s="505">
        <v>590</v>
      </c>
      <c r="B7518" s="98" t="s">
        <v>11170</v>
      </c>
      <c r="C7518" s="99" t="s">
        <v>10170</v>
      </c>
      <c r="D7518" s="100">
        <v>19.329999999999998</v>
      </c>
    </row>
    <row r="7519" spans="1:4" x14ac:dyDescent="0.2">
      <c r="A7519" s="505">
        <v>592</v>
      </c>
      <c r="B7519" s="98" t="s">
        <v>11171</v>
      </c>
      <c r="C7519" s="99" t="s">
        <v>10170</v>
      </c>
      <c r="D7519" s="100">
        <v>20</v>
      </c>
    </row>
    <row r="7520" spans="1:4" x14ac:dyDescent="0.2">
      <c r="A7520" s="505">
        <v>586</v>
      </c>
      <c r="B7520" s="98" t="s">
        <v>11172</v>
      </c>
      <c r="C7520" s="99" t="s">
        <v>10166</v>
      </c>
      <c r="D7520" s="100">
        <v>11.76</v>
      </c>
    </row>
    <row r="7521" spans="1:4" x14ac:dyDescent="0.2">
      <c r="A7521" s="505">
        <v>591</v>
      </c>
      <c r="B7521" s="98" t="s">
        <v>11173</v>
      </c>
      <c r="C7521" s="99" t="s">
        <v>10170</v>
      </c>
      <c r="D7521" s="100">
        <v>18.66</v>
      </c>
    </row>
    <row r="7522" spans="1:4" x14ac:dyDescent="0.2">
      <c r="A7522" s="505">
        <v>588</v>
      </c>
      <c r="B7522" s="98" t="s">
        <v>11174</v>
      </c>
      <c r="C7522" s="99" t="s">
        <v>10166</v>
      </c>
      <c r="D7522" s="100">
        <v>18.600000000000001</v>
      </c>
    </row>
    <row r="7523" spans="1:4" x14ac:dyDescent="0.2">
      <c r="A7523" s="505">
        <v>589</v>
      </c>
      <c r="B7523" s="98" t="s">
        <v>11175</v>
      </c>
      <c r="C7523" s="99" t="s">
        <v>10166</v>
      </c>
      <c r="D7523" s="100">
        <v>31.44</v>
      </c>
    </row>
    <row r="7524" spans="1:4" x14ac:dyDescent="0.2">
      <c r="A7524" s="505">
        <v>584</v>
      </c>
      <c r="B7524" s="98" t="s">
        <v>11176</v>
      </c>
      <c r="C7524" s="99" t="s">
        <v>10166</v>
      </c>
      <c r="D7524" s="100">
        <v>19.86</v>
      </c>
    </row>
    <row r="7525" spans="1:4" x14ac:dyDescent="0.2">
      <c r="A7525" s="505">
        <v>4912</v>
      </c>
      <c r="B7525" s="98" t="s">
        <v>11177</v>
      </c>
      <c r="C7525" s="99" t="s">
        <v>10170</v>
      </c>
      <c r="D7525" s="100">
        <v>4.1900000000000004</v>
      </c>
    </row>
    <row r="7526" spans="1:4" x14ac:dyDescent="0.2">
      <c r="A7526" s="505">
        <v>574</v>
      </c>
      <c r="B7526" s="98" t="s">
        <v>11178</v>
      </c>
      <c r="C7526" s="99" t="s">
        <v>10166</v>
      </c>
      <c r="D7526" s="100">
        <v>19.489999999999998</v>
      </c>
    </row>
    <row r="7527" spans="1:4" x14ac:dyDescent="0.2">
      <c r="A7527" s="505">
        <v>567</v>
      </c>
      <c r="B7527" s="98" t="s">
        <v>11179</v>
      </c>
      <c r="C7527" s="99" t="s">
        <v>10166</v>
      </c>
      <c r="D7527" s="100">
        <v>7.22</v>
      </c>
    </row>
    <row r="7528" spans="1:4" x14ac:dyDescent="0.2">
      <c r="A7528" s="505">
        <v>568</v>
      </c>
      <c r="B7528" s="98" t="s">
        <v>11180</v>
      </c>
      <c r="C7528" s="99" t="s">
        <v>10166</v>
      </c>
      <c r="D7528" s="100">
        <v>43.72</v>
      </c>
    </row>
    <row r="7529" spans="1:4" x14ac:dyDescent="0.2">
      <c r="A7529" s="505">
        <v>569</v>
      </c>
      <c r="B7529" s="98" t="s">
        <v>11181</v>
      </c>
      <c r="C7529" s="99" t="s">
        <v>10170</v>
      </c>
      <c r="D7529" s="100">
        <v>6.08</v>
      </c>
    </row>
    <row r="7530" spans="1:4" x14ac:dyDescent="0.2">
      <c r="A7530" s="505">
        <v>1165</v>
      </c>
      <c r="B7530" s="98" t="s">
        <v>11182</v>
      </c>
      <c r="C7530" s="99" t="s">
        <v>10111</v>
      </c>
      <c r="D7530" s="100">
        <v>11.41</v>
      </c>
    </row>
    <row r="7531" spans="1:4" x14ac:dyDescent="0.2">
      <c r="A7531" s="505">
        <v>1164</v>
      </c>
      <c r="B7531" s="98" t="s">
        <v>11183</v>
      </c>
      <c r="C7531" s="99" t="s">
        <v>10111</v>
      </c>
      <c r="D7531" s="100">
        <v>9.24</v>
      </c>
    </row>
    <row r="7532" spans="1:4" x14ac:dyDescent="0.2">
      <c r="A7532" s="505">
        <v>1162</v>
      </c>
      <c r="B7532" s="98" t="s">
        <v>11184</v>
      </c>
      <c r="C7532" s="99" t="s">
        <v>10111</v>
      </c>
      <c r="D7532" s="100">
        <v>3.21</v>
      </c>
    </row>
    <row r="7533" spans="1:4" x14ac:dyDescent="0.2">
      <c r="A7533" s="505">
        <v>12395</v>
      </c>
      <c r="B7533" s="98" t="s">
        <v>11185</v>
      </c>
      <c r="C7533" s="99" t="s">
        <v>10111</v>
      </c>
      <c r="D7533" s="100">
        <v>3.12</v>
      </c>
    </row>
    <row r="7534" spans="1:4" x14ac:dyDescent="0.2">
      <c r="A7534" s="505">
        <v>1170</v>
      </c>
      <c r="B7534" s="98" t="s">
        <v>11186</v>
      </c>
      <c r="C7534" s="99" t="s">
        <v>10111</v>
      </c>
      <c r="D7534" s="100">
        <v>6.05</v>
      </c>
    </row>
    <row r="7535" spans="1:4" x14ac:dyDescent="0.2">
      <c r="A7535" s="505">
        <v>1169</v>
      </c>
      <c r="B7535" s="98" t="s">
        <v>11187</v>
      </c>
      <c r="C7535" s="99" t="s">
        <v>10111</v>
      </c>
      <c r="D7535" s="100">
        <v>29.72</v>
      </c>
    </row>
    <row r="7536" spans="1:4" x14ac:dyDescent="0.2">
      <c r="A7536" s="505">
        <v>1166</v>
      </c>
      <c r="B7536" s="98" t="s">
        <v>11188</v>
      </c>
      <c r="C7536" s="99" t="s">
        <v>10111</v>
      </c>
      <c r="D7536" s="100">
        <v>16.48</v>
      </c>
    </row>
    <row r="7537" spans="1:4" x14ac:dyDescent="0.2">
      <c r="A7537" s="505">
        <v>1163</v>
      </c>
      <c r="B7537" s="98" t="s">
        <v>11189</v>
      </c>
      <c r="C7537" s="99" t="s">
        <v>10111</v>
      </c>
      <c r="D7537" s="100">
        <v>4.1500000000000004</v>
      </c>
    </row>
    <row r="7538" spans="1:4" x14ac:dyDescent="0.2">
      <c r="A7538" s="505">
        <v>12396</v>
      </c>
      <c r="B7538" s="98" t="s">
        <v>11190</v>
      </c>
      <c r="C7538" s="99" t="s">
        <v>10111</v>
      </c>
      <c r="D7538" s="100">
        <v>3.12</v>
      </c>
    </row>
    <row r="7539" spans="1:4" x14ac:dyDescent="0.2">
      <c r="A7539" s="505">
        <v>1168</v>
      </c>
      <c r="B7539" s="98" t="s">
        <v>11191</v>
      </c>
      <c r="C7539" s="99" t="s">
        <v>10111</v>
      </c>
      <c r="D7539" s="100">
        <v>42.37</v>
      </c>
    </row>
    <row r="7540" spans="1:4" x14ac:dyDescent="0.2">
      <c r="A7540" s="505">
        <v>1167</v>
      </c>
      <c r="B7540" s="98" t="s">
        <v>11192</v>
      </c>
      <c r="C7540" s="99" t="s">
        <v>10111</v>
      </c>
      <c r="D7540" s="100">
        <v>70.88</v>
      </c>
    </row>
    <row r="7541" spans="1:4" x14ac:dyDescent="0.2">
      <c r="A7541" s="505">
        <v>36331</v>
      </c>
      <c r="B7541" s="98" t="s">
        <v>11193</v>
      </c>
      <c r="C7541" s="99" t="s">
        <v>10111</v>
      </c>
      <c r="D7541" s="100">
        <v>0.93</v>
      </c>
    </row>
    <row r="7542" spans="1:4" x14ac:dyDescent="0.2">
      <c r="A7542" s="505">
        <v>36346</v>
      </c>
      <c r="B7542" s="98" t="s">
        <v>11194</v>
      </c>
      <c r="C7542" s="99" t="s">
        <v>10111</v>
      </c>
      <c r="D7542" s="100">
        <v>1.61</v>
      </c>
    </row>
    <row r="7543" spans="1:4" x14ac:dyDescent="0.2">
      <c r="A7543" s="505">
        <v>1210</v>
      </c>
      <c r="B7543" s="98" t="s">
        <v>11195</v>
      </c>
      <c r="C7543" s="99" t="s">
        <v>10111</v>
      </c>
      <c r="D7543" s="100">
        <v>6.27</v>
      </c>
    </row>
    <row r="7544" spans="1:4" x14ac:dyDescent="0.2">
      <c r="A7544" s="505">
        <v>1203</v>
      </c>
      <c r="B7544" s="98" t="s">
        <v>11196</v>
      </c>
      <c r="C7544" s="99" t="s">
        <v>10111</v>
      </c>
      <c r="D7544" s="100">
        <v>4.79</v>
      </c>
    </row>
    <row r="7545" spans="1:4" x14ac:dyDescent="0.2">
      <c r="A7545" s="505">
        <v>1197</v>
      </c>
      <c r="B7545" s="98" t="s">
        <v>11197</v>
      </c>
      <c r="C7545" s="99" t="s">
        <v>10111</v>
      </c>
      <c r="D7545" s="100">
        <v>0.95</v>
      </c>
    </row>
    <row r="7546" spans="1:4" x14ac:dyDescent="0.2">
      <c r="A7546" s="505">
        <v>1202</v>
      </c>
      <c r="B7546" s="98" t="s">
        <v>11198</v>
      </c>
      <c r="C7546" s="99" t="s">
        <v>10111</v>
      </c>
      <c r="D7546" s="100">
        <v>2.56</v>
      </c>
    </row>
    <row r="7547" spans="1:4" x14ac:dyDescent="0.2">
      <c r="A7547" s="505">
        <v>1188</v>
      </c>
      <c r="B7547" s="98" t="s">
        <v>11199</v>
      </c>
      <c r="C7547" s="99" t="s">
        <v>10111</v>
      </c>
      <c r="D7547" s="100">
        <v>15.87</v>
      </c>
    </row>
    <row r="7548" spans="1:4" x14ac:dyDescent="0.2">
      <c r="A7548" s="505">
        <v>1211</v>
      </c>
      <c r="B7548" s="98" t="s">
        <v>11200</v>
      </c>
      <c r="C7548" s="99" t="s">
        <v>10111</v>
      </c>
      <c r="D7548" s="100">
        <v>8.7799999999999994</v>
      </c>
    </row>
    <row r="7549" spans="1:4" x14ac:dyDescent="0.2">
      <c r="A7549" s="505">
        <v>1198</v>
      </c>
      <c r="B7549" s="98" t="s">
        <v>11201</v>
      </c>
      <c r="C7549" s="99" t="s">
        <v>10111</v>
      </c>
      <c r="D7549" s="100">
        <v>1.46</v>
      </c>
    </row>
    <row r="7550" spans="1:4" x14ac:dyDescent="0.2">
      <c r="A7550" s="505">
        <v>1199</v>
      </c>
      <c r="B7550" s="98" t="s">
        <v>11202</v>
      </c>
      <c r="C7550" s="99" t="s">
        <v>10111</v>
      </c>
      <c r="D7550" s="100">
        <v>24.58</v>
      </c>
    </row>
    <row r="7551" spans="1:4" x14ac:dyDescent="0.2">
      <c r="A7551" s="505">
        <v>20088</v>
      </c>
      <c r="B7551" s="98" t="s">
        <v>11203</v>
      </c>
      <c r="C7551" s="99" t="s">
        <v>10111</v>
      </c>
      <c r="D7551" s="100">
        <v>9.5299999999999994</v>
      </c>
    </row>
    <row r="7552" spans="1:4" x14ac:dyDescent="0.2">
      <c r="A7552" s="505">
        <v>20089</v>
      </c>
      <c r="B7552" s="98" t="s">
        <v>11204</v>
      </c>
      <c r="C7552" s="99" t="s">
        <v>10111</v>
      </c>
      <c r="D7552" s="100">
        <v>47.48</v>
      </c>
    </row>
    <row r="7553" spans="1:4" x14ac:dyDescent="0.2">
      <c r="A7553" s="505">
        <v>20087</v>
      </c>
      <c r="B7553" s="98" t="s">
        <v>11205</v>
      </c>
      <c r="C7553" s="99" t="s">
        <v>10111</v>
      </c>
      <c r="D7553" s="100">
        <v>6.44</v>
      </c>
    </row>
    <row r="7554" spans="1:4" x14ac:dyDescent="0.2">
      <c r="A7554" s="505">
        <v>1200</v>
      </c>
      <c r="B7554" s="98" t="s">
        <v>11206</v>
      </c>
      <c r="C7554" s="99" t="s">
        <v>10111</v>
      </c>
      <c r="D7554" s="100">
        <v>5.96</v>
      </c>
    </row>
    <row r="7555" spans="1:4" x14ac:dyDescent="0.2">
      <c r="A7555" s="505">
        <v>12909</v>
      </c>
      <c r="B7555" s="98" t="s">
        <v>11207</v>
      </c>
      <c r="C7555" s="99" t="s">
        <v>10111</v>
      </c>
      <c r="D7555" s="100">
        <v>2.64</v>
      </c>
    </row>
    <row r="7556" spans="1:4" x14ac:dyDescent="0.2">
      <c r="A7556" s="505">
        <v>12910</v>
      </c>
      <c r="B7556" s="98" t="s">
        <v>11208</v>
      </c>
      <c r="C7556" s="99" t="s">
        <v>10111</v>
      </c>
      <c r="D7556" s="100">
        <v>4.51</v>
      </c>
    </row>
    <row r="7557" spans="1:4" x14ac:dyDescent="0.2">
      <c r="A7557" s="505">
        <v>1184</v>
      </c>
      <c r="B7557" s="98" t="s">
        <v>11209</v>
      </c>
      <c r="C7557" s="99" t="s">
        <v>10111</v>
      </c>
      <c r="D7557" s="100">
        <v>53.91</v>
      </c>
    </row>
    <row r="7558" spans="1:4" x14ac:dyDescent="0.2">
      <c r="A7558" s="505">
        <v>1191</v>
      </c>
      <c r="B7558" s="98" t="s">
        <v>11210</v>
      </c>
      <c r="C7558" s="99" t="s">
        <v>10111</v>
      </c>
      <c r="D7558" s="100">
        <v>0.87</v>
      </c>
    </row>
    <row r="7559" spans="1:4" x14ac:dyDescent="0.2">
      <c r="A7559" s="505">
        <v>1185</v>
      </c>
      <c r="B7559" s="98" t="s">
        <v>11211</v>
      </c>
      <c r="C7559" s="99" t="s">
        <v>10111</v>
      </c>
      <c r="D7559" s="100">
        <v>0.94</v>
      </c>
    </row>
    <row r="7560" spans="1:4" x14ac:dyDescent="0.2">
      <c r="A7560" s="505">
        <v>1189</v>
      </c>
      <c r="B7560" s="98" t="s">
        <v>11212</v>
      </c>
      <c r="C7560" s="99" t="s">
        <v>10111</v>
      </c>
      <c r="D7560" s="100">
        <v>1.33</v>
      </c>
    </row>
    <row r="7561" spans="1:4" x14ac:dyDescent="0.2">
      <c r="A7561" s="505">
        <v>1193</v>
      </c>
      <c r="B7561" s="98" t="s">
        <v>11213</v>
      </c>
      <c r="C7561" s="99" t="s">
        <v>10111</v>
      </c>
      <c r="D7561" s="100">
        <v>2.64</v>
      </c>
    </row>
    <row r="7562" spans="1:4" x14ac:dyDescent="0.2">
      <c r="A7562" s="505">
        <v>1194</v>
      </c>
      <c r="B7562" s="98" t="s">
        <v>11214</v>
      </c>
      <c r="C7562" s="99" t="s">
        <v>10111</v>
      </c>
      <c r="D7562" s="100">
        <v>4.8899999999999997</v>
      </c>
    </row>
    <row r="7563" spans="1:4" x14ac:dyDescent="0.2">
      <c r="A7563" s="505">
        <v>1195</v>
      </c>
      <c r="B7563" s="98" t="s">
        <v>11215</v>
      </c>
      <c r="C7563" s="99" t="s">
        <v>10111</v>
      </c>
      <c r="D7563" s="100">
        <v>7.47</v>
      </c>
    </row>
    <row r="7564" spans="1:4" x14ac:dyDescent="0.2">
      <c r="A7564" s="505">
        <v>1204</v>
      </c>
      <c r="B7564" s="98" t="s">
        <v>11216</v>
      </c>
      <c r="C7564" s="99" t="s">
        <v>10111</v>
      </c>
      <c r="D7564" s="100">
        <v>13.8</v>
      </c>
    </row>
    <row r="7565" spans="1:4" x14ac:dyDescent="0.2">
      <c r="A7565" s="505">
        <v>1205</v>
      </c>
      <c r="B7565" s="98" t="s">
        <v>11217</v>
      </c>
      <c r="C7565" s="99" t="s">
        <v>10111</v>
      </c>
      <c r="D7565" s="100">
        <v>31.12</v>
      </c>
    </row>
    <row r="7566" spans="1:4" x14ac:dyDescent="0.2">
      <c r="A7566" s="505">
        <v>1207</v>
      </c>
      <c r="B7566" s="98" t="s">
        <v>11218</v>
      </c>
      <c r="C7566" s="99" t="s">
        <v>10111</v>
      </c>
      <c r="D7566" s="100">
        <v>24.43</v>
      </c>
    </row>
    <row r="7567" spans="1:4" x14ac:dyDescent="0.2">
      <c r="A7567" s="505">
        <v>1206</v>
      </c>
      <c r="B7567" s="98" t="s">
        <v>11219</v>
      </c>
      <c r="C7567" s="99" t="s">
        <v>10111</v>
      </c>
      <c r="D7567" s="100">
        <v>5.86</v>
      </c>
    </row>
    <row r="7568" spans="1:4" x14ac:dyDescent="0.2">
      <c r="A7568" s="505">
        <v>1183</v>
      </c>
      <c r="B7568" s="98" t="s">
        <v>11220</v>
      </c>
      <c r="C7568" s="99" t="s">
        <v>10111</v>
      </c>
      <c r="D7568" s="100">
        <v>13.11</v>
      </c>
    </row>
    <row r="7569" spans="1:4" x14ac:dyDescent="0.2">
      <c r="A7569" s="505">
        <v>26047</v>
      </c>
      <c r="B7569" s="98" t="s">
        <v>11221</v>
      </c>
      <c r="C7569" s="99" t="s">
        <v>10111</v>
      </c>
      <c r="D7569" s="100">
        <v>105.33</v>
      </c>
    </row>
    <row r="7570" spans="1:4" x14ac:dyDescent="0.2">
      <c r="A7570" s="505">
        <v>26048</v>
      </c>
      <c r="B7570" s="98" t="s">
        <v>11222</v>
      </c>
      <c r="C7570" s="99" t="s">
        <v>10111</v>
      </c>
      <c r="D7570" s="100">
        <v>156.93</v>
      </c>
    </row>
    <row r="7571" spans="1:4" x14ac:dyDescent="0.2">
      <c r="A7571" s="505">
        <v>12894</v>
      </c>
      <c r="B7571" s="98" t="s">
        <v>11223</v>
      </c>
      <c r="C7571" s="99" t="s">
        <v>10111</v>
      </c>
      <c r="D7571" s="100">
        <v>12.35</v>
      </c>
    </row>
    <row r="7572" spans="1:4" ht="25.5" x14ac:dyDescent="0.2">
      <c r="A7572" s="505">
        <v>12895</v>
      </c>
      <c r="B7572" s="98" t="s">
        <v>11224</v>
      </c>
      <c r="C7572" s="99" t="s">
        <v>10111</v>
      </c>
      <c r="D7572" s="100">
        <v>9.5</v>
      </c>
    </row>
    <row r="7573" spans="1:4" ht="25.5" x14ac:dyDescent="0.2">
      <c r="A7573" s="505">
        <v>1631</v>
      </c>
      <c r="B7573" s="98" t="s">
        <v>11225</v>
      </c>
      <c r="C7573" s="99" t="s">
        <v>10111</v>
      </c>
      <c r="D7573" s="100">
        <v>123.02</v>
      </c>
    </row>
    <row r="7574" spans="1:4" ht="25.5" x14ac:dyDescent="0.2">
      <c r="A7574" s="505">
        <v>1633</v>
      </c>
      <c r="B7574" s="98" t="s">
        <v>11226</v>
      </c>
      <c r="C7574" s="99" t="s">
        <v>10111</v>
      </c>
      <c r="D7574" s="100">
        <v>209.02</v>
      </c>
    </row>
    <row r="7575" spans="1:4" x14ac:dyDescent="0.2">
      <c r="A7575" s="505">
        <v>10818</v>
      </c>
      <c r="B7575" s="98" t="s">
        <v>11227</v>
      </c>
      <c r="C7575" s="99" t="s">
        <v>10170</v>
      </c>
      <c r="D7575" s="100">
        <v>22.67</v>
      </c>
    </row>
    <row r="7576" spans="1:4" ht="38.25" x14ac:dyDescent="0.2">
      <c r="A7576" s="505">
        <v>39359</v>
      </c>
      <c r="B7576" s="98" t="s">
        <v>11228</v>
      </c>
      <c r="C7576" s="99" t="s">
        <v>10111</v>
      </c>
      <c r="D7576" s="100">
        <v>22.32</v>
      </c>
    </row>
    <row r="7577" spans="1:4" ht="38.25" x14ac:dyDescent="0.2">
      <c r="A7577" s="505">
        <v>39360</v>
      </c>
      <c r="B7577" s="98" t="s">
        <v>11229</v>
      </c>
      <c r="C7577" s="99" t="s">
        <v>10111</v>
      </c>
      <c r="D7577" s="100">
        <v>20.28</v>
      </c>
    </row>
    <row r="7578" spans="1:4" x14ac:dyDescent="0.2">
      <c r="A7578" s="505">
        <v>10710</v>
      </c>
      <c r="B7578" s="98" t="s">
        <v>11230</v>
      </c>
      <c r="C7578" s="99" t="s">
        <v>10114</v>
      </c>
      <c r="D7578" s="100">
        <v>67.42</v>
      </c>
    </row>
    <row r="7579" spans="1:4" x14ac:dyDescent="0.2">
      <c r="A7579" s="505">
        <v>10709</v>
      </c>
      <c r="B7579" s="98" t="s">
        <v>11231</v>
      </c>
      <c r="C7579" s="99" t="s">
        <v>10114</v>
      </c>
      <c r="D7579" s="100">
        <v>82.83</v>
      </c>
    </row>
    <row r="7580" spans="1:4" ht="25.5" x14ac:dyDescent="0.2">
      <c r="A7580" s="505">
        <v>39636</v>
      </c>
      <c r="B7580" s="98" t="s">
        <v>11232</v>
      </c>
      <c r="C7580" s="99" t="s">
        <v>10114</v>
      </c>
      <c r="D7580" s="100">
        <v>84.58</v>
      </c>
    </row>
    <row r="7581" spans="1:4" x14ac:dyDescent="0.2">
      <c r="A7581" s="505">
        <v>10708</v>
      </c>
      <c r="B7581" s="98" t="s">
        <v>11233</v>
      </c>
      <c r="C7581" s="99" t="s">
        <v>10114</v>
      </c>
      <c r="D7581" s="100">
        <v>26.1</v>
      </c>
    </row>
    <row r="7582" spans="1:4" x14ac:dyDescent="0.2">
      <c r="A7582" s="505">
        <v>39635</v>
      </c>
      <c r="B7582" s="98" t="s">
        <v>11234</v>
      </c>
      <c r="C7582" s="99" t="s">
        <v>10114</v>
      </c>
      <c r="D7582" s="100">
        <v>44.43</v>
      </c>
    </row>
    <row r="7583" spans="1:4" x14ac:dyDescent="0.2">
      <c r="A7583" s="505">
        <v>6117</v>
      </c>
      <c r="B7583" s="98" t="s">
        <v>18936</v>
      </c>
      <c r="C7583" s="99" t="s">
        <v>10112</v>
      </c>
      <c r="D7583" s="100">
        <v>11.31</v>
      </c>
    </row>
    <row r="7584" spans="1:4" x14ac:dyDescent="0.2">
      <c r="A7584" s="505">
        <v>40913</v>
      </c>
      <c r="B7584" s="98" t="s">
        <v>11235</v>
      </c>
      <c r="C7584" s="99" t="s">
        <v>10297</v>
      </c>
      <c r="D7584" s="100">
        <v>1984.4</v>
      </c>
    </row>
    <row r="7585" spans="1:4" x14ac:dyDescent="0.2">
      <c r="A7585" s="505">
        <v>1214</v>
      </c>
      <c r="B7585" s="98" t="s">
        <v>11236</v>
      </c>
      <c r="C7585" s="99" t="s">
        <v>10112</v>
      </c>
      <c r="D7585" s="100">
        <v>12.05</v>
      </c>
    </row>
    <row r="7586" spans="1:4" x14ac:dyDescent="0.2">
      <c r="A7586" s="505">
        <v>40915</v>
      </c>
      <c r="B7586" s="98" t="s">
        <v>11237</v>
      </c>
      <c r="C7586" s="99" t="s">
        <v>10297</v>
      </c>
      <c r="D7586" s="100">
        <v>2114.6799999999998</v>
      </c>
    </row>
    <row r="7587" spans="1:4" x14ac:dyDescent="0.2">
      <c r="A7587" s="505">
        <v>1213</v>
      </c>
      <c r="B7587" s="98" t="s">
        <v>11238</v>
      </c>
      <c r="C7587" s="99" t="s">
        <v>10112</v>
      </c>
      <c r="D7587" s="100">
        <v>14.36</v>
      </c>
    </row>
    <row r="7588" spans="1:4" x14ac:dyDescent="0.2">
      <c r="A7588" s="505">
        <v>40914</v>
      </c>
      <c r="B7588" s="98" t="s">
        <v>11239</v>
      </c>
      <c r="C7588" s="99" t="s">
        <v>10297</v>
      </c>
      <c r="D7588" s="100">
        <v>2518.7399999999998</v>
      </c>
    </row>
    <row r="7589" spans="1:4" ht="25.5" x14ac:dyDescent="0.2">
      <c r="A7589" s="505">
        <v>5091</v>
      </c>
      <c r="B7589" s="98" t="s">
        <v>11240</v>
      </c>
      <c r="C7589" s="99" t="s">
        <v>10111</v>
      </c>
      <c r="D7589" s="100">
        <v>13.72</v>
      </c>
    </row>
    <row r="7590" spans="1:4" ht="25.5" x14ac:dyDescent="0.2">
      <c r="A7590" s="505">
        <v>14615</v>
      </c>
      <c r="B7590" s="98" t="s">
        <v>11241</v>
      </c>
      <c r="C7590" s="99" t="s">
        <v>10111</v>
      </c>
      <c r="D7590" s="100">
        <v>2523.88</v>
      </c>
    </row>
    <row r="7591" spans="1:4" x14ac:dyDescent="0.2">
      <c r="A7591" s="505">
        <v>2711</v>
      </c>
      <c r="B7591" s="98" t="s">
        <v>11242</v>
      </c>
      <c r="C7591" s="99" t="s">
        <v>10111</v>
      </c>
      <c r="D7591" s="100">
        <v>114.39</v>
      </c>
    </row>
    <row r="7592" spans="1:4" ht="25.5" x14ac:dyDescent="0.2">
      <c r="A7592" s="505">
        <v>37727</v>
      </c>
      <c r="B7592" s="98" t="s">
        <v>11243</v>
      </c>
      <c r="C7592" s="99" t="s">
        <v>10111</v>
      </c>
      <c r="D7592" s="100">
        <v>5880</v>
      </c>
    </row>
    <row r="7593" spans="1:4" ht="25.5" x14ac:dyDescent="0.2">
      <c r="A7593" s="505">
        <v>37728</v>
      </c>
      <c r="B7593" s="98" t="s">
        <v>11244</v>
      </c>
      <c r="C7593" s="99" t="s">
        <v>10111</v>
      </c>
      <c r="D7593" s="100">
        <v>7977.06</v>
      </c>
    </row>
    <row r="7594" spans="1:4" ht="25.5" x14ac:dyDescent="0.2">
      <c r="A7594" s="505">
        <v>37729</v>
      </c>
      <c r="B7594" s="98" t="s">
        <v>11245</v>
      </c>
      <c r="C7594" s="99" t="s">
        <v>10111</v>
      </c>
      <c r="D7594" s="100">
        <v>8634.9599999999991</v>
      </c>
    </row>
    <row r="7595" spans="1:4" ht="25.5" x14ac:dyDescent="0.2">
      <c r="A7595" s="505">
        <v>37730</v>
      </c>
      <c r="B7595" s="98" t="s">
        <v>11246</v>
      </c>
      <c r="C7595" s="99" t="s">
        <v>10111</v>
      </c>
      <c r="D7595" s="100">
        <v>9292.86</v>
      </c>
    </row>
    <row r="7596" spans="1:4" ht="25.5" x14ac:dyDescent="0.2">
      <c r="A7596" s="505">
        <v>37731</v>
      </c>
      <c r="B7596" s="98" t="s">
        <v>11247</v>
      </c>
      <c r="C7596" s="99" t="s">
        <v>10111</v>
      </c>
      <c r="D7596" s="100">
        <v>9950.76</v>
      </c>
    </row>
    <row r="7597" spans="1:4" ht="25.5" x14ac:dyDescent="0.2">
      <c r="A7597" s="505">
        <v>37732</v>
      </c>
      <c r="B7597" s="98" t="s">
        <v>11248</v>
      </c>
      <c r="C7597" s="99" t="s">
        <v>10111</v>
      </c>
      <c r="D7597" s="100">
        <v>11348.81</v>
      </c>
    </row>
    <row r="7598" spans="1:4" ht="25.5" x14ac:dyDescent="0.2">
      <c r="A7598" s="505">
        <v>42250</v>
      </c>
      <c r="B7598" s="98" t="s">
        <v>11249</v>
      </c>
      <c r="C7598" s="99" t="s">
        <v>11250</v>
      </c>
      <c r="D7598" s="100">
        <v>1639.37</v>
      </c>
    </row>
    <row r="7599" spans="1:4" ht="25.5" x14ac:dyDescent="0.2">
      <c r="A7599" s="505">
        <v>42256</v>
      </c>
      <c r="B7599" s="98" t="s">
        <v>11251</v>
      </c>
      <c r="C7599" s="99" t="s">
        <v>10170</v>
      </c>
      <c r="D7599" s="100">
        <v>3.44</v>
      </c>
    </row>
    <row r="7600" spans="1:4" x14ac:dyDescent="0.2">
      <c r="A7600" s="505">
        <v>4743</v>
      </c>
      <c r="B7600" s="98" t="s">
        <v>11252</v>
      </c>
      <c r="C7600" s="99" t="s">
        <v>10119</v>
      </c>
      <c r="D7600" s="100">
        <v>28.43</v>
      </c>
    </row>
    <row r="7601" spans="1:4" x14ac:dyDescent="0.2">
      <c r="A7601" s="505">
        <v>4744</v>
      </c>
      <c r="B7601" s="98" t="s">
        <v>11253</v>
      </c>
      <c r="C7601" s="99" t="s">
        <v>10119</v>
      </c>
      <c r="D7601" s="100">
        <v>37.159999999999997</v>
      </c>
    </row>
    <row r="7602" spans="1:4" x14ac:dyDescent="0.2">
      <c r="A7602" s="505">
        <v>4745</v>
      </c>
      <c r="B7602" s="98" t="s">
        <v>11254</v>
      </c>
      <c r="C7602" s="99" t="s">
        <v>10119</v>
      </c>
      <c r="D7602" s="100">
        <v>49.79</v>
      </c>
    </row>
    <row r="7603" spans="1:4" ht="38.25" x14ac:dyDescent="0.2">
      <c r="A7603" s="505">
        <v>36496</v>
      </c>
      <c r="B7603" s="98" t="s">
        <v>11255</v>
      </c>
      <c r="C7603" s="99" t="s">
        <v>10111</v>
      </c>
      <c r="D7603" s="100">
        <v>6408.08</v>
      </c>
    </row>
    <row r="7604" spans="1:4" ht="25.5" x14ac:dyDescent="0.2">
      <c r="A7604" s="505">
        <v>10630</v>
      </c>
      <c r="B7604" s="98" t="s">
        <v>11256</v>
      </c>
      <c r="C7604" s="99" t="s">
        <v>10111</v>
      </c>
      <c r="D7604" s="100">
        <v>387107.6</v>
      </c>
    </row>
    <row r="7605" spans="1:4" ht="38.25" x14ac:dyDescent="0.2">
      <c r="A7605" s="505">
        <v>37762</v>
      </c>
      <c r="B7605" s="98" t="s">
        <v>11257</v>
      </c>
      <c r="C7605" s="99" t="s">
        <v>10111</v>
      </c>
      <c r="D7605" s="100">
        <v>331998.59999999998</v>
      </c>
    </row>
    <row r="7606" spans="1:4" ht="38.25" x14ac:dyDescent="0.2">
      <c r="A7606" s="505">
        <v>37763</v>
      </c>
      <c r="B7606" s="98" t="s">
        <v>11258</v>
      </c>
      <c r="C7606" s="99" t="s">
        <v>10111</v>
      </c>
      <c r="D7606" s="100">
        <v>336030.92</v>
      </c>
    </row>
    <row r="7607" spans="1:4" ht="25.5" x14ac:dyDescent="0.2">
      <c r="A7607" s="505">
        <v>41992</v>
      </c>
      <c r="B7607" s="98" t="s">
        <v>11259</v>
      </c>
      <c r="C7607" s="99" t="s">
        <v>10111</v>
      </c>
      <c r="D7607" s="100">
        <v>382000</v>
      </c>
    </row>
    <row r="7608" spans="1:4" ht="25.5" x14ac:dyDescent="0.2">
      <c r="A7608" s="505">
        <v>13215</v>
      </c>
      <c r="B7608" s="98" t="s">
        <v>11260</v>
      </c>
      <c r="C7608" s="99" t="s">
        <v>10111</v>
      </c>
      <c r="D7608" s="100">
        <v>468427.11</v>
      </c>
    </row>
    <row r="7609" spans="1:4" x14ac:dyDescent="0.2">
      <c r="A7609" s="505">
        <v>4235</v>
      </c>
      <c r="B7609" s="98" t="s">
        <v>11261</v>
      </c>
      <c r="C7609" s="99" t="s">
        <v>10112</v>
      </c>
      <c r="D7609" s="100">
        <v>11.22</v>
      </c>
    </row>
    <row r="7610" spans="1:4" x14ac:dyDescent="0.2">
      <c r="A7610" s="505">
        <v>40976</v>
      </c>
      <c r="B7610" s="98" t="s">
        <v>11262</v>
      </c>
      <c r="C7610" s="99" t="s">
        <v>10297</v>
      </c>
      <c r="D7610" s="100">
        <v>1967.91</v>
      </c>
    </row>
    <row r="7611" spans="1:4" x14ac:dyDescent="0.2">
      <c r="A7611" s="505">
        <v>39013</v>
      </c>
      <c r="B7611" s="98" t="s">
        <v>11263</v>
      </c>
      <c r="C7611" s="99" t="s">
        <v>10111</v>
      </c>
      <c r="D7611" s="100">
        <v>0.76</v>
      </c>
    </row>
    <row r="7612" spans="1:4" x14ac:dyDescent="0.2">
      <c r="A7612" s="505">
        <v>41967</v>
      </c>
      <c r="B7612" s="98" t="s">
        <v>11264</v>
      </c>
      <c r="C7612" s="99" t="s">
        <v>10172</v>
      </c>
      <c r="D7612" s="100">
        <v>5.39</v>
      </c>
    </row>
    <row r="7613" spans="1:4" ht="25.5" x14ac:dyDescent="0.2">
      <c r="A7613" s="505">
        <v>12760</v>
      </c>
      <c r="B7613" s="98" t="s">
        <v>11265</v>
      </c>
      <c r="C7613" s="99" t="s">
        <v>10114</v>
      </c>
      <c r="D7613" s="100">
        <v>1023.96</v>
      </c>
    </row>
    <row r="7614" spans="1:4" ht="25.5" x14ac:dyDescent="0.2">
      <c r="A7614" s="505">
        <v>12759</v>
      </c>
      <c r="B7614" s="98" t="s">
        <v>11266</v>
      </c>
      <c r="C7614" s="99" t="s">
        <v>10114</v>
      </c>
      <c r="D7614" s="100">
        <v>682.63</v>
      </c>
    </row>
    <row r="7615" spans="1:4" ht="25.5" x14ac:dyDescent="0.2">
      <c r="A7615" s="505">
        <v>40424</v>
      </c>
      <c r="B7615" s="98" t="s">
        <v>11267</v>
      </c>
      <c r="C7615" s="99" t="s">
        <v>10170</v>
      </c>
      <c r="D7615" s="100">
        <v>5.3</v>
      </c>
    </row>
    <row r="7616" spans="1:4" x14ac:dyDescent="0.2">
      <c r="A7616" s="505">
        <v>1325</v>
      </c>
      <c r="B7616" s="98" t="s">
        <v>11268</v>
      </c>
      <c r="C7616" s="99" t="s">
        <v>10170</v>
      </c>
      <c r="D7616" s="100">
        <v>6.46</v>
      </c>
    </row>
    <row r="7617" spans="1:4" x14ac:dyDescent="0.2">
      <c r="A7617" s="505">
        <v>1327</v>
      </c>
      <c r="B7617" s="98" t="s">
        <v>11269</v>
      </c>
      <c r="C7617" s="99" t="s">
        <v>10170</v>
      </c>
      <c r="D7617" s="100">
        <v>5.78</v>
      </c>
    </row>
    <row r="7618" spans="1:4" x14ac:dyDescent="0.2">
      <c r="A7618" s="505">
        <v>1328</v>
      </c>
      <c r="B7618" s="98" t="s">
        <v>11270</v>
      </c>
      <c r="C7618" s="99" t="s">
        <v>10170</v>
      </c>
      <c r="D7618" s="100">
        <v>6.05</v>
      </c>
    </row>
    <row r="7619" spans="1:4" x14ac:dyDescent="0.2">
      <c r="A7619" s="505">
        <v>1321</v>
      </c>
      <c r="B7619" s="98" t="s">
        <v>11271</v>
      </c>
      <c r="C7619" s="99" t="s">
        <v>10170</v>
      </c>
      <c r="D7619" s="100">
        <v>6.48</v>
      </c>
    </row>
    <row r="7620" spans="1:4" x14ac:dyDescent="0.2">
      <c r="A7620" s="505">
        <v>1318</v>
      </c>
      <c r="B7620" s="98" t="s">
        <v>11272</v>
      </c>
      <c r="C7620" s="99" t="s">
        <v>10170</v>
      </c>
      <c r="D7620" s="100">
        <v>6.23</v>
      </c>
    </row>
    <row r="7621" spans="1:4" x14ac:dyDescent="0.2">
      <c r="A7621" s="505">
        <v>1322</v>
      </c>
      <c r="B7621" s="98" t="s">
        <v>11273</v>
      </c>
      <c r="C7621" s="99" t="s">
        <v>10170</v>
      </c>
      <c r="D7621" s="100">
        <v>6.87</v>
      </c>
    </row>
    <row r="7622" spans="1:4" x14ac:dyDescent="0.2">
      <c r="A7622" s="505">
        <v>1323</v>
      </c>
      <c r="B7622" s="98" t="s">
        <v>11274</v>
      </c>
      <c r="C7622" s="99" t="s">
        <v>10170</v>
      </c>
      <c r="D7622" s="100">
        <v>6.72</v>
      </c>
    </row>
    <row r="7623" spans="1:4" x14ac:dyDescent="0.2">
      <c r="A7623" s="505">
        <v>1319</v>
      </c>
      <c r="B7623" s="98" t="s">
        <v>11275</v>
      </c>
      <c r="C7623" s="99" t="s">
        <v>10170</v>
      </c>
      <c r="D7623" s="100">
        <v>5.94</v>
      </c>
    </row>
    <row r="7624" spans="1:4" x14ac:dyDescent="0.2">
      <c r="A7624" s="505">
        <v>11026</v>
      </c>
      <c r="B7624" s="98" t="s">
        <v>11276</v>
      </c>
      <c r="C7624" s="99" t="s">
        <v>10170</v>
      </c>
      <c r="D7624" s="100">
        <v>7.96</v>
      </c>
    </row>
    <row r="7625" spans="1:4" x14ac:dyDescent="0.2">
      <c r="A7625" s="505">
        <v>11027</v>
      </c>
      <c r="B7625" s="98" t="s">
        <v>11277</v>
      </c>
      <c r="C7625" s="99" t="s">
        <v>10170</v>
      </c>
      <c r="D7625" s="100">
        <v>8.4499999999999993</v>
      </c>
    </row>
    <row r="7626" spans="1:4" x14ac:dyDescent="0.2">
      <c r="A7626" s="505">
        <v>11046</v>
      </c>
      <c r="B7626" s="98" t="s">
        <v>11278</v>
      </c>
      <c r="C7626" s="99" t="s">
        <v>10170</v>
      </c>
      <c r="D7626" s="100">
        <v>8.2100000000000009</v>
      </c>
    </row>
    <row r="7627" spans="1:4" x14ac:dyDescent="0.2">
      <c r="A7627" s="505">
        <v>11047</v>
      </c>
      <c r="B7627" s="98" t="s">
        <v>11279</v>
      </c>
      <c r="C7627" s="99" t="s">
        <v>10170</v>
      </c>
      <c r="D7627" s="100">
        <v>6.2</v>
      </c>
    </row>
    <row r="7628" spans="1:4" x14ac:dyDescent="0.2">
      <c r="A7628" s="505">
        <v>39630</v>
      </c>
      <c r="B7628" s="98" t="s">
        <v>11280</v>
      </c>
      <c r="C7628" s="99" t="s">
        <v>10114</v>
      </c>
      <c r="D7628" s="100">
        <v>57.66</v>
      </c>
    </row>
    <row r="7629" spans="1:4" x14ac:dyDescent="0.2">
      <c r="A7629" s="505">
        <v>11049</v>
      </c>
      <c r="B7629" s="98" t="s">
        <v>11281</v>
      </c>
      <c r="C7629" s="99" t="s">
        <v>10170</v>
      </c>
      <c r="D7629" s="100">
        <v>7.65</v>
      </c>
    </row>
    <row r="7630" spans="1:4" x14ac:dyDescent="0.2">
      <c r="A7630" s="505">
        <v>39632</v>
      </c>
      <c r="B7630" s="98" t="s">
        <v>11282</v>
      </c>
      <c r="C7630" s="99" t="s">
        <v>10114</v>
      </c>
      <c r="D7630" s="100">
        <v>40.229999999999997</v>
      </c>
    </row>
    <row r="7631" spans="1:4" x14ac:dyDescent="0.2">
      <c r="A7631" s="505">
        <v>11051</v>
      </c>
      <c r="B7631" s="98" t="s">
        <v>11283</v>
      </c>
      <c r="C7631" s="99" t="s">
        <v>10170</v>
      </c>
      <c r="D7631" s="100">
        <v>8.2200000000000006</v>
      </c>
    </row>
    <row r="7632" spans="1:4" x14ac:dyDescent="0.2">
      <c r="A7632" s="505">
        <v>11061</v>
      </c>
      <c r="B7632" s="98" t="s">
        <v>11284</v>
      </c>
      <c r="C7632" s="99" t="s">
        <v>10170</v>
      </c>
      <c r="D7632" s="100">
        <v>5.75</v>
      </c>
    </row>
    <row r="7633" spans="1:4" x14ac:dyDescent="0.2">
      <c r="A7633" s="505">
        <v>1336</v>
      </c>
      <c r="B7633" s="98" t="s">
        <v>11285</v>
      </c>
      <c r="C7633" s="99" t="s">
        <v>10114</v>
      </c>
      <c r="D7633" s="100">
        <v>1538.54</v>
      </c>
    </row>
    <row r="7634" spans="1:4" x14ac:dyDescent="0.2">
      <c r="A7634" s="505">
        <v>1333</v>
      </c>
      <c r="B7634" s="98" t="s">
        <v>11286</v>
      </c>
      <c r="C7634" s="99" t="s">
        <v>10170</v>
      </c>
      <c r="D7634" s="100">
        <v>5.98</v>
      </c>
    </row>
    <row r="7635" spans="1:4" x14ac:dyDescent="0.2">
      <c r="A7635" s="505">
        <v>1330</v>
      </c>
      <c r="B7635" s="98" t="s">
        <v>11287</v>
      </c>
      <c r="C7635" s="99" t="s">
        <v>10170</v>
      </c>
      <c r="D7635" s="100">
        <v>6.13</v>
      </c>
    </row>
    <row r="7636" spans="1:4" x14ac:dyDescent="0.2">
      <c r="A7636" s="505">
        <v>10957</v>
      </c>
      <c r="B7636" s="98" t="s">
        <v>11288</v>
      </c>
      <c r="C7636" s="99" t="s">
        <v>10170</v>
      </c>
      <c r="D7636" s="100">
        <v>7.65</v>
      </c>
    </row>
    <row r="7637" spans="1:4" x14ac:dyDescent="0.2">
      <c r="A7637" s="505">
        <v>1332</v>
      </c>
      <c r="B7637" s="98" t="s">
        <v>11289</v>
      </c>
      <c r="C7637" s="99" t="s">
        <v>10170</v>
      </c>
      <c r="D7637" s="100">
        <v>6.37</v>
      </c>
    </row>
    <row r="7638" spans="1:4" x14ac:dyDescent="0.2">
      <c r="A7638" s="505">
        <v>1334</v>
      </c>
      <c r="B7638" s="98" t="s">
        <v>11290</v>
      </c>
      <c r="C7638" s="99" t="s">
        <v>10170</v>
      </c>
      <c r="D7638" s="100">
        <v>7.06</v>
      </c>
    </row>
    <row r="7639" spans="1:4" x14ac:dyDescent="0.2">
      <c r="A7639" s="505">
        <v>1335</v>
      </c>
      <c r="B7639" s="98" t="s">
        <v>11291</v>
      </c>
      <c r="C7639" s="99" t="s">
        <v>10170</v>
      </c>
      <c r="D7639" s="100">
        <v>7.16</v>
      </c>
    </row>
    <row r="7640" spans="1:4" x14ac:dyDescent="0.2">
      <c r="A7640" s="505">
        <v>40425</v>
      </c>
      <c r="B7640" s="98" t="s">
        <v>11292</v>
      </c>
      <c r="C7640" s="99" t="s">
        <v>10170</v>
      </c>
      <c r="D7640" s="100">
        <v>5.33</v>
      </c>
    </row>
    <row r="7641" spans="1:4" x14ac:dyDescent="0.2">
      <c r="A7641" s="505">
        <v>1337</v>
      </c>
      <c r="B7641" s="98" t="s">
        <v>11293</v>
      </c>
      <c r="C7641" s="99" t="s">
        <v>10170</v>
      </c>
      <c r="D7641" s="100">
        <v>7.54</v>
      </c>
    </row>
    <row r="7642" spans="1:4" x14ac:dyDescent="0.2">
      <c r="A7642" s="505">
        <v>11122</v>
      </c>
      <c r="B7642" s="98" t="s">
        <v>11294</v>
      </c>
      <c r="C7642" s="99" t="s">
        <v>10170</v>
      </c>
      <c r="D7642" s="100">
        <v>15.6</v>
      </c>
    </row>
    <row r="7643" spans="1:4" x14ac:dyDescent="0.2">
      <c r="A7643" s="505">
        <v>11123</v>
      </c>
      <c r="B7643" s="98" t="s">
        <v>11295</v>
      </c>
      <c r="C7643" s="99" t="s">
        <v>10170</v>
      </c>
      <c r="D7643" s="100">
        <v>15.6</v>
      </c>
    </row>
    <row r="7644" spans="1:4" x14ac:dyDescent="0.2">
      <c r="A7644" s="505">
        <v>11125</v>
      </c>
      <c r="B7644" s="98" t="s">
        <v>11296</v>
      </c>
      <c r="C7644" s="99" t="s">
        <v>10170</v>
      </c>
      <c r="D7644" s="100">
        <v>15.6</v>
      </c>
    </row>
    <row r="7645" spans="1:4" ht="25.5" x14ac:dyDescent="0.2">
      <c r="A7645" s="505">
        <v>39416</v>
      </c>
      <c r="B7645" s="98" t="s">
        <v>11297</v>
      </c>
      <c r="C7645" s="99" t="s">
        <v>10114</v>
      </c>
      <c r="D7645" s="100">
        <v>26.2</v>
      </c>
    </row>
    <row r="7646" spans="1:4" ht="25.5" x14ac:dyDescent="0.2">
      <c r="A7646" s="505">
        <v>39417</v>
      </c>
      <c r="B7646" s="98" t="s">
        <v>11298</v>
      </c>
      <c r="C7646" s="99" t="s">
        <v>10114</v>
      </c>
      <c r="D7646" s="100">
        <v>27.47</v>
      </c>
    </row>
    <row r="7647" spans="1:4" ht="25.5" x14ac:dyDescent="0.2">
      <c r="A7647" s="505">
        <v>39414</v>
      </c>
      <c r="B7647" s="98" t="s">
        <v>11299</v>
      </c>
      <c r="C7647" s="99" t="s">
        <v>10114</v>
      </c>
      <c r="D7647" s="100">
        <v>24.61</v>
      </c>
    </row>
    <row r="7648" spans="1:4" ht="25.5" x14ac:dyDescent="0.2">
      <c r="A7648" s="505">
        <v>39415</v>
      </c>
      <c r="B7648" s="98" t="s">
        <v>11300</v>
      </c>
      <c r="C7648" s="99" t="s">
        <v>10114</v>
      </c>
      <c r="D7648" s="100">
        <v>26.08</v>
      </c>
    </row>
    <row r="7649" spans="1:4" x14ac:dyDescent="0.2">
      <c r="A7649" s="505">
        <v>39412</v>
      </c>
      <c r="B7649" s="98" t="s">
        <v>11301</v>
      </c>
      <c r="C7649" s="99" t="s">
        <v>10114</v>
      </c>
      <c r="D7649" s="100">
        <v>18.53</v>
      </c>
    </row>
    <row r="7650" spans="1:4" x14ac:dyDescent="0.2">
      <c r="A7650" s="505">
        <v>39413</v>
      </c>
      <c r="B7650" s="98" t="s">
        <v>11302</v>
      </c>
      <c r="C7650" s="99" t="s">
        <v>10114</v>
      </c>
      <c r="D7650" s="100">
        <v>18.350000000000001</v>
      </c>
    </row>
    <row r="7651" spans="1:4" x14ac:dyDescent="0.2">
      <c r="A7651" s="505">
        <v>1338</v>
      </c>
      <c r="B7651" s="98" t="s">
        <v>11303</v>
      </c>
      <c r="C7651" s="99" t="s">
        <v>10114</v>
      </c>
      <c r="D7651" s="100">
        <v>18.899999999999999</v>
      </c>
    </row>
    <row r="7652" spans="1:4" x14ac:dyDescent="0.2">
      <c r="A7652" s="505">
        <v>1340</v>
      </c>
      <c r="B7652" s="98" t="s">
        <v>11304</v>
      </c>
      <c r="C7652" s="99" t="s">
        <v>10114</v>
      </c>
      <c r="D7652" s="100">
        <v>21.85</v>
      </c>
    </row>
    <row r="7653" spans="1:4" x14ac:dyDescent="0.2">
      <c r="A7653" s="505">
        <v>1341</v>
      </c>
      <c r="B7653" s="98" t="s">
        <v>11305</v>
      </c>
      <c r="C7653" s="99" t="s">
        <v>10114</v>
      </c>
      <c r="D7653" s="100">
        <v>21.04</v>
      </c>
    </row>
    <row r="7654" spans="1:4" x14ac:dyDescent="0.2">
      <c r="A7654" s="505">
        <v>1364</v>
      </c>
      <c r="B7654" s="98" t="s">
        <v>11306</v>
      </c>
      <c r="C7654" s="99" t="s">
        <v>10114</v>
      </c>
      <c r="D7654" s="100">
        <v>22.12</v>
      </c>
    </row>
    <row r="7655" spans="1:4" x14ac:dyDescent="0.2">
      <c r="A7655" s="505">
        <v>1361</v>
      </c>
      <c r="B7655" s="98" t="s">
        <v>11307</v>
      </c>
      <c r="C7655" s="99" t="s">
        <v>10111</v>
      </c>
      <c r="D7655" s="100">
        <v>92.26</v>
      </c>
    </row>
    <row r="7656" spans="1:4" x14ac:dyDescent="0.2">
      <c r="A7656" s="505">
        <v>1362</v>
      </c>
      <c r="B7656" s="98" t="s">
        <v>11308</v>
      </c>
      <c r="C7656" s="99" t="s">
        <v>10114</v>
      </c>
      <c r="D7656" s="100">
        <v>30.8</v>
      </c>
    </row>
    <row r="7657" spans="1:4" x14ac:dyDescent="0.2">
      <c r="A7657" s="505">
        <v>11131</v>
      </c>
      <c r="B7657" s="98" t="s">
        <v>11309</v>
      </c>
      <c r="C7657" s="99" t="s">
        <v>10114</v>
      </c>
      <c r="D7657" s="100">
        <v>39.409999999999997</v>
      </c>
    </row>
    <row r="7658" spans="1:4" x14ac:dyDescent="0.2">
      <c r="A7658" s="505">
        <v>11132</v>
      </c>
      <c r="B7658" s="98" t="s">
        <v>11310</v>
      </c>
      <c r="C7658" s="99" t="s">
        <v>10114</v>
      </c>
      <c r="D7658" s="100">
        <v>46.6</v>
      </c>
    </row>
    <row r="7659" spans="1:4" x14ac:dyDescent="0.2">
      <c r="A7659" s="505">
        <v>1363</v>
      </c>
      <c r="B7659" s="98" t="s">
        <v>11311</v>
      </c>
      <c r="C7659" s="99" t="s">
        <v>10114</v>
      </c>
      <c r="D7659" s="100">
        <v>15.67</v>
      </c>
    </row>
    <row r="7660" spans="1:4" x14ac:dyDescent="0.2">
      <c r="A7660" s="505">
        <v>11130</v>
      </c>
      <c r="B7660" s="98" t="s">
        <v>11312</v>
      </c>
      <c r="C7660" s="99" t="s">
        <v>10114</v>
      </c>
      <c r="D7660" s="100">
        <v>19.850000000000001</v>
      </c>
    </row>
    <row r="7661" spans="1:4" x14ac:dyDescent="0.2">
      <c r="A7661" s="505">
        <v>11134</v>
      </c>
      <c r="B7661" s="98" t="s">
        <v>11313</v>
      </c>
      <c r="C7661" s="99" t="s">
        <v>10114</v>
      </c>
      <c r="D7661" s="100">
        <v>24.05</v>
      </c>
    </row>
    <row r="7662" spans="1:4" x14ac:dyDescent="0.2">
      <c r="A7662" s="505">
        <v>11135</v>
      </c>
      <c r="B7662" s="98" t="s">
        <v>11314</v>
      </c>
      <c r="C7662" s="99" t="s">
        <v>10114</v>
      </c>
      <c r="D7662" s="100">
        <v>29.31</v>
      </c>
    </row>
    <row r="7663" spans="1:4" x14ac:dyDescent="0.2">
      <c r="A7663" s="505">
        <v>11136</v>
      </c>
      <c r="B7663" s="98" t="s">
        <v>11315</v>
      </c>
      <c r="C7663" s="99" t="s">
        <v>10114</v>
      </c>
      <c r="D7663" s="100">
        <v>31.71</v>
      </c>
    </row>
    <row r="7664" spans="1:4" x14ac:dyDescent="0.2">
      <c r="A7664" s="505">
        <v>34743</v>
      </c>
      <c r="B7664" s="98" t="s">
        <v>11316</v>
      </c>
      <c r="C7664" s="99" t="s">
        <v>10114</v>
      </c>
      <c r="D7664" s="100">
        <v>40.369999999999997</v>
      </c>
    </row>
    <row r="7665" spans="1:4" x14ac:dyDescent="0.2">
      <c r="A7665" s="505">
        <v>11137</v>
      </c>
      <c r="B7665" s="98" t="s">
        <v>11317</v>
      </c>
      <c r="C7665" s="99" t="s">
        <v>10114</v>
      </c>
      <c r="D7665" s="100">
        <v>45.02</v>
      </c>
    </row>
    <row r="7666" spans="1:4" x14ac:dyDescent="0.2">
      <c r="A7666" s="505">
        <v>34745</v>
      </c>
      <c r="B7666" s="98" t="s">
        <v>11318</v>
      </c>
      <c r="C7666" s="99" t="s">
        <v>10114</v>
      </c>
      <c r="D7666" s="100">
        <v>51.3</v>
      </c>
    </row>
    <row r="7667" spans="1:4" x14ac:dyDescent="0.2">
      <c r="A7667" s="505">
        <v>34746</v>
      </c>
      <c r="B7667" s="98" t="s">
        <v>11319</v>
      </c>
      <c r="C7667" s="99" t="s">
        <v>10114</v>
      </c>
      <c r="D7667" s="100">
        <v>13.21</v>
      </c>
    </row>
    <row r="7668" spans="1:4" x14ac:dyDescent="0.2">
      <c r="A7668" s="505">
        <v>1360</v>
      </c>
      <c r="B7668" s="98" t="s">
        <v>11320</v>
      </c>
      <c r="C7668" s="99" t="s">
        <v>10114</v>
      </c>
      <c r="D7668" s="100">
        <v>16.32</v>
      </c>
    </row>
    <row r="7669" spans="1:4" ht="25.5" x14ac:dyDescent="0.2">
      <c r="A7669" s="505">
        <v>1346</v>
      </c>
      <c r="B7669" s="98" t="s">
        <v>11321</v>
      </c>
      <c r="C7669" s="99" t="s">
        <v>10114</v>
      </c>
      <c r="D7669" s="100">
        <v>23.18</v>
      </c>
    </row>
    <row r="7670" spans="1:4" ht="25.5" x14ac:dyDescent="0.2">
      <c r="A7670" s="505">
        <v>1345</v>
      </c>
      <c r="B7670" s="98" t="s">
        <v>11322</v>
      </c>
      <c r="C7670" s="99" t="s">
        <v>10114</v>
      </c>
      <c r="D7670" s="100">
        <v>37.56</v>
      </c>
    </row>
    <row r="7671" spans="1:4" ht="25.5" x14ac:dyDescent="0.2">
      <c r="A7671" s="505">
        <v>1344</v>
      </c>
      <c r="B7671" s="98" t="s">
        <v>11323</v>
      </c>
      <c r="C7671" s="99" t="s">
        <v>10111</v>
      </c>
      <c r="D7671" s="100">
        <v>40.39</v>
      </c>
    </row>
    <row r="7672" spans="1:4" ht="25.5" x14ac:dyDescent="0.2">
      <c r="A7672" s="505">
        <v>1342</v>
      </c>
      <c r="B7672" s="98" t="s">
        <v>11324</v>
      </c>
      <c r="C7672" s="99" t="s">
        <v>10111</v>
      </c>
      <c r="D7672" s="100">
        <v>71.400000000000006</v>
      </c>
    </row>
    <row r="7673" spans="1:4" ht="25.5" x14ac:dyDescent="0.2">
      <c r="A7673" s="505">
        <v>1347</v>
      </c>
      <c r="B7673" s="98" t="s">
        <v>11325</v>
      </c>
      <c r="C7673" s="99" t="s">
        <v>10114</v>
      </c>
      <c r="D7673" s="100">
        <v>27.7</v>
      </c>
    </row>
    <row r="7674" spans="1:4" ht="25.5" x14ac:dyDescent="0.2">
      <c r="A7674" s="505">
        <v>1349</v>
      </c>
      <c r="B7674" s="98" t="s">
        <v>11326</v>
      </c>
      <c r="C7674" s="99" t="s">
        <v>10111</v>
      </c>
      <c r="D7674" s="100">
        <v>101.83</v>
      </c>
    </row>
    <row r="7675" spans="1:4" x14ac:dyDescent="0.2">
      <c r="A7675" s="505">
        <v>1350</v>
      </c>
      <c r="B7675" s="98" t="s">
        <v>11327</v>
      </c>
      <c r="C7675" s="99" t="s">
        <v>10111</v>
      </c>
      <c r="D7675" s="100">
        <v>41.04</v>
      </c>
    </row>
    <row r="7676" spans="1:4" x14ac:dyDescent="0.2">
      <c r="A7676" s="505">
        <v>1357</v>
      </c>
      <c r="B7676" s="98" t="s">
        <v>11328</v>
      </c>
      <c r="C7676" s="99" t="s">
        <v>10111</v>
      </c>
      <c r="D7676" s="100">
        <v>52.28</v>
      </c>
    </row>
    <row r="7677" spans="1:4" x14ac:dyDescent="0.2">
      <c r="A7677" s="505">
        <v>1355</v>
      </c>
      <c r="B7677" s="98" t="s">
        <v>11329</v>
      </c>
      <c r="C7677" s="99" t="s">
        <v>10114</v>
      </c>
      <c r="D7677" s="100">
        <v>24.06</v>
      </c>
    </row>
    <row r="7678" spans="1:4" x14ac:dyDescent="0.2">
      <c r="A7678" s="505">
        <v>1358</v>
      </c>
      <c r="B7678" s="98" t="s">
        <v>11330</v>
      </c>
      <c r="C7678" s="99" t="s">
        <v>10114</v>
      </c>
      <c r="D7678" s="100">
        <v>27.87</v>
      </c>
    </row>
    <row r="7679" spans="1:4" x14ac:dyDescent="0.2">
      <c r="A7679" s="505">
        <v>1359</v>
      </c>
      <c r="B7679" s="98" t="s">
        <v>11331</v>
      </c>
      <c r="C7679" s="99" t="s">
        <v>10111</v>
      </c>
      <c r="D7679" s="100">
        <v>80.760000000000005</v>
      </c>
    </row>
    <row r="7680" spans="1:4" x14ac:dyDescent="0.2">
      <c r="A7680" s="505">
        <v>1351</v>
      </c>
      <c r="B7680" s="98" t="s">
        <v>11332</v>
      </c>
      <c r="C7680" s="99" t="s">
        <v>10111</v>
      </c>
      <c r="D7680" s="100">
        <v>26.02</v>
      </c>
    </row>
    <row r="7681" spans="1:4" x14ac:dyDescent="0.2">
      <c r="A7681" s="505">
        <v>34659</v>
      </c>
      <c r="B7681" s="98" t="s">
        <v>11333</v>
      </c>
      <c r="C7681" s="99" t="s">
        <v>10114</v>
      </c>
      <c r="D7681" s="100">
        <v>19.670000000000002</v>
      </c>
    </row>
    <row r="7682" spans="1:4" x14ac:dyDescent="0.2">
      <c r="A7682" s="505">
        <v>34514</v>
      </c>
      <c r="B7682" s="98" t="s">
        <v>11334</v>
      </c>
      <c r="C7682" s="99" t="s">
        <v>10114</v>
      </c>
      <c r="D7682" s="100">
        <v>21.79</v>
      </c>
    </row>
    <row r="7683" spans="1:4" x14ac:dyDescent="0.2">
      <c r="A7683" s="505">
        <v>34660</v>
      </c>
      <c r="B7683" s="98" t="s">
        <v>11335</v>
      </c>
      <c r="C7683" s="99" t="s">
        <v>10114</v>
      </c>
      <c r="D7683" s="100">
        <v>27.65</v>
      </c>
    </row>
    <row r="7684" spans="1:4" x14ac:dyDescent="0.2">
      <c r="A7684" s="505">
        <v>34661</v>
      </c>
      <c r="B7684" s="98" t="s">
        <v>11336</v>
      </c>
      <c r="C7684" s="99" t="s">
        <v>10114</v>
      </c>
      <c r="D7684" s="100">
        <v>39.71</v>
      </c>
    </row>
    <row r="7685" spans="1:4" x14ac:dyDescent="0.2">
      <c r="A7685" s="505">
        <v>34667</v>
      </c>
      <c r="B7685" s="98" t="s">
        <v>11337</v>
      </c>
      <c r="C7685" s="99" t="s">
        <v>10114</v>
      </c>
      <c r="D7685" s="100">
        <v>14.38</v>
      </c>
    </row>
    <row r="7686" spans="1:4" x14ac:dyDescent="0.2">
      <c r="A7686" s="505">
        <v>34668</v>
      </c>
      <c r="B7686" s="98" t="s">
        <v>11338</v>
      </c>
      <c r="C7686" s="99" t="s">
        <v>10114</v>
      </c>
      <c r="D7686" s="100">
        <v>18.79</v>
      </c>
    </row>
    <row r="7687" spans="1:4" x14ac:dyDescent="0.2">
      <c r="A7687" s="505">
        <v>34741</v>
      </c>
      <c r="B7687" s="98" t="s">
        <v>11339</v>
      </c>
      <c r="C7687" s="99" t="s">
        <v>10114</v>
      </c>
      <c r="D7687" s="100">
        <v>20.68</v>
      </c>
    </row>
    <row r="7688" spans="1:4" x14ac:dyDescent="0.2">
      <c r="A7688" s="505">
        <v>34664</v>
      </c>
      <c r="B7688" s="98" t="s">
        <v>11340</v>
      </c>
      <c r="C7688" s="99" t="s">
        <v>10114</v>
      </c>
      <c r="D7688" s="100">
        <v>22.56</v>
      </c>
    </row>
    <row r="7689" spans="1:4" x14ac:dyDescent="0.2">
      <c r="A7689" s="505">
        <v>34665</v>
      </c>
      <c r="B7689" s="98" t="s">
        <v>11341</v>
      </c>
      <c r="C7689" s="99" t="s">
        <v>10114</v>
      </c>
      <c r="D7689" s="100">
        <v>28.01</v>
      </c>
    </row>
    <row r="7690" spans="1:4" x14ac:dyDescent="0.2">
      <c r="A7690" s="505">
        <v>34666</v>
      </c>
      <c r="B7690" s="98" t="s">
        <v>11342</v>
      </c>
      <c r="C7690" s="99" t="s">
        <v>10114</v>
      </c>
      <c r="D7690" s="100">
        <v>42.31</v>
      </c>
    </row>
    <row r="7691" spans="1:4" x14ac:dyDescent="0.2">
      <c r="A7691" s="505">
        <v>34669</v>
      </c>
      <c r="B7691" s="98" t="s">
        <v>11343</v>
      </c>
      <c r="C7691" s="99" t="s">
        <v>10114</v>
      </c>
      <c r="D7691" s="100">
        <v>15.51</v>
      </c>
    </row>
    <row r="7692" spans="1:4" x14ac:dyDescent="0.2">
      <c r="A7692" s="505">
        <v>34670</v>
      </c>
      <c r="B7692" s="98" t="s">
        <v>11344</v>
      </c>
      <c r="C7692" s="99" t="s">
        <v>10114</v>
      </c>
      <c r="D7692" s="100">
        <v>18.97</v>
      </c>
    </row>
    <row r="7693" spans="1:4" x14ac:dyDescent="0.2">
      <c r="A7693" s="505">
        <v>34671</v>
      </c>
      <c r="B7693" s="98" t="s">
        <v>11345</v>
      </c>
      <c r="C7693" s="99" t="s">
        <v>10114</v>
      </c>
      <c r="D7693" s="100">
        <v>15.84</v>
      </c>
    </row>
    <row r="7694" spans="1:4" x14ac:dyDescent="0.2">
      <c r="A7694" s="505">
        <v>34672</v>
      </c>
      <c r="B7694" s="98" t="s">
        <v>11346</v>
      </c>
      <c r="C7694" s="99" t="s">
        <v>10114</v>
      </c>
      <c r="D7694" s="100">
        <v>16.7</v>
      </c>
    </row>
    <row r="7695" spans="1:4" x14ac:dyDescent="0.2">
      <c r="A7695" s="505">
        <v>34673</v>
      </c>
      <c r="B7695" s="98" t="s">
        <v>11347</v>
      </c>
      <c r="C7695" s="99" t="s">
        <v>10114</v>
      </c>
      <c r="D7695" s="100">
        <v>20.38</v>
      </c>
    </row>
    <row r="7696" spans="1:4" x14ac:dyDescent="0.2">
      <c r="A7696" s="505">
        <v>34674</v>
      </c>
      <c r="B7696" s="98" t="s">
        <v>11348</v>
      </c>
      <c r="C7696" s="99" t="s">
        <v>10114</v>
      </c>
      <c r="D7696" s="100">
        <v>27.09</v>
      </c>
    </row>
    <row r="7697" spans="1:4" x14ac:dyDescent="0.2">
      <c r="A7697" s="505">
        <v>34675</v>
      </c>
      <c r="B7697" s="98" t="s">
        <v>11349</v>
      </c>
      <c r="C7697" s="99" t="s">
        <v>10114</v>
      </c>
      <c r="D7697" s="100">
        <v>33.03</v>
      </c>
    </row>
    <row r="7698" spans="1:4" x14ac:dyDescent="0.2">
      <c r="A7698" s="505">
        <v>34676</v>
      </c>
      <c r="B7698" s="98" t="s">
        <v>11350</v>
      </c>
      <c r="C7698" s="99" t="s">
        <v>10114</v>
      </c>
      <c r="D7698" s="100">
        <v>9.51</v>
      </c>
    </row>
    <row r="7699" spans="1:4" x14ac:dyDescent="0.2">
      <c r="A7699" s="505">
        <v>34677</v>
      </c>
      <c r="B7699" s="98" t="s">
        <v>11351</v>
      </c>
      <c r="C7699" s="99" t="s">
        <v>10114</v>
      </c>
      <c r="D7699" s="100">
        <v>12.78</v>
      </c>
    </row>
    <row r="7700" spans="1:4" ht="25.5" x14ac:dyDescent="0.2">
      <c r="A7700" s="505">
        <v>40623</v>
      </c>
      <c r="B7700" s="98" t="s">
        <v>11352</v>
      </c>
      <c r="C7700" s="99" t="s">
        <v>10560</v>
      </c>
      <c r="D7700" s="100">
        <v>33.619999999999997</v>
      </c>
    </row>
    <row r="7701" spans="1:4" x14ac:dyDescent="0.2">
      <c r="A7701" s="505">
        <v>11112</v>
      </c>
      <c r="B7701" s="98" t="s">
        <v>11353</v>
      </c>
      <c r="C7701" s="99" t="s">
        <v>10170</v>
      </c>
      <c r="D7701" s="100">
        <v>15.6</v>
      </c>
    </row>
    <row r="7702" spans="1:4" x14ac:dyDescent="0.2">
      <c r="A7702" s="505">
        <v>11115</v>
      </c>
      <c r="B7702" s="98" t="s">
        <v>11354</v>
      </c>
      <c r="C7702" s="99" t="s">
        <v>10166</v>
      </c>
      <c r="D7702" s="100">
        <v>7.22</v>
      </c>
    </row>
    <row r="7703" spans="1:4" x14ac:dyDescent="0.2">
      <c r="A7703" s="505">
        <v>11113</v>
      </c>
      <c r="B7703" s="98" t="s">
        <v>11355</v>
      </c>
      <c r="C7703" s="99" t="s">
        <v>10170</v>
      </c>
      <c r="D7703" s="100">
        <v>15.6</v>
      </c>
    </row>
    <row r="7704" spans="1:4" x14ac:dyDescent="0.2">
      <c r="A7704" s="505">
        <v>11114</v>
      </c>
      <c r="B7704" s="98" t="s">
        <v>11356</v>
      </c>
      <c r="C7704" s="99" t="s">
        <v>10166</v>
      </c>
      <c r="D7704" s="100">
        <v>12</v>
      </c>
    </row>
    <row r="7705" spans="1:4" ht="25.5" x14ac:dyDescent="0.2">
      <c r="A7705" s="505">
        <v>12083</v>
      </c>
      <c r="B7705" s="98" t="s">
        <v>11357</v>
      </c>
      <c r="C7705" s="99" t="s">
        <v>10111</v>
      </c>
      <c r="D7705" s="100">
        <v>561.29</v>
      </c>
    </row>
    <row r="7706" spans="1:4" ht="25.5" x14ac:dyDescent="0.2">
      <c r="A7706" s="505">
        <v>12081</v>
      </c>
      <c r="B7706" s="98" t="s">
        <v>11358</v>
      </c>
      <c r="C7706" s="99" t="s">
        <v>10111</v>
      </c>
      <c r="D7706" s="100">
        <v>189.81</v>
      </c>
    </row>
    <row r="7707" spans="1:4" ht="25.5" x14ac:dyDescent="0.2">
      <c r="A7707" s="505">
        <v>12082</v>
      </c>
      <c r="B7707" s="98" t="s">
        <v>11359</v>
      </c>
      <c r="C7707" s="99" t="s">
        <v>10111</v>
      </c>
      <c r="D7707" s="100">
        <v>298.31</v>
      </c>
    </row>
    <row r="7708" spans="1:4" ht="25.5" x14ac:dyDescent="0.2">
      <c r="A7708" s="505">
        <v>13354</v>
      </c>
      <c r="B7708" s="98" t="s">
        <v>11360</v>
      </c>
      <c r="C7708" s="99" t="s">
        <v>10111</v>
      </c>
      <c r="D7708" s="100">
        <v>445.53</v>
      </c>
    </row>
    <row r="7709" spans="1:4" ht="25.5" x14ac:dyDescent="0.2">
      <c r="A7709" s="505">
        <v>14057</v>
      </c>
      <c r="B7709" s="98" t="s">
        <v>11361</v>
      </c>
      <c r="C7709" s="99" t="s">
        <v>10111</v>
      </c>
      <c r="D7709" s="100">
        <v>248.75</v>
      </c>
    </row>
    <row r="7710" spans="1:4" ht="25.5" x14ac:dyDescent="0.2">
      <c r="A7710" s="505">
        <v>14058</v>
      </c>
      <c r="B7710" s="98" t="s">
        <v>11362</v>
      </c>
      <c r="C7710" s="99" t="s">
        <v>10111</v>
      </c>
      <c r="D7710" s="100">
        <v>392.39</v>
      </c>
    </row>
    <row r="7711" spans="1:4" ht="25.5" x14ac:dyDescent="0.2">
      <c r="A7711" s="505">
        <v>20971</v>
      </c>
      <c r="B7711" s="98" t="s">
        <v>11363</v>
      </c>
      <c r="C7711" s="99" t="s">
        <v>10111</v>
      </c>
      <c r="D7711" s="100">
        <v>12.61</v>
      </c>
    </row>
    <row r="7712" spans="1:4" ht="38.25" x14ac:dyDescent="0.2">
      <c r="A7712" s="505">
        <v>5047</v>
      </c>
      <c r="B7712" s="98" t="s">
        <v>11364</v>
      </c>
      <c r="C7712" s="99" t="s">
        <v>10111</v>
      </c>
      <c r="D7712" s="100">
        <v>267.33999999999997</v>
      </c>
    </row>
    <row r="7713" spans="1:4" ht="25.5" x14ac:dyDescent="0.2">
      <c r="A7713" s="505">
        <v>13369</v>
      </c>
      <c r="B7713" s="98" t="s">
        <v>11365</v>
      </c>
      <c r="C7713" s="99" t="s">
        <v>10111</v>
      </c>
      <c r="D7713" s="100">
        <v>289.99</v>
      </c>
    </row>
    <row r="7714" spans="1:4" ht="25.5" x14ac:dyDescent="0.2">
      <c r="A7714" s="505">
        <v>13370</v>
      </c>
      <c r="B7714" s="98" t="s">
        <v>11366</v>
      </c>
      <c r="C7714" s="99" t="s">
        <v>10111</v>
      </c>
      <c r="D7714" s="100">
        <v>402</v>
      </c>
    </row>
    <row r="7715" spans="1:4" x14ac:dyDescent="0.2">
      <c r="A7715" s="505">
        <v>13279</v>
      </c>
      <c r="B7715" s="98" t="s">
        <v>11367</v>
      </c>
      <c r="C7715" s="99" t="s">
        <v>10170</v>
      </c>
      <c r="D7715" s="100">
        <v>5.73</v>
      </c>
    </row>
    <row r="7716" spans="1:4" x14ac:dyDescent="0.2">
      <c r="A7716" s="505">
        <v>11977</v>
      </c>
      <c r="B7716" s="98" t="s">
        <v>11368</v>
      </c>
      <c r="C7716" s="99" t="s">
        <v>10111</v>
      </c>
      <c r="D7716" s="100">
        <v>2.97</v>
      </c>
    </row>
    <row r="7717" spans="1:4" x14ac:dyDescent="0.2">
      <c r="A7717" s="505">
        <v>11975</v>
      </c>
      <c r="B7717" s="98" t="s">
        <v>11369</v>
      </c>
      <c r="C7717" s="99" t="s">
        <v>10111</v>
      </c>
      <c r="D7717" s="100">
        <v>6.51</v>
      </c>
    </row>
    <row r="7718" spans="1:4" x14ac:dyDescent="0.2">
      <c r="A7718" s="505">
        <v>39746</v>
      </c>
      <c r="B7718" s="98" t="s">
        <v>11370</v>
      </c>
      <c r="C7718" s="99" t="s">
        <v>10111</v>
      </c>
      <c r="D7718" s="100">
        <v>72.5</v>
      </c>
    </row>
    <row r="7719" spans="1:4" x14ac:dyDescent="0.2">
      <c r="A7719" s="505">
        <v>11976</v>
      </c>
      <c r="B7719" s="98" t="s">
        <v>11371</v>
      </c>
      <c r="C7719" s="99" t="s">
        <v>10111</v>
      </c>
      <c r="D7719" s="100">
        <v>0.33</v>
      </c>
    </row>
    <row r="7720" spans="1:4" x14ac:dyDescent="0.2">
      <c r="A7720" s="505">
        <v>1368</v>
      </c>
      <c r="B7720" s="98" t="s">
        <v>11372</v>
      </c>
      <c r="C7720" s="99" t="s">
        <v>10111</v>
      </c>
      <c r="D7720" s="100">
        <v>48.61</v>
      </c>
    </row>
    <row r="7721" spans="1:4" x14ac:dyDescent="0.2">
      <c r="A7721" s="505">
        <v>1367</v>
      </c>
      <c r="B7721" s="98" t="s">
        <v>11373</v>
      </c>
      <c r="C7721" s="99" t="s">
        <v>10111</v>
      </c>
      <c r="D7721" s="100">
        <v>157.24</v>
      </c>
    </row>
    <row r="7722" spans="1:4" x14ac:dyDescent="0.2">
      <c r="A7722" s="505">
        <v>7608</v>
      </c>
      <c r="B7722" s="98" t="s">
        <v>11374</v>
      </c>
      <c r="C7722" s="99" t="s">
        <v>10111</v>
      </c>
      <c r="D7722" s="100">
        <v>4.6399999999999997</v>
      </c>
    </row>
    <row r="7723" spans="1:4" ht="25.5" x14ac:dyDescent="0.2">
      <c r="A7723" s="505">
        <v>41900</v>
      </c>
      <c r="B7723" s="98" t="s">
        <v>11375</v>
      </c>
      <c r="C7723" s="99" t="s">
        <v>10170</v>
      </c>
      <c r="D7723" s="100">
        <v>2.23</v>
      </c>
    </row>
    <row r="7724" spans="1:4" ht="25.5" x14ac:dyDescent="0.2">
      <c r="A7724" s="505">
        <v>41899</v>
      </c>
      <c r="B7724" s="98" t="s">
        <v>11376</v>
      </c>
      <c r="C7724" s="99" t="s">
        <v>11250</v>
      </c>
      <c r="D7724" s="100">
        <v>2241.34</v>
      </c>
    </row>
    <row r="7725" spans="1:4" x14ac:dyDescent="0.2">
      <c r="A7725" s="505">
        <v>1380</v>
      </c>
      <c r="B7725" s="98" t="s">
        <v>11377</v>
      </c>
      <c r="C7725" s="99" t="s">
        <v>10170</v>
      </c>
      <c r="D7725" s="100">
        <v>2.4</v>
      </c>
    </row>
    <row r="7726" spans="1:4" x14ac:dyDescent="0.2">
      <c r="A7726" s="505">
        <v>1375</v>
      </c>
      <c r="B7726" s="98" t="s">
        <v>11378</v>
      </c>
      <c r="C7726" s="99" t="s">
        <v>10170</v>
      </c>
      <c r="D7726" s="100">
        <v>10.78</v>
      </c>
    </row>
    <row r="7727" spans="1:4" x14ac:dyDescent="0.2">
      <c r="A7727" s="505">
        <v>1379</v>
      </c>
      <c r="B7727" s="98" t="s">
        <v>11379</v>
      </c>
      <c r="C7727" s="99" t="s">
        <v>10170</v>
      </c>
      <c r="D7727" s="100">
        <v>0.4</v>
      </c>
    </row>
    <row r="7728" spans="1:4" x14ac:dyDescent="0.2">
      <c r="A7728" s="505">
        <v>10511</v>
      </c>
      <c r="B7728" s="98" t="s">
        <v>11380</v>
      </c>
      <c r="C7728" s="99" t="s">
        <v>11381</v>
      </c>
      <c r="D7728" s="100">
        <v>20.45</v>
      </c>
    </row>
    <row r="7729" spans="1:4" x14ac:dyDescent="0.2">
      <c r="A7729" s="505">
        <v>13284</v>
      </c>
      <c r="B7729" s="98" t="s">
        <v>11382</v>
      </c>
      <c r="C7729" s="99" t="s">
        <v>10170</v>
      </c>
      <c r="D7729" s="100">
        <v>0.34</v>
      </c>
    </row>
    <row r="7730" spans="1:4" x14ac:dyDescent="0.2">
      <c r="A7730" s="505">
        <v>25974</v>
      </c>
      <c r="B7730" s="98" t="s">
        <v>11383</v>
      </c>
      <c r="C7730" s="99" t="s">
        <v>10170</v>
      </c>
      <c r="D7730" s="100">
        <v>1.37</v>
      </c>
    </row>
    <row r="7731" spans="1:4" x14ac:dyDescent="0.2">
      <c r="A7731" s="505">
        <v>1382</v>
      </c>
      <c r="B7731" s="98" t="s">
        <v>11384</v>
      </c>
      <c r="C7731" s="99" t="s">
        <v>11381</v>
      </c>
      <c r="D7731" s="100">
        <v>19.7</v>
      </c>
    </row>
    <row r="7732" spans="1:4" x14ac:dyDescent="0.2">
      <c r="A7732" s="505">
        <v>34753</v>
      </c>
      <c r="B7732" s="98" t="s">
        <v>11385</v>
      </c>
      <c r="C7732" s="99" t="s">
        <v>10170</v>
      </c>
      <c r="D7732" s="100">
        <v>0.39</v>
      </c>
    </row>
    <row r="7733" spans="1:4" ht="25.5" x14ac:dyDescent="0.2">
      <c r="A7733" s="505">
        <v>420</v>
      </c>
      <c r="B7733" s="98" t="s">
        <v>11386</v>
      </c>
      <c r="C7733" s="99" t="s">
        <v>10111</v>
      </c>
      <c r="D7733" s="100">
        <v>19.399999999999999</v>
      </c>
    </row>
    <row r="7734" spans="1:4" ht="25.5" x14ac:dyDescent="0.2">
      <c r="A7734" s="505">
        <v>12327</v>
      </c>
      <c r="B7734" s="98" t="s">
        <v>11387</v>
      </c>
      <c r="C7734" s="99" t="s">
        <v>10111</v>
      </c>
      <c r="D7734" s="100">
        <v>23.11</v>
      </c>
    </row>
    <row r="7735" spans="1:4" ht="25.5" x14ac:dyDescent="0.2">
      <c r="A7735" s="505">
        <v>36148</v>
      </c>
      <c r="B7735" s="98" t="s">
        <v>11388</v>
      </c>
      <c r="C7735" s="99" t="s">
        <v>10111</v>
      </c>
      <c r="D7735" s="100">
        <v>45.6</v>
      </c>
    </row>
    <row r="7736" spans="1:4" x14ac:dyDescent="0.2">
      <c r="A7736" s="505">
        <v>12329</v>
      </c>
      <c r="B7736" s="98" t="s">
        <v>11389</v>
      </c>
      <c r="C7736" s="99" t="s">
        <v>10170</v>
      </c>
      <c r="D7736" s="100">
        <v>72.459999999999994</v>
      </c>
    </row>
    <row r="7737" spans="1:4" x14ac:dyDescent="0.2">
      <c r="A7737" s="505">
        <v>1339</v>
      </c>
      <c r="B7737" s="98" t="s">
        <v>11390</v>
      </c>
      <c r="C7737" s="99" t="s">
        <v>10170</v>
      </c>
      <c r="D7737" s="100">
        <v>18.95</v>
      </c>
    </row>
    <row r="7738" spans="1:4" x14ac:dyDescent="0.2">
      <c r="A7738" s="505">
        <v>11849</v>
      </c>
      <c r="B7738" s="98" t="s">
        <v>11391</v>
      </c>
      <c r="C7738" s="99" t="s">
        <v>10172</v>
      </c>
      <c r="D7738" s="100">
        <v>14.77</v>
      </c>
    </row>
    <row r="7739" spans="1:4" ht="25.5" x14ac:dyDescent="0.2">
      <c r="A7739" s="505">
        <v>37418</v>
      </c>
      <c r="B7739" s="98" t="s">
        <v>11392</v>
      </c>
      <c r="C7739" s="99" t="s">
        <v>10111</v>
      </c>
      <c r="D7739" s="100">
        <v>9.0299999999999994</v>
      </c>
    </row>
    <row r="7740" spans="1:4" ht="25.5" x14ac:dyDescent="0.2">
      <c r="A7740" s="505">
        <v>37419</v>
      </c>
      <c r="B7740" s="98" t="s">
        <v>11393</v>
      </c>
      <c r="C7740" s="99" t="s">
        <v>10111</v>
      </c>
      <c r="D7740" s="100">
        <v>9.27</v>
      </c>
    </row>
    <row r="7741" spans="1:4" ht="25.5" x14ac:dyDescent="0.2">
      <c r="A7741" s="505">
        <v>1427</v>
      </c>
      <c r="B7741" s="98" t="s">
        <v>11394</v>
      </c>
      <c r="C7741" s="99" t="s">
        <v>10111</v>
      </c>
      <c r="D7741" s="100">
        <v>19.350000000000001</v>
      </c>
    </row>
    <row r="7742" spans="1:4" ht="25.5" x14ac:dyDescent="0.2">
      <c r="A7742" s="505">
        <v>1402</v>
      </c>
      <c r="B7742" s="98" t="s">
        <v>11395</v>
      </c>
      <c r="C7742" s="99" t="s">
        <v>10111</v>
      </c>
      <c r="D7742" s="100">
        <v>10.210000000000001</v>
      </c>
    </row>
    <row r="7743" spans="1:4" ht="25.5" x14ac:dyDescent="0.2">
      <c r="A7743" s="505">
        <v>1420</v>
      </c>
      <c r="B7743" s="98" t="s">
        <v>11396</v>
      </c>
      <c r="C7743" s="99" t="s">
        <v>10111</v>
      </c>
      <c r="D7743" s="100">
        <v>10.6</v>
      </c>
    </row>
    <row r="7744" spans="1:4" ht="25.5" x14ac:dyDescent="0.2">
      <c r="A7744" s="505">
        <v>1419</v>
      </c>
      <c r="B7744" s="98" t="s">
        <v>11397</v>
      </c>
      <c r="C7744" s="99" t="s">
        <v>10111</v>
      </c>
      <c r="D7744" s="100">
        <v>11.48</v>
      </c>
    </row>
    <row r="7745" spans="1:4" ht="25.5" x14ac:dyDescent="0.2">
      <c r="A7745" s="505">
        <v>1414</v>
      </c>
      <c r="B7745" s="98" t="s">
        <v>11398</v>
      </c>
      <c r="C7745" s="99" t="s">
        <v>10111</v>
      </c>
      <c r="D7745" s="100">
        <v>12.89</v>
      </c>
    </row>
    <row r="7746" spans="1:4" ht="25.5" x14ac:dyDescent="0.2">
      <c r="A7746" s="505">
        <v>1413</v>
      </c>
      <c r="B7746" s="98" t="s">
        <v>11399</v>
      </c>
      <c r="C7746" s="99" t="s">
        <v>10111</v>
      </c>
      <c r="D7746" s="100">
        <v>15.59</v>
      </c>
    </row>
    <row r="7747" spans="1:4" ht="25.5" x14ac:dyDescent="0.2">
      <c r="A7747" s="505">
        <v>1412</v>
      </c>
      <c r="B7747" s="98" t="s">
        <v>11400</v>
      </c>
      <c r="C7747" s="99" t="s">
        <v>10111</v>
      </c>
      <c r="D7747" s="100">
        <v>16.170000000000002</v>
      </c>
    </row>
    <row r="7748" spans="1:4" ht="25.5" x14ac:dyDescent="0.2">
      <c r="A7748" s="505">
        <v>1411</v>
      </c>
      <c r="B7748" s="98" t="s">
        <v>11401</v>
      </c>
      <c r="C7748" s="99" t="s">
        <v>10111</v>
      </c>
      <c r="D7748" s="100">
        <v>29.4</v>
      </c>
    </row>
    <row r="7749" spans="1:4" ht="25.5" x14ac:dyDescent="0.2">
      <c r="A7749" s="505">
        <v>1406</v>
      </c>
      <c r="B7749" s="98" t="s">
        <v>11402</v>
      </c>
      <c r="C7749" s="99" t="s">
        <v>10111</v>
      </c>
      <c r="D7749" s="100">
        <v>19.54</v>
      </c>
    </row>
    <row r="7750" spans="1:4" ht="25.5" x14ac:dyDescent="0.2">
      <c r="A7750" s="505">
        <v>1407</v>
      </c>
      <c r="B7750" s="98" t="s">
        <v>11403</v>
      </c>
      <c r="C7750" s="99" t="s">
        <v>10111</v>
      </c>
      <c r="D7750" s="100">
        <v>24.35</v>
      </c>
    </row>
    <row r="7751" spans="1:4" ht="25.5" x14ac:dyDescent="0.2">
      <c r="A7751" s="505">
        <v>1404</v>
      </c>
      <c r="B7751" s="98" t="s">
        <v>11404</v>
      </c>
      <c r="C7751" s="99" t="s">
        <v>10111</v>
      </c>
      <c r="D7751" s="100">
        <v>25.81</v>
      </c>
    </row>
    <row r="7752" spans="1:4" ht="38.25" x14ac:dyDescent="0.2">
      <c r="A7752" s="505">
        <v>11281</v>
      </c>
      <c r="B7752" s="98" t="s">
        <v>11405</v>
      </c>
      <c r="C7752" s="99" t="s">
        <v>10111</v>
      </c>
      <c r="D7752" s="100">
        <v>9751.2800000000007</v>
      </c>
    </row>
    <row r="7753" spans="1:4" ht="51" x14ac:dyDescent="0.2">
      <c r="A7753" s="505">
        <v>40699</v>
      </c>
      <c r="B7753" s="98" t="s">
        <v>11406</v>
      </c>
      <c r="C7753" s="99" t="s">
        <v>10111</v>
      </c>
      <c r="D7753" s="100">
        <v>5462.39</v>
      </c>
    </row>
    <row r="7754" spans="1:4" ht="51" x14ac:dyDescent="0.2">
      <c r="A7754" s="505">
        <v>40701</v>
      </c>
      <c r="B7754" s="98" t="s">
        <v>11407</v>
      </c>
      <c r="C7754" s="99" t="s">
        <v>10111</v>
      </c>
      <c r="D7754" s="100">
        <v>96582.67</v>
      </c>
    </row>
    <row r="7755" spans="1:4" ht="51" x14ac:dyDescent="0.2">
      <c r="A7755" s="505">
        <v>1442</v>
      </c>
      <c r="B7755" s="98" t="s">
        <v>11408</v>
      </c>
      <c r="C7755" s="99" t="s">
        <v>10111</v>
      </c>
      <c r="D7755" s="100">
        <v>8186.12</v>
      </c>
    </row>
    <row r="7756" spans="1:4" ht="51" x14ac:dyDescent="0.2">
      <c r="A7756" s="505">
        <v>13457</v>
      </c>
      <c r="B7756" s="98" t="s">
        <v>11409</v>
      </c>
      <c r="C7756" s="99" t="s">
        <v>10111</v>
      </c>
      <c r="D7756" s="100">
        <v>7066.14</v>
      </c>
    </row>
    <row r="7757" spans="1:4" ht="51" x14ac:dyDescent="0.2">
      <c r="A7757" s="505">
        <v>40700</v>
      </c>
      <c r="B7757" s="98" t="s">
        <v>11410</v>
      </c>
      <c r="C7757" s="99" t="s">
        <v>10111</v>
      </c>
      <c r="D7757" s="100">
        <v>12715.75</v>
      </c>
    </row>
    <row r="7758" spans="1:4" ht="25.5" x14ac:dyDescent="0.2">
      <c r="A7758" s="505">
        <v>13458</v>
      </c>
      <c r="B7758" s="98" t="s">
        <v>11411</v>
      </c>
      <c r="C7758" s="99" t="s">
        <v>10111</v>
      </c>
      <c r="D7758" s="100">
        <v>12083.1</v>
      </c>
    </row>
    <row r="7759" spans="1:4" ht="25.5" x14ac:dyDescent="0.2">
      <c r="A7759" s="505">
        <v>36524</v>
      </c>
      <c r="B7759" s="98" t="s">
        <v>11412</v>
      </c>
      <c r="C7759" s="99" t="s">
        <v>10111</v>
      </c>
      <c r="D7759" s="100">
        <v>71134.19</v>
      </c>
    </row>
    <row r="7760" spans="1:4" ht="25.5" x14ac:dyDescent="0.2">
      <c r="A7760" s="505">
        <v>36526</v>
      </c>
      <c r="B7760" s="98" t="s">
        <v>11413</v>
      </c>
      <c r="C7760" s="99" t="s">
        <v>10111</v>
      </c>
      <c r="D7760" s="100">
        <v>57322.82</v>
      </c>
    </row>
    <row r="7761" spans="1:4" ht="25.5" x14ac:dyDescent="0.2">
      <c r="A7761" s="505">
        <v>36523</v>
      </c>
      <c r="B7761" s="98" t="s">
        <v>11414</v>
      </c>
      <c r="C7761" s="99" t="s">
        <v>10111</v>
      </c>
      <c r="D7761" s="100">
        <v>122720.43</v>
      </c>
    </row>
    <row r="7762" spans="1:4" ht="25.5" x14ac:dyDescent="0.2">
      <c r="A7762" s="505">
        <v>36527</v>
      </c>
      <c r="B7762" s="98" t="s">
        <v>11415</v>
      </c>
      <c r="C7762" s="99" t="s">
        <v>10111</v>
      </c>
      <c r="D7762" s="100">
        <v>133299.67000000001</v>
      </c>
    </row>
    <row r="7763" spans="1:4" ht="25.5" x14ac:dyDescent="0.2">
      <c r="A7763" s="505">
        <v>13803</v>
      </c>
      <c r="B7763" s="98" t="s">
        <v>11416</v>
      </c>
      <c r="C7763" s="99" t="s">
        <v>10111</v>
      </c>
      <c r="D7763" s="100">
        <v>48200</v>
      </c>
    </row>
    <row r="7764" spans="1:4" ht="25.5" x14ac:dyDescent="0.2">
      <c r="A7764" s="505">
        <v>38642</v>
      </c>
      <c r="B7764" s="98" t="s">
        <v>11417</v>
      </c>
      <c r="C7764" s="99" t="s">
        <v>10111</v>
      </c>
      <c r="D7764" s="100">
        <v>31035.58</v>
      </c>
    </row>
    <row r="7765" spans="1:4" ht="25.5" x14ac:dyDescent="0.2">
      <c r="A7765" s="505">
        <v>36522</v>
      </c>
      <c r="B7765" s="98" t="s">
        <v>11418</v>
      </c>
      <c r="C7765" s="99" t="s">
        <v>10111</v>
      </c>
      <c r="D7765" s="100">
        <v>36094.01</v>
      </c>
    </row>
    <row r="7766" spans="1:4" ht="25.5" x14ac:dyDescent="0.2">
      <c r="A7766" s="505">
        <v>36525</v>
      </c>
      <c r="B7766" s="98" t="s">
        <v>11419</v>
      </c>
      <c r="C7766" s="99" t="s">
        <v>10111</v>
      </c>
      <c r="D7766" s="100">
        <v>48338.31</v>
      </c>
    </row>
    <row r="7767" spans="1:4" ht="25.5" x14ac:dyDescent="0.2">
      <c r="A7767" s="505">
        <v>41991</v>
      </c>
      <c r="B7767" s="98" t="s">
        <v>11420</v>
      </c>
      <c r="C7767" s="99" t="s">
        <v>10111</v>
      </c>
      <c r="D7767" s="100">
        <v>1786.17</v>
      </c>
    </row>
    <row r="7768" spans="1:4" ht="25.5" x14ac:dyDescent="0.2">
      <c r="A7768" s="505">
        <v>34348</v>
      </c>
      <c r="B7768" s="98" t="s">
        <v>11421</v>
      </c>
      <c r="C7768" s="99" t="s">
        <v>10166</v>
      </c>
      <c r="D7768" s="100">
        <v>24.23</v>
      </c>
    </row>
    <row r="7769" spans="1:4" ht="25.5" x14ac:dyDescent="0.2">
      <c r="A7769" s="505">
        <v>34347</v>
      </c>
      <c r="B7769" s="98" t="s">
        <v>11422</v>
      </c>
      <c r="C7769" s="99" t="s">
        <v>10166</v>
      </c>
      <c r="D7769" s="100">
        <v>12.52</v>
      </c>
    </row>
    <row r="7770" spans="1:4" ht="25.5" x14ac:dyDescent="0.2">
      <c r="A7770" s="505">
        <v>11146</v>
      </c>
      <c r="B7770" s="98" t="s">
        <v>11423</v>
      </c>
      <c r="C7770" s="99" t="s">
        <v>10119</v>
      </c>
      <c r="D7770" s="100">
        <v>260.52</v>
      </c>
    </row>
    <row r="7771" spans="1:4" ht="25.5" x14ac:dyDescent="0.2">
      <c r="A7771" s="505">
        <v>11147</v>
      </c>
      <c r="B7771" s="98" t="s">
        <v>11424</v>
      </c>
      <c r="C7771" s="99" t="s">
        <v>10119</v>
      </c>
      <c r="D7771" s="100">
        <v>270.17</v>
      </c>
    </row>
    <row r="7772" spans="1:4" ht="25.5" x14ac:dyDescent="0.2">
      <c r="A7772" s="505">
        <v>34872</v>
      </c>
      <c r="B7772" s="98" t="s">
        <v>11425</v>
      </c>
      <c r="C7772" s="99" t="s">
        <v>10119</v>
      </c>
      <c r="D7772" s="100">
        <v>279.82</v>
      </c>
    </row>
    <row r="7773" spans="1:4" ht="25.5" x14ac:dyDescent="0.2">
      <c r="A7773" s="505">
        <v>34491</v>
      </c>
      <c r="B7773" s="98" t="s">
        <v>11426</v>
      </c>
      <c r="C7773" s="99" t="s">
        <v>10119</v>
      </c>
      <c r="D7773" s="100">
        <v>285.48</v>
      </c>
    </row>
    <row r="7774" spans="1:4" ht="25.5" x14ac:dyDescent="0.2">
      <c r="A7774" s="505">
        <v>34770</v>
      </c>
      <c r="B7774" s="98" t="s">
        <v>11427</v>
      </c>
      <c r="C7774" s="99" t="s">
        <v>11250</v>
      </c>
      <c r="D7774" s="100">
        <v>213.11</v>
      </c>
    </row>
    <row r="7775" spans="1:4" ht="25.5" x14ac:dyDescent="0.2">
      <c r="A7775" s="505">
        <v>1518</v>
      </c>
      <c r="B7775" s="98" t="s">
        <v>11428</v>
      </c>
      <c r="C7775" s="99" t="s">
        <v>11250</v>
      </c>
      <c r="D7775" s="100">
        <v>230</v>
      </c>
    </row>
    <row r="7776" spans="1:4" ht="25.5" x14ac:dyDescent="0.2">
      <c r="A7776" s="505">
        <v>41965</v>
      </c>
      <c r="B7776" s="98" t="s">
        <v>11429</v>
      </c>
      <c r="C7776" s="99" t="s">
        <v>11250</v>
      </c>
      <c r="D7776" s="100">
        <v>222.82</v>
      </c>
    </row>
    <row r="7777" spans="1:4" ht="25.5" x14ac:dyDescent="0.2">
      <c r="A7777" s="505">
        <v>34492</v>
      </c>
      <c r="B7777" s="98" t="s">
        <v>11430</v>
      </c>
      <c r="C7777" s="99" t="s">
        <v>10119</v>
      </c>
      <c r="D7777" s="100">
        <v>236.4</v>
      </c>
    </row>
    <row r="7778" spans="1:4" ht="25.5" x14ac:dyDescent="0.2">
      <c r="A7778" s="505">
        <v>1524</v>
      </c>
      <c r="B7778" s="98" t="s">
        <v>11431</v>
      </c>
      <c r="C7778" s="99" t="s">
        <v>10119</v>
      </c>
      <c r="D7778" s="100">
        <v>275</v>
      </c>
    </row>
    <row r="7779" spans="1:4" ht="25.5" x14ac:dyDescent="0.2">
      <c r="A7779" s="505">
        <v>38404</v>
      </c>
      <c r="B7779" s="98" t="s">
        <v>11432</v>
      </c>
      <c r="C7779" s="99" t="s">
        <v>10119</v>
      </c>
      <c r="D7779" s="100">
        <v>290.25</v>
      </c>
    </row>
    <row r="7780" spans="1:4" ht="25.5" x14ac:dyDescent="0.2">
      <c r="A7780" s="505">
        <v>39849</v>
      </c>
      <c r="B7780" s="98" t="s">
        <v>11433</v>
      </c>
      <c r="C7780" s="99" t="s">
        <v>10119</v>
      </c>
      <c r="D7780" s="100">
        <v>289.63</v>
      </c>
    </row>
    <row r="7781" spans="1:4" ht="25.5" x14ac:dyDescent="0.2">
      <c r="A7781" s="505">
        <v>38464</v>
      </c>
      <c r="B7781" s="98" t="s">
        <v>11434</v>
      </c>
      <c r="C7781" s="99" t="s">
        <v>10119</v>
      </c>
      <c r="D7781" s="100">
        <v>350.62</v>
      </c>
    </row>
    <row r="7782" spans="1:4" ht="25.5" x14ac:dyDescent="0.2">
      <c r="A7782" s="505">
        <v>34493</v>
      </c>
      <c r="B7782" s="98" t="s">
        <v>11435</v>
      </c>
      <c r="C7782" s="99" t="s">
        <v>10119</v>
      </c>
      <c r="D7782" s="100">
        <v>245.57</v>
      </c>
    </row>
    <row r="7783" spans="1:4" ht="25.5" x14ac:dyDescent="0.2">
      <c r="A7783" s="505">
        <v>1527</v>
      </c>
      <c r="B7783" s="98" t="s">
        <v>11436</v>
      </c>
      <c r="C7783" s="99" t="s">
        <v>10119</v>
      </c>
      <c r="D7783" s="100">
        <v>286.57</v>
      </c>
    </row>
    <row r="7784" spans="1:4" ht="25.5" x14ac:dyDescent="0.2">
      <c r="A7784" s="505">
        <v>38405</v>
      </c>
      <c r="B7784" s="98" t="s">
        <v>11437</v>
      </c>
      <c r="C7784" s="99" t="s">
        <v>10119</v>
      </c>
      <c r="D7784" s="100">
        <v>307.67</v>
      </c>
    </row>
    <row r="7785" spans="1:4" ht="25.5" x14ac:dyDescent="0.2">
      <c r="A7785" s="505">
        <v>38408</v>
      </c>
      <c r="B7785" s="98" t="s">
        <v>11438</v>
      </c>
      <c r="C7785" s="99" t="s">
        <v>10119</v>
      </c>
      <c r="D7785" s="100">
        <v>319.93</v>
      </c>
    </row>
    <row r="7786" spans="1:4" ht="25.5" x14ac:dyDescent="0.2">
      <c r="A7786" s="505">
        <v>34494</v>
      </c>
      <c r="B7786" s="98" t="s">
        <v>11439</v>
      </c>
      <c r="C7786" s="99" t="s">
        <v>10119</v>
      </c>
      <c r="D7786" s="100">
        <v>256.47000000000003</v>
      </c>
    </row>
    <row r="7787" spans="1:4" ht="25.5" x14ac:dyDescent="0.2">
      <c r="A7787" s="505">
        <v>1525</v>
      </c>
      <c r="B7787" s="98" t="s">
        <v>11440</v>
      </c>
      <c r="C7787" s="99" t="s">
        <v>10119</v>
      </c>
      <c r="D7787" s="100">
        <v>296.22000000000003</v>
      </c>
    </row>
    <row r="7788" spans="1:4" ht="25.5" x14ac:dyDescent="0.2">
      <c r="A7788" s="505">
        <v>38406</v>
      </c>
      <c r="B7788" s="98" t="s">
        <v>11441</v>
      </c>
      <c r="C7788" s="99" t="s">
        <v>10119</v>
      </c>
      <c r="D7788" s="100">
        <v>323.26</v>
      </c>
    </row>
    <row r="7789" spans="1:4" ht="25.5" x14ac:dyDescent="0.2">
      <c r="A7789" s="505">
        <v>38409</v>
      </c>
      <c r="B7789" s="98" t="s">
        <v>11442</v>
      </c>
      <c r="C7789" s="99" t="s">
        <v>10119</v>
      </c>
      <c r="D7789" s="100">
        <v>344.85</v>
      </c>
    </row>
    <row r="7790" spans="1:4" ht="25.5" x14ac:dyDescent="0.2">
      <c r="A7790" s="505">
        <v>34495</v>
      </c>
      <c r="B7790" s="98" t="s">
        <v>11443</v>
      </c>
      <c r="C7790" s="99" t="s">
        <v>10119</v>
      </c>
      <c r="D7790" s="100">
        <v>267.42</v>
      </c>
    </row>
    <row r="7791" spans="1:4" ht="25.5" x14ac:dyDescent="0.2">
      <c r="A7791" s="505">
        <v>11145</v>
      </c>
      <c r="B7791" s="98" t="s">
        <v>11444</v>
      </c>
      <c r="C7791" s="99" t="s">
        <v>10119</v>
      </c>
      <c r="D7791" s="100">
        <v>306.83999999999997</v>
      </c>
    </row>
    <row r="7792" spans="1:4" ht="25.5" x14ac:dyDescent="0.2">
      <c r="A7792" s="505">
        <v>34496</v>
      </c>
      <c r="B7792" s="98" t="s">
        <v>11445</v>
      </c>
      <c r="C7792" s="99" t="s">
        <v>10119</v>
      </c>
      <c r="D7792" s="100">
        <v>279.33999999999997</v>
      </c>
    </row>
    <row r="7793" spans="1:4" ht="25.5" x14ac:dyDescent="0.2">
      <c r="A7793" s="505">
        <v>34479</v>
      </c>
      <c r="B7793" s="98" t="s">
        <v>11446</v>
      </c>
      <c r="C7793" s="99" t="s">
        <v>10119</v>
      </c>
      <c r="D7793" s="100">
        <v>318.42</v>
      </c>
    </row>
    <row r="7794" spans="1:4" ht="25.5" x14ac:dyDescent="0.2">
      <c r="A7794" s="505">
        <v>34481</v>
      </c>
      <c r="B7794" s="98" t="s">
        <v>11447</v>
      </c>
      <c r="C7794" s="99" t="s">
        <v>10119</v>
      </c>
      <c r="D7794" s="100">
        <v>357.98</v>
      </c>
    </row>
    <row r="7795" spans="1:4" ht="25.5" x14ac:dyDescent="0.2">
      <c r="A7795" s="505">
        <v>34483</v>
      </c>
      <c r="B7795" s="98" t="s">
        <v>11448</v>
      </c>
      <c r="C7795" s="99" t="s">
        <v>10119</v>
      </c>
      <c r="D7795" s="100">
        <v>424.56</v>
      </c>
    </row>
    <row r="7796" spans="1:4" ht="25.5" x14ac:dyDescent="0.2">
      <c r="A7796" s="505">
        <v>34485</v>
      </c>
      <c r="B7796" s="98" t="s">
        <v>11449</v>
      </c>
      <c r="C7796" s="99" t="s">
        <v>10119</v>
      </c>
      <c r="D7796" s="100">
        <v>545.16999999999996</v>
      </c>
    </row>
    <row r="7797" spans="1:4" ht="25.5" x14ac:dyDescent="0.2">
      <c r="A7797" s="505">
        <v>34497</v>
      </c>
      <c r="B7797" s="98" t="s">
        <v>11450</v>
      </c>
      <c r="C7797" s="99" t="s">
        <v>10119</v>
      </c>
      <c r="D7797" s="100">
        <v>752.63</v>
      </c>
    </row>
    <row r="7798" spans="1:4" ht="25.5" x14ac:dyDescent="0.2">
      <c r="A7798" s="505">
        <v>14041</v>
      </c>
      <c r="B7798" s="98" t="s">
        <v>11451</v>
      </c>
      <c r="C7798" s="99" t="s">
        <v>10119</v>
      </c>
      <c r="D7798" s="100">
        <v>235.88</v>
      </c>
    </row>
    <row r="7799" spans="1:4" ht="25.5" x14ac:dyDescent="0.2">
      <c r="A7799" s="505">
        <v>1523</v>
      </c>
      <c r="B7799" s="98" t="s">
        <v>11452</v>
      </c>
      <c r="C7799" s="99" t="s">
        <v>10119</v>
      </c>
      <c r="D7799" s="100">
        <v>238.13</v>
      </c>
    </row>
    <row r="7800" spans="1:4" x14ac:dyDescent="0.2">
      <c r="A7800" s="505">
        <v>14052</v>
      </c>
      <c r="B7800" s="98" t="s">
        <v>11453</v>
      </c>
      <c r="C7800" s="99" t="s">
        <v>10111</v>
      </c>
      <c r="D7800" s="100">
        <v>8.85</v>
      </c>
    </row>
    <row r="7801" spans="1:4" x14ac:dyDescent="0.2">
      <c r="A7801" s="505">
        <v>14054</v>
      </c>
      <c r="B7801" s="98" t="s">
        <v>11454</v>
      </c>
      <c r="C7801" s="99" t="s">
        <v>10111</v>
      </c>
      <c r="D7801" s="100">
        <v>11.5</v>
      </c>
    </row>
    <row r="7802" spans="1:4" x14ac:dyDescent="0.2">
      <c r="A7802" s="505">
        <v>14053</v>
      </c>
      <c r="B7802" s="98" t="s">
        <v>11455</v>
      </c>
      <c r="C7802" s="99" t="s">
        <v>10111</v>
      </c>
      <c r="D7802" s="100">
        <v>8.98</v>
      </c>
    </row>
    <row r="7803" spans="1:4" x14ac:dyDescent="0.2">
      <c r="A7803" s="505">
        <v>2558</v>
      </c>
      <c r="B7803" s="98" t="s">
        <v>11456</v>
      </c>
      <c r="C7803" s="99" t="s">
        <v>10111</v>
      </c>
      <c r="D7803" s="100">
        <v>6.76</v>
      </c>
    </row>
    <row r="7804" spans="1:4" x14ac:dyDescent="0.2">
      <c r="A7804" s="505">
        <v>2560</v>
      </c>
      <c r="B7804" s="98" t="s">
        <v>11457</v>
      </c>
      <c r="C7804" s="99" t="s">
        <v>10111</v>
      </c>
      <c r="D7804" s="100">
        <v>11.9</v>
      </c>
    </row>
    <row r="7805" spans="1:4" x14ac:dyDescent="0.2">
      <c r="A7805" s="505">
        <v>2559</v>
      </c>
      <c r="B7805" s="98" t="s">
        <v>11458</v>
      </c>
      <c r="C7805" s="99" t="s">
        <v>10111</v>
      </c>
      <c r="D7805" s="100">
        <v>9.52</v>
      </c>
    </row>
    <row r="7806" spans="1:4" x14ac:dyDescent="0.2">
      <c r="A7806" s="505">
        <v>2592</v>
      </c>
      <c r="B7806" s="98" t="s">
        <v>11459</v>
      </c>
      <c r="C7806" s="99" t="s">
        <v>10111</v>
      </c>
      <c r="D7806" s="100">
        <v>157.82</v>
      </c>
    </row>
    <row r="7807" spans="1:4" x14ac:dyDescent="0.2">
      <c r="A7807" s="505">
        <v>2566</v>
      </c>
      <c r="B7807" s="98" t="s">
        <v>11460</v>
      </c>
      <c r="C7807" s="99" t="s">
        <v>10111</v>
      </c>
      <c r="D7807" s="100">
        <v>15.88</v>
      </c>
    </row>
    <row r="7808" spans="1:4" x14ac:dyDescent="0.2">
      <c r="A7808" s="505">
        <v>2589</v>
      </c>
      <c r="B7808" s="98" t="s">
        <v>11461</v>
      </c>
      <c r="C7808" s="99" t="s">
        <v>10111</v>
      </c>
      <c r="D7808" s="100">
        <v>21.11</v>
      </c>
    </row>
    <row r="7809" spans="1:4" x14ac:dyDescent="0.2">
      <c r="A7809" s="505">
        <v>2591</v>
      </c>
      <c r="B7809" s="98" t="s">
        <v>11462</v>
      </c>
      <c r="C7809" s="99" t="s">
        <v>10111</v>
      </c>
      <c r="D7809" s="100">
        <v>7.7</v>
      </c>
    </row>
    <row r="7810" spans="1:4" x14ac:dyDescent="0.2">
      <c r="A7810" s="505">
        <v>2590</v>
      </c>
      <c r="B7810" s="98" t="s">
        <v>11463</v>
      </c>
      <c r="C7810" s="99" t="s">
        <v>10111</v>
      </c>
      <c r="D7810" s="100">
        <v>12.95</v>
      </c>
    </row>
    <row r="7811" spans="1:4" x14ac:dyDescent="0.2">
      <c r="A7811" s="505">
        <v>2567</v>
      </c>
      <c r="B7811" s="98" t="s">
        <v>11464</v>
      </c>
      <c r="C7811" s="99" t="s">
        <v>10111</v>
      </c>
      <c r="D7811" s="100">
        <v>30.96</v>
      </c>
    </row>
    <row r="7812" spans="1:4" x14ac:dyDescent="0.2">
      <c r="A7812" s="505">
        <v>2565</v>
      </c>
      <c r="B7812" s="98" t="s">
        <v>11465</v>
      </c>
      <c r="C7812" s="99" t="s">
        <v>10111</v>
      </c>
      <c r="D7812" s="100">
        <v>7.71</v>
      </c>
    </row>
    <row r="7813" spans="1:4" x14ac:dyDescent="0.2">
      <c r="A7813" s="505">
        <v>2568</v>
      </c>
      <c r="B7813" s="98" t="s">
        <v>11466</v>
      </c>
      <c r="C7813" s="99" t="s">
        <v>10111</v>
      </c>
      <c r="D7813" s="100">
        <v>85.98</v>
      </c>
    </row>
    <row r="7814" spans="1:4" x14ac:dyDescent="0.2">
      <c r="A7814" s="505">
        <v>2594</v>
      </c>
      <c r="B7814" s="98" t="s">
        <v>11467</v>
      </c>
      <c r="C7814" s="99" t="s">
        <v>10111</v>
      </c>
      <c r="D7814" s="100">
        <v>143.24</v>
      </c>
    </row>
    <row r="7815" spans="1:4" x14ac:dyDescent="0.2">
      <c r="A7815" s="505">
        <v>2587</v>
      </c>
      <c r="B7815" s="98" t="s">
        <v>11468</v>
      </c>
      <c r="C7815" s="99" t="s">
        <v>10111</v>
      </c>
      <c r="D7815" s="100">
        <v>24.41</v>
      </c>
    </row>
    <row r="7816" spans="1:4" x14ac:dyDescent="0.2">
      <c r="A7816" s="505">
        <v>2588</v>
      </c>
      <c r="B7816" s="98" t="s">
        <v>11469</v>
      </c>
      <c r="C7816" s="99" t="s">
        <v>10111</v>
      </c>
      <c r="D7816" s="100">
        <v>19.39</v>
      </c>
    </row>
    <row r="7817" spans="1:4" x14ac:dyDescent="0.2">
      <c r="A7817" s="505">
        <v>2569</v>
      </c>
      <c r="B7817" s="98" t="s">
        <v>11470</v>
      </c>
      <c r="C7817" s="99" t="s">
        <v>10111</v>
      </c>
      <c r="D7817" s="100">
        <v>7.47</v>
      </c>
    </row>
    <row r="7818" spans="1:4" x14ac:dyDescent="0.2">
      <c r="A7818" s="505">
        <v>2570</v>
      </c>
      <c r="B7818" s="98" t="s">
        <v>11471</v>
      </c>
      <c r="C7818" s="99" t="s">
        <v>10111</v>
      </c>
      <c r="D7818" s="100">
        <v>12.52</v>
      </c>
    </row>
    <row r="7819" spans="1:4" x14ac:dyDescent="0.2">
      <c r="A7819" s="505">
        <v>2571</v>
      </c>
      <c r="B7819" s="98" t="s">
        <v>11472</v>
      </c>
      <c r="C7819" s="99" t="s">
        <v>10111</v>
      </c>
      <c r="D7819" s="100">
        <v>37.18</v>
      </c>
    </row>
    <row r="7820" spans="1:4" x14ac:dyDescent="0.2">
      <c r="A7820" s="505">
        <v>2593</v>
      </c>
      <c r="B7820" s="98" t="s">
        <v>11473</v>
      </c>
      <c r="C7820" s="99" t="s">
        <v>10111</v>
      </c>
      <c r="D7820" s="100">
        <v>7.96</v>
      </c>
    </row>
    <row r="7821" spans="1:4" x14ac:dyDescent="0.2">
      <c r="A7821" s="505">
        <v>2572</v>
      </c>
      <c r="B7821" s="98" t="s">
        <v>11474</v>
      </c>
      <c r="C7821" s="99" t="s">
        <v>10111</v>
      </c>
      <c r="D7821" s="100">
        <v>109.96</v>
      </c>
    </row>
    <row r="7822" spans="1:4" x14ac:dyDescent="0.2">
      <c r="A7822" s="505">
        <v>2595</v>
      </c>
      <c r="B7822" s="98" t="s">
        <v>11475</v>
      </c>
      <c r="C7822" s="99" t="s">
        <v>10111</v>
      </c>
      <c r="D7822" s="100">
        <v>171.56</v>
      </c>
    </row>
    <row r="7823" spans="1:4" x14ac:dyDescent="0.2">
      <c r="A7823" s="505">
        <v>2576</v>
      </c>
      <c r="B7823" s="98" t="s">
        <v>11476</v>
      </c>
      <c r="C7823" s="99" t="s">
        <v>10111</v>
      </c>
      <c r="D7823" s="100">
        <v>29.24</v>
      </c>
    </row>
    <row r="7824" spans="1:4" x14ac:dyDescent="0.2">
      <c r="A7824" s="505">
        <v>2575</v>
      </c>
      <c r="B7824" s="98" t="s">
        <v>11477</v>
      </c>
      <c r="C7824" s="99" t="s">
        <v>10111</v>
      </c>
      <c r="D7824" s="100">
        <v>21.98</v>
      </c>
    </row>
    <row r="7825" spans="1:4" x14ac:dyDescent="0.2">
      <c r="A7825" s="505">
        <v>2573</v>
      </c>
      <c r="B7825" s="98" t="s">
        <v>11478</v>
      </c>
      <c r="C7825" s="99" t="s">
        <v>10111</v>
      </c>
      <c r="D7825" s="100">
        <v>9.1300000000000008</v>
      </c>
    </row>
    <row r="7826" spans="1:4" x14ac:dyDescent="0.2">
      <c r="A7826" s="505">
        <v>2586</v>
      </c>
      <c r="B7826" s="98" t="s">
        <v>11479</v>
      </c>
      <c r="C7826" s="99" t="s">
        <v>10111</v>
      </c>
      <c r="D7826" s="100">
        <v>14.8</v>
      </c>
    </row>
    <row r="7827" spans="1:4" x14ac:dyDescent="0.2">
      <c r="A7827" s="505">
        <v>2577</v>
      </c>
      <c r="B7827" s="98" t="s">
        <v>11480</v>
      </c>
      <c r="C7827" s="99" t="s">
        <v>10111</v>
      </c>
      <c r="D7827" s="100">
        <v>39.630000000000003</v>
      </c>
    </row>
    <row r="7828" spans="1:4" x14ac:dyDescent="0.2">
      <c r="A7828" s="505">
        <v>2574</v>
      </c>
      <c r="B7828" s="98" t="s">
        <v>11481</v>
      </c>
      <c r="C7828" s="99" t="s">
        <v>10111</v>
      </c>
      <c r="D7828" s="100">
        <v>9.19</v>
      </c>
    </row>
    <row r="7829" spans="1:4" x14ac:dyDescent="0.2">
      <c r="A7829" s="505">
        <v>2578</v>
      </c>
      <c r="B7829" s="98" t="s">
        <v>11482</v>
      </c>
      <c r="C7829" s="99" t="s">
        <v>10111</v>
      </c>
      <c r="D7829" s="100">
        <v>123.72</v>
      </c>
    </row>
    <row r="7830" spans="1:4" x14ac:dyDescent="0.2">
      <c r="A7830" s="505">
        <v>2585</v>
      </c>
      <c r="B7830" s="98" t="s">
        <v>11483</v>
      </c>
      <c r="C7830" s="99" t="s">
        <v>10111</v>
      </c>
      <c r="D7830" s="100">
        <v>169.78</v>
      </c>
    </row>
    <row r="7831" spans="1:4" x14ac:dyDescent="0.2">
      <c r="A7831" s="505">
        <v>12008</v>
      </c>
      <c r="B7831" s="98" t="s">
        <v>11484</v>
      </c>
      <c r="C7831" s="99" t="s">
        <v>10111</v>
      </c>
      <c r="D7831" s="100">
        <v>91.09</v>
      </c>
    </row>
    <row r="7832" spans="1:4" x14ac:dyDescent="0.2">
      <c r="A7832" s="505">
        <v>2582</v>
      </c>
      <c r="B7832" s="98" t="s">
        <v>11485</v>
      </c>
      <c r="C7832" s="99" t="s">
        <v>10111</v>
      </c>
      <c r="D7832" s="100">
        <v>27.12</v>
      </c>
    </row>
    <row r="7833" spans="1:4" x14ac:dyDescent="0.2">
      <c r="A7833" s="505">
        <v>2597</v>
      </c>
      <c r="B7833" s="98" t="s">
        <v>11486</v>
      </c>
      <c r="C7833" s="99" t="s">
        <v>10111</v>
      </c>
      <c r="D7833" s="100">
        <v>23.25</v>
      </c>
    </row>
    <row r="7834" spans="1:4" x14ac:dyDescent="0.2">
      <c r="A7834" s="505">
        <v>2579</v>
      </c>
      <c r="B7834" s="98" t="s">
        <v>11487</v>
      </c>
      <c r="C7834" s="99" t="s">
        <v>10111</v>
      </c>
      <c r="D7834" s="100">
        <v>11.07</v>
      </c>
    </row>
    <row r="7835" spans="1:4" x14ac:dyDescent="0.2">
      <c r="A7835" s="505">
        <v>2581</v>
      </c>
      <c r="B7835" s="98" t="s">
        <v>11488</v>
      </c>
      <c r="C7835" s="99" t="s">
        <v>10111</v>
      </c>
      <c r="D7835" s="100">
        <v>14.16</v>
      </c>
    </row>
    <row r="7836" spans="1:4" x14ac:dyDescent="0.2">
      <c r="A7836" s="505">
        <v>2596</v>
      </c>
      <c r="B7836" s="98" t="s">
        <v>11489</v>
      </c>
      <c r="C7836" s="99" t="s">
        <v>10111</v>
      </c>
      <c r="D7836" s="100">
        <v>41.89</v>
      </c>
    </row>
    <row r="7837" spans="1:4" x14ac:dyDescent="0.2">
      <c r="A7837" s="505">
        <v>2580</v>
      </c>
      <c r="B7837" s="98" t="s">
        <v>11490</v>
      </c>
      <c r="C7837" s="99" t="s">
        <v>10111</v>
      </c>
      <c r="D7837" s="100">
        <v>12.13</v>
      </c>
    </row>
    <row r="7838" spans="1:4" x14ac:dyDescent="0.2">
      <c r="A7838" s="505">
        <v>2583</v>
      </c>
      <c r="B7838" s="98" t="s">
        <v>11491</v>
      </c>
      <c r="C7838" s="99" t="s">
        <v>10111</v>
      </c>
      <c r="D7838" s="100">
        <v>101.88</v>
      </c>
    </row>
    <row r="7839" spans="1:4" x14ac:dyDescent="0.2">
      <c r="A7839" s="505">
        <v>2584</v>
      </c>
      <c r="B7839" s="98" t="s">
        <v>11492</v>
      </c>
      <c r="C7839" s="99" t="s">
        <v>10111</v>
      </c>
      <c r="D7839" s="100">
        <v>169.6</v>
      </c>
    </row>
    <row r="7840" spans="1:4" x14ac:dyDescent="0.2">
      <c r="A7840" s="505">
        <v>12010</v>
      </c>
      <c r="B7840" s="98" t="s">
        <v>11493</v>
      </c>
      <c r="C7840" s="99" t="s">
        <v>10111</v>
      </c>
      <c r="D7840" s="100">
        <v>7.75</v>
      </c>
    </row>
    <row r="7841" spans="1:4" x14ac:dyDescent="0.2">
      <c r="A7841" s="505">
        <v>39329</v>
      </c>
      <c r="B7841" s="98" t="s">
        <v>11494</v>
      </c>
      <c r="C7841" s="99" t="s">
        <v>10111</v>
      </c>
      <c r="D7841" s="100">
        <v>8.1</v>
      </c>
    </row>
    <row r="7842" spans="1:4" x14ac:dyDescent="0.2">
      <c r="A7842" s="505">
        <v>39330</v>
      </c>
      <c r="B7842" s="98" t="s">
        <v>11495</v>
      </c>
      <c r="C7842" s="99" t="s">
        <v>10111</v>
      </c>
      <c r="D7842" s="100">
        <v>8.5299999999999994</v>
      </c>
    </row>
    <row r="7843" spans="1:4" x14ac:dyDescent="0.2">
      <c r="A7843" s="505">
        <v>39332</v>
      </c>
      <c r="B7843" s="98" t="s">
        <v>11496</v>
      </c>
      <c r="C7843" s="99" t="s">
        <v>10111</v>
      </c>
      <c r="D7843" s="100">
        <v>9.5299999999999994</v>
      </c>
    </row>
    <row r="7844" spans="1:4" x14ac:dyDescent="0.2">
      <c r="A7844" s="505">
        <v>39331</v>
      </c>
      <c r="B7844" s="98" t="s">
        <v>11497</v>
      </c>
      <c r="C7844" s="99" t="s">
        <v>10111</v>
      </c>
      <c r="D7844" s="100">
        <v>7.58</v>
      </c>
    </row>
    <row r="7845" spans="1:4" x14ac:dyDescent="0.2">
      <c r="A7845" s="505">
        <v>39333</v>
      </c>
      <c r="B7845" s="98" t="s">
        <v>11498</v>
      </c>
      <c r="C7845" s="99" t="s">
        <v>10111</v>
      </c>
      <c r="D7845" s="100">
        <v>7.4</v>
      </c>
    </row>
    <row r="7846" spans="1:4" x14ac:dyDescent="0.2">
      <c r="A7846" s="505">
        <v>39335</v>
      </c>
      <c r="B7846" s="98" t="s">
        <v>11499</v>
      </c>
      <c r="C7846" s="99" t="s">
        <v>10111</v>
      </c>
      <c r="D7846" s="100">
        <v>8.56</v>
      </c>
    </row>
    <row r="7847" spans="1:4" x14ac:dyDescent="0.2">
      <c r="A7847" s="505">
        <v>39334</v>
      </c>
      <c r="B7847" s="98" t="s">
        <v>11500</v>
      </c>
      <c r="C7847" s="99" t="s">
        <v>10111</v>
      </c>
      <c r="D7847" s="100">
        <v>6.8</v>
      </c>
    </row>
    <row r="7848" spans="1:4" x14ac:dyDescent="0.2">
      <c r="A7848" s="505">
        <v>12016</v>
      </c>
      <c r="B7848" s="98" t="s">
        <v>11501</v>
      </c>
      <c r="C7848" s="99" t="s">
        <v>10111</v>
      </c>
      <c r="D7848" s="100">
        <v>8.5399999999999991</v>
      </c>
    </row>
    <row r="7849" spans="1:4" x14ac:dyDescent="0.2">
      <c r="A7849" s="505">
        <v>12015</v>
      </c>
      <c r="B7849" s="98" t="s">
        <v>11502</v>
      </c>
      <c r="C7849" s="99" t="s">
        <v>10111</v>
      </c>
      <c r="D7849" s="100">
        <v>9.94</v>
      </c>
    </row>
    <row r="7850" spans="1:4" x14ac:dyDescent="0.2">
      <c r="A7850" s="505">
        <v>12020</v>
      </c>
      <c r="B7850" s="98" t="s">
        <v>11503</v>
      </c>
      <c r="C7850" s="99" t="s">
        <v>10111</v>
      </c>
      <c r="D7850" s="100">
        <v>8.5399999999999991</v>
      </c>
    </row>
    <row r="7851" spans="1:4" x14ac:dyDescent="0.2">
      <c r="A7851" s="505">
        <v>12019</v>
      </c>
      <c r="B7851" s="98" t="s">
        <v>11504</v>
      </c>
      <c r="C7851" s="99" t="s">
        <v>10111</v>
      </c>
      <c r="D7851" s="100">
        <v>9.94</v>
      </c>
    </row>
    <row r="7852" spans="1:4" x14ac:dyDescent="0.2">
      <c r="A7852" s="505">
        <v>39336</v>
      </c>
      <c r="B7852" s="98" t="s">
        <v>11505</v>
      </c>
      <c r="C7852" s="99" t="s">
        <v>10111</v>
      </c>
      <c r="D7852" s="100">
        <v>8.5299999999999994</v>
      </c>
    </row>
    <row r="7853" spans="1:4" x14ac:dyDescent="0.2">
      <c r="A7853" s="505">
        <v>39338</v>
      </c>
      <c r="B7853" s="98" t="s">
        <v>11506</v>
      </c>
      <c r="C7853" s="99" t="s">
        <v>10111</v>
      </c>
      <c r="D7853" s="100">
        <v>9.5299999999999994</v>
      </c>
    </row>
    <row r="7854" spans="1:4" x14ac:dyDescent="0.2">
      <c r="A7854" s="505">
        <v>39337</v>
      </c>
      <c r="B7854" s="98" t="s">
        <v>11507</v>
      </c>
      <c r="C7854" s="99" t="s">
        <v>10111</v>
      </c>
      <c r="D7854" s="100">
        <v>7.58</v>
      </c>
    </row>
    <row r="7855" spans="1:4" x14ac:dyDescent="0.2">
      <c r="A7855" s="505">
        <v>39341</v>
      </c>
      <c r="B7855" s="98" t="s">
        <v>11508</v>
      </c>
      <c r="C7855" s="99" t="s">
        <v>10111</v>
      </c>
      <c r="D7855" s="100">
        <v>12.42</v>
      </c>
    </row>
    <row r="7856" spans="1:4" x14ac:dyDescent="0.2">
      <c r="A7856" s="505">
        <v>39340</v>
      </c>
      <c r="B7856" s="98" t="s">
        <v>11509</v>
      </c>
      <c r="C7856" s="99" t="s">
        <v>10111</v>
      </c>
      <c r="D7856" s="100">
        <v>9.1199999999999992</v>
      </c>
    </row>
    <row r="7857" spans="1:4" x14ac:dyDescent="0.2">
      <c r="A7857" s="505">
        <v>12025</v>
      </c>
      <c r="B7857" s="98" t="s">
        <v>11510</v>
      </c>
      <c r="C7857" s="99" t="s">
        <v>10111</v>
      </c>
      <c r="D7857" s="100">
        <v>9.42</v>
      </c>
    </row>
    <row r="7858" spans="1:4" x14ac:dyDescent="0.2">
      <c r="A7858" s="505">
        <v>39342</v>
      </c>
      <c r="B7858" s="98" t="s">
        <v>11511</v>
      </c>
      <c r="C7858" s="99" t="s">
        <v>10111</v>
      </c>
      <c r="D7858" s="100">
        <v>12.42</v>
      </c>
    </row>
    <row r="7859" spans="1:4" x14ac:dyDescent="0.2">
      <c r="A7859" s="505">
        <v>39343</v>
      </c>
      <c r="B7859" s="98" t="s">
        <v>11512</v>
      </c>
      <c r="C7859" s="99" t="s">
        <v>10111</v>
      </c>
      <c r="D7859" s="100">
        <v>10.49</v>
      </c>
    </row>
    <row r="7860" spans="1:4" x14ac:dyDescent="0.2">
      <c r="A7860" s="505">
        <v>39345</v>
      </c>
      <c r="B7860" s="98" t="s">
        <v>11513</v>
      </c>
      <c r="C7860" s="99" t="s">
        <v>10111</v>
      </c>
      <c r="D7860" s="100">
        <v>14.2</v>
      </c>
    </row>
    <row r="7861" spans="1:4" x14ac:dyDescent="0.2">
      <c r="A7861" s="505">
        <v>39344</v>
      </c>
      <c r="B7861" s="98" t="s">
        <v>11514</v>
      </c>
      <c r="C7861" s="99" t="s">
        <v>10111</v>
      </c>
      <c r="D7861" s="100">
        <v>10.14</v>
      </c>
    </row>
    <row r="7862" spans="1:4" x14ac:dyDescent="0.2">
      <c r="A7862" s="505">
        <v>12623</v>
      </c>
      <c r="B7862" s="98" t="s">
        <v>11515</v>
      </c>
      <c r="C7862" s="99" t="s">
        <v>10166</v>
      </c>
      <c r="D7862" s="100">
        <v>11.43</v>
      </c>
    </row>
    <row r="7863" spans="1:4" x14ac:dyDescent="0.2">
      <c r="A7863" s="505">
        <v>34498</v>
      </c>
      <c r="B7863" s="98" t="s">
        <v>11516</v>
      </c>
      <c r="C7863" s="99" t="s">
        <v>10111</v>
      </c>
      <c r="D7863" s="100">
        <v>172.19</v>
      </c>
    </row>
    <row r="7864" spans="1:4" x14ac:dyDescent="0.2">
      <c r="A7864" s="505">
        <v>13244</v>
      </c>
      <c r="B7864" s="98" t="s">
        <v>11517</v>
      </c>
      <c r="C7864" s="99" t="s">
        <v>10111</v>
      </c>
      <c r="D7864" s="100">
        <v>72.48</v>
      </c>
    </row>
    <row r="7865" spans="1:4" ht="25.5" x14ac:dyDescent="0.2">
      <c r="A7865" s="505">
        <v>38998</v>
      </c>
      <c r="B7865" s="98" t="s">
        <v>11518</v>
      </c>
      <c r="C7865" s="99" t="s">
        <v>10111</v>
      </c>
      <c r="D7865" s="100">
        <v>6.8</v>
      </c>
    </row>
    <row r="7866" spans="1:4" ht="25.5" x14ac:dyDescent="0.2">
      <c r="A7866" s="505">
        <v>38999</v>
      </c>
      <c r="B7866" s="98" t="s">
        <v>11519</v>
      </c>
      <c r="C7866" s="99" t="s">
        <v>10111</v>
      </c>
      <c r="D7866" s="100">
        <v>11.25</v>
      </c>
    </row>
    <row r="7867" spans="1:4" ht="25.5" x14ac:dyDescent="0.2">
      <c r="A7867" s="505">
        <v>38996</v>
      </c>
      <c r="B7867" s="98" t="s">
        <v>11520</v>
      </c>
      <c r="C7867" s="99" t="s">
        <v>10111</v>
      </c>
      <c r="D7867" s="100">
        <v>9.83</v>
      </c>
    </row>
    <row r="7868" spans="1:4" ht="25.5" x14ac:dyDescent="0.2">
      <c r="A7868" s="505">
        <v>38997</v>
      </c>
      <c r="B7868" s="98" t="s">
        <v>11521</v>
      </c>
      <c r="C7868" s="99" t="s">
        <v>10111</v>
      </c>
      <c r="D7868" s="100">
        <v>15.9</v>
      </c>
    </row>
    <row r="7869" spans="1:4" x14ac:dyDescent="0.2">
      <c r="A7869" s="505">
        <v>39862</v>
      </c>
      <c r="B7869" s="98" t="s">
        <v>11522</v>
      </c>
      <c r="C7869" s="99" t="s">
        <v>10111</v>
      </c>
      <c r="D7869" s="100">
        <v>6.24</v>
      </c>
    </row>
    <row r="7870" spans="1:4" x14ac:dyDescent="0.2">
      <c r="A7870" s="505">
        <v>39863</v>
      </c>
      <c r="B7870" s="98" t="s">
        <v>11523</v>
      </c>
      <c r="C7870" s="99" t="s">
        <v>10111</v>
      </c>
      <c r="D7870" s="100">
        <v>6.32</v>
      </c>
    </row>
    <row r="7871" spans="1:4" x14ac:dyDescent="0.2">
      <c r="A7871" s="505">
        <v>39864</v>
      </c>
      <c r="B7871" s="98" t="s">
        <v>11524</v>
      </c>
      <c r="C7871" s="99" t="s">
        <v>10111</v>
      </c>
      <c r="D7871" s="100">
        <v>7.85</v>
      </c>
    </row>
    <row r="7872" spans="1:4" x14ac:dyDescent="0.2">
      <c r="A7872" s="505">
        <v>39865</v>
      </c>
      <c r="B7872" s="98" t="s">
        <v>11525</v>
      </c>
      <c r="C7872" s="99" t="s">
        <v>10111</v>
      </c>
      <c r="D7872" s="100">
        <v>11.07</v>
      </c>
    </row>
    <row r="7873" spans="1:4" ht="25.5" x14ac:dyDescent="0.2">
      <c r="A7873" s="505">
        <v>2517</v>
      </c>
      <c r="B7873" s="98" t="s">
        <v>11526</v>
      </c>
      <c r="C7873" s="99" t="s">
        <v>10111</v>
      </c>
      <c r="D7873" s="100">
        <v>16.899999999999999</v>
      </c>
    </row>
    <row r="7874" spans="1:4" ht="25.5" x14ac:dyDescent="0.2">
      <c r="A7874" s="505">
        <v>2522</v>
      </c>
      <c r="B7874" s="98" t="s">
        <v>11527</v>
      </c>
      <c r="C7874" s="99" t="s">
        <v>10111</v>
      </c>
      <c r="D7874" s="100">
        <v>10.92</v>
      </c>
    </row>
    <row r="7875" spans="1:4" ht="25.5" x14ac:dyDescent="0.2">
      <c r="A7875" s="505">
        <v>2548</v>
      </c>
      <c r="B7875" s="98" t="s">
        <v>11528</v>
      </c>
      <c r="C7875" s="99" t="s">
        <v>10111</v>
      </c>
      <c r="D7875" s="100">
        <v>6.71</v>
      </c>
    </row>
    <row r="7876" spans="1:4" ht="25.5" x14ac:dyDescent="0.2">
      <c r="A7876" s="505">
        <v>2516</v>
      </c>
      <c r="B7876" s="98" t="s">
        <v>11529</v>
      </c>
      <c r="C7876" s="99" t="s">
        <v>10111</v>
      </c>
      <c r="D7876" s="100">
        <v>8.77</v>
      </c>
    </row>
    <row r="7877" spans="1:4" ht="25.5" x14ac:dyDescent="0.2">
      <c r="A7877" s="505">
        <v>2518</v>
      </c>
      <c r="B7877" s="98" t="s">
        <v>11530</v>
      </c>
      <c r="C7877" s="99" t="s">
        <v>10111</v>
      </c>
      <c r="D7877" s="100">
        <v>80.430000000000007</v>
      </c>
    </row>
    <row r="7878" spans="1:4" ht="25.5" x14ac:dyDescent="0.2">
      <c r="A7878" s="505">
        <v>2521</v>
      </c>
      <c r="B7878" s="98" t="s">
        <v>11531</v>
      </c>
      <c r="C7878" s="99" t="s">
        <v>10111</v>
      </c>
      <c r="D7878" s="100">
        <v>34.24</v>
      </c>
    </row>
    <row r="7879" spans="1:4" ht="25.5" x14ac:dyDescent="0.2">
      <c r="A7879" s="505">
        <v>2515</v>
      </c>
      <c r="B7879" s="98" t="s">
        <v>11532</v>
      </c>
      <c r="C7879" s="99" t="s">
        <v>10111</v>
      </c>
      <c r="D7879" s="100">
        <v>7.3</v>
      </c>
    </row>
    <row r="7880" spans="1:4" ht="25.5" x14ac:dyDescent="0.2">
      <c r="A7880" s="505">
        <v>2519</v>
      </c>
      <c r="B7880" s="98" t="s">
        <v>11533</v>
      </c>
      <c r="C7880" s="99" t="s">
        <v>10111</v>
      </c>
      <c r="D7880" s="100">
        <v>96.99</v>
      </c>
    </row>
    <row r="7881" spans="1:4" ht="25.5" x14ac:dyDescent="0.2">
      <c r="A7881" s="505">
        <v>2520</v>
      </c>
      <c r="B7881" s="98" t="s">
        <v>11534</v>
      </c>
      <c r="C7881" s="99" t="s">
        <v>10111</v>
      </c>
      <c r="D7881" s="100">
        <v>178.51</v>
      </c>
    </row>
    <row r="7882" spans="1:4" x14ac:dyDescent="0.2">
      <c r="A7882" s="505">
        <v>1602</v>
      </c>
      <c r="B7882" s="98" t="s">
        <v>11535</v>
      </c>
      <c r="C7882" s="99" t="s">
        <v>10111</v>
      </c>
      <c r="D7882" s="100">
        <v>22.1</v>
      </c>
    </row>
    <row r="7883" spans="1:4" x14ac:dyDescent="0.2">
      <c r="A7883" s="505">
        <v>1601</v>
      </c>
      <c r="B7883" s="98" t="s">
        <v>11536</v>
      </c>
      <c r="C7883" s="99" t="s">
        <v>10111</v>
      </c>
      <c r="D7883" s="100">
        <v>19.7</v>
      </c>
    </row>
    <row r="7884" spans="1:4" x14ac:dyDescent="0.2">
      <c r="A7884" s="505">
        <v>1598</v>
      </c>
      <c r="B7884" s="98" t="s">
        <v>11537</v>
      </c>
      <c r="C7884" s="99" t="s">
        <v>10111</v>
      </c>
      <c r="D7884" s="100">
        <v>5.83</v>
      </c>
    </row>
    <row r="7885" spans="1:4" x14ac:dyDescent="0.2">
      <c r="A7885" s="505">
        <v>1600</v>
      </c>
      <c r="B7885" s="98" t="s">
        <v>11538</v>
      </c>
      <c r="C7885" s="99" t="s">
        <v>10111</v>
      </c>
      <c r="D7885" s="100">
        <v>8.6</v>
      </c>
    </row>
    <row r="7886" spans="1:4" x14ac:dyDescent="0.2">
      <c r="A7886" s="505">
        <v>1603</v>
      </c>
      <c r="B7886" s="98" t="s">
        <v>11539</v>
      </c>
      <c r="C7886" s="99" t="s">
        <v>10111</v>
      </c>
      <c r="D7886" s="100">
        <v>33.369999999999997</v>
      </c>
    </row>
    <row r="7887" spans="1:4" x14ac:dyDescent="0.2">
      <c r="A7887" s="505">
        <v>1599</v>
      </c>
      <c r="B7887" s="98" t="s">
        <v>11540</v>
      </c>
      <c r="C7887" s="99" t="s">
        <v>10111</v>
      </c>
      <c r="D7887" s="100">
        <v>6.76</v>
      </c>
    </row>
    <row r="7888" spans="1:4" x14ac:dyDescent="0.2">
      <c r="A7888" s="505">
        <v>1597</v>
      </c>
      <c r="B7888" s="98" t="s">
        <v>11541</v>
      </c>
      <c r="C7888" s="99" t="s">
        <v>10111</v>
      </c>
      <c r="D7888" s="100">
        <v>5.48</v>
      </c>
    </row>
    <row r="7889" spans="1:4" x14ac:dyDescent="0.2">
      <c r="A7889" s="505">
        <v>39600</v>
      </c>
      <c r="B7889" s="98" t="s">
        <v>11542</v>
      </c>
      <c r="C7889" s="99" t="s">
        <v>10111</v>
      </c>
      <c r="D7889" s="100">
        <v>9.57</v>
      </c>
    </row>
    <row r="7890" spans="1:4" x14ac:dyDescent="0.2">
      <c r="A7890" s="505">
        <v>39601</v>
      </c>
      <c r="B7890" s="98" t="s">
        <v>11543</v>
      </c>
      <c r="C7890" s="99" t="s">
        <v>10111</v>
      </c>
      <c r="D7890" s="100">
        <v>16.64</v>
      </c>
    </row>
    <row r="7891" spans="1:4" x14ac:dyDescent="0.2">
      <c r="A7891" s="505">
        <v>39602</v>
      </c>
      <c r="B7891" s="98" t="s">
        <v>11544</v>
      </c>
      <c r="C7891" s="99" t="s">
        <v>10111</v>
      </c>
      <c r="D7891" s="100">
        <v>1.0900000000000001</v>
      </c>
    </row>
    <row r="7892" spans="1:4" x14ac:dyDescent="0.2">
      <c r="A7892" s="505">
        <v>39603</v>
      </c>
      <c r="B7892" s="98" t="s">
        <v>11545</v>
      </c>
      <c r="C7892" s="99" t="s">
        <v>10111</v>
      </c>
      <c r="D7892" s="100">
        <v>1.87</v>
      </c>
    </row>
    <row r="7893" spans="1:4" ht="25.5" x14ac:dyDescent="0.2">
      <c r="A7893" s="505">
        <v>11821</v>
      </c>
      <c r="B7893" s="98" t="s">
        <v>11546</v>
      </c>
      <c r="C7893" s="99" t="s">
        <v>10111</v>
      </c>
      <c r="D7893" s="100">
        <v>4.5</v>
      </c>
    </row>
    <row r="7894" spans="1:4" ht="25.5" x14ac:dyDescent="0.2">
      <c r="A7894" s="505">
        <v>1562</v>
      </c>
      <c r="B7894" s="98" t="s">
        <v>11547</v>
      </c>
      <c r="C7894" s="99" t="s">
        <v>10111</v>
      </c>
      <c r="D7894" s="100">
        <v>7.37</v>
      </c>
    </row>
    <row r="7895" spans="1:4" ht="25.5" x14ac:dyDescent="0.2">
      <c r="A7895" s="505">
        <v>1563</v>
      </c>
      <c r="B7895" s="98" t="s">
        <v>11548</v>
      </c>
      <c r="C7895" s="99" t="s">
        <v>10111</v>
      </c>
      <c r="D7895" s="100">
        <v>9.89</v>
      </c>
    </row>
    <row r="7896" spans="1:4" x14ac:dyDescent="0.2">
      <c r="A7896" s="505">
        <v>11856</v>
      </c>
      <c r="B7896" s="98" t="s">
        <v>11549</v>
      </c>
      <c r="C7896" s="99" t="s">
        <v>10111</v>
      </c>
      <c r="D7896" s="100">
        <v>2.95</v>
      </c>
    </row>
    <row r="7897" spans="1:4" x14ac:dyDescent="0.2">
      <c r="A7897" s="505">
        <v>11857</v>
      </c>
      <c r="B7897" s="98" t="s">
        <v>11550</v>
      </c>
      <c r="C7897" s="99" t="s">
        <v>10111</v>
      </c>
      <c r="D7897" s="100">
        <v>15.52</v>
      </c>
    </row>
    <row r="7898" spans="1:4" x14ac:dyDescent="0.2">
      <c r="A7898" s="505">
        <v>11858</v>
      </c>
      <c r="B7898" s="98" t="s">
        <v>11551</v>
      </c>
      <c r="C7898" s="99" t="s">
        <v>10111</v>
      </c>
      <c r="D7898" s="100">
        <v>19.27</v>
      </c>
    </row>
    <row r="7899" spans="1:4" x14ac:dyDescent="0.2">
      <c r="A7899" s="505">
        <v>1539</v>
      </c>
      <c r="B7899" s="98" t="s">
        <v>11552</v>
      </c>
      <c r="C7899" s="99" t="s">
        <v>10111</v>
      </c>
      <c r="D7899" s="100">
        <v>3.46</v>
      </c>
    </row>
    <row r="7900" spans="1:4" x14ac:dyDescent="0.2">
      <c r="A7900" s="505">
        <v>11859</v>
      </c>
      <c r="B7900" s="98" t="s">
        <v>11553</v>
      </c>
      <c r="C7900" s="99" t="s">
        <v>10111</v>
      </c>
      <c r="D7900" s="100">
        <v>26.21</v>
      </c>
    </row>
    <row r="7901" spans="1:4" x14ac:dyDescent="0.2">
      <c r="A7901" s="505">
        <v>1550</v>
      </c>
      <c r="B7901" s="98" t="s">
        <v>11554</v>
      </c>
      <c r="C7901" s="99" t="s">
        <v>10111</v>
      </c>
      <c r="D7901" s="100">
        <v>3.65</v>
      </c>
    </row>
    <row r="7902" spans="1:4" x14ac:dyDescent="0.2">
      <c r="A7902" s="505">
        <v>11854</v>
      </c>
      <c r="B7902" s="98" t="s">
        <v>11555</v>
      </c>
      <c r="C7902" s="99" t="s">
        <v>10111</v>
      </c>
      <c r="D7902" s="100">
        <v>4.57</v>
      </c>
    </row>
    <row r="7903" spans="1:4" x14ac:dyDescent="0.2">
      <c r="A7903" s="505">
        <v>11862</v>
      </c>
      <c r="B7903" s="98" t="s">
        <v>11556</v>
      </c>
      <c r="C7903" s="99" t="s">
        <v>10111</v>
      </c>
      <c r="D7903" s="100">
        <v>6.41</v>
      </c>
    </row>
    <row r="7904" spans="1:4" x14ac:dyDescent="0.2">
      <c r="A7904" s="505">
        <v>11863</v>
      </c>
      <c r="B7904" s="98" t="s">
        <v>11557</v>
      </c>
      <c r="C7904" s="99" t="s">
        <v>10111</v>
      </c>
      <c r="D7904" s="100">
        <v>2.58</v>
      </c>
    </row>
    <row r="7905" spans="1:4" x14ac:dyDescent="0.2">
      <c r="A7905" s="505">
        <v>11855</v>
      </c>
      <c r="B7905" s="98" t="s">
        <v>11558</v>
      </c>
      <c r="C7905" s="99" t="s">
        <v>10111</v>
      </c>
      <c r="D7905" s="100">
        <v>9.57</v>
      </c>
    </row>
    <row r="7906" spans="1:4" x14ac:dyDescent="0.2">
      <c r="A7906" s="505">
        <v>11864</v>
      </c>
      <c r="B7906" s="98" t="s">
        <v>11559</v>
      </c>
      <c r="C7906" s="99" t="s">
        <v>10111</v>
      </c>
      <c r="D7906" s="100">
        <v>14.46</v>
      </c>
    </row>
    <row r="7907" spans="1:4" ht="25.5" x14ac:dyDescent="0.2">
      <c r="A7907" s="505">
        <v>2527</v>
      </c>
      <c r="B7907" s="98" t="s">
        <v>11560</v>
      </c>
      <c r="C7907" s="99" t="s">
        <v>10111</v>
      </c>
      <c r="D7907" s="100">
        <v>6.05</v>
      </c>
    </row>
    <row r="7908" spans="1:4" ht="25.5" x14ac:dyDescent="0.2">
      <c r="A7908" s="505">
        <v>2526</v>
      </c>
      <c r="B7908" s="98" t="s">
        <v>11561</v>
      </c>
      <c r="C7908" s="99" t="s">
        <v>10111</v>
      </c>
      <c r="D7908" s="100">
        <v>3.87</v>
      </c>
    </row>
    <row r="7909" spans="1:4" ht="25.5" x14ac:dyDescent="0.2">
      <c r="A7909" s="505">
        <v>2487</v>
      </c>
      <c r="B7909" s="98" t="s">
        <v>11562</v>
      </c>
      <c r="C7909" s="99" t="s">
        <v>10111</v>
      </c>
      <c r="D7909" s="100">
        <v>1.32</v>
      </c>
    </row>
    <row r="7910" spans="1:4" ht="25.5" x14ac:dyDescent="0.2">
      <c r="A7910" s="505">
        <v>2483</v>
      </c>
      <c r="B7910" s="98" t="s">
        <v>11563</v>
      </c>
      <c r="C7910" s="99" t="s">
        <v>10111</v>
      </c>
      <c r="D7910" s="100">
        <v>2.76</v>
      </c>
    </row>
    <row r="7911" spans="1:4" ht="25.5" x14ac:dyDescent="0.2">
      <c r="A7911" s="505">
        <v>2528</v>
      </c>
      <c r="B7911" s="98" t="s">
        <v>11564</v>
      </c>
      <c r="C7911" s="99" t="s">
        <v>10111</v>
      </c>
      <c r="D7911" s="100">
        <v>15.22</v>
      </c>
    </row>
    <row r="7912" spans="1:4" ht="25.5" x14ac:dyDescent="0.2">
      <c r="A7912" s="505">
        <v>2489</v>
      </c>
      <c r="B7912" s="98" t="s">
        <v>11565</v>
      </c>
      <c r="C7912" s="99" t="s">
        <v>10111</v>
      </c>
      <c r="D7912" s="100">
        <v>6.7</v>
      </c>
    </row>
    <row r="7913" spans="1:4" ht="25.5" x14ac:dyDescent="0.2">
      <c r="A7913" s="505">
        <v>2488</v>
      </c>
      <c r="B7913" s="98" t="s">
        <v>11566</v>
      </c>
      <c r="C7913" s="99" t="s">
        <v>10111</v>
      </c>
      <c r="D7913" s="100">
        <v>1.55</v>
      </c>
    </row>
    <row r="7914" spans="1:4" ht="25.5" x14ac:dyDescent="0.2">
      <c r="A7914" s="505">
        <v>2484</v>
      </c>
      <c r="B7914" s="98" t="s">
        <v>11567</v>
      </c>
      <c r="C7914" s="99" t="s">
        <v>10111</v>
      </c>
      <c r="D7914" s="100">
        <v>22.1</v>
      </c>
    </row>
    <row r="7915" spans="1:4" ht="25.5" x14ac:dyDescent="0.2">
      <c r="A7915" s="505">
        <v>2485</v>
      </c>
      <c r="B7915" s="98" t="s">
        <v>11568</v>
      </c>
      <c r="C7915" s="99" t="s">
        <v>10111</v>
      </c>
      <c r="D7915" s="100">
        <v>34.65</v>
      </c>
    </row>
    <row r="7916" spans="1:4" x14ac:dyDescent="0.2">
      <c r="A7916" s="505">
        <v>38005</v>
      </c>
      <c r="B7916" s="98" t="s">
        <v>11569</v>
      </c>
      <c r="C7916" s="99" t="s">
        <v>10111</v>
      </c>
      <c r="D7916" s="100">
        <v>9.9700000000000006</v>
      </c>
    </row>
    <row r="7917" spans="1:4" x14ac:dyDescent="0.2">
      <c r="A7917" s="505">
        <v>38006</v>
      </c>
      <c r="B7917" s="98" t="s">
        <v>11570</v>
      </c>
      <c r="C7917" s="99" t="s">
        <v>10111</v>
      </c>
      <c r="D7917" s="100">
        <v>12.24</v>
      </c>
    </row>
    <row r="7918" spans="1:4" x14ac:dyDescent="0.2">
      <c r="A7918" s="505">
        <v>38428</v>
      </c>
      <c r="B7918" s="98" t="s">
        <v>11571</v>
      </c>
      <c r="C7918" s="99" t="s">
        <v>10111</v>
      </c>
      <c r="D7918" s="100">
        <v>11.46</v>
      </c>
    </row>
    <row r="7919" spans="1:4" x14ac:dyDescent="0.2">
      <c r="A7919" s="505">
        <v>38007</v>
      </c>
      <c r="B7919" s="98" t="s">
        <v>11572</v>
      </c>
      <c r="C7919" s="99" t="s">
        <v>10111</v>
      </c>
      <c r="D7919" s="100">
        <v>18.73</v>
      </c>
    </row>
    <row r="7920" spans="1:4" x14ac:dyDescent="0.2">
      <c r="A7920" s="505">
        <v>38008</v>
      </c>
      <c r="B7920" s="98" t="s">
        <v>11573</v>
      </c>
      <c r="C7920" s="99" t="s">
        <v>10111</v>
      </c>
      <c r="D7920" s="100">
        <v>75.44</v>
      </c>
    </row>
    <row r="7921" spans="1:4" x14ac:dyDescent="0.2">
      <c r="A7921" s="505">
        <v>38009</v>
      </c>
      <c r="B7921" s="98" t="s">
        <v>11574</v>
      </c>
      <c r="C7921" s="99" t="s">
        <v>10111</v>
      </c>
      <c r="D7921" s="100">
        <v>92.2</v>
      </c>
    </row>
    <row r="7922" spans="1:4" ht="25.5" x14ac:dyDescent="0.2">
      <c r="A7922" s="505">
        <v>39279</v>
      </c>
      <c r="B7922" s="98" t="s">
        <v>11575</v>
      </c>
      <c r="C7922" s="99" t="s">
        <v>10111</v>
      </c>
      <c r="D7922" s="100">
        <v>9.92</v>
      </c>
    </row>
    <row r="7923" spans="1:4" ht="25.5" x14ac:dyDescent="0.2">
      <c r="A7923" s="505">
        <v>38845</v>
      </c>
      <c r="B7923" s="98" t="s">
        <v>11576</v>
      </c>
      <c r="C7923" s="99" t="s">
        <v>10111</v>
      </c>
      <c r="D7923" s="100">
        <v>14.36</v>
      </c>
    </row>
    <row r="7924" spans="1:4" ht="25.5" x14ac:dyDescent="0.2">
      <c r="A7924" s="505">
        <v>39280</v>
      </c>
      <c r="B7924" s="98" t="s">
        <v>11577</v>
      </c>
      <c r="C7924" s="99" t="s">
        <v>10111</v>
      </c>
      <c r="D7924" s="100">
        <v>12.86</v>
      </c>
    </row>
    <row r="7925" spans="1:4" ht="25.5" x14ac:dyDescent="0.2">
      <c r="A7925" s="505">
        <v>39281</v>
      </c>
      <c r="B7925" s="98" t="s">
        <v>11578</v>
      </c>
      <c r="C7925" s="99" t="s">
        <v>10111</v>
      </c>
      <c r="D7925" s="100">
        <v>16.93</v>
      </c>
    </row>
    <row r="7926" spans="1:4" ht="25.5" x14ac:dyDescent="0.2">
      <c r="A7926" s="505">
        <v>38849</v>
      </c>
      <c r="B7926" s="98" t="s">
        <v>11579</v>
      </c>
      <c r="C7926" s="99" t="s">
        <v>10111</v>
      </c>
      <c r="D7926" s="100">
        <v>14.51</v>
      </c>
    </row>
    <row r="7927" spans="1:4" ht="25.5" x14ac:dyDescent="0.2">
      <c r="A7927" s="505">
        <v>39282</v>
      </c>
      <c r="B7927" s="98" t="s">
        <v>11580</v>
      </c>
      <c r="C7927" s="99" t="s">
        <v>10111</v>
      </c>
      <c r="D7927" s="100">
        <v>17.34</v>
      </c>
    </row>
    <row r="7928" spans="1:4" ht="25.5" x14ac:dyDescent="0.2">
      <c r="A7928" s="505">
        <v>38852</v>
      </c>
      <c r="B7928" s="98" t="s">
        <v>11581</v>
      </c>
      <c r="C7928" s="99" t="s">
        <v>10111</v>
      </c>
      <c r="D7928" s="100">
        <v>23.59</v>
      </c>
    </row>
    <row r="7929" spans="1:4" x14ac:dyDescent="0.2">
      <c r="A7929" s="505">
        <v>38844</v>
      </c>
      <c r="B7929" s="98" t="s">
        <v>11582</v>
      </c>
      <c r="C7929" s="99" t="s">
        <v>10111</v>
      </c>
      <c r="D7929" s="100">
        <v>7.25</v>
      </c>
    </row>
    <row r="7930" spans="1:4" x14ac:dyDescent="0.2">
      <c r="A7930" s="505">
        <v>38846</v>
      </c>
      <c r="B7930" s="98" t="s">
        <v>11583</v>
      </c>
      <c r="C7930" s="99" t="s">
        <v>10111</v>
      </c>
      <c r="D7930" s="100">
        <v>7.93</v>
      </c>
    </row>
    <row r="7931" spans="1:4" x14ac:dyDescent="0.2">
      <c r="A7931" s="505">
        <v>38847</v>
      </c>
      <c r="B7931" s="98" t="s">
        <v>11584</v>
      </c>
      <c r="C7931" s="99" t="s">
        <v>10111</v>
      </c>
      <c r="D7931" s="100">
        <v>9.75</v>
      </c>
    </row>
    <row r="7932" spans="1:4" x14ac:dyDescent="0.2">
      <c r="A7932" s="505">
        <v>38850</v>
      </c>
      <c r="B7932" s="98" t="s">
        <v>11585</v>
      </c>
      <c r="C7932" s="99" t="s">
        <v>10111</v>
      </c>
      <c r="D7932" s="100">
        <v>13.56</v>
      </c>
    </row>
    <row r="7933" spans="1:4" x14ac:dyDescent="0.2">
      <c r="A7933" s="505">
        <v>38848</v>
      </c>
      <c r="B7933" s="98" t="s">
        <v>11586</v>
      </c>
      <c r="C7933" s="99" t="s">
        <v>10111</v>
      </c>
      <c r="D7933" s="100">
        <v>11.34</v>
      </c>
    </row>
    <row r="7934" spans="1:4" x14ac:dyDescent="0.2">
      <c r="A7934" s="505">
        <v>38851</v>
      </c>
      <c r="B7934" s="98" t="s">
        <v>11587</v>
      </c>
      <c r="C7934" s="99" t="s">
        <v>10111</v>
      </c>
      <c r="D7934" s="100">
        <v>20.61</v>
      </c>
    </row>
    <row r="7935" spans="1:4" x14ac:dyDescent="0.2">
      <c r="A7935" s="505">
        <v>38860</v>
      </c>
      <c r="B7935" s="98" t="s">
        <v>11588</v>
      </c>
      <c r="C7935" s="99" t="s">
        <v>10111</v>
      </c>
      <c r="D7935" s="100">
        <v>5.82</v>
      </c>
    </row>
    <row r="7936" spans="1:4" x14ac:dyDescent="0.2">
      <c r="A7936" s="505">
        <v>38861</v>
      </c>
      <c r="B7936" s="98" t="s">
        <v>11589</v>
      </c>
      <c r="C7936" s="99" t="s">
        <v>10111</v>
      </c>
      <c r="D7936" s="100">
        <v>7.84</v>
      </c>
    </row>
    <row r="7937" spans="1:4" x14ac:dyDescent="0.2">
      <c r="A7937" s="505">
        <v>38862</v>
      </c>
      <c r="B7937" s="98" t="s">
        <v>11590</v>
      </c>
      <c r="C7937" s="99" t="s">
        <v>10111</v>
      </c>
      <c r="D7937" s="100">
        <v>6.61</v>
      </c>
    </row>
    <row r="7938" spans="1:4" x14ac:dyDescent="0.2">
      <c r="A7938" s="505">
        <v>38863</v>
      </c>
      <c r="B7938" s="98" t="s">
        <v>11591</v>
      </c>
      <c r="C7938" s="99" t="s">
        <v>10111</v>
      </c>
      <c r="D7938" s="100">
        <v>7.59</v>
      </c>
    </row>
    <row r="7939" spans="1:4" x14ac:dyDescent="0.2">
      <c r="A7939" s="505">
        <v>38865</v>
      </c>
      <c r="B7939" s="98" t="s">
        <v>11592</v>
      </c>
      <c r="C7939" s="99" t="s">
        <v>10111</v>
      </c>
      <c r="D7939" s="100">
        <v>10.31</v>
      </c>
    </row>
    <row r="7940" spans="1:4" x14ac:dyDescent="0.2">
      <c r="A7940" s="505">
        <v>38864</v>
      </c>
      <c r="B7940" s="98" t="s">
        <v>11593</v>
      </c>
      <c r="C7940" s="99" t="s">
        <v>10111</v>
      </c>
      <c r="D7940" s="100">
        <v>15.76</v>
      </c>
    </row>
    <row r="7941" spans="1:4" x14ac:dyDescent="0.2">
      <c r="A7941" s="505">
        <v>38866</v>
      </c>
      <c r="B7941" s="98" t="s">
        <v>11594</v>
      </c>
      <c r="C7941" s="99" t="s">
        <v>10111</v>
      </c>
      <c r="D7941" s="100">
        <v>11.09</v>
      </c>
    </row>
    <row r="7942" spans="1:4" x14ac:dyDescent="0.2">
      <c r="A7942" s="505">
        <v>38868</v>
      </c>
      <c r="B7942" s="98" t="s">
        <v>11595</v>
      </c>
      <c r="C7942" s="99" t="s">
        <v>10111</v>
      </c>
      <c r="D7942" s="100">
        <v>18.5</v>
      </c>
    </row>
    <row r="7943" spans="1:4" x14ac:dyDescent="0.2">
      <c r="A7943" s="505">
        <v>38853</v>
      </c>
      <c r="B7943" s="98" t="s">
        <v>11596</v>
      </c>
      <c r="C7943" s="99" t="s">
        <v>10111</v>
      </c>
      <c r="D7943" s="100">
        <v>5.97</v>
      </c>
    </row>
    <row r="7944" spans="1:4" x14ac:dyDescent="0.2">
      <c r="A7944" s="505">
        <v>38854</v>
      </c>
      <c r="B7944" s="98" t="s">
        <v>11597</v>
      </c>
      <c r="C7944" s="99" t="s">
        <v>10111</v>
      </c>
      <c r="D7944" s="100">
        <v>8.17</v>
      </c>
    </row>
    <row r="7945" spans="1:4" x14ac:dyDescent="0.2">
      <c r="A7945" s="505">
        <v>38855</v>
      </c>
      <c r="B7945" s="98" t="s">
        <v>11598</v>
      </c>
      <c r="C7945" s="99" t="s">
        <v>10111</v>
      </c>
      <c r="D7945" s="100">
        <v>6.06</v>
      </c>
    </row>
    <row r="7946" spans="1:4" x14ac:dyDescent="0.2">
      <c r="A7946" s="505">
        <v>38856</v>
      </c>
      <c r="B7946" s="98" t="s">
        <v>11599</v>
      </c>
      <c r="C7946" s="99" t="s">
        <v>10111</v>
      </c>
      <c r="D7946" s="100">
        <v>9.73</v>
      </c>
    </row>
    <row r="7947" spans="1:4" x14ac:dyDescent="0.2">
      <c r="A7947" s="505">
        <v>38857</v>
      </c>
      <c r="B7947" s="98" t="s">
        <v>11600</v>
      </c>
      <c r="C7947" s="99" t="s">
        <v>10111</v>
      </c>
      <c r="D7947" s="100">
        <v>12.87</v>
      </c>
    </row>
    <row r="7948" spans="1:4" x14ac:dyDescent="0.2">
      <c r="A7948" s="505">
        <v>38858</v>
      </c>
      <c r="B7948" s="98" t="s">
        <v>11601</v>
      </c>
      <c r="C7948" s="99" t="s">
        <v>10111</v>
      </c>
      <c r="D7948" s="100">
        <v>11.7</v>
      </c>
    </row>
    <row r="7949" spans="1:4" x14ac:dyDescent="0.2">
      <c r="A7949" s="505">
        <v>38859</v>
      </c>
      <c r="B7949" s="98" t="s">
        <v>11602</v>
      </c>
      <c r="C7949" s="99" t="s">
        <v>10111</v>
      </c>
      <c r="D7949" s="100">
        <v>18.95</v>
      </c>
    </row>
    <row r="7950" spans="1:4" ht="25.5" x14ac:dyDescent="0.2">
      <c r="A7950" s="505">
        <v>1607</v>
      </c>
      <c r="B7950" s="98" t="s">
        <v>11603</v>
      </c>
      <c r="C7950" s="99" t="s">
        <v>11604</v>
      </c>
      <c r="D7950" s="100">
        <v>0.13</v>
      </c>
    </row>
    <row r="7951" spans="1:4" ht="25.5" x14ac:dyDescent="0.2">
      <c r="A7951" s="505">
        <v>11467</v>
      </c>
      <c r="B7951" s="98" t="s">
        <v>11605</v>
      </c>
      <c r="C7951" s="99" t="s">
        <v>10111</v>
      </c>
      <c r="D7951" s="100">
        <v>12.86</v>
      </c>
    </row>
    <row r="7952" spans="1:4" ht="25.5" x14ac:dyDescent="0.2">
      <c r="A7952" s="505">
        <v>38169</v>
      </c>
      <c r="B7952" s="98" t="s">
        <v>11606</v>
      </c>
      <c r="C7952" s="99" t="s">
        <v>11604</v>
      </c>
      <c r="D7952" s="100">
        <v>55.53</v>
      </c>
    </row>
    <row r="7953" spans="1:4" ht="25.5" x14ac:dyDescent="0.2">
      <c r="A7953" s="505">
        <v>6142</v>
      </c>
      <c r="B7953" s="98" t="s">
        <v>11607</v>
      </c>
      <c r="C7953" s="99" t="s">
        <v>10111</v>
      </c>
      <c r="D7953" s="100">
        <v>4.7300000000000004</v>
      </c>
    </row>
    <row r="7954" spans="1:4" ht="25.5" x14ac:dyDescent="0.2">
      <c r="A7954" s="505">
        <v>11686</v>
      </c>
      <c r="B7954" s="98" t="s">
        <v>11608</v>
      </c>
      <c r="C7954" s="99" t="s">
        <v>10111</v>
      </c>
      <c r="D7954" s="100">
        <v>6.57</v>
      </c>
    </row>
    <row r="7955" spans="1:4" x14ac:dyDescent="0.2">
      <c r="A7955" s="505">
        <v>37598</v>
      </c>
      <c r="B7955" s="98" t="s">
        <v>11609</v>
      </c>
      <c r="C7955" s="99" t="s">
        <v>10111</v>
      </c>
      <c r="D7955" s="100">
        <v>17.440000000000001</v>
      </c>
    </row>
    <row r="7956" spans="1:4" ht="38.25" x14ac:dyDescent="0.2">
      <c r="A7956" s="505">
        <v>25398</v>
      </c>
      <c r="B7956" s="98" t="s">
        <v>11610</v>
      </c>
      <c r="C7956" s="99" t="s">
        <v>10111</v>
      </c>
      <c r="D7956" s="100">
        <v>2174.38</v>
      </c>
    </row>
    <row r="7957" spans="1:4" ht="38.25" x14ac:dyDescent="0.2">
      <c r="A7957" s="505">
        <v>25399</v>
      </c>
      <c r="B7957" s="98" t="s">
        <v>11611</v>
      </c>
      <c r="C7957" s="99" t="s">
        <v>10111</v>
      </c>
      <c r="D7957" s="100">
        <v>1320.04</v>
      </c>
    </row>
    <row r="7958" spans="1:4" ht="25.5" x14ac:dyDescent="0.2">
      <c r="A7958" s="505">
        <v>10667</v>
      </c>
      <c r="B7958" s="98" t="s">
        <v>11612</v>
      </c>
      <c r="C7958" s="99" t="s">
        <v>10111</v>
      </c>
      <c r="D7958" s="100">
        <v>9846</v>
      </c>
    </row>
    <row r="7959" spans="1:4" x14ac:dyDescent="0.2">
      <c r="A7959" s="505">
        <v>1613</v>
      </c>
      <c r="B7959" s="98" t="s">
        <v>11613</v>
      </c>
      <c r="C7959" s="99" t="s">
        <v>10111</v>
      </c>
      <c r="D7959" s="100">
        <v>1234.71</v>
      </c>
    </row>
    <row r="7960" spans="1:4" x14ac:dyDescent="0.2">
      <c r="A7960" s="505">
        <v>1626</v>
      </c>
      <c r="B7960" s="98" t="s">
        <v>11614</v>
      </c>
      <c r="C7960" s="99" t="s">
        <v>10111</v>
      </c>
      <c r="D7960" s="100">
        <v>1846.66</v>
      </c>
    </row>
    <row r="7961" spans="1:4" x14ac:dyDescent="0.2">
      <c r="A7961" s="505">
        <v>1625</v>
      </c>
      <c r="B7961" s="98" t="s">
        <v>11615</v>
      </c>
      <c r="C7961" s="99" t="s">
        <v>10111</v>
      </c>
      <c r="D7961" s="100">
        <v>128.97999999999999</v>
      </c>
    </row>
    <row r="7962" spans="1:4" x14ac:dyDescent="0.2">
      <c r="A7962" s="505">
        <v>1622</v>
      </c>
      <c r="B7962" s="98" t="s">
        <v>11616</v>
      </c>
      <c r="C7962" s="99" t="s">
        <v>10111</v>
      </c>
      <c r="D7962" s="100">
        <v>4167.1499999999996</v>
      </c>
    </row>
    <row r="7963" spans="1:4" x14ac:dyDescent="0.2">
      <c r="A7963" s="505">
        <v>1620</v>
      </c>
      <c r="B7963" s="98" t="s">
        <v>11617</v>
      </c>
      <c r="C7963" s="99" t="s">
        <v>10111</v>
      </c>
      <c r="D7963" s="100">
        <v>271.7</v>
      </c>
    </row>
    <row r="7964" spans="1:4" x14ac:dyDescent="0.2">
      <c r="A7964" s="505">
        <v>1629</v>
      </c>
      <c r="B7964" s="98" t="s">
        <v>11618</v>
      </c>
      <c r="C7964" s="99" t="s">
        <v>10111</v>
      </c>
      <c r="D7964" s="100">
        <v>10141.85</v>
      </c>
    </row>
    <row r="7965" spans="1:4" x14ac:dyDescent="0.2">
      <c r="A7965" s="505">
        <v>1627</v>
      </c>
      <c r="B7965" s="98" t="s">
        <v>11619</v>
      </c>
      <c r="C7965" s="99" t="s">
        <v>10111</v>
      </c>
      <c r="D7965" s="100">
        <v>519.35</v>
      </c>
    </row>
    <row r="7966" spans="1:4" x14ac:dyDescent="0.2">
      <c r="A7966" s="505">
        <v>1623</v>
      </c>
      <c r="B7966" s="98" t="s">
        <v>11620</v>
      </c>
      <c r="C7966" s="99" t="s">
        <v>10111</v>
      </c>
      <c r="D7966" s="100">
        <v>105.19</v>
      </c>
    </row>
    <row r="7967" spans="1:4" x14ac:dyDescent="0.2">
      <c r="A7967" s="505">
        <v>1619</v>
      </c>
      <c r="B7967" s="98" t="s">
        <v>11621</v>
      </c>
      <c r="C7967" s="99" t="s">
        <v>10111</v>
      </c>
      <c r="D7967" s="100">
        <v>144.69</v>
      </c>
    </row>
    <row r="7968" spans="1:4" ht="25.5" x14ac:dyDescent="0.2">
      <c r="A7968" s="505">
        <v>1630</v>
      </c>
      <c r="B7968" s="98" t="s">
        <v>11622</v>
      </c>
      <c r="C7968" s="99" t="s">
        <v>10111</v>
      </c>
      <c r="D7968" s="100">
        <v>3185.87</v>
      </c>
    </row>
    <row r="7969" spans="1:4" x14ac:dyDescent="0.2">
      <c r="A7969" s="505">
        <v>1616</v>
      </c>
      <c r="B7969" s="98" t="s">
        <v>11623</v>
      </c>
      <c r="C7969" s="99" t="s">
        <v>10111</v>
      </c>
      <c r="D7969" s="100">
        <v>4899.93</v>
      </c>
    </row>
    <row r="7970" spans="1:4" x14ac:dyDescent="0.2">
      <c r="A7970" s="505">
        <v>1614</v>
      </c>
      <c r="B7970" s="98" t="s">
        <v>11624</v>
      </c>
      <c r="C7970" s="99" t="s">
        <v>10111</v>
      </c>
      <c r="D7970" s="100">
        <v>223.94</v>
      </c>
    </row>
    <row r="7971" spans="1:4" x14ac:dyDescent="0.2">
      <c r="A7971" s="505">
        <v>1617</v>
      </c>
      <c r="B7971" s="98" t="s">
        <v>11625</v>
      </c>
      <c r="C7971" s="99" t="s">
        <v>10111</v>
      </c>
      <c r="D7971" s="100">
        <v>5849.45</v>
      </c>
    </row>
    <row r="7972" spans="1:4" x14ac:dyDescent="0.2">
      <c r="A7972" s="505">
        <v>1621</v>
      </c>
      <c r="B7972" s="98" t="s">
        <v>11626</v>
      </c>
      <c r="C7972" s="99" t="s">
        <v>10111</v>
      </c>
      <c r="D7972" s="100">
        <v>400.52</v>
      </c>
    </row>
    <row r="7973" spans="1:4" x14ac:dyDescent="0.2">
      <c r="A7973" s="505">
        <v>1624</v>
      </c>
      <c r="B7973" s="98" t="s">
        <v>11627</v>
      </c>
      <c r="C7973" s="99" t="s">
        <v>10111</v>
      </c>
      <c r="D7973" s="100">
        <v>14378.24</v>
      </c>
    </row>
    <row r="7974" spans="1:4" x14ac:dyDescent="0.2">
      <c r="A7974" s="505">
        <v>1615</v>
      </c>
      <c r="B7974" s="98" t="s">
        <v>11628</v>
      </c>
      <c r="C7974" s="99" t="s">
        <v>10111</v>
      </c>
      <c r="D7974" s="100">
        <v>752.11</v>
      </c>
    </row>
    <row r="7975" spans="1:4" x14ac:dyDescent="0.2">
      <c r="A7975" s="505">
        <v>1612</v>
      </c>
      <c r="B7975" s="98" t="s">
        <v>11629</v>
      </c>
      <c r="C7975" s="99" t="s">
        <v>10111</v>
      </c>
      <c r="D7975" s="100">
        <v>99.06</v>
      </c>
    </row>
    <row r="7976" spans="1:4" x14ac:dyDescent="0.2">
      <c r="A7976" s="505">
        <v>1618</v>
      </c>
      <c r="B7976" s="98" t="s">
        <v>11630</v>
      </c>
      <c r="C7976" s="99" t="s">
        <v>10111</v>
      </c>
      <c r="D7976" s="100">
        <v>1033.51</v>
      </c>
    </row>
    <row r="7977" spans="1:4" x14ac:dyDescent="0.2">
      <c r="A7977" s="505">
        <v>14211</v>
      </c>
      <c r="B7977" s="98" t="s">
        <v>11631</v>
      </c>
      <c r="C7977" s="99" t="s">
        <v>10111</v>
      </c>
      <c r="D7977" s="100">
        <v>12.41</v>
      </c>
    </row>
    <row r="7978" spans="1:4" x14ac:dyDescent="0.2">
      <c r="A7978" s="505">
        <v>34500</v>
      </c>
      <c r="B7978" s="98" t="s">
        <v>18937</v>
      </c>
      <c r="C7978" s="99" t="s">
        <v>10112</v>
      </c>
      <c r="D7978" s="100">
        <v>102.4</v>
      </c>
    </row>
    <row r="7979" spans="1:4" x14ac:dyDescent="0.2">
      <c r="A7979" s="505">
        <v>40934</v>
      </c>
      <c r="B7979" s="98" t="s">
        <v>11632</v>
      </c>
      <c r="C7979" s="99" t="s">
        <v>10297</v>
      </c>
      <c r="D7979" s="100">
        <v>17954.650000000001</v>
      </c>
    </row>
    <row r="7980" spans="1:4" x14ac:dyDescent="0.2">
      <c r="A7980" s="505">
        <v>5328</v>
      </c>
      <c r="B7980" s="98" t="s">
        <v>11633</v>
      </c>
      <c r="C7980" s="99" t="s">
        <v>10111</v>
      </c>
      <c r="D7980" s="100">
        <v>3.7</v>
      </c>
    </row>
    <row r="7981" spans="1:4" x14ac:dyDescent="0.2">
      <c r="A7981" s="505">
        <v>38200</v>
      </c>
      <c r="B7981" s="98" t="s">
        <v>11634</v>
      </c>
      <c r="C7981" s="99" t="s">
        <v>11635</v>
      </c>
      <c r="D7981" s="100">
        <v>405.48</v>
      </c>
    </row>
    <row r="7982" spans="1:4" ht="25.5" x14ac:dyDescent="0.2">
      <c r="A7982" s="505">
        <v>39269</v>
      </c>
      <c r="B7982" s="98" t="s">
        <v>11636</v>
      </c>
      <c r="C7982" s="99" t="s">
        <v>10166</v>
      </c>
      <c r="D7982" s="100">
        <v>0.6</v>
      </c>
    </row>
    <row r="7983" spans="1:4" ht="25.5" x14ac:dyDescent="0.2">
      <c r="A7983" s="505">
        <v>11889</v>
      </c>
      <c r="B7983" s="98" t="s">
        <v>11637</v>
      </c>
      <c r="C7983" s="99" t="s">
        <v>10166</v>
      </c>
      <c r="D7983" s="100">
        <v>0.84</v>
      </c>
    </row>
    <row r="7984" spans="1:4" ht="25.5" x14ac:dyDescent="0.2">
      <c r="A7984" s="505">
        <v>39270</v>
      </c>
      <c r="B7984" s="98" t="s">
        <v>11638</v>
      </c>
      <c r="C7984" s="99" t="s">
        <v>10166</v>
      </c>
      <c r="D7984" s="100">
        <v>1</v>
      </c>
    </row>
    <row r="7985" spans="1:4" ht="25.5" x14ac:dyDescent="0.2">
      <c r="A7985" s="505">
        <v>11890</v>
      </c>
      <c r="B7985" s="98" t="s">
        <v>11639</v>
      </c>
      <c r="C7985" s="99" t="s">
        <v>10166</v>
      </c>
      <c r="D7985" s="100">
        <v>1.3</v>
      </c>
    </row>
    <row r="7986" spans="1:4" ht="25.5" x14ac:dyDescent="0.2">
      <c r="A7986" s="505">
        <v>11891</v>
      </c>
      <c r="B7986" s="98" t="s">
        <v>11640</v>
      </c>
      <c r="C7986" s="99" t="s">
        <v>10166</v>
      </c>
      <c r="D7986" s="100">
        <v>2.14</v>
      </c>
    </row>
    <row r="7987" spans="1:4" ht="25.5" x14ac:dyDescent="0.2">
      <c r="A7987" s="505">
        <v>11892</v>
      </c>
      <c r="B7987" s="98" t="s">
        <v>11641</v>
      </c>
      <c r="C7987" s="99" t="s">
        <v>10166</v>
      </c>
      <c r="D7987" s="100">
        <v>3.3</v>
      </c>
    </row>
    <row r="7988" spans="1:4" x14ac:dyDescent="0.2">
      <c r="A7988" s="505">
        <v>37601</v>
      </c>
      <c r="B7988" s="98" t="s">
        <v>11642</v>
      </c>
      <c r="C7988" s="99" t="s">
        <v>10166</v>
      </c>
      <c r="D7988" s="100">
        <v>3.87</v>
      </c>
    </row>
    <row r="7989" spans="1:4" x14ac:dyDescent="0.2">
      <c r="A7989" s="505">
        <v>1634</v>
      </c>
      <c r="B7989" s="98" t="s">
        <v>11643</v>
      </c>
      <c r="C7989" s="99" t="s">
        <v>10166</v>
      </c>
      <c r="D7989" s="100">
        <v>4</v>
      </c>
    </row>
    <row r="7990" spans="1:4" x14ac:dyDescent="0.2">
      <c r="A7990" s="505">
        <v>5086</v>
      </c>
      <c r="B7990" s="98" t="s">
        <v>11644</v>
      </c>
      <c r="C7990" s="99" t="s">
        <v>10170</v>
      </c>
      <c r="D7990" s="100">
        <v>22.99</v>
      </c>
    </row>
    <row r="7991" spans="1:4" ht="25.5" x14ac:dyDescent="0.2">
      <c r="A7991" s="505">
        <v>11280</v>
      </c>
      <c r="B7991" s="98" t="s">
        <v>11645</v>
      </c>
      <c r="C7991" s="99" t="s">
        <v>10111</v>
      </c>
      <c r="D7991" s="100">
        <v>8297.76</v>
      </c>
    </row>
    <row r="7992" spans="1:4" ht="25.5" x14ac:dyDescent="0.2">
      <c r="A7992" s="505">
        <v>40519</v>
      </c>
      <c r="B7992" s="98" t="s">
        <v>11646</v>
      </c>
      <c r="C7992" s="99" t="s">
        <v>10111</v>
      </c>
      <c r="D7992" s="100">
        <v>68403.92</v>
      </c>
    </row>
    <row r="7993" spans="1:4" x14ac:dyDescent="0.2">
      <c r="A7993" s="505">
        <v>39869</v>
      </c>
      <c r="B7993" s="98" t="s">
        <v>11647</v>
      </c>
      <c r="C7993" s="99" t="s">
        <v>10111</v>
      </c>
      <c r="D7993" s="100">
        <v>6.19</v>
      </c>
    </row>
    <row r="7994" spans="1:4" x14ac:dyDescent="0.2">
      <c r="A7994" s="505">
        <v>39870</v>
      </c>
      <c r="B7994" s="98" t="s">
        <v>11648</v>
      </c>
      <c r="C7994" s="99" t="s">
        <v>10111</v>
      </c>
      <c r="D7994" s="100">
        <v>9.48</v>
      </c>
    </row>
    <row r="7995" spans="1:4" x14ac:dyDescent="0.2">
      <c r="A7995" s="505">
        <v>39871</v>
      </c>
      <c r="B7995" s="98" t="s">
        <v>11649</v>
      </c>
      <c r="C7995" s="99" t="s">
        <v>10111</v>
      </c>
      <c r="D7995" s="100">
        <v>10.62</v>
      </c>
    </row>
    <row r="7996" spans="1:4" x14ac:dyDescent="0.2">
      <c r="A7996" s="505">
        <v>12722</v>
      </c>
      <c r="B7996" s="98" t="s">
        <v>11650</v>
      </c>
      <c r="C7996" s="99" t="s">
        <v>10111</v>
      </c>
      <c r="D7996" s="100">
        <v>355.56</v>
      </c>
    </row>
    <row r="7997" spans="1:4" x14ac:dyDescent="0.2">
      <c r="A7997" s="505">
        <v>12714</v>
      </c>
      <c r="B7997" s="98" t="s">
        <v>11651</v>
      </c>
      <c r="C7997" s="99" t="s">
        <v>10111</v>
      </c>
      <c r="D7997" s="100">
        <v>2.3199999999999998</v>
      </c>
    </row>
    <row r="7998" spans="1:4" x14ac:dyDescent="0.2">
      <c r="A7998" s="505">
        <v>12715</v>
      </c>
      <c r="B7998" s="98" t="s">
        <v>11652</v>
      </c>
      <c r="C7998" s="99" t="s">
        <v>10111</v>
      </c>
      <c r="D7998" s="100">
        <v>5.24</v>
      </c>
    </row>
    <row r="7999" spans="1:4" x14ac:dyDescent="0.2">
      <c r="A7999" s="505">
        <v>12716</v>
      </c>
      <c r="B7999" s="98" t="s">
        <v>11653</v>
      </c>
      <c r="C7999" s="99" t="s">
        <v>10111</v>
      </c>
      <c r="D7999" s="100">
        <v>9</v>
      </c>
    </row>
    <row r="8000" spans="1:4" x14ac:dyDescent="0.2">
      <c r="A8000" s="505">
        <v>12717</v>
      </c>
      <c r="B8000" s="98" t="s">
        <v>11654</v>
      </c>
      <c r="C8000" s="99" t="s">
        <v>10111</v>
      </c>
      <c r="D8000" s="100">
        <v>17.690000000000001</v>
      </c>
    </row>
    <row r="8001" spans="1:4" x14ac:dyDescent="0.2">
      <c r="A8001" s="505">
        <v>12718</v>
      </c>
      <c r="B8001" s="98" t="s">
        <v>11655</v>
      </c>
      <c r="C8001" s="99" t="s">
        <v>10111</v>
      </c>
      <c r="D8001" s="100">
        <v>27.14</v>
      </c>
    </row>
    <row r="8002" spans="1:4" x14ac:dyDescent="0.2">
      <c r="A8002" s="505">
        <v>12719</v>
      </c>
      <c r="B8002" s="98" t="s">
        <v>11656</v>
      </c>
      <c r="C8002" s="99" t="s">
        <v>10111</v>
      </c>
      <c r="D8002" s="100">
        <v>43.09</v>
      </c>
    </row>
    <row r="8003" spans="1:4" x14ac:dyDescent="0.2">
      <c r="A8003" s="505">
        <v>12720</v>
      </c>
      <c r="B8003" s="98" t="s">
        <v>11657</v>
      </c>
      <c r="C8003" s="99" t="s">
        <v>10111</v>
      </c>
      <c r="D8003" s="100">
        <v>150.06</v>
      </c>
    </row>
    <row r="8004" spans="1:4" x14ac:dyDescent="0.2">
      <c r="A8004" s="505">
        <v>12721</v>
      </c>
      <c r="B8004" s="98" t="s">
        <v>11658</v>
      </c>
      <c r="C8004" s="99" t="s">
        <v>10111</v>
      </c>
      <c r="D8004" s="100">
        <v>143.88999999999999</v>
      </c>
    </row>
    <row r="8005" spans="1:4" x14ac:dyDescent="0.2">
      <c r="A8005" s="505">
        <v>3468</v>
      </c>
      <c r="B8005" s="98" t="s">
        <v>11659</v>
      </c>
      <c r="C8005" s="99" t="s">
        <v>10111</v>
      </c>
      <c r="D8005" s="100">
        <v>25.24</v>
      </c>
    </row>
    <row r="8006" spans="1:4" x14ac:dyDescent="0.2">
      <c r="A8006" s="505">
        <v>3465</v>
      </c>
      <c r="B8006" s="98" t="s">
        <v>11660</v>
      </c>
      <c r="C8006" s="99" t="s">
        <v>10111</v>
      </c>
      <c r="D8006" s="100">
        <v>25.23</v>
      </c>
    </row>
    <row r="8007" spans="1:4" x14ac:dyDescent="0.2">
      <c r="A8007" s="505">
        <v>12403</v>
      </c>
      <c r="B8007" s="98" t="s">
        <v>11661</v>
      </c>
      <c r="C8007" s="99" t="s">
        <v>10111</v>
      </c>
      <c r="D8007" s="100">
        <v>17.98</v>
      </c>
    </row>
    <row r="8008" spans="1:4" x14ac:dyDescent="0.2">
      <c r="A8008" s="505">
        <v>3463</v>
      </c>
      <c r="B8008" s="98" t="s">
        <v>11662</v>
      </c>
      <c r="C8008" s="99" t="s">
        <v>10111</v>
      </c>
      <c r="D8008" s="100">
        <v>10.5</v>
      </c>
    </row>
    <row r="8009" spans="1:4" x14ac:dyDescent="0.2">
      <c r="A8009" s="505">
        <v>3464</v>
      </c>
      <c r="B8009" s="98" t="s">
        <v>11663</v>
      </c>
      <c r="C8009" s="99" t="s">
        <v>10111</v>
      </c>
      <c r="D8009" s="100">
        <v>10.5</v>
      </c>
    </row>
    <row r="8010" spans="1:4" x14ac:dyDescent="0.2">
      <c r="A8010" s="505">
        <v>3466</v>
      </c>
      <c r="B8010" s="98" t="s">
        <v>11664</v>
      </c>
      <c r="C8010" s="99" t="s">
        <v>10111</v>
      </c>
      <c r="D8010" s="100">
        <v>64.09</v>
      </c>
    </row>
    <row r="8011" spans="1:4" x14ac:dyDescent="0.2">
      <c r="A8011" s="505">
        <v>3467</v>
      </c>
      <c r="B8011" s="98" t="s">
        <v>11665</v>
      </c>
      <c r="C8011" s="99" t="s">
        <v>10111</v>
      </c>
      <c r="D8011" s="100">
        <v>36.19</v>
      </c>
    </row>
    <row r="8012" spans="1:4" x14ac:dyDescent="0.2">
      <c r="A8012" s="505">
        <v>3462</v>
      </c>
      <c r="B8012" s="98" t="s">
        <v>11666</v>
      </c>
      <c r="C8012" s="99" t="s">
        <v>10111</v>
      </c>
      <c r="D8012" s="100">
        <v>6.93</v>
      </c>
    </row>
    <row r="8013" spans="1:4" x14ac:dyDescent="0.2">
      <c r="A8013" s="505">
        <v>3446</v>
      </c>
      <c r="B8013" s="98" t="s">
        <v>11667</v>
      </c>
      <c r="C8013" s="99" t="s">
        <v>10111</v>
      </c>
      <c r="D8013" s="100">
        <v>21.34</v>
      </c>
    </row>
    <row r="8014" spans="1:4" x14ac:dyDescent="0.2">
      <c r="A8014" s="505">
        <v>3445</v>
      </c>
      <c r="B8014" s="98" t="s">
        <v>11668</v>
      </c>
      <c r="C8014" s="99" t="s">
        <v>10111</v>
      </c>
      <c r="D8014" s="100">
        <v>17.420000000000002</v>
      </c>
    </row>
    <row r="8015" spans="1:4" x14ac:dyDescent="0.2">
      <c r="A8015" s="505">
        <v>3441</v>
      </c>
      <c r="B8015" s="98" t="s">
        <v>11669</v>
      </c>
      <c r="C8015" s="99" t="s">
        <v>10111</v>
      </c>
      <c r="D8015" s="100">
        <v>4.91</v>
      </c>
    </row>
    <row r="8016" spans="1:4" x14ac:dyDescent="0.2">
      <c r="A8016" s="505">
        <v>3444</v>
      </c>
      <c r="B8016" s="98" t="s">
        <v>11670</v>
      </c>
      <c r="C8016" s="99" t="s">
        <v>10111</v>
      </c>
      <c r="D8016" s="100">
        <v>10.72</v>
      </c>
    </row>
    <row r="8017" spans="1:4" x14ac:dyDescent="0.2">
      <c r="A8017" s="505">
        <v>12402</v>
      </c>
      <c r="B8017" s="98" t="s">
        <v>11671</v>
      </c>
      <c r="C8017" s="99" t="s">
        <v>10111</v>
      </c>
      <c r="D8017" s="100">
        <v>59.98</v>
      </c>
    </row>
    <row r="8018" spans="1:4" x14ac:dyDescent="0.2">
      <c r="A8018" s="505">
        <v>3447</v>
      </c>
      <c r="B8018" s="98" t="s">
        <v>11672</v>
      </c>
      <c r="C8018" s="99" t="s">
        <v>10111</v>
      </c>
      <c r="D8018" s="100">
        <v>31.03</v>
      </c>
    </row>
    <row r="8019" spans="1:4" x14ac:dyDescent="0.2">
      <c r="A8019" s="505">
        <v>3442</v>
      </c>
      <c r="B8019" s="98" t="s">
        <v>11673</v>
      </c>
      <c r="C8019" s="99" t="s">
        <v>10111</v>
      </c>
      <c r="D8019" s="100">
        <v>7.35</v>
      </c>
    </row>
    <row r="8020" spans="1:4" x14ac:dyDescent="0.2">
      <c r="A8020" s="505">
        <v>3448</v>
      </c>
      <c r="B8020" s="98" t="s">
        <v>11674</v>
      </c>
      <c r="C8020" s="99" t="s">
        <v>10111</v>
      </c>
      <c r="D8020" s="100">
        <v>87.69</v>
      </c>
    </row>
    <row r="8021" spans="1:4" x14ac:dyDescent="0.2">
      <c r="A8021" s="505">
        <v>3449</v>
      </c>
      <c r="B8021" s="98" t="s">
        <v>11675</v>
      </c>
      <c r="C8021" s="99" t="s">
        <v>10111</v>
      </c>
      <c r="D8021" s="100">
        <v>153.65</v>
      </c>
    </row>
    <row r="8022" spans="1:4" x14ac:dyDescent="0.2">
      <c r="A8022" s="505">
        <v>37438</v>
      </c>
      <c r="B8022" s="98" t="s">
        <v>11676</v>
      </c>
      <c r="C8022" s="99" t="s">
        <v>10111</v>
      </c>
      <c r="D8022" s="100">
        <v>153.63</v>
      </c>
    </row>
    <row r="8023" spans="1:4" x14ac:dyDescent="0.2">
      <c r="A8023" s="505">
        <v>37439</v>
      </c>
      <c r="B8023" s="98" t="s">
        <v>11677</v>
      </c>
      <c r="C8023" s="99" t="s">
        <v>10111</v>
      </c>
      <c r="D8023" s="100">
        <v>1004.43</v>
      </c>
    </row>
    <row r="8024" spans="1:4" x14ac:dyDescent="0.2">
      <c r="A8024" s="505">
        <v>37435</v>
      </c>
      <c r="B8024" s="98" t="s">
        <v>11678</v>
      </c>
      <c r="C8024" s="99" t="s">
        <v>10111</v>
      </c>
      <c r="D8024" s="100">
        <v>18.05</v>
      </c>
    </row>
    <row r="8025" spans="1:4" x14ac:dyDescent="0.2">
      <c r="A8025" s="505">
        <v>37436</v>
      </c>
      <c r="B8025" s="98" t="s">
        <v>11679</v>
      </c>
      <c r="C8025" s="99" t="s">
        <v>10111</v>
      </c>
      <c r="D8025" s="100">
        <v>21.3</v>
      </c>
    </row>
    <row r="8026" spans="1:4" x14ac:dyDescent="0.2">
      <c r="A8026" s="505">
        <v>37437</v>
      </c>
      <c r="B8026" s="98" t="s">
        <v>11680</v>
      </c>
      <c r="C8026" s="99" t="s">
        <v>10111</v>
      </c>
      <c r="D8026" s="100">
        <v>30.81</v>
      </c>
    </row>
    <row r="8027" spans="1:4" x14ac:dyDescent="0.2">
      <c r="A8027" s="505">
        <v>3473</v>
      </c>
      <c r="B8027" s="98" t="s">
        <v>11681</v>
      </c>
      <c r="C8027" s="99" t="s">
        <v>10111</v>
      </c>
      <c r="D8027" s="100">
        <v>24.12</v>
      </c>
    </row>
    <row r="8028" spans="1:4" x14ac:dyDescent="0.2">
      <c r="A8028" s="505">
        <v>3474</v>
      </c>
      <c r="B8028" s="98" t="s">
        <v>11682</v>
      </c>
      <c r="C8028" s="99" t="s">
        <v>10111</v>
      </c>
      <c r="D8028" s="100">
        <v>19.88</v>
      </c>
    </row>
    <row r="8029" spans="1:4" x14ac:dyDescent="0.2">
      <c r="A8029" s="505">
        <v>3450</v>
      </c>
      <c r="B8029" s="98" t="s">
        <v>11683</v>
      </c>
      <c r="C8029" s="99" t="s">
        <v>10111</v>
      </c>
      <c r="D8029" s="100">
        <v>5.76</v>
      </c>
    </row>
    <row r="8030" spans="1:4" x14ac:dyDescent="0.2">
      <c r="A8030" s="505">
        <v>3443</v>
      </c>
      <c r="B8030" s="98" t="s">
        <v>11684</v>
      </c>
      <c r="C8030" s="99" t="s">
        <v>10111</v>
      </c>
      <c r="D8030" s="100">
        <v>12.37</v>
      </c>
    </row>
    <row r="8031" spans="1:4" x14ac:dyDescent="0.2">
      <c r="A8031" s="505">
        <v>3453</v>
      </c>
      <c r="B8031" s="98" t="s">
        <v>11685</v>
      </c>
      <c r="C8031" s="99" t="s">
        <v>10111</v>
      </c>
      <c r="D8031" s="100">
        <v>70.42</v>
      </c>
    </row>
    <row r="8032" spans="1:4" x14ac:dyDescent="0.2">
      <c r="A8032" s="505">
        <v>3452</v>
      </c>
      <c r="B8032" s="98" t="s">
        <v>11686</v>
      </c>
      <c r="C8032" s="99" t="s">
        <v>10111</v>
      </c>
      <c r="D8032" s="100">
        <v>34.76</v>
      </c>
    </row>
    <row r="8033" spans="1:4" x14ac:dyDescent="0.2">
      <c r="A8033" s="505">
        <v>3451</v>
      </c>
      <c r="B8033" s="98" t="s">
        <v>11687</v>
      </c>
      <c r="C8033" s="99" t="s">
        <v>10111</v>
      </c>
      <c r="D8033" s="100">
        <v>6.89</v>
      </c>
    </row>
    <row r="8034" spans="1:4" x14ac:dyDescent="0.2">
      <c r="A8034" s="505">
        <v>3454</v>
      </c>
      <c r="B8034" s="98" t="s">
        <v>11688</v>
      </c>
      <c r="C8034" s="99" t="s">
        <v>10111</v>
      </c>
      <c r="D8034" s="100">
        <v>107.1</v>
      </c>
    </row>
    <row r="8035" spans="1:4" x14ac:dyDescent="0.2">
      <c r="A8035" s="505">
        <v>3458</v>
      </c>
      <c r="B8035" s="98" t="s">
        <v>11689</v>
      </c>
      <c r="C8035" s="99" t="s">
        <v>10111</v>
      </c>
      <c r="D8035" s="100">
        <v>19.329999999999998</v>
      </c>
    </row>
    <row r="8036" spans="1:4" x14ac:dyDescent="0.2">
      <c r="A8036" s="505">
        <v>3457</v>
      </c>
      <c r="B8036" s="98" t="s">
        <v>11690</v>
      </c>
      <c r="C8036" s="99" t="s">
        <v>10111</v>
      </c>
      <c r="D8036" s="100">
        <v>14.51</v>
      </c>
    </row>
    <row r="8037" spans="1:4" x14ac:dyDescent="0.2">
      <c r="A8037" s="505">
        <v>3455</v>
      </c>
      <c r="B8037" s="98" t="s">
        <v>11691</v>
      </c>
      <c r="C8037" s="99" t="s">
        <v>10111</v>
      </c>
      <c r="D8037" s="100">
        <v>4.12</v>
      </c>
    </row>
    <row r="8038" spans="1:4" x14ac:dyDescent="0.2">
      <c r="A8038" s="505">
        <v>3472</v>
      </c>
      <c r="B8038" s="98" t="s">
        <v>11692</v>
      </c>
      <c r="C8038" s="99" t="s">
        <v>10111</v>
      </c>
      <c r="D8038" s="100">
        <v>9.26</v>
      </c>
    </row>
    <row r="8039" spans="1:4" x14ac:dyDescent="0.2">
      <c r="A8039" s="505">
        <v>3470</v>
      </c>
      <c r="B8039" s="98" t="s">
        <v>11693</v>
      </c>
      <c r="C8039" s="99" t="s">
        <v>10111</v>
      </c>
      <c r="D8039" s="100">
        <v>54</v>
      </c>
    </row>
    <row r="8040" spans="1:4" x14ac:dyDescent="0.2">
      <c r="A8040" s="505">
        <v>3471</v>
      </c>
      <c r="B8040" s="98" t="s">
        <v>11694</v>
      </c>
      <c r="C8040" s="99" t="s">
        <v>10111</v>
      </c>
      <c r="D8040" s="100">
        <v>29.67</v>
      </c>
    </row>
    <row r="8041" spans="1:4" x14ac:dyDescent="0.2">
      <c r="A8041" s="505">
        <v>3456</v>
      </c>
      <c r="B8041" s="98" t="s">
        <v>11695</v>
      </c>
      <c r="C8041" s="99" t="s">
        <v>10111</v>
      </c>
      <c r="D8041" s="100">
        <v>6.17</v>
      </c>
    </row>
    <row r="8042" spans="1:4" x14ac:dyDescent="0.2">
      <c r="A8042" s="505">
        <v>3459</v>
      </c>
      <c r="B8042" s="98" t="s">
        <v>11696</v>
      </c>
      <c r="C8042" s="99" t="s">
        <v>10111</v>
      </c>
      <c r="D8042" s="100">
        <v>76.16</v>
      </c>
    </row>
    <row r="8043" spans="1:4" x14ac:dyDescent="0.2">
      <c r="A8043" s="505">
        <v>3469</v>
      </c>
      <c r="B8043" s="98" t="s">
        <v>11697</v>
      </c>
      <c r="C8043" s="99" t="s">
        <v>10111</v>
      </c>
      <c r="D8043" s="100">
        <v>144.84</v>
      </c>
    </row>
    <row r="8044" spans="1:4" x14ac:dyDescent="0.2">
      <c r="A8044" s="505">
        <v>3460</v>
      </c>
      <c r="B8044" s="98" t="s">
        <v>11698</v>
      </c>
      <c r="C8044" s="99" t="s">
        <v>10111</v>
      </c>
      <c r="D8044" s="100">
        <v>211.35</v>
      </c>
    </row>
    <row r="8045" spans="1:4" x14ac:dyDescent="0.2">
      <c r="A8045" s="505">
        <v>3461</v>
      </c>
      <c r="B8045" s="98" t="s">
        <v>11699</v>
      </c>
      <c r="C8045" s="99" t="s">
        <v>10111</v>
      </c>
      <c r="D8045" s="100">
        <v>540.19000000000005</v>
      </c>
    </row>
    <row r="8046" spans="1:4" x14ac:dyDescent="0.2">
      <c r="A8046" s="505">
        <v>37433</v>
      </c>
      <c r="B8046" s="98" t="s">
        <v>11700</v>
      </c>
      <c r="C8046" s="99" t="s">
        <v>10111</v>
      </c>
      <c r="D8046" s="100">
        <v>153.63</v>
      </c>
    </row>
    <row r="8047" spans="1:4" x14ac:dyDescent="0.2">
      <c r="A8047" s="505">
        <v>37430</v>
      </c>
      <c r="B8047" s="98" t="s">
        <v>11701</v>
      </c>
      <c r="C8047" s="99" t="s">
        <v>10111</v>
      </c>
      <c r="D8047" s="100">
        <v>19.25</v>
      </c>
    </row>
    <row r="8048" spans="1:4" x14ac:dyDescent="0.2">
      <c r="A8048" s="505">
        <v>37434</v>
      </c>
      <c r="B8048" s="98" t="s">
        <v>11702</v>
      </c>
      <c r="C8048" s="99" t="s">
        <v>10111</v>
      </c>
      <c r="D8048" s="100">
        <v>1432.45</v>
      </c>
    </row>
    <row r="8049" spans="1:4" x14ac:dyDescent="0.2">
      <c r="A8049" s="505">
        <v>37431</v>
      </c>
      <c r="B8049" s="98" t="s">
        <v>11703</v>
      </c>
      <c r="C8049" s="99" t="s">
        <v>10111</v>
      </c>
      <c r="D8049" s="100">
        <v>26.11</v>
      </c>
    </row>
    <row r="8050" spans="1:4" x14ac:dyDescent="0.2">
      <c r="A8050" s="505">
        <v>37432</v>
      </c>
      <c r="B8050" s="98" t="s">
        <v>11704</v>
      </c>
      <c r="C8050" s="99" t="s">
        <v>10111</v>
      </c>
      <c r="D8050" s="100">
        <v>48.17</v>
      </c>
    </row>
    <row r="8051" spans="1:4" ht="25.5" x14ac:dyDescent="0.2">
      <c r="A8051" s="505">
        <v>37413</v>
      </c>
      <c r="B8051" s="98" t="s">
        <v>11705</v>
      </c>
      <c r="C8051" s="99" t="s">
        <v>10111</v>
      </c>
      <c r="D8051" s="100">
        <v>2.0699999999999998</v>
      </c>
    </row>
    <row r="8052" spans="1:4" ht="25.5" x14ac:dyDescent="0.2">
      <c r="A8052" s="505">
        <v>37414</v>
      </c>
      <c r="B8052" s="98" t="s">
        <v>11706</v>
      </c>
      <c r="C8052" s="99" t="s">
        <v>10111</v>
      </c>
      <c r="D8052" s="100">
        <v>2.35</v>
      </c>
    </row>
    <row r="8053" spans="1:4" ht="25.5" x14ac:dyDescent="0.2">
      <c r="A8053" s="505">
        <v>37415</v>
      </c>
      <c r="B8053" s="98" t="s">
        <v>11707</v>
      </c>
      <c r="C8053" s="99" t="s">
        <v>10111</v>
      </c>
      <c r="D8053" s="100">
        <v>4.2699999999999996</v>
      </c>
    </row>
    <row r="8054" spans="1:4" ht="25.5" x14ac:dyDescent="0.2">
      <c r="A8054" s="505">
        <v>37416</v>
      </c>
      <c r="B8054" s="98" t="s">
        <v>11708</v>
      </c>
      <c r="C8054" s="99" t="s">
        <v>10111</v>
      </c>
      <c r="D8054" s="100">
        <v>1.93</v>
      </c>
    </row>
    <row r="8055" spans="1:4" ht="25.5" x14ac:dyDescent="0.2">
      <c r="A8055" s="505">
        <v>37417</v>
      </c>
      <c r="B8055" s="98" t="s">
        <v>11709</v>
      </c>
      <c r="C8055" s="99" t="s">
        <v>10111</v>
      </c>
      <c r="D8055" s="100">
        <v>2.78</v>
      </c>
    </row>
    <row r="8056" spans="1:4" ht="25.5" x14ac:dyDescent="0.2">
      <c r="A8056" s="505">
        <v>3112</v>
      </c>
      <c r="B8056" s="98" t="s">
        <v>11710</v>
      </c>
      <c r="C8056" s="99" t="s">
        <v>11604</v>
      </c>
      <c r="D8056" s="100">
        <v>46.44</v>
      </c>
    </row>
    <row r="8057" spans="1:4" ht="25.5" x14ac:dyDescent="0.2">
      <c r="A8057" s="505">
        <v>3113</v>
      </c>
      <c r="B8057" s="98" t="s">
        <v>11711</v>
      </c>
      <c r="C8057" s="99" t="s">
        <v>11604</v>
      </c>
      <c r="D8057" s="100">
        <v>53.51</v>
      </c>
    </row>
    <row r="8058" spans="1:4" ht="25.5" x14ac:dyDescent="0.2">
      <c r="A8058" s="505">
        <v>3114</v>
      </c>
      <c r="B8058" s="98" t="s">
        <v>11712</v>
      </c>
      <c r="C8058" s="99" t="s">
        <v>10111</v>
      </c>
      <c r="D8058" s="100">
        <v>24.17</v>
      </c>
    </row>
    <row r="8059" spans="1:4" x14ac:dyDescent="0.2">
      <c r="A8059" s="505">
        <v>34519</v>
      </c>
      <c r="B8059" s="98" t="s">
        <v>11713</v>
      </c>
      <c r="C8059" s="99" t="s">
        <v>10111</v>
      </c>
      <c r="D8059" s="100">
        <v>71.819999999999993</v>
      </c>
    </row>
    <row r="8060" spans="1:4" x14ac:dyDescent="0.2">
      <c r="A8060" s="505">
        <v>10510</v>
      </c>
      <c r="B8060" s="98" t="s">
        <v>11714</v>
      </c>
      <c r="C8060" s="99" t="s">
        <v>10111</v>
      </c>
      <c r="D8060" s="100">
        <v>65.62</v>
      </c>
    </row>
    <row r="8061" spans="1:4" x14ac:dyDescent="0.2">
      <c r="A8061" s="505">
        <v>1649</v>
      </c>
      <c r="B8061" s="98" t="s">
        <v>11715</v>
      </c>
      <c r="C8061" s="99" t="s">
        <v>10111</v>
      </c>
      <c r="D8061" s="100">
        <v>45.6</v>
      </c>
    </row>
    <row r="8062" spans="1:4" x14ac:dyDescent="0.2">
      <c r="A8062" s="505">
        <v>1653</v>
      </c>
      <c r="B8062" s="98" t="s">
        <v>11716</v>
      </c>
      <c r="C8062" s="99" t="s">
        <v>10111</v>
      </c>
      <c r="D8062" s="100">
        <v>35.72</v>
      </c>
    </row>
    <row r="8063" spans="1:4" x14ac:dyDescent="0.2">
      <c r="A8063" s="505">
        <v>1647</v>
      </c>
      <c r="B8063" s="98" t="s">
        <v>11717</v>
      </c>
      <c r="C8063" s="99" t="s">
        <v>10111</v>
      </c>
      <c r="D8063" s="100">
        <v>12.79</v>
      </c>
    </row>
    <row r="8064" spans="1:4" x14ac:dyDescent="0.2">
      <c r="A8064" s="505">
        <v>1648</v>
      </c>
      <c r="B8064" s="98" t="s">
        <v>11718</v>
      </c>
      <c r="C8064" s="99" t="s">
        <v>10111</v>
      </c>
      <c r="D8064" s="100">
        <v>24.56</v>
      </c>
    </row>
    <row r="8065" spans="1:4" x14ac:dyDescent="0.2">
      <c r="A8065" s="505">
        <v>1651</v>
      </c>
      <c r="B8065" s="98" t="s">
        <v>11719</v>
      </c>
      <c r="C8065" s="99" t="s">
        <v>10111</v>
      </c>
      <c r="D8065" s="100">
        <v>113.94</v>
      </c>
    </row>
    <row r="8066" spans="1:4" x14ac:dyDescent="0.2">
      <c r="A8066" s="505">
        <v>1650</v>
      </c>
      <c r="B8066" s="98" t="s">
        <v>11720</v>
      </c>
      <c r="C8066" s="99" t="s">
        <v>10111</v>
      </c>
      <c r="D8066" s="100">
        <v>62.98</v>
      </c>
    </row>
    <row r="8067" spans="1:4" x14ac:dyDescent="0.2">
      <c r="A8067" s="505">
        <v>1654</v>
      </c>
      <c r="B8067" s="98" t="s">
        <v>11721</v>
      </c>
      <c r="C8067" s="99" t="s">
        <v>10111</v>
      </c>
      <c r="D8067" s="100">
        <v>17.55</v>
      </c>
    </row>
    <row r="8068" spans="1:4" x14ac:dyDescent="0.2">
      <c r="A8068" s="505">
        <v>1652</v>
      </c>
      <c r="B8068" s="98" t="s">
        <v>11722</v>
      </c>
      <c r="C8068" s="99" t="s">
        <v>10111</v>
      </c>
      <c r="D8068" s="100">
        <v>163.53</v>
      </c>
    </row>
    <row r="8069" spans="1:4" x14ac:dyDescent="0.2">
      <c r="A8069" s="505">
        <v>1727</v>
      </c>
      <c r="B8069" s="98" t="s">
        <v>18938</v>
      </c>
      <c r="C8069" s="99" t="s">
        <v>10111</v>
      </c>
      <c r="D8069" s="100">
        <v>63.75</v>
      </c>
    </row>
    <row r="8070" spans="1:4" x14ac:dyDescent="0.2">
      <c r="A8070" s="505">
        <v>12920</v>
      </c>
      <c r="B8070" s="98" t="s">
        <v>18939</v>
      </c>
      <c r="C8070" s="99" t="s">
        <v>10111</v>
      </c>
      <c r="D8070" s="100">
        <v>84.25</v>
      </c>
    </row>
    <row r="8071" spans="1:4" x14ac:dyDescent="0.2">
      <c r="A8071" s="505">
        <v>1725</v>
      </c>
      <c r="B8071" s="98" t="s">
        <v>18940</v>
      </c>
      <c r="C8071" s="99" t="s">
        <v>10111</v>
      </c>
      <c r="D8071" s="100">
        <v>18.39</v>
      </c>
    </row>
    <row r="8072" spans="1:4" x14ac:dyDescent="0.2">
      <c r="A8072" s="505">
        <v>12943</v>
      </c>
      <c r="B8072" s="98" t="s">
        <v>18941</v>
      </c>
      <c r="C8072" s="99" t="s">
        <v>10111</v>
      </c>
      <c r="D8072" s="100">
        <v>45.39</v>
      </c>
    </row>
    <row r="8073" spans="1:4" x14ac:dyDescent="0.2">
      <c r="A8073" s="505">
        <v>1747</v>
      </c>
      <c r="B8073" s="98" t="s">
        <v>11723</v>
      </c>
      <c r="C8073" s="99" t="s">
        <v>10111</v>
      </c>
      <c r="D8073" s="100">
        <v>140.46</v>
      </c>
    </row>
    <row r="8074" spans="1:4" x14ac:dyDescent="0.2">
      <c r="A8074" s="505">
        <v>1744</v>
      </c>
      <c r="B8074" s="98" t="s">
        <v>11724</v>
      </c>
      <c r="C8074" s="99" t="s">
        <v>10111</v>
      </c>
      <c r="D8074" s="100">
        <v>97.29</v>
      </c>
    </row>
    <row r="8075" spans="1:4" x14ac:dyDescent="0.2">
      <c r="A8075" s="505">
        <v>1743</v>
      </c>
      <c r="B8075" s="98" t="s">
        <v>11725</v>
      </c>
      <c r="C8075" s="99" t="s">
        <v>10111</v>
      </c>
      <c r="D8075" s="100">
        <v>127.76</v>
      </c>
    </row>
    <row r="8076" spans="1:4" x14ac:dyDescent="0.2">
      <c r="A8076" s="505">
        <v>7241</v>
      </c>
      <c r="B8076" s="98" t="s">
        <v>11726</v>
      </c>
      <c r="C8076" s="99" t="s">
        <v>10114</v>
      </c>
      <c r="D8076" s="100">
        <v>36.299999999999997</v>
      </c>
    </row>
    <row r="8077" spans="1:4" ht="25.5" x14ac:dyDescent="0.2">
      <c r="A8077" s="505">
        <v>39640</v>
      </c>
      <c r="B8077" s="98" t="s">
        <v>11727</v>
      </c>
      <c r="C8077" s="99" t="s">
        <v>10111</v>
      </c>
      <c r="D8077" s="100">
        <v>6.18</v>
      </c>
    </row>
    <row r="8078" spans="1:4" ht="25.5" x14ac:dyDescent="0.2">
      <c r="A8078" s="505">
        <v>11013</v>
      </c>
      <c r="B8078" s="98" t="s">
        <v>11728</v>
      </c>
      <c r="C8078" s="99" t="s">
        <v>10111</v>
      </c>
      <c r="D8078" s="100">
        <v>12.72</v>
      </c>
    </row>
    <row r="8079" spans="1:4" ht="25.5" x14ac:dyDescent="0.2">
      <c r="A8079" s="505">
        <v>11017</v>
      </c>
      <c r="B8079" s="98" t="s">
        <v>11729</v>
      </c>
      <c r="C8079" s="99" t="s">
        <v>10111</v>
      </c>
      <c r="D8079" s="100">
        <v>5.42</v>
      </c>
    </row>
    <row r="8080" spans="1:4" ht="25.5" x14ac:dyDescent="0.2">
      <c r="A8080" s="505">
        <v>20236</v>
      </c>
      <c r="B8080" s="98" t="s">
        <v>11730</v>
      </c>
      <c r="C8080" s="99" t="s">
        <v>10111</v>
      </c>
      <c r="D8080" s="100">
        <v>23.9</v>
      </c>
    </row>
    <row r="8081" spans="1:4" ht="25.5" x14ac:dyDescent="0.2">
      <c r="A8081" s="505">
        <v>7215</v>
      </c>
      <c r="B8081" s="98" t="s">
        <v>11731</v>
      </c>
      <c r="C8081" s="99" t="s">
        <v>10111</v>
      </c>
      <c r="D8081" s="100">
        <v>20.46</v>
      </c>
    </row>
    <row r="8082" spans="1:4" ht="25.5" x14ac:dyDescent="0.2">
      <c r="A8082" s="505">
        <v>7216</v>
      </c>
      <c r="B8082" s="98" t="s">
        <v>11732</v>
      </c>
      <c r="C8082" s="99" t="s">
        <v>10111</v>
      </c>
      <c r="D8082" s="100">
        <v>85.52</v>
      </c>
    </row>
    <row r="8083" spans="1:4" ht="25.5" x14ac:dyDescent="0.2">
      <c r="A8083" s="505">
        <v>20235</v>
      </c>
      <c r="B8083" s="98" t="s">
        <v>11733</v>
      </c>
      <c r="C8083" s="99" t="s">
        <v>10111</v>
      </c>
      <c r="D8083" s="100">
        <v>43.24</v>
      </c>
    </row>
    <row r="8084" spans="1:4" x14ac:dyDescent="0.2">
      <c r="A8084" s="505">
        <v>7181</v>
      </c>
      <c r="B8084" s="98" t="s">
        <v>11734</v>
      </c>
      <c r="C8084" s="99" t="s">
        <v>10111</v>
      </c>
      <c r="D8084" s="100">
        <v>2.16</v>
      </c>
    </row>
    <row r="8085" spans="1:4" ht="25.5" x14ac:dyDescent="0.2">
      <c r="A8085" s="505">
        <v>40866</v>
      </c>
      <c r="B8085" s="98" t="s">
        <v>11735</v>
      </c>
      <c r="C8085" s="99" t="s">
        <v>10111</v>
      </c>
      <c r="D8085" s="100">
        <v>6.2</v>
      </c>
    </row>
    <row r="8086" spans="1:4" ht="25.5" x14ac:dyDescent="0.2">
      <c r="A8086" s="505">
        <v>7214</v>
      </c>
      <c r="B8086" s="98" t="s">
        <v>11736</v>
      </c>
      <c r="C8086" s="99" t="s">
        <v>10111</v>
      </c>
      <c r="D8086" s="100">
        <v>29.3</v>
      </c>
    </row>
    <row r="8087" spans="1:4" ht="25.5" x14ac:dyDescent="0.2">
      <c r="A8087" s="505">
        <v>7219</v>
      </c>
      <c r="B8087" s="98" t="s">
        <v>11737</v>
      </c>
      <c r="C8087" s="99" t="s">
        <v>10111</v>
      </c>
      <c r="D8087" s="100">
        <v>30.32</v>
      </c>
    </row>
    <row r="8088" spans="1:4" x14ac:dyDescent="0.2">
      <c r="A8088" s="505">
        <v>37972</v>
      </c>
      <c r="B8088" s="98" t="s">
        <v>11738</v>
      </c>
      <c r="C8088" s="99" t="s">
        <v>10111</v>
      </c>
      <c r="D8088" s="100">
        <v>3.57</v>
      </c>
    </row>
    <row r="8089" spans="1:4" x14ac:dyDescent="0.2">
      <c r="A8089" s="505">
        <v>37973</v>
      </c>
      <c r="B8089" s="98" t="s">
        <v>11739</v>
      </c>
      <c r="C8089" s="99" t="s">
        <v>10111</v>
      </c>
      <c r="D8089" s="100">
        <v>5.72</v>
      </c>
    </row>
    <row r="8090" spans="1:4" x14ac:dyDescent="0.2">
      <c r="A8090" s="505">
        <v>37971</v>
      </c>
      <c r="B8090" s="98" t="s">
        <v>11740</v>
      </c>
      <c r="C8090" s="99" t="s">
        <v>10111</v>
      </c>
      <c r="D8090" s="100">
        <v>2.14</v>
      </c>
    </row>
    <row r="8091" spans="1:4" x14ac:dyDescent="0.2">
      <c r="A8091" s="505">
        <v>20094</v>
      </c>
      <c r="B8091" s="98" t="s">
        <v>11741</v>
      </c>
      <c r="C8091" s="99" t="s">
        <v>10111</v>
      </c>
      <c r="D8091" s="100">
        <v>10.77</v>
      </c>
    </row>
    <row r="8092" spans="1:4" x14ac:dyDescent="0.2">
      <c r="A8092" s="505">
        <v>20095</v>
      </c>
      <c r="B8092" s="98" t="s">
        <v>11742</v>
      </c>
      <c r="C8092" s="99" t="s">
        <v>10111</v>
      </c>
      <c r="D8092" s="100">
        <v>18.239999999999998</v>
      </c>
    </row>
    <row r="8093" spans="1:4" x14ac:dyDescent="0.2">
      <c r="A8093" s="505">
        <v>1954</v>
      </c>
      <c r="B8093" s="98" t="s">
        <v>11743</v>
      </c>
      <c r="C8093" s="99" t="s">
        <v>10111</v>
      </c>
      <c r="D8093" s="100">
        <v>84.59</v>
      </c>
    </row>
    <row r="8094" spans="1:4" x14ac:dyDescent="0.2">
      <c r="A8094" s="505">
        <v>1926</v>
      </c>
      <c r="B8094" s="98" t="s">
        <v>11744</v>
      </c>
      <c r="C8094" s="99" t="s">
        <v>10111</v>
      </c>
      <c r="D8094" s="100">
        <v>1.49</v>
      </c>
    </row>
    <row r="8095" spans="1:4" x14ac:dyDescent="0.2">
      <c r="A8095" s="505">
        <v>1927</v>
      </c>
      <c r="B8095" s="98" t="s">
        <v>11745</v>
      </c>
      <c r="C8095" s="99" t="s">
        <v>10111</v>
      </c>
      <c r="D8095" s="100">
        <v>1.81</v>
      </c>
    </row>
    <row r="8096" spans="1:4" x14ac:dyDescent="0.2">
      <c r="A8096" s="505">
        <v>1923</v>
      </c>
      <c r="B8096" s="98" t="s">
        <v>11746</v>
      </c>
      <c r="C8096" s="99" t="s">
        <v>10111</v>
      </c>
      <c r="D8096" s="100">
        <v>2.93</v>
      </c>
    </row>
    <row r="8097" spans="1:4" x14ac:dyDescent="0.2">
      <c r="A8097" s="505">
        <v>1929</v>
      </c>
      <c r="B8097" s="98" t="s">
        <v>11747</v>
      </c>
      <c r="C8097" s="99" t="s">
        <v>10111</v>
      </c>
      <c r="D8097" s="100">
        <v>3.72</v>
      </c>
    </row>
    <row r="8098" spans="1:4" x14ac:dyDescent="0.2">
      <c r="A8098" s="505">
        <v>1930</v>
      </c>
      <c r="B8098" s="98" t="s">
        <v>11748</v>
      </c>
      <c r="C8098" s="99" t="s">
        <v>10111</v>
      </c>
      <c r="D8098" s="100">
        <v>7.72</v>
      </c>
    </row>
    <row r="8099" spans="1:4" x14ac:dyDescent="0.2">
      <c r="A8099" s="505">
        <v>1924</v>
      </c>
      <c r="B8099" s="98" t="s">
        <v>11749</v>
      </c>
      <c r="C8099" s="99" t="s">
        <v>10111</v>
      </c>
      <c r="D8099" s="100">
        <v>13.08</v>
      </c>
    </row>
    <row r="8100" spans="1:4" x14ac:dyDescent="0.2">
      <c r="A8100" s="505">
        <v>1922</v>
      </c>
      <c r="B8100" s="98" t="s">
        <v>11750</v>
      </c>
      <c r="C8100" s="99" t="s">
        <v>10111</v>
      </c>
      <c r="D8100" s="100">
        <v>26.54</v>
      </c>
    </row>
    <row r="8101" spans="1:4" x14ac:dyDescent="0.2">
      <c r="A8101" s="505">
        <v>1953</v>
      </c>
      <c r="B8101" s="98" t="s">
        <v>11751</v>
      </c>
      <c r="C8101" s="99" t="s">
        <v>10111</v>
      </c>
      <c r="D8101" s="100">
        <v>31.7</v>
      </c>
    </row>
    <row r="8102" spans="1:4" x14ac:dyDescent="0.2">
      <c r="A8102" s="505">
        <v>1962</v>
      </c>
      <c r="B8102" s="98" t="s">
        <v>11752</v>
      </c>
      <c r="C8102" s="99" t="s">
        <v>10111</v>
      </c>
      <c r="D8102" s="100">
        <v>92.33</v>
      </c>
    </row>
    <row r="8103" spans="1:4" x14ac:dyDescent="0.2">
      <c r="A8103" s="505">
        <v>1955</v>
      </c>
      <c r="B8103" s="98" t="s">
        <v>11753</v>
      </c>
      <c r="C8103" s="99" t="s">
        <v>10111</v>
      </c>
      <c r="D8103" s="100">
        <v>1.57</v>
      </c>
    </row>
    <row r="8104" spans="1:4" x14ac:dyDescent="0.2">
      <c r="A8104" s="505">
        <v>1956</v>
      </c>
      <c r="B8104" s="98" t="s">
        <v>11754</v>
      </c>
      <c r="C8104" s="99" t="s">
        <v>10111</v>
      </c>
      <c r="D8104" s="100">
        <v>2.2599999999999998</v>
      </c>
    </row>
    <row r="8105" spans="1:4" x14ac:dyDescent="0.2">
      <c r="A8105" s="505">
        <v>1957</v>
      </c>
      <c r="B8105" s="98" t="s">
        <v>11755</v>
      </c>
      <c r="C8105" s="99" t="s">
        <v>10111</v>
      </c>
      <c r="D8105" s="100">
        <v>4.57</v>
      </c>
    </row>
    <row r="8106" spans="1:4" x14ac:dyDescent="0.2">
      <c r="A8106" s="505">
        <v>1958</v>
      </c>
      <c r="B8106" s="98" t="s">
        <v>11756</v>
      </c>
      <c r="C8106" s="99" t="s">
        <v>10111</v>
      </c>
      <c r="D8106" s="100">
        <v>8.2899999999999991</v>
      </c>
    </row>
    <row r="8107" spans="1:4" x14ac:dyDescent="0.2">
      <c r="A8107" s="505">
        <v>1959</v>
      </c>
      <c r="B8107" s="98" t="s">
        <v>11757</v>
      </c>
      <c r="C8107" s="99" t="s">
        <v>10111</v>
      </c>
      <c r="D8107" s="100">
        <v>9.14</v>
      </c>
    </row>
    <row r="8108" spans="1:4" x14ac:dyDescent="0.2">
      <c r="A8108" s="505">
        <v>1925</v>
      </c>
      <c r="B8108" s="98" t="s">
        <v>11758</v>
      </c>
      <c r="C8108" s="99" t="s">
        <v>10111</v>
      </c>
      <c r="D8108" s="100">
        <v>21.13</v>
      </c>
    </row>
    <row r="8109" spans="1:4" x14ac:dyDescent="0.2">
      <c r="A8109" s="505">
        <v>1960</v>
      </c>
      <c r="B8109" s="98" t="s">
        <v>11759</v>
      </c>
      <c r="C8109" s="99" t="s">
        <v>10111</v>
      </c>
      <c r="D8109" s="100">
        <v>36.479999999999997</v>
      </c>
    </row>
    <row r="8110" spans="1:4" x14ac:dyDescent="0.2">
      <c r="A8110" s="505">
        <v>1961</v>
      </c>
      <c r="B8110" s="98" t="s">
        <v>11760</v>
      </c>
      <c r="C8110" s="99" t="s">
        <v>10111</v>
      </c>
      <c r="D8110" s="100">
        <v>43.79</v>
      </c>
    </row>
    <row r="8111" spans="1:4" x14ac:dyDescent="0.2">
      <c r="A8111" s="505">
        <v>38426</v>
      </c>
      <c r="B8111" s="98" t="s">
        <v>11761</v>
      </c>
      <c r="C8111" s="99" t="s">
        <v>10111</v>
      </c>
      <c r="D8111" s="100">
        <v>20.079999999999998</v>
      </c>
    </row>
    <row r="8112" spans="1:4" x14ac:dyDescent="0.2">
      <c r="A8112" s="505">
        <v>38427</v>
      </c>
      <c r="B8112" s="98" t="s">
        <v>11762</v>
      </c>
      <c r="C8112" s="99" t="s">
        <v>10111</v>
      </c>
      <c r="D8112" s="100">
        <v>41.22</v>
      </c>
    </row>
    <row r="8113" spans="1:4" x14ac:dyDescent="0.2">
      <c r="A8113" s="505">
        <v>38425</v>
      </c>
      <c r="B8113" s="98" t="s">
        <v>11763</v>
      </c>
      <c r="C8113" s="99" t="s">
        <v>10111</v>
      </c>
      <c r="D8113" s="100">
        <v>10.46</v>
      </c>
    </row>
    <row r="8114" spans="1:4" x14ac:dyDescent="0.2">
      <c r="A8114" s="505">
        <v>38423</v>
      </c>
      <c r="B8114" s="98" t="s">
        <v>11764</v>
      </c>
      <c r="C8114" s="99" t="s">
        <v>10111</v>
      </c>
      <c r="D8114" s="100">
        <v>34.39</v>
      </c>
    </row>
    <row r="8115" spans="1:4" x14ac:dyDescent="0.2">
      <c r="A8115" s="505">
        <v>38424</v>
      </c>
      <c r="B8115" s="98" t="s">
        <v>11765</v>
      </c>
      <c r="C8115" s="99" t="s">
        <v>10111</v>
      </c>
      <c r="D8115" s="100">
        <v>51.53</v>
      </c>
    </row>
    <row r="8116" spans="1:4" x14ac:dyDescent="0.2">
      <c r="A8116" s="505">
        <v>38421</v>
      </c>
      <c r="B8116" s="98" t="s">
        <v>11766</v>
      </c>
      <c r="C8116" s="99" t="s">
        <v>10111</v>
      </c>
      <c r="D8116" s="100">
        <v>19.53</v>
      </c>
    </row>
    <row r="8117" spans="1:4" x14ac:dyDescent="0.2">
      <c r="A8117" s="505">
        <v>38422</v>
      </c>
      <c r="B8117" s="98" t="s">
        <v>11767</v>
      </c>
      <c r="C8117" s="99" t="s">
        <v>10111</v>
      </c>
      <c r="D8117" s="100">
        <v>22</v>
      </c>
    </row>
    <row r="8118" spans="1:4" x14ac:dyDescent="0.2">
      <c r="A8118" s="505">
        <v>39866</v>
      </c>
      <c r="B8118" s="98" t="s">
        <v>11768</v>
      </c>
      <c r="C8118" s="99" t="s">
        <v>10111</v>
      </c>
      <c r="D8118" s="100">
        <v>8.2100000000000009</v>
      </c>
    </row>
    <row r="8119" spans="1:4" x14ac:dyDescent="0.2">
      <c r="A8119" s="505">
        <v>39867</v>
      </c>
      <c r="B8119" s="98" t="s">
        <v>11769</v>
      </c>
      <c r="C8119" s="99" t="s">
        <v>10111</v>
      </c>
      <c r="D8119" s="100">
        <v>18.239999999999998</v>
      </c>
    </row>
    <row r="8120" spans="1:4" x14ac:dyDescent="0.2">
      <c r="A8120" s="505">
        <v>39868</v>
      </c>
      <c r="B8120" s="98" t="s">
        <v>11770</v>
      </c>
      <c r="C8120" s="99" t="s">
        <v>10111</v>
      </c>
      <c r="D8120" s="100">
        <v>32.869999999999997</v>
      </c>
    </row>
    <row r="8121" spans="1:4" x14ac:dyDescent="0.2">
      <c r="A8121" s="505">
        <v>37999</v>
      </c>
      <c r="B8121" s="98" t="s">
        <v>11771</v>
      </c>
      <c r="C8121" s="99" t="s">
        <v>10111</v>
      </c>
      <c r="D8121" s="100">
        <v>3.42</v>
      </c>
    </row>
    <row r="8122" spans="1:4" x14ac:dyDescent="0.2">
      <c r="A8122" s="505">
        <v>38000</v>
      </c>
      <c r="B8122" s="98" t="s">
        <v>11772</v>
      </c>
      <c r="C8122" s="99" t="s">
        <v>10111</v>
      </c>
      <c r="D8122" s="100">
        <v>4.53</v>
      </c>
    </row>
    <row r="8123" spans="1:4" x14ac:dyDescent="0.2">
      <c r="A8123" s="505">
        <v>38129</v>
      </c>
      <c r="B8123" s="98" t="s">
        <v>11773</v>
      </c>
      <c r="C8123" s="99" t="s">
        <v>10111</v>
      </c>
      <c r="D8123" s="100">
        <v>2.64</v>
      </c>
    </row>
    <row r="8124" spans="1:4" x14ac:dyDescent="0.2">
      <c r="A8124" s="505">
        <v>38025</v>
      </c>
      <c r="B8124" s="98" t="s">
        <v>11774</v>
      </c>
      <c r="C8124" s="99" t="s">
        <v>10111</v>
      </c>
      <c r="D8124" s="100">
        <v>4.32</v>
      </c>
    </row>
    <row r="8125" spans="1:4" x14ac:dyDescent="0.2">
      <c r="A8125" s="505">
        <v>38026</v>
      </c>
      <c r="B8125" s="98" t="s">
        <v>11775</v>
      </c>
      <c r="C8125" s="99" t="s">
        <v>10111</v>
      </c>
      <c r="D8125" s="100">
        <v>11.17</v>
      </c>
    </row>
    <row r="8126" spans="1:4" x14ac:dyDescent="0.2">
      <c r="A8126" s="505">
        <v>1858</v>
      </c>
      <c r="B8126" s="98" t="s">
        <v>11776</v>
      </c>
      <c r="C8126" s="99" t="s">
        <v>10111</v>
      </c>
      <c r="D8126" s="100">
        <v>20.6</v>
      </c>
    </row>
    <row r="8127" spans="1:4" x14ac:dyDescent="0.2">
      <c r="A8127" s="505">
        <v>1844</v>
      </c>
      <c r="B8127" s="98" t="s">
        <v>11777</v>
      </c>
      <c r="C8127" s="99" t="s">
        <v>10111</v>
      </c>
      <c r="D8127" s="100">
        <v>88.35</v>
      </c>
    </row>
    <row r="8128" spans="1:4" x14ac:dyDescent="0.2">
      <c r="A8128" s="505">
        <v>1837</v>
      </c>
      <c r="B8128" s="98" t="s">
        <v>11778</v>
      </c>
      <c r="C8128" s="99" t="s">
        <v>10111</v>
      </c>
      <c r="D8128" s="100">
        <v>320.16000000000003</v>
      </c>
    </row>
    <row r="8129" spans="1:4" x14ac:dyDescent="0.2">
      <c r="A8129" s="505">
        <v>1860</v>
      </c>
      <c r="B8129" s="98" t="s">
        <v>11779</v>
      </c>
      <c r="C8129" s="99" t="s">
        <v>10111</v>
      </c>
      <c r="D8129" s="100">
        <v>630.49</v>
      </c>
    </row>
    <row r="8130" spans="1:4" x14ac:dyDescent="0.2">
      <c r="A8130" s="505">
        <v>1862</v>
      </c>
      <c r="B8130" s="98" t="s">
        <v>11780</v>
      </c>
      <c r="C8130" s="99" t="s">
        <v>10111</v>
      </c>
      <c r="D8130" s="100">
        <v>1012.97</v>
      </c>
    </row>
    <row r="8131" spans="1:4" x14ac:dyDescent="0.2">
      <c r="A8131" s="505">
        <v>1863</v>
      </c>
      <c r="B8131" s="98" t="s">
        <v>11781</v>
      </c>
      <c r="C8131" s="99" t="s">
        <v>10111</v>
      </c>
      <c r="D8131" s="100">
        <v>19.809999999999999</v>
      </c>
    </row>
    <row r="8132" spans="1:4" x14ac:dyDescent="0.2">
      <c r="A8132" s="505">
        <v>1865</v>
      </c>
      <c r="B8132" s="98" t="s">
        <v>11782</v>
      </c>
      <c r="C8132" s="99" t="s">
        <v>10111</v>
      </c>
      <c r="D8132" s="100">
        <v>88.97</v>
      </c>
    </row>
    <row r="8133" spans="1:4" x14ac:dyDescent="0.2">
      <c r="A8133" s="505">
        <v>1866</v>
      </c>
      <c r="B8133" s="98" t="s">
        <v>11783</v>
      </c>
      <c r="C8133" s="99" t="s">
        <v>10111</v>
      </c>
      <c r="D8133" s="100">
        <v>243.41</v>
      </c>
    </row>
    <row r="8134" spans="1:4" x14ac:dyDescent="0.2">
      <c r="A8134" s="505">
        <v>1853</v>
      </c>
      <c r="B8134" s="98" t="s">
        <v>11784</v>
      </c>
      <c r="C8134" s="99" t="s">
        <v>10111</v>
      </c>
      <c r="D8134" s="100">
        <v>359.86</v>
      </c>
    </row>
    <row r="8135" spans="1:4" x14ac:dyDescent="0.2">
      <c r="A8135" s="505">
        <v>1867</v>
      </c>
      <c r="B8135" s="98" t="s">
        <v>11785</v>
      </c>
      <c r="C8135" s="99" t="s">
        <v>10111</v>
      </c>
      <c r="D8135" s="100">
        <v>796.65</v>
      </c>
    </row>
    <row r="8136" spans="1:4" x14ac:dyDescent="0.2">
      <c r="A8136" s="505">
        <v>1868</v>
      </c>
      <c r="B8136" s="98" t="s">
        <v>11786</v>
      </c>
      <c r="C8136" s="99" t="s">
        <v>10111</v>
      </c>
      <c r="D8136" s="100">
        <v>1149.58</v>
      </c>
    </row>
    <row r="8137" spans="1:4" x14ac:dyDescent="0.2">
      <c r="A8137" s="505">
        <v>1859</v>
      </c>
      <c r="B8137" s="98" t="s">
        <v>11787</v>
      </c>
      <c r="C8137" s="99" t="s">
        <v>10111</v>
      </c>
      <c r="D8137" s="100">
        <v>1504.55</v>
      </c>
    </row>
    <row r="8138" spans="1:4" x14ac:dyDescent="0.2">
      <c r="A8138" s="505">
        <v>1836</v>
      </c>
      <c r="B8138" s="98" t="s">
        <v>11788</v>
      </c>
      <c r="C8138" s="99" t="s">
        <v>10111</v>
      </c>
      <c r="D8138" s="100">
        <v>194.63</v>
      </c>
    </row>
    <row r="8139" spans="1:4" x14ac:dyDescent="0.2">
      <c r="A8139" s="505">
        <v>36355</v>
      </c>
      <c r="B8139" s="98" t="s">
        <v>11789</v>
      </c>
      <c r="C8139" s="99" t="s">
        <v>10111</v>
      </c>
      <c r="D8139" s="100">
        <v>3.76</v>
      </c>
    </row>
    <row r="8140" spans="1:4" x14ac:dyDescent="0.2">
      <c r="A8140" s="505">
        <v>36356</v>
      </c>
      <c r="B8140" s="98" t="s">
        <v>11790</v>
      </c>
      <c r="C8140" s="99" t="s">
        <v>10111</v>
      </c>
      <c r="D8140" s="100">
        <v>6.32</v>
      </c>
    </row>
    <row r="8141" spans="1:4" x14ac:dyDescent="0.2">
      <c r="A8141" s="505">
        <v>1932</v>
      </c>
      <c r="B8141" s="98" t="s">
        <v>11791</v>
      </c>
      <c r="C8141" s="99" t="s">
        <v>10111</v>
      </c>
      <c r="D8141" s="100">
        <v>7.22</v>
      </c>
    </row>
    <row r="8142" spans="1:4" x14ac:dyDescent="0.2">
      <c r="A8142" s="505">
        <v>1933</v>
      </c>
      <c r="B8142" s="98" t="s">
        <v>11792</v>
      </c>
      <c r="C8142" s="99" t="s">
        <v>10111</v>
      </c>
      <c r="D8142" s="100">
        <v>3.18</v>
      </c>
    </row>
    <row r="8143" spans="1:4" x14ac:dyDescent="0.2">
      <c r="A8143" s="505">
        <v>1951</v>
      </c>
      <c r="B8143" s="98" t="s">
        <v>11793</v>
      </c>
      <c r="C8143" s="99" t="s">
        <v>10111</v>
      </c>
      <c r="D8143" s="100">
        <v>14.57</v>
      </c>
    </row>
    <row r="8144" spans="1:4" x14ac:dyDescent="0.2">
      <c r="A8144" s="505">
        <v>1966</v>
      </c>
      <c r="B8144" s="98" t="s">
        <v>11794</v>
      </c>
      <c r="C8144" s="99" t="s">
        <v>10111</v>
      </c>
      <c r="D8144" s="100">
        <v>15.46</v>
      </c>
    </row>
    <row r="8145" spans="1:4" x14ac:dyDescent="0.2">
      <c r="A8145" s="505">
        <v>1952</v>
      </c>
      <c r="B8145" s="98" t="s">
        <v>11795</v>
      </c>
      <c r="C8145" s="99" t="s">
        <v>10111</v>
      </c>
      <c r="D8145" s="100">
        <v>95.05</v>
      </c>
    </row>
    <row r="8146" spans="1:4" x14ac:dyDescent="0.2">
      <c r="A8146" s="505">
        <v>20104</v>
      </c>
      <c r="B8146" s="98" t="s">
        <v>11796</v>
      </c>
      <c r="C8146" s="99" t="s">
        <v>10111</v>
      </c>
      <c r="D8146" s="100">
        <v>361.25</v>
      </c>
    </row>
    <row r="8147" spans="1:4" x14ac:dyDescent="0.2">
      <c r="A8147" s="505">
        <v>20105</v>
      </c>
      <c r="B8147" s="98" t="s">
        <v>11797</v>
      </c>
      <c r="C8147" s="99" t="s">
        <v>10111</v>
      </c>
      <c r="D8147" s="100">
        <v>562.70000000000005</v>
      </c>
    </row>
    <row r="8148" spans="1:4" x14ac:dyDescent="0.2">
      <c r="A8148" s="505">
        <v>1965</v>
      </c>
      <c r="B8148" s="98" t="s">
        <v>11798</v>
      </c>
      <c r="C8148" s="99" t="s">
        <v>10111</v>
      </c>
      <c r="D8148" s="100">
        <v>28.37</v>
      </c>
    </row>
    <row r="8149" spans="1:4" x14ac:dyDescent="0.2">
      <c r="A8149" s="505">
        <v>10765</v>
      </c>
      <c r="B8149" s="98" t="s">
        <v>11799</v>
      </c>
      <c r="C8149" s="99" t="s">
        <v>10111</v>
      </c>
      <c r="D8149" s="100">
        <v>7.18</v>
      </c>
    </row>
    <row r="8150" spans="1:4" x14ac:dyDescent="0.2">
      <c r="A8150" s="505">
        <v>10767</v>
      </c>
      <c r="B8150" s="98" t="s">
        <v>11800</v>
      </c>
      <c r="C8150" s="99" t="s">
        <v>10111</v>
      </c>
      <c r="D8150" s="100">
        <v>19.75</v>
      </c>
    </row>
    <row r="8151" spans="1:4" x14ac:dyDescent="0.2">
      <c r="A8151" s="505">
        <v>1970</v>
      </c>
      <c r="B8151" s="98" t="s">
        <v>11801</v>
      </c>
      <c r="C8151" s="99" t="s">
        <v>10111</v>
      </c>
      <c r="D8151" s="100">
        <v>35.53</v>
      </c>
    </row>
    <row r="8152" spans="1:4" x14ac:dyDescent="0.2">
      <c r="A8152" s="505">
        <v>1967</v>
      </c>
      <c r="B8152" s="98" t="s">
        <v>11802</v>
      </c>
      <c r="C8152" s="99" t="s">
        <v>10111</v>
      </c>
      <c r="D8152" s="100">
        <v>3.28</v>
      </c>
    </row>
    <row r="8153" spans="1:4" x14ac:dyDescent="0.2">
      <c r="A8153" s="505">
        <v>1968</v>
      </c>
      <c r="B8153" s="98" t="s">
        <v>11803</v>
      </c>
      <c r="C8153" s="99" t="s">
        <v>10111</v>
      </c>
      <c r="D8153" s="100">
        <v>7.11</v>
      </c>
    </row>
    <row r="8154" spans="1:4" x14ac:dyDescent="0.2">
      <c r="A8154" s="505">
        <v>1969</v>
      </c>
      <c r="B8154" s="98" t="s">
        <v>11804</v>
      </c>
      <c r="C8154" s="99" t="s">
        <v>10111</v>
      </c>
      <c r="D8154" s="100">
        <v>22.22</v>
      </c>
    </row>
    <row r="8155" spans="1:4" x14ac:dyDescent="0.2">
      <c r="A8155" s="505">
        <v>1839</v>
      </c>
      <c r="B8155" s="98" t="s">
        <v>11805</v>
      </c>
      <c r="C8155" s="99" t="s">
        <v>10111</v>
      </c>
      <c r="D8155" s="100">
        <v>50.62</v>
      </c>
    </row>
    <row r="8156" spans="1:4" x14ac:dyDescent="0.2">
      <c r="A8156" s="505">
        <v>1835</v>
      </c>
      <c r="B8156" s="98" t="s">
        <v>11806</v>
      </c>
      <c r="C8156" s="99" t="s">
        <v>10111</v>
      </c>
      <c r="D8156" s="100">
        <v>12.4</v>
      </c>
    </row>
    <row r="8157" spans="1:4" x14ac:dyDescent="0.2">
      <c r="A8157" s="505">
        <v>1823</v>
      </c>
      <c r="B8157" s="98" t="s">
        <v>11807</v>
      </c>
      <c r="C8157" s="99" t="s">
        <v>10111</v>
      </c>
      <c r="D8157" s="100">
        <v>28.95</v>
      </c>
    </row>
    <row r="8158" spans="1:4" x14ac:dyDescent="0.2">
      <c r="A8158" s="505">
        <v>1827</v>
      </c>
      <c r="B8158" s="98" t="s">
        <v>11808</v>
      </c>
      <c r="C8158" s="99" t="s">
        <v>10111</v>
      </c>
      <c r="D8158" s="100">
        <v>52.09</v>
      </c>
    </row>
    <row r="8159" spans="1:4" x14ac:dyDescent="0.2">
      <c r="A8159" s="505">
        <v>1831</v>
      </c>
      <c r="B8159" s="98" t="s">
        <v>11809</v>
      </c>
      <c r="C8159" s="99" t="s">
        <v>10111</v>
      </c>
      <c r="D8159" s="100">
        <v>12.88</v>
      </c>
    </row>
    <row r="8160" spans="1:4" x14ac:dyDescent="0.2">
      <c r="A8160" s="505">
        <v>1825</v>
      </c>
      <c r="B8160" s="98" t="s">
        <v>11810</v>
      </c>
      <c r="C8160" s="99" t="s">
        <v>10111</v>
      </c>
      <c r="D8160" s="100">
        <v>28.9</v>
      </c>
    </row>
    <row r="8161" spans="1:4" x14ac:dyDescent="0.2">
      <c r="A8161" s="505">
        <v>1828</v>
      </c>
      <c r="B8161" s="98" t="s">
        <v>11811</v>
      </c>
      <c r="C8161" s="99" t="s">
        <v>10111</v>
      </c>
      <c r="D8161" s="100">
        <v>59.01</v>
      </c>
    </row>
    <row r="8162" spans="1:4" x14ac:dyDescent="0.2">
      <c r="A8162" s="505">
        <v>1845</v>
      </c>
      <c r="B8162" s="98" t="s">
        <v>11812</v>
      </c>
      <c r="C8162" s="99" t="s">
        <v>10111</v>
      </c>
      <c r="D8162" s="100">
        <v>14.11</v>
      </c>
    </row>
    <row r="8163" spans="1:4" x14ac:dyDescent="0.2">
      <c r="A8163" s="505">
        <v>1824</v>
      </c>
      <c r="B8163" s="98" t="s">
        <v>11813</v>
      </c>
      <c r="C8163" s="99" t="s">
        <v>10111</v>
      </c>
      <c r="D8163" s="100">
        <v>32.93</v>
      </c>
    </row>
    <row r="8164" spans="1:4" x14ac:dyDescent="0.2">
      <c r="A8164" s="505">
        <v>1941</v>
      </c>
      <c r="B8164" s="98" t="s">
        <v>11814</v>
      </c>
      <c r="C8164" s="99" t="s">
        <v>10111</v>
      </c>
      <c r="D8164" s="100">
        <v>13.16</v>
      </c>
    </row>
    <row r="8165" spans="1:4" x14ac:dyDescent="0.2">
      <c r="A8165" s="505">
        <v>1940</v>
      </c>
      <c r="B8165" s="98" t="s">
        <v>11815</v>
      </c>
      <c r="C8165" s="99" t="s">
        <v>10111</v>
      </c>
      <c r="D8165" s="100">
        <v>13.11</v>
      </c>
    </row>
    <row r="8166" spans="1:4" x14ac:dyDescent="0.2">
      <c r="A8166" s="505">
        <v>1937</v>
      </c>
      <c r="B8166" s="98" t="s">
        <v>11816</v>
      </c>
      <c r="C8166" s="99" t="s">
        <v>10111</v>
      </c>
      <c r="D8166" s="100">
        <v>2.17</v>
      </c>
    </row>
    <row r="8167" spans="1:4" x14ac:dyDescent="0.2">
      <c r="A8167" s="505">
        <v>1939</v>
      </c>
      <c r="B8167" s="98" t="s">
        <v>11817</v>
      </c>
      <c r="C8167" s="99" t="s">
        <v>10111</v>
      </c>
      <c r="D8167" s="100">
        <v>4.97</v>
      </c>
    </row>
    <row r="8168" spans="1:4" x14ac:dyDescent="0.2">
      <c r="A8168" s="505">
        <v>1942</v>
      </c>
      <c r="B8168" s="98" t="s">
        <v>11818</v>
      </c>
      <c r="C8168" s="99" t="s">
        <v>10111</v>
      </c>
      <c r="D8168" s="100">
        <v>24.91</v>
      </c>
    </row>
    <row r="8169" spans="1:4" x14ac:dyDescent="0.2">
      <c r="A8169" s="505">
        <v>1938</v>
      </c>
      <c r="B8169" s="98" t="s">
        <v>11819</v>
      </c>
      <c r="C8169" s="99" t="s">
        <v>10111</v>
      </c>
      <c r="D8169" s="100">
        <v>2.73</v>
      </c>
    </row>
    <row r="8170" spans="1:4" x14ac:dyDescent="0.2">
      <c r="A8170" s="505">
        <v>20097</v>
      </c>
      <c r="B8170" s="98" t="s">
        <v>11820</v>
      </c>
      <c r="C8170" s="99" t="s">
        <v>10111</v>
      </c>
      <c r="D8170" s="100">
        <v>29.4</v>
      </c>
    </row>
    <row r="8171" spans="1:4" x14ac:dyDescent="0.2">
      <c r="A8171" s="505">
        <v>20098</v>
      </c>
      <c r="B8171" s="98" t="s">
        <v>11821</v>
      </c>
      <c r="C8171" s="99" t="s">
        <v>10111</v>
      </c>
      <c r="D8171" s="100">
        <v>212.01</v>
      </c>
    </row>
    <row r="8172" spans="1:4" x14ac:dyDescent="0.2">
      <c r="A8172" s="505">
        <v>20096</v>
      </c>
      <c r="B8172" s="98" t="s">
        <v>11822</v>
      </c>
      <c r="C8172" s="99" t="s">
        <v>10111</v>
      </c>
      <c r="D8172" s="100">
        <v>16.95</v>
      </c>
    </row>
    <row r="8173" spans="1:4" x14ac:dyDescent="0.2">
      <c r="A8173" s="505">
        <v>1964</v>
      </c>
      <c r="B8173" s="98" t="s">
        <v>11823</v>
      </c>
      <c r="C8173" s="99" t="s">
        <v>10111</v>
      </c>
      <c r="D8173" s="100">
        <v>21.62</v>
      </c>
    </row>
    <row r="8174" spans="1:4" x14ac:dyDescent="0.2">
      <c r="A8174" s="505">
        <v>1880</v>
      </c>
      <c r="B8174" s="98" t="s">
        <v>11824</v>
      </c>
      <c r="C8174" s="99" t="s">
        <v>10111</v>
      </c>
      <c r="D8174" s="100">
        <v>2.5299999999999998</v>
      </c>
    </row>
    <row r="8175" spans="1:4" x14ac:dyDescent="0.2">
      <c r="A8175" s="505">
        <v>39274</v>
      </c>
      <c r="B8175" s="98" t="s">
        <v>11825</v>
      </c>
      <c r="C8175" s="99" t="s">
        <v>10111</v>
      </c>
      <c r="D8175" s="100">
        <v>1.96</v>
      </c>
    </row>
    <row r="8176" spans="1:4" ht="25.5" x14ac:dyDescent="0.2">
      <c r="A8176" s="505">
        <v>2628</v>
      </c>
      <c r="B8176" s="98" t="s">
        <v>11826</v>
      </c>
      <c r="C8176" s="99" t="s">
        <v>10111</v>
      </c>
      <c r="D8176" s="100">
        <v>236.57</v>
      </c>
    </row>
    <row r="8177" spans="1:4" ht="25.5" x14ac:dyDescent="0.2">
      <c r="A8177" s="505">
        <v>2622</v>
      </c>
      <c r="B8177" s="98" t="s">
        <v>11827</v>
      </c>
      <c r="C8177" s="99" t="s">
        <v>10111</v>
      </c>
      <c r="D8177" s="100">
        <v>5.62</v>
      </c>
    </row>
    <row r="8178" spans="1:4" ht="25.5" x14ac:dyDescent="0.2">
      <c r="A8178" s="505">
        <v>2623</v>
      </c>
      <c r="B8178" s="98" t="s">
        <v>11828</v>
      </c>
      <c r="C8178" s="99" t="s">
        <v>10111</v>
      </c>
      <c r="D8178" s="100">
        <v>6.76</v>
      </c>
    </row>
    <row r="8179" spans="1:4" x14ac:dyDescent="0.2">
      <c r="A8179" s="505">
        <v>2624</v>
      </c>
      <c r="B8179" s="98" t="s">
        <v>11829</v>
      </c>
      <c r="C8179" s="99" t="s">
        <v>10111</v>
      </c>
      <c r="D8179" s="100">
        <v>10.75</v>
      </c>
    </row>
    <row r="8180" spans="1:4" ht="25.5" x14ac:dyDescent="0.2">
      <c r="A8180" s="505">
        <v>2625</v>
      </c>
      <c r="B8180" s="98" t="s">
        <v>11830</v>
      </c>
      <c r="C8180" s="99" t="s">
        <v>10111</v>
      </c>
      <c r="D8180" s="100">
        <v>22.7</v>
      </c>
    </row>
    <row r="8181" spans="1:4" ht="25.5" x14ac:dyDescent="0.2">
      <c r="A8181" s="505">
        <v>2626</v>
      </c>
      <c r="B8181" s="98" t="s">
        <v>11831</v>
      </c>
      <c r="C8181" s="99" t="s">
        <v>10111</v>
      </c>
      <c r="D8181" s="100">
        <v>33.26</v>
      </c>
    </row>
    <row r="8182" spans="1:4" x14ac:dyDescent="0.2">
      <c r="A8182" s="505">
        <v>2630</v>
      </c>
      <c r="B8182" s="98" t="s">
        <v>11832</v>
      </c>
      <c r="C8182" s="99" t="s">
        <v>10111</v>
      </c>
      <c r="D8182" s="100">
        <v>50.58</v>
      </c>
    </row>
    <row r="8183" spans="1:4" ht="25.5" x14ac:dyDescent="0.2">
      <c r="A8183" s="505">
        <v>2627</v>
      </c>
      <c r="B8183" s="98" t="s">
        <v>11833</v>
      </c>
      <c r="C8183" s="99" t="s">
        <v>10111</v>
      </c>
      <c r="D8183" s="100">
        <v>89.1</v>
      </c>
    </row>
    <row r="8184" spans="1:4" x14ac:dyDescent="0.2">
      <c r="A8184" s="505">
        <v>2629</v>
      </c>
      <c r="B8184" s="98" t="s">
        <v>11834</v>
      </c>
      <c r="C8184" s="99" t="s">
        <v>10111</v>
      </c>
      <c r="D8184" s="100">
        <v>120.52</v>
      </c>
    </row>
    <row r="8185" spans="1:4" x14ac:dyDescent="0.2">
      <c r="A8185" s="505">
        <v>12033</v>
      </c>
      <c r="B8185" s="98" t="s">
        <v>11835</v>
      </c>
      <c r="C8185" s="99" t="s">
        <v>10111</v>
      </c>
      <c r="D8185" s="100">
        <v>8.09</v>
      </c>
    </row>
    <row r="8186" spans="1:4" x14ac:dyDescent="0.2">
      <c r="A8186" s="505">
        <v>40408</v>
      </c>
      <c r="B8186" s="98" t="s">
        <v>11836</v>
      </c>
      <c r="C8186" s="99" t="s">
        <v>10111</v>
      </c>
      <c r="D8186" s="100">
        <v>5.32</v>
      </c>
    </row>
    <row r="8187" spans="1:4" x14ac:dyDescent="0.2">
      <c r="A8187" s="505">
        <v>40409</v>
      </c>
      <c r="B8187" s="98" t="s">
        <v>11837</v>
      </c>
      <c r="C8187" s="99" t="s">
        <v>10111</v>
      </c>
      <c r="D8187" s="100">
        <v>1.88</v>
      </c>
    </row>
    <row r="8188" spans="1:4" x14ac:dyDescent="0.2">
      <c r="A8188" s="505">
        <v>39276</v>
      </c>
      <c r="B8188" s="98" t="s">
        <v>11838</v>
      </c>
      <c r="C8188" s="99" t="s">
        <v>10111</v>
      </c>
      <c r="D8188" s="100">
        <v>4.79</v>
      </c>
    </row>
    <row r="8189" spans="1:4" x14ac:dyDescent="0.2">
      <c r="A8189" s="505">
        <v>39277</v>
      </c>
      <c r="B8189" s="98" t="s">
        <v>11839</v>
      </c>
      <c r="C8189" s="99" t="s">
        <v>10111</v>
      </c>
      <c r="D8189" s="100">
        <v>12.94</v>
      </c>
    </row>
    <row r="8190" spans="1:4" x14ac:dyDescent="0.2">
      <c r="A8190" s="505">
        <v>12034</v>
      </c>
      <c r="B8190" s="98" t="s">
        <v>11840</v>
      </c>
      <c r="C8190" s="99" t="s">
        <v>10111</v>
      </c>
      <c r="D8190" s="100">
        <v>3.66</v>
      </c>
    </row>
    <row r="8191" spans="1:4" x14ac:dyDescent="0.2">
      <c r="A8191" s="505">
        <v>39879</v>
      </c>
      <c r="B8191" s="98" t="s">
        <v>11841</v>
      </c>
      <c r="C8191" s="99" t="s">
        <v>10111</v>
      </c>
      <c r="D8191" s="100">
        <v>2.2999999999999998</v>
      </c>
    </row>
    <row r="8192" spans="1:4" x14ac:dyDescent="0.2">
      <c r="A8192" s="505">
        <v>39880</v>
      </c>
      <c r="B8192" s="98" t="s">
        <v>11842</v>
      </c>
      <c r="C8192" s="99" t="s">
        <v>10111</v>
      </c>
      <c r="D8192" s="100">
        <v>5.1100000000000003</v>
      </c>
    </row>
    <row r="8193" spans="1:4" x14ac:dyDescent="0.2">
      <c r="A8193" s="505">
        <v>39881</v>
      </c>
      <c r="B8193" s="98" t="s">
        <v>11843</v>
      </c>
      <c r="C8193" s="99" t="s">
        <v>10111</v>
      </c>
      <c r="D8193" s="100">
        <v>8.1999999999999993</v>
      </c>
    </row>
    <row r="8194" spans="1:4" x14ac:dyDescent="0.2">
      <c r="A8194" s="505">
        <v>39882</v>
      </c>
      <c r="B8194" s="98" t="s">
        <v>11844</v>
      </c>
      <c r="C8194" s="99" t="s">
        <v>10111</v>
      </c>
      <c r="D8194" s="100">
        <v>21.6</v>
      </c>
    </row>
    <row r="8195" spans="1:4" x14ac:dyDescent="0.2">
      <c r="A8195" s="505">
        <v>39883</v>
      </c>
      <c r="B8195" s="98" t="s">
        <v>11845</v>
      </c>
      <c r="C8195" s="99" t="s">
        <v>10111</v>
      </c>
      <c r="D8195" s="100">
        <v>34.49</v>
      </c>
    </row>
    <row r="8196" spans="1:4" x14ac:dyDescent="0.2">
      <c r="A8196" s="505">
        <v>39884</v>
      </c>
      <c r="B8196" s="98" t="s">
        <v>11846</v>
      </c>
      <c r="C8196" s="99" t="s">
        <v>10111</v>
      </c>
      <c r="D8196" s="100">
        <v>51.23</v>
      </c>
    </row>
    <row r="8197" spans="1:4" x14ac:dyDescent="0.2">
      <c r="A8197" s="505">
        <v>39885</v>
      </c>
      <c r="B8197" s="98" t="s">
        <v>11847</v>
      </c>
      <c r="C8197" s="99" t="s">
        <v>10111</v>
      </c>
      <c r="D8197" s="100">
        <v>121.76</v>
      </c>
    </row>
    <row r="8198" spans="1:4" x14ac:dyDescent="0.2">
      <c r="A8198" s="505">
        <v>1777</v>
      </c>
      <c r="B8198" s="98" t="s">
        <v>11848</v>
      </c>
      <c r="C8198" s="99" t="s">
        <v>10111</v>
      </c>
      <c r="D8198" s="100">
        <v>49.17</v>
      </c>
    </row>
    <row r="8199" spans="1:4" x14ac:dyDescent="0.2">
      <c r="A8199" s="505">
        <v>1819</v>
      </c>
      <c r="B8199" s="98" t="s">
        <v>11849</v>
      </c>
      <c r="C8199" s="99" t="s">
        <v>10111</v>
      </c>
      <c r="D8199" s="100">
        <v>35.770000000000003</v>
      </c>
    </row>
    <row r="8200" spans="1:4" x14ac:dyDescent="0.2">
      <c r="A8200" s="505">
        <v>1775</v>
      </c>
      <c r="B8200" s="98" t="s">
        <v>11850</v>
      </c>
      <c r="C8200" s="99" t="s">
        <v>10111</v>
      </c>
      <c r="D8200" s="100">
        <v>10.7</v>
      </c>
    </row>
    <row r="8201" spans="1:4" x14ac:dyDescent="0.2">
      <c r="A8201" s="505">
        <v>1776</v>
      </c>
      <c r="B8201" s="98" t="s">
        <v>11851</v>
      </c>
      <c r="C8201" s="99" t="s">
        <v>10111</v>
      </c>
      <c r="D8201" s="100">
        <v>29.1</v>
      </c>
    </row>
    <row r="8202" spans="1:4" x14ac:dyDescent="0.2">
      <c r="A8202" s="505">
        <v>1778</v>
      </c>
      <c r="B8202" s="98" t="s">
        <v>11852</v>
      </c>
      <c r="C8202" s="99" t="s">
        <v>10111</v>
      </c>
      <c r="D8202" s="100">
        <v>119.02</v>
      </c>
    </row>
    <row r="8203" spans="1:4" x14ac:dyDescent="0.2">
      <c r="A8203" s="505">
        <v>1818</v>
      </c>
      <c r="B8203" s="98" t="s">
        <v>11853</v>
      </c>
      <c r="C8203" s="99" t="s">
        <v>10111</v>
      </c>
      <c r="D8203" s="100">
        <v>79</v>
      </c>
    </row>
    <row r="8204" spans="1:4" x14ac:dyDescent="0.2">
      <c r="A8204" s="505">
        <v>1820</v>
      </c>
      <c r="B8204" s="98" t="s">
        <v>11854</v>
      </c>
      <c r="C8204" s="99" t="s">
        <v>10111</v>
      </c>
      <c r="D8204" s="100">
        <v>15.45</v>
      </c>
    </row>
    <row r="8205" spans="1:4" x14ac:dyDescent="0.2">
      <c r="A8205" s="505">
        <v>1779</v>
      </c>
      <c r="B8205" s="98" t="s">
        <v>11855</v>
      </c>
      <c r="C8205" s="99" t="s">
        <v>10111</v>
      </c>
      <c r="D8205" s="100">
        <v>173.09</v>
      </c>
    </row>
    <row r="8206" spans="1:4" x14ac:dyDescent="0.2">
      <c r="A8206" s="505">
        <v>1780</v>
      </c>
      <c r="B8206" s="98" t="s">
        <v>11856</v>
      </c>
      <c r="C8206" s="99" t="s">
        <v>10111</v>
      </c>
      <c r="D8206" s="100">
        <v>356.84</v>
      </c>
    </row>
    <row r="8207" spans="1:4" x14ac:dyDescent="0.2">
      <c r="A8207" s="505">
        <v>1783</v>
      </c>
      <c r="B8207" s="98" t="s">
        <v>11857</v>
      </c>
      <c r="C8207" s="99" t="s">
        <v>10111</v>
      </c>
      <c r="D8207" s="100">
        <v>37.729999999999997</v>
      </c>
    </row>
    <row r="8208" spans="1:4" x14ac:dyDescent="0.2">
      <c r="A8208" s="505">
        <v>1782</v>
      </c>
      <c r="B8208" s="98" t="s">
        <v>11858</v>
      </c>
      <c r="C8208" s="99" t="s">
        <v>10111</v>
      </c>
      <c r="D8208" s="100">
        <v>29.83</v>
      </c>
    </row>
    <row r="8209" spans="1:4" x14ac:dyDescent="0.2">
      <c r="A8209" s="505">
        <v>1817</v>
      </c>
      <c r="B8209" s="98" t="s">
        <v>11859</v>
      </c>
      <c r="C8209" s="99" t="s">
        <v>10111</v>
      </c>
      <c r="D8209" s="100">
        <v>8.89</v>
      </c>
    </row>
    <row r="8210" spans="1:4" x14ac:dyDescent="0.2">
      <c r="A8210" s="505">
        <v>1781</v>
      </c>
      <c r="B8210" s="98" t="s">
        <v>11860</v>
      </c>
      <c r="C8210" s="99" t="s">
        <v>10111</v>
      </c>
      <c r="D8210" s="100">
        <v>19.43</v>
      </c>
    </row>
    <row r="8211" spans="1:4" x14ac:dyDescent="0.2">
      <c r="A8211" s="505">
        <v>1784</v>
      </c>
      <c r="B8211" s="98" t="s">
        <v>11861</v>
      </c>
      <c r="C8211" s="99" t="s">
        <v>10111</v>
      </c>
      <c r="D8211" s="100">
        <v>106.54</v>
      </c>
    </row>
    <row r="8212" spans="1:4" x14ac:dyDescent="0.2">
      <c r="A8212" s="505">
        <v>1810</v>
      </c>
      <c r="B8212" s="98" t="s">
        <v>11862</v>
      </c>
      <c r="C8212" s="99" t="s">
        <v>10111</v>
      </c>
      <c r="D8212" s="100">
        <v>59.09</v>
      </c>
    </row>
    <row r="8213" spans="1:4" x14ac:dyDescent="0.2">
      <c r="A8213" s="505">
        <v>1811</v>
      </c>
      <c r="B8213" s="98" t="s">
        <v>11863</v>
      </c>
      <c r="C8213" s="99" t="s">
        <v>10111</v>
      </c>
      <c r="D8213" s="100">
        <v>12.78</v>
      </c>
    </row>
    <row r="8214" spans="1:4" x14ac:dyDescent="0.2">
      <c r="A8214" s="505">
        <v>1812</v>
      </c>
      <c r="B8214" s="98" t="s">
        <v>11864</v>
      </c>
      <c r="C8214" s="99" t="s">
        <v>10111</v>
      </c>
      <c r="D8214" s="100">
        <v>149.16999999999999</v>
      </c>
    </row>
    <row r="8215" spans="1:4" x14ac:dyDescent="0.2">
      <c r="A8215" s="505">
        <v>40386</v>
      </c>
      <c r="B8215" s="98" t="s">
        <v>18942</v>
      </c>
      <c r="C8215" s="99" t="s">
        <v>10111</v>
      </c>
      <c r="D8215" s="100">
        <v>70.290000000000006</v>
      </c>
    </row>
    <row r="8216" spans="1:4" x14ac:dyDescent="0.2">
      <c r="A8216" s="505">
        <v>40384</v>
      </c>
      <c r="B8216" s="98" t="s">
        <v>18943</v>
      </c>
      <c r="C8216" s="99" t="s">
        <v>10111</v>
      </c>
      <c r="D8216" s="100">
        <v>48.12</v>
      </c>
    </row>
    <row r="8217" spans="1:4" x14ac:dyDescent="0.2">
      <c r="A8217" s="505">
        <v>40379</v>
      </c>
      <c r="B8217" s="98" t="s">
        <v>18944</v>
      </c>
      <c r="C8217" s="99" t="s">
        <v>10111</v>
      </c>
      <c r="D8217" s="100">
        <v>16.63</v>
      </c>
    </row>
    <row r="8218" spans="1:4" x14ac:dyDescent="0.2">
      <c r="A8218" s="505">
        <v>40423</v>
      </c>
      <c r="B8218" s="98" t="s">
        <v>18945</v>
      </c>
      <c r="C8218" s="99" t="s">
        <v>10111</v>
      </c>
      <c r="D8218" s="100">
        <v>31.48</v>
      </c>
    </row>
    <row r="8219" spans="1:4" x14ac:dyDescent="0.2">
      <c r="A8219" s="505">
        <v>40389</v>
      </c>
      <c r="B8219" s="98" t="s">
        <v>18946</v>
      </c>
      <c r="C8219" s="99" t="s">
        <v>10111</v>
      </c>
      <c r="D8219" s="100">
        <v>199.65</v>
      </c>
    </row>
    <row r="8220" spans="1:4" x14ac:dyDescent="0.2">
      <c r="A8220" s="505">
        <v>40388</v>
      </c>
      <c r="B8220" s="98" t="s">
        <v>18947</v>
      </c>
      <c r="C8220" s="99" t="s">
        <v>10111</v>
      </c>
      <c r="D8220" s="100">
        <v>99.93</v>
      </c>
    </row>
    <row r="8221" spans="1:4" x14ac:dyDescent="0.2">
      <c r="A8221" s="505">
        <v>40381</v>
      </c>
      <c r="B8221" s="98" t="s">
        <v>18948</v>
      </c>
      <c r="C8221" s="99" t="s">
        <v>10111</v>
      </c>
      <c r="D8221" s="100">
        <v>22.18</v>
      </c>
    </row>
    <row r="8222" spans="1:4" x14ac:dyDescent="0.2">
      <c r="A8222" s="505">
        <v>40391</v>
      </c>
      <c r="B8222" s="98" t="s">
        <v>18949</v>
      </c>
      <c r="C8222" s="99" t="s">
        <v>10111</v>
      </c>
      <c r="D8222" s="100">
        <v>518.20000000000005</v>
      </c>
    </row>
    <row r="8223" spans="1:4" x14ac:dyDescent="0.2">
      <c r="A8223" s="505">
        <v>40414</v>
      </c>
      <c r="B8223" s="98" t="s">
        <v>11865</v>
      </c>
      <c r="C8223" s="99" t="s">
        <v>10111</v>
      </c>
      <c r="D8223" s="100">
        <v>14.36</v>
      </c>
    </row>
    <row r="8224" spans="1:4" x14ac:dyDescent="0.2">
      <c r="A8224" s="505">
        <v>40416</v>
      </c>
      <c r="B8224" s="98" t="s">
        <v>11866</v>
      </c>
      <c r="C8224" s="99" t="s">
        <v>10111</v>
      </c>
      <c r="D8224" s="100">
        <v>19.86</v>
      </c>
    </row>
    <row r="8225" spans="1:4" x14ac:dyDescent="0.2">
      <c r="A8225" s="505">
        <v>40418</v>
      </c>
      <c r="B8225" s="98" t="s">
        <v>11867</v>
      </c>
      <c r="C8225" s="99" t="s">
        <v>10111</v>
      </c>
      <c r="D8225" s="100">
        <v>23.68</v>
      </c>
    </row>
    <row r="8226" spans="1:4" x14ac:dyDescent="0.2">
      <c r="A8226" s="505">
        <v>2615</v>
      </c>
      <c r="B8226" s="98" t="s">
        <v>11868</v>
      </c>
      <c r="C8226" s="99" t="s">
        <v>10111</v>
      </c>
      <c r="D8226" s="100">
        <v>157.13999999999999</v>
      </c>
    </row>
    <row r="8227" spans="1:4" x14ac:dyDescent="0.2">
      <c r="A8227" s="505">
        <v>2635</v>
      </c>
      <c r="B8227" s="98" t="s">
        <v>11869</v>
      </c>
      <c r="C8227" s="99" t="s">
        <v>10111</v>
      </c>
      <c r="D8227" s="100">
        <v>4.6900000000000004</v>
      </c>
    </row>
    <row r="8228" spans="1:4" x14ac:dyDescent="0.2">
      <c r="A8228" s="505">
        <v>2609</v>
      </c>
      <c r="B8228" s="98" t="s">
        <v>11870</v>
      </c>
      <c r="C8228" s="99" t="s">
        <v>10111</v>
      </c>
      <c r="D8228" s="100">
        <v>5.28</v>
      </c>
    </row>
    <row r="8229" spans="1:4" x14ac:dyDescent="0.2">
      <c r="A8229" s="505">
        <v>2634</v>
      </c>
      <c r="B8229" s="98" t="s">
        <v>11871</v>
      </c>
      <c r="C8229" s="99" t="s">
        <v>10111</v>
      </c>
      <c r="D8229" s="100">
        <v>6.93</v>
      </c>
    </row>
    <row r="8230" spans="1:4" ht="25.5" x14ac:dyDescent="0.2">
      <c r="A8230" s="505">
        <v>2611</v>
      </c>
      <c r="B8230" s="98" t="s">
        <v>11872</v>
      </c>
      <c r="C8230" s="99" t="s">
        <v>10111</v>
      </c>
      <c r="D8230" s="100">
        <v>19.53</v>
      </c>
    </row>
    <row r="8231" spans="1:4" x14ac:dyDescent="0.2">
      <c r="A8231" s="505">
        <v>2612</v>
      </c>
      <c r="B8231" s="98" t="s">
        <v>11873</v>
      </c>
      <c r="C8231" s="99" t="s">
        <v>10111</v>
      </c>
      <c r="D8231" s="100">
        <v>28.42</v>
      </c>
    </row>
    <row r="8232" spans="1:4" ht="25.5" x14ac:dyDescent="0.2">
      <c r="A8232" s="505">
        <v>2613</v>
      </c>
      <c r="B8232" s="98" t="s">
        <v>11874</v>
      </c>
      <c r="C8232" s="99" t="s">
        <v>10111</v>
      </c>
      <c r="D8232" s="100">
        <v>68.59</v>
      </c>
    </row>
    <row r="8233" spans="1:4" x14ac:dyDescent="0.2">
      <c r="A8233" s="505">
        <v>2614</v>
      </c>
      <c r="B8233" s="98" t="s">
        <v>11875</v>
      </c>
      <c r="C8233" s="99" t="s">
        <v>10111</v>
      </c>
      <c r="D8233" s="100">
        <v>95.38</v>
      </c>
    </row>
    <row r="8234" spans="1:4" x14ac:dyDescent="0.2">
      <c r="A8234" s="505">
        <v>34359</v>
      </c>
      <c r="B8234" s="98" t="s">
        <v>11876</v>
      </c>
      <c r="C8234" s="99" t="s">
        <v>10111</v>
      </c>
      <c r="D8234" s="100">
        <v>5.93</v>
      </c>
    </row>
    <row r="8235" spans="1:4" x14ac:dyDescent="0.2">
      <c r="A8235" s="505">
        <v>1789</v>
      </c>
      <c r="B8235" s="98" t="s">
        <v>11877</v>
      </c>
      <c r="C8235" s="99" t="s">
        <v>10111</v>
      </c>
      <c r="D8235" s="100">
        <v>47.19</v>
      </c>
    </row>
    <row r="8236" spans="1:4" x14ac:dyDescent="0.2">
      <c r="A8236" s="505">
        <v>1788</v>
      </c>
      <c r="B8236" s="98" t="s">
        <v>11878</v>
      </c>
      <c r="C8236" s="99" t="s">
        <v>10111</v>
      </c>
      <c r="D8236" s="100">
        <v>37.83</v>
      </c>
    </row>
    <row r="8237" spans="1:4" x14ac:dyDescent="0.2">
      <c r="A8237" s="505">
        <v>1786</v>
      </c>
      <c r="B8237" s="98" t="s">
        <v>11879</v>
      </c>
      <c r="C8237" s="99" t="s">
        <v>10111</v>
      </c>
      <c r="D8237" s="100">
        <v>9.39</v>
      </c>
    </row>
    <row r="8238" spans="1:4" x14ac:dyDescent="0.2">
      <c r="A8238" s="505">
        <v>1787</v>
      </c>
      <c r="B8238" s="98" t="s">
        <v>11880</v>
      </c>
      <c r="C8238" s="99" t="s">
        <v>10111</v>
      </c>
      <c r="D8238" s="100">
        <v>22.49</v>
      </c>
    </row>
    <row r="8239" spans="1:4" x14ac:dyDescent="0.2">
      <c r="A8239" s="505">
        <v>1791</v>
      </c>
      <c r="B8239" s="98" t="s">
        <v>11881</v>
      </c>
      <c r="C8239" s="99" t="s">
        <v>10111</v>
      </c>
      <c r="D8239" s="100">
        <v>136.38999999999999</v>
      </c>
    </row>
    <row r="8240" spans="1:4" x14ac:dyDescent="0.2">
      <c r="A8240" s="505">
        <v>1790</v>
      </c>
      <c r="B8240" s="98" t="s">
        <v>11882</v>
      </c>
      <c r="C8240" s="99" t="s">
        <v>10111</v>
      </c>
      <c r="D8240" s="100">
        <v>78.59</v>
      </c>
    </row>
    <row r="8241" spans="1:4" x14ac:dyDescent="0.2">
      <c r="A8241" s="505">
        <v>1813</v>
      </c>
      <c r="B8241" s="98" t="s">
        <v>11883</v>
      </c>
      <c r="C8241" s="99" t="s">
        <v>10111</v>
      </c>
      <c r="D8241" s="100">
        <v>14.9</v>
      </c>
    </row>
    <row r="8242" spans="1:4" x14ac:dyDescent="0.2">
      <c r="A8242" s="505">
        <v>1792</v>
      </c>
      <c r="B8242" s="98" t="s">
        <v>11884</v>
      </c>
      <c r="C8242" s="99" t="s">
        <v>10111</v>
      </c>
      <c r="D8242" s="100">
        <v>184.1</v>
      </c>
    </row>
    <row r="8243" spans="1:4" x14ac:dyDescent="0.2">
      <c r="A8243" s="505">
        <v>1793</v>
      </c>
      <c r="B8243" s="98" t="s">
        <v>11885</v>
      </c>
      <c r="C8243" s="99" t="s">
        <v>10111</v>
      </c>
      <c r="D8243" s="100">
        <v>372.01</v>
      </c>
    </row>
    <row r="8244" spans="1:4" x14ac:dyDescent="0.2">
      <c r="A8244" s="505">
        <v>1809</v>
      </c>
      <c r="B8244" s="98" t="s">
        <v>11886</v>
      </c>
      <c r="C8244" s="99" t="s">
        <v>10111</v>
      </c>
      <c r="D8244" s="100">
        <v>44.24</v>
      </c>
    </row>
    <row r="8245" spans="1:4" x14ac:dyDescent="0.2">
      <c r="A8245" s="505">
        <v>1814</v>
      </c>
      <c r="B8245" s="98" t="s">
        <v>11887</v>
      </c>
      <c r="C8245" s="99" t="s">
        <v>10111</v>
      </c>
      <c r="D8245" s="100">
        <v>36.340000000000003</v>
      </c>
    </row>
    <row r="8246" spans="1:4" x14ac:dyDescent="0.2">
      <c r="A8246" s="505">
        <v>1803</v>
      </c>
      <c r="B8246" s="98" t="s">
        <v>11888</v>
      </c>
      <c r="C8246" s="99" t="s">
        <v>10111</v>
      </c>
      <c r="D8246" s="100">
        <v>9.18</v>
      </c>
    </row>
    <row r="8247" spans="1:4" x14ac:dyDescent="0.2">
      <c r="A8247" s="505">
        <v>1805</v>
      </c>
      <c r="B8247" s="98" t="s">
        <v>11889</v>
      </c>
      <c r="C8247" s="99" t="s">
        <v>10111</v>
      </c>
      <c r="D8247" s="100">
        <v>21.09</v>
      </c>
    </row>
    <row r="8248" spans="1:4" x14ac:dyDescent="0.2">
      <c r="A8248" s="505">
        <v>1821</v>
      </c>
      <c r="B8248" s="98" t="s">
        <v>11890</v>
      </c>
      <c r="C8248" s="99" t="s">
        <v>10111</v>
      </c>
      <c r="D8248" s="100">
        <v>124.61</v>
      </c>
    </row>
    <row r="8249" spans="1:4" x14ac:dyDescent="0.2">
      <c r="A8249" s="505">
        <v>1806</v>
      </c>
      <c r="B8249" s="98" t="s">
        <v>11891</v>
      </c>
      <c r="C8249" s="99" t="s">
        <v>10111</v>
      </c>
      <c r="D8249" s="100">
        <v>74.17</v>
      </c>
    </row>
    <row r="8250" spans="1:4" x14ac:dyDescent="0.2">
      <c r="A8250" s="505">
        <v>1804</v>
      </c>
      <c r="B8250" s="98" t="s">
        <v>11892</v>
      </c>
      <c r="C8250" s="99" t="s">
        <v>10111</v>
      </c>
      <c r="D8250" s="100">
        <v>13.07</v>
      </c>
    </row>
    <row r="8251" spans="1:4" x14ac:dyDescent="0.2">
      <c r="A8251" s="505">
        <v>1807</v>
      </c>
      <c r="B8251" s="98" t="s">
        <v>11893</v>
      </c>
      <c r="C8251" s="99" t="s">
        <v>10111</v>
      </c>
      <c r="D8251" s="100">
        <v>178.21</v>
      </c>
    </row>
    <row r="8252" spans="1:4" x14ac:dyDescent="0.2">
      <c r="A8252" s="505">
        <v>1808</v>
      </c>
      <c r="B8252" s="98" t="s">
        <v>11894</v>
      </c>
      <c r="C8252" s="99" t="s">
        <v>10111</v>
      </c>
      <c r="D8252" s="100">
        <v>357.29</v>
      </c>
    </row>
    <row r="8253" spans="1:4" x14ac:dyDescent="0.2">
      <c r="A8253" s="505">
        <v>1797</v>
      </c>
      <c r="B8253" s="98" t="s">
        <v>11895</v>
      </c>
      <c r="C8253" s="99" t="s">
        <v>10111</v>
      </c>
      <c r="D8253" s="100">
        <v>53.58</v>
      </c>
    </row>
    <row r="8254" spans="1:4" x14ac:dyDescent="0.2">
      <c r="A8254" s="505">
        <v>1796</v>
      </c>
      <c r="B8254" s="98" t="s">
        <v>11896</v>
      </c>
      <c r="C8254" s="99" t="s">
        <v>10111</v>
      </c>
      <c r="D8254" s="100">
        <v>41.1</v>
      </c>
    </row>
    <row r="8255" spans="1:4" x14ac:dyDescent="0.2">
      <c r="A8255" s="505">
        <v>1794</v>
      </c>
      <c r="B8255" s="98" t="s">
        <v>11897</v>
      </c>
      <c r="C8255" s="99" t="s">
        <v>10111</v>
      </c>
      <c r="D8255" s="100">
        <v>9.81</v>
      </c>
    </row>
    <row r="8256" spans="1:4" x14ac:dyDescent="0.2">
      <c r="A8256" s="505">
        <v>1816</v>
      </c>
      <c r="B8256" s="98" t="s">
        <v>11898</v>
      </c>
      <c r="C8256" s="99" t="s">
        <v>10111</v>
      </c>
      <c r="D8256" s="100">
        <v>22.12</v>
      </c>
    </row>
    <row r="8257" spans="1:4" x14ac:dyDescent="0.2">
      <c r="A8257" s="505">
        <v>1815</v>
      </c>
      <c r="B8257" s="98" t="s">
        <v>11899</v>
      </c>
      <c r="C8257" s="99" t="s">
        <v>10111</v>
      </c>
      <c r="D8257" s="100">
        <v>169.9</v>
      </c>
    </row>
    <row r="8258" spans="1:4" x14ac:dyDescent="0.2">
      <c r="A8258" s="505">
        <v>1798</v>
      </c>
      <c r="B8258" s="98" t="s">
        <v>11900</v>
      </c>
      <c r="C8258" s="99" t="s">
        <v>10111</v>
      </c>
      <c r="D8258" s="100">
        <v>76.02</v>
      </c>
    </row>
    <row r="8259" spans="1:4" x14ac:dyDescent="0.2">
      <c r="A8259" s="505">
        <v>1795</v>
      </c>
      <c r="B8259" s="98" t="s">
        <v>11901</v>
      </c>
      <c r="C8259" s="99" t="s">
        <v>10111</v>
      </c>
      <c r="D8259" s="100">
        <v>13.59</v>
      </c>
    </row>
    <row r="8260" spans="1:4" x14ac:dyDescent="0.2">
      <c r="A8260" s="505">
        <v>1799</v>
      </c>
      <c r="B8260" s="98" t="s">
        <v>11902</v>
      </c>
      <c r="C8260" s="99" t="s">
        <v>10111</v>
      </c>
      <c r="D8260" s="100">
        <v>221.28</v>
      </c>
    </row>
    <row r="8261" spans="1:4" x14ac:dyDescent="0.2">
      <c r="A8261" s="505">
        <v>1800</v>
      </c>
      <c r="B8261" s="98" t="s">
        <v>11903</v>
      </c>
      <c r="C8261" s="99" t="s">
        <v>10111</v>
      </c>
      <c r="D8261" s="100">
        <v>422.47</v>
      </c>
    </row>
    <row r="8262" spans="1:4" x14ac:dyDescent="0.2">
      <c r="A8262" s="505">
        <v>1802</v>
      </c>
      <c r="B8262" s="98" t="s">
        <v>11904</v>
      </c>
      <c r="C8262" s="99" t="s">
        <v>10111</v>
      </c>
      <c r="D8262" s="100">
        <v>1056.77</v>
      </c>
    </row>
    <row r="8263" spans="1:4" x14ac:dyDescent="0.2">
      <c r="A8263" s="505">
        <v>40385</v>
      </c>
      <c r="B8263" s="98" t="s">
        <v>18950</v>
      </c>
      <c r="C8263" s="99" t="s">
        <v>10111</v>
      </c>
      <c r="D8263" s="100">
        <v>70.290000000000006</v>
      </c>
    </row>
    <row r="8264" spans="1:4" x14ac:dyDescent="0.2">
      <c r="A8264" s="505">
        <v>40383</v>
      </c>
      <c r="B8264" s="98" t="s">
        <v>18951</v>
      </c>
      <c r="C8264" s="99" t="s">
        <v>10111</v>
      </c>
      <c r="D8264" s="100">
        <v>48.12</v>
      </c>
    </row>
    <row r="8265" spans="1:4" x14ac:dyDescent="0.2">
      <c r="A8265" s="505">
        <v>40378</v>
      </c>
      <c r="B8265" s="98" t="s">
        <v>18952</v>
      </c>
      <c r="C8265" s="99" t="s">
        <v>10111</v>
      </c>
      <c r="D8265" s="100">
        <v>16.63</v>
      </c>
    </row>
    <row r="8266" spans="1:4" x14ac:dyDescent="0.2">
      <c r="A8266" s="505">
        <v>40382</v>
      </c>
      <c r="B8266" s="98" t="s">
        <v>18953</v>
      </c>
      <c r="C8266" s="99" t="s">
        <v>10111</v>
      </c>
      <c r="D8266" s="100">
        <v>31.48</v>
      </c>
    </row>
    <row r="8267" spans="1:4" x14ac:dyDescent="0.2">
      <c r="A8267" s="505">
        <v>40422</v>
      </c>
      <c r="B8267" s="98" t="s">
        <v>18954</v>
      </c>
      <c r="C8267" s="99" t="s">
        <v>10111</v>
      </c>
      <c r="D8267" s="100">
        <v>214.47</v>
      </c>
    </row>
    <row r="8268" spans="1:4" x14ac:dyDescent="0.2">
      <c r="A8268" s="505">
        <v>40387</v>
      </c>
      <c r="B8268" s="98" t="s">
        <v>18955</v>
      </c>
      <c r="C8268" s="99" t="s">
        <v>10111</v>
      </c>
      <c r="D8268" s="100">
        <v>109.2</v>
      </c>
    </row>
    <row r="8269" spans="1:4" x14ac:dyDescent="0.2">
      <c r="A8269" s="505">
        <v>40380</v>
      </c>
      <c r="B8269" s="98" t="s">
        <v>18956</v>
      </c>
      <c r="C8269" s="99" t="s">
        <v>10111</v>
      </c>
      <c r="D8269" s="100">
        <v>22.18</v>
      </c>
    </row>
    <row r="8270" spans="1:4" x14ac:dyDescent="0.2">
      <c r="A8270" s="505">
        <v>40390</v>
      </c>
      <c r="B8270" s="98" t="s">
        <v>18957</v>
      </c>
      <c r="C8270" s="99" t="s">
        <v>10111</v>
      </c>
      <c r="D8270" s="100">
        <v>451.7</v>
      </c>
    </row>
    <row r="8271" spans="1:4" x14ac:dyDescent="0.2">
      <c r="A8271" s="505">
        <v>40413</v>
      </c>
      <c r="B8271" s="98" t="s">
        <v>11905</v>
      </c>
      <c r="C8271" s="99" t="s">
        <v>10111</v>
      </c>
      <c r="D8271" s="100">
        <v>15.6</v>
      </c>
    </row>
    <row r="8272" spans="1:4" x14ac:dyDescent="0.2">
      <c r="A8272" s="505">
        <v>40415</v>
      </c>
      <c r="B8272" s="98" t="s">
        <v>11906</v>
      </c>
      <c r="C8272" s="99" t="s">
        <v>10111</v>
      </c>
      <c r="D8272" s="100">
        <v>22.24</v>
      </c>
    </row>
    <row r="8273" spans="1:4" x14ac:dyDescent="0.2">
      <c r="A8273" s="505">
        <v>40417</v>
      </c>
      <c r="B8273" s="98" t="s">
        <v>11907</v>
      </c>
      <c r="C8273" s="99" t="s">
        <v>10111</v>
      </c>
      <c r="D8273" s="100">
        <v>26.23</v>
      </c>
    </row>
    <row r="8274" spans="1:4" x14ac:dyDescent="0.2">
      <c r="A8274" s="505">
        <v>39271</v>
      </c>
      <c r="B8274" s="98" t="s">
        <v>11908</v>
      </c>
      <c r="C8274" s="99" t="s">
        <v>10111</v>
      </c>
      <c r="D8274" s="100">
        <v>1.63</v>
      </c>
    </row>
    <row r="8275" spans="1:4" x14ac:dyDescent="0.2">
      <c r="A8275" s="505">
        <v>39273</v>
      </c>
      <c r="B8275" s="98" t="s">
        <v>11909</v>
      </c>
      <c r="C8275" s="99" t="s">
        <v>10111</v>
      </c>
      <c r="D8275" s="100">
        <v>2.77</v>
      </c>
    </row>
    <row r="8276" spans="1:4" x14ac:dyDescent="0.2">
      <c r="A8276" s="505">
        <v>39272</v>
      </c>
      <c r="B8276" s="98" t="s">
        <v>11910</v>
      </c>
      <c r="C8276" s="99" t="s">
        <v>10111</v>
      </c>
      <c r="D8276" s="100">
        <v>2</v>
      </c>
    </row>
    <row r="8277" spans="1:4" x14ac:dyDescent="0.2">
      <c r="A8277" s="505">
        <v>1875</v>
      </c>
      <c r="B8277" s="98" t="s">
        <v>11911</v>
      </c>
      <c r="C8277" s="99" t="s">
        <v>10111</v>
      </c>
      <c r="D8277" s="100">
        <v>4.42</v>
      </c>
    </row>
    <row r="8278" spans="1:4" x14ac:dyDescent="0.2">
      <c r="A8278" s="505">
        <v>1874</v>
      </c>
      <c r="B8278" s="98" t="s">
        <v>11912</v>
      </c>
      <c r="C8278" s="99" t="s">
        <v>10111</v>
      </c>
      <c r="D8278" s="100">
        <v>3.65</v>
      </c>
    </row>
    <row r="8279" spans="1:4" x14ac:dyDescent="0.2">
      <c r="A8279" s="505">
        <v>1870</v>
      </c>
      <c r="B8279" s="98" t="s">
        <v>11913</v>
      </c>
      <c r="C8279" s="99" t="s">
        <v>10111</v>
      </c>
      <c r="D8279" s="100">
        <v>2.11</v>
      </c>
    </row>
    <row r="8280" spans="1:4" x14ac:dyDescent="0.2">
      <c r="A8280" s="505">
        <v>1884</v>
      </c>
      <c r="B8280" s="98" t="s">
        <v>11914</v>
      </c>
      <c r="C8280" s="99" t="s">
        <v>10111</v>
      </c>
      <c r="D8280" s="100">
        <v>3.24</v>
      </c>
    </row>
    <row r="8281" spans="1:4" x14ac:dyDescent="0.2">
      <c r="A8281" s="505">
        <v>1887</v>
      </c>
      <c r="B8281" s="98" t="s">
        <v>11915</v>
      </c>
      <c r="C8281" s="99" t="s">
        <v>10111</v>
      </c>
      <c r="D8281" s="100">
        <v>18.34</v>
      </c>
    </row>
    <row r="8282" spans="1:4" x14ac:dyDescent="0.2">
      <c r="A8282" s="505">
        <v>1876</v>
      </c>
      <c r="B8282" s="98" t="s">
        <v>11916</v>
      </c>
      <c r="C8282" s="99" t="s">
        <v>10111</v>
      </c>
      <c r="D8282" s="100">
        <v>7.19</v>
      </c>
    </row>
    <row r="8283" spans="1:4" x14ac:dyDescent="0.2">
      <c r="A8283" s="505">
        <v>1879</v>
      </c>
      <c r="B8283" s="98" t="s">
        <v>11917</v>
      </c>
      <c r="C8283" s="99" t="s">
        <v>10111</v>
      </c>
      <c r="D8283" s="100">
        <v>2.14</v>
      </c>
    </row>
    <row r="8284" spans="1:4" x14ac:dyDescent="0.2">
      <c r="A8284" s="505">
        <v>1877</v>
      </c>
      <c r="B8284" s="98" t="s">
        <v>11918</v>
      </c>
      <c r="C8284" s="99" t="s">
        <v>10111</v>
      </c>
      <c r="D8284" s="100">
        <v>18.37</v>
      </c>
    </row>
    <row r="8285" spans="1:4" x14ac:dyDescent="0.2">
      <c r="A8285" s="505">
        <v>1878</v>
      </c>
      <c r="B8285" s="98" t="s">
        <v>11919</v>
      </c>
      <c r="C8285" s="99" t="s">
        <v>10111</v>
      </c>
      <c r="D8285" s="100">
        <v>36.9</v>
      </c>
    </row>
    <row r="8286" spans="1:4" x14ac:dyDescent="0.2">
      <c r="A8286" s="505">
        <v>2621</v>
      </c>
      <c r="B8286" s="98" t="s">
        <v>11920</v>
      </c>
      <c r="C8286" s="99" t="s">
        <v>10111</v>
      </c>
      <c r="D8286" s="100">
        <v>167.14</v>
      </c>
    </row>
    <row r="8287" spans="1:4" x14ac:dyDescent="0.2">
      <c r="A8287" s="505">
        <v>2616</v>
      </c>
      <c r="B8287" s="98" t="s">
        <v>11921</v>
      </c>
      <c r="C8287" s="99" t="s">
        <v>10111</v>
      </c>
      <c r="D8287" s="100">
        <v>4.7300000000000004</v>
      </c>
    </row>
    <row r="8288" spans="1:4" x14ac:dyDescent="0.2">
      <c r="A8288" s="505">
        <v>2633</v>
      </c>
      <c r="B8288" s="98" t="s">
        <v>11922</v>
      </c>
      <c r="C8288" s="99" t="s">
        <v>10111</v>
      </c>
      <c r="D8288" s="100">
        <v>5.35</v>
      </c>
    </row>
    <row r="8289" spans="1:4" x14ac:dyDescent="0.2">
      <c r="A8289" s="505">
        <v>2617</v>
      </c>
      <c r="B8289" s="98" t="s">
        <v>11923</v>
      </c>
      <c r="C8289" s="99" t="s">
        <v>10111</v>
      </c>
      <c r="D8289" s="100">
        <v>7.27</v>
      </c>
    </row>
    <row r="8290" spans="1:4" ht="25.5" x14ac:dyDescent="0.2">
      <c r="A8290" s="505">
        <v>2618</v>
      </c>
      <c r="B8290" s="98" t="s">
        <v>11924</v>
      </c>
      <c r="C8290" s="99" t="s">
        <v>10111</v>
      </c>
      <c r="D8290" s="100">
        <v>16.55</v>
      </c>
    </row>
    <row r="8291" spans="1:4" ht="25.5" x14ac:dyDescent="0.2">
      <c r="A8291" s="505">
        <v>2632</v>
      </c>
      <c r="B8291" s="98" t="s">
        <v>11925</v>
      </c>
      <c r="C8291" s="99" t="s">
        <v>10111</v>
      </c>
      <c r="D8291" s="100">
        <v>20.190000000000001</v>
      </c>
    </row>
    <row r="8292" spans="1:4" x14ac:dyDescent="0.2">
      <c r="A8292" s="505">
        <v>2631</v>
      </c>
      <c r="B8292" s="98" t="s">
        <v>11926</v>
      </c>
      <c r="C8292" s="99" t="s">
        <v>10111</v>
      </c>
      <c r="D8292" s="100">
        <v>29.65</v>
      </c>
    </row>
    <row r="8293" spans="1:4" ht="25.5" x14ac:dyDescent="0.2">
      <c r="A8293" s="505">
        <v>2619</v>
      </c>
      <c r="B8293" s="98" t="s">
        <v>11927</v>
      </c>
      <c r="C8293" s="99" t="s">
        <v>10111</v>
      </c>
      <c r="D8293" s="100">
        <v>75.06</v>
      </c>
    </row>
    <row r="8294" spans="1:4" x14ac:dyDescent="0.2">
      <c r="A8294" s="505">
        <v>2620</v>
      </c>
      <c r="B8294" s="98" t="s">
        <v>11928</v>
      </c>
      <c r="C8294" s="99" t="s">
        <v>10111</v>
      </c>
      <c r="D8294" s="100">
        <v>98.55</v>
      </c>
    </row>
    <row r="8295" spans="1:4" x14ac:dyDescent="0.2">
      <c r="A8295" s="505">
        <v>25968</v>
      </c>
      <c r="B8295" s="98" t="s">
        <v>11929</v>
      </c>
      <c r="C8295" s="99" t="s">
        <v>10111</v>
      </c>
      <c r="D8295" s="100">
        <v>30.93</v>
      </c>
    </row>
    <row r="8296" spans="1:4" x14ac:dyDescent="0.2">
      <c r="A8296" s="505">
        <v>38369</v>
      </c>
      <c r="B8296" s="98" t="s">
        <v>11930</v>
      </c>
      <c r="C8296" s="99" t="s">
        <v>10111</v>
      </c>
      <c r="D8296" s="100">
        <v>11.45</v>
      </c>
    </row>
    <row r="8297" spans="1:4" x14ac:dyDescent="0.2">
      <c r="A8297" s="505">
        <v>38370</v>
      </c>
      <c r="B8297" s="98" t="s">
        <v>11931</v>
      </c>
      <c r="C8297" s="99" t="s">
        <v>10111</v>
      </c>
      <c r="D8297" s="100">
        <v>11.45</v>
      </c>
    </row>
    <row r="8298" spans="1:4" x14ac:dyDescent="0.2">
      <c r="A8298" s="505">
        <v>38372</v>
      </c>
      <c r="B8298" s="98" t="s">
        <v>11932</v>
      </c>
      <c r="C8298" s="99" t="s">
        <v>10111</v>
      </c>
      <c r="D8298" s="100">
        <v>12.72</v>
      </c>
    </row>
    <row r="8299" spans="1:4" x14ac:dyDescent="0.2">
      <c r="A8299" s="505">
        <v>2357</v>
      </c>
      <c r="B8299" s="98" t="s">
        <v>11933</v>
      </c>
      <c r="C8299" s="99" t="s">
        <v>10112</v>
      </c>
      <c r="D8299" s="100">
        <v>15.95</v>
      </c>
    </row>
    <row r="8300" spans="1:4" x14ac:dyDescent="0.2">
      <c r="A8300" s="505">
        <v>40806</v>
      </c>
      <c r="B8300" s="98" t="s">
        <v>11934</v>
      </c>
      <c r="C8300" s="99" t="s">
        <v>10297</v>
      </c>
      <c r="D8300" s="100">
        <v>1534.5</v>
      </c>
    </row>
    <row r="8301" spans="1:4" x14ac:dyDescent="0.2">
      <c r="A8301" s="505">
        <v>2355</v>
      </c>
      <c r="B8301" s="98" t="s">
        <v>11935</v>
      </c>
      <c r="C8301" s="99" t="s">
        <v>10112</v>
      </c>
      <c r="D8301" s="100">
        <v>27.86</v>
      </c>
    </row>
    <row r="8302" spans="1:4" x14ac:dyDescent="0.2">
      <c r="A8302" s="505">
        <v>40805</v>
      </c>
      <c r="B8302" s="98" t="s">
        <v>11936</v>
      </c>
      <c r="C8302" s="99" t="s">
        <v>10297</v>
      </c>
      <c r="D8302" s="100">
        <v>2678.1</v>
      </c>
    </row>
    <row r="8303" spans="1:4" x14ac:dyDescent="0.2">
      <c r="A8303" s="505">
        <v>2358</v>
      </c>
      <c r="B8303" s="98" t="s">
        <v>11937</v>
      </c>
      <c r="C8303" s="99" t="s">
        <v>10112</v>
      </c>
      <c r="D8303" s="100">
        <v>21.28</v>
      </c>
    </row>
    <row r="8304" spans="1:4" x14ac:dyDescent="0.2">
      <c r="A8304" s="505">
        <v>40807</v>
      </c>
      <c r="B8304" s="98" t="s">
        <v>11938</v>
      </c>
      <c r="C8304" s="99" t="s">
        <v>10297</v>
      </c>
      <c r="D8304" s="100">
        <v>2045.33</v>
      </c>
    </row>
    <row r="8305" spans="1:4" x14ac:dyDescent="0.2">
      <c r="A8305" s="505">
        <v>2359</v>
      </c>
      <c r="B8305" s="98" t="s">
        <v>18958</v>
      </c>
      <c r="C8305" s="99" t="s">
        <v>10112</v>
      </c>
      <c r="D8305" s="100">
        <v>19.14</v>
      </c>
    </row>
    <row r="8306" spans="1:4" x14ac:dyDescent="0.2">
      <c r="A8306" s="505">
        <v>40808</v>
      </c>
      <c r="B8306" s="98" t="s">
        <v>11939</v>
      </c>
      <c r="C8306" s="99" t="s">
        <v>10297</v>
      </c>
      <c r="D8306" s="100">
        <v>1840.8</v>
      </c>
    </row>
    <row r="8307" spans="1:4" x14ac:dyDescent="0.2">
      <c r="A8307" s="505">
        <v>39397</v>
      </c>
      <c r="B8307" s="98" t="s">
        <v>11940</v>
      </c>
      <c r="C8307" s="99" t="s">
        <v>10172</v>
      </c>
      <c r="D8307" s="100">
        <v>13.44</v>
      </c>
    </row>
    <row r="8308" spans="1:4" x14ac:dyDescent="0.2">
      <c r="A8308" s="505">
        <v>2692</v>
      </c>
      <c r="B8308" s="98" t="s">
        <v>11941</v>
      </c>
      <c r="C8308" s="99" t="s">
        <v>10172</v>
      </c>
      <c r="D8308" s="100">
        <v>6.36</v>
      </c>
    </row>
    <row r="8309" spans="1:4" x14ac:dyDescent="0.2">
      <c r="A8309" s="505">
        <v>6</v>
      </c>
      <c r="B8309" s="98" t="s">
        <v>11942</v>
      </c>
      <c r="C8309" s="99" t="s">
        <v>10172</v>
      </c>
      <c r="D8309" s="100">
        <v>2.6</v>
      </c>
    </row>
    <row r="8310" spans="1:4" x14ac:dyDescent="0.2">
      <c r="A8310" s="505">
        <v>5330</v>
      </c>
      <c r="B8310" s="98" t="s">
        <v>11943</v>
      </c>
      <c r="C8310" s="99" t="s">
        <v>10172</v>
      </c>
      <c r="D8310" s="100">
        <v>31.35</v>
      </c>
    </row>
    <row r="8311" spans="1:4" x14ac:dyDescent="0.2">
      <c r="A8311" s="505">
        <v>26017</v>
      </c>
      <c r="B8311" s="98" t="s">
        <v>11944</v>
      </c>
      <c r="C8311" s="99" t="s">
        <v>10111</v>
      </c>
      <c r="D8311" s="100">
        <v>20.440000000000001</v>
      </c>
    </row>
    <row r="8312" spans="1:4" x14ac:dyDescent="0.2">
      <c r="A8312" s="505">
        <v>25931</v>
      </c>
      <c r="B8312" s="98" t="s">
        <v>11945</v>
      </c>
      <c r="C8312" s="99" t="s">
        <v>10111</v>
      </c>
      <c r="D8312" s="100">
        <v>64.98</v>
      </c>
    </row>
    <row r="8313" spans="1:4" x14ac:dyDescent="0.2">
      <c r="A8313" s="505">
        <v>38140</v>
      </c>
      <c r="B8313" s="98" t="s">
        <v>11946</v>
      </c>
      <c r="C8313" s="99" t="s">
        <v>10111</v>
      </c>
      <c r="D8313" s="100">
        <v>15.76</v>
      </c>
    </row>
    <row r="8314" spans="1:4" ht="25.5" x14ac:dyDescent="0.2">
      <c r="A8314" s="505">
        <v>13887</v>
      </c>
      <c r="B8314" s="98" t="s">
        <v>11947</v>
      </c>
      <c r="C8314" s="99" t="s">
        <v>10111</v>
      </c>
      <c r="D8314" s="100">
        <v>373.13</v>
      </c>
    </row>
    <row r="8315" spans="1:4" x14ac:dyDescent="0.2">
      <c r="A8315" s="505">
        <v>26018</v>
      </c>
      <c r="B8315" s="98" t="s">
        <v>11948</v>
      </c>
      <c r="C8315" s="99" t="s">
        <v>10111</v>
      </c>
      <c r="D8315" s="100">
        <v>16.61</v>
      </c>
    </row>
    <row r="8316" spans="1:4" ht="25.5" x14ac:dyDescent="0.2">
      <c r="A8316" s="505">
        <v>26019</v>
      </c>
      <c r="B8316" s="98" t="s">
        <v>11949</v>
      </c>
      <c r="C8316" s="99" t="s">
        <v>10111</v>
      </c>
      <c r="D8316" s="100">
        <v>15.68</v>
      </c>
    </row>
    <row r="8317" spans="1:4" x14ac:dyDescent="0.2">
      <c r="A8317" s="505">
        <v>26020</v>
      </c>
      <c r="B8317" s="98" t="s">
        <v>11950</v>
      </c>
      <c r="C8317" s="99" t="s">
        <v>10111</v>
      </c>
      <c r="D8317" s="100">
        <v>4.08</v>
      </c>
    </row>
    <row r="8318" spans="1:4" x14ac:dyDescent="0.2">
      <c r="A8318" s="505">
        <v>34544</v>
      </c>
      <c r="B8318" s="98" t="s">
        <v>11951</v>
      </c>
      <c r="C8318" s="99" t="s">
        <v>10111</v>
      </c>
      <c r="D8318" s="100">
        <v>1439</v>
      </c>
    </row>
    <row r="8319" spans="1:4" ht="25.5" x14ac:dyDescent="0.2">
      <c r="A8319" s="505">
        <v>34729</v>
      </c>
      <c r="B8319" s="98" t="s">
        <v>11952</v>
      </c>
      <c r="C8319" s="99" t="s">
        <v>10111</v>
      </c>
      <c r="D8319" s="100">
        <v>1131.99</v>
      </c>
    </row>
    <row r="8320" spans="1:4" ht="25.5" x14ac:dyDescent="0.2">
      <c r="A8320" s="505">
        <v>34734</v>
      </c>
      <c r="B8320" s="98" t="s">
        <v>11953</v>
      </c>
      <c r="C8320" s="99" t="s">
        <v>10111</v>
      </c>
      <c r="D8320" s="100">
        <v>1752.69</v>
      </c>
    </row>
    <row r="8321" spans="1:4" ht="25.5" x14ac:dyDescent="0.2">
      <c r="A8321" s="505">
        <v>34738</v>
      </c>
      <c r="B8321" s="98" t="s">
        <v>11954</v>
      </c>
      <c r="C8321" s="99" t="s">
        <v>10111</v>
      </c>
      <c r="D8321" s="100">
        <v>4094.83</v>
      </c>
    </row>
    <row r="8322" spans="1:4" x14ac:dyDescent="0.2">
      <c r="A8322" s="505">
        <v>2391</v>
      </c>
      <c r="B8322" s="98" t="s">
        <v>11955</v>
      </c>
      <c r="C8322" s="99" t="s">
        <v>10111</v>
      </c>
      <c r="D8322" s="100">
        <v>333.04</v>
      </c>
    </row>
    <row r="8323" spans="1:4" x14ac:dyDescent="0.2">
      <c r="A8323" s="505">
        <v>2374</v>
      </c>
      <c r="B8323" s="98" t="s">
        <v>11956</v>
      </c>
      <c r="C8323" s="99" t="s">
        <v>10111</v>
      </c>
      <c r="D8323" s="100">
        <v>377.83</v>
      </c>
    </row>
    <row r="8324" spans="1:4" x14ac:dyDescent="0.2">
      <c r="A8324" s="505">
        <v>2377</v>
      </c>
      <c r="B8324" s="98" t="s">
        <v>11957</v>
      </c>
      <c r="C8324" s="99" t="s">
        <v>10111</v>
      </c>
      <c r="D8324" s="100">
        <v>530.24</v>
      </c>
    </row>
    <row r="8325" spans="1:4" x14ac:dyDescent="0.2">
      <c r="A8325" s="505">
        <v>2393</v>
      </c>
      <c r="B8325" s="98" t="s">
        <v>11958</v>
      </c>
      <c r="C8325" s="99" t="s">
        <v>10111</v>
      </c>
      <c r="D8325" s="100">
        <v>887.96</v>
      </c>
    </row>
    <row r="8326" spans="1:4" x14ac:dyDescent="0.2">
      <c r="A8326" s="505">
        <v>34705</v>
      </c>
      <c r="B8326" s="98" t="s">
        <v>11959</v>
      </c>
      <c r="C8326" s="99" t="s">
        <v>10111</v>
      </c>
      <c r="D8326" s="100">
        <v>776.65</v>
      </c>
    </row>
    <row r="8327" spans="1:4" x14ac:dyDescent="0.2">
      <c r="A8327" s="505">
        <v>34707</v>
      </c>
      <c r="B8327" s="98" t="s">
        <v>11960</v>
      </c>
      <c r="C8327" s="99" t="s">
        <v>10111</v>
      </c>
      <c r="D8327" s="100">
        <v>1439.15</v>
      </c>
    </row>
    <row r="8328" spans="1:4" x14ac:dyDescent="0.2">
      <c r="A8328" s="505">
        <v>2378</v>
      </c>
      <c r="B8328" s="98" t="s">
        <v>11961</v>
      </c>
      <c r="C8328" s="99" t="s">
        <v>10111</v>
      </c>
      <c r="D8328" s="100">
        <v>1219.73</v>
      </c>
    </row>
    <row r="8329" spans="1:4" x14ac:dyDescent="0.2">
      <c r="A8329" s="505">
        <v>2379</v>
      </c>
      <c r="B8329" s="98" t="s">
        <v>11962</v>
      </c>
      <c r="C8329" s="99" t="s">
        <v>10111</v>
      </c>
      <c r="D8329" s="100">
        <v>1219.73</v>
      </c>
    </row>
    <row r="8330" spans="1:4" x14ac:dyDescent="0.2">
      <c r="A8330" s="505">
        <v>2376</v>
      </c>
      <c r="B8330" s="98" t="s">
        <v>11963</v>
      </c>
      <c r="C8330" s="99" t="s">
        <v>10111</v>
      </c>
      <c r="D8330" s="100">
        <v>2008.89</v>
      </c>
    </row>
    <row r="8331" spans="1:4" x14ac:dyDescent="0.2">
      <c r="A8331" s="505">
        <v>2394</v>
      </c>
      <c r="B8331" s="98" t="s">
        <v>11964</v>
      </c>
      <c r="C8331" s="99" t="s">
        <v>10111</v>
      </c>
      <c r="D8331" s="100">
        <v>4294.6499999999996</v>
      </c>
    </row>
    <row r="8332" spans="1:4" x14ac:dyDescent="0.2">
      <c r="A8332" s="505">
        <v>34686</v>
      </c>
      <c r="B8332" s="98" t="s">
        <v>11965</v>
      </c>
      <c r="C8332" s="99" t="s">
        <v>10111</v>
      </c>
      <c r="D8332" s="100">
        <v>12.89</v>
      </c>
    </row>
    <row r="8333" spans="1:4" x14ac:dyDescent="0.2">
      <c r="A8333" s="505">
        <v>34616</v>
      </c>
      <c r="B8333" s="98" t="s">
        <v>11966</v>
      </c>
      <c r="C8333" s="99" t="s">
        <v>10111</v>
      </c>
      <c r="D8333" s="100">
        <v>49.83</v>
      </c>
    </row>
    <row r="8334" spans="1:4" x14ac:dyDescent="0.2">
      <c r="A8334" s="505">
        <v>34623</v>
      </c>
      <c r="B8334" s="98" t="s">
        <v>11967</v>
      </c>
      <c r="C8334" s="99" t="s">
        <v>10111</v>
      </c>
      <c r="D8334" s="100">
        <v>49.07</v>
      </c>
    </row>
    <row r="8335" spans="1:4" x14ac:dyDescent="0.2">
      <c r="A8335" s="505">
        <v>34628</v>
      </c>
      <c r="B8335" s="98" t="s">
        <v>11968</v>
      </c>
      <c r="C8335" s="99" t="s">
        <v>10111</v>
      </c>
      <c r="D8335" s="100">
        <v>70.28</v>
      </c>
    </row>
    <row r="8336" spans="1:4" x14ac:dyDescent="0.2">
      <c r="A8336" s="505">
        <v>34653</v>
      </c>
      <c r="B8336" s="98" t="s">
        <v>11969</v>
      </c>
      <c r="C8336" s="99" t="s">
        <v>10111</v>
      </c>
      <c r="D8336" s="100">
        <v>8.69</v>
      </c>
    </row>
    <row r="8337" spans="1:4" x14ac:dyDescent="0.2">
      <c r="A8337" s="505">
        <v>34688</v>
      </c>
      <c r="B8337" s="98" t="s">
        <v>11970</v>
      </c>
      <c r="C8337" s="99" t="s">
        <v>10111</v>
      </c>
      <c r="D8337" s="100">
        <v>15.75</v>
      </c>
    </row>
    <row r="8338" spans="1:4" x14ac:dyDescent="0.2">
      <c r="A8338" s="505">
        <v>34709</v>
      </c>
      <c r="B8338" s="98" t="s">
        <v>11971</v>
      </c>
      <c r="C8338" s="99" t="s">
        <v>10111</v>
      </c>
      <c r="D8338" s="100">
        <v>61.06</v>
      </c>
    </row>
    <row r="8339" spans="1:4" x14ac:dyDescent="0.2">
      <c r="A8339" s="505">
        <v>34714</v>
      </c>
      <c r="B8339" s="98" t="s">
        <v>11972</v>
      </c>
      <c r="C8339" s="99" t="s">
        <v>10111</v>
      </c>
      <c r="D8339" s="100">
        <v>72.92</v>
      </c>
    </row>
    <row r="8340" spans="1:4" x14ac:dyDescent="0.2">
      <c r="A8340" s="505">
        <v>2388</v>
      </c>
      <c r="B8340" s="98" t="s">
        <v>11973</v>
      </c>
      <c r="C8340" s="99" t="s">
        <v>10111</v>
      </c>
      <c r="D8340" s="100">
        <v>60.6</v>
      </c>
    </row>
    <row r="8341" spans="1:4" x14ac:dyDescent="0.2">
      <c r="A8341" s="505">
        <v>34606</v>
      </c>
      <c r="B8341" s="98" t="s">
        <v>11974</v>
      </c>
      <c r="C8341" s="99" t="s">
        <v>10111</v>
      </c>
      <c r="D8341" s="100">
        <v>92.95</v>
      </c>
    </row>
    <row r="8342" spans="1:4" x14ac:dyDescent="0.2">
      <c r="A8342" s="505">
        <v>34689</v>
      </c>
      <c r="B8342" s="98" t="s">
        <v>11975</v>
      </c>
      <c r="C8342" s="99" t="s">
        <v>10111</v>
      </c>
      <c r="D8342" s="100">
        <v>29.59</v>
      </c>
    </row>
    <row r="8343" spans="1:4" x14ac:dyDescent="0.2">
      <c r="A8343" s="505">
        <v>2370</v>
      </c>
      <c r="B8343" s="98" t="s">
        <v>11976</v>
      </c>
      <c r="C8343" s="99" t="s">
        <v>10111</v>
      </c>
      <c r="D8343" s="100">
        <v>11.26</v>
      </c>
    </row>
    <row r="8344" spans="1:4" x14ac:dyDescent="0.2">
      <c r="A8344" s="505">
        <v>2386</v>
      </c>
      <c r="B8344" s="98" t="s">
        <v>11977</v>
      </c>
      <c r="C8344" s="99" t="s">
        <v>10111</v>
      </c>
      <c r="D8344" s="100">
        <v>18.89</v>
      </c>
    </row>
    <row r="8345" spans="1:4" x14ac:dyDescent="0.2">
      <c r="A8345" s="505">
        <v>2392</v>
      </c>
      <c r="B8345" s="98" t="s">
        <v>11978</v>
      </c>
      <c r="C8345" s="99" t="s">
        <v>10111</v>
      </c>
      <c r="D8345" s="100">
        <v>75.58</v>
      </c>
    </row>
    <row r="8346" spans="1:4" x14ac:dyDescent="0.2">
      <c r="A8346" s="505">
        <v>2373</v>
      </c>
      <c r="B8346" s="98" t="s">
        <v>11979</v>
      </c>
      <c r="C8346" s="99" t="s">
        <v>10111</v>
      </c>
      <c r="D8346" s="100">
        <v>106.49</v>
      </c>
    </row>
    <row r="8347" spans="1:4" ht="25.5" x14ac:dyDescent="0.2">
      <c r="A8347" s="505">
        <v>39465</v>
      </c>
      <c r="B8347" s="98" t="s">
        <v>11980</v>
      </c>
      <c r="C8347" s="99" t="s">
        <v>10111</v>
      </c>
      <c r="D8347" s="100">
        <v>65.05</v>
      </c>
    </row>
    <row r="8348" spans="1:4" ht="25.5" x14ac:dyDescent="0.2">
      <c r="A8348" s="505">
        <v>39466</v>
      </c>
      <c r="B8348" s="98" t="s">
        <v>11981</v>
      </c>
      <c r="C8348" s="99" t="s">
        <v>10111</v>
      </c>
      <c r="D8348" s="100">
        <v>73.19</v>
      </c>
    </row>
    <row r="8349" spans="1:4" ht="25.5" x14ac:dyDescent="0.2">
      <c r="A8349" s="505">
        <v>39467</v>
      </c>
      <c r="B8349" s="98" t="s">
        <v>11982</v>
      </c>
      <c r="C8349" s="99" t="s">
        <v>10111</v>
      </c>
      <c r="D8349" s="100">
        <v>93.62</v>
      </c>
    </row>
    <row r="8350" spans="1:4" ht="25.5" x14ac:dyDescent="0.2">
      <c r="A8350" s="505">
        <v>39468</v>
      </c>
      <c r="B8350" s="98" t="s">
        <v>11983</v>
      </c>
      <c r="C8350" s="99" t="s">
        <v>10111</v>
      </c>
      <c r="D8350" s="100">
        <v>166.4</v>
      </c>
    </row>
    <row r="8351" spans="1:4" ht="25.5" x14ac:dyDescent="0.2">
      <c r="A8351" s="505">
        <v>39469</v>
      </c>
      <c r="B8351" s="98" t="s">
        <v>11984</v>
      </c>
      <c r="C8351" s="99" t="s">
        <v>10111</v>
      </c>
      <c r="D8351" s="100">
        <v>67.78</v>
      </c>
    </row>
    <row r="8352" spans="1:4" ht="25.5" x14ac:dyDescent="0.2">
      <c r="A8352" s="505">
        <v>39470</v>
      </c>
      <c r="B8352" s="98" t="s">
        <v>11985</v>
      </c>
      <c r="C8352" s="99" t="s">
        <v>10111</v>
      </c>
      <c r="D8352" s="100">
        <v>83.28</v>
      </c>
    </row>
    <row r="8353" spans="1:4" ht="25.5" x14ac:dyDescent="0.2">
      <c r="A8353" s="505">
        <v>39471</v>
      </c>
      <c r="B8353" s="98" t="s">
        <v>11986</v>
      </c>
      <c r="C8353" s="99" t="s">
        <v>10111</v>
      </c>
      <c r="D8353" s="100">
        <v>100.08</v>
      </c>
    </row>
    <row r="8354" spans="1:4" ht="25.5" x14ac:dyDescent="0.2">
      <c r="A8354" s="505">
        <v>39472</v>
      </c>
      <c r="B8354" s="98" t="s">
        <v>11987</v>
      </c>
      <c r="C8354" s="99" t="s">
        <v>10111</v>
      </c>
      <c r="D8354" s="100">
        <v>173.9</v>
      </c>
    </row>
    <row r="8355" spans="1:4" ht="25.5" x14ac:dyDescent="0.2">
      <c r="A8355" s="505">
        <v>39473</v>
      </c>
      <c r="B8355" s="98" t="s">
        <v>11988</v>
      </c>
      <c r="C8355" s="99" t="s">
        <v>10111</v>
      </c>
      <c r="D8355" s="100">
        <v>112.34</v>
      </c>
    </row>
    <row r="8356" spans="1:4" ht="25.5" x14ac:dyDescent="0.2">
      <c r="A8356" s="505">
        <v>39474</v>
      </c>
      <c r="B8356" s="98" t="s">
        <v>11989</v>
      </c>
      <c r="C8356" s="99" t="s">
        <v>10111</v>
      </c>
      <c r="D8356" s="100">
        <v>119.76</v>
      </c>
    </row>
    <row r="8357" spans="1:4" ht="25.5" x14ac:dyDescent="0.2">
      <c r="A8357" s="505">
        <v>39475</v>
      </c>
      <c r="B8357" s="98" t="s">
        <v>11990</v>
      </c>
      <c r="C8357" s="99" t="s">
        <v>10111</v>
      </c>
      <c r="D8357" s="100">
        <v>135.88</v>
      </c>
    </row>
    <row r="8358" spans="1:4" ht="25.5" x14ac:dyDescent="0.2">
      <c r="A8358" s="505">
        <v>39476</v>
      </c>
      <c r="B8358" s="98" t="s">
        <v>11991</v>
      </c>
      <c r="C8358" s="99" t="s">
        <v>10111</v>
      </c>
      <c r="D8358" s="100">
        <v>255.78</v>
      </c>
    </row>
    <row r="8359" spans="1:4" ht="25.5" x14ac:dyDescent="0.2">
      <c r="A8359" s="505">
        <v>39477</v>
      </c>
      <c r="B8359" s="98" t="s">
        <v>11992</v>
      </c>
      <c r="C8359" s="99" t="s">
        <v>10111</v>
      </c>
      <c r="D8359" s="100">
        <v>125.33</v>
      </c>
    </row>
    <row r="8360" spans="1:4" ht="25.5" x14ac:dyDescent="0.2">
      <c r="A8360" s="505">
        <v>39478</v>
      </c>
      <c r="B8360" s="98" t="s">
        <v>11993</v>
      </c>
      <c r="C8360" s="99" t="s">
        <v>10111</v>
      </c>
      <c r="D8360" s="100">
        <v>129.19999999999999</v>
      </c>
    </row>
    <row r="8361" spans="1:4" ht="25.5" x14ac:dyDescent="0.2">
      <c r="A8361" s="505">
        <v>39479</v>
      </c>
      <c r="B8361" s="98" t="s">
        <v>11994</v>
      </c>
      <c r="C8361" s="99" t="s">
        <v>10111</v>
      </c>
      <c r="D8361" s="100">
        <v>152.22999999999999</v>
      </c>
    </row>
    <row r="8362" spans="1:4" ht="25.5" x14ac:dyDescent="0.2">
      <c r="A8362" s="505">
        <v>39480</v>
      </c>
      <c r="B8362" s="98" t="s">
        <v>11995</v>
      </c>
      <c r="C8362" s="99" t="s">
        <v>10111</v>
      </c>
      <c r="D8362" s="100">
        <v>314.12</v>
      </c>
    </row>
    <row r="8363" spans="1:4" x14ac:dyDescent="0.2">
      <c r="A8363" s="505">
        <v>39459</v>
      </c>
      <c r="B8363" s="98" t="s">
        <v>11996</v>
      </c>
      <c r="C8363" s="99" t="s">
        <v>10111</v>
      </c>
      <c r="D8363" s="100">
        <v>266.61</v>
      </c>
    </row>
    <row r="8364" spans="1:4" x14ac:dyDescent="0.2">
      <c r="A8364" s="505">
        <v>39445</v>
      </c>
      <c r="B8364" s="98" t="s">
        <v>11997</v>
      </c>
      <c r="C8364" s="99" t="s">
        <v>10111</v>
      </c>
      <c r="D8364" s="100">
        <v>133.86000000000001</v>
      </c>
    </row>
    <row r="8365" spans="1:4" x14ac:dyDescent="0.2">
      <c r="A8365" s="505">
        <v>39446</v>
      </c>
      <c r="B8365" s="98" t="s">
        <v>11998</v>
      </c>
      <c r="C8365" s="99" t="s">
        <v>10111</v>
      </c>
      <c r="D8365" s="100">
        <v>136.25</v>
      </c>
    </row>
    <row r="8366" spans="1:4" x14ac:dyDescent="0.2">
      <c r="A8366" s="505">
        <v>39447</v>
      </c>
      <c r="B8366" s="98" t="s">
        <v>11999</v>
      </c>
      <c r="C8366" s="99" t="s">
        <v>10111</v>
      </c>
      <c r="D8366" s="100">
        <v>145.69999999999999</v>
      </c>
    </row>
    <row r="8367" spans="1:4" x14ac:dyDescent="0.2">
      <c r="A8367" s="505">
        <v>39448</v>
      </c>
      <c r="B8367" s="98" t="s">
        <v>12000</v>
      </c>
      <c r="C8367" s="99" t="s">
        <v>10111</v>
      </c>
      <c r="D8367" s="100">
        <v>248.45</v>
      </c>
    </row>
    <row r="8368" spans="1:4" x14ac:dyDescent="0.2">
      <c r="A8368" s="505">
        <v>39450</v>
      </c>
      <c r="B8368" s="98" t="s">
        <v>12001</v>
      </c>
      <c r="C8368" s="99" t="s">
        <v>10111</v>
      </c>
      <c r="D8368" s="100">
        <v>151.58000000000001</v>
      </c>
    </row>
    <row r="8369" spans="1:4" x14ac:dyDescent="0.2">
      <c r="A8369" s="505">
        <v>39451</v>
      </c>
      <c r="B8369" s="98" t="s">
        <v>12002</v>
      </c>
      <c r="C8369" s="99" t="s">
        <v>10111</v>
      </c>
      <c r="D8369" s="100">
        <v>165.33</v>
      </c>
    </row>
    <row r="8370" spans="1:4" x14ac:dyDescent="0.2">
      <c r="A8370" s="505">
        <v>39452</v>
      </c>
      <c r="B8370" s="98" t="s">
        <v>12003</v>
      </c>
      <c r="C8370" s="99" t="s">
        <v>10111</v>
      </c>
      <c r="D8370" s="100">
        <v>166.32</v>
      </c>
    </row>
    <row r="8371" spans="1:4" x14ac:dyDescent="0.2">
      <c r="A8371" s="505">
        <v>39523</v>
      </c>
      <c r="B8371" s="98" t="s">
        <v>12004</v>
      </c>
      <c r="C8371" s="99" t="s">
        <v>10111</v>
      </c>
      <c r="D8371" s="100">
        <v>278.33</v>
      </c>
    </row>
    <row r="8372" spans="1:4" x14ac:dyDescent="0.2">
      <c r="A8372" s="505">
        <v>39449</v>
      </c>
      <c r="B8372" s="98" t="s">
        <v>12005</v>
      </c>
      <c r="C8372" s="99" t="s">
        <v>10111</v>
      </c>
      <c r="D8372" s="100">
        <v>308.23</v>
      </c>
    </row>
    <row r="8373" spans="1:4" x14ac:dyDescent="0.2">
      <c r="A8373" s="505">
        <v>39455</v>
      </c>
      <c r="B8373" s="98" t="s">
        <v>12006</v>
      </c>
      <c r="C8373" s="99" t="s">
        <v>10111</v>
      </c>
      <c r="D8373" s="100">
        <v>152.52000000000001</v>
      </c>
    </row>
    <row r="8374" spans="1:4" x14ac:dyDescent="0.2">
      <c r="A8374" s="505">
        <v>39456</v>
      </c>
      <c r="B8374" s="98" t="s">
        <v>12007</v>
      </c>
      <c r="C8374" s="99" t="s">
        <v>10111</v>
      </c>
      <c r="D8374" s="100">
        <v>152.63</v>
      </c>
    </row>
    <row r="8375" spans="1:4" x14ac:dyDescent="0.2">
      <c r="A8375" s="505">
        <v>39457</v>
      </c>
      <c r="B8375" s="98" t="s">
        <v>12008</v>
      </c>
      <c r="C8375" s="99" t="s">
        <v>10111</v>
      </c>
      <c r="D8375" s="100">
        <v>166.39</v>
      </c>
    </row>
    <row r="8376" spans="1:4" x14ac:dyDescent="0.2">
      <c r="A8376" s="505">
        <v>39458</v>
      </c>
      <c r="B8376" s="98" t="s">
        <v>12009</v>
      </c>
      <c r="C8376" s="99" t="s">
        <v>10111</v>
      </c>
      <c r="D8376" s="100">
        <v>310.5</v>
      </c>
    </row>
    <row r="8377" spans="1:4" x14ac:dyDescent="0.2">
      <c r="A8377" s="505">
        <v>39464</v>
      </c>
      <c r="B8377" s="98" t="s">
        <v>12010</v>
      </c>
      <c r="C8377" s="99" t="s">
        <v>10111</v>
      </c>
      <c r="D8377" s="100">
        <v>499.31</v>
      </c>
    </row>
    <row r="8378" spans="1:4" x14ac:dyDescent="0.2">
      <c r="A8378" s="505">
        <v>39460</v>
      </c>
      <c r="B8378" s="98" t="s">
        <v>12011</v>
      </c>
      <c r="C8378" s="99" t="s">
        <v>10111</v>
      </c>
      <c r="D8378" s="100">
        <v>189.38</v>
      </c>
    </row>
    <row r="8379" spans="1:4" x14ac:dyDescent="0.2">
      <c r="A8379" s="505">
        <v>39461</v>
      </c>
      <c r="B8379" s="98" t="s">
        <v>12012</v>
      </c>
      <c r="C8379" s="99" t="s">
        <v>10111</v>
      </c>
      <c r="D8379" s="100">
        <v>221.9</v>
      </c>
    </row>
    <row r="8380" spans="1:4" x14ac:dyDescent="0.2">
      <c r="A8380" s="505">
        <v>39462</v>
      </c>
      <c r="B8380" s="98" t="s">
        <v>12013</v>
      </c>
      <c r="C8380" s="99" t="s">
        <v>10111</v>
      </c>
      <c r="D8380" s="100">
        <v>213.86</v>
      </c>
    </row>
    <row r="8381" spans="1:4" x14ac:dyDescent="0.2">
      <c r="A8381" s="505">
        <v>39463</v>
      </c>
      <c r="B8381" s="98" t="s">
        <v>12014</v>
      </c>
      <c r="C8381" s="99" t="s">
        <v>10111</v>
      </c>
      <c r="D8381" s="100">
        <v>495.44</v>
      </c>
    </row>
    <row r="8382" spans="1:4" x14ac:dyDescent="0.2">
      <c r="A8382" s="505">
        <v>26039</v>
      </c>
      <c r="B8382" s="98" t="s">
        <v>12015</v>
      </c>
      <c r="C8382" s="99" t="s">
        <v>10111</v>
      </c>
      <c r="D8382" s="100">
        <v>231038.02</v>
      </c>
    </row>
    <row r="8383" spans="1:4" x14ac:dyDescent="0.2">
      <c r="A8383" s="505">
        <v>2401</v>
      </c>
      <c r="B8383" s="98" t="s">
        <v>12016</v>
      </c>
      <c r="C8383" s="99" t="s">
        <v>10111</v>
      </c>
      <c r="D8383" s="100">
        <v>53141.3</v>
      </c>
    </row>
    <row r="8384" spans="1:4" ht="25.5" x14ac:dyDescent="0.2">
      <c r="A8384" s="505">
        <v>38870</v>
      </c>
      <c r="B8384" s="98" t="s">
        <v>12017</v>
      </c>
      <c r="C8384" s="99" t="s">
        <v>10111</v>
      </c>
      <c r="D8384" s="100">
        <v>33.93</v>
      </c>
    </row>
    <row r="8385" spans="1:4" ht="25.5" x14ac:dyDescent="0.2">
      <c r="A8385" s="505">
        <v>38869</v>
      </c>
      <c r="B8385" s="98" t="s">
        <v>12018</v>
      </c>
      <c r="C8385" s="99" t="s">
        <v>10111</v>
      </c>
      <c r="D8385" s="100">
        <v>29.92</v>
      </c>
    </row>
    <row r="8386" spans="1:4" ht="25.5" x14ac:dyDescent="0.2">
      <c r="A8386" s="505">
        <v>38872</v>
      </c>
      <c r="B8386" s="98" t="s">
        <v>12019</v>
      </c>
      <c r="C8386" s="99" t="s">
        <v>10111</v>
      </c>
      <c r="D8386" s="100">
        <v>46.34</v>
      </c>
    </row>
    <row r="8387" spans="1:4" ht="25.5" x14ac:dyDescent="0.2">
      <c r="A8387" s="505">
        <v>38871</v>
      </c>
      <c r="B8387" s="98" t="s">
        <v>12020</v>
      </c>
      <c r="C8387" s="99" t="s">
        <v>10111</v>
      </c>
      <c r="D8387" s="100">
        <v>37.28</v>
      </c>
    </row>
    <row r="8388" spans="1:4" x14ac:dyDescent="0.2">
      <c r="A8388" s="505">
        <v>39283</v>
      </c>
      <c r="B8388" s="98" t="s">
        <v>12021</v>
      </c>
      <c r="C8388" s="99" t="s">
        <v>10111</v>
      </c>
      <c r="D8388" s="100">
        <v>116.11</v>
      </c>
    </row>
    <row r="8389" spans="1:4" x14ac:dyDescent="0.2">
      <c r="A8389" s="505">
        <v>39284</v>
      </c>
      <c r="B8389" s="98" t="s">
        <v>12022</v>
      </c>
      <c r="C8389" s="99" t="s">
        <v>10111</v>
      </c>
      <c r="D8389" s="100">
        <v>125.82</v>
      </c>
    </row>
    <row r="8390" spans="1:4" x14ac:dyDescent="0.2">
      <c r="A8390" s="505">
        <v>39285</v>
      </c>
      <c r="B8390" s="98" t="s">
        <v>12023</v>
      </c>
      <c r="C8390" s="99" t="s">
        <v>10111</v>
      </c>
      <c r="D8390" s="100">
        <v>127.64</v>
      </c>
    </row>
    <row r="8391" spans="1:4" x14ac:dyDescent="0.2">
      <c r="A8391" s="505">
        <v>39286</v>
      </c>
      <c r="B8391" s="98" t="s">
        <v>12024</v>
      </c>
      <c r="C8391" s="99" t="s">
        <v>10111</v>
      </c>
      <c r="D8391" s="100">
        <v>124.86</v>
      </c>
    </row>
    <row r="8392" spans="1:4" x14ac:dyDescent="0.2">
      <c r="A8392" s="505">
        <v>39287</v>
      </c>
      <c r="B8392" s="98" t="s">
        <v>12025</v>
      </c>
      <c r="C8392" s="99" t="s">
        <v>10111</v>
      </c>
      <c r="D8392" s="100">
        <v>146.61000000000001</v>
      </c>
    </row>
    <row r="8393" spans="1:4" x14ac:dyDescent="0.2">
      <c r="A8393" s="505">
        <v>39288</v>
      </c>
      <c r="B8393" s="98" t="s">
        <v>12026</v>
      </c>
      <c r="C8393" s="99" t="s">
        <v>10111</v>
      </c>
      <c r="D8393" s="100">
        <v>156.46</v>
      </c>
    </row>
    <row r="8394" spans="1:4" ht="25.5" x14ac:dyDescent="0.2">
      <c r="A8394" s="505">
        <v>2414</v>
      </c>
      <c r="B8394" s="98" t="s">
        <v>12027</v>
      </c>
      <c r="C8394" s="99" t="s">
        <v>10114</v>
      </c>
      <c r="D8394" s="100">
        <v>90.28</v>
      </c>
    </row>
    <row r="8395" spans="1:4" ht="25.5" x14ac:dyDescent="0.2">
      <c r="A8395" s="505">
        <v>2413</v>
      </c>
      <c r="B8395" s="98" t="s">
        <v>12028</v>
      </c>
      <c r="C8395" s="99" t="s">
        <v>10114</v>
      </c>
      <c r="D8395" s="100">
        <v>86.85</v>
      </c>
    </row>
    <row r="8396" spans="1:4" ht="25.5" x14ac:dyDescent="0.2">
      <c r="A8396" s="505">
        <v>2405</v>
      </c>
      <c r="B8396" s="98" t="s">
        <v>12029</v>
      </c>
      <c r="C8396" s="99" t="s">
        <v>10114</v>
      </c>
      <c r="D8396" s="100">
        <v>101.09</v>
      </c>
    </row>
    <row r="8397" spans="1:4" ht="25.5" x14ac:dyDescent="0.2">
      <c r="A8397" s="505">
        <v>13361</v>
      </c>
      <c r="B8397" s="98" t="s">
        <v>12030</v>
      </c>
      <c r="C8397" s="99" t="s">
        <v>10114</v>
      </c>
      <c r="D8397" s="100">
        <v>84.57</v>
      </c>
    </row>
    <row r="8398" spans="1:4" ht="25.5" x14ac:dyDescent="0.2">
      <c r="A8398" s="505">
        <v>11987</v>
      </c>
      <c r="B8398" s="98" t="s">
        <v>12031</v>
      </c>
      <c r="C8398" s="99" t="s">
        <v>10114</v>
      </c>
      <c r="D8398" s="100">
        <v>226.28</v>
      </c>
    </row>
    <row r="8399" spans="1:4" ht="25.5" x14ac:dyDescent="0.2">
      <c r="A8399" s="505">
        <v>2416</v>
      </c>
      <c r="B8399" s="98" t="s">
        <v>12032</v>
      </c>
      <c r="C8399" s="99" t="s">
        <v>10114</v>
      </c>
      <c r="D8399" s="100">
        <v>100.11</v>
      </c>
    </row>
    <row r="8400" spans="1:4" ht="25.5" x14ac:dyDescent="0.2">
      <c r="A8400" s="505">
        <v>2412</v>
      </c>
      <c r="B8400" s="98" t="s">
        <v>12033</v>
      </c>
      <c r="C8400" s="99" t="s">
        <v>10114</v>
      </c>
      <c r="D8400" s="100">
        <v>96.68</v>
      </c>
    </row>
    <row r="8401" spans="1:4" ht="25.5" x14ac:dyDescent="0.2">
      <c r="A8401" s="505">
        <v>2411</v>
      </c>
      <c r="B8401" s="98" t="s">
        <v>12034</v>
      </c>
      <c r="C8401" s="99" t="s">
        <v>10114</v>
      </c>
      <c r="D8401" s="100">
        <v>84.57</v>
      </c>
    </row>
    <row r="8402" spans="1:4" ht="25.5" x14ac:dyDescent="0.2">
      <c r="A8402" s="505">
        <v>2406</v>
      </c>
      <c r="B8402" s="98" t="s">
        <v>12035</v>
      </c>
      <c r="C8402" s="99" t="s">
        <v>10114</v>
      </c>
      <c r="D8402" s="100">
        <v>82.28</v>
      </c>
    </row>
    <row r="8403" spans="1:4" ht="25.5" x14ac:dyDescent="0.2">
      <c r="A8403" s="505">
        <v>10571</v>
      </c>
      <c r="B8403" s="98" t="s">
        <v>12036</v>
      </c>
      <c r="C8403" s="99" t="s">
        <v>10114</v>
      </c>
      <c r="D8403" s="100">
        <v>201.14</v>
      </c>
    </row>
    <row r="8404" spans="1:4" ht="25.5" x14ac:dyDescent="0.2">
      <c r="A8404" s="505">
        <v>11985</v>
      </c>
      <c r="B8404" s="98" t="s">
        <v>12037</v>
      </c>
      <c r="C8404" s="99" t="s">
        <v>10114</v>
      </c>
      <c r="D8404" s="100">
        <v>194.28</v>
      </c>
    </row>
    <row r="8405" spans="1:4" ht="25.5" x14ac:dyDescent="0.2">
      <c r="A8405" s="505">
        <v>2410</v>
      </c>
      <c r="B8405" s="98" t="s">
        <v>12038</v>
      </c>
      <c r="C8405" s="99" t="s">
        <v>10114</v>
      </c>
      <c r="D8405" s="100">
        <v>85.71</v>
      </c>
    </row>
    <row r="8406" spans="1:4" ht="25.5" x14ac:dyDescent="0.2">
      <c r="A8406" s="505">
        <v>2417</v>
      </c>
      <c r="B8406" s="98" t="s">
        <v>12039</v>
      </c>
      <c r="C8406" s="99" t="s">
        <v>10114</v>
      </c>
      <c r="D8406" s="100">
        <v>91.42</v>
      </c>
    </row>
    <row r="8407" spans="1:4" ht="25.5" x14ac:dyDescent="0.2">
      <c r="A8407" s="505">
        <v>2415</v>
      </c>
      <c r="B8407" s="98" t="s">
        <v>12040</v>
      </c>
      <c r="C8407" s="99" t="s">
        <v>10114</v>
      </c>
      <c r="D8407" s="100">
        <v>73.14</v>
      </c>
    </row>
    <row r="8408" spans="1:4" ht="25.5" x14ac:dyDescent="0.2">
      <c r="A8408" s="505">
        <v>13360</v>
      </c>
      <c r="B8408" s="98" t="s">
        <v>12041</v>
      </c>
      <c r="C8408" s="99" t="s">
        <v>10114</v>
      </c>
      <c r="D8408" s="100">
        <v>73.14</v>
      </c>
    </row>
    <row r="8409" spans="1:4" ht="25.5" x14ac:dyDescent="0.2">
      <c r="A8409" s="505">
        <v>11983</v>
      </c>
      <c r="B8409" s="98" t="s">
        <v>12042</v>
      </c>
      <c r="C8409" s="99" t="s">
        <v>10114</v>
      </c>
      <c r="D8409" s="100">
        <v>178.28</v>
      </c>
    </row>
    <row r="8410" spans="1:4" ht="25.5" x14ac:dyDescent="0.2">
      <c r="A8410" s="505">
        <v>11986</v>
      </c>
      <c r="B8410" s="98" t="s">
        <v>12043</v>
      </c>
      <c r="C8410" s="99" t="s">
        <v>10114</v>
      </c>
      <c r="D8410" s="100">
        <v>217.14</v>
      </c>
    </row>
    <row r="8411" spans="1:4" ht="25.5" x14ac:dyDescent="0.2">
      <c r="A8411" s="505">
        <v>25976</v>
      </c>
      <c r="B8411" s="98" t="s">
        <v>12044</v>
      </c>
      <c r="C8411" s="99" t="s">
        <v>10114</v>
      </c>
      <c r="D8411" s="100">
        <v>267.67</v>
      </c>
    </row>
    <row r="8412" spans="1:4" x14ac:dyDescent="0.2">
      <c r="A8412" s="505">
        <v>10629</v>
      </c>
      <c r="B8412" s="98" t="s">
        <v>12045</v>
      </c>
      <c r="C8412" s="99" t="s">
        <v>10114</v>
      </c>
      <c r="D8412" s="100">
        <v>442.04</v>
      </c>
    </row>
    <row r="8413" spans="1:4" x14ac:dyDescent="0.2">
      <c r="A8413" s="505">
        <v>10698</v>
      </c>
      <c r="B8413" s="98" t="s">
        <v>12046</v>
      </c>
      <c r="C8413" s="99" t="s">
        <v>10114</v>
      </c>
      <c r="D8413" s="100">
        <v>76.52</v>
      </c>
    </row>
    <row r="8414" spans="1:4" ht="25.5" x14ac:dyDescent="0.2">
      <c r="A8414" s="505">
        <v>40521</v>
      </c>
      <c r="B8414" s="98" t="s">
        <v>12047</v>
      </c>
      <c r="C8414" s="99" t="s">
        <v>10111</v>
      </c>
      <c r="D8414" s="100">
        <v>72497.16</v>
      </c>
    </row>
    <row r="8415" spans="1:4" ht="25.5" x14ac:dyDescent="0.2">
      <c r="A8415" s="505">
        <v>2432</v>
      </c>
      <c r="B8415" s="98" t="s">
        <v>12048</v>
      </c>
      <c r="C8415" s="99" t="s">
        <v>10111</v>
      </c>
      <c r="D8415" s="100">
        <v>42.4</v>
      </c>
    </row>
    <row r="8416" spans="1:4" ht="25.5" x14ac:dyDescent="0.2">
      <c r="A8416" s="505">
        <v>2418</v>
      </c>
      <c r="B8416" s="98" t="s">
        <v>12049</v>
      </c>
      <c r="C8416" s="99" t="s">
        <v>10111</v>
      </c>
      <c r="D8416" s="100">
        <v>19.670000000000002</v>
      </c>
    </row>
    <row r="8417" spans="1:4" ht="25.5" x14ac:dyDescent="0.2">
      <c r="A8417" s="505">
        <v>2433</v>
      </c>
      <c r="B8417" s="98" t="s">
        <v>12050</v>
      </c>
      <c r="C8417" s="99" t="s">
        <v>10111</v>
      </c>
      <c r="D8417" s="100">
        <v>14.36</v>
      </c>
    </row>
    <row r="8418" spans="1:4" ht="25.5" x14ac:dyDescent="0.2">
      <c r="A8418" s="505">
        <v>2420</v>
      </c>
      <c r="B8418" s="98" t="s">
        <v>12051</v>
      </c>
      <c r="C8418" s="99" t="s">
        <v>10111</v>
      </c>
      <c r="D8418" s="100">
        <v>24.67</v>
      </c>
    </row>
    <row r="8419" spans="1:4" ht="25.5" x14ac:dyDescent="0.2">
      <c r="A8419" s="505">
        <v>2421</v>
      </c>
      <c r="B8419" s="98" t="s">
        <v>12052</v>
      </c>
      <c r="C8419" s="99" t="s">
        <v>10111</v>
      </c>
      <c r="D8419" s="100">
        <v>53.83</v>
      </c>
    </row>
    <row r="8420" spans="1:4" ht="25.5" x14ac:dyDescent="0.2">
      <c r="A8420" s="505">
        <v>11447</v>
      </c>
      <c r="B8420" s="98" t="s">
        <v>12053</v>
      </c>
      <c r="C8420" s="99" t="s">
        <v>10111</v>
      </c>
      <c r="D8420" s="100">
        <v>48.76</v>
      </c>
    </row>
    <row r="8421" spans="1:4" x14ac:dyDescent="0.2">
      <c r="A8421" s="505">
        <v>2429</v>
      </c>
      <c r="B8421" s="98" t="s">
        <v>12054</v>
      </c>
      <c r="C8421" s="99" t="s">
        <v>10111</v>
      </c>
      <c r="D8421" s="100">
        <v>123.4</v>
      </c>
    </row>
    <row r="8422" spans="1:4" x14ac:dyDescent="0.2">
      <c r="A8422" s="505">
        <v>11449</v>
      </c>
      <c r="B8422" s="98" t="s">
        <v>12055</v>
      </c>
      <c r="C8422" s="99" t="s">
        <v>10111</v>
      </c>
      <c r="D8422" s="100">
        <v>132.93</v>
      </c>
    </row>
    <row r="8423" spans="1:4" x14ac:dyDescent="0.2">
      <c r="A8423" s="505">
        <v>11451</v>
      </c>
      <c r="B8423" s="98" t="s">
        <v>12056</v>
      </c>
      <c r="C8423" s="99" t="s">
        <v>10111</v>
      </c>
      <c r="D8423" s="100">
        <v>130.71</v>
      </c>
    </row>
    <row r="8424" spans="1:4" x14ac:dyDescent="0.2">
      <c r="A8424" s="505">
        <v>11116</v>
      </c>
      <c r="B8424" s="98" t="s">
        <v>12057</v>
      </c>
      <c r="C8424" s="99" t="s">
        <v>10111</v>
      </c>
      <c r="D8424" s="100">
        <v>497.55</v>
      </c>
    </row>
    <row r="8425" spans="1:4" x14ac:dyDescent="0.2">
      <c r="A8425" s="505">
        <v>38411</v>
      </c>
      <c r="B8425" s="98" t="s">
        <v>12058</v>
      </c>
      <c r="C8425" s="99" t="s">
        <v>10111</v>
      </c>
      <c r="D8425" s="100">
        <v>943.23</v>
      </c>
    </row>
    <row r="8426" spans="1:4" x14ac:dyDescent="0.2">
      <c r="A8426" s="505">
        <v>1370</v>
      </c>
      <c r="B8426" s="98" t="s">
        <v>12059</v>
      </c>
      <c r="C8426" s="99" t="s">
        <v>10111</v>
      </c>
      <c r="D8426" s="100">
        <v>66.19</v>
      </c>
    </row>
    <row r="8427" spans="1:4" x14ac:dyDescent="0.2">
      <c r="A8427" s="505">
        <v>38189</v>
      </c>
      <c r="B8427" s="98" t="s">
        <v>12060</v>
      </c>
      <c r="C8427" s="99" t="s">
        <v>10111</v>
      </c>
      <c r="D8427" s="100">
        <v>150.97</v>
      </c>
    </row>
    <row r="8428" spans="1:4" x14ac:dyDescent="0.2">
      <c r="A8428" s="505">
        <v>38190</v>
      </c>
      <c r="B8428" s="98" t="s">
        <v>12061</v>
      </c>
      <c r="C8428" s="99" t="s">
        <v>10111</v>
      </c>
      <c r="D8428" s="100">
        <v>339.49</v>
      </c>
    </row>
    <row r="8429" spans="1:4" ht="25.5" x14ac:dyDescent="0.2">
      <c r="A8429" s="505">
        <v>36516</v>
      </c>
      <c r="B8429" s="98" t="s">
        <v>12062</v>
      </c>
      <c r="C8429" s="99" t="s">
        <v>10111</v>
      </c>
      <c r="D8429" s="100">
        <v>63100.45</v>
      </c>
    </row>
    <row r="8430" spans="1:4" x14ac:dyDescent="0.2">
      <c r="A8430" s="505">
        <v>34777</v>
      </c>
      <c r="B8430" s="98" t="s">
        <v>12063</v>
      </c>
      <c r="C8430" s="99" t="s">
        <v>10111</v>
      </c>
      <c r="D8430" s="100">
        <v>1.49</v>
      </c>
    </row>
    <row r="8431" spans="1:4" x14ac:dyDescent="0.2">
      <c r="A8431" s="505">
        <v>7273</v>
      </c>
      <c r="B8431" s="98" t="s">
        <v>12064</v>
      </c>
      <c r="C8431" s="99" t="s">
        <v>10111</v>
      </c>
      <c r="D8431" s="100">
        <v>2.4500000000000002</v>
      </c>
    </row>
    <row r="8432" spans="1:4" x14ac:dyDescent="0.2">
      <c r="A8432" s="505">
        <v>7272</v>
      </c>
      <c r="B8432" s="98" t="s">
        <v>12065</v>
      </c>
      <c r="C8432" s="99" t="s">
        <v>10111</v>
      </c>
      <c r="D8432" s="100">
        <v>3.42</v>
      </c>
    </row>
    <row r="8433" spans="1:4" x14ac:dyDescent="0.2">
      <c r="A8433" s="505">
        <v>10605</v>
      </c>
      <c r="B8433" s="98" t="s">
        <v>12066</v>
      </c>
      <c r="C8433" s="99" t="s">
        <v>10111</v>
      </c>
      <c r="D8433" s="100">
        <v>1.36</v>
      </c>
    </row>
    <row r="8434" spans="1:4" x14ac:dyDescent="0.2">
      <c r="A8434" s="505">
        <v>10604</v>
      </c>
      <c r="B8434" s="98" t="s">
        <v>12067</v>
      </c>
      <c r="C8434" s="99" t="s">
        <v>10111</v>
      </c>
      <c r="D8434" s="100">
        <v>2.71</v>
      </c>
    </row>
    <row r="8435" spans="1:4" x14ac:dyDescent="0.2">
      <c r="A8435" s="505">
        <v>672</v>
      </c>
      <c r="B8435" s="98" t="s">
        <v>12068</v>
      </c>
      <c r="C8435" s="99" t="s">
        <v>10111</v>
      </c>
      <c r="D8435" s="100">
        <v>2.73</v>
      </c>
    </row>
    <row r="8436" spans="1:4" x14ac:dyDescent="0.2">
      <c r="A8436" s="505">
        <v>668</v>
      </c>
      <c r="B8436" s="98" t="s">
        <v>12069</v>
      </c>
      <c r="C8436" s="99" t="s">
        <v>10111</v>
      </c>
      <c r="D8436" s="100">
        <v>4.3099999999999996</v>
      </c>
    </row>
    <row r="8437" spans="1:4" x14ac:dyDescent="0.2">
      <c r="A8437" s="505">
        <v>10578</v>
      </c>
      <c r="B8437" s="98" t="s">
        <v>12070</v>
      </c>
      <c r="C8437" s="99" t="s">
        <v>10111</v>
      </c>
      <c r="D8437" s="100">
        <v>7.51</v>
      </c>
    </row>
    <row r="8438" spans="1:4" x14ac:dyDescent="0.2">
      <c r="A8438" s="505">
        <v>666</v>
      </c>
      <c r="B8438" s="98" t="s">
        <v>12071</v>
      </c>
      <c r="C8438" s="99" t="s">
        <v>10111</v>
      </c>
      <c r="D8438" s="100">
        <v>7.46</v>
      </c>
    </row>
    <row r="8439" spans="1:4" x14ac:dyDescent="0.2">
      <c r="A8439" s="505">
        <v>665</v>
      </c>
      <c r="B8439" s="98" t="s">
        <v>12072</v>
      </c>
      <c r="C8439" s="99" t="s">
        <v>10111</v>
      </c>
      <c r="D8439" s="100">
        <v>13.98</v>
      </c>
    </row>
    <row r="8440" spans="1:4" x14ac:dyDescent="0.2">
      <c r="A8440" s="505">
        <v>10577</v>
      </c>
      <c r="B8440" s="98" t="s">
        <v>12073</v>
      </c>
      <c r="C8440" s="99" t="s">
        <v>10111</v>
      </c>
      <c r="D8440" s="100">
        <v>10.94</v>
      </c>
    </row>
    <row r="8441" spans="1:4" x14ac:dyDescent="0.2">
      <c r="A8441" s="505">
        <v>10583</v>
      </c>
      <c r="B8441" s="98" t="s">
        <v>12074</v>
      </c>
      <c r="C8441" s="99" t="s">
        <v>10111</v>
      </c>
      <c r="D8441" s="100">
        <v>6.13</v>
      </c>
    </row>
    <row r="8442" spans="1:4" x14ac:dyDescent="0.2">
      <c r="A8442" s="505">
        <v>10579</v>
      </c>
      <c r="B8442" s="98" t="s">
        <v>12075</v>
      </c>
      <c r="C8442" s="99" t="s">
        <v>10111</v>
      </c>
      <c r="D8442" s="100">
        <v>10.01</v>
      </c>
    </row>
    <row r="8443" spans="1:4" x14ac:dyDescent="0.2">
      <c r="A8443" s="505">
        <v>10582</v>
      </c>
      <c r="B8443" s="98" t="s">
        <v>12076</v>
      </c>
      <c r="C8443" s="99" t="s">
        <v>10111</v>
      </c>
      <c r="D8443" s="100">
        <v>3.5</v>
      </c>
    </row>
    <row r="8444" spans="1:4" x14ac:dyDescent="0.2">
      <c r="A8444" s="505">
        <v>2436</v>
      </c>
      <c r="B8444" s="98" t="s">
        <v>12077</v>
      </c>
      <c r="C8444" s="99" t="s">
        <v>10112</v>
      </c>
      <c r="D8444" s="100">
        <v>14.84</v>
      </c>
    </row>
    <row r="8445" spans="1:4" x14ac:dyDescent="0.2">
      <c r="A8445" s="505">
        <v>40918</v>
      </c>
      <c r="B8445" s="98" t="s">
        <v>12078</v>
      </c>
      <c r="C8445" s="99" t="s">
        <v>10297</v>
      </c>
      <c r="D8445" s="100">
        <v>2601.81</v>
      </c>
    </row>
    <row r="8446" spans="1:4" x14ac:dyDescent="0.2">
      <c r="A8446" s="505">
        <v>2439</v>
      </c>
      <c r="B8446" s="98" t="s">
        <v>18959</v>
      </c>
      <c r="C8446" s="99" t="s">
        <v>10112</v>
      </c>
      <c r="D8446" s="100">
        <v>16.329999999999998</v>
      </c>
    </row>
    <row r="8447" spans="1:4" x14ac:dyDescent="0.2">
      <c r="A8447" s="505">
        <v>40923</v>
      </c>
      <c r="B8447" s="98" t="s">
        <v>12079</v>
      </c>
      <c r="C8447" s="99" t="s">
        <v>10297</v>
      </c>
      <c r="D8447" s="100">
        <v>2866.7</v>
      </c>
    </row>
    <row r="8448" spans="1:4" x14ac:dyDescent="0.2">
      <c r="A8448" s="505">
        <v>10998</v>
      </c>
      <c r="B8448" s="98" t="s">
        <v>12080</v>
      </c>
      <c r="C8448" s="99" t="s">
        <v>10170</v>
      </c>
      <c r="D8448" s="100">
        <v>20.46</v>
      </c>
    </row>
    <row r="8449" spans="1:4" x14ac:dyDescent="0.2">
      <c r="A8449" s="505">
        <v>11002</v>
      </c>
      <c r="B8449" s="98" t="s">
        <v>12081</v>
      </c>
      <c r="C8449" s="99" t="s">
        <v>10170</v>
      </c>
      <c r="D8449" s="100">
        <v>18.739999999999998</v>
      </c>
    </row>
    <row r="8450" spans="1:4" x14ac:dyDescent="0.2">
      <c r="A8450" s="505">
        <v>10999</v>
      </c>
      <c r="B8450" s="98" t="s">
        <v>12082</v>
      </c>
      <c r="C8450" s="99" t="s">
        <v>10170</v>
      </c>
      <c r="D8450" s="100">
        <v>18.010000000000002</v>
      </c>
    </row>
    <row r="8451" spans="1:4" x14ac:dyDescent="0.2">
      <c r="A8451" s="505">
        <v>10997</v>
      </c>
      <c r="B8451" s="98" t="s">
        <v>12083</v>
      </c>
      <c r="C8451" s="99" t="s">
        <v>10170</v>
      </c>
      <c r="D8451" s="100">
        <v>19.52</v>
      </c>
    </row>
    <row r="8452" spans="1:4" x14ac:dyDescent="0.2">
      <c r="A8452" s="505">
        <v>2685</v>
      </c>
      <c r="B8452" s="98" t="s">
        <v>12084</v>
      </c>
      <c r="C8452" s="99" t="s">
        <v>10166</v>
      </c>
      <c r="D8452" s="100">
        <v>4.01</v>
      </c>
    </row>
    <row r="8453" spans="1:4" x14ac:dyDescent="0.2">
      <c r="A8453" s="505">
        <v>2680</v>
      </c>
      <c r="B8453" s="98" t="s">
        <v>12085</v>
      </c>
      <c r="C8453" s="99" t="s">
        <v>10166</v>
      </c>
      <c r="D8453" s="100">
        <v>5.86</v>
      </c>
    </row>
    <row r="8454" spans="1:4" x14ac:dyDescent="0.2">
      <c r="A8454" s="505">
        <v>2684</v>
      </c>
      <c r="B8454" s="98" t="s">
        <v>12086</v>
      </c>
      <c r="C8454" s="99" t="s">
        <v>10166</v>
      </c>
      <c r="D8454" s="100">
        <v>5.33</v>
      </c>
    </row>
    <row r="8455" spans="1:4" x14ac:dyDescent="0.2">
      <c r="A8455" s="505">
        <v>2673</v>
      </c>
      <c r="B8455" s="98" t="s">
        <v>12087</v>
      </c>
      <c r="C8455" s="99" t="s">
        <v>10166</v>
      </c>
      <c r="D8455" s="100">
        <v>2.06</v>
      </c>
    </row>
    <row r="8456" spans="1:4" x14ac:dyDescent="0.2">
      <c r="A8456" s="505">
        <v>2681</v>
      </c>
      <c r="B8456" s="98" t="s">
        <v>12088</v>
      </c>
      <c r="C8456" s="99" t="s">
        <v>10166</v>
      </c>
      <c r="D8456" s="100">
        <v>9.58</v>
      </c>
    </row>
    <row r="8457" spans="1:4" x14ac:dyDescent="0.2">
      <c r="A8457" s="505">
        <v>2682</v>
      </c>
      <c r="B8457" s="98" t="s">
        <v>12089</v>
      </c>
      <c r="C8457" s="99" t="s">
        <v>10166</v>
      </c>
      <c r="D8457" s="100">
        <v>13.98</v>
      </c>
    </row>
    <row r="8458" spans="1:4" x14ac:dyDescent="0.2">
      <c r="A8458" s="505">
        <v>2686</v>
      </c>
      <c r="B8458" s="98" t="s">
        <v>12090</v>
      </c>
      <c r="C8458" s="99" t="s">
        <v>10166</v>
      </c>
      <c r="D8458" s="100">
        <v>17.53</v>
      </c>
    </row>
    <row r="8459" spans="1:4" x14ac:dyDescent="0.2">
      <c r="A8459" s="505">
        <v>2674</v>
      </c>
      <c r="B8459" s="98" t="s">
        <v>12091</v>
      </c>
      <c r="C8459" s="99" t="s">
        <v>10166</v>
      </c>
      <c r="D8459" s="100">
        <v>2.56</v>
      </c>
    </row>
    <row r="8460" spans="1:4" x14ac:dyDescent="0.2">
      <c r="A8460" s="505">
        <v>2683</v>
      </c>
      <c r="B8460" s="98" t="s">
        <v>12092</v>
      </c>
      <c r="C8460" s="99" t="s">
        <v>10166</v>
      </c>
      <c r="D8460" s="100">
        <v>27.63</v>
      </c>
    </row>
    <row r="8461" spans="1:4" x14ac:dyDescent="0.2">
      <c r="A8461" s="505">
        <v>2676</v>
      </c>
      <c r="B8461" s="98" t="s">
        <v>12093</v>
      </c>
      <c r="C8461" s="99" t="s">
        <v>10166</v>
      </c>
      <c r="D8461" s="100">
        <v>1.19</v>
      </c>
    </row>
    <row r="8462" spans="1:4" x14ac:dyDescent="0.2">
      <c r="A8462" s="505">
        <v>2678</v>
      </c>
      <c r="B8462" s="98" t="s">
        <v>12094</v>
      </c>
      <c r="C8462" s="99" t="s">
        <v>10166</v>
      </c>
      <c r="D8462" s="100">
        <v>1.5</v>
      </c>
    </row>
    <row r="8463" spans="1:4" x14ac:dyDescent="0.2">
      <c r="A8463" s="505">
        <v>2679</v>
      </c>
      <c r="B8463" s="98" t="s">
        <v>12095</v>
      </c>
      <c r="C8463" s="99" t="s">
        <v>10166</v>
      </c>
      <c r="D8463" s="100">
        <v>2.31</v>
      </c>
    </row>
    <row r="8464" spans="1:4" x14ac:dyDescent="0.2">
      <c r="A8464" s="505">
        <v>12070</v>
      </c>
      <c r="B8464" s="98" t="s">
        <v>12096</v>
      </c>
      <c r="C8464" s="99" t="s">
        <v>10166</v>
      </c>
      <c r="D8464" s="100">
        <v>3.22</v>
      </c>
    </row>
    <row r="8465" spans="1:4" x14ac:dyDescent="0.2">
      <c r="A8465" s="505">
        <v>2675</v>
      </c>
      <c r="B8465" s="98" t="s">
        <v>12097</v>
      </c>
      <c r="C8465" s="99" t="s">
        <v>10166</v>
      </c>
      <c r="D8465" s="100">
        <v>4.18</v>
      </c>
    </row>
    <row r="8466" spans="1:4" x14ac:dyDescent="0.2">
      <c r="A8466" s="505">
        <v>12067</v>
      </c>
      <c r="B8466" s="98" t="s">
        <v>12098</v>
      </c>
      <c r="C8466" s="99" t="s">
        <v>10166</v>
      </c>
      <c r="D8466" s="100">
        <v>5.67</v>
      </c>
    </row>
    <row r="8467" spans="1:4" x14ac:dyDescent="0.2">
      <c r="A8467" s="505">
        <v>40401</v>
      </c>
      <c r="B8467" s="98" t="s">
        <v>12099</v>
      </c>
      <c r="C8467" s="99" t="s">
        <v>10166</v>
      </c>
      <c r="D8467" s="100">
        <v>1.54</v>
      </c>
    </row>
    <row r="8468" spans="1:4" x14ac:dyDescent="0.2">
      <c r="A8468" s="505">
        <v>40402</v>
      </c>
      <c r="B8468" s="98" t="s">
        <v>12100</v>
      </c>
      <c r="C8468" s="99" t="s">
        <v>10166</v>
      </c>
      <c r="D8468" s="100">
        <v>1.97</v>
      </c>
    </row>
    <row r="8469" spans="1:4" x14ac:dyDescent="0.2">
      <c r="A8469" s="505">
        <v>40400</v>
      </c>
      <c r="B8469" s="98" t="s">
        <v>12101</v>
      </c>
      <c r="C8469" s="99" t="s">
        <v>10166</v>
      </c>
      <c r="D8469" s="100">
        <v>1.04</v>
      </c>
    </row>
    <row r="8470" spans="1:4" ht="25.5" x14ac:dyDescent="0.2">
      <c r="A8470" s="505">
        <v>2504</v>
      </c>
      <c r="B8470" s="98" t="s">
        <v>12102</v>
      </c>
      <c r="C8470" s="99" t="s">
        <v>10166</v>
      </c>
      <c r="D8470" s="100">
        <v>12.15</v>
      </c>
    </row>
    <row r="8471" spans="1:4" ht="25.5" x14ac:dyDescent="0.2">
      <c r="A8471" s="505">
        <v>2501</v>
      </c>
      <c r="B8471" s="98" t="s">
        <v>12103</v>
      </c>
      <c r="C8471" s="99" t="s">
        <v>10166</v>
      </c>
      <c r="D8471" s="100">
        <v>15.93</v>
      </c>
    </row>
    <row r="8472" spans="1:4" ht="25.5" x14ac:dyDescent="0.2">
      <c r="A8472" s="505">
        <v>2502</v>
      </c>
      <c r="B8472" s="98" t="s">
        <v>12104</v>
      </c>
      <c r="C8472" s="99" t="s">
        <v>10166</v>
      </c>
      <c r="D8472" s="100">
        <v>24.04</v>
      </c>
    </row>
    <row r="8473" spans="1:4" ht="25.5" x14ac:dyDescent="0.2">
      <c r="A8473" s="505">
        <v>2503</v>
      </c>
      <c r="B8473" s="98" t="s">
        <v>12105</v>
      </c>
      <c r="C8473" s="99" t="s">
        <v>10166</v>
      </c>
      <c r="D8473" s="100">
        <v>30.94</v>
      </c>
    </row>
    <row r="8474" spans="1:4" ht="25.5" x14ac:dyDescent="0.2">
      <c r="A8474" s="505">
        <v>2500</v>
      </c>
      <c r="B8474" s="98" t="s">
        <v>12106</v>
      </c>
      <c r="C8474" s="99" t="s">
        <v>10166</v>
      </c>
      <c r="D8474" s="100">
        <v>41.21</v>
      </c>
    </row>
    <row r="8475" spans="1:4" ht="25.5" x14ac:dyDescent="0.2">
      <c r="A8475" s="505">
        <v>2505</v>
      </c>
      <c r="B8475" s="98" t="s">
        <v>12107</v>
      </c>
      <c r="C8475" s="99" t="s">
        <v>10166</v>
      </c>
      <c r="D8475" s="100">
        <v>64.23</v>
      </c>
    </row>
    <row r="8476" spans="1:4" x14ac:dyDescent="0.2">
      <c r="A8476" s="505">
        <v>12056</v>
      </c>
      <c r="B8476" s="98" t="s">
        <v>12108</v>
      </c>
      <c r="C8476" s="99" t="s">
        <v>10166</v>
      </c>
      <c r="D8476" s="100">
        <v>25.95</v>
      </c>
    </row>
    <row r="8477" spans="1:4" x14ac:dyDescent="0.2">
      <c r="A8477" s="505">
        <v>12057</v>
      </c>
      <c r="B8477" s="98" t="s">
        <v>12109</v>
      </c>
      <c r="C8477" s="99" t="s">
        <v>10166</v>
      </c>
      <c r="D8477" s="100">
        <v>22.04</v>
      </c>
    </row>
    <row r="8478" spans="1:4" x14ac:dyDescent="0.2">
      <c r="A8478" s="505">
        <v>12059</v>
      </c>
      <c r="B8478" s="98" t="s">
        <v>12110</v>
      </c>
      <c r="C8478" s="99" t="s">
        <v>10166</v>
      </c>
      <c r="D8478" s="100">
        <v>7.73</v>
      </c>
    </row>
    <row r="8479" spans="1:4" x14ac:dyDescent="0.2">
      <c r="A8479" s="505">
        <v>12058</v>
      </c>
      <c r="B8479" s="98" t="s">
        <v>12111</v>
      </c>
      <c r="C8479" s="99" t="s">
        <v>10166</v>
      </c>
      <c r="D8479" s="100">
        <v>13.74</v>
      </c>
    </row>
    <row r="8480" spans="1:4" x14ac:dyDescent="0.2">
      <c r="A8480" s="505">
        <v>12060</v>
      </c>
      <c r="B8480" s="98" t="s">
        <v>12112</v>
      </c>
      <c r="C8480" s="99" t="s">
        <v>10166</v>
      </c>
      <c r="D8480" s="100">
        <v>57.27</v>
      </c>
    </row>
    <row r="8481" spans="1:4" x14ac:dyDescent="0.2">
      <c r="A8481" s="505">
        <v>12061</v>
      </c>
      <c r="B8481" s="98" t="s">
        <v>12113</v>
      </c>
      <c r="C8481" s="99" t="s">
        <v>10166</v>
      </c>
      <c r="D8481" s="100">
        <v>34.97</v>
      </c>
    </row>
    <row r="8482" spans="1:4" x14ac:dyDescent="0.2">
      <c r="A8482" s="505">
        <v>12062</v>
      </c>
      <c r="B8482" s="98" t="s">
        <v>12114</v>
      </c>
      <c r="C8482" s="99" t="s">
        <v>10166</v>
      </c>
      <c r="D8482" s="100">
        <v>64.489999999999995</v>
      </c>
    </row>
    <row r="8483" spans="1:4" ht="25.5" x14ac:dyDescent="0.2">
      <c r="A8483" s="505">
        <v>21137</v>
      </c>
      <c r="B8483" s="98" t="s">
        <v>12115</v>
      </c>
      <c r="C8483" s="99" t="s">
        <v>10166</v>
      </c>
      <c r="D8483" s="100">
        <v>11.21</v>
      </c>
    </row>
    <row r="8484" spans="1:4" x14ac:dyDescent="0.2">
      <c r="A8484" s="505">
        <v>2687</v>
      </c>
      <c r="B8484" s="98" t="s">
        <v>12116</v>
      </c>
      <c r="C8484" s="99" t="s">
        <v>10166</v>
      </c>
      <c r="D8484" s="100">
        <v>1.04</v>
      </c>
    </row>
    <row r="8485" spans="1:4" x14ac:dyDescent="0.2">
      <c r="A8485" s="505">
        <v>2689</v>
      </c>
      <c r="B8485" s="98" t="s">
        <v>12117</v>
      </c>
      <c r="C8485" s="99" t="s">
        <v>10166</v>
      </c>
      <c r="D8485" s="100">
        <v>1.24</v>
      </c>
    </row>
    <row r="8486" spans="1:4" x14ac:dyDescent="0.2">
      <c r="A8486" s="505">
        <v>2688</v>
      </c>
      <c r="B8486" s="98" t="s">
        <v>12118</v>
      </c>
      <c r="C8486" s="99" t="s">
        <v>10166</v>
      </c>
      <c r="D8486" s="100">
        <v>1.35</v>
      </c>
    </row>
    <row r="8487" spans="1:4" x14ac:dyDescent="0.2">
      <c r="A8487" s="505">
        <v>2690</v>
      </c>
      <c r="B8487" s="98" t="s">
        <v>12119</v>
      </c>
      <c r="C8487" s="99" t="s">
        <v>10166</v>
      </c>
      <c r="D8487" s="100">
        <v>2.2999999999999998</v>
      </c>
    </row>
    <row r="8488" spans="1:4" x14ac:dyDescent="0.2">
      <c r="A8488" s="505">
        <v>39243</v>
      </c>
      <c r="B8488" s="98" t="s">
        <v>12120</v>
      </c>
      <c r="C8488" s="99" t="s">
        <v>10166</v>
      </c>
      <c r="D8488" s="100">
        <v>1.52</v>
      </c>
    </row>
    <row r="8489" spans="1:4" x14ac:dyDescent="0.2">
      <c r="A8489" s="505">
        <v>39244</v>
      </c>
      <c r="B8489" s="98" t="s">
        <v>12121</v>
      </c>
      <c r="C8489" s="99" t="s">
        <v>10166</v>
      </c>
      <c r="D8489" s="100">
        <v>2.0499999999999998</v>
      </c>
    </row>
    <row r="8490" spans="1:4" x14ac:dyDescent="0.2">
      <c r="A8490" s="505">
        <v>39245</v>
      </c>
      <c r="B8490" s="98" t="s">
        <v>12122</v>
      </c>
      <c r="C8490" s="99" t="s">
        <v>10166</v>
      </c>
      <c r="D8490" s="100">
        <v>3.95</v>
      </c>
    </row>
    <row r="8491" spans="1:4" ht="25.5" x14ac:dyDescent="0.2">
      <c r="A8491" s="505">
        <v>39254</v>
      </c>
      <c r="B8491" s="98" t="s">
        <v>12123</v>
      </c>
      <c r="C8491" s="99" t="s">
        <v>10166</v>
      </c>
      <c r="D8491" s="100">
        <v>5.91</v>
      </c>
    </row>
    <row r="8492" spans="1:4" ht="25.5" x14ac:dyDescent="0.2">
      <c r="A8492" s="505">
        <v>39255</v>
      </c>
      <c r="B8492" s="98" t="s">
        <v>12124</v>
      </c>
      <c r="C8492" s="99" t="s">
        <v>10166</v>
      </c>
      <c r="D8492" s="100">
        <v>10.94</v>
      </c>
    </row>
    <row r="8493" spans="1:4" ht="25.5" x14ac:dyDescent="0.2">
      <c r="A8493" s="505">
        <v>39253</v>
      </c>
      <c r="B8493" s="98" t="s">
        <v>12125</v>
      </c>
      <c r="C8493" s="99" t="s">
        <v>10166</v>
      </c>
      <c r="D8493" s="100">
        <v>7.54</v>
      </c>
    </row>
    <row r="8494" spans="1:4" ht="25.5" x14ac:dyDescent="0.2">
      <c r="A8494" s="505">
        <v>2446</v>
      </c>
      <c r="B8494" s="98" t="s">
        <v>12126</v>
      </c>
      <c r="C8494" s="99" t="s">
        <v>10166</v>
      </c>
      <c r="D8494" s="100">
        <v>3.84</v>
      </c>
    </row>
    <row r="8495" spans="1:4" ht="25.5" x14ac:dyDescent="0.2">
      <c r="A8495" s="505">
        <v>2442</v>
      </c>
      <c r="B8495" s="98" t="s">
        <v>12127</v>
      </c>
      <c r="C8495" s="99" t="s">
        <v>10166</v>
      </c>
      <c r="D8495" s="100">
        <v>5.38</v>
      </c>
    </row>
    <row r="8496" spans="1:4" ht="25.5" x14ac:dyDescent="0.2">
      <c r="A8496" s="505">
        <v>39246</v>
      </c>
      <c r="B8496" s="98" t="s">
        <v>12128</v>
      </c>
      <c r="C8496" s="99" t="s">
        <v>10166</v>
      </c>
      <c r="D8496" s="100">
        <v>2.67</v>
      </c>
    </row>
    <row r="8497" spans="1:4" ht="25.5" x14ac:dyDescent="0.2">
      <c r="A8497" s="505">
        <v>39247</v>
      </c>
      <c r="B8497" s="98" t="s">
        <v>12129</v>
      </c>
      <c r="C8497" s="99" t="s">
        <v>10166</v>
      </c>
      <c r="D8497" s="100">
        <v>2.33</v>
      </c>
    </row>
    <row r="8498" spans="1:4" ht="25.5" x14ac:dyDescent="0.2">
      <c r="A8498" s="505">
        <v>39248</v>
      </c>
      <c r="B8498" s="98" t="s">
        <v>12130</v>
      </c>
      <c r="C8498" s="99" t="s">
        <v>10166</v>
      </c>
      <c r="D8498" s="100">
        <v>7.49</v>
      </c>
    </row>
    <row r="8499" spans="1:4" x14ac:dyDescent="0.2">
      <c r="A8499" s="505">
        <v>2438</v>
      </c>
      <c r="B8499" s="98" t="s">
        <v>12131</v>
      </c>
      <c r="C8499" s="99" t="s">
        <v>10112</v>
      </c>
      <c r="D8499" s="100">
        <v>17.79</v>
      </c>
    </row>
    <row r="8500" spans="1:4" x14ac:dyDescent="0.2">
      <c r="A8500" s="505">
        <v>40922</v>
      </c>
      <c r="B8500" s="98" t="s">
        <v>12132</v>
      </c>
      <c r="C8500" s="99" t="s">
        <v>10297</v>
      </c>
      <c r="D8500" s="100">
        <v>3121.83</v>
      </c>
    </row>
    <row r="8501" spans="1:4" ht="38.25" x14ac:dyDescent="0.2">
      <c r="A8501" s="505">
        <v>36486</v>
      </c>
      <c r="B8501" s="98" t="s">
        <v>12133</v>
      </c>
      <c r="C8501" s="99" t="s">
        <v>10111</v>
      </c>
      <c r="D8501" s="100">
        <v>33148.75</v>
      </c>
    </row>
    <row r="8502" spans="1:4" ht="38.25" x14ac:dyDescent="0.2">
      <c r="A8502" s="505">
        <v>37777</v>
      </c>
      <c r="B8502" s="98" t="s">
        <v>12134</v>
      </c>
      <c r="C8502" s="99" t="s">
        <v>10111</v>
      </c>
      <c r="D8502" s="100">
        <v>156063.70000000001</v>
      </c>
    </row>
    <row r="8503" spans="1:4" x14ac:dyDescent="0.2">
      <c r="A8503" s="505">
        <v>12624</v>
      </c>
      <c r="B8503" s="98" t="s">
        <v>12135</v>
      </c>
      <c r="C8503" s="99" t="s">
        <v>10111</v>
      </c>
      <c r="D8503" s="100">
        <v>10.98</v>
      </c>
    </row>
    <row r="8504" spans="1:4" ht="25.5" x14ac:dyDescent="0.2">
      <c r="A8504" s="505">
        <v>10638</v>
      </c>
      <c r="B8504" s="98" t="s">
        <v>12136</v>
      </c>
      <c r="C8504" s="99" t="s">
        <v>10111</v>
      </c>
      <c r="D8504" s="100">
        <v>329903.67</v>
      </c>
    </row>
    <row r="8505" spans="1:4" ht="25.5" x14ac:dyDescent="0.2">
      <c r="A8505" s="505">
        <v>10635</v>
      </c>
      <c r="B8505" s="98" t="s">
        <v>12137</v>
      </c>
      <c r="C8505" s="99" t="s">
        <v>10111</v>
      </c>
      <c r="D8505" s="100">
        <v>114031.48</v>
      </c>
    </row>
    <row r="8506" spans="1:4" ht="25.5" x14ac:dyDescent="0.2">
      <c r="A8506" s="505">
        <v>10634</v>
      </c>
      <c r="B8506" s="98" t="s">
        <v>12138</v>
      </c>
      <c r="C8506" s="99" t="s">
        <v>10111</v>
      </c>
      <c r="D8506" s="100">
        <v>97645.91</v>
      </c>
    </row>
    <row r="8507" spans="1:4" ht="25.5" x14ac:dyDescent="0.2">
      <c r="A8507" s="505">
        <v>10636</v>
      </c>
      <c r="B8507" s="98" t="s">
        <v>12139</v>
      </c>
      <c r="C8507" s="99" t="s">
        <v>10111</v>
      </c>
      <c r="D8507" s="100">
        <v>215040.2</v>
      </c>
    </row>
    <row r="8508" spans="1:4" ht="25.5" x14ac:dyDescent="0.2">
      <c r="A8508" s="505">
        <v>10637</v>
      </c>
      <c r="B8508" s="98" t="s">
        <v>12140</v>
      </c>
      <c r="C8508" s="99" t="s">
        <v>10111</v>
      </c>
      <c r="D8508" s="100">
        <v>224934.32</v>
      </c>
    </row>
    <row r="8509" spans="1:4" x14ac:dyDescent="0.2">
      <c r="A8509" s="505">
        <v>517</v>
      </c>
      <c r="B8509" s="98" t="s">
        <v>12141</v>
      </c>
      <c r="C8509" s="99" t="s">
        <v>10172</v>
      </c>
      <c r="D8509" s="100">
        <v>5.79</v>
      </c>
    </row>
    <row r="8510" spans="1:4" ht="25.5" x14ac:dyDescent="0.2">
      <c r="A8510" s="505">
        <v>41904</v>
      </c>
      <c r="B8510" s="98" t="s">
        <v>12142</v>
      </c>
      <c r="C8510" s="99" t="s">
        <v>11250</v>
      </c>
      <c r="D8510" s="100">
        <v>1688.17</v>
      </c>
    </row>
    <row r="8511" spans="1:4" ht="25.5" x14ac:dyDescent="0.2">
      <c r="A8511" s="505">
        <v>41905</v>
      </c>
      <c r="B8511" s="98" t="s">
        <v>12143</v>
      </c>
      <c r="C8511" s="99" t="s">
        <v>10170</v>
      </c>
      <c r="D8511" s="100">
        <v>1.54</v>
      </c>
    </row>
    <row r="8512" spans="1:4" ht="25.5" x14ac:dyDescent="0.2">
      <c r="A8512" s="505">
        <v>41903</v>
      </c>
      <c r="B8512" s="98" t="s">
        <v>12144</v>
      </c>
      <c r="C8512" s="99" t="s">
        <v>10170</v>
      </c>
      <c r="D8512" s="100">
        <v>1.84</v>
      </c>
    </row>
    <row r="8513" spans="1:4" ht="25.5" x14ac:dyDescent="0.2">
      <c r="A8513" s="505">
        <v>37534</v>
      </c>
      <c r="B8513" s="98" t="s">
        <v>12145</v>
      </c>
      <c r="C8513" s="99" t="s">
        <v>10170</v>
      </c>
      <c r="D8513" s="100">
        <v>12.25</v>
      </c>
    </row>
    <row r="8514" spans="1:4" ht="25.5" x14ac:dyDescent="0.2">
      <c r="A8514" s="505">
        <v>37535</v>
      </c>
      <c r="B8514" s="98" t="s">
        <v>12146</v>
      </c>
      <c r="C8514" s="99" t="s">
        <v>10170</v>
      </c>
      <c r="D8514" s="100">
        <v>12.25</v>
      </c>
    </row>
    <row r="8515" spans="1:4" ht="25.5" x14ac:dyDescent="0.2">
      <c r="A8515" s="505">
        <v>37533</v>
      </c>
      <c r="B8515" s="98" t="s">
        <v>12147</v>
      </c>
      <c r="C8515" s="99" t="s">
        <v>10170</v>
      </c>
      <c r="D8515" s="100">
        <v>12.25</v>
      </c>
    </row>
    <row r="8516" spans="1:4" ht="25.5" x14ac:dyDescent="0.2">
      <c r="A8516" s="505">
        <v>37537</v>
      </c>
      <c r="B8516" s="98" t="s">
        <v>12148</v>
      </c>
      <c r="C8516" s="99" t="s">
        <v>10170</v>
      </c>
      <c r="D8516" s="100">
        <v>9.27</v>
      </c>
    </row>
    <row r="8517" spans="1:4" ht="25.5" x14ac:dyDescent="0.2">
      <c r="A8517" s="505">
        <v>37536</v>
      </c>
      <c r="B8517" s="98" t="s">
        <v>12149</v>
      </c>
      <c r="C8517" s="99" t="s">
        <v>10170</v>
      </c>
      <c r="D8517" s="100">
        <v>9.27</v>
      </c>
    </row>
    <row r="8518" spans="1:4" ht="25.5" x14ac:dyDescent="0.2">
      <c r="A8518" s="505">
        <v>37532</v>
      </c>
      <c r="B8518" s="98" t="s">
        <v>12150</v>
      </c>
      <c r="C8518" s="99" t="s">
        <v>10170</v>
      </c>
      <c r="D8518" s="100">
        <v>9.27</v>
      </c>
    </row>
    <row r="8519" spans="1:4" x14ac:dyDescent="0.2">
      <c r="A8519" s="505">
        <v>2696</v>
      </c>
      <c r="B8519" s="98" t="s">
        <v>12151</v>
      </c>
      <c r="C8519" s="99" t="s">
        <v>10112</v>
      </c>
      <c r="D8519" s="100">
        <v>13.64</v>
      </c>
    </row>
    <row r="8520" spans="1:4" x14ac:dyDescent="0.2">
      <c r="A8520" s="505">
        <v>40928</v>
      </c>
      <c r="B8520" s="98" t="s">
        <v>12152</v>
      </c>
      <c r="C8520" s="99" t="s">
        <v>10297</v>
      </c>
      <c r="D8520" s="100">
        <v>2392.4699999999998</v>
      </c>
    </row>
    <row r="8521" spans="1:4" x14ac:dyDescent="0.2">
      <c r="A8521" s="505">
        <v>4083</v>
      </c>
      <c r="B8521" s="98" t="s">
        <v>12153</v>
      </c>
      <c r="C8521" s="99" t="s">
        <v>10112</v>
      </c>
      <c r="D8521" s="100">
        <v>25.3</v>
      </c>
    </row>
    <row r="8522" spans="1:4" x14ac:dyDescent="0.2">
      <c r="A8522" s="505">
        <v>40818</v>
      </c>
      <c r="B8522" s="98" t="s">
        <v>12154</v>
      </c>
      <c r="C8522" s="99" t="s">
        <v>10297</v>
      </c>
      <c r="D8522" s="100">
        <v>4436.04</v>
      </c>
    </row>
    <row r="8523" spans="1:4" x14ac:dyDescent="0.2">
      <c r="A8523" s="505">
        <v>2705</v>
      </c>
      <c r="B8523" s="98" t="s">
        <v>12155</v>
      </c>
      <c r="C8523" s="99" t="s">
        <v>12156</v>
      </c>
      <c r="D8523" s="100">
        <v>0.51</v>
      </c>
    </row>
    <row r="8524" spans="1:4" ht="25.5" x14ac:dyDescent="0.2">
      <c r="A8524" s="505">
        <v>14250</v>
      </c>
      <c r="B8524" s="98" t="s">
        <v>12157</v>
      </c>
      <c r="C8524" s="99" t="s">
        <v>12156</v>
      </c>
      <c r="D8524" s="100">
        <v>0.52</v>
      </c>
    </row>
    <row r="8525" spans="1:4" x14ac:dyDescent="0.2">
      <c r="A8525" s="505">
        <v>11683</v>
      </c>
      <c r="B8525" s="98" t="s">
        <v>12158</v>
      </c>
      <c r="C8525" s="99" t="s">
        <v>10111</v>
      </c>
      <c r="D8525" s="100">
        <v>22.29</v>
      </c>
    </row>
    <row r="8526" spans="1:4" x14ac:dyDescent="0.2">
      <c r="A8526" s="505">
        <v>11684</v>
      </c>
      <c r="B8526" s="98" t="s">
        <v>12159</v>
      </c>
      <c r="C8526" s="99" t="s">
        <v>10111</v>
      </c>
      <c r="D8526" s="100">
        <v>24.39</v>
      </c>
    </row>
    <row r="8527" spans="1:4" x14ac:dyDescent="0.2">
      <c r="A8527" s="505">
        <v>6141</v>
      </c>
      <c r="B8527" s="98" t="s">
        <v>12160</v>
      </c>
      <c r="C8527" s="99" t="s">
        <v>10111</v>
      </c>
      <c r="D8527" s="100">
        <v>2.9</v>
      </c>
    </row>
    <row r="8528" spans="1:4" x14ac:dyDescent="0.2">
      <c r="A8528" s="505">
        <v>11681</v>
      </c>
      <c r="B8528" s="98" t="s">
        <v>12161</v>
      </c>
      <c r="C8528" s="99" t="s">
        <v>10111</v>
      </c>
      <c r="D8528" s="100">
        <v>5.45</v>
      </c>
    </row>
    <row r="8529" spans="1:4" x14ac:dyDescent="0.2">
      <c r="A8529" s="505">
        <v>2706</v>
      </c>
      <c r="B8529" s="98" t="s">
        <v>12162</v>
      </c>
      <c r="C8529" s="99" t="s">
        <v>10112</v>
      </c>
      <c r="D8529" s="100">
        <v>69.86</v>
      </c>
    </row>
    <row r="8530" spans="1:4" x14ac:dyDescent="0.2">
      <c r="A8530" s="505">
        <v>40811</v>
      </c>
      <c r="B8530" s="98" t="s">
        <v>12163</v>
      </c>
      <c r="C8530" s="99" t="s">
        <v>10297</v>
      </c>
      <c r="D8530" s="100">
        <v>12248.13</v>
      </c>
    </row>
    <row r="8531" spans="1:4" x14ac:dyDescent="0.2">
      <c r="A8531" s="505">
        <v>2707</v>
      </c>
      <c r="B8531" s="98" t="s">
        <v>12164</v>
      </c>
      <c r="C8531" s="99" t="s">
        <v>10112</v>
      </c>
      <c r="D8531" s="100">
        <v>79.510000000000005</v>
      </c>
    </row>
    <row r="8532" spans="1:4" x14ac:dyDescent="0.2">
      <c r="A8532" s="505">
        <v>40813</v>
      </c>
      <c r="B8532" s="98" t="s">
        <v>12165</v>
      </c>
      <c r="C8532" s="99" t="s">
        <v>10297</v>
      </c>
      <c r="D8532" s="100">
        <v>13940.9</v>
      </c>
    </row>
    <row r="8533" spans="1:4" x14ac:dyDescent="0.2">
      <c r="A8533" s="505">
        <v>2708</v>
      </c>
      <c r="B8533" s="98" t="s">
        <v>12166</v>
      </c>
      <c r="C8533" s="99" t="s">
        <v>10112</v>
      </c>
      <c r="D8533" s="100">
        <v>108.7</v>
      </c>
    </row>
    <row r="8534" spans="1:4" x14ac:dyDescent="0.2">
      <c r="A8534" s="505">
        <v>40814</v>
      </c>
      <c r="B8534" s="98" t="s">
        <v>12167</v>
      </c>
      <c r="C8534" s="99" t="s">
        <v>10297</v>
      </c>
      <c r="D8534" s="100">
        <v>19056.82</v>
      </c>
    </row>
    <row r="8535" spans="1:4" x14ac:dyDescent="0.2">
      <c r="A8535" s="505">
        <v>34779</v>
      </c>
      <c r="B8535" s="98" t="s">
        <v>12168</v>
      </c>
      <c r="C8535" s="99" t="s">
        <v>10112</v>
      </c>
      <c r="D8535" s="100">
        <v>70.86</v>
      </c>
    </row>
    <row r="8536" spans="1:4" x14ac:dyDescent="0.2">
      <c r="A8536" s="505">
        <v>40936</v>
      </c>
      <c r="B8536" s="98" t="s">
        <v>12169</v>
      </c>
      <c r="C8536" s="99" t="s">
        <v>10297</v>
      </c>
      <c r="D8536" s="100">
        <v>12426.81</v>
      </c>
    </row>
    <row r="8537" spans="1:4" x14ac:dyDescent="0.2">
      <c r="A8537" s="505">
        <v>34780</v>
      </c>
      <c r="B8537" s="98" t="s">
        <v>12170</v>
      </c>
      <c r="C8537" s="99" t="s">
        <v>10112</v>
      </c>
      <c r="D8537" s="100">
        <v>79.959999999999994</v>
      </c>
    </row>
    <row r="8538" spans="1:4" x14ac:dyDescent="0.2">
      <c r="A8538" s="505">
        <v>40937</v>
      </c>
      <c r="B8538" s="98" t="s">
        <v>12171</v>
      </c>
      <c r="C8538" s="99" t="s">
        <v>10297</v>
      </c>
      <c r="D8538" s="100">
        <v>14019.89</v>
      </c>
    </row>
    <row r="8539" spans="1:4" x14ac:dyDescent="0.2">
      <c r="A8539" s="505">
        <v>34782</v>
      </c>
      <c r="B8539" s="98" t="s">
        <v>12172</v>
      </c>
      <c r="C8539" s="99" t="s">
        <v>10112</v>
      </c>
      <c r="D8539" s="100">
        <v>109.59</v>
      </c>
    </row>
    <row r="8540" spans="1:4" x14ac:dyDescent="0.2">
      <c r="A8540" s="505">
        <v>40938</v>
      </c>
      <c r="B8540" s="98" t="s">
        <v>12173</v>
      </c>
      <c r="C8540" s="99" t="s">
        <v>10297</v>
      </c>
      <c r="D8540" s="100">
        <v>19212.93</v>
      </c>
    </row>
    <row r="8541" spans="1:4" x14ac:dyDescent="0.2">
      <c r="A8541" s="505">
        <v>34783</v>
      </c>
      <c r="B8541" s="98" t="s">
        <v>12174</v>
      </c>
      <c r="C8541" s="99" t="s">
        <v>10112</v>
      </c>
      <c r="D8541" s="100">
        <v>42.21</v>
      </c>
    </row>
    <row r="8542" spans="1:4" x14ac:dyDescent="0.2">
      <c r="A8542" s="505">
        <v>40939</v>
      </c>
      <c r="B8542" s="98" t="s">
        <v>12175</v>
      </c>
      <c r="C8542" s="99" t="s">
        <v>10297</v>
      </c>
      <c r="D8542" s="100">
        <v>7400.41</v>
      </c>
    </row>
    <row r="8543" spans="1:4" x14ac:dyDescent="0.2">
      <c r="A8543" s="505">
        <v>34785</v>
      </c>
      <c r="B8543" s="98" t="s">
        <v>12176</v>
      </c>
      <c r="C8543" s="99" t="s">
        <v>10112</v>
      </c>
      <c r="D8543" s="100">
        <v>71.83</v>
      </c>
    </row>
    <row r="8544" spans="1:4" x14ac:dyDescent="0.2">
      <c r="A8544" s="505">
        <v>40940</v>
      </c>
      <c r="B8544" s="98" t="s">
        <v>12177</v>
      </c>
      <c r="C8544" s="99" t="s">
        <v>10297</v>
      </c>
      <c r="D8544" s="100">
        <v>12593.86</v>
      </c>
    </row>
    <row r="8545" spans="1:4" x14ac:dyDescent="0.2">
      <c r="A8545" s="505">
        <v>38403</v>
      </c>
      <c r="B8545" s="98" t="s">
        <v>12178</v>
      </c>
      <c r="C8545" s="99" t="s">
        <v>10111</v>
      </c>
      <c r="D8545" s="100">
        <v>28.33</v>
      </c>
    </row>
    <row r="8546" spans="1:4" ht="38.25" x14ac:dyDescent="0.2">
      <c r="A8546" s="505">
        <v>37774</v>
      </c>
      <c r="B8546" s="98" t="s">
        <v>12179</v>
      </c>
      <c r="C8546" s="99" t="s">
        <v>10111</v>
      </c>
      <c r="D8546" s="100">
        <v>134097.39000000001</v>
      </c>
    </row>
    <row r="8547" spans="1:4" ht="38.25" x14ac:dyDescent="0.2">
      <c r="A8547" s="505">
        <v>38630</v>
      </c>
      <c r="B8547" s="98" t="s">
        <v>12180</v>
      </c>
      <c r="C8547" s="99" t="s">
        <v>10111</v>
      </c>
      <c r="D8547" s="100">
        <v>601781.25</v>
      </c>
    </row>
    <row r="8548" spans="1:4" ht="51" x14ac:dyDescent="0.2">
      <c r="A8548" s="505">
        <v>38629</v>
      </c>
      <c r="B8548" s="98" t="s">
        <v>12181</v>
      </c>
      <c r="C8548" s="99" t="s">
        <v>10111</v>
      </c>
      <c r="D8548" s="100">
        <v>895781.25</v>
      </c>
    </row>
    <row r="8549" spans="1:4" x14ac:dyDescent="0.2">
      <c r="A8549" s="505">
        <v>38476</v>
      </c>
      <c r="B8549" s="98" t="s">
        <v>12182</v>
      </c>
      <c r="C8549" s="99" t="s">
        <v>10111</v>
      </c>
      <c r="D8549" s="100">
        <v>212.97</v>
      </c>
    </row>
    <row r="8550" spans="1:4" x14ac:dyDescent="0.2">
      <c r="A8550" s="505">
        <v>38477</v>
      </c>
      <c r="B8550" s="98" t="s">
        <v>12183</v>
      </c>
      <c r="C8550" s="99" t="s">
        <v>10111</v>
      </c>
      <c r="D8550" s="100">
        <v>603.15</v>
      </c>
    </row>
    <row r="8551" spans="1:4" ht="25.5" x14ac:dyDescent="0.2">
      <c r="A8551" s="505">
        <v>40635</v>
      </c>
      <c r="B8551" s="98" t="s">
        <v>12184</v>
      </c>
      <c r="C8551" s="99" t="s">
        <v>10111</v>
      </c>
      <c r="D8551" s="100">
        <v>515913.2</v>
      </c>
    </row>
    <row r="8552" spans="1:4" ht="25.5" x14ac:dyDescent="0.2">
      <c r="A8552" s="505">
        <v>36483</v>
      </c>
      <c r="B8552" s="98" t="s">
        <v>12185</v>
      </c>
      <c r="C8552" s="99" t="s">
        <v>10111</v>
      </c>
      <c r="D8552" s="100">
        <v>467500</v>
      </c>
    </row>
    <row r="8553" spans="1:4" ht="25.5" x14ac:dyDescent="0.2">
      <c r="A8553" s="505">
        <v>14525</v>
      </c>
      <c r="B8553" s="98" t="s">
        <v>12186</v>
      </c>
      <c r="C8553" s="99" t="s">
        <v>10111</v>
      </c>
      <c r="D8553" s="100">
        <v>489500</v>
      </c>
    </row>
    <row r="8554" spans="1:4" ht="25.5" x14ac:dyDescent="0.2">
      <c r="A8554" s="505">
        <v>36482</v>
      </c>
      <c r="B8554" s="98" t="s">
        <v>12187</v>
      </c>
      <c r="C8554" s="99" t="s">
        <v>10111</v>
      </c>
      <c r="D8554" s="100">
        <v>419814.42</v>
      </c>
    </row>
    <row r="8555" spans="1:4" ht="25.5" x14ac:dyDescent="0.2">
      <c r="A8555" s="505">
        <v>36408</v>
      </c>
      <c r="B8555" s="98" t="s">
        <v>12188</v>
      </c>
      <c r="C8555" s="99" t="s">
        <v>10111</v>
      </c>
      <c r="D8555" s="100">
        <v>501600</v>
      </c>
    </row>
    <row r="8556" spans="1:4" ht="25.5" x14ac:dyDescent="0.2">
      <c r="A8556" s="505">
        <v>2723</v>
      </c>
      <c r="B8556" s="98" t="s">
        <v>12189</v>
      </c>
      <c r="C8556" s="99" t="s">
        <v>10111</v>
      </c>
      <c r="D8556" s="100">
        <v>385000</v>
      </c>
    </row>
    <row r="8557" spans="1:4" ht="25.5" x14ac:dyDescent="0.2">
      <c r="A8557" s="505">
        <v>36481</v>
      </c>
      <c r="B8557" s="98" t="s">
        <v>12190</v>
      </c>
      <c r="C8557" s="99" t="s">
        <v>10111</v>
      </c>
      <c r="D8557" s="100">
        <v>459250</v>
      </c>
    </row>
    <row r="8558" spans="1:4" ht="25.5" x14ac:dyDescent="0.2">
      <c r="A8558" s="505">
        <v>10685</v>
      </c>
      <c r="B8558" s="98" t="s">
        <v>12191</v>
      </c>
      <c r="C8558" s="99" t="s">
        <v>10111</v>
      </c>
      <c r="D8558" s="100">
        <v>440000</v>
      </c>
    </row>
    <row r="8559" spans="1:4" ht="38.25" x14ac:dyDescent="0.2">
      <c r="A8559" s="505">
        <v>40636</v>
      </c>
      <c r="B8559" s="98" t="s">
        <v>12192</v>
      </c>
      <c r="C8559" s="99" t="s">
        <v>10111</v>
      </c>
      <c r="D8559" s="100">
        <v>496663.2</v>
      </c>
    </row>
    <row r="8560" spans="1:4" x14ac:dyDescent="0.2">
      <c r="A8560" s="505">
        <v>4111</v>
      </c>
      <c r="B8560" s="98" t="s">
        <v>12193</v>
      </c>
      <c r="C8560" s="99" t="s">
        <v>10111</v>
      </c>
      <c r="D8560" s="100">
        <v>29.95</v>
      </c>
    </row>
    <row r="8561" spans="1:4" ht="25.5" x14ac:dyDescent="0.2">
      <c r="A8561" s="505">
        <v>26021</v>
      </c>
      <c r="B8561" s="98" t="s">
        <v>12194</v>
      </c>
      <c r="C8561" s="99" t="s">
        <v>10111</v>
      </c>
      <c r="D8561" s="100">
        <v>37.76</v>
      </c>
    </row>
    <row r="8562" spans="1:4" x14ac:dyDescent="0.2">
      <c r="A8562" s="505">
        <v>12</v>
      </c>
      <c r="B8562" s="98" t="s">
        <v>12195</v>
      </c>
      <c r="C8562" s="99" t="s">
        <v>10111</v>
      </c>
      <c r="D8562" s="100">
        <v>7.45</v>
      </c>
    </row>
    <row r="8563" spans="1:4" x14ac:dyDescent="0.2">
      <c r="A8563" s="505">
        <v>37554</v>
      </c>
      <c r="B8563" s="98" t="s">
        <v>12196</v>
      </c>
      <c r="C8563" s="99" t="s">
        <v>10111</v>
      </c>
      <c r="D8563" s="100">
        <v>155.6</v>
      </c>
    </row>
    <row r="8564" spans="1:4" x14ac:dyDescent="0.2">
      <c r="A8564" s="505">
        <v>37555</v>
      </c>
      <c r="B8564" s="98" t="s">
        <v>12197</v>
      </c>
      <c r="C8564" s="99" t="s">
        <v>10111</v>
      </c>
      <c r="D8564" s="100">
        <v>189.28</v>
      </c>
    </row>
    <row r="8565" spans="1:4" ht="25.5" x14ac:dyDescent="0.2">
      <c r="A8565" s="505">
        <v>10902</v>
      </c>
      <c r="B8565" s="98" t="s">
        <v>12198</v>
      </c>
      <c r="C8565" s="99" t="s">
        <v>10111</v>
      </c>
      <c r="D8565" s="100">
        <v>47.49</v>
      </c>
    </row>
    <row r="8566" spans="1:4" ht="25.5" x14ac:dyDescent="0.2">
      <c r="A8566" s="505">
        <v>20965</v>
      </c>
      <c r="B8566" s="98" t="s">
        <v>12199</v>
      </c>
      <c r="C8566" s="99" t="s">
        <v>10111</v>
      </c>
      <c r="D8566" s="100">
        <v>47.93</v>
      </c>
    </row>
    <row r="8567" spans="1:4" ht="25.5" x14ac:dyDescent="0.2">
      <c r="A8567" s="505">
        <v>20966</v>
      </c>
      <c r="B8567" s="98" t="s">
        <v>12200</v>
      </c>
      <c r="C8567" s="99" t="s">
        <v>10111</v>
      </c>
      <c r="D8567" s="100">
        <v>51.61</v>
      </c>
    </row>
    <row r="8568" spans="1:4" ht="25.5" x14ac:dyDescent="0.2">
      <c r="A8568" s="505">
        <v>10903</v>
      </c>
      <c r="B8568" s="98" t="s">
        <v>12201</v>
      </c>
      <c r="C8568" s="99" t="s">
        <v>10111</v>
      </c>
      <c r="D8568" s="100">
        <v>78.23</v>
      </c>
    </row>
    <row r="8569" spans="1:4" ht="25.5" x14ac:dyDescent="0.2">
      <c r="A8569" s="505">
        <v>20967</v>
      </c>
      <c r="B8569" s="98" t="s">
        <v>12202</v>
      </c>
      <c r="C8569" s="99" t="s">
        <v>10111</v>
      </c>
      <c r="D8569" s="100">
        <v>78.23</v>
      </c>
    </row>
    <row r="8570" spans="1:4" ht="25.5" x14ac:dyDescent="0.2">
      <c r="A8570" s="505">
        <v>20968</v>
      </c>
      <c r="B8570" s="98" t="s">
        <v>12203</v>
      </c>
      <c r="C8570" s="99" t="s">
        <v>10111</v>
      </c>
      <c r="D8570" s="100">
        <v>85.8</v>
      </c>
    </row>
    <row r="8571" spans="1:4" ht="25.5" x14ac:dyDescent="0.2">
      <c r="A8571" s="505">
        <v>11359</v>
      </c>
      <c r="B8571" s="98" t="s">
        <v>12204</v>
      </c>
      <c r="C8571" s="99" t="s">
        <v>10111</v>
      </c>
      <c r="D8571" s="100">
        <v>600.61</v>
      </c>
    </row>
    <row r="8572" spans="1:4" ht="25.5" x14ac:dyDescent="0.2">
      <c r="A8572" s="505">
        <v>39017</v>
      </c>
      <c r="B8572" s="98" t="s">
        <v>12205</v>
      </c>
      <c r="C8572" s="99" t="s">
        <v>10111</v>
      </c>
      <c r="D8572" s="100">
        <v>0.11</v>
      </c>
    </row>
    <row r="8573" spans="1:4" ht="25.5" x14ac:dyDescent="0.2">
      <c r="A8573" s="505">
        <v>39315</v>
      </c>
      <c r="B8573" s="98" t="s">
        <v>12206</v>
      </c>
      <c r="C8573" s="99" t="s">
        <v>10111</v>
      </c>
      <c r="D8573" s="100">
        <v>0.18</v>
      </c>
    </row>
    <row r="8574" spans="1:4" ht="25.5" x14ac:dyDescent="0.2">
      <c r="A8574" s="505">
        <v>39016</v>
      </c>
      <c r="B8574" s="98" t="s">
        <v>12207</v>
      </c>
      <c r="C8574" s="99" t="s">
        <v>10111</v>
      </c>
      <c r="D8574" s="100">
        <v>0.18</v>
      </c>
    </row>
    <row r="8575" spans="1:4" x14ac:dyDescent="0.2">
      <c r="A8575" s="505">
        <v>40432</v>
      </c>
      <c r="B8575" s="98" t="s">
        <v>12208</v>
      </c>
      <c r="C8575" s="99" t="s">
        <v>10111</v>
      </c>
      <c r="D8575" s="100">
        <v>1.42</v>
      </c>
    </row>
    <row r="8576" spans="1:4" ht="25.5" x14ac:dyDescent="0.2">
      <c r="A8576" s="505">
        <v>39481</v>
      </c>
      <c r="B8576" s="98" t="s">
        <v>12209</v>
      </c>
      <c r="C8576" s="99" t="s">
        <v>10111</v>
      </c>
      <c r="D8576" s="100">
        <v>0.89</v>
      </c>
    </row>
    <row r="8577" spans="1:4" x14ac:dyDescent="0.2">
      <c r="A8577" s="505">
        <v>40433</v>
      </c>
      <c r="B8577" s="98" t="s">
        <v>12210</v>
      </c>
      <c r="C8577" s="99" t="s">
        <v>10111</v>
      </c>
      <c r="D8577" s="100">
        <v>0.79</v>
      </c>
    </row>
    <row r="8578" spans="1:4" ht="25.5" x14ac:dyDescent="0.2">
      <c r="A8578" s="505">
        <v>20219</v>
      </c>
      <c r="B8578" s="98" t="s">
        <v>12211</v>
      </c>
      <c r="C8578" s="99" t="s">
        <v>10111</v>
      </c>
      <c r="D8578" s="100">
        <v>68500</v>
      </c>
    </row>
    <row r="8579" spans="1:4" ht="25.5" x14ac:dyDescent="0.2">
      <c r="A8579" s="505">
        <v>36484</v>
      </c>
      <c r="B8579" s="98" t="s">
        <v>12212</v>
      </c>
      <c r="C8579" s="99" t="s">
        <v>10111</v>
      </c>
      <c r="D8579" s="100">
        <v>145413.01999999999</v>
      </c>
    </row>
    <row r="8580" spans="1:4" x14ac:dyDescent="0.2">
      <c r="A8580" s="505">
        <v>38367</v>
      </c>
      <c r="B8580" s="98" t="s">
        <v>12213</v>
      </c>
      <c r="C8580" s="99" t="s">
        <v>10111</v>
      </c>
      <c r="D8580" s="100">
        <v>11.44</v>
      </c>
    </row>
    <row r="8581" spans="1:4" x14ac:dyDescent="0.2">
      <c r="A8581" s="505">
        <v>38368</v>
      </c>
      <c r="B8581" s="98" t="s">
        <v>12214</v>
      </c>
      <c r="C8581" s="99" t="s">
        <v>10111</v>
      </c>
      <c r="D8581" s="100">
        <v>4.9400000000000004</v>
      </c>
    </row>
    <row r="8582" spans="1:4" x14ac:dyDescent="0.2">
      <c r="A8582" s="505">
        <v>38091</v>
      </c>
      <c r="B8582" s="98" t="s">
        <v>12215</v>
      </c>
      <c r="C8582" s="99" t="s">
        <v>10111</v>
      </c>
      <c r="D8582" s="100">
        <v>2</v>
      </c>
    </row>
    <row r="8583" spans="1:4" x14ac:dyDescent="0.2">
      <c r="A8583" s="505">
        <v>38095</v>
      </c>
      <c r="B8583" s="98" t="s">
        <v>12216</v>
      </c>
      <c r="C8583" s="99" t="s">
        <v>10111</v>
      </c>
      <c r="D8583" s="100">
        <v>4.24</v>
      </c>
    </row>
    <row r="8584" spans="1:4" x14ac:dyDescent="0.2">
      <c r="A8584" s="505">
        <v>38092</v>
      </c>
      <c r="B8584" s="98" t="s">
        <v>12217</v>
      </c>
      <c r="C8584" s="99" t="s">
        <v>10111</v>
      </c>
      <c r="D8584" s="100">
        <v>1.9</v>
      </c>
    </row>
    <row r="8585" spans="1:4" x14ac:dyDescent="0.2">
      <c r="A8585" s="505">
        <v>38093</v>
      </c>
      <c r="B8585" s="98" t="s">
        <v>12218</v>
      </c>
      <c r="C8585" s="99" t="s">
        <v>10111</v>
      </c>
      <c r="D8585" s="100">
        <v>1.96</v>
      </c>
    </row>
    <row r="8586" spans="1:4" x14ac:dyDescent="0.2">
      <c r="A8586" s="505">
        <v>38096</v>
      </c>
      <c r="B8586" s="98" t="s">
        <v>12219</v>
      </c>
      <c r="C8586" s="99" t="s">
        <v>10111</v>
      </c>
      <c r="D8586" s="100">
        <v>4.5599999999999996</v>
      </c>
    </row>
    <row r="8587" spans="1:4" x14ac:dyDescent="0.2">
      <c r="A8587" s="505">
        <v>38094</v>
      </c>
      <c r="B8587" s="98" t="s">
        <v>12220</v>
      </c>
      <c r="C8587" s="99" t="s">
        <v>10111</v>
      </c>
      <c r="D8587" s="100">
        <v>2.41</v>
      </c>
    </row>
    <row r="8588" spans="1:4" x14ac:dyDescent="0.2">
      <c r="A8588" s="505">
        <v>38097</v>
      </c>
      <c r="B8588" s="98" t="s">
        <v>12221</v>
      </c>
      <c r="C8588" s="99" t="s">
        <v>10111</v>
      </c>
      <c r="D8588" s="100">
        <v>4.8899999999999997</v>
      </c>
    </row>
    <row r="8589" spans="1:4" x14ac:dyDescent="0.2">
      <c r="A8589" s="505">
        <v>38098</v>
      </c>
      <c r="B8589" s="98" t="s">
        <v>12222</v>
      </c>
      <c r="C8589" s="99" t="s">
        <v>10111</v>
      </c>
      <c r="D8589" s="100">
        <v>4.8899999999999997</v>
      </c>
    </row>
    <row r="8590" spans="1:4" x14ac:dyDescent="0.2">
      <c r="A8590" s="505">
        <v>11186</v>
      </c>
      <c r="B8590" s="98" t="s">
        <v>12223</v>
      </c>
      <c r="C8590" s="99" t="s">
        <v>10114</v>
      </c>
      <c r="D8590" s="100">
        <v>367.2</v>
      </c>
    </row>
    <row r="8591" spans="1:4" ht="25.5" x14ac:dyDescent="0.2">
      <c r="A8591" s="505">
        <v>11558</v>
      </c>
      <c r="B8591" s="98" t="s">
        <v>12224</v>
      </c>
      <c r="C8591" s="99" t="s">
        <v>10560</v>
      </c>
      <c r="D8591" s="100">
        <v>10.07</v>
      </c>
    </row>
    <row r="8592" spans="1:4" ht="25.5" x14ac:dyDescent="0.2">
      <c r="A8592" s="505">
        <v>11557</v>
      </c>
      <c r="B8592" s="98" t="s">
        <v>12225</v>
      </c>
      <c r="C8592" s="99" t="s">
        <v>10560</v>
      </c>
      <c r="D8592" s="100">
        <v>25.49</v>
      </c>
    </row>
    <row r="8593" spans="1:4" x14ac:dyDescent="0.2">
      <c r="A8593" s="505">
        <v>2759</v>
      </c>
      <c r="B8593" s="98" t="s">
        <v>12226</v>
      </c>
      <c r="C8593" s="99" t="s">
        <v>10111</v>
      </c>
      <c r="D8593" s="100">
        <v>4.43</v>
      </c>
    </row>
    <row r="8594" spans="1:4" x14ac:dyDescent="0.2">
      <c r="A8594" s="505">
        <v>38124</v>
      </c>
      <c r="B8594" s="98" t="s">
        <v>12227</v>
      </c>
      <c r="C8594" s="99" t="s">
        <v>10111</v>
      </c>
      <c r="D8594" s="100">
        <v>19.399999999999999</v>
      </c>
    </row>
    <row r="8595" spans="1:4" x14ac:dyDescent="0.2">
      <c r="A8595" s="505">
        <v>38380</v>
      </c>
      <c r="B8595" s="98" t="s">
        <v>12228</v>
      </c>
      <c r="C8595" s="99" t="s">
        <v>10111</v>
      </c>
      <c r="D8595" s="100">
        <v>18.18</v>
      </c>
    </row>
    <row r="8596" spans="1:4" ht="25.5" x14ac:dyDescent="0.2">
      <c r="A8596" s="505">
        <v>20059</v>
      </c>
      <c r="B8596" s="98" t="s">
        <v>12229</v>
      </c>
      <c r="C8596" s="99" t="s">
        <v>10111</v>
      </c>
      <c r="D8596" s="100">
        <v>15.57</v>
      </c>
    </row>
    <row r="8597" spans="1:4" ht="25.5" x14ac:dyDescent="0.2">
      <c r="A8597" s="505">
        <v>42458</v>
      </c>
      <c r="B8597" s="98" t="s">
        <v>18960</v>
      </c>
      <c r="C8597" s="99" t="s">
        <v>10111</v>
      </c>
      <c r="D8597" s="100">
        <v>5016.01</v>
      </c>
    </row>
    <row r="8598" spans="1:4" ht="25.5" x14ac:dyDescent="0.2">
      <c r="A8598" s="505">
        <v>38538</v>
      </c>
      <c r="B8598" s="98" t="s">
        <v>12230</v>
      </c>
      <c r="C8598" s="99" t="s">
        <v>10166</v>
      </c>
      <c r="D8598" s="100">
        <v>40</v>
      </c>
    </row>
    <row r="8599" spans="1:4" ht="25.5" x14ac:dyDescent="0.2">
      <c r="A8599" s="505">
        <v>38539</v>
      </c>
      <c r="B8599" s="98" t="s">
        <v>12231</v>
      </c>
      <c r="C8599" s="99" t="s">
        <v>10166</v>
      </c>
      <c r="D8599" s="100">
        <v>54.39</v>
      </c>
    </row>
    <row r="8600" spans="1:4" ht="25.5" x14ac:dyDescent="0.2">
      <c r="A8600" s="505">
        <v>38540</v>
      </c>
      <c r="B8600" s="98" t="s">
        <v>12232</v>
      </c>
      <c r="C8600" s="99" t="s">
        <v>10166</v>
      </c>
      <c r="D8600" s="100">
        <v>139.4</v>
      </c>
    </row>
    <row r="8601" spans="1:4" x14ac:dyDescent="0.2">
      <c r="A8601" s="505">
        <v>38384</v>
      </c>
      <c r="B8601" s="98" t="s">
        <v>12233</v>
      </c>
      <c r="C8601" s="99" t="s">
        <v>10111</v>
      </c>
      <c r="D8601" s="100">
        <v>12.81</v>
      </c>
    </row>
    <row r="8602" spans="1:4" x14ac:dyDescent="0.2">
      <c r="A8602" s="505">
        <v>13</v>
      </c>
      <c r="B8602" s="98" t="s">
        <v>12234</v>
      </c>
      <c r="C8602" s="99" t="s">
        <v>10170</v>
      </c>
      <c r="D8602" s="100">
        <v>11.47</v>
      </c>
    </row>
    <row r="8603" spans="1:4" x14ac:dyDescent="0.2">
      <c r="A8603" s="505">
        <v>2762</v>
      </c>
      <c r="B8603" s="98" t="s">
        <v>12235</v>
      </c>
      <c r="C8603" s="99" t="s">
        <v>10166</v>
      </c>
      <c r="D8603" s="100">
        <v>5.53</v>
      </c>
    </row>
    <row r="8604" spans="1:4" ht="25.5" x14ac:dyDescent="0.2">
      <c r="A8604" s="505">
        <v>21142</v>
      </c>
      <c r="B8604" s="98" t="s">
        <v>12236</v>
      </c>
      <c r="C8604" s="99" t="s">
        <v>10111</v>
      </c>
      <c r="D8604" s="100">
        <v>16.97</v>
      </c>
    </row>
    <row r="8605" spans="1:4" x14ac:dyDescent="0.2">
      <c r="A8605" s="505">
        <v>12865</v>
      </c>
      <c r="B8605" s="98" t="s">
        <v>12237</v>
      </c>
      <c r="C8605" s="99" t="s">
        <v>10112</v>
      </c>
      <c r="D8605" s="100">
        <v>14.95</v>
      </c>
    </row>
    <row r="8606" spans="1:4" x14ac:dyDescent="0.2">
      <c r="A8606" s="505">
        <v>41074</v>
      </c>
      <c r="B8606" s="98" t="s">
        <v>12238</v>
      </c>
      <c r="C8606" s="99" t="s">
        <v>10297</v>
      </c>
      <c r="D8606" s="100">
        <v>2621.78</v>
      </c>
    </row>
    <row r="8607" spans="1:4" x14ac:dyDescent="0.2">
      <c r="A8607" s="505">
        <v>4223</v>
      </c>
      <c r="B8607" s="98" t="s">
        <v>12239</v>
      </c>
      <c r="C8607" s="99" t="s">
        <v>10172</v>
      </c>
      <c r="D8607" s="100">
        <v>3.53</v>
      </c>
    </row>
    <row r="8608" spans="1:4" x14ac:dyDescent="0.2">
      <c r="A8608" s="505">
        <v>37372</v>
      </c>
      <c r="B8608" s="98" t="s">
        <v>12240</v>
      </c>
      <c r="C8608" s="99" t="s">
        <v>10112</v>
      </c>
      <c r="D8608" s="100">
        <v>0.37</v>
      </c>
    </row>
    <row r="8609" spans="1:4" x14ac:dyDescent="0.2">
      <c r="A8609" s="505">
        <v>40863</v>
      </c>
      <c r="B8609" s="98" t="s">
        <v>12241</v>
      </c>
      <c r="C8609" s="99" t="s">
        <v>10297</v>
      </c>
      <c r="D8609" s="100">
        <v>69.239999999999995</v>
      </c>
    </row>
    <row r="8610" spans="1:4" x14ac:dyDescent="0.2">
      <c r="A8610" s="505">
        <v>38475</v>
      </c>
      <c r="B8610" s="98" t="s">
        <v>12242</v>
      </c>
      <c r="C8610" s="99" t="s">
        <v>10111</v>
      </c>
      <c r="D8610" s="100">
        <v>28.05</v>
      </c>
    </row>
    <row r="8611" spans="1:4" x14ac:dyDescent="0.2">
      <c r="A8611" s="505">
        <v>38474</v>
      </c>
      <c r="B8611" s="98" t="s">
        <v>12243</v>
      </c>
      <c r="C8611" s="99" t="s">
        <v>10111</v>
      </c>
      <c r="D8611" s="100">
        <v>34.68</v>
      </c>
    </row>
    <row r="8612" spans="1:4" x14ac:dyDescent="0.2">
      <c r="A8612" s="505">
        <v>10886</v>
      </c>
      <c r="B8612" s="98" t="s">
        <v>12244</v>
      </c>
      <c r="C8612" s="99" t="s">
        <v>10111</v>
      </c>
      <c r="D8612" s="100">
        <v>135.62</v>
      </c>
    </row>
    <row r="8613" spans="1:4" x14ac:dyDescent="0.2">
      <c r="A8613" s="505">
        <v>10888</v>
      </c>
      <c r="B8613" s="98" t="s">
        <v>12245</v>
      </c>
      <c r="C8613" s="99" t="s">
        <v>10111</v>
      </c>
      <c r="D8613" s="100">
        <v>429.23</v>
      </c>
    </row>
    <row r="8614" spans="1:4" x14ac:dyDescent="0.2">
      <c r="A8614" s="505">
        <v>10889</v>
      </c>
      <c r="B8614" s="98" t="s">
        <v>12246</v>
      </c>
      <c r="C8614" s="99" t="s">
        <v>10111</v>
      </c>
      <c r="D8614" s="100">
        <v>465</v>
      </c>
    </row>
    <row r="8615" spans="1:4" x14ac:dyDescent="0.2">
      <c r="A8615" s="505">
        <v>10890</v>
      </c>
      <c r="B8615" s="98" t="s">
        <v>12247</v>
      </c>
      <c r="C8615" s="99" t="s">
        <v>10111</v>
      </c>
      <c r="D8615" s="100">
        <v>214.61</v>
      </c>
    </row>
    <row r="8616" spans="1:4" x14ac:dyDescent="0.2">
      <c r="A8616" s="505">
        <v>10891</v>
      </c>
      <c r="B8616" s="98" t="s">
        <v>12248</v>
      </c>
      <c r="C8616" s="99" t="s">
        <v>10111</v>
      </c>
      <c r="D8616" s="100">
        <v>131.15</v>
      </c>
    </row>
    <row r="8617" spans="1:4" x14ac:dyDescent="0.2">
      <c r="A8617" s="505">
        <v>10892</v>
      </c>
      <c r="B8617" s="98" t="s">
        <v>12249</v>
      </c>
      <c r="C8617" s="99" t="s">
        <v>10111</v>
      </c>
      <c r="D8617" s="100">
        <v>155</v>
      </c>
    </row>
    <row r="8618" spans="1:4" x14ac:dyDescent="0.2">
      <c r="A8618" s="505">
        <v>20977</v>
      </c>
      <c r="B8618" s="98" t="s">
        <v>12250</v>
      </c>
      <c r="C8618" s="99" t="s">
        <v>10111</v>
      </c>
      <c r="D8618" s="100">
        <v>184.8</v>
      </c>
    </row>
    <row r="8619" spans="1:4" x14ac:dyDescent="0.2">
      <c r="A8619" s="505">
        <v>3073</v>
      </c>
      <c r="B8619" s="98" t="s">
        <v>12251</v>
      </c>
      <c r="C8619" s="99" t="s">
        <v>10111</v>
      </c>
      <c r="D8619" s="100">
        <v>102.02</v>
      </c>
    </row>
    <row r="8620" spans="1:4" x14ac:dyDescent="0.2">
      <c r="A8620" s="505">
        <v>3068</v>
      </c>
      <c r="B8620" s="98" t="s">
        <v>12252</v>
      </c>
      <c r="C8620" s="99" t="s">
        <v>10111</v>
      </c>
      <c r="D8620" s="100">
        <v>48.03</v>
      </c>
    </row>
    <row r="8621" spans="1:4" x14ac:dyDescent="0.2">
      <c r="A8621" s="505">
        <v>3074</v>
      </c>
      <c r="B8621" s="98" t="s">
        <v>12253</v>
      </c>
      <c r="C8621" s="99" t="s">
        <v>10111</v>
      </c>
      <c r="D8621" s="100">
        <v>81.209999999999994</v>
      </c>
    </row>
    <row r="8622" spans="1:4" x14ac:dyDescent="0.2">
      <c r="A8622" s="505">
        <v>3076</v>
      </c>
      <c r="B8622" s="98" t="s">
        <v>12254</v>
      </c>
      <c r="C8622" s="99" t="s">
        <v>10111</v>
      </c>
      <c r="D8622" s="100">
        <v>91.45</v>
      </c>
    </row>
    <row r="8623" spans="1:4" x14ac:dyDescent="0.2">
      <c r="A8623" s="505">
        <v>3072</v>
      </c>
      <c r="B8623" s="98" t="s">
        <v>12255</v>
      </c>
      <c r="C8623" s="99" t="s">
        <v>10111</v>
      </c>
      <c r="D8623" s="100">
        <v>40.58</v>
      </c>
    </row>
    <row r="8624" spans="1:4" x14ac:dyDescent="0.2">
      <c r="A8624" s="505">
        <v>3075</v>
      </c>
      <c r="B8624" s="98" t="s">
        <v>12256</v>
      </c>
      <c r="C8624" s="99" t="s">
        <v>10111</v>
      </c>
      <c r="D8624" s="100">
        <v>73.2</v>
      </c>
    </row>
    <row r="8625" spans="1:4" x14ac:dyDescent="0.2">
      <c r="A8625" s="505">
        <v>10780</v>
      </c>
      <c r="B8625" s="98" t="s">
        <v>12257</v>
      </c>
      <c r="C8625" s="99" t="s">
        <v>10111</v>
      </c>
      <c r="D8625" s="100">
        <v>4.41</v>
      </c>
    </row>
    <row r="8626" spans="1:4" x14ac:dyDescent="0.2">
      <c r="A8626" s="505">
        <v>10781</v>
      </c>
      <c r="B8626" s="98" t="s">
        <v>12258</v>
      </c>
      <c r="C8626" s="99" t="s">
        <v>10111</v>
      </c>
      <c r="D8626" s="100">
        <v>5.48</v>
      </c>
    </row>
    <row r="8627" spans="1:4" x14ac:dyDescent="0.2">
      <c r="A8627" s="505">
        <v>20106</v>
      </c>
      <c r="B8627" s="98" t="s">
        <v>12259</v>
      </c>
      <c r="C8627" s="99" t="s">
        <v>10111</v>
      </c>
      <c r="D8627" s="100">
        <v>2.59</v>
      </c>
    </row>
    <row r="8628" spans="1:4" x14ac:dyDescent="0.2">
      <c r="A8628" s="505">
        <v>20107</v>
      </c>
      <c r="B8628" s="98" t="s">
        <v>12260</v>
      </c>
      <c r="C8628" s="99" t="s">
        <v>10111</v>
      </c>
      <c r="D8628" s="100">
        <v>2.78</v>
      </c>
    </row>
    <row r="8629" spans="1:4" x14ac:dyDescent="0.2">
      <c r="A8629" s="505">
        <v>20108</v>
      </c>
      <c r="B8629" s="98" t="s">
        <v>12261</v>
      </c>
      <c r="C8629" s="99" t="s">
        <v>10111</v>
      </c>
      <c r="D8629" s="100">
        <v>2.4900000000000002</v>
      </c>
    </row>
    <row r="8630" spans="1:4" x14ac:dyDescent="0.2">
      <c r="A8630" s="505">
        <v>20109</v>
      </c>
      <c r="B8630" s="98" t="s">
        <v>12262</v>
      </c>
      <c r="C8630" s="99" t="s">
        <v>10111</v>
      </c>
      <c r="D8630" s="100">
        <v>3.92</v>
      </c>
    </row>
    <row r="8631" spans="1:4" x14ac:dyDescent="0.2">
      <c r="A8631" s="505">
        <v>34795</v>
      </c>
      <c r="B8631" s="98" t="s">
        <v>12263</v>
      </c>
      <c r="C8631" s="99" t="s">
        <v>10114</v>
      </c>
      <c r="D8631" s="100">
        <v>141.44999999999999</v>
      </c>
    </row>
    <row r="8632" spans="1:4" x14ac:dyDescent="0.2">
      <c r="A8632" s="505">
        <v>34796</v>
      </c>
      <c r="B8632" s="98" t="s">
        <v>12264</v>
      </c>
      <c r="C8632" s="99" t="s">
        <v>10166</v>
      </c>
      <c r="D8632" s="100">
        <v>6.21</v>
      </c>
    </row>
    <row r="8633" spans="1:4" ht="25.5" x14ac:dyDescent="0.2">
      <c r="A8633" s="505">
        <v>11474</v>
      </c>
      <c r="B8633" s="98" t="s">
        <v>12265</v>
      </c>
      <c r="C8633" s="99" t="s">
        <v>10111</v>
      </c>
      <c r="D8633" s="100">
        <v>27.9</v>
      </c>
    </row>
    <row r="8634" spans="1:4" ht="25.5" x14ac:dyDescent="0.2">
      <c r="A8634" s="505">
        <v>11470</v>
      </c>
      <c r="B8634" s="98" t="s">
        <v>12266</v>
      </c>
      <c r="C8634" s="99" t="s">
        <v>10111</v>
      </c>
      <c r="D8634" s="100">
        <v>18.28</v>
      </c>
    </row>
    <row r="8635" spans="1:4" ht="25.5" x14ac:dyDescent="0.2">
      <c r="A8635" s="505">
        <v>11480</v>
      </c>
      <c r="B8635" s="98" t="s">
        <v>12267</v>
      </c>
      <c r="C8635" s="99" t="s">
        <v>11604</v>
      </c>
      <c r="D8635" s="100">
        <v>45.63</v>
      </c>
    </row>
    <row r="8636" spans="1:4" ht="25.5" x14ac:dyDescent="0.2">
      <c r="A8636" s="505">
        <v>38154</v>
      </c>
      <c r="B8636" s="98" t="s">
        <v>12268</v>
      </c>
      <c r="C8636" s="99" t="s">
        <v>11604</v>
      </c>
      <c r="D8636" s="100">
        <v>28.57</v>
      </c>
    </row>
    <row r="8637" spans="1:4" ht="25.5" x14ac:dyDescent="0.2">
      <c r="A8637" s="505">
        <v>11482</v>
      </c>
      <c r="B8637" s="98" t="s">
        <v>12269</v>
      </c>
      <c r="C8637" s="99" t="s">
        <v>11604</v>
      </c>
      <c r="D8637" s="100">
        <v>41.45</v>
      </c>
    </row>
    <row r="8638" spans="1:4" ht="25.5" x14ac:dyDescent="0.2">
      <c r="A8638" s="505">
        <v>3084</v>
      </c>
      <c r="B8638" s="98" t="s">
        <v>12270</v>
      </c>
      <c r="C8638" s="99" t="s">
        <v>11604</v>
      </c>
      <c r="D8638" s="100">
        <v>53.29</v>
      </c>
    </row>
    <row r="8639" spans="1:4" x14ac:dyDescent="0.2">
      <c r="A8639" s="505">
        <v>3103</v>
      </c>
      <c r="B8639" s="98" t="s">
        <v>12271</v>
      </c>
      <c r="C8639" s="99" t="s">
        <v>10111</v>
      </c>
      <c r="D8639" s="100">
        <v>47.63</v>
      </c>
    </row>
    <row r="8640" spans="1:4" ht="25.5" x14ac:dyDescent="0.2">
      <c r="A8640" s="505">
        <v>11481</v>
      </c>
      <c r="B8640" s="98" t="s">
        <v>12272</v>
      </c>
      <c r="C8640" s="99" t="s">
        <v>10111</v>
      </c>
      <c r="D8640" s="100">
        <v>14.37</v>
      </c>
    </row>
    <row r="8641" spans="1:4" ht="25.5" x14ac:dyDescent="0.2">
      <c r="A8641" s="505">
        <v>3097</v>
      </c>
      <c r="B8641" s="98" t="s">
        <v>12273</v>
      </c>
      <c r="C8641" s="99" t="s">
        <v>11604</v>
      </c>
      <c r="D8641" s="100">
        <v>29.52</v>
      </c>
    </row>
    <row r="8642" spans="1:4" ht="25.5" x14ac:dyDescent="0.2">
      <c r="A8642" s="505">
        <v>38153</v>
      </c>
      <c r="B8642" s="98" t="s">
        <v>12274</v>
      </c>
      <c r="C8642" s="99" t="s">
        <v>11604</v>
      </c>
      <c r="D8642" s="100">
        <v>27.07</v>
      </c>
    </row>
    <row r="8643" spans="1:4" ht="25.5" x14ac:dyDescent="0.2">
      <c r="A8643" s="505">
        <v>3099</v>
      </c>
      <c r="B8643" s="98" t="s">
        <v>12275</v>
      </c>
      <c r="C8643" s="99" t="s">
        <v>11604</v>
      </c>
      <c r="D8643" s="100">
        <v>47.21</v>
      </c>
    </row>
    <row r="8644" spans="1:4" ht="25.5" x14ac:dyDescent="0.2">
      <c r="A8644" s="505">
        <v>3080</v>
      </c>
      <c r="B8644" s="98" t="s">
        <v>12276</v>
      </c>
      <c r="C8644" s="99" t="s">
        <v>11604</v>
      </c>
      <c r="D8644" s="100">
        <v>39.450000000000003</v>
      </c>
    </row>
    <row r="8645" spans="1:4" ht="25.5" x14ac:dyDescent="0.2">
      <c r="A8645" s="505">
        <v>3081</v>
      </c>
      <c r="B8645" s="98" t="s">
        <v>12277</v>
      </c>
      <c r="C8645" s="99" t="s">
        <v>11604</v>
      </c>
      <c r="D8645" s="100">
        <v>59.7</v>
      </c>
    </row>
    <row r="8646" spans="1:4" ht="25.5" x14ac:dyDescent="0.2">
      <c r="A8646" s="505">
        <v>38151</v>
      </c>
      <c r="B8646" s="98" t="s">
        <v>12278</v>
      </c>
      <c r="C8646" s="99" t="s">
        <v>11604</v>
      </c>
      <c r="D8646" s="100">
        <v>37.380000000000003</v>
      </c>
    </row>
    <row r="8647" spans="1:4" ht="25.5" x14ac:dyDescent="0.2">
      <c r="A8647" s="505">
        <v>11479</v>
      </c>
      <c r="B8647" s="98" t="s">
        <v>12279</v>
      </c>
      <c r="C8647" s="99" t="s">
        <v>10111</v>
      </c>
      <c r="D8647" s="100">
        <v>21.73</v>
      </c>
    </row>
    <row r="8648" spans="1:4" ht="25.5" x14ac:dyDescent="0.2">
      <c r="A8648" s="505">
        <v>38152</v>
      </c>
      <c r="B8648" s="98" t="s">
        <v>12280</v>
      </c>
      <c r="C8648" s="99" t="s">
        <v>11604</v>
      </c>
      <c r="D8648" s="100">
        <v>54.09</v>
      </c>
    </row>
    <row r="8649" spans="1:4" ht="25.5" x14ac:dyDescent="0.2">
      <c r="A8649" s="505">
        <v>11478</v>
      </c>
      <c r="B8649" s="98" t="s">
        <v>12281</v>
      </c>
      <c r="C8649" s="99" t="s">
        <v>10111</v>
      </c>
      <c r="D8649" s="100">
        <v>38.130000000000003</v>
      </c>
    </row>
    <row r="8650" spans="1:4" ht="25.5" x14ac:dyDescent="0.2">
      <c r="A8650" s="505">
        <v>3090</v>
      </c>
      <c r="B8650" s="98" t="s">
        <v>12282</v>
      </c>
      <c r="C8650" s="99" t="s">
        <v>11604</v>
      </c>
      <c r="D8650" s="100">
        <v>31.9</v>
      </c>
    </row>
    <row r="8651" spans="1:4" ht="38.25" x14ac:dyDescent="0.2">
      <c r="A8651" s="505">
        <v>3093</v>
      </c>
      <c r="B8651" s="98" t="s">
        <v>12283</v>
      </c>
      <c r="C8651" s="99" t="s">
        <v>11604</v>
      </c>
      <c r="D8651" s="100">
        <v>53.01</v>
      </c>
    </row>
    <row r="8652" spans="1:4" ht="25.5" x14ac:dyDescent="0.2">
      <c r="A8652" s="505">
        <v>11476</v>
      </c>
      <c r="B8652" s="98" t="s">
        <v>12284</v>
      </c>
      <c r="C8652" s="99" t="s">
        <v>10111</v>
      </c>
      <c r="D8652" s="100">
        <v>22.84</v>
      </c>
    </row>
    <row r="8653" spans="1:4" ht="25.5" x14ac:dyDescent="0.2">
      <c r="A8653" s="505">
        <v>3082</v>
      </c>
      <c r="B8653" s="98" t="s">
        <v>12285</v>
      </c>
      <c r="C8653" s="99" t="s">
        <v>11604</v>
      </c>
      <c r="D8653" s="100">
        <v>36.9</v>
      </c>
    </row>
    <row r="8654" spans="1:4" ht="25.5" x14ac:dyDescent="0.2">
      <c r="A8654" s="505">
        <v>11484</v>
      </c>
      <c r="B8654" s="98" t="s">
        <v>12286</v>
      </c>
      <c r="C8654" s="99" t="s">
        <v>10111</v>
      </c>
      <c r="D8654" s="100">
        <v>26.32</v>
      </c>
    </row>
    <row r="8655" spans="1:4" ht="25.5" x14ac:dyDescent="0.2">
      <c r="A8655" s="505">
        <v>38155</v>
      </c>
      <c r="B8655" s="98" t="s">
        <v>12287</v>
      </c>
      <c r="C8655" s="99" t="s">
        <v>10111</v>
      </c>
      <c r="D8655" s="100">
        <v>35.880000000000003</v>
      </c>
    </row>
    <row r="8656" spans="1:4" ht="25.5" x14ac:dyDescent="0.2">
      <c r="A8656" s="505">
        <v>11468</v>
      </c>
      <c r="B8656" s="98" t="s">
        <v>12288</v>
      </c>
      <c r="C8656" s="99" t="s">
        <v>10111</v>
      </c>
      <c r="D8656" s="100">
        <v>8.0500000000000007</v>
      </c>
    </row>
    <row r="8657" spans="1:4" ht="25.5" x14ac:dyDescent="0.2">
      <c r="A8657" s="505">
        <v>11469</v>
      </c>
      <c r="B8657" s="98" t="s">
        <v>12289</v>
      </c>
      <c r="C8657" s="99" t="s">
        <v>10111</v>
      </c>
      <c r="D8657" s="100">
        <v>9.6199999999999992</v>
      </c>
    </row>
    <row r="8658" spans="1:4" ht="25.5" x14ac:dyDescent="0.2">
      <c r="A8658" s="505">
        <v>11477</v>
      </c>
      <c r="B8658" s="98" t="s">
        <v>12290</v>
      </c>
      <c r="C8658" s="99" t="s">
        <v>11604</v>
      </c>
      <c r="D8658" s="100">
        <v>43.71</v>
      </c>
    </row>
    <row r="8659" spans="1:4" ht="25.5" x14ac:dyDescent="0.2">
      <c r="A8659" s="505">
        <v>40311</v>
      </c>
      <c r="B8659" s="98" t="s">
        <v>12291</v>
      </c>
      <c r="C8659" s="99" t="s">
        <v>11604</v>
      </c>
      <c r="D8659" s="100">
        <v>42.22</v>
      </c>
    </row>
    <row r="8660" spans="1:4" ht="25.5" x14ac:dyDescent="0.2">
      <c r="A8660" s="505">
        <v>38165</v>
      </c>
      <c r="B8660" s="98" t="s">
        <v>12292</v>
      </c>
      <c r="C8660" s="99" t="s">
        <v>11604</v>
      </c>
      <c r="D8660" s="100">
        <v>48.45</v>
      </c>
    </row>
    <row r="8661" spans="1:4" ht="25.5" x14ac:dyDescent="0.2">
      <c r="A8661" s="505">
        <v>3096</v>
      </c>
      <c r="B8661" s="98" t="s">
        <v>12293</v>
      </c>
      <c r="C8661" s="99" t="s">
        <v>11604</v>
      </c>
      <c r="D8661" s="100">
        <v>24.27</v>
      </c>
    </row>
    <row r="8662" spans="1:4" x14ac:dyDescent="0.2">
      <c r="A8662" s="505">
        <v>11456</v>
      </c>
      <c r="B8662" s="98" t="s">
        <v>12294</v>
      </c>
      <c r="C8662" s="99" t="s">
        <v>10111</v>
      </c>
      <c r="D8662" s="100">
        <v>10.73</v>
      </c>
    </row>
    <row r="8663" spans="1:4" x14ac:dyDescent="0.2">
      <c r="A8663" s="505">
        <v>3119</v>
      </c>
      <c r="B8663" s="98" t="s">
        <v>12295</v>
      </c>
      <c r="C8663" s="99" t="s">
        <v>10111</v>
      </c>
      <c r="D8663" s="100">
        <v>1.59</v>
      </c>
    </row>
    <row r="8664" spans="1:4" x14ac:dyDescent="0.2">
      <c r="A8664" s="505">
        <v>3122</v>
      </c>
      <c r="B8664" s="98" t="s">
        <v>12296</v>
      </c>
      <c r="C8664" s="99" t="s">
        <v>10111</v>
      </c>
      <c r="D8664" s="100">
        <v>2.2400000000000002</v>
      </c>
    </row>
    <row r="8665" spans="1:4" x14ac:dyDescent="0.2">
      <c r="A8665" s="505">
        <v>3121</v>
      </c>
      <c r="B8665" s="98" t="s">
        <v>12297</v>
      </c>
      <c r="C8665" s="99" t="s">
        <v>10111</v>
      </c>
      <c r="D8665" s="100">
        <v>3.48</v>
      </c>
    </row>
    <row r="8666" spans="1:4" x14ac:dyDescent="0.2">
      <c r="A8666" s="505">
        <v>3120</v>
      </c>
      <c r="B8666" s="98" t="s">
        <v>12298</v>
      </c>
      <c r="C8666" s="99" t="s">
        <v>10111</v>
      </c>
      <c r="D8666" s="100">
        <v>5.49</v>
      </c>
    </row>
    <row r="8667" spans="1:4" x14ac:dyDescent="0.2">
      <c r="A8667" s="505">
        <v>11455</v>
      </c>
      <c r="B8667" s="98" t="s">
        <v>12299</v>
      </c>
      <c r="C8667" s="99" t="s">
        <v>10111</v>
      </c>
      <c r="D8667" s="100">
        <v>7.69</v>
      </c>
    </row>
    <row r="8668" spans="1:4" ht="25.5" x14ac:dyDescent="0.2">
      <c r="A8668" s="505">
        <v>3111</v>
      </c>
      <c r="B8668" s="98" t="s">
        <v>12300</v>
      </c>
      <c r="C8668" s="99" t="s">
        <v>10111</v>
      </c>
      <c r="D8668" s="100">
        <v>18.41</v>
      </c>
    </row>
    <row r="8669" spans="1:4" ht="25.5" x14ac:dyDescent="0.2">
      <c r="A8669" s="505">
        <v>3108</v>
      </c>
      <c r="B8669" s="98" t="s">
        <v>12301</v>
      </c>
      <c r="C8669" s="99" t="s">
        <v>10111</v>
      </c>
      <c r="D8669" s="100">
        <v>19.32</v>
      </c>
    </row>
    <row r="8670" spans="1:4" ht="25.5" x14ac:dyDescent="0.2">
      <c r="A8670" s="505">
        <v>3105</v>
      </c>
      <c r="B8670" s="98" t="s">
        <v>12302</v>
      </c>
      <c r="C8670" s="99" t="s">
        <v>10111</v>
      </c>
      <c r="D8670" s="100">
        <v>30.02</v>
      </c>
    </row>
    <row r="8671" spans="1:4" x14ac:dyDescent="0.2">
      <c r="A8671" s="505">
        <v>38178</v>
      </c>
      <c r="B8671" s="98" t="s">
        <v>12303</v>
      </c>
      <c r="C8671" s="99" t="s">
        <v>10111</v>
      </c>
      <c r="D8671" s="100">
        <v>19.62</v>
      </c>
    </row>
    <row r="8672" spans="1:4" ht="25.5" x14ac:dyDescent="0.2">
      <c r="A8672" s="505">
        <v>11458</v>
      </c>
      <c r="B8672" s="98" t="s">
        <v>12304</v>
      </c>
      <c r="C8672" s="99" t="s">
        <v>10111</v>
      </c>
      <c r="D8672" s="100">
        <v>17.190000000000001</v>
      </c>
    </row>
    <row r="8673" spans="1:4" ht="25.5" x14ac:dyDescent="0.2">
      <c r="A8673" s="505">
        <v>42481</v>
      </c>
      <c r="B8673" s="98" t="s">
        <v>18961</v>
      </c>
      <c r="C8673" s="99" t="s">
        <v>10114</v>
      </c>
      <c r="D8673" s="100">
        <v>10.5</v>
      </c>
    </row>
    <row r="8674" spans="1:4" ht="25.5" x14ac:dyDescent="0.2">
      <c r="A8674" s="505">
        <v>11461</v>
      </c>
      <c r="B8674" s="98" t="s">
        <v>12305</v>
      </c>
      <c r="C8674" s="99" t="s">
        <v>10111</v>
      </c>
      <c r="D8674" s="100">
        <v>4.3600000000000003</v>
      </c>
    </row>
    <row r="8675" spans="1:4" ht="25.5" x14ac:dyDescent="0.2">
      <c r="A8675" s="505">
        <v>3106</v>
      </c>
      <c r="B8675" s="98" t="s">
        <v>12306</v>
      </c>
      <c r="C8675" s="99" t="s">
        <v>10111</v>
      </c>
      <c r="D8675" s="100">
        <v>3.31</v>
      </c>
    </row>
    <row r="8676" spans="1:4" ht="25.5" x14ac:dyDescent="0.2">
      <c r="A8676" s="505">
        <v>3107</v>
      </c>
      <c r="B8676" s="98" t="s">
        <v>12307</v>
      </c>
      <c r="C8676" s="99" t="s">
        <v>10111</v>
      </c>
      <c r="D8676" s="100">
        <v>2.79</v>
      </c>
    </row>
    <row r="8677" spans="1:4" x14ac:dyDescent="0.2">
      <c r="A8677" s="505">
        <v>25951</v>
      </c>
      <c r="B8677" s="98" t="s">
        <v>12308</v>
      </c>
      <c r="C8677" s="99" t="s">
        <v>10170</v>
      </c>
      <c r="D8677" s="100">
        <v>1.63</v>
      </c>
    </row>
    <row r="8678" spans="1:4" x14ac:dyDescent="0.2">
      <c r="A8678" s="505">
        <v>3123</v>
      </c>
      <c r="B8678" s="98" t="s">
        <v>12309</v>
      </c>
      <c r="C8678" s="99" t="s">
        <v>10170</v>
      </c>
      <c r="D8678" s="100">
        <v>1.52</v>
      </c>
    </row>
    <row r="8679" spans="1:4" x14ac:dyDescent="0.2">
      <c r="A8679" s="505">
        <v>38125</v>
      </c>
      <c r="B8679" s="98" t="s">
        <v>12310</v>
      </c>
      <c r="C8679" s="99" t="s">
        <v>10170</v>
      </c>
      <c r="D8679" s="100">
        <v>1.0900000000000001</v>
      </c>
    </row>
    <row r="8680" spans="1:4" ht="25.5" x14ac:dyDescent="0.2">
      <c r="A8680" s="505">
        <v>39014</v>
      </c>
      <c r="B8680" s="98" t="s">
        <v>12311</v>
      </c>
      <c r="C8680" s="99" t="s">
        <v>10170</v>
      </c>
      <c r="D8680" s="100">
        <v>11.76</v>
      </c>
    </row>
    <row r="8681" spans="1:4" ht="25.5" x14ac:dyDescent="0.2">
      <c r="A8681" s="505">
        <v>11894</v>
      </c>
      <c r="B8681" s="98" t="s">
        <v>12312</v>
      </c>
      <c r="C8681" s="99" t="s">
        <v>10111</v>
      </c>
      <c r="D8681" s="100">
        <v>482.88</v>
      </c>
    </row>
    <row r="8682" spans="1:4" ht="25.5" x14ac:dyDescent="0.2">
      <c r="A8682" s="505">
        <v>39365</v>
      </c>
      <c r="B8682" s="98" t="s">
        <v>12313</v>
      </c>
      <c r="C8682" s="99" t="s">
        <v>10111</v>
      </c>
      <c r="D8682" s="100">
        <v>762.15</v>
      </c>
    </row>
    <row r="8683" spans="1:4" ht="25.5" x14ac:dyDescent="0.2">
      <c r="A8683" s="505">
        <v>39366</v>
      </c>
      <c r="B8683" s="98" t="s">
        <v>12314</v>
      </c>
      <c r="C8683" s="99" t="s">
        <v>10111</v>
      </c>
      <c r="D8683" s="100">
        <v>1951.44</v>
      </c>
    </row>
    <row r="8684" spans="1:4" ht="25.5" x14ac:dyDescent="0.2">
      <c r="A8684" s="505">
        <v>39367</v>
      </c>
      <c r="B8684" s="98" t="s">
        <v>12315</v>
      </c>
      <c r="C8684" s="99" t="s">
        <v>10111</v>
      </c>
      <c r="D8684" s="100">
        <v>2667.26</v>
      </c>
    </row>
    <row r="8685" spans="1:4" x14ac:dyDescent="0.2">
      <c r="A8685" s="505">
        <v>37394</v>
      </c>
      <c r="B8685" s="98" t="s">
        <v>12316</v>
      </c>
      <c r="C8685" s="99" t="s">
        <v>12317</v>
      </c>
      <c r="D8685" s="100">
        <v>41.85</v>
      </c>
    </row>
    <row r="8686" spans="1:4" x14ac:dyDescent="0.2">
      <c r="A8686" s="505">
        <v>14146</v>
      </c>
      <c r="B8686" s="98" t="s">
        <v>12318</v>
      </c>
      <c r="C8686" s="99" t="s">
        <v>12317</v>
      </c>
      <c r="D8686" s="100">
        <v>67.3</v>
      </c>
    </row>
    <row r="8687" spans="1:4" x14ac:dyDescent="0.2">
      <c r="A8687" s="505">
        <v>38134</v>
      </c>
      <c r="B8687" s="98" t="s">
        <v>12319</v>
      </c>
      <c r="C8687" s="99" t="s">
        <v>10170</v>
      </c>
      <c r="D8687" s="100">
        <v>51.34</v>
      </c>
    </row>
    <row r="8688" spans="1:4" x14ac:dyDescent="0.2">
      <c r="A8688" s="505">
        <v>38132</v>
      </c>
      <c r="B8688" s="98" t="s">
        <v>12320</v>
      </c>
      <c r="C8688" s="99" t="s">
        <v>10170</v>
      </c>
      <c r="D8688" s="100">
        <v>52.36</v>
      </c>
    </row>
    <row r="8689" spans="1:4" x14ac:dyDescent="0.2">
      <c r="A8689" s="505">
        <v>38133</v>
      </c>
      <c r="B8689" s="98" t="s">
        <v>12321</v>
      </c>
      <c r="C8689" s="99" t="s">
        <v>10170</v>
      </c>
      <c r="D8689" s="100">
        <v>50.65</v>
      </c>
    </row>
    <row r="8690" spans="1:4" ht="25.5" x14ac:dyDescent="0.2">
      <c r="A8690" s="505">
        <v>938</v>
      </c>
      <c r="B8690" s="98" t="s">
        <v>12322</v>
      </c>
      <c r="C8690" s="99" t="s">
        <v>10166</v>
      </c>
      <c r="D8690" s="100">
        <v>0.64</v>
      </c>
    </row>
    <row r="8691" spans="1:4" ht="25.5" x14ac:dyDescent="0.2">
      <c r="A8691" s="505">
        <v>937</v>
      </c>
      <c r="B8691" s="98" t="s">
        <v>12323</v>
      </c>
      <c r="C8691" s="99" t="s">
        <v>10166</v>
      </c>
      <c r="D8691" s="100">
        <v>3.97</v>
      </c>
    </row>
    <row r="8692" spans="1:4" ht="25.5" x14ac:dyDescent="0.2">
      <c r="A8692" s="505">
        <v>939</v>
      </c>
      <c r="B8692" s="98" t="s">
        <v>12324</v>
      </c>
      <c r="C8692" s="99" t="s">
        <v>10166</v>
      </c>
      <c r="D8692" s="100">
        <v>1.03</v>
      </c>
    </row>
    <row r="8693" spans="1:4" ht="25.5" x14ac:dyDescent="0.2">
      <c r="A8693" s="505">
        <v>944</v>
      </c>
      <c r="B8693" s="98" t="s">
        <v>12325</v>
      </c>
      <c r="C8693" s="99" t="s">
        <v>10166</v>
      </c>
      <c r="D8693" s="100">
        <v>1.75</v>
      </c>
    </row>
    <row r="8694" spans="1:4" ht="25.5" x14ac:dyDescent="0.2">
      <c r="A8694" s="505">
        <v>940</v>
      </c>
      <c r="B8694" s="98" t="s">
        <v>12326</v>
      </c>
      <c r="C8694" s="99" t="s">
        <v>10166</v>
      </c>
      <c r="D8694" s="100">
        <v>2.4300000000000002</v>
      </c>
    </row>
    <row r="8695" spans="1:4" ht="25.5" x14ac:dyDescent="0.2">
      <c r="A8695" s="505">
        <v>936</v>
      </c>
      <c r="B8695" s="98" t="s">
        <v>12327</v>
      </c>
      <c r="C8695" s="99" t="s">
        <v>10166</v>
      </c>
      <c r="D8695" s="100">
        <v>1.07</v>
      </c>
    </row>
    <row r="8696" spans="1:4" ht="25.5" x14ac:dyDescent="0.2">
      <c r="A8696" s="505">
        <v>935</v>
      </c>
      <c r="B8696" s="98" t="s">
        <v>12328</v>
      </c>
      <c r="C8696" s="99" t="s">
        <v>10166</v>
      </c>
      <c r="D8696" s="100">
        <v>0.81</v>
      </c>
    </row>
    <row r="8697" spans="1:4" x14ac:dyDescent="0.2">
      <c r="A8697" s="505">
        <v>406</v>
      </c>
      <c r="B8697" s="98" t="s">
        <v>12329</v>
      </c>
      <c r="C8697" s="99" t="s">
        <v>10111</v>
      </c>
      <c r="D8697" s="100">
        <v>60.69</v>
      </c>
    </row>
    <row r="8698" spans="1:4" x14ac:dyDescent="0.2">
      <c r="A8698" s="505">
        <v>42529</v>
      </c>
      <c r="B8698" s="98" t="s">
        <v>18962</v>
      </c>
      <c r="C8698" s="99" t="s">
        <v>10166</v>
      </c>
      <c r="D8698" s="100">
        <v>0.68</v>
      </c>
    </row>
    <row r="8699" spans="1:4" ht="25.5" x14ac:dyDescent="0.2">
      <c r="A8699" s="505">
        <v>39634</v>
      </c>
      <c r="B8699" s="98" t="s">
        <v>12330</v>
      </c>
      <c r="C8699" s="99" t="s">
        <v>10166</v>
      </c>
      <c r="D8699" s="100">
        <v>4.87</v>
      </c>
    </row>
    <row r="8700" spans="1:4" x14ac:dyDescent="0.2">
      <c r="A8700" s="505">
        <v>39701</v>
      </c>
      <c r="B8700" s="98" t="s">
        <v>12331</v>
      </c>
      <c r="C8700" s="99" t="s">
        <v>10111</v>
      </c>
      <c r="D8700" s="100">
        <v>62.74</v>
      </c>
    </row>
    <row r="8701" spans="1:4" x14ac:dyDescent="0.2">
      <c r="A8701" s="505">
        <v>12815</v>
      </c>
      <c r="B8701" s="98" t="s">
        <v>12332</v>
      </c>
      <c r="C8701" s="99" t="s">
        <v>10111</v>
      </c>
      <c r="D8701" s="100">
        <v>5.64</v>
      </c>
    </row>
    <row r="8702" spans="1:4" x14ac:dyDescent="0.2">
      <c r="A8702" s="505">
        <v>407</v>
      </c>
      <c r="B8702" s="98" t="s">
        <v>12333</v>
      </c>
      <c r="C8702" s="99" t="s">
        <v>10170</v>
      </c>
      <c r="D8702" s="100">
        <v>32</v>
      </c>
    </row>
    <row r="8703" spans="1:4" ht="25.5" x14ac:dyDescent="0.2">
      <c r="A8703" s="505">
        <v>39431</v>
      </c>
      <c r="B8703" s="98" t="s">
        <v>12334</v>
      </c>
      <c r="C8703" s="99" t="s">
        <v>10166</v>
      </c>
      <c r="D8703" s="100">
        <v>0.21</v>
      </c>
    </row>
    <row r="8704" spans="1:4" ht="25.5" x14ac:dyDescent="0.2">
      <c r="A8704" s="505">
        <v>39432</v>
      </c>
      <c r="B8704" s="98" t="s">
        <v>12335</v>
      </c>
      <c r="C8704" s="99" t="s">
        <v>10166</v>
      </c>
      <c r="D8704" s="100">
        <v>2.72</v>
      </c>
    </row>
    <row r="8705" spans="1:4" x14ac:dyDescent="0.2">
      <c r="A8705" s="505">
        <v>20111</v>
      </c>
      <c r="B8705" s="98" t="s">
        <v>12336</v>
      </c>
      <c r="C8705" s="99" t="s">
        <v>10111</v>
      </c>
      <c r="D8705" s="100">
        <v>10.61</v>
      </c>
    </row>
    <row r="8706" spans="1:4" x14ac:dyDescent="0.2">
      <c r="A8706" s="505">
        <v>21127</v>
      </c>
      <c r="B8706" s="98" t="s">
        <v>12337</v>
      </c>
      <c r="C8706" s="99" t="s">
        <v>10111</v>
      </c>
      <c r="D8706" s="100">
        <v>4.01</v>
      </c>
    </row>
    <row r="8707" spans="1:4" x14ac:dyDescent="0.2">
      <c r="A8707" s="505">
        <v>404</v>
      </c>
      <c r="B8707" s="98" t="s">
        <v>12338</v>
      </c>
      <c r="C8707" s="99" t="s">
        <v>10166</v>
      </c>
      <c r="D8707" s="100">
        <v>1.44</v>
      </c>
    </row>
    <row r="8708" spans="1:4" x14ac:dyDescent="0.2">
      <c r="A8708" s="505">
        <v>14151</v>
      </c>
      <c r="B8708" s="98" t="s">
        <v>12339</v>
      </c>
      <c r="C8708" s="99" t="s">
        <v>10111</v>
      </c>
      <c r="D8708" s="100">
        <v>48.37</v>
      </c>
    </row>
    <row r="8709" spans="1:4" x14ac:dyDescent="0.2">
      <c r="A8709" s="505">
        <v>14153</v>
      </c>
      <c r="B8709" s="98" t="s">
        <v>12340</v>
      </c>
      <c r="C8709" s="99" t="s">
        <v>10111</v>
      </c>
      <c r="D8709" s="100">
        <v>54.68</v>
      </c>
    </row>
    <row r="8710" spans="1:4" x14ac:dyDescent="0.2">
      <c r="A8710" s="505">
        <v>14152</v>
      </c>
      <c r="B8710" s="98" t="s">
        <v>12341</v>
      </c>
      <c r="C8710" s="99" t="s">
        <v>10111</v>
      </c>
      <c r="D8710" s="100">
        <v>41.97</v>
      </c>
    </row>
    <row r="8711" spans="1:4" x14ac:dyDescent="0.2">
      <c r="A8711" s="505">
        <v>14154</v>
      </c>
      <c r="B8711" s="98" t="s">
        <v>12342</v>
      </c>
      <c r="C8711" s="99" t="s">
        <v>10111</v>
      </c>
      <c r="D8711" s="100">
        <v>146.91999999999999</v>
      </c>
    </row>
    <row r="8712" spans="1:4" ht="25.5" x14ac:dyDescent="0.2">
      <c r="A8712" s="505">
        <v>42015</v>
      </c>
      <c r="B8712" s="98" t="s">
        <v>12343</v>
      </c>
      <c r="C8712" s="99" t="s">
        <v>10166</v>
      </c>
      <c r="D8712" s="100">
        <v>7.0000000000000007E-2</v>
      </c>
    </row>
    <row r="8713" spans="1:4" x14ac:dyDescent="0.2">
      <c r="A8713" s="505">
        <v>3146</v>
      </c>
      <c r="B8713" s="98" t="s">
        <v>12344</v>
      </c>
      <c r="C8713" s="99" t="s">
        <v>10111</v>
      </c>
      <c r="D8713" s="100">
        <v>2.5</v>
      </c>
    </row>
    <row r="8714" spans="1:4" x14ac:dyDescent="0.2">
      <c r="A8714" s="505">
        <v>3143</v>
      </c>
      <c r="B8714" s="98" t="s">
        <v>12345</v>
      </c>
      <c r="C8714" s="99" t="s">
        <v>10111</v>
      </c>
      <c r="D8714" s="100">
        <v>5.68</v>
      </c>
    </row>
    <row r="8715" spans="1:4" x14ac:dyDescent="0.2">
      <c r="A8715" s="505">
        <v>3148</v>
      </c>
      <c r="B8715" s="98" t="s">
        <v>12346</v>
      </c>
      <c r="C8715" s="99" t="s">
        <v>10111</v>
      </c>
      <c r="D8715" s="100">
        <v>9.2200000000000006</v>
      </c>
    </row>
    <row r="8716" spans="1:4" x14ac:dyDescent="0.2">
      <c r="A8716" s="505">
        <v>4310</v>
      </c>
      <c r="B8716" s="98" t="s">
        <v>12347</v>
      </c>
      <c r="C8716" s="99" t="s">
        <v>10111</v>
      </c>
      <c r="D8716" s="100">
        <v>1.62</v>
      </c>
    </row>
    <row r="8717" spans="1:4" x14ac:dyDescent="0.2">
      <c r="A8717" s="505">
        <v>4311</v>
      </c>
      <c r="B8717" s="98" t="s">
        <v>12348</v>
      </c>
      <c r="C8717" s="99" t="s">
        <v>10111</v>
      </c>
      <c r="D8717" s="100">
        <v>1.1399999999999999</v>
      </c>
    </row>
    <row r="8718" spans="1:4" x14ac:dyDescent="0.2">
      <c r="A8718" s="505">
        <v>4312</v>
      </c>
      <c r="B8718" s="98" t="s">
        <v>12349</v>
      </c>
      <c r="C8718" s="99" t="s">
        <v>10111</v>
      </c>
      <c r="D8718" s="100">
        <v>1.59</v>
      </c>
    </row>
    <row r="8719" spans="1:4" x14ac:dyDescent="0.2">
      <c r="A8719" s="505">
        <v>11162</v>
      </c>
      <c r="B8719" s="98" t="s">
        <v>12350</v>
      </c>
      <c r="C8719" s="99" t="s">
        <v>10111</v>
      </c>
      <c r="D8719" s="100">
        <v>1.45</v>
      </c>
    </row>
    <row r="8720" spans="1:4" x14ac:dyDescent="0.2">
      <c r="A8720" s="505">
        <v>13261</v>
      </c>
      <c r="B8720" s="98" t="s">
        <v>12351</v>
      </c>
      <c r="C8720" s="99" t="s">
        <v>10111</v>
      </c>
      <c r="D8720" s="100">
        <v>1.76</v>
      </c>
    </row>
    <row r="8721" spans="1:4" x14ac:dyDescent="0.2">
      <c r="A8721" s="505">
        <v>3255</v>
      </c>
      <c r="B8721" s="98" t="s">
        <v>12352</v>
      </c>
      <c r="C8721" s="99" t="s">
        <v>10111</v>
      </c>
      <c r="D8721" s="100">
        <v>4.53</v>
      </c>
    </row>
    <row r="8722" spans="1:4" x14ac:dyDescent="0.2">
      <c r="A8722" s="505">
        <v>3254</v>
      </c>
      <c r="B8722" s="98" t="s">
        <v>12353</v>
      </c>
      <c r="C8722" s="99" t="s">
        <v>10111</v>
      </c>
      <c r="D8722" s="100">
        <v>80.959999999999994</v>
      </c>
    </row>
    <row r="8723" spans="1:4" x14ac:dyDescent="0.2">
      <c r="A8723" s="505">
        <v>3259</v>
      </c>
      <c r="B8723" s="98" t="s">
        <v>12354</v>
      </c>
      <c r="C8723" s="99" t="s">
        <v>10111</v>
      </c>
      <c r="D8723" s="100">
        <v>8.44</v>
      </c>
    </row>
    <row r="8724" spans="1:4" x14ac:dyDescent="0.2">
      <c r="A8724" s="505">
        <v>3258</v>
      </c>
      <c r="B8724" s="98" t="s">
        <v>12355</v>
      </c>
      <c r="C8724" s="99" t="s">
        <v>10111</v>
      </c>
      <c r="D8724" s="100">
        <v>6.41</v>
      </c>
    </row>
    <row r="8725" spans="1:4" x14ac:dyDescent="0.2">
      <c r="A8725" s="505">
        <v>3251</v>
      </c>
      <c r="B8725" s="98" t="s">
        <v>12356</v>
      </c>
      <c r="C8725" s="99" t="s">
        <v>10111</v>
      </c>
      <c r="D8725" s="100">
        <v>3.41</v>
      </c>
    </row>
    <row r="8726" spans="1:4" x14ac:dyDescent="0.2">
      <c r="A8726" s="505">
        <v>3256</v>
      </c>
      <c r="B8726" s="98" t="s">
        <v>12357</v>
      </c>
      <c r="C8726" s="99" t="s">
        <v>10111</v>
      </c>
      <c r="D8726" s="100">
        <v>5.86</v>
      </c>
    </row>
    <row r="8727" spans="1:4" x14ac:dyDescent="0.2">
      <c r="A8727" s="505">
        <v>3261</v>
      </c>
      <c r="B8727" s="98" t="s">
        <v>12358</v>
      </c>
      <c r="C8727" s="99" t="s">
        <v>10111</v>
      </c>
      <c r="D8727" s="100">
        <v>69.89</v>
      </c>
    </row>
    <row r="8728" spans="1:4" x14ac:dyDescent="0.2">
      <c r="A8728" s="505">
        <v>3260</v>
      </c>
      <c r="B8728" s="98" t="s">
        <v>12359</v>
      </c>
      <c r="C8728" s="99" t="s">
        <v>10111</v>
      </c>
      <c r="D8728" s="100">
        <v>11.28</v>
      </c>
    </row>
    <row r="8729" spans="1:4" x14ac:dyDescent="0.2">
      <c r="A8729" s="505">
        <v>3272</v>
      </c>
      <c r="B8729" s="98" t="s">
        <v>12360</v>
      </c>
      <c r="C8729" s="99" t="s">
        <v>10111</v>
      </c>
      <c r="D8729" s="100">
        <v>31.44</v>
      </c>
    </row>
    <row r="8730" spans="1:4" x14ac:dyDescent="0.2">
      <c r="A8730" s="505">
        <v>3265</v>
      </c>
      <c r="B8730" s="98" t="s">
        <v>12361</v>
      </c>
      <c r="C8730" s="99" t="s">
        <v>10111</v>
      </c>
      <c r="D8730" s="100">
        <v>24.98</v>
      </c>
    </row>
    <row r="8731" spans="1:4" x14ac:dyDescent="0.2">
      <c r="A8731" s="505">
        <v>3262</v>
      </c>
      <c r="B8731" s="98" t="s">
        <v>12362</v>
      </c>
      <c r="C8731" s="99" t="s">
        <v>10111</v>
      </c>
      <c r="D8731" s="100">
        <v>10.93</v>
      </c>
    </row>
    <row r="8732" spans="1:4" x14ac:dyDescent="0.2">
      <c r="A8732" s="505">
        <v>3264</v>
      </c>
      <c r="B8732" s="98" t="s">
        <v>12363</v>
      </c>
      <c r="C8732" s="99" t="s">
        <v>10111</v>
      </c>
      <c r="D8732" s="100">
        <v>17.96</v>
      </c>
    </row>
    <row r="8733" spans="1:4" x14ac:dyDescent="0.2">
      <c r="A8733" s="505">
        <v>3267</v>
      </c>
      <c r="B8733" s="98" t="s">
        <v>12364</v>
      </c>
      <c r="C8733" s="99" t="s">
        <v>10111</v>
      </c>
      <c r="D8733" s="100">
        <v>58.66</v>
      </c>
    </row>
    <row r="8734" spans="1:4" x14ac:dyDescent="0.2">
      <c r="A8734" s="505">
        <v>3266</v>
      </c>
      <c r="B8734" s="98" t="s">
        <v>12365</v>
      </c>
      <c r="C8734" s="99" t="s">
        <v>10111</v>
      </c>
      <c r="D8734" s="100">
        <v>37.32</v>
      </c>
    </row>
    <row r="8735" spans="1:4" x14ac:dyDescent="0.2">
      <c r="A8735" s="505">
        <v>3263</v>
      </c>
      <c r="B8735" s="98" t="s">
        <v>12366</v>
      </c>
      <c r="C8735" s="99" t="s">
        <v>10111</v>
      </c>
      <c r="D8735" s="100">
        <v>14.93</v>
      </c>
    </row>
    <row r="8736" spans="1:4" x14ac:dyDescent="0.2">
      <c r="A8736" s="505">
        <v>3268</v>
      </c>
      <c r="B8736" s="98" t="s">
        <v>12367</v>
      </c>
      <c r="C8736" s="99" t="s">
        <v>10111</v>
      </c>
      <c r="D8736" s="100">
        <v>79.319999999999993</v>
      </c>
    </row>
    <row r="8737" spans="1:4" x14ac:dyDescent="0.2">
      <c r="A8737" s="505">
        <v>3271</v>
      </c>
      <c r="B8737" s="98" t="s">
        <v>12368</v>
      </c>
      <c r="C8737" s="99" t="s">
        <v>10111</v>
      </c>
      <c r="D8737" s="100">
        <v>117.26</v>
      </c>
    </row>
    <row r="8738" spans="1:4" x14ac:dyDescent="0.2">
      <c r="A8738" s="505">
        <v>3270</v>
      </c>
      <c r="B8738" s="98" t="s">
        <v>12369</v>
      </c>
      <c r="C8738" s="99" t="s">
        <v>10111</v>
      </c>
      <c r="D8738" s="100">
        <v>197.01</v>
      </c>
    </row>
    <row r="8739" spans="1:4" ht="25.5" x14ac:dyDescent="0.2">
      <c r="A8739" s="505">
        <v>3275</v>
      </c>
      <c r="B8739" s="98" t="s">
        <v>12370</v>
      </c>
      <c r="C8739" s="99" t="s">
        <v>10114</v>
      </c>
      <c r="D8739" s="100">
        <v>73.239999999999995</v>
      </c>
    </row>
    <row r="8740" spans="1:4" ht="25.5" x14ac:dyDescent="0.2">
      <c r="A8740" s="505">
        <v>39512</v>
      </c>
      <c r="B8740" s="98" t="s">
        <v>12371</v>
      </c>
      <c r="C8740" s="99" t="s">
        <v>10114</v>
      </c>
      <c r="D8740" s="100">
        <v>58.23</v>
      </c>
    </row>
    <row r="8741" spans="1:4" ht="25.5" x14ac:dyDescent="0.2">
      <c r="A8741" s="505">
        <v>39511</v>
      </c>
      <c r="B8741" s="98" t="s">
        <v>12372</v>
      </c>
      <c r="C8741" s="99" t="s">
        <v>10114</v>
      </c>
      <c r="D8741" s="100">
        <v>63.52</v>
      </c>
    </row>
    <row r="8742" spans="1:4" ht="25.5" x14ac:dyDescent="0.2">
      <c r="A8742" s="505">
        <v>39513</v>
      </c>
      <c r="B8742" s="98" t="s">
        <v>12373</v>
      </c>
      <c r="C8742" s="99" t="s">
        <v>10114</v>
      </c>
      <c r="D8742" s="100">
        <v>68.13</v>
      </c>
    </row>
    <row r="8743" spans="1:4" ht="25.5" x14ac:dyDescent="0.2">
      <c r="A8743" s="505">
        <v>3286</v>
      </c>
      <c r="B8743" s="98" t="s">
        <v>12374</v>
      </c>
      <c r="C8743" s="99" t="s">
        <v>10114</v>
      </c>
      <c r="D8743" s="100">
        <v>55.05</v>
      </c>
    </row>
    <row r="8744" spans="1:4" ht="25.5" x14ac:dyDescent="0.2">
      <c r="A8744" s="505">
        <v>3287</v>
      </c>
      <c r="B8744" s="98" t="s">
        <v>12375</v>
      </c>
      <c r="C8744" s="99" t="s">
        <v>10114</v>
      </c>
      <c r="D8744" s="100">
        <v>83.2</v>
      </c>
    </row>
    <row r="8745" spans="1:4" ht="25.5" x14ac:dyDescent="0.2">
      <c r="A8745" s="505">
        <v>3283</v>
      </c>
      <c r="B8745" s="98" t="s">
        <v>12376</v>
      </c>
      <c r="C8745" s="99" t="s">
        <v>10114</v>
      </c>
      <c r="D8745" s="100">
        <v>17.47</v>
      </c>
    </row>
    <row r="8746" spans="1:4" ht="25.5" x14ac:dyDescent="0.2">
      <c r="A8746" s="505">
        <v>11587</v>
      </c>
      <c r="B8746" s="98" t="s">
        <v>12377</v>
      </c>
      <c r="C8746" s="99" t="s">
        <v>10114</v>
      </c>
      <c r="D8746" s="100">
        <v>50.22</v>
      </c>
    </row>
    <row r="8747" spans="1:4" ht="25.5" x14ac:dyDescent="0.2">
      <c r="A8747" s="505">
        <v>36225</v>
      </c>
      <c r="B8747" s="98" t="s">
        <v>12378</v>
      </c>
      <c r="C8747" s="99" t="s">
        <v>10114</v>
      </c>
      <c r="D8747" s="100">
        <v>20.399999999999999</v>
      </c>
    </row>
    <row r="8748" spans="1:4" ht="25.5" x14ac:dyDescent="0.2">
      <c r="A8748" s="505">
        <v>36230</v>
      </c>
      <c r="B8748" s="98" t="s">
        <v>12379</v>
      </c>
      <c r="C8748" s="99" t="s">
        <v>10114</v>
      </c>
      <c r="D8748" s="100">
        <v>14.99</v>
      </c>
    </row>
    <row r="8749" spans="1:4" ht="25.5" x14ac:dyDescent="0.2">
      <c r="A8749" s="505">
        <v>36238</v>
      </c>
      <c r="B8749" s="98" t="s">
        <v>12380</v>
      </c>
      <c r="C8749" s="99" t="s">
        <v>10114</v>
      </c>
      <c r="D8749" s="100">
        <v>14.64</v>
      </c>
    </row>
    <row r="8750" spans="1:4" x14ac:dyDescent="0.2">
      <c r="A8750" s="505">
        <v>11887</v>
      </c>
      <c r="B8750" s="98" t="s">
        <v>12381</v>
      </c>
      <c r="C8750" s="99" t="s">
        <v>10111</v>
      </c>
      <c r="D8750" s="100">
        <v>2274.77</v>
      </c>
    </row>
    <row r="8751" spans="1:4" x14ac:dyDescent="0.2">
      <c r="A8751" s="505">
        <v>11883</v>
      </c>
      <c r="B8751" s="98" t="s">
        <v>12382</v>
      </c>
      <c r="C8751" s="99" t="s">
        <v>10111</v>
      </c>
      <c r="D8751" s="100">
        <v>3344.31</v>
      </c>
    </row>
    <row r="8752" spans="1:4" x14ac:dyDescent="0.2">
      <c r="A8752" s="505">
        <v>11884</v>
      </c>
      <c r="B8752" s="98" t="s">
        <v>12383</v>
      </c>
      <c r="C8752" s="99" t="s">
        <v>10111</v>
      </c>
      <c r="D8752" s="100">
        <v>3588.15</v>
      </c>
    </row>
    <row r="8753" spans="1:4" x14ac:dyDescent="0.2">
      <c r="A8753" s="505">
        <v>11885</v>
      </c>
      <c r="B8753" s="98" t="s">
        <v>12384</v>
      </c>
      <c r="C8753" s="99" t="s">
        <v>10111</v>
      </c>
      <c r="D8753" s="100">
        <v>4002</v>
      </c>
    </row>
    <row r="8754" spans="1:4" x14ac:dyDescent="0.2">
      <c r="A8754" s="505">
        <v>11886</v>
      </c>
      <c r="B8754" s="98" t="s">
        <v>12385</v>
      </c>
      <c r="C8754" s="99" t="s">
        <v>10111</v>
      </c>
      <c r="D8754" s="100">
        <v>1289.83</v>
      </c>
    </row>
    <row r="8755" spans="1:4" x14ac:dyDescent="0.2">
      <c r="A8755" s="505">
        <v>11888</v>
      </c>
      <c r="B8755" s="98" t="s">
        <v>12386</v>
      </c>
      <c r="C8755" s="99" t="s">
        <v>10111</v>
      </c>
      <c r="D8755" s="100">
        <v>3029.03</v>
      </c>
    </row>
    <row r="8756" spans="1:4" x14ac:dyDescent="0.2">
      <c r="A8756" s="505">
        <v>3277</v>
      </c>
      <c r="B8756" s="98" t="s">
        <v>12387</v>
      </c>
      <c r="C8756" s="99" t="s">
        <v>10111</v>
      </c>
      <c r="D8756" s="100">
        <v>510.82</v>
      </c>
    </row>
    <row r="8757" spans="1:4" x14ac:dyDescent="0.2">
      <c r="A8757" s="505">
        <v>3281</v>
      </c>
      <c r="B8757" s="98" t="s">
        <v>12388</v>
      </c>
      <c r="C8757" s="99" t="s">
        <v>10111</v>
      </c>
      <c r="D8757" s="100">
        <v>423.02</v>
      </c>
    </row>
    <row r="8758" spans="1:4" ht="25.5" x14ac:dyDescent="0.2">
      <c r="A8758" s="505">
        <v>39363</v>
      </c>
      <c r="B8758" s="98" t="s">
        <v>12389</v>
      </c>
      <c r="C8758" s="99" t="s">
        <v>10111</v>
      </c>
      <c r="D8758" s="100">
        <v>3104.56</v>
      </c>
    </row>
    <row r="8759" spans="1:4" ht="25.5" x14ac:dyDescent="0.2">
      <c r="A8759" s="505">
        <v>39361</v>
      </c>
      <c r="B8759" s="98" t="s">
        <v>12390</v>
      </c>
      <c r="C8759" s="99" t="s">
        <v>10111</v>
      </c>
      <c r="D8759" s="100">
        <v>798.31</v>
      </c>
    </row>
    <row r="8760" spans="1:4" ht="25.5" x14ac:dyDescent="0.2">
      <c r="A8760" s="505">
        <v>39362</v>
      </c>
      <c r="B8760" s="98" t="s">
        <v>12391</v>
      </c>
      <c r="C8760" s="99" t="s">
        <v>10111</v>
      </c>
      <c r="D8760" s="100">
        <v>2456.62</v>
      </c>
    </row>
    <row r="8761" spans="1:4" ht="25.5" x14ac:dyDescent="0.2">
      <c r="A8761" s="505">
        <v>39364</v>
      </c>
      <c r="B8761" s="98" t="s">
        <v>12392</v>
      </c>
      <c r="C8761" s="99" t="s">
        <v>10111</v>
      </c>
      <c r="D8761" s="100">
        <v>7096.14</v>
      </c>
    </row>
    <row r="8762" spans="1:4" x14ac:dyDescent="0.2">
      <c r="A8762" s="505">
        <v>14576</v>
      </c>
      <c r="B8762" s="98" t="s">
        <v>12393</v>
      </c>
      <c r="C8762" s="99" t="s">
        <v>10111</v>
      </c>
      <c r="D8762" s="100">
        <v>3385451.34</v>
      </c>
    </row>
    <row r="8763" spans="1:4" x14ac:dyDescent="0.2">
      <c r="A8763" s="505">
        <v>13877</v>
      </c>
      <c r="B8763" s="98" t="s">
        <v>12394</v>
      </c>
      <c r="C8763" s="99" t="s">
        <v>10111</v>
      </c>
      <c r="D8763" s="100">
        <v>1449261.22</v>
      </c>
    </row>
    <row r="8764" spans="1:4" x14ac:dyDescent="0.2">
      <c r="A8764" s="505">
        <v>7307</v>
      </c>
      <c r="B8764" s="98" t="s">
        <v>12395</v>
      </c>
      <c r="C8764" s="99" t="s">
        <v>10172</v>
      </c>
      <c r="D8764" s="100">
        <v>21.44</v>
      </c>
    </row>
    <row r="8765" spans="1:4" x14ac:dyDescent="0.2">
      <c r="A8765" s="505">
        <v>38122</v>
      </c>
      <c r="B8765" s="98" t="s">
        <v>12396</v>
      </c>
      <c r="C8765" s="99" t="s">
        <v>10172</v>
      </c>
      <c r="D8765" s="100">
        <v>11.21</v>
      </c>
    </row>
    <row r="8766" spans="1:4" x14ac:dyDescent="0.2">
      <c r="A8766" s="505">
        <v>6086</v>
      </c>
      <c r="B8766" s="98" t="s">
        <v>12397</v>
      </c>
      <c r="C8766" s="99" t="s">
        <v>12398</v>
      </c>
      <c r="D8766" s="100">
        <v>86.29</v>
      </c>
    </row>
    <row r="8767" spans="1:4" ht="25.5" x14ac:dyDescent="0.2">
      <c r="A8767" s="505">
        <v>38633</v>
      </c>
      <c r="B8767" s="98" t="s">
        <v>12399</v>
      </c>
      <c r="C8767" s="99" t="s">
        <v>10111</v>
      </c>
      <c r="D8767" s="100">
        <v>15.45</v>
      </c>
    </row>
    <row r="8768" spans="1:4" ht="25.5" x14ac:dyDescent="0.2">
      <c r="A8768" s="505">
        <v>12344</v>
      </c>
      <c r="B8768" s="98" t="s">
        <v>12400</v>
      </c>
      <c r="C8768" s="99" t="s">
        <v>10111</v>
      </c>
      <c r="D8768" s="100">
        <v>1.79</v>
      </c>
    </row>
    <row r="8769" spans="1:4" ht="25.5" x14ac:dyDescent="0.2">
      <c r="A8769" s="505">
        <v>12343</v>
      </c>
      <c r="B8769" s="98" t="s">
        <v>12401</v>
      </c>
      <c r="C8769" s="99" t="s">
        <v>10111</v>
      </c>
      <c r="D8769" s="100">
        <v>2.78</v>
      </c>
    </row>
    <row r="8770" spans="1:4" ht="25.5" x14ac:dyDescent="0.2">
      <c r="A8770" s="505">
        <v>3295</v>
      </c>
      <c r="B8770" s="98" t="s">
        <v>12402</v>
      </c>
      <c r="C8770" s="99" t="s">
        <v>10111</v>
      </c>
      <c r="D8770" s="100">
        <v>9.7200000000000006</v>
      </c>
    </row>
    <row r="8771" spans="1:4" ht="25.5" x14ac:dyDescent="0.2">
      <c r="A8771" s="505">
        <v>3302</v>
      </c>
      <c r="B8771" s="98" t="s">
        <v>12403</v>
      </c>
      <c r="C8771" s="99" t="s">
        <v>10111</v>
      </c>
      <c r="D8771" s="100">
        <v>10.16</v>
      </c>
    </row>
    <row r="8772" spans="1:4" ht="25.5" x14ac:dyDescent="0.2">
      <c r="A8772" s="505">
        <v>3297</v>
      </c>
      <c r="B8772" s="98" t="s">
        <v>12404</v>
      </c>
      <c r="C8772" s="99" t="s">
        <v>10111</v>
      </c>
      <c r="D8772" s="100">
        <v>10.85</v>
      </c>
    </row>
    <row r="8773" spans="1:4" ht="25.5" x14ac:dyDescent="0.2">
      <c r="A8773" s="505">
        <v>3294</v>
      </c>
      <c r="B8773" s="98" t="s">
        <v>12405</v>
      </c>
      <c r="C8773" s="99" t="s">
        <v>10111</v>
      </c>
      <c r="D8773" s="100">
        <v>11.01</v>
      </c>
    </row>
    <row r="8774" spans="1:4" ht="25.5" x14ac:dyDescent="0.2">
      <c r="A8774" s="505">
        <v>3292</v>
      </c>
      <c r="B8774" s="98" t="s">
        <v>12406</v>
      </c>
      <c r="C8774" s="99" t="s">
        <v>10111</v>
      </c>
      <c r="D8774" s="100">
        <v>10.35</v>
      </c>
    </row>
    <row r="8775" spans="1:4" ht="25.5" x14ac:dyDescent="0.2">
      <c r="A8775" s="505">
        <v>3298</v>
      </c>
      <c r="B8775" s="98" t="s">
        <v>12407</v>
      </c>
      <c r="C8775" s="99" t="s">
        <v>10111</v>
      </c>
      <c r="D8775" s="100">
        <v>24.25</v>
      </c>
    </row>
    <row r="8776" spans="1:4" ht="25.5" x14ac:dyDescent="0.2">
      <c r="A8776" s="505">
        <v>11596</v>
      </c>
      <c r="B8776" s="98" t="s">
        <v>12408</v>
      </c>
      <c r="C8776" s="99" t="s">
        <v>10111</v>
      </c>
      <c r="D8776" s="100">
        <v>347.53</v>
      </c>
    </row>
    <row r="8777" spans="1:4" ht="25.5" x14ac:dyDescent="0.2">
      <c r="A8777" s="505">
        <v>34802</v>
      </c>
      <c r="B8777" s="98" t="s">
        <v>12409</v>
      </c>
      <c r="C8777" s="99" t="s">
        <v>10111</v>
      </c>
      <c r="D8777" s="100">
        <v>954.43</v>
      </c>
    </row>
    <row r="8778" spans="1:4" ht="25.5" x14ac:dyDescent="0.2">
      <c r="A8778" s="505">
        <v>11588</v>
      </c>
      <c r="B8778" s="98" t="s">
        <v>12410</v>
      </c>
      <c r="C8778" s="99" t="s">
        <v>10111</v>
      </c>
      <c r="D8778" s="100">
        <v>1029.67</v>
      </c>
    </row>
    <row r="8779" spans="1:4" ht="25.5" x14ac:dyDescent="0.2">
      <c r="A8779" s="505">
        <v>34383</v>
      </c>
      <c r="B8779" s="98" t="s">
        <v>12411</v>
      </c>
      <c r="C8779" s="99" t="s">
        <v>10111</v>
      </c>
      <c r="D8779" s="100">
        <v>1132.71</v>
      </c>
    </row>
    <row r="8780" spans="1:4" ht="25.5" x14ac:dyDescent="0.2">
      <c r="A8780" s="505">
        <v>40451</v>
      </c>
      <c r="B8780" s="98" t="s">
        <v>12412</v>
      </c>
      <c r="C8780" s="99" t="s">
        <v>10114</v>
      </c>
      <c r="D8780" s="100">
        <v>91.56</v>
      </c>
    </row>
    <row r="8781" spans="1:4" ht="25.5" x14ac:dyDescent="0.2">
      <c r="A8781" s="505">
        <v>40453</v>
      </c>
      <c r="B8781" s="98" t="s">
        <v>12413</v>
      </c>
      <c r="C8781" s="99" t="s">
        <v>10114</v>
      </c>
      <c r="D8781" s="100">
        <v>99.07</v>
      </c>
    </row>
    <row r="8782" spans="1:4" ht="25.5" x14ac:dyDescent="0.2">
      <c r="A8782" s="505">
        <v>40452</v>
      </c>
      <c r="B8782" s="98" t="s">
        <v>12414</v>
      </c>
      <c r="C8782" s="99" t="s">
        <v>10114</v>
      </c>
      <c r="D8782" s="100">
        <v>108.66</v>
      </c>
    </row>
    <row r="8783" spans="1:4" x14ac:dyDescent="0.2">
      <c r="A8783" s="505">
        <v>11594</v>
      </c>
      <c r="B8783" s="98" t="s">
        <v>12415</v>
      </c>
      <c r="C8783" s="99" t="s">
        <v>10111</v>
      </c>
      <c r="D8783" s="100">
        <v>328.18</v>
      </c>
    </row>
    <row r="8784" spans="1:4" x14ac:dyDescent="0.2">
      <c r="A8784" s="505">
        <v>3311</v>
      </c>
      <c r="B8784" s="98" t="s">
        <v>12416</v>
      </c>
      <c r="C8784" s="99" t="s">
        <v>10119</v>
      </c>
      <c r="D8784" s="100">
        <v>328.18</v>
      </c>
    </row>
    <row r="8785" spans="1:4" x14ac:dyDescent="0.2">
      <c r="A8785" s="505">
        <v>11599</v>
      </c>
      <c r="B8785" s="98" t="s">
        <v>12417</v>
      </c>
      <c r="C8785" s="99" t="s">
        <v>10111</v>
      </c>
      <c r="D8785" s="100">
        <v>436.45</v>
      </c>
    </row>
    <row r="8786" spans="1:4" ht="25.5" x14ac:dyDescent="0.2">
      <c r="A8786" s="505">
        <v>11593</v>
      </c>
      <c r="B8786" s="98" t="s">
        <v>12418</v>
      </c>
      <c r="C8786" s="99" t="s">
        <v>10111</v>
      </c>
      <c r="D8786" s="100">
        <v>611.87</v>
      </c>
    </row>
    <row r="8787" spans="1:4" x14ac:dyDescent="0.2">
      <c r="A8787" s="505">
        <v>3314</v>
      </c>
      <c r="B8787" s="98" t="s">
        <v>12419</v>
      </c>
      <c r="C8787" s="99" t="s">
        <v>10119</v>
      </c>
      <c r="D8787" s="100">
        <v>437.61</v>
      </c>
    </row>
    <row r="8788" spans="1:4" ht="25.5" x14ac:dyDescent="0.2">
      <c r="A8788" s="505">
        <v>11597</v>
      </c>
      <c r="B8788" s="98" t="s">
        <v>12420</v>
      </c>
      <c r="C8788" s="99" t="s">
        <v>10111</v>
      </c>
      <c r="D8788" s="100">
        <v>508.89</v>
      </c>
    </row>
    <row r="8789" spans="1:4" x14ac:dyDescent="0.2">
      <c r="A8789" s="505">
        <v>3309</v>
      </c>
      <c r="B8789" s="98" t="s">
        <v>12421</v>
      </c>
      <c r="C8789" s="99" t="s">
        <v>10119</v>
      </c>
      <c r="D8789" s="100">
        <v>347.53</v>
      </c>
    </row>
    <row r="8790" spans="1:4" ht="25.5" x14ac:dyDescent="0.2">
      <c r="A8790" s="505">
        <v>34612</v>
      </c>
      <c r="B8790" s="98" t="s">
        <v>12422</v>
      </c>
      <c r="C8790" s="99" t="s">
        <v>10111</v>
      </c>
      <c r="D8790" s="100">
        <v>629.41</v>
      </c>
    </row>
    <row r="8791" spans="1:4" ht="25.5" x14ac:dyDescent="0.2">
      <c r="A8791" s="505">
        <v>34635</v>
      </c>
      <c r="B8791" s="98" t="s">
        <v>12423</v>
      </c>
      <c r="C8791" s="99" t="s">
        <v>10111</v>
      </c>
      <c r="D8791" s="100">
        <v>809.39</v>
      </c>
    </row>
    <row r="8792" spans="1:4" ht="25.5" x14ac:dyDescent="0.2">
      <c r="A8792" s="505">
        <v>34633</v>
      </c>
      <c r="B8792" s="98" t="s">
        <v>12424</v>
      </c>
      <c r="C8792" s="99" t="s">
        <v>10111</v>
      </c>
      <c r="D8792" s="100">
        <v>892.16</v>
      </c>
    </row>
    <row r="8793" spans="1:4" ht="25.5" x14ac:dyDescent="0.2">
      <c r="A8793" s="505">
        <v>40440</v>
      </c>
      <c r="B8793" s="98" t="s">
        <v>12425</v>
      </c>
      <c r="C8793" s="99" t="s">
        <v>10119</v>
      </c>
      <c r="D8793" s="100">
        <v>455.82</v>
      </c>
    </row>
    <row r="8794" spans="1:4" ht="25.5" x14ac:dyDescent="0.2">
      <c r="A8794" s="505">
        <v>40441</v>
      </c>
      <c r="B8794" s="98" t="s">
        <v>12426</v>
      </c>
      <c r="C8794" s="99" t="s">
        <v>10119</v>
      </c>
      <c r="D8794" s="100">
        <v>291.01</v>
      </c>
    </row>
    <row r="8795" spans="1:4" ht="25.5" x14ac:dyDescent="0.2">
      <c r="A8795" s="505">
        <v>40449</v>
      </c>
      <c r="B8795" s="98" t="s">
        <v>12427</v>
      </c>
      <c r="C8795" s="99" t="s">
        <v>10119</v>
      </c>
      <c r="D8795" s="100">
        <v>244.65</v>
      </c>
    </row>
    <row r="8796" spans="1:4" ht="25.5" x14ac:dyDescent="0.2">
      <c r="A8796" s="505">
        <v>34800</v>
      </c>
      <c r="B8796" s="98" t="s">
        <v>12428</v>
      </c>
      <c r="C8796" s="99" t="s">
        <v>10119</v>
      </c>
      <c r="D8796" s="100">
        <v>305.93</v>
      </c>
    </row>
    <row r="8797" spans="1:4" ht="25.5" x14ac:dyDescent="0.2">
      <c r="A8797" s="505">
        <v>11592</v>
      </c>
      <c r="B8797" s="98" t="s">
        <v>12429</v>
      </c>
      <c r="C8797" s="99" t="s">
        <v>10111</v>
      </c>
      <c r="D8797" s="100">
        <v>437.61</v>
      </c>
    </row>
    <row r="8798" spans="1:4" ht="25.5" x14ac:dyDescent="0.2">
      <c r="A8798" s="505">
        <v>40438</v>
      </c>
      <c r="B8798" s="98" t="s">
        <v>12430</v>
      </c>
      <c r="C8798" s="99" t="s">
        <v>10119</v>
      </c>
      <c r="D8798" s="100">
        <v>203.82</v>
      </c>
    </row>
    <row r="8799" spans="1:4" ht="25.5" x14ac:dyDescent="0.2">
      <c r="A8799" s="505">
        <v>40436</v>
      </c>
      <c r="B8799" s="98" t="s">
        <v>12431</v>
      </c>
      <c r="C8799" s="99" t="s">
        <v>10119</v>
      </c>
      <c r="D8799" s="100">
        <v>254.14</v>
      </c>
    </row>
    <row r="8800" spans="1:4" ht="25.5" x14ac:dyDescent="0.2">
      <c r="A8800" s="505">
        <v>4315</v>
      </c>
      <c r="B8800" s="98" t="s">
        <v>12432</v>
      </c>
      <c r="C8800" s="99" t="s">
        <v>10111</v>
      </c>
      <c r="D8800" s="100">
        <v>1.17</v>
      </c>
    </row>
    <row r="8801" spans="1:4" x14ac:dyDescent="0.2">
      <c r="A8801" s="505">
        <v>42482</v>
      </c>
      <c r="B8801" s="98" t="s">
        <v>18963</v>
      </c>
      <c r="C8801" s="99" t="s">
        <v>10111</v>
      </c>
      <c r="D8801" s="100">
        <v>1.56</v>
      </c>
    </row>
    <row r="8802" spans="1:4" x14ac:dyDescent="0.2">
      <c r="A8802" s="505">
        <v>402</v>
      </c>
      <c r="B8802" s="98" t="s">
        <v>12433</v>
      </c>
      <c r="C8802" s="99" t="s">
        <v>10111</v>
      </c>
      <c r="D8802" s="100">
        <v>8.64</v>
      </c>
    </row>
    <row r="8803" spans="1:4" x14ac:dyDescent="0.2">
      <c r="A8803" s="505">
        <v>4226</v>
      </c>
      <c r="B8803" s="98" t="s">
        <v>12434</v>
      </c>
      <c r="C8803" s="99" t="s">
        <v>10170</v>
      </c>
      <c r="D8803" s="100">
        <v>4.87</v>
      </c>
    </row>
    <row r="8804" spans="1:4" x14ac:dyDescent="0.2">
      <c r="A8804" s="505">
        <v>4222</v>
      </c>
      <c r="B8804" s="98" t="s">
        <v>12435</v>
      </c>
      <c r="C8804" s="99" t="s">
        <v>10172</v>
      </c>
      <c r="D8804" s="100">
        <v>4.47</v>
      </c>
    </row>
    <row r="8805" spans="1:4" ht="25.5" x14ac:dyDescent="0.2">
      <c r="A8805" s="505">
        <v>34804</v>
      </c>
      <c r="B8805" s="98" t="s">
        <v>12436</v>
      </c>
      <c r="C8805" s="99" t="s">
        <v>10114</v>
      </c>
      <c r="D8805" s="100">
        <v>36.94</v>
      </c>
    </row>
    <row r="8806" spans="1:4" ht="25.5" x14ac:dyDescent="0.2">
      <c r="A8806" s="505">
        <v>4013</v>
      </c>
      <c r="B8806" s="98" t="s">
        <v>12437</v>
      </c>
      <c r="C8806" s="99" t="s">
        <v>10114</v>
      </c>
      <c r="D8806" s="100">
        <v>4.42</v>
      </c>
    </row>
    <row r="8807" spans="1:4" ht="25.5" x14ac:dyDescent="0.2">
      <c r="A8807" s="505">
        <v>4011</v>
      </c>
      <c r="B8807" s="98" t="s">
        <v>12438</v>
      </c>
      <c r="C8807" s="99" t="s">
        <v>10114</v>
      </c>
      <c r="D8807" s="100">
        <v>4.9400000000000004</v>
      </c>
    </row>
    <row r="8808" spans="1:4" ht="25.5" x14ac:dyDescent="0.2">
      <c r="A8808" s="505">
        <v>4021</v>
      </c>
      <c r="B8808" s="98" t="s">
        <v>12439</v>
      </c>
      <c r="C8808" s="99" t="s">
        <v>10114</v>
      </c>
      <c r="D8808" s="100">
        <v>6.16</v>
      </c>
    </row>
    <row r="8809" spans="1:4" ht="25.5" x14ac:dyDescent="0.2">
      <c r="A8809" s="505">
        <v>4019</v>
      </c>
      <c r="B8809" s="98" t="s">
        <v>12440</v>
      </c>
      <c r="C8809" s="99" t="s">
        <v>10114</v>
      </c>
      <c r="D8809" s="100">
        <v>7.4</v>
      </c>
    </row>
    <row r="8810" spans="1:4" ht="25.5" x14ac:dyDescent="0.2">
      <c r="A8810" s="505">
        <v>4012</v>
      </c>
      <c r="B8810" s="98" t="s">
        <v>12441</v>
      </c>
      <c r="C8810" s="99" t="s">
        <v>10114</v>
      </c>
      <c r="D8810" s="100">
        <v>9.91</v>
      </c>
    </row>
    <row r="8811" spans="1:4" ht="25.5" x14ac:dyDescent="0.2">
      <c r="A8811" s="505">
        <v>4020</v>
      </c>
      <c r="B8811" s="98" t="s">
        <v>12442</v>
      </c>
      <c r="C8811" s="99" t="s">
        <v>10114</v>
      </c>
      <c r="D8811" s="100">
        <v>12.41</v>
      </c>
    </row>
    <row r="8812" spans="1:4" ht="25.5" x14ac:dyDescent="0.2">
      <c r="A8812" s="505">
        <v>4018</v>
      </c>
      <c r="B8812" s="98" t="s">
        <v>12443</v>
      </c>
      <c r="C8812" s="99" t="s">
        <v>10114</v>
      </c>
      <c r="D8812" s="100">
        <v>14.87</v>
      </c>
    </row>
    <row r="8813" spans="1:4" ht="25.5" x14ac:dyDescent="0.2">
      <c r="A8813" s="505">
        <v>36498</v>
      </c>
      <c r="B8813" s="98" t="s">
        <v>12444</v>
      </c>
      <c r="C8813" s="99" t="s">
        <v>10111</v>
      </c>
      <c r="D8813" s="100">
        <v>3755.65</v>
      </c>
    </row>
    <row r="8814" spans="1:4" x14ac:dyDescent="0.2">
      <c r="A8814" s="505">
        <v>12872</v>
      </c>
      <c r="B8814" s="98" t="s">
        <v>12445</v>
      </c>
      <c r="C8814" s="99" t="s">
        <v>10112</v>
      </c>
      <c r="D8814" s="100">
        <v>10.51</v>
      </c>
    </row>
    <row r="8815" spans="1:4" x14ac:dyDescent="0.2">
      <c r="A8815" s="505">
        <v>41075</v>
      </c>
      <c r="B8815" s="98" t="s">
        <v>12446</v>
      </c>
      <c r="C8815" s="99" t="s">
        <v>10297</v>
      </c>
      <c r="D8815" s="100">
        <v>1845.95</v>
      </c>
    </row>
    <row r="8816" spans="1:4" x14ac:dyDescent="0.2">
      <c r="A8816" s="505">
        <v>3315</v>
      </c>
      <c r="B8816" s="98" t="s">
        <v>12447</v>
      </c>
      <c r="C8816" s="99" t="s">
        <v>10170</v>
      </c>
      <c r="D8816" s="100">
        <v>0.53</v>
      </c>
    </row>
    <row r="8817" spans="1:4" x14ac:dyDescent="0.2">
      <c r="A8817" s="505">
        <v>36870</v>
      </c>
      <c r="B8817" s="98" t="s">
        <v>12448</v>
      </c>
      <c r="C8817" s="99" t="s">
        <v>10170</v>
      </c>
      <c r="D8817" s="100">
        <v>0.53</v>
      </c>
    </row>
    <row r="8818" spans="1:4" ht="25.5" x14ac:dyDescent="0.2">
      <c r="A8818" s="505">
        <v>5092</v>
      </c>
      <c r="B8818" s="98" t="s">
        <v>12449</v>
      </c>
      <c r="C8818" s="99" t="s">
        <v>10560</v>
      </c>
      <c r="D8818" s="100">
        <v>12.32</v>
      </c>
    </row>
    <row r="8819" spans="1:4" x14ac:dyDescent="0.2">
      <c r="A8819" s="505">
        <v>11462</v>
      </c>
      <c r="B8819" s="98" t="s">
        <v>12450</v>
      </c>
      <c r="C8819" s="99" t="s">
        <v>10560</v>
      </c>
      <c r="D8819" s="100">
        <v>12.6</v>
      </c>
    </row>
    <row r="8820" spans="1:4" ht="25.5" x14ac:dyDescent="0.2">
      <c r="A8820" s="505">
        <v>36529</v>
      </c>
      <c r="B8820" s="98" t="s">
        <v>12451</v>
      </c>
      <c r="C8820" s="99" t="s">
        <v>10111</v>
      </c>
      <c r="D8820" s="100">
        <v>29445.57</v>
      </c>
    </row>
    <row r="8821" spans="1:4" x14ac:dyDescent="0.2">
      <c r="A8821" s="505">
        <v>3318</v>
      </c>
      <c r="B8821" s="98" t="s">
        <v>12452</v>
      </c>
      <c r="C8821" s="99" t="s">
        <v>10111</v>
      </c>
      <c r="D8821" s="100">
        <v>23085.33</v>
      </c>
    </row>
    <row r="8822" spans="1:4" ht="25.5" x14ac:dyDescent="0.2">
      <c r="A8822" s="505">
        <v>38968</v>
      </c>
      <c r="B8822" s="98" t="s">
        <v>12453</v>
      </c>
      <c r="C8822" s="99" t="s">
        <v>10114</v>
      </c>
      <c r="D8822" s="100">
        <v>217.37</v>
      </c>
    </row>
    <row r="8823" spans="1:4" x14ac:dyDescent="0.2">
      <c r="A8823" s="505">
        <v>3324</v>
      </c>
      <c r="B8823" s="98" t="s">
        <v>12454</v>
      </c>
      <c r="C8823" s="99" t="s">
        <v>10114</v>
      </c>
      <c r="D8823" s="100">
        <v>4.92</v>
      </c>
    </row>
    <row r="8824" spans="1:4" x14ac:dyDescent="0.2">
      <c r="A8824" s="505">
        <v>3322</v>
      </c>
      <c r="B8824" s="98" t="s">
        <v>12455</v>
      </c>
      <c r="C8824" s="99" t="s">
        <v>10114</v>
      </c>
      <c r="D8824" s="100">
        <v>6.9</v>
      </c>
    </row>
    <row r="8825" spans="1:4" x14ac:dyDescent="0.2">
      <c r="A8825" s="505">
        <v>5076</v>
      </c>
      <c r="B8825" s="98" t="s">
        <v>12456</v>
      </c>
      <c r="C8825" s="99" t="s">
        <v>10170</v>
      </c>
      <c r="D8825" s="100">
        <v>11.11</v>
      </c>
    </row>
    <row r="8826" spans="1:4" x14ac:dyDescent="0.2">
      <c r="A8826" s="505">
        <v>5077</v>
      </c>
      <c r="B8826" s="98" t="s">
        <v>12457</v>
      </c>
      <c r="C8826" s="99" t="s">
        <v>10170</v>
      </c>
      <c r="D8826" s="100">
        <v>12.27</v>
      </c>
    </row>
    <row r="8827" spans="1:4" ht="25.5" x14ac:dyDescent="0.2">
      <c r="A8827" s="505">
        <v>11837</v>
      </c>
      <c r="B8827" s="98" t="s">
        <v>12458</v>
      </c>
      <c r="C8827" s="99" t="s">
        <v>10111</v>
      </c>
      <c r="D8827" s="100">
        <v>35.130000000000003</v>
      </c>
    </row>
    <row r="8828" spans="1:4" x14ac:dyDescent="0.2">
      <c r="A8828" s="505">
        <v>38055</v>
      </c>
      <c r="B8828" s="98" t="s">
        <v>12459</v>
      </c>
      <c r="C8828" s="99" t="s">
        <v>10111</v>
      </c>
      <c r="D8828" s="100">
        <v>3.18</v>
      </c>
    </row>
    <row r="8829" spans="1:4" x14ac:dyDescent="0.2">
      <c r="A8829" s="505">
        <v>415</v>
      </c>
      <c r="B8829" s="98" t="s">
        <v>12460</v>
      </c>
      <c r="C8829" s="99" t="s">
        <v>10111</v>
      </c>
      <c r="D8829" s="100">
        <v>14.4</v>
      </c>
    </row>
    <row r="8830" spans="1:4" x14ac:dyDescent="0.2">
      <c r="A8830" s="505">
        <v>416</v>
      </c>
      <c r="B8830" s="98" t="s">
        <v>12461</v>
      </c>
      <c r="C8830" s="99" t="s">
        <v>10111</v>
      </c>
      <c r="D8830" s="100">
        <v>5.27</v>
      </c>
    </row>
    <row r="8831" spans="1:4" x14ac:dyDescent="0.2">
      <c r="A8831" s="505">
        <v>425</v>
      </c>
      <c r="B8831" s="98" t="s">
        <v>12462</v>
      </c>
      <c r="C8831" s="99" t="s">
        <v>10111</v>
      </c>
      <c r="D8831" s="100">
        <v>3.27</v>
      </c>
    </row>
    <row r="8832" spans="1:4" x14ac:dyDescent="0.2">
      <c r="A8832" s="505">
        <v>426</v>
      </c>
      <c r="B8832" s="98" t="s">
        <v>12463</v>
      </c>
      <c r="C8832" s="99" t="s">
        <v>10111</v>
      </c>
      <c r="D8832" s="100">
        <v>18</v>
      </c>
    </row>
    <row r="8833" spans="1:4" x14ac:dyDescent="0.2">
      <c r="A8833" s="505">
        <v>38056</v>
      </c>
      <c r="B8833" s="98" t="s">
        <v>12464</v>
      </c>
      <c r="C8833" s="99" t="s">
        <v>10111</v>
      </c>
      <c r="D8833" s="100">
        <v>17.579999999999998</v>
      </c>
    </row>
    <row r="8834" spans="1:4" x14ac:dyDescent="0.2">
      <c r="A8834" s="505">
        <v>1564</v>
      </c>
      <c r="B8834" s="98" t="s">
        <v>12465</v>
      </c>
      <c r="C8834" s="99" t="s">
        <v>10111</v>
      </c>
      <c r="D8834" s="100">
        <v>6.71</v>
      </c>
    </row>
    <row r="8835" spans="1:4" x14ac:dyDescent="0.2">
      <c r="A8835" s="505">
        <v>11032</v>
      </c>
      <c r="B8835" s="98" t="s">
        <v>12466</v>
      </c>
      <c r="C8835" s="99" t="s">
        <v>10111</v>
      </c>
      <c r="D8835" s="100">
        <v>6.62</v>
      </c>
    </row>
    <row r="8836" spans="1:4" x14ac:dyDescent="0.2">
      <c r="A8836" s="505">
        <v>36786</v>
      </c>
      <c r="B8836" s="98" t="s">
        <v>12467</v>
      </c>
      <c r="C8836" s="99" t="s">
        <v>12468</v>
      </c>
      <c r="D8836" s="100">
        <v>97.73</v>
      </c>
    </row>
    <row r="8837" spans="1:4" x14ac:dyDescent="0.2">
      <c r="A8837" s="505">
        <v>36785</v>
      </c>
      <c r="B8837" s="98" t="s">
        <v>12469</v>
      </c>
      <c r="C8837" s="99" t="s">
        <v>12468</v>
      </c>
      <c r="D8837" s="100">
        <v>84.92</v>
      </c>
    </row>
    <row r="8838" spans="1:4" x14ac:dyDescent="0.2">
      <c r="A8838" s="505">
        <v>36782</v>
      </c>
      <c r="B8838" s="98" t="s">
        <v>12470</v>
      </c>
      <c r="C8838" s="99" t="s">
        <v>12468</v>
      </c>
      <c r="D8838" s="100">
        <v>101.37</v>
      </c>
    </row>
    <row r="8839" spans="1:4" x14ac:dyDescent="0.2">
      <c r="A8839" s="505">
        <v>25930</v>
      </c>
      <c r="B8839" s="98" t="s">
        <v>12471</v>
      </c>
      <c r="C8839" s="99" t="s">
        <v>12468</v>
      </c>
      <c r="D8839" s="100">
        <v>114.18</v>
      </c>
    </row>
    <row r="8840" spans="1:4" ht="25.5" x14ac:dyDescent="0.2">
      <c r="A8840" s="505">
        <v>4824</v>
      </c>
      <c r="B8840" s="98" t="s">
        <v>12472</v>
      </c>
      <c r="C8840" s="99" t="s">
        <v>10170</v>
      </c>
      <c r="D8840" s="100">
        <v>0.41</v>
      </c>
    </row>
    <row r="8841" spans="1:4" ht="25.5" x14ac:dyDescent="0.2">
      <c r="A8841" s="505">
        <v>11795</v>
      </c>
      <c r="B8841" s="98" t="s">
        <v>12473</v>
      </c>
      <c r="C8841" s="99" t="s">
        <v>10114</v>
      </c>
      <c r="D8841" s="100">
        <v>241.5</v>
      </c>
    </row>
    <row r="8842" spans="1:4" x14ac:dyDescent="0.2">
      <c r="A8842" s="505">
        <v>134</v>
      </c>
      <c r="B8842" s="98" t="s">
        <v>12474</v>
      </c>
      <c r="C8842" s="99" t="s">
        <v>10170</v>
      </c>
      <c r="D8842" s="100">
        <v>1.64</v>
      </c>
    </row>
    <row r="8843" spans="1:4" x14ac:dyDescent="0.2">
      <c r="A8843" s="505">
        <v>4229</v>
      </c>
      <c r="B8843" s="98" t="s">
        <v>12475</v>
      </c>
      <c r="C8843" s="99" t="s">
        <v>10170</v>
      </c>
      <c r="D8843" s="100">
        <v>22.52</v>
      </c>
    </row>
    <row r="8844" spans="1:4" x14ac:dyDescent="0.2">
      <c r="A8844" s="505">
        <v>37402</v>
      </c>
      <c r="B8844" s="98" t="s">
        <v>12476</v>
      </c>
      <c r="C8844" s="99" t="s">
        <v>10111</v>
      </c>
      <c r="D8844" s="100">
        <v>39.29</v>
      </c>
    </row>
    <row r="8845" spans="1:4" x14ac:dyDescent="0.2">
      <c r="A8845" s="505">
        <v>11244</v>
      </c>
      <c r="B8845" s="98" t="s">
        <v>12477</v>
      </c>
      <c r="C8845" s="99" t="s">
        <v>10111</v>
      </c>
      <c r="D8845" s="100">
        <v>176.23</v>
      </c>
    </row>
    <row r="8846" spans="1:4" ht="25.5" x14ac:dyDescent="0.2">
      <c r="A8846" s="505">
        <v>11245</v>
      </c>
      <c r="B8846" s="98" t="s">
        <v>12478</v>
      </c>
      <c r="C8846" s="99" t="s">
        <v>10111</v>
      </c>
      <c r="D8846" s="100">
        <v>243.75</v>
      </c>
    </row>
    <row r="8847" spans="1:4" x14ac:dyDescent="0.2">
      <c r="A8847" s="505">
        <v>11235</v>
      </c>
      <c r="B8847" s="98" t="s">
        <v>12479</v>
      </c>
      <c r="C8847" s="99" t="s">
        <v>10111</v>
      </c>
      <c r="D8847" s="100">
        <v>134.47999999999999</v>
      </c>
    </row>
    <row r="8848" spans="1:4" x14ac:dyDescent="0.2">
      <c r="A8848" s="505">
        <v>11236</v>
      </c>
      <c r="B8848" s="98" t="s">
        <v>12480</v>
      </c>
      <c r="C8848" s="99" t="s">
        <v>10111</v>
      </c>
      <c r="D8848" s="100">
        <v>170.9</v>
      </c>
    </row>
    <row r="8849" spans="1:4" x14ac:dyDescent="0.2">
      <c r="A8849" s="505">
        <v>11731</v>
      </c>
      <c r="B8849" s="98" t="s">
        <v>12481</v>
      </c>
      <c r="C8849" s="99" t="s">
        <v>10111</v>
      </c>
      <c r="D8849" s="100">
        <v>4.3499999999999996</v>
      </c>
    </row>
    <row r="8850" spans="1:4" x14ac:dyDescent="0.2">
      <c r="A8850" s="505">
        <v>11732</v>
      </c>
      <c r="B8850" s="98" t="s">
        <v>12482</v>
      </c>
      <c r="C8850" s="99" t="s">
        <v>10111</v>
      </c>
      <c r="D8850" s="100">
        <v>22.1</v>
      </c>
    </row>
    <row r="8851" spans="1:4" x14ac:dyDescent="0.2">
      <c r="A8851" s="505">
        <v>36494</v>
      </c>
      <c r="B8851" s="98" t="s">
        <v>12483</v>
      </c>
      <c r="C8851" s="99" t="s">
        <v>10111</v>
      </c>
      <c r="D8851" s="100">
        <v>340106.25</v>
      </c>
    </row>
    <row r="8852" spans="1:4" x14ac:dyDescent="0.2">
      <c r="A8852" s="505">
        <v>36493</v>
      </c>
      <c r="B8852" s="98" t="s">
        <v>12484</v>
      </c>
      <c r="C8852" s="99" t="s">
        <v>10111</v>
      </c>
      <c r="D8852" s="100">
        <v>385326.56</v>
      </c>
    </row>
    <row r="8853" spans="1:4" x14ac:dyDescent="0.2">
      <c r="A8853" s="505">
        <v>36492</v>
      </c>
      <c r="B8853" s="98" t="s">
        <v>12485</v>
      </c>
      <c r="C8853" s="99" t="s">
        <v>10111</v>
      </c>
      <c r="D8853" s="100">
        <v>715790.62</v>
      </c>
    </row>
    <row r="8854" spans="1:4" ht="25.5" x14ac:dyDescent="0.2">
      <c r="A8854" s="505">
        <v>13333</v>
      </c>
      <c r="B8854" s="98" t="s">
        <v>12486</v>
      </c>
      <c r="C8854" s="99" t="s">
        <v>10111</v>
      </c>
      <c r="D8854" s="100">
        <v>104002.68</v>
      </c>
    </row>
    <row r="8855" spans="1:4" x14ac:dyDescent="0.2">
      <c r="A8855" s="505">
        <v>13533</v>
      </c>
      <c r="B8855" s="98" t="s">
        <v>12487</v>
      </c>
      <c r="C8855" s="99" t="s">
        <v>10111</v>
      </c>
      <c r="D8855" s="100">
        <v>92966.84</v>
      </c>
    </row>
    <row r="8856" spans="1:4" ht="25.5" x14ac:dyDescent="0.2">
      <c r="A8856" s="505">
        <v>36499</v>
      </c>
      <c r="B8856" s="98" t="s">
        <v>12488</v>
      </c>
      <c r="C8856" s="99" t="s">
        <v>10111</v>
      </c>
      <c r="D8856" s="100">
        <v>2028.05</v>
      </c>
    </row>
    <row r="8857" spans="1:4" ht="25.5" x14ac:dyDescent="0.2">
      <c r="A8857" s="505">
        <v>39585</v>
      </c>
      <c r="B8857" s="98" t="s">
        <v>12489</v>
      </c>
      <c r="C8857" s="99" t="s">
        <v>10111</v>
      </c>
      <c r="D8857" s="100">
        <v>67154.53</v>
      </c>
    </row>
    <row r="8858" spans="1:4" ht="25.5" x14ac:dyDescent="0.2">
      <c r="A8858" s="505">
        <v>39586</v>
      </c>
      <c r="B8858" s="98" t="s">
        <v>12490</v>
      </c>
      <c r="C8858" s="99" t="s">
        <v>10111</v>
      </c>
      <c r="D8858" s="100">
        <v>78767.710000000006</v>
      </c>
    </row>
    <row r="8859" spans="1:4" ht="25.5" x14ac:dyDescent="0.2">
      <c r="A8859" s="505">
        <v>39587</v>
      </c>
      <c r="B8859" s="98" t="s">
        <v>12491</v>
      </c>
      <c r="C8859" s="99" t="s">
        <v>10111</v>
      </c>
      <c r="D8859" s="100">
        <v>95935.039999999994</v>
      </c>
    </row>
    <row r="8860" spans="1:4" ht="25.5" x14ac:dyDescent="0.2">
      <c r="A8860" s="505">
        <v>39588</v>
      </c>
      <c r="B8860" s="98" t="s">
        <v>12492</v>
      </c>
      <c r="C8860" s="99" t="s">
        <v>10111</v>
      </c>
      <c r="D8860" s="100">
        <v>111082.68</v>
      </c>
    </row>
    <row r="8861" spans="1:4" ht="25.5" x14ac:dyDescent="0.2">
      <c r="A8861" s="505">
        <v>39584</v>
      </c>
      <c r="B8861" s="98" t="s">
        <v>12493</v>
      </c>
      <c r="C8861" s="99" t="s">
        <v>10111</v>
      </c>
      <c r="D8861" s="100">
        <v>59802.879999999997</v>
      </c>
    </row>
    <row r="8862" spans="1:4" ht="25.5" x14ac:dyDescent="0.2">
      <c r="A8862" s="505">
        <v>39590</v>
      </c>
      <c r="B8862" s="98" t="s">
        <v>12494</v>
      </c>
      <c r="C8862" s="99" t="s">
        <v>10111</v>
      </c>
      <c r="D8862" s="100">
        <v>58368.9</v>
      </c>
    </row>
    <row r="8863" spans="1:4" ht="25.5" x14ac:dyDescent="0.2">
      <c r="A8863" s="505">
        <v>39592</v>
      </c>
      <c r="B8863" s="98" t="s">
        <v>12495</v>
      </c>
      <c r="C8863" s="99" t="s">
        <v>10111</v>
      </c>
      <c r="D8863" s="100">
        <v>83877.52</v>
      </c>
    </row>
    <row r="8864" spans="1:4" ht="25.5" x14ac:dyDescent="0.2">
      <c r="A8864" s="505">
        <v>39593</v>
      </c>
      <c r="B8864" s="98" t="s">
        <v>12496</v>
      </c>
      <c r="C8864" s="99" t="s">
        <v>10111</v>
      </c>
      <c r="D8864" s="100">
        <v>95935.039999999994</v>
      </c>
    </row>
    <row r="8865" spans="1:4" ht="25.5" x14ac:dyDescent="0.2">
      <c r="A8865" s="505">
        <v>14254</v>
      </c>
      <c r="B8865" s="98" t="s">
        <v>12497</v>
      </c>
      <c r="C8865" s="99" t="s">
        <v>10111</v>
      </c>
      <c r="D8865" s="100">
        <v>54531.5</v>
      </c>
    </row>
    <row r="8866" spans="1:4" x14ac:dyDescent="0.2">
      <c r="A8866" s="505">
        <v>25987</v>
      </c>
      <c r="B8866" s="98" t="s">
        <v>12498</v>
      </c>
      <c r="C8866" s="99" t="s">
        <v>10111</v>
      </c>
      <c r="D8866" s="100">
        <v>45538.15</v>
      </c>
    </row>
    <row r="8867" spans="1:4" x14ac:dyDescent="0.2">
      <c r="A8867" s="505">
        <v>25019</v>
      </c>
      <c r="B8867" s="98" t="s">
        <v>12499</v>
      </c>
      <c r="C8867" s="99" t="s">
        <v>10111</v>
      </c>
      <c r="D8867" s="100">
        <v>78057.48</v>
      </c>
    </row>
    <row r="8868" spans="1:4" x14ac:dyDescent="0.2">
      <c r="A8868" s="505">
        <v>36501</v>
      </c>
      <c r="B8868" s="98" t="s">
        <v>12500</v>
      </c>
      <c r="C8868" s="99" t="s">
        <v>10111</v>
      </c>
      <c r="D8868" s="100">
        <v>69498.06</v>
      </c>
    </row>
    <row r="8869" spans="1:4" x14ac:dyDescent="0.2">
      <c r="A8869" s="505">
        <v>25986</v>
      </c>
      <c r="B8869" s="98" t="s">
        <v>12501</v>
      </c>
      <c r="C8869" s="99" t="s">
        <v>10111</v>
      </c>
      <c r="D8869" s="100">
        <v>83549.98</v>
      </c>
    </row>
    <row r="8870" spans="1:4" x14ac:dyDescent="0.2">
      <c r="A8870" s="505">
        <v>36500</v>
      </c>
      <c r="B8870" s="98" t="s">
        <v>12502</v>
      </c>
      <c r="C8870" s="99" t="s">
        <v>10111</v>
      </c>
      <c r="D8870" s="100">
        <v>49112.38</v>
      </c>
    </row>
    <row r="8871" spans="1:4" ht="25.5" x14ac:dyDescent="0.2">
      <c r="A8871" s="505">
        <v>20017</v>
      </c>
      <c r="B8871" s="98" t="s">
        <v>12503</v>
      </c>
      <c r="C8871" s="99" t="s">
        <v>10166</v>
      </c>
      <c r="D8871" s="100">
        <v>2.42</v>
      </c>
    </row>
    <row r="8872" spans="1:4" ht="25.5" x14ac:dyDescent="0.2">
      <c r="A8872" s="505">
        <v>20007</v>
      </c>
      <c r="B8872" s="98" t="s">
        <v>12504</v>
      </c>
      <c r="C8872" s="99" t="s">
        <v>10166</v>
      </c>
      <c r="D8872" s="100">
        <v>1.85</v>
      </c>
    </row>
    <row r="8873" spans="1:4" ht="25.5" x14ac:dyDescent="0.2">
      <c r="A8873" s="505">
        <v>39836</v>
      </c>
      <c r="B8873" s="98" t="s">
        <v>12505</v>
      </c>
      <c r="C8873" s="99" t="s">
        <v>10598</v>
      </c>
      <c r="D8873" s="100">
        <v>118.36</v>
      </c>
    </row>
    <row r="8874" spans="1:4" x14ac:dyDescent="0.2">
      <c r="A8874" s="505">
        <v>39830</v>
      </c>
      <c r="B8874" s="98" t="s">
        <v>12506</v>
      </c>
      <c r="C8874" s="99" t="s">
        <v>10598</v>
      </c>
      <c r="D8874" s="100">
        <v>134.99</v>
      </c>
    </row>
    <row r="8875" spans="1:4" x14ac:dyDescent="0.2">
      <c r="A8875" s="505">
        <v>39831</v>
      </c>
      <c r="B8875" s="98" t="s">
        <v>12507</v>
      </c>
      <c r="C8875" s="99" t="s">
        <v>10598</v>
      </c>
      <c r="D8875" s="100">
        <v>134.69999999999999</v>
      </c>
    </row>
    <row r="8876" spans="1:4" ht="25.5" x14ac:dyDescent="0.2">
      <c r="A8876" s="505">
        <v>36888</v>
      </c>
      <c r="B8876" s="98" t="s">
        <v>12508</v>
      </c>
      <c r="C8876" s="99" t="s">
        <v>10166</v>
      </c>
      <c r="D8876" s="100">
        <v>15.46</v>
      </c>
    </row>
    <row r="8877" spans="1:4" x14ac:dyDescent="0.2">
      <c r="A8877" s="505">
        <v>40527</v>
      </c>
      <c r="B8877" s="98" t="s">
        <v>12509</v>
      </c>
      <c r="C8877" s="99" t="s">
        <v>10111</v>
      </c>
      <c r="D8877" s="100">
        <v>1647.36</v>
      </c>
    </row>
    <row r="8878" spans="1:4" x14ac:dyDescent="0.2">
      <c r="A8878" s="505">
        <v>36497</v>
      </c>
      <c r="B8878" s="98" t="s">
        <v>12510</v>
      </c>
      <c r="C8878" s="99" t="s">
        <v>10111</v>
      </c>
      <c r="D8878" s="100">
        <v>1880.64</v>
      </c>
    </row>
    <row r="8879" spans="1:4" x14ac:dyDescent="0.2">
      <c r="A8879" s="505">
        <v>36487</v>
      </c>
      <c r="B8879" s="98" t="s">
        <v>12511</v>
      </c>
      <c r="C8879" s="99" t="s">
        <v>10111</v>
      </c>
      <c r="D8879" s="100">
        <v>3274.48</v>
      </c>
    </row>
    <row r="8880" spans="1:4" ht="25.5" x14ac:dyDescent="0.2">
      <c r="A8880" s="505">
        <v>25952</v>
      </c>
      <c r="B8880" s="98" t="s">
        <v>12512</v>
      </c>
      <c r="C8880" s="99" t="s">
        <v>10111</v>
      </c>
      <c r="D8880" s="100">
        <v>594728.06000000006</v>
      </c>
    </row>
    <row r="8881" spans="1:4" ht="25.5" x14ac:dyDescent="0.2">
      <c r="A8881" s="505">
        <v>25954</v>
      </c>
      <c r="B8881" s="98" t="s">
        <v>12513</v>
      </c>
      <c r="C8881" s="99" t="s">
        <v>10111</v>
      </c>
      <c r="D8881" s="100">
        <v>1143707.81</v>
      </c>
    </row>
    <row r="8882" spans="1:4" ht="25.5" x14ac:dyDescent="0.2">
      <c r="A8882" s="505">
        <v>25953</v>
      </c>
      <c r="B8882" s="98" t="s">
        <v>12514</v>
      </c>
      <c r="C8882" s="99" t="s">
        <v>10111</v>
      </c>
      <c r="D8882" s="100">
        <v>1944303.27</v>
      </c>
    </row>
    <row r="8883" spans="1:4" ht="38.25" x14ac:dyDescent="0.2">
      <c r="A8883" s="505">
        <v>37776</v>
      </c>
      <c r="B8883" s="98" t="s">
        <v>12515</v>
      </c>
      <c r="C8883" s="99" t="s">
        <v>10111</v>
      </c>
      <c r="D8883" s="100">
        <v>119160.94</v>
      </c>
    </row>
    <row r="8884" spans="1:4" ht="38.25" x14ac:dyDescent="0.2">
      <c r="A8884" s="505">
        <v>37775</v>
      </c>
      <c r="B8884" s="98" t="s">
        <v>12516</v>
      </c>
      <c r="C8884" s="99" t="s">
        <v>10111</v>
      </c>
      <c r="D8884" s="100">
        <v>187687.5</v>
      </c>
    </row>
    <row r="8885" spans="1:4" ht="38.25" x14ac:dyDescent="0.2">
      <c r="A8885" s="505">
        <v>36491</v>
      </c>
      <c r="B8885" s="98" t="s">
        <v>12517</v>
      </c>
      <c r="C8885" s="99" t="s">
        <v>10111</v>
      </c>
      <c r="D8885" s="100">
        <v>695062.5</v>
      </c>
    </row>
    <row r="8886" spans="1:4" ht="38.25" x14ac:dyDescent="0.2">
      <c r="A8886" s="505">
        <v>10712</v>
      </c>
      <c r="B8886" s="98" t="s">
        <v>12518</v>
      </c>
      <c r="C8886" s="99" t="s">
        <v>10111</v>
      </c>
      <c r="D8886" s="100">
        <v>46921.87</v>
      </c>
    </row>
    <row r="8887" spans="1:4" ht="38.25" x14ac:dyDescent="0.2">
      <c r="A8887" s="505">
        <v>3363</v>
      </c>
      <c r="B8887" s="98" t="s">
        <v>12519</v>
      </c>
      <c r="C8887" s="99" t="s">
        <v>10111</v>
      </c>
      <c r="D8887" s="100">
        <v>66000</v>
      </c>
    </row>
    <row r="8888" spans="1:4" ht="38.25" x14ac:dyDescent="0.2">
      <c r="A8888" s="505">
        <v>3365</v>
      </c>
      <c r="B8888" s="98" t="s">
        <v>12520</v>
      </c>
      <c r="C8888" s="99" t="s">
        <v>10111</v>
      </c>
      <c r="D8888" s="100">
        <v>154275</v>
      </c>
    </row>
    <row r="8889" spans="1:4" x14ac:dyDescent="0.2">
      <c r="A8889" s="505">
        <v>7569</v>
      </c>
      <c r="B8889" s="98" t="s">
        <v>12521</v>
      </c>
      <c r="C8889" s="99" t="s">
        <v>10111</v>
      </c>
      <c r="D8889" s="100">
        <v>40.36</v>
      </c>
    </row>
    <row r="8890" spans="1:4" x14ac:dyDescent="0.2">
      <c r="A8890" s="505">
        <v>34349</v>
      </c>
      <c r="B8890" s="98" t="s">
        <v>12522</v>
      </c>
      <c r="C8890" s="99" t="s">
        <v>10111</v>
      </c>
      <c r="D8890" s="100">
        <v>9.69</v>
      </c>
    </row>
    <row r="8891" spans="1:4" ht="25.5" x14ac:dyDescent="0.2">
      <c r="A8891" s="505">
        <v>11991</v>
      </c>
      <c r="B8891" s="98" t="s">
        <v>12523</v>
      </c>
      <c r="C8891" s="99" t="s">
        <v>10111</v>
      </c>
      <c r="D8891" s="100">
        <v>40.020000000000003</v>
      </c>
    </row>
    <row r="8892" spans="1:4" x14ac:dyDescent="0.2">
      <c r="A8892" s="505">
        <v>20062</v>
      </c>
      <c r="B8892" s="98" t="s">
        <v>12524</v>
      </c>
      <c r="C8892" s="99" t="s">
        <v>10111</v>
      </c>
      <c r="D8892" s="100">
        <v>13.63</v>
      </c>
    </row>
    <row r="8893" spans="1:4" ht="25.5" x14ac:dyDescent="0.2">
      <c r="A8893" s="505">
        <v>11029</v>
      </c>
      <c r="B8893" s="98" t="s">
        <v>12525</v>
      </c>
      <c r="C8893" s="99" t="s">
        <v>11604</v>
      </c>
      <c r="D8893" s="100">
        <v>1.01</v>
      </c>
    </row>
    <row r="8894" spans="1:4" ht="25.5" x14ac:dyDescent="0.2">
      <c r="A8894" s="505">
        <v>4316</v>
      </c>
      <c r="B8894" s="98" t="s">
        <v>12526</v>
      </c>
      <c r="C8894" s="99" t="s">
        <v>10111</v>
      </c>
      <c r="D8894" s="100">
        <v>1.02</v>
      </c>
    </row>
    <row r="8895" spans="1:4" ht="25.5" x14ac:dyDescent="0.2">
      <c r="A8895" s="505">
        <v>4313</v>
      </c>
      <c r="B8895" s="98" t="s">
        <v>12527</v>
      </c>
      <c r="C8895" s="99" t="s">
        <v>11604</v>
      </c>
      <c r="D8895" s="100">
        <v>1.47</v>
      </c>
    </row>
    <row r="8896" spans="1:4" ht="25.5" x14ac:dyDescent="0.2">
      <c r="A8896" s="505">
        <v>4317</v>
      </c>
      <c r="B8896" s="98" t="s">
        <v>12528</v>
      </c>
      <c r="C8896" s="99" t="s">
        <v>10111</v>
      </c>
      <c r="D8896" s="100">
        <v>1.67</v>
      </c>
    </row>
    <row r="8897" spans="1:4" ht="25.5" x14ac:dyDescent="0.2">
      <c r="A8897" s="505">
        <v>4314</v>
      </c>
      <c r="B8897" s="98" t="s">
        <v>12529</v>
      </c>
      <c r="C8897" s="99" t="s">
        <v>11604</v>
      </c>
      <c r="D8897" s="100">
        <v>1.96</v>
      </c>
    </row>
    <row r="8898" spans="1:4" x14ac:dyDescent="0.2">
      <c r="A8898" s="505">
        <v>10561</v>
      </c>
      <c r="B8898" s="98" t="s">
        <v>12530</v>
      </c>
      <c r="C8898" s="99" t="s">
        <v>10170</v>
      </c>
      <c r="D8898" s="100">
        <v>0.35</v>
      </c>
    </row>
    <row r="8899" spans="1:4" ht="25.5" x14ac:dyDescent="0.2">
      <c r="A8899" s="505">
        <v>10921</v>
      </c>
      <c r="B8899" s="98" t="s">
        <v>12531</v>
      </c>
      <c r="C8899" s="99" t="s">
        <v>10111</v>
      </c>
      <c r="D8899" s="100">
        <v>2820</v>
      </c>
    </row>
    <row r="8900" spans="1:4" ht="25.5" x14ac:dyDescent="0.2">
      <c r="A8900" s="505">
        <v>10922</v>
      </c>
      <c r="B8900" s="98" t="s">
        <v>12532</v>
      </c>
      <c r="C8900" s="99" t="s">
        <v>10111</v>
      </c>
      <c r="D8900" s="100">
        <v>2554.2800000000002</v>
      </c>
    </row>
    <row r="8901" spans="1:4" x14ac:dyDescent="0.2">
      <c r="A8901" s="505">
        <v>10923</v>
      </c>
      <c r="B8901" s="98" t="s">
        <v>12533</v>
      </c>
      <c r="C8901" s="99" t="s">
        <v>10111</v>
      </c>
      <c r="D8901" s="100">
        <v>1509.69</v>
      </c>
    </row>
    <row r="8902" spans="1:4" x14ac:dyDescent="0.2">
      <c r="A8902" s="505">
        <v>10924</v>
      </c>
      <c r="B8902" s="98" t="s">
        <v>12534</v>
      </c>
      <c r="C8902" s="99" t="s">
        <v>10111</v>
      </c>
      <c r="D8902" s="100">
        <v>1589.99</v>
      </c>
    </row>
    <row r="8903" spans="1:4" ht="25.5" x14ac:dyDescent="0.2">
      <c r="A8903" s="505">
        <v>37772</v>
      </c>
      <c r="B8903" s="98" t="s">
        <v>12535</v>
      </c>
      <c r="C8903" s="99" t="s">
        <v>10111</v>
      </c>
      <c r="D8903" s="100">
        <v>81389.539999999994</v>
      </c>
    </row>
    <row r="8904" spans="1:4" ht="38.25" x14ac:dyDescent="0.2">
      <c r="A8904" s="505">
        <v>37771</v>
      </c>
      <c r="B8904" s="98" t="s">
        <v>12536</v>
      </c>
      <c r="C8904" s="99" t="s">
        <v>10111</v>
      </c>
      <c r="D8904" s="100">
        <v>86585.51</v>
      </c>
    </row>
    <row r="8905" spans="1:4" x14ac:dyDescent="0.2">
      <c r="A8905" s="505">
        <v>12770</v>
      </c>
      <c r="B8905" s="98" t="s">
        <v>12537</v>
      </c>
      <c r="C8905" s="99" t="s">
        <v>10111</v>
      </c>
      <c r="D8905" s="100">
        <v>397.28</v>
      </c>
    </row>
    <row r="8906" spans="1:4" x14ac:dyDescent="0.2">
      <c r="A8906" s="505">
        <v>12772</v>
      </c>
      <c r="B8906" s="98" t="s">
        <v>12538</v>
      </c>
      <c r="C8906" s="99" t="s">
        <v>10111</v>
      </c>
      <c r="D8906" s="100">
        <v>660.27</v>
      </c>
    </row>
    <row r="8907" spans="1:4" x14ac:dyDescent="0.2">
      <c r="A8907" s="505">
        <v>12768</v>
      </c>
      <c r="B8907" s="98" t="s">
        <v>12539</v>
      </c>
      <c r="C8907" s="99" t="s">
        <v>10111</v>
      </c>
      <c r="D8907" s="100">
        <v>928.86</v>
      </c>
    </row>
    <row r="8908" spans="1:4" x14ac:dyDescent="0.2">
      <c r="A8908" s="505">
        <v>12775</v>
      </c>
      <c r="B8908" s="98" t="s">
        <v>12540</v>
      </c>
      <c r="C8908" s="99" t="s">
        <v>10111</v>
      </c>
      <c r="D8908" s="100">
        <v>290.97000000000003</v>
      </c>
    </row>
    <row r="8909" spans="1:4" x14ac:dyDescent="0.2">
      <c r="A8909" s="505">
        <v>12769</v>
      </c>
      <c r="B8909" s="98" t="s">
        <v>12541</v>
      </c>
      <c r="C8909" s="99" t="s">
        <v>10111</v>
      </c>
      <c r="D8909" s="100">
        <v>76.099999999999994</v>
      </c>
    </row>
    <row r="8910" spans="1:4" x14ac:dyDescent="0.2">
      <c r="A8910" s="505">
        <v>12773</v>
      </c>
      <c r="B8910" s="98" t="s">
        <v>12542</v>
      </c>
      <c r="C8910" s="99" t="s">
        <v>10111</v>
      </c>
      <c r="D8910" s="100">
        <v>81.69</v>
      </c>
    </row>
    <row r="8911" spans="1:4" x14ac:dyDescent="0.2">
      <c r="A8911" s="505">
        <v>12774</v>
      </c>
      <c r="B8911" s="98" t="s">
        <v>12543</v>
      </c>
      <c r="C8911" s="99" t="s">
        <v>10111</v>
      </c>
      <c r="D8911" s="100">
        <v>100.72</v>
      </c>
    </row>
    <row r="8912" spans="1:4" x14ac:dyDescent="0.2">
      <c r="A8912" s="505">
        <v>12776</v>
      </c>
      <c r="B8912" s="98" t="s">
        <v>12544</v>
      </c>
      <c r="C8912" s="99" t="s">
        <v>10111</v>
      </c>
      <c r="D8912" s="100">
        <v>1499.61</v>
      </c>
    </row>
    <row r="8913" spans="1:4" x14ac:dyDescent="0.2">
      <c r="A8913" s="505">
        <v>12777</v>
      </c>
      <c r="B8913" s="98" t="s">
        <v>12545</v>
      </c>
      <c r="C8913" s="99" t="s">
        <v>10111</v>
      </c>
      <c r="D8913" s="100">
        <v>1958.45</v>
      </c>
    </row>
    <row r="8914" spans="1:4" ht="25.5" x14ac:dyDescent="0.2">
      <c r="A8914" s="505">
        <v>3391</v>
      </c>
      <c r="B8914" s="98" t="s">
        <v>12546</v>
      </c>
      <c r="C8914" s="99" t="s">
        <v>10111</v>
      </c>
      <c r="D8914" s="100">
        <v>67.040000000000006</v>
      </c>
    </row>
    <row r="8915" spans="1:4" ht="25.5" x14ac:dyDescent="0.2">
      <c r="A8915" s="505">
        <v>3389</v>
      </c>
      <c r="B8915" s="98" t="s">
        <v>12547</v>
      </c>
      <c r="C8915" s="99" t="s">
        <v>10111</v>
      </c>
      <c r="D8915" s="100">
        <v>34.78</v>
      </c>
    </row>
    <row r="8916" spans="1:4" ht="25.5" x14ac:dyDescent="0.2">
      <c r="A8916" s="505">
        <v>3390</v>
      </c>
      <c r="B8916" s="98" t="s">
        <v>12548</v>
      </c>
      <c r="C8916" s="99" t="s">
        <v>10111</v>
      </c>
      <c r="D8916" s="100">
        <v>39.14</v>
      </c>
    </row>
    <row r="8917" spans="1:4" x14ac:dyDescent="0.2">
      <c r="A8917" s="505">
        <v>12873</v>
      </c>
      <c r="B8917" s="98" t="s">
        <v>12549</v>
      </c>
      <c r="C8917" s="99" t="s">
        <v>10112</v>
      </c>
      <c r="D8917" s="100">
        <v>13.21</v>
      </c>
    </row>
    <row r="8918" spans="1:4" x14ac:dyDescent="0.2">
      <c r="A8918" s="505">
        <v>41076</v>
      </c>
      <c r="B8918" s="98" t="s">
        <v>12550</v>
      </c>
      <c r="C8918" s="99" t="s">
        <v>10297</v>
      </c>
      <c r="D8918" s="100">
        <v>2318.5500000000002</v>
      </c>
    </row>
    <row r="8919" spans="1:4" x14ac:dyDescent="0.2">
      <c r="A8919" s="505">
        <v>140</v>
      </c>
      <c r="B8919" s="98" t="s">
        <v>12551</v>
      </c>
      <c r="C8919" s="99" t="s">
        <v>10170</v>
      </c>
      <c r="D8919" s="100">
        <v>16.260000000000002</v>
      </c>
    </row>
    <row r="8920" spans="1:4" x14ac:dyDescent="0.2">
      <c r="A8920" s="505">
        <v>151</v>
      </c>
      <c r="B8920" s="98" t="s">
        <v>12552</v>
      </c>
      <c r="C8920" s="99" t="s">
        <v>10172</v>
      </c>
      <c r="D8920" s="100">
        <v>20.45</v>
      </c>
    </row>
    <row r="8921" spans="1:4" x14ac:dyDescent="0.2">
      <c r="A8921" s="505">
        <v>7340</v>
      </c>
      <c r="B8921" s="98" t="s">
        <v>12553</v>
      </c>
      <c r="C8921" s="99" t="s">
        <v>10172</v>
      </c>
      <c r="D8921" s="100">
        <v>12.54</v>
      </c>
    </row>
    <row r="8922" spans="1:4" x14ac:dyDescent="0.2">
      <c r="A8922" s="505">
        <v>2701</v>
      </c>
      <c r="B8922" s="98" t="s">
        <v>12554</v>
      </c>
      <c r="C8922" s="99" t="s">
        <v>10112</v>
      </c>
      <c r="D8922" s="100">
        <v>15.35</v>
      </c>
    </row>
    <row r="8923" spans="1:4" x14ac:dyDescent="0.2">
      <c r="A8923" s="505">
        <v>40929</v>
      </c>
      <c r="B8923" s="98" t="s">
        <v>12555</v>
      </c>
      <c r="C8923" s="99" t="s">
        <v>10297</v>
      </c>
      <c r="D8923" s="100">
        <v>2692</v>
      </c>
    </row>
    <row r="8924" spans="1:4" x14ac:dyDescent="0.2">
      <c r="A8924" s="505">
        <v>38114</v>
      </c>
      <c r="B8924" s="98" t="s">
        <v>12556</v>
      </c>
      <c r="C8924" s="99" t="s">
        <v>10111</v>
      </c>
      <c r="D8924" s="100">
        <v>14.72</v>
      </c>
    </row>
    <row r="8925" spans="1:4" ht="25.5" x14ac:dyDescent="0.2">
      <c r="A8925" s="505">
        <v>38064</v>
      </c>
      <c r="B8925" s="98" t="s">
        <v>12557</v>
      </c>
      <c r="C8925" s="99" t="s">
        <v>10111</v>
      </c>
      <c r="D8925" s="100">
        <v>16.46</v>
      </c>
    </row>
    <row r="8926" spans="1:4" x14ac:dyDescent="0.2">
      <c r="A8926" s="505">
        <v>38115</v>
      </c>
      <c r="B8926" s="98" t="s">
        <v>12558</v>
      </c>
      <c r="C8926" s="99" t="s">
        <v>10111</v>
      </c>
      <c r="D8926" s="100">
        <v>15.72</v>
      </c>
    </row>
    <row r="8927" spans="1:4" ht="25.5" x14ac:dyDescent="0.2">
      <c r="A8927" s="505">
        <v>38065</v>
      </c>
      <c r="B8927" s="98" t="s">
        <v>12559</v>
      </c>
      <c r="C8927" s="99" t="s">
        <v>10111</v>
      </c>
      <c r="D8927" s="100">
        <v>23.36</v>
      </c>
    </row>
    <row r="8928" spans="1:4" ht="25.5" x14ac:dyDescent="0.2">
      <c r="A8928" s="505">
        <v>38078</v>
      </c>
      <c r="B8928" s="98" t="s">
        <v>12560</v>
      </c>
      <c r="C8928" s="99" t="s">
        <v>10111</v>
      </c>
      <c r="D8928" s="100">
        <v>13.63</v>
      </c>
    </row>
    <row r="8929" spans="1:4" x14ac:dyDescent="0.2">
      <c r="A8929" s="505">
        <v>38113</v>
      </c>
      <c r="B8929" s="98" t="s">
        <v>12561</v>
      </c>
      <c r="C8929" s="99" t="s">
        <v>10111</v>
      </c>
      <c r="D8929" s="100">
        <v>7.4</v>
      </c>
    </row>
    <row r="8930" spans="1:4" ht="25.5" x14ac:dyDescent="0.2">
      <c r="A8930" s="505">
        <v>38063</v>
      </c>
      <c r="B8930" s="98" t="s">
        <v>12562</v>
      </c>
      <c r="C8930" s="99" t="s">
        <v>10111</v>
      </c>
      <c r="D8930" s="100">
        <v>7.94</v>
      </c>
    </row>
    <row r="8931" spans="1:4" ht="25.5" x14ac:dyDescent="0.2">
      <c r="A8931" s="505">
        <v>38080</v>
      </c>
      <c r="B8931" s="98" t="s">
        <v>12563</v>
      </c>
      <c r="C8931" s="99" t="s">
        <v>10111</v>
      </c>
      <c r="D8931" s="100">
        <v>23.67</v>
      </c>
    </row>
    <row r="8932" spans="1:4" ht="25.5" x14ac:dyDescent="0.2">
      <c r="A8932" s="505">
        <v>38069</v>
      </c>
      <c r="B8932" s="98" t="s">
        <v>12564</v>
      </c>
      <c r="C8932" s="99" t="s">
        <v>10111</v>
      </c>
      <c r="D8932" s="100">
        <v>12.94</v>
      </c>
    </row>
    <row r="8933" spans="1:4" ht="25.5" x14ac:dyDescent="0.2">
      <c r="A8933" s="505">
        <v>38077</v>
      </c>
      <c r="B8933" s="98" t="s">
        <v>12565</v>
      </c>
      <c r="C8933" s="99" t="s">
        <v>10111</v>
      </c>
      <c r="D8933" s="100">
        <v>12.65</v>
      </c>
    </row>
    <row r="8934" spans="1:4" ht="25.5" x14ac:dyDescent="0.2">
      <c r="A8934" s="505">
        <v>38073</v>
      </c>
      <c r="B8934" s="98" t="s">
        <v>12566</v>
      </c>
      <c r="C8934" s="99" t="s">
        <v>10111</v>
      </c>
      <c r="D8934" s="100">
        <v>19.27</v>
      </c>
    </row>
    <row r="8935" spans="1:4" x14ac:dyDescent="0.2">
      <c r="A8935" s="505">
        <v>38112</v>
      </c>
      <c r="B8935" s="98" t="s">
        <v>12567</v>
      </c>
      <c r="C8935" s="99" t="s">
        <v>10111</v>
      </c>
      <c r="D8935" s="100">
        <v>5.68</v>
      </c>
    </row>
    <row r="8936" spans="1:4" ht="25.5" x14ac:dyDescent="0.2">
      <c r="A8936" s="505">
        <v>38062</v>
      </c>
      <c r="B8936" s="98" t="s">
        <v>12568</v>
      </c>
      <c r="C8936" s="99" t="s">
        <v>10111</v>
      </c>
      <c r="D8936" s="100">
        <v>5.83</v>
      </c>
    </row>
    <row r="8937" spans="1:4" x14ac:dyDescent="0.2">
      <c r="A8937" s="505">
        <v>12128</v>
      </c>
      <c r="B8937" s="98" t="s">
        <v>12569</v>
      </c>
      <c r="C8937" s="99" t="s">
        <v>10111</v>
      </c>
      <c r="D8937" s="100">
        <v>7.8</v>
      </c>
    </row>
    <row r="8938" spans="1:4" x14ac:dyDescent="0.2">
      <c r="A8938" s="505">
        <v>12129</v>
      </c>
      <c r="B8938" s="98" t="s">
        <v>12570</v>
      </c>
      <c r="C8938" s="99" t="s">
        <v>10111</v>
      </c>
      <c r="D8938" s="100">
        <v>10.3</v>
      </c>
    </row>
    <row r="8939" spans="1:4" ht="25.5" x14ac:dyDescent="0.2">
      <c r="A8939" s="505">
        <v>38081</v>
      </c>
      <c r="B8939" s="98" t="s">
        <v>12571</v>
      </c>
      <c r="C8939" s="99" t="s">
        <v>10111</v>
      </c>
      <c r="D8939" s="100">
        <v>20.07</v>
      </c>
    </row>
    <row r="8940" spans="1:4" ht="25.5" x14ac:dyDescent="0.2">
      <c r="A8940" s="505">
        <v>38070</v>
      </c>
      <c r="B8940" s="98" t="s">
        <v>12572</v>
      </c>
      <c r="C8940" s="99" t="s">
        <v>10111</v>
      </c>
      <c r="D8940" s="100">
        <v>13.83</v>
      </c>
    </row>
    <row r="8941" spans="1:4" ht="25.5" x14ac:dyDescent="0.2">
      <c r="A8941" s="505">
        <v>38074</v>
      </c>
      <c r="B8941" s="98" t="s">
        <v>12573</v>
      </c>
      <c r="C8941" s="99" t="s">
        <v>10111</v>
      </c>
      <c r="D8941" s="100">
        <v>21.03</v>
      </c>
    </row>
    <row r="8942" spans="1:4" ht="25.5" x14ac:dyDescent="0.2">
      <c r="A8942" s="505">
        <v>38079</v>
      </c>
      <c r="B8942" s="98" t="s">
        <v>12574</v>
      </c>
      <c r="C8942" s="99" t="s">
        <v>10111</v>
      </c>
      <c r="D8942" s="100">
        <v>18.05</v>
      </c>
    </row>
    <row r="8943" spans="1:4" ht="25.5" x14ac:dyDescent="0.2">
      <c r="A8943" s="505">
        <v>38072</v>
      </c>
      <c r="B8943" s="98" t="s">
        <v>12575</v>
      </c>
      <c r="C8943" s="99" t="s">
        <v>10111</v>
      </c>
      <c r="D8943" s="100">
        <v>17.350000000000001</v>
      </c>
    </row>
    <row r="8944" spans="1:4" ht="25.5" x14ac:dyDescent="0.2">
      <c r="A8944" s="505">
        <v>38068</v>
      </c>
      <c r="B8944" s="98" t="s">
        <v>12576</v>
      </c>
      <c r="C8944" s="99" t="s">
        <v>10111</v>
      </c>
      <c r="D8944" s="100">
        <v>11.97</v>
      </c>
    </row>
    <row r="8945" spans="1:4" ht="25.5" x14ac:dyDescent="0.2">
      <c r="A8945" s="505">
        <v>38071</v>
      </c>
      <c r="B8945" s="98" t="s">
        <v>12577</v>
      </c>
      <c r="C8945" s="99" t="s">
        <v>10111</v>
      </c>
      <c r="D8945" s="100">
        <v>14.32</v>
      </c>
    </row>
    <row r="8946" spans="1:4" ht="25.5" x14ac:dyDescent="0.2">
      <c r="A8946" s="505">
        <v>38412</v>
      </c>
      <c r="B8946" s="98" t="s">
        <v>12578</v>
      </c>
      <c r="C8946" s="99" t="s">
        <v>10111</v>
      </c>
      <c r="D8946" s="100">
        <v>994.67</v>
      </c>
    </row>
    <row r="8947" spans="1:4" ht="25.5" x14ac:dyDescent="0.2">
      <c r="A8947" s="505">
        <v>3405</v>
      </c>
      <c r="B8947" s="98" t="s">
        <v>12579</v>
      </c>
      <c r="C8947" s="99" t="s">
        <v>10111</v>
      </c>
      <c r="D8947" s="100">
        <v>49.65</v>
      </c>
    </row>
    <row r="8948" spans="1:4" x14ac:dyDescent="0.2">
      <c r="A8948" s="505">
        <v>3394</v>
      </c>
      <c r="B8948" s="98" t="s">
        <v>12580</v>
      </c>
      <c r="C8948" s="99" t="s">
        <v>10111</v>
      </c>
      <c r="D8948" s="100">
        <v>262.13</v>
      </c>
    </row>
    <row r="8949" spans="1:4" x14ac:dyDescent="0.2">
      <c r="A8949" s="505">
        <v>3393</v>
      </c>
      <c r="B8949" s="98" t="s">
        <v>12581</v>
      </c>
      <c r="C8949" s="99" t="s">
        <v>10111</v>
      </c>
      <c r="D8949" s="100">
        <v>446.3</v>
      </c>
    </row>
    <row r="8950" spans="1:4" x14ac:dyDescent="0.2">
      <c r="A8950" s="505">
        <v>3406</v>
      </c>
      <c r="B8950" s="98" t="s">
        <v>12582</v>
      </c>
      <c r="C8950" s="99" t="s">
        <v>10111</v>
      </c>
      <c r="D8950" s="100">
        <v>15.2</v>
      </c>
    </row>
    <row r="8951" spans="1:4" x14ac:dyDescent="0.2">
      <c r="A8951" s="505">
        <v>3395</v>
      </c>
      <c r="B8951" s="98" t="s">
        <v>12583</v>
      </c>
      <c r="C8951" s="99" t="s">
        <v>10111</v>
      </c>
      <c r="D8951" s="100">
        <v>64.12</v>
      </c>
    </row>
    <row r="8952" spans="1:4" ht="25.5" x14ac:dyDescent="0.2">
      <c r="A8952" s="505">
        <v>3398</v>
      </c>
      <c r="B8952" s="98" t="s">
        <v>12584</v>
      </c>
      <c r="C8952" s="99" t="s">
        <v>10111</v>
      </c>
      <c r="D8952" s="100">
        <v>3.04</v>
      </c>
    </row>
    <row r="8953" spans="1:4" ht="25.5" x14ac:dyDescent="0.2">
      <c r="A8953" s="505">
        <v>34379</v>
      </c>
      <c r="B8953" s="98" t="s">
        <v>12585</v>
      </c>
      <c r="C8953" s="99" t="s">
        <v>10111</v>
      </c>
      <c r="D8953" s="100">
        <v>471.51</v>
      </c>
    </row>
    <row r="8954" spans="1:4" ht="25.5" x14ac:dyDescent="0.2">
      <c r="A8954" s="505">
        <v>34378</v>
      </c>
      <c r="B8954" s="98" t="s">
        <v>12586</v>
      </c>
      <c r="C8954" s="99" t="s">
        <v>10111</v>
      </c>
      <c r="D8954" s="100">
        <v>379.77</v>
      </c>
    </row>
    <row r="8955" spans="1:4" ht="25.5" x14ac:dyDescent="0.2">
      <c r="A8955" s="505">
        <v>34377</v>
      </c>
      <c r="B8955" s="98" t="s">
        <v>12587</v>
      </c>
      <c r="C8955" s="99" t="s">
        <v>10111</v>
      </c>
      <c r="D8955" s="100">
        <v>350.23</v>
      </c>
    </row>
    <row r="8956" spans="1:4" ht="25.5" x14ac:dyDescent="0.2">
      <c r="A8956" s="505">
        <v>581</v>
      </c>
      <c r="B8956" s="98" t="s">
        <v>12588</v>
      </c>
      <c r="C8956" s="99" t="s">
        <v>10114</v>
      </c>
      <c r="D8956" s="100">
        <v>665.21</v>
      </c>
    </row>
    <row r="8957" spans="1:4" ht="38.25" x14ac:dyDescent="0.2">
      <c r="A8957" s="505">
        <v>40662</v>
      </c>
      <c r="B8957" s="98" t="s">
        <v>12589</v>
      </c>
      <c r="C8957" s="99" t="s">
        <v>10111</v>
      </c>
      <c r="D8957" s="100">
        <v>122.24</v>
      </c>
    </row>
    <row r="8958" spans="1:4" ht="38.25" x14ac:dyDescent="0.2">
      <c r="A8958" s="505">
        <v>3437</v>
      </c>
      <c r="B8958" s="98" t="s">
        <v>12590</v>
      </c>
      <c r="C8958" s="99" t="s">
        <v>10114</v>
      </c>
      <c r="D8958" s="100">
        <v>339.56</v>
      </c>
    </row>
    <row r="8959" spans="1:4" x14ac:dyDescent="0.2">
      <c r="A8959" s="505">
        <v>11183</v>
      </c>
      <c r="B8959" s="98" t="s">
        <v>12591</v>
      </c>
      <c r="C8959" s="99" t="s">
        <v>10111</v>
      </c>
      <c r="D8959" s="100">
        <v>226.13</v>
      </c>
    </row>
    <row r="8960" spans="1:4" x14ac:dyDescent="0.2">
      <c r="A8960" s="505">
        <v>11190</v>
      </c>
      <c r="B8960" s="98" t="s">
        <v>12592</v>
      </c>
      <c r="C8960" s="99" t="s">
        <v>10111</v>
      </c>
      <c r="D8960" s="100">
        <v>104.9</v>
      </c>
    </row>
    <row r="8961" spans="1:4" x14ac:dyDescent="0.2">
      <c r="A8961" s="505">
        <v>616</v>
      </c>
      <c r="B8961" s="98" t="s">
        <v>12593</v>
      </c>
      <c r="C8961" s="99" t="s">
        <v>10111</v>
      </c>
      <c r="D8961" s="100">
        <v>123.37</v>
      </c>
    </row>
    <row r="8962" spans="1:4" x14ac:dyDescent="0.2">
      <c r="A8962" s="505">
        <v>615</v>
      </c>
      <c r="B8962" s="98" t="s">
        <v>12593</v>
      </c>
      <c r="C8962" s="99" t="s">
        <v>10114</v>
      </c>
      <c r="D8962" s="100">
        <v>257.02</v>
      </c>
    </row>
    <row r="8963" spans="1:4" x14ac:dyDescent="0.2">
      <c r="A8963" s="505">
        <v>11192</v>
      </c>
      <c r="B8963" s="98" t="s">
        <v>12594</v>
      </c>
      <c r="C8963" s="99" t="s">
        <v>10111</v>
      </c>
      <c r="D8963" s="100">
        <v>193.01</v>
      </c>
    </row>
    <row r="8964" spans="1:4" x14ac:dyDescent="0.2">
      <c r="A8964" s="505">
        <v>11231</v>
      </c>
      <c r="B8964" s="98" t="s">
        <v>12594</v>
      </c>
      <c r="C8964" s="99" t="s">
        <v>10114</v>
      </c>
      <c r="D8964" s="100">
        <v>301.57</v>
      </c>
    </row>
    <row r="8965" spans="1:4" ht="38.25" x14ac:dyDescent="0.2">
      <c r="A8965" s="505">
        <v>3428</v>
      </c>
      <c r="B8965" s="98" t="s">
        <v>12595</v>
      </c>
      <c r="C8965" s="99" t="s">
        <v>10114</v>
      </c>
      <c r="D8965" s="100">
        <v>503.69</v>
      </c>
    </row>
    <row r="8966" spans="1:4" ht="38.25" x14ac:dyDescent="0.2">
      <c r="A8966" s="505">
        <v>3429</v>
      </c>
      <c r="B8966" s="98" t="s">
        <v>12596</v>
      </c>
      <c r="C8966" s="99" t="s">
        <v>10114</v>
      </c>
      <c r="D8966" s="100">
        <v>287.77999999999997</v>
      </c>
    </row>
    <row r="8967" spans="1:4" ht="38.25" x14ac:dyDescent="0.2">
      <c r="A8967" s="505">
        <v>34371</v>
      </c>
      <c r="B8967" s="98" t="s">
        <v>12597</v>
      </c>
      <c r="C8967" s="99" t="s">
        <v>10111</v>
      </c>
      <c r="D8967" s="100">
        <v>1281.94</v>
      </c>
    </row>
    <row r="8968" spans="1:4" ht="38.25" x14ac:dyDescent="0.2">
      <c r="A8968" s="505">
        <v>34370</v>
      </c>
      <c r="B8968" s="98" t="s">
        <v>12598</v>
      </c>
      <c r="C8968" s="99" t="s">
        <v>10111</v>
      </c>
      <c r="D8968" s="100">
        <v>1063.1199999999999</v>
      </c>
    </row>
    <row r="8969" spans="1:4" ht="38.25" x14ac:dyDescent="0.2">
      <c r="A8969" s="505">
        <v>34372</v>
      </c>
      <c r="B8969" s="98" t="s">
        <v>12599</v>
      </c>
      <c r="C8969" s="99" t="s">
        <v>10111</v>
      </c>
      <c r="D8969" s="100">
        <v>1478.95</v>
      </c>
    </row>
    <row r="8970" spans="1:4" ht="38.25" x14ac:dyDescent="0.2">
      <c r="A8970" s="505">
        <v>34373</v>
      </c>
      <c r="B8970" s="98" t="s">
        <v>12600</v>
      </c>
      <c r="C8970" s="99" t="s">
        <v>10111</v>
      </c>
      <c r="D8970" s="100">
        <v>1830.72</v>
      </c>
    </row>
    <row r="8971" spans="1:4" ht="25.5" x14ac:dyDescent="0.2">
      <c r="A8971" s="505">
        <v>36896</v>
      </c>
      <c r="B8971" s="98" t="s">
        <v>12601</v>
      </c>
      <c r="C8971" s="99" t="s">
        <v>10111</v>
      </c>
      <c r="D8971" s="100">
        <v>610</v>
      </c>
    </row>
    <row r="8972" spans="1:4" ht="25.5" x14ac:dyDescent="0.2">
      <c r="A8972" s="505">
        <v>34367</v>
      </c>
      <c r="B8972" s="98" t="s">
        <v>12602</v>
      </c>
      <c r="C8972" s="99" t="s">
        <v>10111</v>
      </c>
      <c r="D8972" s="100">
        <v>716.53</v>
      </c>
    </row>
    <row r="8973" spans="1:4" ht="25.5" x14ac:dyDescent="0.2">
      <c r="A8973" s="505">
        <v>36884</v>
      </c>
      <c r="B8973" s="98" t="s">
        <v>12603</v>
      </c>
      <c r="C8973" s="99" t="s">
        <v>10114</v>
      </c>
      <c r="D8973" s="100">
        <v>593.46</v>
      </c>
    </row>
    <row r="8974" spans="1:4" ht="25.5" x14ac:dyDescent="0.2">
      <c r="A8974" s="505">
        <v>36897</v>
      </c>
      <c r="B8974" s="98" t="s">
        <v>12603</v>
      </c>
      <c r="C8974" s="99" t="s">
        <v>10111</v>
      </c>
      <c r="D8974" s="100">
        <v>844.95</v>
      </c>
    </row>
    <row r="8975" spans="1:4" ht="25.5" x14ac:dyDescent="0.2">
      <c r="A8975" s="505">
        <v>597</v>
      </c>
      <c r="B8975" s="98" t="s">
        <v>12604</v>
      </c>
      <c r="C8975" s="99" t="s">
        <v>10114</v>
      </c>
      <c r="D8975" s="100">
        <v>624.1</v>
      </c>
    </row>
    <row r="8976" spans="1:4" ht="25.5" x14ac:dyDescent="0.2">
      <c r="A8976" s="505">
        <v>34369</v>
      </c>
      <c r="B8976" s="98" t="s">
        <v>12605</v>
      </c>
      <c r="C8976" s="99" t="s">
        <v>10111</v>
      </c>
      <c r="D8976" s="100">
        <v>1001.1</v>
      </c>
    </row>
    <row r="8977" spans="1:4" ht="25.5" x14ac:dyDescent="0.2">
      <c r="A8977" s="505">
        <v>34362</v>
      </c>
      <c r="B8977" s="98" t="s">
        <v>12606</v>
      </c>
      <c r="C8977" s="99" t="s">
        <v>10111</v>
      </c>
      <c r="D8977" s="100">
        <v>694.64</v>
      </c>
    </row>
    <row r="8978" spans="1:4" ht="25.5" x14ac:dyDescent="0.2">
      <c r="A8978" s="505">
        <v>34363</v>
      </c>
      <c r="B8978" s="98" t="s">
        <v>12607</v>
      </c>
      <c r="C8978" s="99" t="s">
        <v>10111</v>
      </c>
      <c r="D8978" s="100">
        <v>785.11</v>
      </c>
    </row>
    <row r="8979" spans="1:4" ht="25.5" x14ac:dyDescent="0.2">
      <c r="A8979" s="505">
        <v>34364</v>
      </c>
      <c r="B8979" s="98" t="s">
        <v>12608</v>
      </c>
      <c r="C8979" s="99" t="s">
        <v>10111</v>
      </c>
      <c r="D8979" s="100">
        <v>979.21</v>
      </c>
    </row>
    <row r="8980" spans="1:4" ht="25.5" x14ac:dyDescent="0.2">
      <c r="A8980" s="505">
        <v>34365</v>
      </c>
      <c r="B8980" s="98" t="s">
        <v>12609</v>
      </c>
      <c r="C8980" s="99" t="s">
        <v>10111</v>
      </c>
      <c r="D8980" s="100">
        <v>1103.25</v>
      </c>
    </row>
    <row r="8981" spans="1:4" ht="25.5" x14ac:dyDescent="0.2">
      <c r="A8981" s="505">
        <v>11199</v>
      </c>
      <c r="B8981" s="98" t="s">
        <v>12610</v>
      </c>
      <c r="C8981" s="99" t="s">
        <v>10111</v>
      </c>
      <c r="D8981" s="100">
        <v>579.34</v>
      </c>
    </row>
    <row r="8982" spans="1:4" ht="25.5" x14ac:dyDescent="0.2">
      <c r="A8982" s="505">
        <v>34801</v>
      </c>
      <c r="B8982" s="98" t="s">
        <v>12611</v>
      </c>
      <c r="C8982" s="99" t="s">
        <v>10111</v>
      </c>
      <c r="D8982" s="100">
        <v>726.74</v>
      </c>
    </row>
    <row r="8983" spans="1:4" ht="25.5" x14ac:dyDescent="0.2">
      <c r="A8983" s="505">
        <v>34799</v>
      </c>
      <c r="B8983" s="98" t="s">
        <v>12612</v>
      </c>
      <c r="C8983" s="99" t="s">
        <v>10111</v>
      </c>
      <c r="D8983" s="100">
        <v>896.23</v>
      </c>
    </row>
    <row r="8984" spans="1:4" ht="25.5" x14ac:dyDescent="0.2">
      <c r="A8984" s="505">
        <v>622</v>
      </c>
      <c r="B8984" s="98" t="s">
        <v>12613</v>
      </c>
      <c r="C8984" s="99" t="s">
        <v>10111</v>
      </c>
      <c r="D8984" s="100">
        <v>403.48</v>
      </c>
    </row>
    <row r="8985" spans="1:4" ht="25.5" x14ac:dyDescent="0.2">
      <c r="A8985" s="505">
        <v>34805</v>
      </c>
      <c r="B8985" s="98" t="s">
        <v>12614</v>
      </c>
      <c r="C8985" s="99" t="s">
        <v>10114</v>
      </c>
      <c r="D8985" s="100">
        <v>301.98</v>
      </c>
    </row>
    <row r="8986" spans="1:4" ht="25.5" x14ac:dyDescent="0.2">
      <c r="A8986" s="505">
        <v>34803</v>
      </c>
      <c r="B8986" s="98" t="s">
        <v>12615</v>
      </c>
      <c r="C8986" s="99" t="s">
        <v>10111</v>
      </c>
      <c r="D8986" s="100">
        <v>365.15</v>
      </c>
    </row>
    <row r="8987" spans="1:4" ht="25.5" x14ac:dyDescent="0.2">
      <c r="A8987" s="505">
        <v>606</v>
      </c>
      <c r="B8987" s="98" t="s">
        <v>12616</v>
      </c>
      <c r="C8987" s="99" t="s">
        <v>10114</v>
      </c>
      <c r="D8987" s="100">
        <v>403.75</v>
      </c>
    </row>
    <row r="8988" spans="1:4" ht="25.5" x14ac:dyDescent="0.2">
      <c r="A8988" s="505">
        <v>11227</v>
      </c>
      <c r="B8988" s="98" t="s">
        <v>12617</v>
      </c>
      <c r="C8988" s="99" t="s">
        <v>10111</v>
      </c>
      <c r="D8988" s="100">
        <v>427.63</v>
      </c>
    </row>
    <row r="8989" spans="1:4" ht="25.5" x14ac:dyDescent="0.2">
      <c r="A8989" s="505">
        <v>11193</v>
      </c>
      <c r="B8989" s="98" t="s">
        <v>12618</v>
      </c>
      <c r="C8989" s="99" t="s">
        <v>10114</v>
      </c>
      <c r="D8989" s="100">
        <v>409.36</v>
      </c>
    </row>
    <row r="8990" spans="1:4" ht="25.5" x14ac:dyDescent="0.2">
      <c r="A8990" s="505">
        <v>11194</v>
      </c>
      <c r="B8990" s="98" t="s">
        <v>12619</v>
      </c>
      <c r="C8990" s="99" t="s">
        <v>10114</v>
      </c>
      <c r="D8990" s="100">
        <v>368.58</v>
      </c>
    </row>
    <row r="8991" spans="1:4" ht="38.25" x14ac:dyDescent="0.2">
      <c r="A8991" s="505">
        <v>605</v>
      </c>
      <c r="B8991" s="98" t="s">
        <v>12620</v>
      </c>
      <c r="C8991" s="99" t="s">
        <v>10114</v>
      </c>
      <c r="D8991" s="100">
        <v>462.9</v>
      </c>
    </row>
    <row r="8992" spans="1:4" ht="25.5" x14ac:dyDescent="0.2">
      <c r="A8992" s="505">
        <v>11197</v>
      </c>
      <c r="B8992" s="98" t="s">
        <v>12621</v>
      </c>
      <c r="C8992" s="99" t="s">
        <v>10111</v>
      </c>
      <c r="D8992" s="100">
        <v>560.62</v>
      </c>
    </row>
    <row r="8993" spans="1:4" ht="51" x14ac:dyDescent="0.2">
      <c r="A8993" s="505">
        <v>40659</v>
      </c>
      <c r="B8993" s="98" t="s">
        <v>12622</v>
      </c>
      <c r="C8993" s="99" t="s">
        <v>10114</v>
      </c>
      <c r="D8993" s="100">
        <v>480.44</v>
      </c>
    </row>
    <row r="8994" spans="1:4" ht="51" x14ac:dyDescent="0.2">
      <c r="A8994" s="505">
        <v>40660</v>
      </c>
      <c r="B8994" s="98" t="s">
        <v>12623</v>
      </c>
      <c r="C8994" s="99" t="s">
        <v>10114</v>
      </c>
      <c r="D8994" s="100">
        <v>608.9</v>
      </c>
    </row>
    <row r="8995" spans="1:4" ht="51" x14ac:dyDescent="0.2">
      <c r="A8995" s="505">
        <v>40661</v>
      </c>
      <c r="B8995" s="98" t="s">
        <v>12624</v>
      </c>
      <c r="C8995" s="99" t="s">
        <v>10114</v>
      </c>
      <c r="D8995" s="100">
        <v>374.36</v>
      </c>
    </row>
    <row r="8996" spans="1:4" ht="51" x14ac:dyDescent="0.2">
      <c r="A8996" s="505">
        <v>3421</v>
      </c>
      <c r="B8996" s="98" t="s">
        <v>12625</v>
      </c>
      <c r="C8996" s="99" t="s">
        <v>10114</v>
      </c>
      <c r="D8996" s="100">
        <v>377.23</v>
      </c>
    </row>
    <row r="8997" spans="1:4" ht="25.5" x14ac:dyDescent="0.2">
      <c r="A8997" s="505">
        <v>599</v>
      </c>
      <c r="B8997" s="98" t="s">
        <v>12626</v>
      </c>
      <c r="C8997" s="99" t="s">
        <v>10114</v>
      </c>
      <c r="D8997" s="100">
        <v>529</v>
      </c>
    </row>
    <row r="8998" spans="1:4" ht="25.5" x14ac:dyDescent="0.2">
      <c r="A8998" s="505">
        <v>34380</v>
      </c>
      <c r="B8998" s="98" t="s">
        <v>12627</v>
      </c>
      <c r="C8998" s="99" t="s">
        <v>10111</v>
      </c>
      <c r="D8998" s="100">
        <v>274.35000000000002</v>
      </c>
    </row>
    <row r="8999" spans="1:4" ht="25.5" x14ac:dyDescent="0.2">
      <c r="A8999" s="505">
        <v>34381</v>
      </c>
      <c r="B8999" s="98" t="s">
        <v>12628</v>
      </c>
      <c r="C8999" s="99" t="s">
        <v>10111</v>
      </c>
      <c r="D8999" s="100">
        <v>357.53</v>
      </c>
    </row>
    <row r="9000" spans="1:4" ht="25.5" x14ac:dyDescent="0.2">
      <c r="A9000" s="505">
        <v>601</v>
      </c>
      <c r="B9000" s="98" t="s">
        <v>12628</v>
      </c>
      <c r="C9000" s="99" t="s">
        <v>10114</v>
      </c>
      <c r="D9000" s="100">
        <v>713.62</v>
      </c>
    </row>
    <row r="9001" spans="1:4" ht="38.25" x14ac:dyDescent="0.2">
      <c r="A9001" s="505">
        <v>3423</v>
      </c>
      <c r="B9001" s="98" t="s">
        <v>12629</v>
      </c>
      <c r="C9001" s="99" t="s">
        <v>10114</v>
      </c>
      <c r="D9001" s="100">
        <v>531.98</v>
      </c>
    </row>
    <row r="9002" spans="1:4" ht="25.5" x14ac:dyDescent="0.2">
      <c r="A9002" s="505">
        <v>34797</v>
      </c>
      <c r="B9002" s="98" t="s">
        <v>12630</v>
      </c>
      <c r="C9002" s="99" t="s">
        <v>10111</v>
      </c>
      <c r="D9002" s="100">
        <v>228.49</v>
      </c>
    </row>
    <row r="9003" spans="1:4" ht="25.5" x14ac:dyDescent="0.2">
      <c r="A9003" s="505">
        <v>624</v>
      </c>
      <c r="B9003" s="98" t="s">
        <v>12631</v>
      </c>
      <c r="C9003" s="99" t="s">
        <v>10114</v>
      </c>
      <c r="D9003" s="100">
        <v>476.02</v>
      </c>
    </row>
    <row r="9004" spans="1:4" ht="25.5" x14ac:dyDescent="0.2">
      <c r="A9004" s="505">
        <v>623</v>
      </c>
      <c r="B9004" s="98" t="s">
        <v>12632</v>
      </c>
      <c r="C9004" s="99" t="s">
        <v>10114</v>
      </c>
      <c r="D9004" s="100">
        <v>178.74</v>
      </c>
    </row>
    <row r="9005" spans="1:4" x14ac:dyDescent="0.2">
      <c r="A9005" s="505">
        <v>25964</v>
      </c>
      <c r="B9005" s="98" t="s">
        <v>12633</v>
      </c>
      <c r="C9005" s="99" t="s">
        <v>10112</v>
      </c>
      <c r="D9005" s="100">
        <v>13.77</v>
      </c>
    </row>
    <row r="9006" spans="1:4" x14ac:dyDescent="0.2">
      <c r="A9006" s="505">
        <v>41077</v>
      </c>
      <c r="B9006" s="98" t="s">
        <v>12634</v>
      </c>
      <c r="C9006" s="99" t="s">
        <v>10297</v>
      </c>
      <c r="D9006" s="100">
        <v>2418.58</v>
      </c>
    </row>
    <row r="9007" spans="1:4" x14ac:dyDescent="0.2">
      <c r="A9007" s="505">
        <v>20159</v>
      </c>
      <c r="B9007" s="98" t="s">
        <v>12635</v>
      </c>
      <c r="C9007" s="99" t="s">
        <v>10111</v>
      </c>
      <c r="D9007" s="100">
        <v>22.78</v>
      </c>
    </row>
    <row r="9008" spans="1:4" x14ac:dyDescent="0.2">
      <c r="A9008" s="505">
        <v>37963</v>
      </c>
      <c r="B9008" s="98" t="s">
        <v>12636</v>
      </c>
      <c r="C9008" s="99" t="s">
        <v>10111</v>
      </c>
      <c r="D9008" s="100">
        <v>1.95</v>
      </c>
    </row>
    <row r="9009" spans="1:4" x14ac:dyDescent="0.2">
      <c r="A9009" s="505">
        <v>37964</v>
      </c>
      <c r="B9009" s="98" t="s">
        <v>12637</v>
      </c>
      <c r="C9009" s="99" t="s">
        <v>10111</v>
      </c>
      <c r="D9009" s="100">
        <v>3.26</v>
      </c>
    </row>
    <row r="9010" spans="1:4" x14ac:dyDescent="0.2">
      <c r="A9010" s="505">
        <v>37965</v>
      </c>
      <c r="B9010" s="98" t="s">
        <v>12638</v>
      </c>
      <c r="C9010" s="99" t="s">
        <v>10111</v>
      </c>
      <c r="D9010" s="100">
        <v>4.7300000000000004</v>
      </c>
    </row>
    <row r="9011" spans="1:4" x14ac:dyDescent="0.2">
      <c r="A9011" s="505">
        <v>37966</v>
      </c>
      <c r="B9011" s="98" t="s">
        <v>12639</v>
      </c>
      <c r="C9011" s="99" t="s">
        <v>10111</v>
      </c>
      <c r="D9011" s="100">
        <v>8.57</v>
      </c>
    </row>
    <row r="9012" spans="1:4" x14ac:dyDescent="0.2">
      <c r="A9012" s="505">
        <v>37967</v>
      </c>
      <c r="B9012" s="98" t="s">
        <v>12640</v>
      </c>
      <c r="C9012" s="99" t="s">
        <v>10111</v>
      </c>
      <c r="D9012" s="100">
        <v>13.74</v>
      </c>
    </row>
    <row r="9013" spans="1:4" x14ac:dyDescent="0.2">
      <c r="A9013" s="505">
        <v>37968</v>
      </c>
      <c r="B9013" s="98" t="s">
        <v>12641</v>
      </c>
      <c r="C9013" s="99" t="s">
        <v>10111</v>
      </c>
      <c r="D9013" s="100">
        <v>30.14</v>
      </c>
    </row>
    <row r="9014" spans="1:4" x14ac:dyDescent="0.2">
      <c r="A9014" s="505">
        <v>37969</v>
      </c>
      <c r="B9014" s="98" t="s">
        <v>12642</v>
      </c>
      <c r="C9014" s="99" t="s">
        <v>10111</v>
      </c>
      <c r="D9014" s="100">
        <v>80.53</v>
      </c>
    </row>
    <row r="9015" spans="1:4" x14ac:dyDescent="0.2">
      <c r="A9015" s="505">
        <v>37970</v>
      </c>
      <c r="B9015" s="98" t="s">
        <v>12643</v>
      </c>
      <c r="C9015" s="99" t="s">
        <v>10111</v>
      </c>
      <c r="D9015" s="100">
        <v>93.94</v>
      </c>
    </row>
    <row r="9016" spans="1:4" x14ac:dyDescent="0.2">
      <c r="A9016" s="505">
        <v>21118</v>
      </c>
      <c r="B9016" s="98" t="s">
        <v>12644</v>
      </c>
      <c r="C9016" s="99" t="s">
        <v>10111</v>
      </c>
      <c r="D9016" s="100">
        <v>1.48</v>
      </c>
    </row>
    <row r="9017" spans="1:4" x14ac:dyDescent="0.2">
      <c r="A9017" s="505">
        <v>37956</v>
      </c>
      <c r="B9017" s="98" t="s">
        <v>12645</v>
      </c>
      <c r="C9017" s="99" t="s">
        <v>10111</v>
      </c>
      <c r="D9017" s="100">
        <v>2.34</v>
      </c>
    </row>
    <row r="9018" spans="1:4" x14ac:dyDescent="0.2">
      <c r="A9018" s="505">
        <v>37957</v>
      </c>
      <c r="B9018" s="98" t="s">
        <v>12646</v>
      </c>
      <c r="C9018" s="99" t="s">
        <v>10111</v>
      </c>
      <c r="D9018" s="100">
        <v>4.9400000000000004</v>
      </c>
    </row>
    <row r="9019" spans="1:4" x14ac:dyDescent="0.2">
      <c r="A9019" s="505">
        <v>37958</v>
      </c>
      <c r="B9019" s="98" t="s">
        <v>12647</v>
      </c>
      <c r="C9019" s="99" t="s">
        <v>10111</v>
      </c>
      <c r="D9019" s="100">
        <v>8.57</v>
      </c>
    </row>
    <row r="9020" spans="1:4" x14ac:dyDescent="0.2">
      <c r="A9020" s="505">
        <v>37959</v>
      </c>
      <c r="B9020" s="98" t="s">
        <v>12648</v>
      </c>
      <c r="C9020" s="99" t="s">
        <v>10111</v>
      </c>
      <c r="D9020" s="100">
        <v>13.74</v>
      </c>
    </row>
    <row r="9021" spans="1:4" x14ac:dyDescent="0.2">
      <c r="A9021" s="505">
        <v>37960</v>
      </c>
      <c r="B9021" s="98" t="s">
        <v>12649</v>
      </c>
      <c r="C9021" s="99" t="s">
        <v>10111</v>
      </c>
      <c r="D9021" s="100">
        <v>29.6</v>
      </c>
    </row>
    <row r="9022" spans="1:4" x14ac:dyDescent="0.2">
      <c r="A9022" s="505">
        <v>37961</v>
      </c>
      <c r="B9022" s="98" t="s">
        <v>12650</v>
      </c>
      <c r="C9022" s="99" t="s">
        <v>10111</v>
      </c>
      <c r="D9022" s="100">
        <v>78.53</v>
      </c>
    </row>
    <row r="9023" spans="1:4" x14ac:dyDescent="0.2">
      <c r="A9023" s="505">
        <v>37962</v>
      </c>
      <c r="B9023" s="98" t="s">
        <v>12651</v>
      </c>
      <c r="C9023" s="99" t="s">
        <v>10111</v>
      </c>
      <c r="D9023" s="100">
        <v>91.25</v>
      </c>
    </row>
    <row r="9024" spans="1:4" x14ac:dyDescent="0.2">
      <c r="A9024" s="505">
        <v>3533</v>
      </c>
      <c r="B9024" s="98" t="s">
        <v>12652</v>
      </c>
      <c r="C9024" s="99" t="s">
        <v>10111</v>
      </c>
      <c r="D9024" s="100">
        <v>1.77</v>
      </c>
    </row>
    <row r="9025" spans="1:4" x14ac:dyDescent="0.2">
      <c r="A9025" s="505">
        <v>3538</v>
      </c>
      <c r="B9025" s="98" t="s">
        <v>12653</v>
      </c>
      <c r="C9025" s="99" t="s">
        <v>10111</v>
      </c>
      <c r="D9025" s="100">
        <v>2.4300000000000002</v>
      </c>
    </row>
    <row r="9026" spans="1:4" ht="25.5" x14ac:dyDescent="0.2">
      <c r="A9026" s="505">
        <v>3497</v>
      </c>
      <c r="B9026" s="98" t="s">
        <v>12654</v>
      </c>
      <c r="C9026" s="99" t="s">
        <v>10111</v>
      </c>
      <c r="D9026" s="100">
        <v>10.74</v>
      </c>
    </row>
    <row r="9027" spans="1:4" x14ac:dyDescent="0.2">
      <c r="A9027" s="505">
        <v>3498</v>
      </c>
      <c r="B9027" s="98" t="s">
        <v>12655</v>
      </c>
      <c r="C9027" s="99" t="s">
        <v>10111</v>
      </c>
      <c r="D9027" s="100">
        <v>3.41</v>
      </c>
    </row>
    <row r="9028" spans="1:4" x14ac:dyDescent="0.2">
      <c r="A9028" s="505">
        <v>3496</v>
      </c>
      <c r="B9028" s="98" t="s">
        <v>12656</v>
      </c>
      <c r="C9028" s="99" t="s">
        <v>10111</v>
      </c>
      <c r="D9028" s="100">
        <v>2.12</v>
      </c>
    </row>
    <row r="9029" spans="1:4" x14ac:dyDescent="0.2">
      <c r="A9029" s="505">
        <v>38429</v>
      </c>
      <c r="B9029" s="98" t="s">
        <v>12657</v>
      </c>
      <c r="C9029" s="99" t="s">
        <v>10111</v>
      </c>
      <c r="D9029" s="100">
        <v>5</v>
      </c>
    </row>
    <row r="9030" spans="1:4" x14ac:dyDescent="0.2">
      <c r="A9030" s="505">
        <v>38431</v>
      </c>
      <c r="B9030" s="98" t="s">
        <v>12658</v>
      </c>
      <c r="C9030" s="99" t="s">
        <v>10111</v>
      </c>
      <c r="D9030" s="100">
        <v>7.92</v>
      </c>
    </row>
    <row r="9031" spans="1:4" x14ac:dyDescent="0.2">
      <c r="A9031" s="505">
        <v>38430</v>
      </c>
      <c r="B9031" s="98" t="s">
        <v>12659</v>
      </c>
      <c r="C9031" s="99" t="s">
        <v>10111</v>
      </c>
      <c r="D9031" s="100">
        <v>10.11</v>
      </c>
    </row>
    <row r="9032" spans="1:4" x14ac:dyDescent="0.2">
      <c r="A9032" s="505">
        <v>38449</v>
      </c>
      <c r="B9032" s="98" t="s">
        <v>12660</v>
      </c>
      <c r="C9032" s="99" t="s">
        <v>10111</v>
      </c>
      <c r="D9032" s="100">
        <v>22.43</v>
      </c>
    </row>
    <row r="9033" spans="1:4" x14ac:dyDescent="0.2">
      <c r="A9033" s="505">
        <v>36348</v>
      </c>
      <c r="B9033" s="98" t="s">
        <v>12661</v>
      </c>
      <c r="C9033" s="99" t="s">
        <v>10111</v>
      </c>
      <c r="D9033" s="100">
        <v>0.89</v>
      </c>
    </row>
    <row r="9034" spans="1:4" x14ac:dyDescent="0.2">
      <c r="A9034" s="505">
        <v>36349</v>
      </c>
      <c r="B9034" s="98" t="s">
        <v>12662</v>
      </c>
      <c r="C9034" s="99" t="s">
        <v>10111</v>
      </c>
      <c r="D9034" s="100">
        <v>1.34</v>
      </c>
    </row>
    <row r="9035" spans="1:4" x14ac:dyDescent="0.2">
      <c r="A9035" s="505">
        <v>38433</v>
      </c>
      <c r="B9035" s="98" t="s">
        <v>12663</v>
      </c>
      <c r="C9035" s="99" t="s">
        <v>10111</v>
      </c>
      <c r="D9035" s="100">
        <v>2.4900000000000002</v>
      </c>
    </row>
    <row r="9036" spans="1:4" x14ac:dyDescent="0.2">
      <c r="A9036" s="505">
        <v>38440</v>
      </c>
      <c r="B9036" s="98" t="s">
        <v>12664</v>
      </c>
      <c r="C9036" s="99" t="s">
        <v>10111</v>
      </c>
      <c r="D9036" s="100">
        <v>86.01</v>
      </c>
    </row>
    <row r="9037" spans="1:4" x14ac:dyDescent="0.2">
      <c r="A9037" s="505">
        <v>36359</v>
      </c>
      <c r="B9037" s="98" t="s">
        <v>12665</v>
      </c>
      <c r="C9037" s="99" t="s">
        <v>10111</v>
      </c>
      <c r="D9037" s="100">
        <v>1.07</v>
      </c>
    </row>
    <row r="9038" spans="1:4" x14ac:dyDescent="0.2">
      <c r="A9038" s="505">
        <v>36360</v>
      </c>
      <c r="B9038" s="98" t="s">
        <v>12666</v>
      </c>
      <c r="C9038" s="99" t="s">
        <v>10111</v>
      </c>
      <c r="D9038" s="100">
        <v>1.65</v>
      </c>
    </row>
    <row r="9039" spans="1:4" x14ac:dyDescent="0.2">
      <c r="A9039" s="505">
        <v>38434</v>
      </c>
      <c r="B9039" s="98" t="s">
        <v>12667</v>
      </c>
      <c r="C9039" s="99" t="s">
        <v>10111</v>
      </c>
      <c r="D9039" s="100">
        <v>2.52</v>
      </c>
    </row>
    <row r="9040" spans="1:4" x14ac:dyDescent="0.2">
      <c r="A9040" s="505">
        <v>38435</v>
      </c>
      <c r="B9040" s="98" t="s">
        <v>12668</v>
      </c>
      <c r="C9040" s="99" t="s">
        <v>10111</v>
      </c>
      <c r="D9040" s="100">
        <v>4.79</v>
      </c>
    </row>
    <row r="9041" spans="1:4" x14ac:dyDescent="0.2">
      <c r="A9041" s="505">
        <v>38436</v>
      </c>
      <c r="B9041" s="98" t="s">
        <v>12669</v>
      </c>
      <c r="C9041" s="99" t="s">
        <v>10111</v>
      </c>
      <c r="D9041" s="100">
        <v>9.91</v>
      </c>
    </row>
    <row r="9042" spans="1:4" x14ac:dyDescent="0.2">
      <c r="A9042" s="505">
        <v>38437</v>
      </c>
      <c r="B9042" s="98" t="s">
        <v>12670</v>
      </c>
      <c r="C9042" s="99" t="s">
        <v>10111</v>
      </c>
      <c r="D9042" s="100">
        <v>14.89</v>
      </c>
    </row>
    <row r="9043" spans="1:4" x14ac:dyDescent="0.2">
      <c r="A9043" s="505">
        <v>38438</v>
      </c>
      <c r="B9043" s="98" t="s">
        <v>12671</v>
      </c>
      <c r="C9043" s="99" t="s">
        <v>10111</v>
      </c>
      <c r="D9043" s="100">
        <v>37.630000000000003</v>
      </c>
    </row>
    <row r="9044" spans="1:4" x14ac:dyDescent="0.2">
      <c r="A9044" s="505">
        <v>38439</v>
      </c>
      <c r="B9044" s="98" t="s">
        <v>12672</v>
      </c>
      <c r="C9044" s="99" t="s">
        <v>10111</v>
      </c>
      <c r="D9044" s="100">
        <v>57.35</v>
      </c>
    </row>
    <row r="9045" spans="1:4" x14ac:dyDescent="0.2">
      <c r="A9045" s="505">
        <v>10836</v>
      </c>
      <c r="B9045" s="98" t="s">
        <v>12673</v>
      </c>
      <c r="C9045" s="99" t="s">
        <v>10111</v>
      </c>
      <c r="D9045" s="100">
        <v>13.57</v>
      </c>
    </row>
    <row r="9046" spans="1:4" x14ac:dyDescent="0.2">
      <c r="A9046" s="505">
        <v>20128</v>
      </c>
      <c r="B9046" s="98" t="s">
        <v>12674</v>
      </c>
      <c r="C9046" s="99" t="s">
        <v>10111</v>
      </c>
      <c r="D9046" s="100">
        <v>33.770000000000003</v>
      </c>
    </row>
    <row r="9047" spans="1:4" x14ac:dyDescent="0.2">
      <c r="A9047" s="505">
        <v>20131</v>
      </c>
      <c r="B9047" s="98" t="s">
        <v>12675</v>
      </c>
      <c r="C9047" s="99" t="s">
        <v>10111</v>
      </c>
      <c r="D9047" s="100">
        <v>30.42</v>
      </c>
    </row>
    <row r="9048" spans="1:4" x14ac:dyDescent="0.2">
      <c r="A9048" s="505">
        <v>3521</v>
      </c>
      <c r="B9048" s="98" t="s">
        <v>12676</v>
      </c>
      <c r="C9048" s="99" t="s">
        <v>10111</v>
      </c>
      <c r="D9048" s="100">
        <v>1.29</v>
      </c>
    </row>
    <row r="9049" spans="1:4" x14ac:dyDescent="0.2">
      <c r="A9049" s="505">
        <v>3531</v>
      </c>
      <c r="B9049" s="98" t="s">
        <v>12677</v>
      </c>
      <c r="C9049" s="99" t="s">
        <v>10111</v>
      </c>
      <c r="D9049" s="100">
        <v>1.4</v>
      </c>
    </row>
    <row r="9050" spans="1:4" x14ac:dyDescent="0.2">
      <c r="A9050" s="505">
        <v>3522</v>
      </c>
      <c r="B9050" s="98" t="s">
        <v>12678</v>
      </c>
      <c r="C9050" s="99" t="s">
        <v>10111</v>
      </c>
      <c r="D9050" s="100">
        <v>2.2799999999999998</v>
      </c>
    </row>
    <row r="9051" spans="1:4" x14ac:dyDescent="0.2">
      <c r="A9051" s="505">
        <v>3527</v>
      </c>
      <c r="B9051" s="98" t="s">
        <v>12679</v>
      </c>
      <c r="C9051" s="99" t="s">
        <v>10111</v>
      </c>
      <c r="D9051" s="100">
        <v>7.19</v>
      </c>
    </row>
    <row r="9052" spans="1:4" x14ac:dyDescent="0.2">
      <c r="A9052" s="505">
        <v>10835</v>
      </c>
      <c r="B9052" s="98" t="s">
        <v>12680</v>
      </c>
      <c r="C9052" s="99" t="s">
        <v>10111</v>
      </c>
      <c r="D9052" s="100">
        <v>3.02</v>
      </c>
    </row>
    <row r="9053" spans="1:4" x14ac:dyDescent="0.2">
      <c r="A9053" s="505">
        <v>3475</v>
      </c>
      <c r="B9053" s="98" t="s">
        <v>12681</v>
      </c>
      <c r="C9053" s="99" t="s">
        <v>10111</v>
      </c>
      <c r="D9053" s="100">
        <v>2.2599999999999998</v>
      </c>
    </row>
    <row r="9054" spans="1:4" x14ac:dyDescent="0.2">
      <c r="A9054" s="505">
        <v>3485</v>
      </c>
      <c r="B9054" s="98" t="s">
        <v>12682</v>
      </c>
      <c r="C9054" s="99" t="s">
        <v>10111</v>
      </c>
      <c r="D9054" s="100">
        <v>6.9</v>
      </c>
    </row>
    <row r="9055" spans="1:4" x14ac:dyDescent="0.2">
      <c r="A9055" s="505">
        <v>3534</v>
      </c>
      <c r="B9055" s="98" t="s">
        <v>12683</v>
      </c>
      <c r="C9055" s="99" t="s">
        <v>10111</v>
      </c>
      <c r="D9055" s="100">
        <v>2.93</v>
      </c>
    </row>
    <row r="9056" spans="1:4" x14ac:dyDescent="0.2">
      <c r="A9056" s="505">
        <v>3543</v>
      </c>
      <c r="B9056" s="98" t="s">
        <v>12684</v>
      </c>
      <c r="C9056" s="99" t="s">
        <v>10111</v>
      </c>
      <c r="D9056" s="100">
        <v>1.46</v>
      </c>
    </row>
    <row r="9057" spans="1:4" x14ac:dyDescent="0.2">
      <c r="A9057" s="505">
        <v>3482</v>
      </c>
      <c r="B9057" s="98" t="s">
        <v>12685</v>
      </c>
      <c r="C9057" s="99" t="s">
        <v>10111</v>
      </c>
      <c r="D9057" s="100">
        <v>3.52</v>
      </c>
    </row>
    <row r="9058" spans="1:4" x14ac:dyDescent="0.2">
      <c r="A9058" s="505">
        <v>3505</v>
      </c>
      <c r="B9058" s="98" t="s">
        <v>12686</v>
      </c>
      <c r="C9058" s="99" t="s">
        <v>10111</v>
      </c>
      <c r="D9058" s="100">
        <v>2.1</v>
      </c>
    </row>
    <row r="9059" spans="1:4" x14ac:dyDescent="0.2">
      <c r="A9059" s="505">
        <v>3516</v>
      </c>
      <c r="B9059" s="98" t="s">
        <v>12687</v>
      </c>
      <c r="C9059" s="99" t="s">
        <v>10111</v>
      </c>
      <c r="D9059" s="100">
        <v>1.94</v>
      </c>
    </row>
    <row r="9060" spans="1:4" x14ac:dyDescent="0.2">
      <c r="A9060" s="505">
        <v>3517</v>
      </c>
      <c r="B9060" s="98" t="s">
        <v>12688</v>
      </c>
      <c r="C9060" s="99" t="s">
        <v>10111</v>
      </c>
      <c r="D9060" s="100">
        <v>1.18</v>
      </c>
    </row>
    <row r="9061" spans="1:4" x14ac:dyDescent="0.2">
      <c r="A9061" s="505">
        <v>3515</v>
      </c>
      <c r="B9061" s="98" t="s">
        <v>12689</v>
      </c>
      <c r="C9061" s="99" t="s">
        <v>10111</v>
      </c>
      <c r="D9061" s="100">
        <v>4.4000000000000004</v>
      </c>
    </row>
    <row r="9062" spans="1:4" x14ac:dyDescent="0.2">
      <c r="A9062" s="505">
        <v>20147</v>
      </c>
      <c r="B9062" s="98" t="s">
        <v>12690</v>
      </c>
      <c r="C9062" s="99" t="s">
        <v>10111</v>
      </c>
      <c r="D9062" s="100">
        <v>4.51</v>
      </c>
    </row>
    <row r="9063" spans="1:4" x14ac:dyDescent="0.2">
      <c r="A9063" s="505">
        <v>3524</v>
      </c>
      <c r="B9063" s="98" t="s">
        <v>12691</v>
      </c>
      <c r="C9063" s="99" t="s">
        <v>10111</v>
      </c>
      <c r="D9063" s="100">
        <v>5.37</v>
      </c>
    </row>
    <row r="9064" spans="1:4" x14ac:dyDescent="0.2">
      <c r="A9064" s="505">
        <v>3532</v>
      </c>
      <c r="B9064" s="98" t="s">
        <v>12692</v>
      </c>
      <c r="C9064" s="99" t="s">
        <v>10111</v>
      </c>
      <c r="D9064" s="100">
        <v>10.01</v>
      </c>
    </row>
    <row r="9065" spans="1:4" x14ac:dyDescent="0.2">
      <c r="A9065" s="505">
        <v>3528</v>
      </c>
      <c r="B9065" s="98" t="s">
        <v>12693</v>
      </c>
      <c r="C9065" s="99" t="s">
        <v>10111</v>
      </c>
      <c r="D9065" s="100">
        <v>6.13</v>
      </c>
    </row>
    <row r="9066" spans="1:4" x14ac:dyDescent="0.2">
      <c r="A9066" s="505">
        <v>37952</v>
      </c>
      <c r="B9066" s="98" t="s">
        <v>12694</v>
      </c>
      <c r="C9066" s="99" t="s">
        <v>10111</v>
      </c>
      <c r="D9066" s="100">
        <v>37.85</v>
      </c>
    </row>
    <row r="9067" spans="1:4" x14ac:dyDescent="0.2">
      <c r="A9067" s="505">
        <v>37951</v>
      </c>
      <c r="B9067" s="98" t="s">
        <v>12695</v>
      </c>
      <c r="C9067" s="99" t="s">
        <v>10111</v>
      </c>
      <c r="D9067" s="100">
        <v>1.64</v>
      </c>
    </row>
    <row r="9068" spans="1:4" x14ac:dyDescent="0.2">
      <c r="A9068" s="505">
        <v>3518</v>
      </c>
      <c r="B9068" s="98" t="s">
        <v>12696</v>
      </c>
      <c r="C9068" s="99" t="s">
        <v>10111</v>
      </c>
      <c r="D9068" s="100">
        <v>2.36</v>
      </c>
    </row>
    <row r="9069" spans="1:4" x14ac:dyDescent="0.2">
      <c r="A9069" s="505">
        <v>3519</v>
      </c>
      <c r="B9069" s="98" t="s">
        <v>12697</v>
      </c>
      <c r="C9069" s="99" t="s">
        <v>10111</v>
      </c>
      <c r="D9069" s="100">
        <v>5.42</v>
      </c>
    </row>
    <row r="9070" spans="1:4" x14ac:dyDescent="0.2">
      <c r="A9070" s="505">
        <v>3520</v>
      </c>
      <c r="B9070" s="98" t="s">
        <v>12698</v>
      </c>
      <c r="C9070" s="99" t="s">
        <v>10111</v>
      </c>
      <c r="D9070" s="100">
        <v>6.07</v>
      </c>
    </row>
    <row r="9071" spans="1:4" x14ac:dyDescent="0.2">
      <c r="A9071" s="505">
        <v>37950</v>
      </c>
      <c r="B9071" s="98" t="s">
        <v>12699</v>
      </c>
      <c r="C9071" s="99" t="s">
        <v>10111</v>
      </c>
      <c r="D9071" s="100">
        <v>36.51</v>
      </c>
    </row>
    <row r="9072" spans="1:4" x14ac:dyDescent="0.2">
      <c r="A9072" s="505">
        <v>37949</v>
      </c>
      <c r="B9072" s="98" t="s">
        <v>12700</v>
      </c>
      <c r="C9072" s="99" t="s">
        <v>10111</v>
      </c>
      <c r="D9072" s="100">
        <v>1.33</v>
      </c>
    </row>
    <row r="9073" spans="1:4" x14ac:dyDescent="0.2">
      <c r="A9073" s="505">
        <v>3526</v>
      </c>
      <c r="B9073" s="98" t="s">
        <v>12701</v>
      </c>
      <c r="C9073" s="99" t="s">
        <v>10111</v>
      </c>
      <c r="D9073" s="100">
        <v>1.81</v>
      </c>
    </row>
    <row r="9074" spans="1:4" x14ac:dyDescent="0.2">
      <c r="A9074" s="505">
        <v>3509</v>
      </c>
      <c r="B9074" s="98" t="s">
        <v>12702</v>
      </c>
      <c r="C9074" s="99" t="s">
        <v>10111</v>
      </c>
      <c r="D9074" s="100">
        <v>4.62</v>
      </c>
    </row>
    <row r="9075" spans="1:4" x14ac:dyDescent="0.2">
      <c r="A9075" s="505">
        <v>3530</v>
      </c>
      <c r="B9075" s="98" t="s">
        <v>12703</v>
      </c>
      <c r="C9075" s="99" t="s">
        <v>10111</v>
      </c>
      <c r="D9075" s="100">
        <v>157.33000000000001</v>
      </c>
    </row>
    <row r="9076" spans="1:4" x14ac:dyDescent="0.2">
      <c r="A9076" s="505">
        <v>3542</v>
      </c>
      <c r="B9076" s="98" t="s">
        <v>12704</v>
      </c>
      <c r="C9076" s="99" t="s">
        <v>10111</v>
      </c>
      <c r="D9076" s="100">
        <v>0.39</v>
      </c>
    </row>
    <row r="9077" spans="1:4" x14ac:dyDescent="0.2">
      <c r="A9077" s="505">
        <v>3529</v>
      </c>
      <c r="B9077" s="98" t="s">
        <v>12705</v>
      </c>
      <c r="C9077" s="99" t="s">
        <v>10111</v>
      </c>
      <c r="D9077" s="100">
        <v>0.59</v>
      </c>
    </row>
    <row r="9078" spans="1:4" x14ac:dyDescent="0.2">
      <c r="A9078" s="505">
        <v>3536</v>
      </c>
      <c r="B9078" s="98" t="s">
        <v>12706</v>
      </c>
      <c r="C9078" s="99" t="s">
        <v>10111</v>
      </c>
      <c r="D9078" s="100">
        <v>1.53</v>
      </c>
    </row>
    <row r="9079" spans="1:4" x14ac:dyDescent="0.2">
      <c r="A9079" s="505">
        <v>3535</v>
      </c>
      <c r="B9079" s="98" t="s">
        <v>12707</v>
      </c>
      <c r="C9079" s="99" t="s">
        <v>10111</v>
      </c>
      <c r="D9079" s="100">
        <v>3.73</v>
      </c>
    </row>
    <row r="9080" spans="1:4" x14ac:dyDescent="0.2">
      <c r="A9080" s="505">
        <v>3540</v>
      </c>
      <c r="B9080" s="98" t="s">
        <v>12708</v>
      </c>
      <c r="C9080" s="99" t="s">
        <v>10111</v>
      </c>
      <c r="D9080" s="100">
        <v>4.1399999999999997</v>
      </c>
    </row>
    <row r="9081" spans="1:4" x14ac:dyDescent="0.2">
      <c r="A9081" s="505">
        <v>3539</v>
      </c>
      <c r="B9081" s="98" t="s">
        <v>12709</v>
      </c>
      <c r="C9081" s="99" t="s">
        <v>10111</v>
      </c>
      <c r="D9081" s="100">
        <v>18.940000000000001</v>
      </c>
    </row>
    <row r="9082" spans="1:4" x14ac:dyDescent="0.2">
      <c r="A9082" s="505">
        <v>3513</v>
      </c>
      <c r="B9082" s="98" t="s">
        <v>12710</v>
      </c>
      <c r="C9082" s="99" t="s">
        <v>10111</v>
      </c>
      <c r="D9082" s="100">
        <v>67.62</v>
      </c>
    </row>
    <row r="9083" spans="1:4" x14ac:dyDescent="0.2">
      <c r="A9083" s="505">
        <v>3492</v>
      </c>
      <c r="B9083" s="98" t="s">
        <v>12711</v>
      </c>
      <c r="C9083" s="99" t="s">
        <v>10111</v>
      </c>
      <c r="D9083" s="100">
        <v>9.42</v>
      </c>
    </row>
    <row r="9084" spans="1:4" x14ac:dyDescent="0.2">
      <c r="A9084" s="505">
        <v>3491</v>
      </c>
      <c r="B9084" s="98" t="s">
        <v>12712</v>
      </c>
      <c r="C9084" s="99" t="s">
        <v>10111</v>
      </c>
      <c r="D9084" s="100">
        <v>7.83</v>
      </c>
    </row>
    <row r="9085" spans="1:4" x14ac:dyDescent="0.2">
      <c r="A9085" s="505">
        <v>3493</v>
      </c>
      <c r="B9085" s="98" t="s">
        <v>12713</v>
      </c>
      <c r="C9085" s="99" t="s">
        <v>10111</v>
      </c>
      <c r="D9085" s="100">
        <v>18.29</v>
      </c>
    </row>
    <row r="9086" spans="1:4" x14ac:dyDescent="0.2">
      <c r="A9086" s="505">
        <v>12628</v>
      </c>
      <c r="B9086" s="98" t="s">
        <v>12714</v>
      </c>
      <c r="C9086" s="99" t="s">
        <v>10111</v>
      </c>
      <c r="D9086" s="100">
        <v>6.91</v>
      </c>
    </row>
    <row r="9087" spans="1:4" x14ac:dyDescent="0.2">
      <c r="A9087" s="505">
        <v>12629</v>
      </c>
      <c r="B9087" s="98" t="s">
        <v>12715</v>
      </c>
      <c r="C9087" s="99" t="s">
        <v>10111</v>
      </c>
      <c r="D9087" s="100">
        <v>7.49</v>
      </c>
    </row>
    <row r="9088" spans="1:4" x14ac:dyDescent="0.2">
      <c r="A9088" s="505">
        <v>3481</v>
      </c>
      <c r="B9088" s="98" t="s">
        <v>12716</v>
      </c>
      <c r="C9088" s="99" t="s">
        <v>10111</v>
      </c>
      <c r="D9088" s="100">
        <v>9.5399999999999991</v>
      </c>
    </row>
    <row r="9089" spans="1:4" x14ac:dyDescent="0.2">
      <c r="A9089" s="505">
        <v>3510</v>
      </c>
      <c r="B9089" s="98" t="s">
        <v>12717</v>
      </c>
      <c r="C9089" s="99" t="s">
        <v>10111</v>
      </c>
      <c r="D9089" s="100">
        <v>8.3699999999999992</v>
      </c>
    </row>
    <row r="9090" spans="1:4" x14ac:dyDescent="0.2">
      <c r="A9090" s="505">
        <v>3508</v>
      </c>
      <c r="B9090" s="98" t="s">
        <v>12718</v>
      </c>
      <c r="C9090" s="99" t="s">
        <v>10111</v>
      </c>
      <c r="D9090" s="100">
        <v>19.059999999999999</v>
      </c>
    </row>
    <row r="9091" spans="1:4" ht="25.5" x14ac:dyDescent="0.2">
      <c r="A9091" s="505">
        <v>38939</v>
      </c>
      <c r="B9091" s="98" t="s">
        <v>12719</v>
      </c>
      <c r="C9091" s="99" t="s">
        <v>10111</v>
      </c>
      <c r="D9091" s="100">
        <v>12.01</v>
      </c>
    </row>
    <row r="9092" spans="1:4" ht="25.5" x14ac:dyDescent="0.2">
      <c r="A9092" s="505">
        <v>38940</v>
      </c>
      <c r="B9092" s="98" t="s">
        <v>12720</v>
      </c>
      <c r="C9092" s="99" t="s">
        <v>10111</v>
      </c>
      <c r="D9092" s="100">
        <v>18.34</v>
      </c>
    </row>
    <row r="9093" spans="1:4" ht="25.5" x14ac:dyDescent="0.2">
      <c r="A9093" s="505">
        <v>38941</v>
      </c>
      <c r="B9093" s="98" t="s">
        <v>12721</v>
      </c>
      <c r="C9093" s="99" t="s">
        <v>10111</v>
      </c>
      <c r="D9093" s="100">
        <v>21.66</v>
      </c>
    </row>
    <row r="9094" spans="1:4" ht="25.5" x14ac:dyDescent="0.2">
      <c r="A9094" s="505">
        <v>38942</v>
      </c>
      <c r="B9094" s="98" t="s">
        <v>12722</v>
      </c>
      <c r="C9094" s="99" t="s">
        <v>10111</v>
      </c>
      <c r="D9094" s="100">
        <v>24.27</v>
      </c>
    </row>
    <row r="9095" spans="1:4" x14ac:dyDescent="0.2">
      <c r="A9095" s="505">
        <v>38987</v>
      </c>
      <c r="B9095" s="98" t="s">
        <v>12723</v>
      </c>
      <c r="C9095" s="99" t="s">
        <v>10111</v>
      </c>
      <c r="D9095" s="100">
        <v>4.46</v>
      </c>
    </row>
    <row r="9096" spans="1:4" x14ac:dyDescent="0.2">
      <c r="A9096" s="505">
        <v>38988</v>
      </c>
      <c r="B9096" s="98" t="s">
        <v>12724</v>
      </c>
      <c r="C9096" s="99" t="s">
        <v>10111</v>
      </c>
      <c r="D9096" s="100">
        <v>10.37</v>
      </c>
    </row>
    <row r="9097" spans="1:4" x14ac:dyDescent="0.2">
      <c r="A9097" s="505">
        <v>38989</v>
      </c>
      <c r="B9097" s="98" t="s">
        <v>12725</v>
      </c>
      <c r="C9097" s="99" t="s">
        <v>10111</v>
      </c>
      <c r="D9097" s="100">
        <v>13.78</v>
      </c>
    </row>
    <row r="9098" spans="1:4" x14ac:dyDescent="0.2">
      <c r="A9098" s="505">
        <v>38990</v>
      </c>
      <c r="B9098" s="98" t="s">
        <v>12726</v>
      </c>
      <c r="C9098" s="99" t="s">
        <v>10111</v>
      </c>
      <c r="D9098" s="100">
        <v>36.32</v>
      </c>
    </row>
    <row r="9099" spans="1:4" x14ac:dyDescent="0.2">
      <c r="A9099" s="505">
        <v>38991</v>
      </c>
      <c r="B9099" s="98" t="s">
        <v>12727</v>
      </c>
      <c r="C9099" s="99" t="s">
        <v>10111</v>
      </c>
      <c r="D9099" s="100">
        <v>73.38</v>
      </c>
    </row>
    <row r="9100" spans="1:4" x14ac:dyDescent="0.2">
      <c r="A9100" s="505">
        <v>38913</v>
      </c>
      <c r="B9100" s="98" t="s">
        <v>12728</v>
      </c>
      <c r="C9100" s="99" t="s">
        <v>10111</v>
      </c>
      <c r="D9100" s="100">
        <v>11.14</v>
      </c>
    </row>
    <row r="9101" spans="1:4" x14ac:dyDescent="0.2">
      <c r="A9101" s="505">
        <v>38914</v>
      </c>
      <c r="B9101" s="98" t="s">
        <v>12729</v>
      </c>
      <c r="C9101" s="99" t="s">
        <v>10111</v>
      </c>
      <c r="D9101" s="100">
        <v>12.93</v>
      </c>
    </row>
    <row r="9102" spans="1:4" x14ac:dyDescent="0.2">
      <c r="A9102" s="505">
        <v>38915</v>
      </c>
      <c r="B9102" s="98" t="s">
        <v>12730</v>
      </c>
      <c r="C9102" s="99" t="s">
        <v>10111</v>
      </c>
      <c r="D9102" s="100">
        <v>22.45</v>
      </c>
    </row>
    <row r="9103" spans="1:4" x14ac:dyDescent="0.2">
      <c r="A9103" s="505">
        <v>38916</v>
      </c>
      <c r="B9103" s="98" t="s">
        <v>12731</v>
      </c>
      <c r="C9103" s="99" t="s">
        <v>10111</v>
      </c>
      <c r="D9103" s="100">
        <v>29.61</v>
      </c>
    </row>
    <row r="9104" spans="1:4" x14ac:dyDescent="0.2">
      <c r="A9104" s="505">
        <v>39300</v>
      </c>
      <c r="B9104" s="98" t="s">
        <v>12732</v>
      </c>
      <c r="C9104" s="99" t="s">
        <v>10111</v>
      </c>
      <c r="D9104" s="100">
        <v>10.07</v>
      </c>
    </row>
    <row r="9105" spans="1:4" x14ac:dyDescent="0.2">
      <c r="A9105" s="505">
        <v>39301</v>
      </c>
      <c r="B9105" s="98" t="s">
        <v>12733</v>
      </c>
      <c r="C9105" s="99" t="s">
        <v>10111</v>
      </c>
      <c r="D9105" s="100">
        <v>13.97</v>
      </c>
    </row>
    <row r="9106" spans="1:4" x14ac:dyDescent="0.2">
      <c r="A9106" s="505">
        <v>39302</v>
      </c>
      <c r="B9106" s="98" t="s">
        <v>12734</v>
      </c>
      <c r="C9106" s="99" t="s">
        <v>10111</v>
      </c>
      <c r="D9106" s="100">
        <v>17.55</v>
      </c>
    </row>
    <row r="9107" spans="1:4" x14ac:dyDescent="0.2">
      <c r="A9107" s="505">
        <v>39303</v>
      </c>
      <c r="B9107" s="98" t="s">
        <v>12735</v>
      </c>
      <c r="C9107" s="99" t="s">
        <v>10111</v>
      </c>
      <c r="D9107" s="100">
        <v>30.87</v>
      </c>
    </row>
    <row r="9108" spans="1:4" ht="25.5" x14ac:dyDescent="0.2">
      <c r="A9108" s="505">
        <v>38923</v>
      </c>
      <c r="B9108" s="98" t="s">
        <v>12736</v>
      </c>
      <c r="C9108" s="99" t="s">
        <v>10111</v>
      </c>
      <c r="D9108" s="100">
        <v>9.83</v>
      </c>
    </row>
    <row r="9109" spans="1:4" ht="25.5" x14ac:dyDescent="0.2">
      <c r="A9109" s="505">
        <v>38925</v>
      </c>
      <c r="B9109" s="98" t="s">
        <v>12737</v>
      </c>
      <c r="C9109" s="99" t="s">
        <v>10111</v>
      </c>
      <c r="D9109" s="100">
        <v>10.56</v>
      </c>
    </row>
    <row r="9110" spans="1:4" ht="25.5" x14ac:dyDescent="0.2">
      <c r="A9110" s="505">
        <v>38926</v>
      </c>
      <c r="B9110" s="98" t="s">
        <v>12738</v>
      </c>
      <c r="C9110" s="99" t="s">
        <v>10111</v>
      </c>
      <c r="D9110" s="100">
        <v>15.09</v>
      </c>
    </row>
    <row r="9111" spans="1:4" ht="25.5" x14ac:dyDescent="0.2">
      <c r="A9111" s="505">
        <v>38927</v>
      </c>
      <c r="B9111" s="98" t="s">
        <v>12739</v>
      </c>
      <c r="C9111" s="99" t="s">
        <v>10111</v>
      </c>
      <c r="D9111" s="100">
        <v>16.14</v>
      </c>
    </row>
    <row r="9112" spans="1:4" ht="25.5" x14ac:dyDescent="0.2">
      <c r="A9112" s="505">
        <v>39304</v>
      </c>
      <c r="B9112" s="98" t="s">
        <v>12740</v>
      </c>
      <c r="C9112" s="99" t="s">
        <v>10111</v>
      </c>
      <c r="D9112" s="100">
        <v>12.43</v>
      </c>
    </row>
    <row r="9113" spans="1:4" ht="25.5" x14ac:dyDescent="0.2">
      <c r="A9113" s="505">
        <v>38924</v>
      </c>
      <c r="B9113" s="98" t="s">
        <v>12741</v>
      </c>
      <c r="C9113" s="99" t="s">
        <v>10111</v>
      </c>
      <c r="D9113" s="100">
        <v>17.72</v>
      </c>
    </row>
    <row r="9114" spans="1:4" ht="25.5" x14ac:dyDescent="0.2">
      <c r="A9114" s="505">
        <v>39305</v>
      </c>
      <c r="B9114" s="98" t="s">
        <v>12742</v>
      </c>
      <c r="C9114" s="99" t="s">
        <v>10111</v>
      </c>
      <c r="D9114" s="100">
        <v>16.28</v>
      </c>
    </row>
    <row r="9115" spans="1:4" ht="25.5" x14ac:dyDescent="0.2">
      <c r="A9115" s="505">
        <v>39306</v>
      </c>
      <c r="B9115" s="98" t="s">
        <v>12743</v>
      </c>
      <c r="C9115" s="99" t="s">
        <v>10111</v>
      </c>
      <c r="D9115" s="100">
        <v>20.37</v>
      </c>
    </row>
    <row r="9116" spans="1:4" ht="25.5" x14ac:dyDescent="0.2">
      <c r="A9116" s="505">
        <v>38928</v>
      </c>
      <c r="B9116" s="98" t="s">
        <v>12744</v>
      </c>
      <c r="C9116" s="99" t="s">
        <v>10111</v>
      </c>
      <c r="D9116" s="100">
        <v>17.89</v>
      </c>
    </row>
    <row r="9117" spans="1:4" ht="25.5" x14ac:dyDescent="0.2">
      <c r="A9117" s="505">
        <v>38929</v>
      </c>
      <c r="B9117" s="98" t="s">
        <v>12745</v>
      </c>
      <c r="C9117" s="99" t="s">
        <v>10111</v>
      </c>
      <c r="D9117" s="100">
        <v>31.72</v>
      </c>
    </row>
    <row r="9118" spans="1:4" ht="25.5" x14ac:dyDescent="0.2">
      <c r="A9118" s="505">
        <v>39307</v>
      </c>
      <c r="B9118" s="98" t="s">
        <v>12746</v>
      </c>
      <c r="C9118" s="99" t="s">
        <v>10111</v>
      </c>
      <c r="D9118" s="100">
        <v>23.44</v>
      </c>
    </row>
    <row r="9119" spans="1:4" ht="25.5" x14ac:dyDescent="0.2">
      <c r="A9119" s="505">
        <v>38930</v>
      </c>
      <c r="B9119" s="98" t="s">
        <v>12747</v>
      </c>
      <c r="C9119" s="99" t="s">
        <v>10111</v>
      </c>
      <c r="D9119" s="100">
        <v>39.85</v>
      </c>
    </row>
    <row r="9120" spans="1:4" ht="25.5" x14ac:dyDescent="0.2">
      <c r="A9120" s="505">
        <v>38931</v>
      </c>
      <c r="B9120" s="98" t="s">
        <v>12748</v>
      </c>
      <c r="C9120" s="99" t="s">
        <v>10111</v>
      </c>
      <c r="D9120" s="100">
        <v>10.029999999999999</v>
      </c>
    </row>
    <row r="9121" spans="1:4" ht="25.5" x14ac:dyDescent="0.2">
      <c r="A9121" s="505">
        <v>38932</v>
      </c>
      <c r="B9121" s="98" t="s">
        <v>12749</v>
      </c>
      <c r="C9121" s="99" t="s">
        <v>10111</v>
      </c>
      <c r="D9121" s="100">
        <v>10.130000000000001</v>
      </c>
    </row>
    <row r="9122" spans="1:4" ht="25.5" x14ac:dyDescent="0.2">
      <c r="A9122" s="505">
        <v>38934</v>
      </c>
      <c r="B9122" s="98" t="s">
        <v>12750</v>
      </c>
      <c r="C9122" s="99" t="s">
        <v>10111</v>
      </c>
      <c r="D9122" s="100">
        <v>14.98</v>
      </c>
    </row>
    <row r="9123" spans="1:4" ht="25.5" x14ac:dyDescent="0.2">
      <c r="A9123" s="505">
        <v>38935</v>
      </c>
      <c r="B9123" s="98" t="s">
        <v>12751</v>
      </c>
      <c r="C9123" s="99" t="s">
        <v>10111</v>
      </c>
      <c r="D9123" s="100">
        <v>16.02</v>
      </c>
    </row>
    <row r="9124" spans="1:4" ht="25.5" x14ac:dyDescent="0.2">
      <c r="A9124" s="505">
        <v>38936</v>
      </c>
      <c r="B9124" s="98" t="s">
        <v>12752</v>
      </c>
      <c r="C9124" s="99" t="s">
        <v>10111</v>
      </c>
      <c r="D9124" s="100">
        <v>17.16</v>
      </c>
    </row>
    <row r="9125" spans="1:4" ht="25.5" x14ac:dyDescent="0.2">
      <c r="A9125" s="505">
        <v>38937</v>
      </c>
      <c r="B9125" s="98" t="s">
        <v>12753</v>
      </c>
      <c r="C9125" s="99" t="s">
        <v>10111</v>
      </c>
      <c r="D9125" s="100">
        <v>20.92</v>
      </c>
    </row>
    <row r="9126" spans="1:4" ht="25.5" x14ac:dyDescent="0.2">
      <c r="A9126" s="505">
        <v>38938</v>
      </c>
      <c r="B9126" s="98" t="s">
        <v>12754</v>
      </c>
      <c r="C9126" s="99" t="s">
        <v>10111</v>
      </c>
      <c r="D9126" s="100">
        <v>31.1</v>
      </c>
    </row>
    <row r="9127" spans="1:4" x14ac:dyDescent="0.2">
      <c r="A9127" s="505">
        <v>3489</v>
      </c>
      <c r="B9127" s="98" t="s">
        <v>12755</v>
      </c>
      <c r="C9127" s="99" t="s">
        <v>10111</v>
      </c>
      <c r="D9127" s="100">
        <v>9.82</v>
      </c>
    </row>
    <row r="9128" spans="1:4" x14ac:dyDescent="0.2">
      <c r="A9128" s="505">
        <v>20151</v>
      </c>
      <c r="B9128" s="98" t="s">
        <v>12756</v>
      </c>
      <c r="C9128" s="99" t="s">
        <v>10111</v>
      </c>
      <c r="D9128" s="100">
        <v>16.02</v>
      </c>
    </row>
    <row r="9129" spans="1:4" x14ac:dyDescent="0.2">
      <c r="A9129" s="505">
        <v>20152</v>
      </c>
      <c r="B9129" s="98" t="s">
        <v>12757</v>
      </c>
      <c r="C9129" s="99" t="s">
        <v>10111</v>
      </c>
      <c r="D9129" s="100">
        <v>50.78</v>
      </c>
    </row>
    <row r="9130" spans="1:4" x14ac:dyDescent="0.2">
      <c r="A9130" s="505">
        <v>20148</v>
      </c>
      <c r="B9130" s="98" t="s">
        <v>12758</v>
      </c>
      <c r="C9130" s="99" t="s">
        <v>10111</v>
      </c>
      <c r="D9130" s="100">
        <v>2.95</v>
      </c>
    </row>
    <row r="9131" spans="1:4" x14ac:dyDescent="0.2">
      <c r="A9131" s="505">
        <v>20149</v>
      </c>
      <c r="B9131" s="98" t="s">
        <v>12759</v>
      </c>
      <c r="C9131" s="99" t="s">
        <v>10111</v>
      </c>
      <c r="D9131" s="100">
        <v>4.43</v>
      </c>
    </row>
    <row r="9132" spans="1:4" x14ac:dyDescent="0.2">
      <c r="A9132" s="505">
        <v>20150</v>
      </c>
      <c r="B9132" s="98" t="s">
        <v>12760</v>
      </c>
      <c r="C9132" s="99" t="s">
        <v>10111</v>
      </c>
      <c r="D9132" s="100">
        <v>11.65</v>
      </c>
    </row>
    <row r="9133" spans="1:4" x14ac:dyDescent="0.2">
      <c r="A9133" s="505">
        <v>20157</v>
      </c>
      <c r="B9133" s="98" t="s">
        <v>12761</v>
      </c>
      <c r="C9133" s="99" t="s">
        <v>10111</v>
      </c>
      <c r="D9133" s="100">
        <v>19.91</v>
      </c>
    </row>
    <row r="9134" spans="1:4" x14ac:dyDescent="0.2">
      <c r="A9134" s="505">
        <v>20158</v>
      </c>
      <c r="B9134" s="98" t="s">
        <v>12762</v>
      </c>
      <c r="C9134" s="99" t="s">
        <v>10111</v>
      </c>
      <c r="D9134" s="100">
        <v>65.31</v>
      </c>
    </row>
    <row r="9135" spans="1:4" x14ac:dyDescent="0.2">
      <c r="A9135" s="505">
        <v>20154</v>
      </c>
      <c r="B9135" s="98" t="s">
        <v>12763</v>
      </c>
      <c r="C9135" s="99" t="s">
        <v>10111</v>
      </c>
      <c r="D9135" s="100">
        <v>3.24</v>
      </c>
    </row>
    <row r="9136" spans="1:4" x14ac:dyDescent="0.2">
      <c r="A9136" s="505">
        <v>20155</v>
      </c>
      <c r="B9136" s="98" t="s">
        <v>12764</v>
      </c>
      <c r="C9136" s="99" t="s">
        <v>10111</v>
      </c>
      <c r="D9136" s="100">
        <v>5.07</v>
      </c>
    </row>
    <row r="9137" spans="1:4" x14ac:dyDescent="0.2">
      <c r="A9137" s="505">
        <v>20156</v>
      </c>
      <c r="B9137" s="98" t="s">
        <v>12765</v>
      </c>
      <c r="C9137" s="99" t="s">
        <v>10111</v>
      </c>
      <c r="D9137" s="100">
        <v>12.07</v>
      </c>
    </row>
    <row r="9138" spans="1:4" x14ac:dyDescent="0.2">
      <c r="A9138" s="505">
        <v>3512</v>
      </c>
      <c r="B9138" s="98" t="s">
        <v>12766</v>
      </c>
      <c r="C9138" s="99" t="s">
        <v>10111</v>
      </c>
      <c r="D9138" s="100">
        <v>143.84</v>
      </c>
    </row>
    <row r="9139" spans="1:4" x14ac:dyDescent="0.2">
      <c r="A9139" s="505">
        <v>3499</v>
      </c>
      <c r="B9139" s="98" t="s">
        <v>12767</v>
      </c>
      <c r="C9139" s="99" t="s">
        <v>10111</v>
      </c>
      <c r="D9139" s="100">
        <v>0.6</v>
      </c>
    </row>
    <row r="9140" spans="1:4" x14ac:dyDescent="0.2">
      <c r="A9140" s="505">
        <v>3500</v>
      </c>
      <c r="B9140" s="98" t="s">
        <v>12768</v>
      </c>
      <c r="C9140" s="99" t="s">
        <v>10111</v>
      </c>
      <c r="D9140" s="100">
        <v>1.05</v>
      </c>
    </row>
    <row r="9141" spans="1:4" x14ac:dyDescent="0.2">
      <c r="A9141" s="505">
        <v>3501</v>
      </c>
      <c r="B9141" s="98" t="s">
        <v>12769</v>
      </c>
      <c r="C9141" s="99" t="s">
        <v>10111</v>
      </c>
      <c r="D9141" s="100">
        <v>2.8</v>
      </c>
    </row>
    <row r="9142" spans="1:4" x14ac:dyDescent="0.2">
      <c r="A9142" s="505">
        <v>3502</v>
      </c>
      <c r="B9142" s="98" t="s">
        <v>12770</v>
      </c>
      <c r="C9142" s="99" t="s">
        <v>10111</v>
      </c>
      <c r="D9142" s="100">
        <v>4.08</v>
      </c>
    </row>
    <row r="9143" spans="1:4" x14ac:dyDescent="0.2">
      <c r="A9143" s="505">
        <v>3503</v>
      </c>
      <c r="B9143" s="98" t="s">
        <v>12771</v>
      </c>
      <c r="C9143" s="99" t="s">
        <v>10111</v>
      </c>
      <c r="D9143" s="100">
        <v>5.08</v>
      </c>
    </row>
    <row r="9144" spans="1:4" x14ac:dyDescent="0.2">
      <c r="A9144" s="505">
        <v>3477</v>
      </c>
      <c r="B9144" s="98" t="s">
        <v>12772</v>
      </c>
      <c r="C9144" s="99" t="s">
        <v>10111</v>
      </c>
      <c r="D9144" s="100">
        <v>18.27</v>
      </c>
    </row>
    <row r="9145" spans="1:4" x14ac:dyDescent="0.2">
      <c r="A9145" s="505">
        <v>3478</v>
      </c>
      <c r="B9145" s="98" t="s">
        <v>12773</v>
      </c>
      <c r="C9145" s="99" t="s">
        <v>10111</v>
      </c>
      <c r="D9145" s="100">
        <v>44.28</v>
      </c>
    </row>
    <row r="9146" spans="1:4" x14ac:dyDescent="0.2">
      <c r="A9146" s="505">
        <v>3525</v>
      </c>
      <c r="B9146" s="98" t="s">
        <v>12774</v>
      </c>
      <c r="C9146" s="99" t="s">
        <v>10111</v>
      </c>
      <c r="D9146" s="100">
        <v>50.15</v>
      </c>
    </row>
    <row r="9147" spans="1:4" x14ac:dyDescent="0.2">
      <c r="A9147" s="505">
        <v>3511</v>
      </c>
      <c r="B9147" s="98" t="s">
        <v>12775</v>
      </c>
      <c r="C9147" s="99" t="s">
        <v>10111</v>
      </c>
      <c r="D9147" s="100">
        <v>59.98</v>
      </c>
    </row>
    <row r="9148" spans="1:4" ht="25.5" x14ac:dyDescent="0.2">
      <c r="A9148" s="505">
        <v>38917</v>
      </c>
      <c r="B9148" s="98" t="s">
        <v>12776</v>
      </c>
      <c r="C9148" s="99" t="s">
        <v>10111</v>
      </c>
      <c r="D9148" s="100">
        <v>9.6</v>
      </c>
    </row>
    <row r="9149" spans="1:4" ht="25.5" x14ac:dyDescent="0.2">
      <c r="A9149" s="505">
        <v>38919</v>
      </c>
      <c r="B9149" s="98" t="s">
        <v>12777</v>
      </c>
      <c r="C9149" s="99" t="s">
        <v>10111</v>
      </c>
      <c r="D9149" s="100">
        <v>14.28</v>
      </c>
    </row>
    <row r="9150" spans="1:4" ht="25.5" x14ac:dyDescent="0.2">
      <c r="A9150" s="505">
        <v>38922</v>
      </c>
      <c r="B9150" s="98" t="s">
        <v>12778</v>
      </c>
      <c r="C9150" s="99" t="s">
        <v>10111</v>
      </c>
      <c r="D9150" s="100">
        <v>18.45</v>
      </c>
    </row>
    <row r="9151" spans="1:4" ht="25.5" x14ac:dyDescent="0.2">
      <c r="A9151" s="505">
        <v>38921</v>
      </c>
      <c r="B9151" s="98" t="s">
        <v>12779</v>
      </c>
      <c r="C9151" s="99" t="s">
        <v>10111</v>
      </c>
      <c r="D9151" s="100">
        <v>22.81</v>
      </c>
    </row>
    <row r="9152" spans="1:4" ht="25.5" x14ac:dyDescent="0.2">
      <c r="A9152" s="505">
        <v>38918</v>
      </c>
      <c r="B9152" s="98" t="s">
        <v>12780</v>
      </c>
      <c r="C9152" s="99" t="s">
        <v>10111</v>
      </c>
      <c r="D9152" s="100">
        <v>21.68</v>
      </c>
    </row>
    <row r="9153" spans="1:4" ht="25.5" x14ac:dyDescent="0.2">
      <c r="A9153" s="505">
        <v>38920</v>
      </c>
      <c r="B9153" s="98" t="s">
        <v>12781</v>
      </c>
      <c r="C9153" s="99" t="s">
        <v>10111</v>
      </c>
      <c r="D9153" s="100">
        <v>27.11</v>
      </c>
    </row>
    <row r="9154" spans="1:4" ht="38.25" x14ac:dyDescent="0.2">
      <c r="A9154" s="505">
        <v>3104</v>
      </c>
      <c r="B9154" s="98" t="s">
        <v>12782</v>
      </c>
      <c r="C9154" s="99" t="s">
        <v>11604</v>
      </c>
      <c r="D9154" s="100">
        <v>333.46</v>
      </c>
    </row>
    <row r="9155" spans="1:4" ht="25.5" x14ac:dyDescent="0.2">
      <c r="A9155" s="505">
        <v>12032</v>
      </c>
      <c r="B9155" s="98" t="s">
        <v>12783</v>
      </c>
      <c r="C9155" s="99" t="s">
        <v>10598</v>
      </c>
      <c r="D9155" s="100">
        <v>38.36</v>
      </c>
    </row>
    <row r="9156" spans="1:4" ht="25.5" x14ac:dyDescent="0.2">
      <c r="A9156" s="505">
        <v>12030</v>
      </c>
      <c r="B9156" s="98" t="s">
        <v>12784</v>
      </c>
      <c r="C9156" s="99" t="s">
        <v>10598</v>
      </c>
      <c r="D9156" s="100">
        <v>36.049999999999997</v>
      </c>
    </row>
    <row r="9157" spans="1:4" x14ac:dyDescent="0.2">
      <c r="A9157" s="505">
        <v>10908</v>
      </c>
      <c r="B9157" s="98" t="s">
        <v>12785</v>
      </c>
      <c r="C9157" s="99" t="s">
        <v>10111</v>
      </c>
      <c r="D9157" s="100">
        <v>11.28</v>
      </c>
    </row>
    <row r="9158" spans="1:4" x14ac:dyDescent="0.2">
      <c r="A9158" s="505">
        <v>10909</v>
      </c>
      <c r="B9158" s="98" t="s">
        <v>12786</v>
      </c>
      <c r="C9158" s="99" t="s">
        <v>10111</v>
      </c>
      <c r="D9158" s="100">
        <v>13.71</v>
      </c>
    </row>
    <row r="9159" spans="1:4" x14ac:dyDescent="0.2">
      <c r="A9159" s="505">
        <v>3669</v>
      </c>
      <c r="B9159" s="98" t="s">
        <v>12787</v>
      </c>
      <c r="C9159" s="99" t="s">
        <v>10111</v>
      </c>
      <c r="D9159" s="100">
        <v>8.26</v>
      </c>
    </row>
    <row r="9160" spans="1:4" ht="25.5" x14ac:dyDescent="0.2">
      <c r="A9160" s="505">
        <v>20138</v>
      </c>
      <c r="B9160" s="98" t="s">
        <v>12788</v>
      </c>
      <c r="C9160" s="99" t="s">
        <v>10111</v>
      </c>
      <c r="D9160" s="100">
        <v>67.62</v>
      </c>
    </row>
    <row r="9161" spans="1:4" x14ac:dyDescent="0.2">
      <c r="A9161" s="505">
        <v>20139</v>
      </c>
      <c r="B9161" s="98" t="s">
        <v>12789</v>
      </c>
      <c r="C9161" s="99" t="s">
        <v>10111</v>
      </c>
      <c r="D9161" s="100">
        <v>45.39</v>
      </c>
    </row>
    <row r="9162" spans="1:4" x14ac:dyDescent="0.2">
      <c r="A9162" s="505">
        <v>3668</v>
      </c>
      <c r="B9162" s="98" t="s">
        <v>12790</v>
      </c>
      <c r="C9162" s="99" t="s">
        <v>10111</v>
      </c>
      <c r="D9162" s="100">
        <v>27.17</v>
      </c>
    </row>
    <row r="9163" spans="1:4" x14ac:dyDescent="0.2">
      <c r="A9163" s="505">
        <v>3656</v>
      </c>
      <c r="B9163" s="98" t="s">
        <v>12791</v>
      </c>
      <c r="C9163" s="99" t="s">
        <v>10111</v>
      </c>
      <c r="D9163" s="100">
        <v>13.71</v>
      </c>
    </row>
    <row r="9164" spans="1:4" x14ac:dyDescent="0.2">
      <c r="A9164" s="505">
        <v>10911</v>
      </c>
      <c r="B9164" s="98" t="s">
        <v>12792</v>
      </c>
      <c r="C9164" s="99" t="s">
        <v>10111</v>
      </c>
      <c r="D9164" s="100">
        <v>12.99</v>
      </c>
    </row>
    <row r="9165" spans="1:4" x14ac:dyDescent="0.2">
      <c r="A9165" s="505">
        <v>3654</v>
      </c>
      <c r="B9165" s="98" t="s">
        <v>12793</v>
      </c>
      <c r="C9165" s="99" t="s">
        <v>10111</v>
      </c>
      <c r="D9165" s="100">
        <v>8.5299999999999994</v>
      </c>
    </row>
    <row r="9166" spans="1:4" x14ac:dyDescent="0.2">
      <c r="A9166" s="505">
        <v>3663</v>
      </c>
      <c r="B9166" s="98" t="s">
        <v>12794</v>
      </c>
      <c r="C9166" s="99" t="s">
        <v>10111</v>
      </c>
      <c r="D9166" s="100">
        <v>17.18</v>
      </c>
    </row>
    <row r="9167" spans="1:4" x14ac:dyDescent="0.2">
      <c r="A9167" s="505">
        <v>3664</v>
      </c>
      <c r="B9167" s="98" t="s">
        <v>12795</v>
      </c>
      <c r="C9167" s="99" t="s">
        <v>10111</v>
      </c>
      <c r="D9167" s="100">
        <v>9.83</v>
      </c>
    </row>
    <row r="9168" spans="1:4" x14ac:dyDescent="0.2">
      <c r="A9168" s="505">
        <v>3655</v>
      </c>
      <c r="B9168" s="98" t="s">
        <v>12796</v>
      </c>
      <c r="C9168" s="99" t="s">
        <v>10111</v>
      </c>
      <c r="D9168" s="100">
        <v>29.22</v>
      </c>
    </row>
    <row r="9169" spans="1:4" x14ac:dyDescent="0.2">
      <c r="A9169" s="505">
        <v>3657</v>
      </c>
      <c r="B9169" s="98" t="s">
        <v>12797</v>
      </c>
      <c r="C9169" s="99" t="s">
        <v>10111</v>
      </c>
      <c r="D9169" s="100">
        <v>21.52</v>
      </c>
    </row>
    <row r="9170" spans="1:4" x14ac:dyDescent="0.2">
      <c r="A9170" s="505">
        <v>3665</v>
      </c>
      <c r="B9170" s="98" t="s">
        <v>12798</v>
      </c>
      <c r="C9170" s="99" t="s">
        <v>10111</v>
      </c>
      <c r="D9170" s="100">
        <v>43.98</v>
      </c>
    </row>
    <row r="9171" spans="1:4" ht="25.5" x14ac:dyDescent="0.2">
      <c r="A9171" s="505">
        <v>12625</v>
      </c>
      <c r="B9171" s="98" t="s">
        <v>12799</v>
      </c>
      <c r="C9171" s="99" t="s">
        <v>10111</v>
      </c>
      <c r="D9171" s="100">
        <v>9.4700000000000006</v>
      </c>
    </row>
    <row r="9172" spans="1:4" x14ac:dyDescent="0.2">
      <c r="A9172" s="505">
        <v>20136</v>
      </c>
      <c r="B9172" s="98" t="s">
        <v>12800</v>
      </c>
      <c r="C9172" s="99" t="s">
        <v>10111</v>
      </c>
      <c r="D9172" s="100">
        <v>100.92</v>
      </c>
    </row>
    <row r="9173" spans="1:4" x14ac:dyDescent="0.2">
      <c r="A9173" s="505">
        <v>20144</v>
      </c>
      <c r="B9173" s="98" t="s">
        <v>12801</v>
      </c>
      <c r="C9173" s="99" t="s">
        <v>10111</v>
      </c>
      <c r="D9173" s="100">
        <v>36.58</v>
      </c>
    </row>
    <row r="9174" spans="1:4" x14ac:dyDescent="0.2">
      <c r="A9174" s="505">
        <v>20143</v>
      </c>
      <c r="B9174" s="98" t="s">
        <v>12802</v>
      </c>
      <c r="C9174" s="99" t="s">
        <v>10111</v>
      </c>
      <c r="D9174" s="100">
        <v>35.200000000000003</v>
      </c>
    </row>
    <row r="9175" spans="1:4" x14ac:dyDescent="0.2">
      <c r="A9175" s="505">
        <v>20145</v>
      </c>
      <c r="B9175" s="98" t="s">
        <v>12803</v>
      </c>
      <c r="C9175" s="99" t="s">
        <v>10111</v>
      </c>
      <c r="D9175" s="100">
        <v>84.35</v>
      </c>
    </row>
    <row r="9176" spans="1:4" x14ac:dyDescent="0.2">
      <c r="A9176" s="505">
        <v>20146</v>
      </c>
      <c r="B9176" s="98" t="s">
        <v>12804</v>
      </c>
      <c r="C9176" s="99" t="s">
        <v>10111</v>
      </c>
      <c r="D9176" s="100">
        <v>102.58</v>
      </c>
    </row>
    <row r="9177" spans="1:4" x14ac:dyDescent="0.2">
      <c r="A9177" s="505">
        <v>20140</v>
      </c>
      <c r="B9177" s="98" t="s">
        <v>12805</v>
      </c>
      <c r="C9177" s="99" t="s">
        <v>10111</v>
      </c>
      <c r="D9177" s="100">
        <v>6.07</v>
      </c>
    </row>
    <row r="9178" spans="1:4" x14ac:dyDescent="0.2">
      <c r="A9178" s="505">
        <v>20141</v>
      </c>
      <c r="B9178" s="98" t="s">
        <v>12806</v>
      </c>
      <c r="C9178" s="99" t="s">
        <v>10111</v>
      </c>
      <c r="D9178" s="100">
        <v>9.1300000000000008</v>
      </c>
    </row>
    <row r="9179" spans="1:4" x14ac:dyDescent="0.2">
      <c r="A9179" s="505">
        <v>20142</v>
      </c>
      <c r="B9179" s="98" t="s">
        <v>12807</v>
      </c>
      <c r="C9179" s="99" t="s">
        <v>10111</v>
      </c>
      <c r="D9179" s="100">
        <v>23.2</v>
      </c>
    </row>
    <row r="9180" spans="1:4" x14ac:dyDescent="0.2">
      <c r="A9180" s="505">
        <v>3659</v>
      </c>
      <c r="B9180" s="98" t="s">
        <v>12808</v>
      </c>
      <c r="C9180" s="99" t="s">
        <v>10111</v>
      </c>
      <c r="D9180" s="100">
        <v>11.52</v>
      </c>
    </row>
    <row r="9181" spans="1:4" x14ac:dyDescent="0.2">
      <c r="A9181" s="505">
        <v>3660</v>
      </c>
      <c r="B9181" s="98" t="s">
        <v>12809</v>
      </c>
      <c r="C9181" s="99" t="s">
        <v>10111</v>
      </c>
      <c r="D9181" s="100">
        <v>15.73</v>
      </c>
    </row>
    <row r="9182" spans="1:4" x14ac:dyDescent="0.2">
      <c r="A9182" s="505">
        <v>3662</v>
      </c>
      <c r="B9182" s="98" t="s">
        <v>12810</v>
      </c>
      <c r="C9182" s="99" t="s">
        <v>10111</v>
      </c>
      <c r="D9182" s="100">
        <v>5.96</v>
      </c>
    </row>
    <row r="9183" spans="1:4" x14ac:dyDescent="0.2">
      <c r="A9183" s="505">
        <v>3661</v>
      </c>
      <c r="B9183" s="98" t="s">
        <v>12811</v>
      </c>
      <c r="C9183" s="99" t="s">
        <v>10111</v>
      </c>
      <c r="D9183" s="100">
        <v>8.85</v>
      </c>
    </row>
    <row r="9184" spans="1:4" x14ac:dyDescent="0.2">
      <c r="A9184" s="505">
        <v>3658</v>
      </c>
      <c r="B9184" s="98" t="s">
        <v>12812</v>
      </c>
      <c r="C9184" s="99" t="s">
        <v>10111</v>
      </c>
      <c r="D9184" s="100">
        <v>11.28</v>
      </c>
    </row>
    <row r="9185" spans="1:4" x14ac:dyDescent="0.2">
      <c r="A9185" s="505">
        <v>3670</v>
      </c>
      <c r="B9185" s="98" t="s">
        <v>12813</v>
      </c>
      <c r="C9185" s="99" t="s">
        <v>10111</v>
      </c>
      <c r="D9185" s="100">
        <v>15.96</v>
      </c>
    </row>
    <row r="9186" spans="1:4" x14ac:dyDescent="0.2">
      <c r="A9186" s="505">
        <v>3666</v>
      </c>
      <c r="B9186" s="98" t="s">
        <v>12814</v>
      </c>
      <c r="C9186" s="99" t="s">
        <v>10111</v>
      </c>
      <c r="D9186" s="100">
        <v>2.5</v>
      </c>
    </row>
    <row r="9187" spans="1:4" x14ac:dyDescent="0.2">
      <c r="A9187" s="505">
        <v>14157</v>
      </c>
      <c r="B9187" s="98" t="s">
        <v>12815</v>
      </c>
      <c r="C9187" s="99" t="s">
        <v>10111</v>
      </c>
      <c r="D9187" s="100">
        <v>1.25</v>
      </c>
    </row>
    <row r="9188" spans="1:4" x14ac:dyDescent="0.2">
      <c r="A9188" s="505">
        <v>10865</v>
      </c>
      <c r="B9188" s="98" t="s">
        <v>12816</v>
      </c>
      <c r="C9188" s="99" t="s">
        <v>10111</v>
      </c>
      <c r="D9188" s="100">
        <v>10.3</v>
      </c>
    </row>
    <row r="9189" spans="1:4" x14ac:dyDescent="0.2">
      <c r="A9189" s="505">
        <v>3653</v>
      </c>
      <c r="B9189" s="98" t="s">
        <v>12817</v>
      </c>
      <c r="C9189" s="99" t="s">
        <v>10111</v>
      </c>
      <c r="D9189" s="100">
        <v>20.81</v>
      </c>
    </row>
    <row r="9190" spans="1:4" x14ac:dyDescent="0.2">
      <c r="A9190" s="505">
        <v>3649</v>
      </c>
      <c r="B9190" s="98" t="s">
        <v>12818</v>
      </c>
      <c r="C9190" s="99" t="s">
        <v>10111</v>
      </c>
      <c r="D9190" s="100">
        <v>53.28</v>
      </c>
    </row>
    <row r="9191" spans="1:4" x14ac:dyDescent="0.2">
      <c r="A9191" s="505">
        <v>3651</v>
      </c>
      <c r="B9191" s="98" t="s">
        <v>12819</v>
      </c>
      <c r="C9191" s="99" t="s">
        <v>10111</v>
      </c>
      <c r="D9191" s="100">
        <v>80.239999999999995</v>
      </c>
    </row>
    <row r="9192" spans="1:4" x14ac:dyDescent="0.2">
      <c r="A9192" s="505">
        <v>3650</v>
      </c>
      <c r="B9192" s="98" t="s">
        <v>12820</v>
      </c>
      <c r="C9192" s="99" t="s">
        <v>10111</v>
      </c>
      <c r="D9192" s="100">
        <v>111.78</v>
      </c>
    </row>
    <row r="9193" spans="1:4" x14ac:dyDescent="0.2">
      <c r="A9193" s="505">
        <v>3645</v>
      </c>
      <c r="B9193" s="98" t="s">
        <v>12821</v>
      </c>
      <c r="C9193" s="99" t="s">
        <v>10111</v>
      </c>
      <c r="D9193" s="100">
        <v>243.85</v>
      </c>
    </row>
    <row r="9194" spans="1:4" x14ac:dyDescent="0.2">
      <c r="A9194" s="505">
        <v>3646</v>
      </c>
      <c r="B9194" s="98" t="s">
        <v>12822</v>
      </c>
      <c r="C9194" s="99" t="s">
        <v>10111</v>
      </c>
      <c r="D9194" s="100">
        <v>397.02</v>
      </c>
    </row>
    <row r="9195" spans="1:4" x14ac:dyDescent="0.2">
      <c r="A9195" s="505">
        <v>3647</v>
      </c>
      <c r="B9195" s="98" t="s">
        <v>12823</v>
      </c>
      <c r="C9195" s="99" t="s">
        <v>10111</v>
      </c>
      <c r="D9195" s="100">
        <v>455.89</v>
      </c>
    </row>
    <row r="9196" spans="1:4" x14ac:dyDescent="0.2">
      <c r="A9196" s="505">
        <v>39875</v>
      </c>
      <c r="B9196" s="98" t="s">
        <v>12824</v>
      </c>
      <c r="C9196" s="99" t="s">
        <v>10111</v>
      </c>
      <c r="D9196" s="100">
        <v>291.86</v>
      </c>
    </row>
    <row r="9197" spans="1:4" x14ac:dyDescent="0.2">
      <c r="A9197" s="505">
        <v>39876</v>
      </c>
      <c r="B9197" s="98" t="s">
        <v>12825</v>
      </c>
      <c r="C9197" s="99" t="s">
        <v>10111</v>
      </c>
      <c r="D9197" s="100">
        <v>365.41</v>
      </c>
    </row>
    <row r="9198" spans="1:4" x14ac:dyDescent="0.2">
      <c r="A9198" s="505">
        <v>39877</v>
      </c>
      <c r="B9198" s="98" t="s">
        <v>12826</v>
      </c>
      <c r="C9198" s="99" t="s">
        <v>10111</v>
      </c>
      <c r="D9198" s="100">
        <v>506.82</v>
      </c>
    </row>
    <row r="9199" spans="1:4" x14ac:dyDescent="0.2">
      <c r="A9199" s="505">
        <v>39878</v>
      </c>
      <c r="B9199" s="98" t="s">
        <v>12827</v>
      </c>
      <c r="C9199" s="99" t="s">
        <v>10111</v>
      </c>
      <c r="D9199" s="100">
        <v>669.42</v>
      </c>
    </row>
    <row r="9200" spans="1:4" x14ac:dyDescent="0.2">
      <c r="A9200" s="505">
        <v>39872</v>
      </c>
      <c r="B9200" s="98" t="s">
        <v>12828</v>
      </c>
      <c r="C9200" s="99" t="s">
        <v>10111</v>
      </c>
      <c r="D9200" s="100">
        <v>200.15</v>
      </c>
    </row>
    <row r="9201" spans="1:4" x14ac:dyDescent="0.2">
      <c r="A9201" s="505">
        <v>39873</v>
      </c>
      <c r="B9201" s="98" t="s">
        <v>12829</v>
      </c>
      <c r="C9201" s="99" t="s">
        <v>10111</v>
      </c>
      <c r="D9201" s="100">
        <v>232.16</v>
      </c>
    </row>
    <row r="9202" spans="1:4" x14ac:dyDescent="0.2">
      <c r="A9202" s="505">
        <v>39874</v>
      </c>
      <c r="B9202" s="98" t="s">
        <v>12830</v>
      </c>
      <c r="C9202" s="99" t="s">
        <v>10111</v>
      </c>
      <c r="D9202" s="100">
        <v>255</v>
      </c>
    </row>
    <row r="9203" spans="1:4" x14ac:dyDescent="0.2">
      <c r="A9203" s="505">
        <v>3674</v>
      </c>
      <c r="B9203" s="98" t="s">
        <v>12831</v>
      </c>
      <c r="C9203" s="99" t="s">
        <v>10166</v>
      </c>
      <c r="D9203" s="100">
        <v>58.37</v>
      </c>
    </row>
    <row r="9204" spans="1:4" x14ac:dyDescent="0.2">
      <c r="A9204" s="505">
        <v>3681</v>
      </c>
      <c r="B9204" s="98" t="s">
        <v>12832</v>
      </c>
      <c r="C9204" s="99" t="s">
        <v>10166</v>
      </c>
      <c r="D9204" s="100">
        <v>86.85</v>
      </c>
    </row>
    <row r="9205" spans="1:4" x14ac:dyDescent="0.2">
      <c r="A9205" s="505">
        <v>3676</v>
      </c>
      <c r="B9205" s="98" t="s">
        <v>12833</v>
      </c>
      <c r="C9205" s="99" t="s">
        <v>10166</v>
      </c>
      <c r="D9205" s="100">
        <v>326.87</v>
      </c>
    </row>
    <row r="9206" spans="1:4" x14ac:dyDescent="0.2">
      <c r="A9206" s="505">
        <v>3679</v>
      </c>
      <c r="B9206" s="98" t="s">
        <v>12834</v>
      </c>
      <c r="C9206" s="99" t="s">
        <v>10166</v>
      </c>
      <c r="D9206" s="100">
        <v>270.42</v>
      </c>
    </row>
    <row r="9207" spans="1:4" x14ac:dyDescent="0.2">
      <c r="A9207" s="505">
        <v>3672</v>
      </c>
      <c r="B9207" s="98" t="s">
        <v>12835</v>
      </c>
      <c r="C9207" s="99" t="s">
        <v>10166</v>
      </c>
      <c r="D9207" s="100">
        <v>0.92</v>
      </c>
    </row>
    <row r="9208" spans="1:4" x14ac:dyDescent="0.2">
      <c r="A9208" s="505">
        <v>3671</v>
      </c>
      <c r="B9208" s="98" t="s">
        <v>12836</v>
      </c>
      <c r="C9208" s="99" t="s">
        <v>10166</v>
      </c>
      <c r="D9208" s="100">
        <v>0.87</v>
      </c>
    </row>
    <row r="9209" spans="1:4" x14ac:dyDescent="0.2">
      <c r="A9209" s="505">
        <v>3673</v>
      </c>
      <c r="B9209" s="98" t="s">
        <v>12837</v>
      </c>
      <c r="C9209" s="99" t="s">
        <v>10166</v>
      </c>
      <c r="D9209" s="100">
        <v>1.36</v>
      </c>
    </row>
    <row r="9210" spans="1:4" ht="25.5" x14ac:dyDescent="0.2">
      <c r="A9210" s="505">
        <v>38394</v>
      </c>
      <c r="B9210" s="98" t="s">
        <v>12838</v>
      </c>
      <c r="C9210" s="99" t="s">
        <v>10111</v>
      </c>
      <c r="D9210" s="100">
        <v>202.24</v>
      </c>
    </row>
    <row r="9211" spans="1:4" x14ac:dyDescent="0.2">
      <c r="A9211" s="505">
        <v>3729</v>
      </c>
      <c r="B9211" s="98" t="s">
        <v>12839</v>
      </c>
      <c r="C9211" s="99" t="s">
        <v>10111</v>
      </c>
      <c r="D9211" s="100">
        <v>31.75</v>
      </c>
    </row>
    <row r="9212" spans="1:4" x14ac:dyDescent="0.2">
      <c r="A9212" s="505">
        <v>63</v>
      </c>
      <c r="B9212" s="98" t="s">
        <v>12840</v>
      </c>
      <c r="C9212" s="99" t="s">
        <v>10111</v>
      </c>
      <c r="D9212" s="100">
        <v>30.07</v>
      </c>
    </row>
    <row r="9213" spans="1:4" ht="51" x14ac:dyDescent="0.2">
      <c r="A9213" s="505">
        <v>39357</v>
      </c>
      <c r="B9213" s="98" t="s">
        <v>12841</v>
      </c>
      <c r="C9213" s="99" t="s">
        <v>10111</v>
      </c>
      <c r="D9213" s="100">
        <v>87.21</v>
      </c>
    </row>
    <row r="9214" spans="1:4" ht="51" x14ac:dyDescent="0.2">
      <c r="A9214" s="505">
        <v>39358</v>
      </c>
      <c r="B9214" s="98" t="s">
        <v>12842</v>
      </c>
      <c r="C9214" s="99" t="s">
        <v>10111</v>
      </c>
      <c r="D9214" s="100">
        <v>95.63</v>
      </c>
    </row>
    <row r="9215" spans="1:4" ht="51" x14ac:dyDescent="0.2">
      <c r="A9215" s="505">
        <v>39356</v>
      </c>
      <c r="B9215" s="98" t="s">
        <v>12843</v>
      </c>
      <c r="C9215" s="99" t="s">
        <v>10111</v>
      </c>
      <c r="D9215" s="100">
        <v>163.15</v>
      </c>
    </row>
    <row r="9216" spans="1:4" ht="51" x14ac:dyDescent="0.2">
      <c r="A9216" s="505">
        <v>39355</v>
      </c>
      <c r="B9216" s="98" t="s">
        <v>12844</v>
      </c>
      <c r="C9216" s="99" t="s">
        <v>10111</v>
      </c>
      <c r="D9216" s="100">
        <v>140.38999999999999</v>
      </c>
    </row>
    <row r="9217" spans="1:4" ht="51" x14ac:dyDescent="0.2">
      <c r="A9217" s="505">
        <v>39353</v>
      </c>
      <c r="B9217" s="98" t="s">
        <v>12845</v>
      </c>
      <c r="C9217" s="99" t="s">
        <v>10111</v>
      </c>
      <c r="D9217" s="100">
        <v>192.53</v>
      </c>
    </row>
    <row r="9218" spans="1:4" ht="51" x14ac:dyDescent="0.2">
      <c r="A9218" s="505">
        <v>39354</v>
      </c>
      <c r="B9218" s="98" t="s">
        <v>12846</v>
      </c>
      <c r="C9218" s="99" t="s">
        <v>10111</v>
      </c>
      <c r="D9218" s="100">
        <v>191.88</v>
      </c>
    </row>
    <row r="9219" spans="1:4" x14ac:dyDescent="0.2">
      <c r="A9219" s="505">
        <v>39398</v>
      </c>
      <c r="B9219" s="98" t="s">
        <v>12847</v>
      </c>
      <c r="C9219" s="99" t="s">
        <v>10111</v>
      </c>
      <c r="D9219" s="100">
        <v>121.93</v>
      </c>
    </row>
    <row r="9220" spans="1:4" ht="25.5" x14ac:dyDescent="0.2">
      <c r="A9220" s="505">
        <v>13343</v>
      </c>
      <c r="B9220" s="98" t="s">
        <v>12848</v>
      </c>
      <c r="C9220" s="99" t="s">
        <v>10111</v>
      </c>
      <c r="D9220" s="100">
        <v>12.36</v>
      </c>
    </row>
    <row r="9221" spans="1:4" ht="25.5" x14ac:dyDescent="0.2">
      <c r="A9221" s="505">
        <v>12118</v>
      </c>
      <c r="B9221" s="98" t="s">
        <v>12849</v>
      </c>
      <c r="C9221" s="99" t="s">
        <v>10111</v>
      </c>
      <c r="D9221" s="100">
        <v>18.71</v>
      </c>
    </row>
    <row r="9222" spans="1:4" ht="38.25" x14ac:dyDescent="0.2">
      <c r="A9222" s="505">
        <v>39482</v>
      </c>
      <c r="B9222" s="98" t="s">
        <v>12850</v>
      </c>
      <c r="C9222" s="99" t="s">
        <v>10111</v>
      </c>
      <c r="D9222" s="100">
        <v>281.94</v>
      </c>
    </row>
    <row r="9223" spans="1:4" ht="38.25" x14ac:dyDescent="0.2">
      <c r="A9223" s="505">
        <v>39486</v>
      </c>
      <c r="B9223" s="98" t="s">
        <v>12851</v>
      </c>
      <c r="C9223" s="99" t="s">
        <v>10111</v>
      </c>
      <c r="D9223" s="100">
        <v>248.4</v>
      </c>
    </row>
    <row r="9224" spans="1:4" ht="38.25" x14ac:dyDescent="0.2">
      <c r="A9224" s="505">
        <v>39483</v>
      </c>
      <c r="B9224" s="98" t="s">
        <v>12852</v>
      </c>
      <c r="C9224" s="99" t="s">
        <v>10111</v>
      </c>
      <c r="D9224" s="100">
        <v>268.89999999999998</v>
      </c>
    </row>
    <row r="9225" spans="1:4" ht="38.25" x14ac:dyDescent="0.2">
      <c r="A9225" s="505">
        <v>39487</v>
      </c>
      <c r="B9225" s="98" t="s">
        <v>12853</v>
      </c>
      <c r="C9225" s="99" t="s">
        <v>10111</v>
      </c>
      <c r="D9225" s="100">
        <v>250.96</v>
      </c>
    </row>
    <row r="9226" spans="1:4" ht="38.25" x14ac:dyDescent="0.2">
      <c r="A9226" s="505">
        <v>39484</v>
      </c>
      <c r="B9226" s="98" t="s">
        <v>12854</v>
      </c>
      <c r="C9226" s="99" t="s">
        <v>10111</v>
      </c>
      <c r="D9226" s="100">
        <v>271.47000000000003</v>
      </c>
    </row>
    <row r="9227" spans="1:4" ht="38.25" x14ac:dyDescent="0.2">
      <c r="A9227" s="505">
        <v>39488</v>
      </c>
      <c r="B9227" s="98" t="s">
        <v>12855</v>
      </c>
      <c r="C9227" s="99" t="s">
        <v>10111</v>
      </c>
      <c r="D9227" s="100">
        <v>253.52</v>
      </c>
    </row>
    <row r="9228" spans="1:4" ht="38.25" x14ac:dyDescent="0.2">
      <c r="A9228" s="505">
        <v>39485</v>
      </c>
      <c r="B9228" s="98" t="s">
        <v>12856</v>
      </c>
      <c r="C9228" s="99" t="s">
        <v>10111</v>
      </c>
      <c r="D9228" s="100">
        <v>284.3</v>
      </c>
    </row>
    <row r="9229" spans="1:4" ht="38.25" x14ac:dyDescent="0.2">
      <c r="A9229" s="505">
        <v>39489</v>
      </c>
      <c r="B9229" s="98" t="s">
        <v>12857</v>
      </c>
      <c r="C9229" s="99" t="s">
        <v>10111</v>
      </c>
      <c r="D9229" s="100">
        <v>266.36</v>
      </c>
    </row>
    <row r="9230" spans="1:4" ht="38.25" x14ac:dyDescent="0.2">
      <c r="A9230" s="505">
        <v>39494</v>
      </c>
      <c r="B9230" s="98" t="s">
        <v>12858</v>
      </c>
      <c r="C9230" s="99" t="s">
        <v>10111</v>
      </c>
      <c r="D9230" s="100">
        <v>271.69</v>
      </c>
    </row>
    <row r="9231" spans="1:4" ht="38.25" x14ac:dyDescent="0.2">
      <c r="A9231" s="505">
        <v>39490</v>
      </c>
      <c r="B9231" s="98" t="s">
        <v>12859</v>
      </c>
      <c r="C9231" s="99" t="s">
        <v>10111</v>
      </c>
      <c r="D9231" s="100">
        <v>307.98</v>
      </c>
    </row>
    <row r="9232" spans="1:4" ht="38.25" x14ac:dyDescent="0.2">
      <c r="A9232" s="505">
        <v>39495</v>
      </c>
      <c r="B9232" s="98" t="s">
        <v>12860</v>
      </c>
      <c r="C9232" s="99" t="s">
        <v>10111</v>
      </c>
      <c r="D9232" s="100">
        <v>281.94</v>
      </c>
    </row>
    <row r="9233" spans="1:4" ht="38.25" x14ac:dyDescent="0.2">
      <c r="A9233" s="505">
        <v>39491</v>
      </c>
      <c r="B9233" s="98" t="s">
        <v>12861</v>
      </c>
      <c r="C9233" s="99" t="s">
        <v>10111</v>
      </c>
      <c r="D9233" s="100">
        <v>317.82</v>
      </c>
    </row>
    <row r="9234" spans="1:4" ht="38.25" x14ac:dyDescent="0.2">
      <c r="A9234" s="505">
        <v>39496</v>
      </c>
      <c r="B9234" s="98" t="s">
        <v>12862</v>
      </c>
      <c r="C9234" s="99" t="s">
        <v>10111</v>
      </c>
      <c r="D9234" s="100">
        <v>292.08999999999997</v>
      </c>
    </row>
    <row r="9235" spans="1:4" ht="38.25" x14ac:dyDescent="0.2">
      <c r="A9235" s="505">
        <v>39492</v>
      </c>
      <c r="B9235" s="98" t="s">
        <v>12863</v>
      </c>
      <c r="C9235" s="99" t="s">
        <v>10111</v>
      </c>
      <c r="D9235" s="100">
        <v>319.77</v>
      </c>
    </row>
    <row r="9236" spans="1:4" ht="38.25" x14ac:dyDescent="0.2">
      <c r="A9236" s="505">
        <v>39497</v>
      </c>
      <c r="B9236" s="98" t="s">
        <v>12864</v>
      </c>
      <c r="C9236" s="99" t="s">
        <v>10111</v>
      </c>
      <c r="D9236" s="100">
        <v>302.33999999999997</v>
      </c>
    </row>
    <row r="9237" spans="1:4" ht="38.25" x14ac:dyDescent="0.2">
      <c r="A9237" s="505">
        <v>39493</v>
      </c>
      <c r="B9237" s="98" t="s">
        <v>12865</v>
      </c>
      <c r="C9237" s="99" t="s">
        <v>10111</v>
      </c>
      <c r="D9237" s="100">
        <v>338.33</v>
      </c>
    </row>
    <row r="9238" spans="1:4" ht="38.25" x14ac:dyDescent="0.2">
      <c r="A9238" s="505">
        <v>39500</v>
      </c>
      <c r="B9238" s="98" t="s">
        <v>12866</v>
      </c>
      <c r="C9238" s="99" t="s">
        <v>10111</v>
      </c>
      <c r="D9238" s="100">
        <v>339.44</v>
      </c>
    </row>
    <row r="9239" spans="1:4" ht="38.25" x14ac:dyDescent="0.2">
      <c r="A9239" s="505">
        <v>39498</v>
      </c>
      <c r="B9239" s="98" t="s">
        <v>12867</v>
      </c>
      <c r="C9239" s="99" t="s">
        <v>10111</v>
      </c>
      <c r="D9239" s="100">
        <v>377.44</v>
      </c>
    </row>
    <row r="9240" spans="1:4" ht="38.25" x14ac:dyDescent="0.2">
      <c r="A9240" s="505">
        <v>39501</v>
      </c>
      <c r="B9240" s="98" t="s">
        <v>12868</v>
      </c>
      <c r="C9240" s="99" t="s">
        <v>10111</v>
      </c>
      <c r="D9240" s="100">
        <v>348.27</v>
      </c>
    </row>
    <row r="9241" spans="1:4" ht="38.25" x14ac:dyDescent="0.2">
      <c r="A9241" s="505">
        <v>39499</v>
      </c>
      <c r="B9241" s="98" t="s">
        <v>12869</v>
      </c>
      <c r="C9241" s="99" t="s">
        <v>10111</v>
      </c>
      <c r="D9241" s="100">
        <v>409.46</v>
      </c>
    </row>
    <row r="9242" spans="1:4" x14ac:dyDescent="0.2">
      <c r="A9242" s="505">
        <v>3733</v>
      </c>
      <c r="B9242" s="98" t="s">
        <v>12870</v>
      </c>
      <c r="C9242" s="99" t="s">
        <v>10114</v>
      </c>
      <c r="D9242" s="100">
        <v>48.75</v>
      </c>
    </row>
    <row r="9243" spans="1:4" x14ac:dyDescent="0.2">
      <c r="A9243" s="505">
        <v>3731</v>
      </c>
      <c r="B9243" s="98" t="s">
        <v>12871</v>
      </c>
      <c r="C9243" s="99" t="s">
        <v>10114</v>
      </c>
      <c r="D9243" s="100">
        <v>45.25</v>
      </c>
    </row>
    <row r="9244" spans="1:4" x14ac:dyDescent="0.2">
      <c r="A9244" s="505">
        <v>38137</v>
      </c>
      <c r="B9244" s="98" t="s">
        <v>12872</v>
      </c>
      <c r="C9244" s="99" t="s">
        <v>10114</v>
      </c>
      <c r="D9244" s="100">
        <v>45.51</v>
      </c>
    </row>
    <row r="9245" spans="1:4" x14ac:dyDescent="0.2">
      <c r="A9245" s="505">
        <v>38135</v>
      </c>
      <c r="B9245" s="98" t="s">
        <v>12873</v>
      </c>
      <c r="C9245" s="99" t="s">
        <v>10114</v>
      </c>
      <c r="D9245" s="100">
        <v>57.7</v>
      </c>
    </row>
    <row r="9246" spans="1:4" x14ac:dyDescent="0.2">
      <c r="A9246" s="505">
        <v>38138</v>
      </c>
      <c r="B9246" s="98" t="s">
        <v>12874</v>
      </c>
      <c r="C9246" s="99" t="s">
        <v>10114</v>
      </c>
      <c r="D9246" s="100">
        <v>44.69</v>
      </c>
    </row>
    <row r="9247" spans="1:4" ht="25.5" x14ac:dyDescent="0.2">
      <c r="A9247" s="505">
        <v>3736</v>
      </c>
      <c r="B9247" s="98" t="s">
        <v>12875</v>
      </c>
      <c r="C9247" s="99" t="s">
        <v>10114</v>
      </c>
      <c r="D9247" s="100">
        <v>28</v>
      </c>
    </row>
    <row r="9248" spans="1:4" ht="25.5" x14ac:dyDescent="0.2">
      <c r="A9248" s="505">
        <v>3741</v>
      </c>
      <c r="B9248" s="98" t="s">
        <v>12876</v>
      </c>
      <c r="C9248" s="99" t="s">
        <v>10114</v>
      </c>
      <c r="D9248" s="100">
        <v>29.18</v>
      </c>
    </row>
    <row r="9249" spans="1:4" ht="25.5" x14ac:dyDescent="0.2">
      <c r="A9249" s="505">
        <v>3745</v>
      </c>
      <c r="B9249" s="98" t="s">
        <v>12877</v>
      </c>
      <c r="C9249" s="99" t="s">
        <v>10114</v>
      </c>
      <c r="D9249" s="100">
        <v>31.47</v>
      </c>
    </row>
    <row r="9250" spans="1:4" ht="25.5" x14ac:dyDescent="0.2">
      <c r="A9250" s="505">
        <v>3743</v>
      </c>
      <c r="B9250" s="98" t="s">
        <v>12878</v>
      </c>
      <c r="C9250" s="99" t="s">
        <v>10114</v>
      </c>
      <c r="D9250" s="100">
        <v>29.08</v>
      </c>
    </row>
    <row r="9251" spans="1:4" ht="25.5" x14ac:dyDescent="0.2">
      <c r="A9251" s="505">
        <v>3744</v>
      </c>
      <c r="B9251" s="98" t="s">
        <v>12879</v>
      </c>
      <c r="C9251" s="99" t="s">
        <v>10114</v>
      </c>
      <c r="D9251" s="100">
        <v>32.01</v>
      </c>
    </row>
    <row r="9252" spans="1:4" ht="25.5" x14ac:dyDescent="0.2">
      <c r="A9252" s="505">
        <v>3739</v>
      </c>
      <c r="B9252" s="98" t="s">
        <v>12880</v>
      </c>
      <c r="C9252" s="99" t="s">
        <v>10114</v>
      </c>
      <c r="D9252" s="100">
        <v>33.64</v>
      </c>
    </row>
    <row r="9253" spans="1:4" ht="25.5" x14ac:dyDescent="0.2">
      <c r="A9253" s="505">
        <v>3737</v>
      </c>
      <c r="B9253" s="98" t="s">
        <v>12881</v>
      </c>
      <c r="C9253" s="99" t="s">
        <v>10114</v>
      </c>
      <c r="D9253" s="100">
        <v>35.270000000000003</v>
      </c>
    </row>
    <row r="9254" spans="1:4" ht="25.5" x14ac:dyDescent="0.2">
      <c r="A9254" s="505">
        <v>3738</v>
      </c>
      <c r="B9254" s="98" t="s">
        <v>12882</v>
      </c>
      <c r="C9254" s="99" t="s">
        <v>10114</v>
      </c>
      <c r="D9254" s="100">
        <v>40.69</v>
      </c>
    </row>
    <row r="9255" spans="1:4" ht="25.5" x14ac:dyDescent="0.2">
      <c r="A9255" s="505">
        <v>3747</v>
      </c>
      <c r="B9255" s="98" t="s">
        <v>12883</v>
      </c>
      <c r="C9255" s="99" t="s">
        <v>10114</v>
      </c>
      <c r="D9255" s="100">
        <v>32.01</v>
      </c>
    </row>
    <row r="9256" spans="1:4" ht="25.5" x14ac:dyDescent="0.2">
      <c r="A9256" s="505">
        <v>11649</v>
      </c>
      <c r="B9256" s="98" t="s">
        <v>12884</v>
      </c>
      <c r="C9256" s="99" t="s">
        <v>10111</v>
      </c>
      <c r="D9256" s="100">
        <v>232.24</v>
      </c>
    </row>
    <row r="9257" spans="1:4" ht="25.5" x14ac:dyDescent="0.2">
      <c r="A9257" s="505">
        <v>11650</v>
      </c>
      <c r="B9257" s="98" t="s">
        <v>12885</v>
      </c>
      <c r="C9257" s="99" t="s">
        <v>10111</v>
      </c>
      <c r="D9257" s="100">
        <v>395.85</v>
      </c>
    </row>
    <row r="9258" spans="1:4" ht="25.5" x14ac:dyDescent="0.2">
      <c r="A9258" s="505">
        <v>3742</v>
      </c>
      <c r="B9258" s="98" t="s">
        <v>12886</v>
      </c>
      <c r="C9258" s="99" t="s">
        <v>10114</v>
      </c>
      <c r="D9258" s="100">
        <v>42.21</v>
      </c>
    </row>
    <row r="9259" spans="1:4" ht="25.5" x14ac:dyDescent="0.2">
      <c r="A9259" s="505">
        <v>3746</v>
      </c>
      <c r="B9259" s="98" t="s">
        <v>12887</v>
      </c>
      <c r="C9259" s="99" t="s">
        <v>10114</v>
      </c>
      <c r="D9259" s="100">
        <v>49.29</v>
      </c>
    </row>
    <row r="9260" spans="1:4" x14ac:dyDescent="0.2">
      <c r="A9260" s="505">
        <v>13250</v>
      </c>
      <c r="B9260" s="98" t="s">
        <v>12888</v>
      </c>
      <c r="C9260" s="99" t="s">
        <v>10111</v>
      </c>
      <c r="D9260" s="100">
        <v>0.59</v>
      </c>
    </row>
    <row r="9261" spans="1:4" x14ac:dyDescent="0.2">
      <c r="A9261" s="505">
        <v>11641</v>
      </c>
      <c r="B9261" s="98" t="s">
        <v>12889</v>
      </c>
      <c r="C9261" s="99" t="s">
        <v>10114</v>
      </c>
      <c r="D9261" s="100">
        <v>9.92</v>
      </c>
    </row>
    <row r="9262" spans="1:4" x14ac:dyDescent="0.2">
      <c r="A9262" s="505">
        <v>21106</v>
      </c>
      <c r="B9262" s="98" t="s">
        <v>12890</v>
      </c>
      <c r="C9262" s="99" t="s">
        <v>10170</v>
      </c>
      <c r="D9262" s="100">
        <v>18.93</v>
      </c>
    </row>
    <row r="9263" spans="1:4" x14ac:dyDescent="0.2">
      <c r="A9263" s="505">
        <v>3755</v>
      </c>
      <c r="B9263" s="98" t="s">
        <v>12891</v>
      </c>
      <c r="C9263" s="99" t="s">
        <v>10111</v>
      </c>
      <c r="D9263" s="100">
        <v>20.14</v>
      </c>
    </row>
    <row r="9264" spans="1:4" x14ac:dyDescent="0.2">
      <c r="A9264" s="505">
        <v>3750</v>
      </c>
      <c r="B9264" s="98" t="s">
        <v>12892</v>
      </c>
      <c r="C9264" s="99" t="s">
        <v>10111</v>
      </c>
      <c r="D9264" s="100">
        <v>27.08</v>
      </c>
    </row>
    <row r="9265" spans="1:4" x14ac:dyDescent="0.2">
      <c r="A9265" s="505">
        <v>3756</v>
      </c>
      <c r="B9265" s="98" t="s">
        <v>12893</v>
      </c>
      <c r="C9265" s="99" t="s">
        <v>10111</v>
      </c>
      <c r="D9265" s="100">
        <v>50.61</v>
      </c>
    </row>
    <row r="9266" spans="1:4" x14ac:dyDescent="0.2">
      <c r="A9266" s="505">
        <v>39377</v>
      </c>
      <c r="B9266" s="98" t="s">
        <v>12894</v>
      </c>
      <c r="C9266" s="99" t="s">
        <v>10111</v>
      </c>
      <c r="D9266" s="100">
        <v>149.93</v>
      </c>
    </row>
    <row r="9267" spans="1:4" x14ac:dyDescent="0.2">
      <c r="A9267" s="505">
        <v>38191</v>
      </c>
      <c r="B9267" s="98" t="s">
        <v>12895</v>
      </c>
      <c r="C9267" s="99" t="s">
        <v>10111</v>
      </c>
      <c r="D9267" s="100">
        <v>11.16</v>
      </c>
    </row>
    <row r="9268" spans="1:4" x14ac:dyDescent="0.2">
      <c r="A9268" s="505">
        <v>39381</v>
      </c>
      <c r="B9268" s="98" t="s">
        <v>12896</v>
      </c>
      <c r="C9268" s="99" t="s">
        <v>10111</v>
      </c>
      <c r="D9268" s="100">
        <v>10.41</v>
      </c>
    </row>
    <row r="9269" spans="1:4" x14ac:dyDescent="0.2">
      <c r="A9269" s="505">
        <v>38780</v>
      </c>
      <c r="B9269" s="98" t="s">
        <v>12897</v>
      </c>
      <c r="C9269" s="99" t="s">
        <v>10111</v>
      </c>
      <c r="D9269" s="100">
        <v>12.74</v>
      </c>
    </row>
    <row r="9270" spans="1:4" x14ac:dyDescent="0.2">
      <c r="A9270" s="505">
        <v>38781</v>
      </c>
      <c r="B9270" s="98" t="s">
        <v>12898</v>
      </c>
      <c r="C9270" s="99" t="s">
        <v>10111</v>
      </c>
      <c r="D9270" s="100">
        <v>43</v>
      </c>
    </row>
    <row r="9271" spans="1:4" x14ac:dyDescent="0.2">
      <c r="A9271" s="505">
        <v>38192</v>
      </c>
      <c r="B9271" s="98" t="s">
        <v>12899</v>
      </c>
      <c r="C9271" s="99" t="s">
        <v>10111</v>
      </c>
      <c r="D9271" s="100">
        <v>77.81</v>
      </c>
    </row>
    <row r="9272" spans="1:4" x14ac:dyDescent="0.2">
      <c r="A9272" s="505">
        <v>3753</v>
      </c>
      <c r="B9272" s="98" t="s">
        <v>12900</v>
      </c>
      <c r="C9272" s="99" t="s">
        <v>10111</v>
      </c>
      <c r="D9272" s="100">
        <v>6.81</v>
      </c>
    </row>
    <row r="9273" spans="1:4" x14ac:dyDescent="0.2">
      <c r="A9273" s="505">
        <v>38782</v>
      </c>
      <c r="B9273" s="98" t="s">
        <v>12901</v>
      </c>
      <c r="C9273" s="99" t="s">
        <v>10111</v>
      </c>
      <c r="D9273" s="100">
        <v>8.8699999999999992</v>
      </c>
    </row>
    <row r="9274" spans="1:4" x14ac:dyDescent="0.2">
      <c r="A9274" s="505">
        <v>38778</v>
      </c>
      <c r="B9274" s="98" t="s">
        <v>12902</v>
      </c>
      <c r="C9274" s="99" t="s">
        <v>10111</v>
      </c>
      <c r="D9274" s="100">
        <v>6.65</v>
      </c>
    </row>
    <row r="9275" spans="1:4" x14ac:dyDescent="0.2">
      <c r="A9275" s="505">
        <v>38779</v>
      </c>
      <c r="B9275" s="98" t="s">
        <v>12903</v>
      </c>
      <c r="C9275" s="99" t="s">
        <v>10111</v>
      </c>
      <c r="D9275" s="100">
        <v>7.05</v>
      </c>
    </row>
    <row r="9276" spans="1:4" x14ac:dyDescent="0.2">
      <c r="A9276" s="505">
        <v>39388</v>
      </c>
      <c r="B9276" s="98" t="s">
        <v>12904</v>
      </c>
      <c r="C9276" s="99" t="s">
        <v>10111</v>
      </c>
      <c r="D9276" s="100">
        <v>34.369999999999997</v>
      </c>
    </row>
    <row r="9277" spans="1:4" x14ac:dyDescent="0.2">
      <c r="A9277" s="505">
        <v>39387</v>
      </c>
      <c r="B9277" s="98" t="s">
        <v>12905</v>
      </c>
      <c r="C9277" s="99" t="s">
        <v>10111</v>
      </c>
      <c r="D9277" s="100">
        <v>57.98</v>
      </c>
    </row>
    <row r="9278" spans="1:4" x14ac:dyDescent="0.2">
      <c r="A9278" s="505">
        <v>39386</v>
      </c>
      <c r="B9278" s="98" t="s">
        <v>12906</v>
      </c>
      <c r="C9278" s="99" t="s">
        <v>10111</v>
      </c>
      <c r="D9278" s="100">
        <v>38.35</v>
      </c>
    </row>
    <row r="9279" spans="1:4" x14ac:dyDescent="0.2">
      <c r="A9279" s="505">
        <v>38194</v>
      </c>
      <c r="B9279" s="98" t="s">
        <v>12907</v>
      </c>
      <c r="C9279" s="99" t="s">
        <v>10111</v>
      </c>
      <c r="D9279" s="100">
        <v>32.69</v>
      </c>
    </row>
    <row r="9280" spans="1:4" x14ac:dyDescent="0.2">
      <c r="A9280" s="505">
        <v>38193</v>
      </c>
      <c r="B9280" s="98" t="s">
        <v>12908</v>
      </c>
      <c r="C9280" s="99" t="s">
        <v>10111</v>
      </c>
      <c r="D9280" s="100">
        <v>24.18</v>
      </c>
    </row>
    <row r="9281" spans="1:4" x14ac:dyDescent="0.2">
      <c r="A9281" s="505">
        <v>12216</v>
      </c>
      <c r="B9281" s="98" t="s">
        <v>12909</v>
      </c>
      <c r="C9281" s="99" t="s">
        <v>10111</v>
      </c>
      <c r="D9281" s="100">
        <v>38.909999999999997</v>
      </c>
    </row>
    <row r="9282" spans="1:4" x14ac:dyDescent="0.2">
      <c r="A9282" s="505">
        <v>3757</v>
      </c>
      <c r="B9282" s="98" t="s">
        <v>12910</v>
      </c>
      <c r="C9282" s="99" t="s">
        <v>10111</v>
      </c>
      <c r="D9282" s="100">
        <v>44.99</v>
      </c>
    </row>
    <row r="9283" spans="1:4" x14ac:dyDescent="0.2">
      <c r="A9283" s="505">
        <v>3758</v>
      </c>
      <c r="B9283" s="98" t="s">
        <v>12911</v>
      </c>
      <c r="C9283" s="99" t="s">
        <v>10111</v>
      </c>
      <c r="D9283" s="100">
        <v>52.46</v>
      </c>
    </row>
    <row r="9284" spans="1:4" x14ac:dyDescent="0.2">
      <c r="A9284" s="505">
        <v>12214</v>
      </c>
      <c r="B9284" s="98" t="s">
        <v>12912</v>
      </c>
      <c r="C9284" s="99" t="s">
        <v>10111</v>
      </c>
      <c r="D9284" s="100">
        <v>17.96</v>
      </c>
    </row>
    <row r="9285" spans="1:4" x14ac:dyDescent="0.2">
      <c r="A9285" s="505">
        <v>3749</v>
      </c>
      <c r="B9285" s="98" t="s">
        <v>12913</v>
      </c>
      <c r="C9285" s="99" t="s">
        <v>10111</v>
      </c>
      <c r="D9285" s="100">
        <v>32.020000000000003</v>
      </c>
    </row>
    <row r="9286" spans="1:4" x14ac:dyDescent="0.2">
      <c r="A9286" s="505">
        <v>3751</v>
      </c>
      <c r="B9286" s="98" t="s">
        <v>12914</v>
      </c>
      <c r="C9286" s="99" t="s">
        <v>10111</v>
      </c>
      <c r="D9286" s="100">
        <v>43.7</v>
      </c>
    </row>
    <row r="9287" spans="1:4" x14ac:dyDescent="0.2">
      <c r="A9287" s="505">
        <v>39376</v>
      </c>
      <c r="B9287" s="98" t="s">
        <v>12915</v>
      </c>
      <c r="C9287" s="99" t="s">
        <v>10111</v>
      </c>
      <c r="D9287" s="100">
        <v>36.840000000000003</v>
      </c>
    </row>
    <row r="9288" spans="1:4" x14ac:dyDescent="0.2">
      <c r="A9288" s="505">
        <v>3752</v>
      </c>
      <c r="B9288" s="98" t="s">
        <v>12916</v>
      </c>
      <c r="C9288" s="99" t="s">
        <v>10111</v>
      </c>
      <c r="D9288" s="100">
        <v>72.08</v>
      </c>
    </row>
    <row r="9289" spans="1:4" ht="25.5" x14ac:dyDescent="0.2">
      <c r="A9289" s="505">
        <v>746</v>
      </c>
      <c r="B9289" s="98" t="s">
        <v>12917</v>
      </c>
      <c r="C9289" s="99" t="s">
        <v>10111</v>
      </c>
      <c r="D9289" s="100">
        <v>1730</v>
      </c>
    </row>
    <row r="9290" spans="1:4" x14ac:dyDescent="0.2">
      <c r="A9290" s="505">
        <v>36521</v>
      </c>
      <c r="B9290" s="98" t="s">
        <v>12918</v>
      </c>
      <c r="C9290" s="99" t="s">
        <v>10111</v>
      </c>
      <c r="D9290" s="100">
        <v>107.85</v>
      </c>
    </row>
    <row r="9291" spans="1:4" x14ac:dyDescent="0.2">
      <c r="A9291" s="505">
        <v>36794</v>
      </c>
      <c r="B9291" s="98" t="s">
        <v>12919</v>
      </c>
      <c r="C9291" s="99" t="s">
        <v>10111</v>
      </c>
      <c r="D9291" s="100">
        <v>109.94</v>
      </c>
    </row>
    <row r="9292" spans="1:4" x14ac:dyDescent="0.2">
      <c r="A9292" s="505">
        <v>10426</v>
      </c>
      <c r="B9292" s="98" t="s">
        <v>12920</v>
      </c>
      <c r="C9292" s="99" t="s">
        <v>10111</v>
      </c>
      <c r="D9292" s="100">
        <v>158.34</v>
      </c>
    </row>
    <row r="9293" spans="1:4" x14ac:dyDescent="0.2">
      <c r="A9293" s="505">
        <v>10425</v>
      </c>
      <c r="B9293" s="98" t="s">
        <v>12921</v>
      </c>
      <c r="C9293" s="99" t="s">
        <v>10111</v>
      </c>
      <c r="D9293" s="100">
        <v>69.83</v>
      </c>
    </row>
    <row r="9294" spans="1:4" x14ac:dyDescent="0.2">
      <c r="A9294" s="505">
        <v>10431</v>
      </c>
      <c r="B9294" s="98" t="s">
        <v>12922</v>
      </c>
      <c r="C9294" s="99" t="s">
        <v>10111</v>
      </c>
      <c r="D9294" s="100">
        <v>173.71</v>
      </c>
    </row>
    <row r="9295" spans="1:4" x14ac:dyDescent="0.2">
      <c r="A9295" s="505">
        <v>10429</v>
      </c>
      <c r="B9295" s="98" t="s">
        <v>12923</v>
      </c>
      <c r="C9295" s="99" t="s">
        <v>10111</v>
      </c>
      <c r="D9295" s="100">
        <v>83.28</v>
      </c>
    </row>
    <row r="9296" spans="1:4" x14ac:dyDescent="0.2">
      <c r="A9296" s="505">
        <v>20269</v>
      </c>
      <c r="B9296" s="98" t="s">
        <v>12924</v>
      </c>
      <c r="C9296" s="99" t="s">
        <v>10111</v>
      </c>
      <c r="D9296" s="100">
        <v>68.63</v>
      </c>
    </row>
    <row r="9297" spans="1:4" x14ac:dyDescent="0.2">
      <c r="A9297" s="505">
        <v>20270</v>
      </c>
      <c r="B9297" s="98" t="s">
        <v>12925</v>
      </c>
      <c r="C9297" s="99" t="s">
        <v>10111</v>
      </c>
      <c r="D9297" s="100">
        <v>74.739999999999995</v>
      </c>
    </row>
    <row r="9298" spans="1:4" x14ac:dyDescent="0.2">
      <c r="A9298" s="505">
        <v>11696</v>
      </c>
      <c r="B9298" s="98" t="s">
        <v>12926</v>
      </c>
      <c r="C9298" s="99" t="s">
        <v>10111</v>
      </c>
      <c r="D9298" s="100">
        <v>109.19</v>
      </c>
    </row>
    <row r="9299" spans="1:4" x14ac:dyDescent="0.2">
      <c r="A9299" s="505">
        <v>10427</v>
      </c>
      <c r="B9299" s="98" t="s">
        <v>12927</v>
      </c>
      <c r="C9299" s="99" t="s">
        <v>10111</v>
      </c>
      <c r="D9299" s="100">
        <v>195.78</v>
      </c>
    </row>
    <row r="9300" spans="1:4" x14ac:dyDescent="0.2">
      <c r="A9300" s="505">
        <v>10428</v>
      </c>
      <c r="B9300" s="98" t="s">
        <v>12928</v>
      </c>
      <c r="C9300" s="99" t="s">
        <v>10111</v>
      </c>
      <c r="D9300" s="100">
        <v>198.7</v>
      </c>
    </row>
    <row r="9301" spans="1:4" x14ac:dyDescent="0.2">
      <c r="A9301" s="505">
        <v>2354</v>
      </c>
      <c r="B9301" s="98" t="s">
        <v>18964</v>
      </c>
      <c r="C9301" s="99" t="s">
        <v>10112</v>
      </c>
      <c r="D9301" s="100">
        <v>11.63</v>
      </c>
    </row>
    <row r="9302" spans="1:4" x14ac:dyDescent="0.2">
      <c r="A9302" s="505">
        <v>40932</v>
      </c>
      <c r="B9302" s="98" t="s">
        <v>12929</v>
      </c>
      <c r="C9302" s="99" t="s">
        <v>10297</v>
      </c>
      <c r="D9302" s="100">
        <v>2042.36</v>
      </c>
    </row>
    <row r="9303" spans="1:4" x14ac:dyDescent="0.2">
      <c r="A9303" s="505">
        <v>10853</v>
      </c>
      <c r="B9303" s="98" t="s">
        <v>12930</v>
      </c>
      <c r="C9303" s="99" t="s">
        <v>10111</v>
      </c>
      <c r="D9303" s="100">
        <v>71.72</v>
      </c>
    </row>
    <row r="9304" spans="1:4" x14ac:dyDescent="0.2">
      <c r="A9304" s="505">
        <v>5093</v>
      </c>
      <c r="B9304" s="98" t="s">
        <v>12931</v>
      </c>
      <c r="C9304" s="99" t="s">
        <v>10560</v>
      </c>
      <c r="D9304" s="100">
        <v>12.19</v>
      </c>
    </row>
    <row r="9305" spans="1:4" ht="25.5" x14ac:dyDescent="0.2">
      <c r="A9305" s="505">
        <v>37768</v>
      </c>
      <c r="B9305" s="98" t="s">
        <v>12932</v>
      </c>
      <c r="C9305" s="99" t="s">
        <v>10111</v>
      </c>
      <c r="D9305" s="100">
        <v>70000</v>
      </c>
    </row>
    <row r="9306" spans="1:4" ht="25.5" x14ac:dyDescent="0.2">
      <c r="A9306" s="505">
        <v>37773</v>
      </c>
      <c r="B9306" s="98" t="s">
        <v>12933</v>
      </c>
      <c r="C9306" s="99" t="s">
        <v>10111</v>
      </c>
      <c r="D9306" s="100">
        <v>59441.8</v>
      </c>
    </row>
    <row r="9307" spans="1:4" ht="25.5" x14ac:dyDescent="0.2">
      <c r="A9307" s="505">
        <v>37769</v>
      </c>
      <c r="B9307" s="98" t="s">
        <v>12934</v>
      </c>
      <c r="C9307" s="99" t="s">
        <v>10111</v>
      </c>
      <c r="D9307" s="100">
        <v>99513.06</v>
      </c>
    </row>
    <row r="9308" spans="1:4" ht="25.5" x14ac:dyDescent="0.2">
      <c r="A9308" s="505">
        <v>37770</v>
      </c>
      <c r="B9308" s="98" t="s">
        <v>12935</v>
      </c>
      <c r="C9308" s="99" t="s">
        <v>10111</v>
      </c>
      <c r="D9308" s="100">
        <v>168889.54</v>
      </c>
    </row>
    <row r="9309" spans="1:4" x14ac:dyDescent="0.2">
      <c r="A9309" s="505">
        <v>38382</v>
      </c>
      <c r="B9309" s="98" t="s">
        <v>12936</v>
      </c>
      <c r="C9309" s="99" t="s">
        <v>10111</v>
      </c>
      <c r="D9309" s="100">
        <v>7.36</v>
      </c>
    </row>
    <row r="9310" spans="1:4" x14ac:dyDescent="0.2">
      <c r="A9310" s="505">
        <v>6091</v>
      </c>
      <c r="B9310" s="98" t="s">
        <v>12937</v>
      </c>
      <c r="C9310" s="99" t="s">
        <v>10172</v>
      </c>
      <c r="D9310" s="100">
        <v>18.010000000000002</v>
      </c>
    </row>
    <row r="9311" spans="1:4" x14ac:dyDescent="0.2">
      <c r="A9311" s="505">
        <v>38383</v>
      </c>
      <c r="B9311" s="98" t="s">
        <v>12938</v>
      </c>
      <c r="C9311" s="99" t="s">
        <v>10111</v>
      </c>
      <c r="D9311" s="100">
        <v>1.37</v>
      </c>
    </row>
    <row r="9312" spans="1:4" x14ac:dyDescent="0.2">
      <c r="A9312" s="505">
        <v>3768</v>
      </c>
      <c r="B9312" s="98" t="s">
        <v>12939</v>
      </c>
      <c r="C9312" s="99" t="s">
        <v>10111</v>
      </c>
      <c r="D9312" s="100">
        <v>3.2</v>
      </c>
    </row>
    <row r="9313" spans="1:4" x14ac:dyDescent="0.2">
      <c r="A9313" s="505">
        <v>3767</v>
      </c>
      <c r="B9313" s="98" t="s">
        <v>12940</v>
      </c>
      <c r="C9313" s="99" t="s">
        <v>10111</v>
      </c>
      <c r="D9313" s="100">
        <v>0.76</v>
      </c>
    </row>
    <row r="9314" spans="1:4" x14ac:dyDescent="0.2">
      <c r="A9314" s="505">
        <v>13192</v>
      </c>
      <c r="B9314" s="98" t="s">
        <v>12941</v>
      </c>
      <c r="C9314" s="99" t="s">
        <v>10111</v>
      </c>
      <c r="D9314" s="100">
        <v>3744.12</v>
      </c>
    </row>
    <row r="9315" spans="1:4" x14ac:dyDescent="0.2">
      <c r="A9315" s="505">
        <v>38413</v>
      </c>
      <c r="B9315" s="98" t="s">
        <v>12942</v>
      </c>
      <c r="C9315" s="99" t="s">
        <v>10111</v>
      </c>
      <c r="D9315" s="100">
        <v>619.22</v>
      </c>
    </row>
    <row r="9316" spans="1:4" ht="25.5" x14ac:dyDescent="0.2">
      <c r="A9316" s="505">
        <v>20193</v>
      </c>
      <c r="B9316" s="98" t="s">
        <v>12943</v>
      </c>
      <c r="C9316" s="99" t="s">
        <v>12944</v>
      </c>
      <c r="D9316" s="100">
        <v>3.33</v>
      </c>
    </row>
    <row r="9317" spans="1:4" ht="25.5" x14ac:dyDescent="0.2">
      <c r="A9317" s="505">
        <v>10527</v>
      </c>
      <c r="B9317" s="98" t="s">
        <v>12945</v>
      </c>
      <c r="C9317" s="99" t="s">
        <v>12946</v>
      </c>
      <c r="D9317" s="100">
        <v>10</v>
      </c>
    </row>
    <row r="9318" spans="1:4" ht="25.5" x14ac:dyDescent="0.2">
      <c r="A9318" s="505">
        <v>41805</v>
      </c>
      <c r="B9318" s="98" t="s">
        <v>12947</v>
      </c>
      <c r="C9318" s="99" t="s">
        <v>10297</v>
      </c>
      <c r="D9318" s="100">
        <v>400</v>
      </c>
    </row>
    <row r="9319" spans="1:4" ht="25.5" x14ac:dyDescent="0.2">
      <c r="A9319" s="505">
        <v>40271</v>
      </c>
      <c r="B9319" s="98" t="s">
        <v>12948</v>
      </c>
      <c r="C9319" s="99" t="s">
        <v>10297</v>
      </c>
      <c r="D9319" s="100">
        <v>6.5</v>
      </c>
    </row>
    <row r="9320" spans="1:4" ht="25.5" x14ac:dyDescent="0.2">
      <c r="A9320" s="505">
        <v>40287</v>
      </c>
      <c r="B9320" s="98" t="s">
        <v>12949</v>
      </c>
      <c r="C9320" s="99" t="s">
        <v>10297</v>
      </c>
      <c r="D9320" s="100">
        <v>2.5</v>
      </c>
    </row>
    <row r="9321" spans="1:4" x14ac:dyDescent="0.2">
      <c r="A9321" s="505">
        <v>40295</v>
      </c>
      <c r="B9321" s="98" t="s">
        <v>12950</v>
      </c>
      <c r="C9321" s="99" t="s">
        <v>10112</v>
      </c>
      <c r="D9321" s="100">
        <v>2.4500000000000002</v>
      </c>
    </row>
    <row r="9322" spans="1:4" x14ac:dyDescent="0.2">
      <c r="A9322" s="505">
        <v>745</v>
      </c>
      <c r="B9322" s="98" t="s">
        <v>12951</v>
      </c>
      <c r="C9322" s="99" t="s">
        <v>10112</v>
      </c>
      <c r="D9322" s="100">
        <v>2.59</v>
      </c>
    </row>
    <row r="9323" spans="1:4" ht="38.25" x14ac:dyDescent="0.2">
      <c r="A9323" s="505">
        <v>4084</v>
      </c>
      <c r="B9323" s="98" t="s">
        <v>12952</v>
      </c>
      <c r="C9323" s="99" t="s">
        <v>10112</v>
      </c>
      <c r="D9323" s="100">
        <v>1.53</v>
      </c>
    </row>
    <row r="9324" spans="1:4" ht="38.25" x14ac:dyDescent="0.2">
      <c r="A9324" s="505">
        <v>743</v>
      </c>
      <c r="B9324" s="98" t="s">
        <v>12953</v>
      </c>
      <c r="C9324" s="99" t="s">
        <v>10112</v>
      </c>
      <c r="D9324" s="100">
        <v>1.53</v>
      </c>
    </row>
    <row r="9325" spans="1:4" ht="38.25" x14ac:dyDescent="0.2">
      <c r="A9325" s="505">
        <v>40293</v>
      </c>
      <c r="B9325" s="98" t="s">
        <v>12954</v>
      </c>
      <c r="C9325" s="99" t="s">
        <v>10112</v>
      </c>
      <c r="D9325" s="100">
        <v>1.83</v>
      </c>
    </row>
    <row r="9326" spans="1:4" ht="38.25" x14ac:dyDescent="0.2">
      <c r="A9326" s="505">
        <v>40294</v>
      </c>
      <c r="B9326" s="98" t="s">
        <v>12955</v>
      </c>
      <c r="C9326" s="99" t="s">
        <v>10112</v>
      </c>
      <c r="D9326" s="100">
        <v>1.53</v>
      </c>
    </row>
    <row r="9327" spans="1:4" ht="38.25" x14ac:dyDescent="0.2">
      <c r="A9327" s="505">
        <v>4085</v>
      </c>
      <c r="B9327" s="98" t="s">
        <v>12956</v>
      </c>
      <c r="C9327" s="99" t="s">
        <v>10112</v>
      </c>
      <c r="D9327" s="100">
        <v>2.14</v>
      </c>
    </row>
    <row r="9328" spans="1:4" ht="51" x14ac:dyDescent="0.2">
      <c r="A9328" s="505">
        <v>1383</v>
      </c>
      <c r="B9328" s="98" t="s">
        <v>12957</v>
      </c>
      <c r="C9328" s="99" t="s">
        <v>10112</v>
      </c>
      <c r="D9328" s="100">
        <v>2.79</v>
      </c>
    </row>
    <row r="9329" spans="1:4" ht="25.5" x14ac:dyDescent="0.2">
      <c r="A9329" s="505">
        <v>10775</v>
      </c>
      <c r="B9329" s="98" t="s">
        <v>12958</v>
      </c>
      <c r="C9329" s="99" t="s">
        <v>10297</v>
      </c>
      <c r="D9329" s="100">
        <v>505</v>
      </c>
    </row>
    <row r="9330" spans="1:4" ht="25.5" x14ac:dyDescent="0.2">
      <c r="A9330" s="505">
        <v>10776</v>
      </c>
      <c r="B9330" s="98" t="s">
        <v>12959</v>
      </c>
      <c r="C9330" s="99" t="s">
        <v>10297</v>
      </c>
      <c r="D9330" s="100">
        <v>394.53</v>
      </c>
    </row>
    <row r="9331" spans="1:4" ht="25.5" x14ac:dyDescent="0.2">
      <c r="A9331" s="505">
        <v>10779</v>
      </c>
      <c r="B9331" s="98" t="s">
        <v>12960</v>
      </c>
      <c r="C9331" s="99" t="s">
        <v>10297</v>
      </c>
      <c r="D9331" s="100">
        <v>631.25</v>
      </c>
    </row>
    <row r="9332" spans="1:4" ht="25.5" x14ac:dyDescent="0.2">
      <c r="A9332" s="505">
        <v>10777</v>
      </c>
      <c r="B9332" s="98" t="s">
        <v>12961</v>
      </c>
      <c r="C9332" s="99" t="s">
        <v>10297</v>
      </c>
      <c r="D9332" s="100">
        <v>573.38</v>
      </c>
    </row>
    <row r="9333" spans="1:4" ht="25.5" x14ac:dyDescent="0.2">
      <c r="A9333" s="505">
        <v>10778</v>
      </c>
      <c r="B9333" s="98" t="s">
        <v>12962</v>
      </c>
      <c r="C9333" s="99" t="s">
        <v>10297</v>
      </c>
      <c r="D9333" s="100">
        <v>631.25</v>
      </c>
    </row>
    <row r="9334" spans="1:4" x14ac:dyDescent="0.2">
      <c r="A9334" s="505">
        <v>40339</v>
      </c>
      <c r="B9334" s="98" t="s">
        <v>12963</v>
      </c>
      <c r="C9334" s="99" t="s">
        <v>10297</v>
      </c>
      <c r="D9334" s="100">
        <v>2.5</v>
      </c>
    </row>
    <row r="9335" spans="1:4" ht="38.25" x14ac:dyDescent="0.2">
      <c r="A9335" s="505">
        <v>3355</v>
      </c>
      <c r="B9335" s="98" t="s">
        <v>12964</v>
      </c>
      <c r="C9335" s="99" t="s">
        <v>10112</v>
      </c>
      <c r="D9335" s="100">
        <v>26.55</v>
      </c>
    </row>
    <row r="9336" spans="1:4" ht="38.25" x14ac:dyDescent="0.2">
      <c r="A9336" s="505">
        <v>39814</v>
      </c>
      <c r="B9336" s="98" t="s">
        <v>12965</v>
      </c>
      <c r="C9336" s="99" t="s">
        <v>10112</v>
      </c>
      <c r="D9336" s="100">
        <v>49.78</v>
      </c>
    </row>
    <row r="9337" spans="1:4" ht="25.5" x14ac:dyDescent="0.2">
      <c r="A9337" s="505">
        <v>10749</v>
      </c>
      <c r="B9337" s="98" t="s">
        <v>12966</v>
      </c>
      <c r="C9337" s="99" t="s">
        <v>10297</v>
      </c>
      <c r="D9337" s="100">
        <v>4.58</v>
      </c>
    </row>
    <row r="9338" spans="1:4" x14ac:dyDescent="0.2">
      <c r="A9338" s="505">
        <v>40290</v>
      </c>
      <c r="B9338" s="98" t="s">
        <v>12967</v>
      </c>
      <c r="C9338" s="99" t="s">
        <v>10297</v>
      </c>
      <c r="D9338" s="100">
        <v>6.6</v>
      </c>
    </row>
    <row r="9339" spans="1:4" x14ac:dyDescent="0.2">
      <c r="A9339" s="505">
        <v>3346</v>
      </c>
      <c r="B9339" s="98" t="s">
        <v>12968</v>
      </c>
      <c r="C9339" s="99" t="s">
        <v>10112</v>
      </c>
      <c r="D9339" s="100">
        <v>12.6</v>
      </c>
    </row>
    <row r="9340" spans="1:4" ht="25.5" x14ac:dyDescent="0.2">
      <c r="A9340" s="505">
        <v>3348</v>
      </c>
      <c r="B9340" s="98" t="s">
        <v>12969</v>
      </c>
      <c r="C9340" s="99" t="s">
        <v>10112</v>
      </c>
      <c r="D9340" s="100">
        <v>15.07</v>
      </c>
    </row>
    <row r="9341" spans="1:4" ht="25.5" x14ac:dyDescent="0.2">
      <c r="A9341" s="505">
        <v>3345</v>
      </c>
      <c r="B9341" s="98" t="s">
        <v>12970</v>
      </c>
      <c r="C9341" s="99" t="s">
        <v>10112</v>
      </c>
      <c r="D9341" s="100">
        <v>9.74</v>
      </c>
    </row>
    <row r="9342" spans="1:4" x14ac:dyDescent="0.2">
      <c r="A9342" s="505">
        <v>39833</v>
      </c>
      <c r="B9342" s="98" t="s">
        <v>12971</v>
      </c>
      <c r="C9342" s="99" t="s">
        <v>10112</v>
      </c>
      <c r="D9342" s="100">
        <v>20.64</v>
      </c>
    </row>
    <row r="9343" spans="1:4" x14ac:dyDescent="0.2">
      <c r="A9343" s="505">
        <v>39834</v>
      </c>
      <c r="B9343" s="98" t="s">
        <v>12972</v>
      </c>
      <c r="C9343" s="99" t="s">
        <v>10112</v>
      </c>
      <c r="D9343" s="100">
        <v>35.43</v>
      </c>
    </row>
    <row r="9344" spans="1:4" x14ac:dyDescent="0.2">
      <c r="A9344" s="505">
        <v>39835</v>
      </c>
      <c r="B9344" s="98" t="s">
        <v>12973</v>
      </c>
      <c r="C9344" s="99" t="s">
        <v>10112</v>
      </c>
      <c r="D9344" s="100">
        <v>43.19</v>
      </c>
    </row>
    <row r="9345" spans="1:4" x14ac:dyDescent="0.2">
      <c r="A9345" s="505">
        <v>7252</v>
      </c>
      <c r="B9345" s="98" t="s">
        <v>12974</v>
      </c>
      <c r="C9345" s="99" t="s">
        <v>10112</v>
      </c>
      <c r="D9345" s="100">
        <v>2.27</v>
      </c>
    </row>
    <row r="9346" spans="1:4" x14ac:dyDescent="0.2">
      <c r="A9346" s="505">
        <v>4778</v>
      </c>
      <c r="B9346" s="98" t="s">
        <v>12975</v>
      </c>
      <c r="C9346" s="99" t="s">
        <v>10112</v>
      </c>
      <c r="D9346" s="100">
        <v>2.52</v>
      </c>
    </row>
    <row r="9347" spans="1:4" x14ac:dyDescent="0.2">
      <c r="A9347" s="505">
        <v>4780</v>
      </c>
      <c r="B9347" s="98" t="s">
        <v>12976</v>
      </c>
      <c r="C9347" s="99" t="s">
        <v>10112</v>
      </c>
      <c r="D9347" s="100">
        <v>2.73</v>
      </c>
    </row>
    <row r="9348" spans="1:4" x14ac:dyDescent="0.2">
      <c r="A9348" s="505">
        <v>10809</v>
      </c>
      <c r="B9348" s="98" t="s">
        <v>12977</v>
      </c>
      <c r="C9348" s="99" t="s">
        <v>10112</v>
      </c>
      <c r="D9348" s="100">
        <v>1.27</v>
      </c>
    </row>
    <row r="9349" spans="1:4" x14ac:dyDescent="0.2">
      <c r="A9349" s="505">
        <v>10811</v>
      </c>
      <c r="B9349" s="98" t="s">
        <v>12978</v>
      </c>
      <c r="C9349" s="99" t="s">
        <v>10112</v>
      </c>
      <c r="D9349" s="100">
        <v>1.0900000000000001</v>
      </c>
    </row>
    <row r="9350" spans="1:4" x14ac:dyDescent="0.2">
      <c r="A9350" s="505">
        <v>7247</v>
      </c>
      <c r="B9350" s="98" t="s">
        <v>12979</v>
      </c>
      <c r="C9350" s="99" t="s">
        <v>10112</v>
      </c>
      <c r="D9350" s="100">
        <v>2.27</v>
      </c>
    </row>
    <row r="9351" spans="1:4" ht="25.5" x14ac:dyDescent="0.2">
      <c r="A9351" s="505">
        <v>40291</v>
      </c>
      <c r="B9351" s="98" t="s">
        <v>12980</v>
      </c>
      <c r="C9351" s="99" t="s">
        <v>10297</v>
      </c>
      <c r="D9351" s="100">
        <v>348.84</v>
      </c>
    </row>
    <row r="9352" spans="1:4" ht="25.5" x14ac:dyDescent="0.2">
      <c r="A9352" s="505">
        <v>40275</v>
      </c>
      <c r="B9352" s="98" t="s">
        <v>12981</v>
      </c>
      <c r="C9352" s="99" t="s">
        <v>10297</v>
      </c>
      <c r="D9352" s="100">
        <v>10</v>
      </c>
    </row>
    <row r="9353" spans="1:4" x14ac:dyDescent="0.2">
      <c r="A9353" s="505">
        <v>3777</v>
      </c>
      <c r="B9353" s="98" t="s">
        <v>12982</v>
      </c>
      <c r="C9353" s="99" t="s">
        <v>10114</v>
      </c>
      <c r="D9353" s="100">
        <v>0.95</v>
      </c>
    </row>
    <row r="9354" spans="1:4" x14ac:dyDescent="0.2">
      <c r="A9354" s="505">
        <v>3779</v>
      </c>
      <c r="B9354" s="98" t="s">
        <v>12983</v>
      </c>
      <c r="C9354" s="99" t="s">
        <v>10166</v>
      </c>
      <c r="D9354" s="100">
        <v>7.91</v>
      </c>
    </row>
    <row r="9355" spans="1:4" x14ac:dyDescent="0.2">
      <c r="A9355" s="505">
        <v>3798</v>
      </c>
      <c r="B9355" s="98" t="s">
        <v>12984</v>
      </c>
      <c r="C9355" s="99" t="s">
        <v>10111</v>
      </c>
      <c r="D9355" s="100">
        <v>34.79</v>
      </c>
    </row>
    <row r="9356" spans="1:4" ht="25.5" x14ac:dyDescent="0.2">
      <c r="A9356" s="505">
        <v>38769</v>
      </c>
      <c r="B9356" s="98" t="s">
        <v>12985</v>
      </c>
      <c r="C9356" s="99" t="s">
        <v>10111</v>
      </c>
      <c r="D9356" s="100">
        <v>27.17</v>
      </c>
    </row>
    <row r="9357" spans="1:4" ht="25.5" x14ac:dyDescent="0.2">
      <c r="A9357" s="505">
        <v>39510</v>
      </c>
      <c r="B9357" s="98" t="s">
        <v>12986</v>
      </c>
      <c r="C9357" s="99" t="s">
        <v>10111</v>
      </c>
      <c r="D9357" s="100">
        <v>109.97</v>
      </c>
    </row>
    <row r="9358" spans="1:4" ht="25.5" x14ac:dyDescent="0.2">
      <c r="A9358" s="505">
        <v>38776</v>
      </c>
      <c r="B9358" s="98" t="s">
        <v>12987</v>
      </c>
      <c r="C9358" s="99" t="s">
        <v>10111</v>
      </c>
      <c r="D9358" s="100">
        <v>116.71</v>
      </c>
    </row>
    <row r="9359" spans="1:4" x14ac:dyDescent="0.2">
      <c r="A9359" s="505">
        <v>38774</v>
      </c>
      <c r="B9359" s="98" t="s">
        <v>12988</v>
      </c>
      <c r="C9359" s="99" t="s">
        <v>10111</v>
      </c>
      <c r="D9359" s="100">
        <v>27.54</v>
      </c>
    </row>
    <row r="9360" spans="1:4" ht="25.5" x14ac:dyDescent="0.2">
      <c r="A9360" s="505">
        <v>38889</v>
      </c>
      <c r="B9360" s="98" t="s">
        <v>12989</v>
      </c>
      <c r="C9360" s="99" t="s">
        <v>10111</v>
      </c>
      <c r="D9360" s="100">
        <v>20.82</v>
      </c>
    </row>
    <row r="9361" spans="1:4" ht="25.5" x14ac:dyDescent="0.2">
      <c r="A9361" s="505">
        <v>38784</v>
      </c>
      <c r="B9361" s="98" t="s">
        <v>12990</v>
      </c>
      <c r="C9361" s="99" t="s">
        <v>10111</v>
      </c>
      <c r="D9361" s="100">
        <v>27.86</v>
      </c>
    </row>
    <row r="9362" spans="1:4" ht="25.5" x14ac:dyDescent="0.2">
      <c r="A9362" s="505">
        <v>3788</v>
      </c>
      <c r="B9362" s="98" t="s">
        <v>12991</v>
      </c>
      <c r="C9362" s="99" t="s">
        <v>10111</v>
      </c>
      <c r="D9362" s="100">
        <v>29.03</v>
      </c>
    </row>
    <row r="9363" spans="1:4" ht="25.5" x14ac:dyDescent="0.2">
      <c r="A9363" s="505">
        <v>12230</v>
      </c>
      <c r="B9363" s="98" t="s">
        <v>12992</v>
      </c>
      <c r="C9363" s="99" t="s">
        <v>10111</v>
      </c>
      <c r="D9363" s="100">
        <v>7.47</v>
      </c>
    </row>
    <row r="9364" spans="1:4" ht="25.5" x14ac:dyDescent="0.2">
      <c r="A9364" s="505">
        <v>3780</v>
      </c>
      <c r="B9364" s="98" t="s">
        <v>12993</v>
      </c>
      <c r="C9364" s="99" t="s">
        <v>10111</v>
      </c>
      <c r="D9364" s="100">
        <v>42.84</v>
      </c>
    </row>
    <row r="9365" spans="1:4" ht="25.5" x14ac:dyDescent="0.2">
      <c r="A9365" s="505">
        <v>12231</v>
      </c>
      <c r="B9365" s="98" t="s">
        <v>12994</v>
      </c>
      <c r="C9365" s="99" t="s">
        <v>10111</v>
      </c>
      <c r="D9365" s="100">
        <v>12.42</v>
      </c>
    </row>
    <row r="9366" spans="1:4" ht="25.5" x14ac:dyDescent="0.2">
      <c r="A9366" s="505">
        <v>3811</v>
      </c>
      <c r="B9366" s="98" t="s">
        <v>12995</v>
      </c>
      <c r="C9366" s="99" t="s">
        <v>10111</v>
      </c>
      <c r="D9366" s="100">
        <v>40.24</v>
      </c>
    </row>
    <row r="9367" spans="1:4" ht="25.5" x14ac:dyDescent="0.2">
      <c r="A9367" s="505">
        <v>12232</v>
      </c>
      <c r="B9367" s="98" t="s">
        <v>12996</v>
      </c>
      <c r="C9367" s="99" t="s">
        <v>10111</v>
      </c>
      <c r="D9367" s="100">
        <v>13.01</v>
      </c>
    </row>
    <row r="9368" spans="1:4" ht="25.5" x14ac:dyDescent="0.2">
      <c r="A9368" s="505">
        <v>3799</v>
      </c>
      <c r="B9368" s="98" t="s">
        <v>12997</v>
      </c>
      <c r="C9368" s="99" t="s">
        <v>10111</v>
      </c>
      <c r="D9368" s="100">
        <v>56.91</v>
      </c>
    </row>
    <row r="9369" spans="1:4" ht="25.5" x14ac:dyDescent="0.2">
      <c r="A9369" s="505">
        <v>12239</v>
      </c>
      <c r="B9369" s="98" t="s">
        <v>12998</v>
      </c>
      <c r="C9369" s="99" t="s">
        <v>10111</v>
      </c>
      <c r="D9369" s="100">
        <v>17.03</v>
      </c>
    </row>
    <row r="9370" spans="1:4" ht="25.5" x14ac:dyDescent="0.2">
      <c r="A9370" s="505">
        <v>38773</v>
      </c>
      <c r="B9370" s="98" t="s">
        <v>12999</v>
      </c>
      <c r="C9370" s="99" t="s">
        <v>10111</v>
      </c>
      <c r="D9370" s="100">
        <v>2.73</v>
      </c>
    </row>
    <row r="9371" spans="1:4" x14ac:dyDescent="0.2">
      <c r="A9371" s="505">
        <v>12271</v>
      </c>
      <c r="B9371" s="98" t="s">
        <v>13000</v>
      </c>
      <c r="C9371" s="99" t="s">
        <v>10111</v>
      </c>
      <c r="D9371" s="100">
        <v>152.37</v>
      </c>
    </row>
    <row r="9372" spans="1:4" x14ac:dyDescent="0.2">
      <c r="A9372" s="505">
        <v>12245</v>
      </c>
      <c r="B9372" s="98" t="s">
        <v>13001</v>
      </c>
      <c r="C9372" s="99" t="s">
        <v>10111</v>
      </c>
      <c r="D9372" s="100">
        <v>66.09</v>
      </c>
    </row>
    <row r="9373" spans="1:4" ht="25.5" x14ac:dyDescent="0.2">
      <c r="A9373" s="505">
        <v>38785</v>
      </c>
      <c r="B9373" s="98" t="s">
        <v>13002</v>
      </c>
      <c r="C9373" s="99" t="s">
        <v>10111</v>
      </c>
      <c r="D9373" s="100">
        <v>72.14</v>
      </c>
    </row>
    <row r="9374" spans="1:4" ht="25.5" x14ac:dyDescent="0.2">
      <c r="A9374" s="505">
        <v>38786</v>
      </c>
      <c r="B9374" s="98" t="s">
        <v>13003</v>
      </c>
      <c r="C9374" s="99" t="s">
        <v>10111</v>
      </c>
      <c r="D9374" s="100">
        <v>88.86</v>
      </c>
    </row>
    <row r="9375" spans="1:4" x14ac:dyDescent="0.2">
      <c r="A9375" s="505">
        <v>39385</v>
      </c>
      <c r="B9375" s="98" t="s">
        <v>13004</v>
      </c>
      <c r="C9375" s="99" t="s">
        <v>10111</v>
      </c>
      <c r="D9375" s="100">
        <v>67.209999999999994</v>
      </c>
    </row>
    <row r="9376" spans="1:4" x14ac:dyDescent="0.2">
      <c r="A9376" s="505">
        <v>39389</v>
      </c>
      <c r="B9376" s="98" t="s">
        <v>13005</v>
      </c>
      <c r="C9376" s="99" t="s">
        <v>10111</v>
      </c>
      <c r="D9376" s="100">
        <v>55.75</v>
      </c>
    </row>
    <row r="9377" spans="1:4" x14ac:dyDescent="0.2">
      <c r="A9377" s="505">
        <v>39390</v>
      </c>
      <c r="B9377" s="98" t="s">
        <v>13006</v>
      </c>
      <c r="C9377" s="99" t="s">
        <v>10111</v>
      </c>
      <c r="D9377" s="100">
        <v>107.98</v>
      </c>
    </row>
    <row r="9378" spans="1:4" x14ac:dyDescent="0.2">
      <c r="A9378" s="505">
        <v>39391</v>
      </c>
      <c r="B9378" s="98" t="s">
        <v>13007</v>
      </c>
      <c r="C9378" s="99" t="s">
        <v>10111</v>
      </c>
      <c r="D9378" s="100">
        <v>199.85</v>
      </c>
    </row>
    <row r="9379" spans="1:4" ht="25.5" x14ac:dyDescent="0.2">
      <c r="A9379" s="505">
        <v>3803</v>
      </c>
      <c r="B9379" s="98" t="s">
        <v>13008</v>
      </c>
      <c r="C9379" s="99" t="s">
        <v>10111</v>
      </c>
      <c r="D9379" s="100">
        <v>25.76</v>
      </c>
    </row>
    <row r="9380" spans="1:4" ht="25.5" x14ac:dyDescent="0.2">
      <c r="A9380" s="505">
        <v>38770</v>
      </c>
      <c r="B9380" s="98" t="s">
        <v>13009</v>
      </c>
      <c r="C9380" s="99" t="s">
        <v>10111</v>
      </c>
      <c r="D9380" s="100">
        <v>29.83</v>
      </c>
    </row>
    <row r="9381" spans="1:4" x14ac:dyDescent="0.2">
      <c r="A9381" s="505">
        <v>12267</v>
      </c>
      <c r="B9381" s="98" t="s">
        <v>13010</v>
      </c>
      <c r="C9381" s="99" t="s">
        <v>10111</v>
      </c>
      <c r="D9381" s="100">
        <v>87.42</v>
      </c>
    </row>
    <row r="9382" spans="1:4" ht="25.5" x14ac:dyDescent="0.2">
      <c r="A9382" s="505">
        <v>12266</v>
      </c>
      <c r="B9382" s="98" t="s">
        <v>13011</v>
      </c>
      <c r="C9382" s="99" t="s">
        <v>10111</v>
      </c>
      <c r="D9382" s="100">
        <v>44.74</v>
      </c>
    </row>
    <row r="9383" spans="1:4" ht="25.5" x14ac:dyDescent="0.2">
      <c r="A9383" s="505">
        <v>39378</v>
      </c>
      <c r="B9383" s="98" t="s">
        <v>13012</v>
      </c>
      <c r="C9383" s="99" t="s">
        <v>10111</v>
      </c>
      <c r="D9383" s="100">
        <v>31.72</v>
      </c>
    </row>
    <row r="9384" spans="1:4" ht="25.5" x14ac:dyDescent="0.2">
      <c r="A9384" s="505">
        <v>38775</v>
      </c>
      <c r="B9384" s="98" t="s">
        <v>13013</v>
      </c>
      <c r="C9384" s="99" t="s">
        <v>10111</v>
      </c>
      <c r="D9384" s="100">
        <v>33.630000000000003</v>
      </c>
    </row>
    <row r="9385" spans="1:4" x14ac:dyDescent="0.2">
      <c r="A9385" s="505">
        <v>21119</v>
      </c>
      <c r="B9385" s="98" t="s">
        <v>13014</v>
      </c>
      <c r="C9385" s="99" t="s">
        <v>10111</v>
      </c>
      <c r="D9385" s="100">
        <v>0.88</v>
      </c>
    </row>
    <row r="9386" spans="1:4" x14ac:dyDescent="0.2">
      <c r="A9386" s="505">
        <v>37974</v>
      </c>
      <c r="B9386" s="98" t="s">
        <v>13015</v>
      </c>
      <c r="C9386" s="99" t="s">
        <v>10111</v>
      </c>
      <c r="D9386" s="100">
        <v>1.3</v>
      </c>
    </row>
    <row r="9387" spans="1:4" x14ac:dyDescent="0.2">
      <c r="A9387" s="505">
        <v>37975</v>
      </c>
      <c r="B9387" s="98" t="s">
        <v>13016</v>
      </c>
      <c r="C9387" s="99" t="s">
        <v>10111</v>
      </c>
      <c r="D9387" s="100">
        <v>2.65</v>
      </c>
    </row>
    <row r="9388" spans="1:4" x14ac:dyDescent="0.2">
      <c r="A9388" s="505">
        <v>37976</v>
      </c>
      <c r="B9388" s="98" t="s">
        <v>13017</v>
      </c>
      <c r="C9388" s="99" t="s">
        <v>10111</v>
      </c>
      <c r="D9388" s="100">
        <v>5.44</v>
      </c>
    </row>
    <row r="9389" spans="1:4" x14ac:dyDescent="0.2">
      <c r="A9389" s="505">
        <v>37977</v>
      </c>
      <c r="B9389" s="98" t="s">
        <v>13018</v>
      </c>
      <c r="C9389" s="99" t="s">
        <v>10111</v>
      </c>
      <c r="D9389" s="100">
        <v>7.48</v>
      </c>
    </row>
    <row r="9390" spans="1:4" x14ac:dyDescent="0.2">
      <c r="A9390" s="505">
        <v>37978</v>
      </c>
      <c r="B9390" s="98" t="s">
        <v>13019</v>
      </c>
      <c r="C9390" s="99" t="s">
        <v>10111</v>
      </c>
      <c r="D9390" s="100">
        <v>15.15</v>
      </c>
    </row>
    <row r="9391" spans="1:4" x14ac:dyDescent="0.2">
      <c r="A9391" s="505">
        <v>37979</v>
      </c>
      <c r="B9391" s="98" t="s">
        <v>13020</v>
      </c>
      <c r="C9391" s="99" t="s">
        <v>10111</v>
      </c>
      <c r="D9391" s="100">
        <v>65.12</v>
      </c>
    </row>
    <row r="9392" spans="1:4" x14ac:dyDescent="0.2">
      <c r="A9392" s="505">
        <v>37980</v>
      </c>
      <c r="B9392" s="98" t="s">
        <v>13021</v>
      </c>
      <c r="C9392" s="99" t="s">
        <v>10111</v>
      </c>
      <c r="D9392" s="100">
        <v>73.180000000000007</v>
      </c>
    </row>
    <row r="9393" spans="1:4" ht="25.5" x14ac:dyDescent="0.2">
      <c r="A9393" s="505">
        <v>36147</v>
      </c>
      <c r="B9393" s="98" t="s">
        <v>13022</v>
      </c>
      <c r="C9393" s="99" t="s">
        <v>10560</v>
      </c>
      <c r="D9393" s="100">
        <v>245.82</v>
      </c>
    </row>
    <row r="9394" spans="1:4" x14ac:dyDescent="0.2">
      <c r="A9394" s="505">
        <v>12731</v>
      </c>
      <c r="B9394" s="98" t="s">
        <v>13023</v>
      </c>
      <c r="C9394" s="99" t="s">
        <v>10111</v>
      </c>
      <c r="D9394" s="100">
        <v>166.56</v>
      </c>
    </row>
    <row r="9395" spans="1:4" x14ac:dyDescent="0.2">
      <c r="A9395" s="505">
        <v>12723</v>
      </c>
      <c r="B9395" s="98" t="s">
        <v>13024</v>
      </c>
      <c r="C9395" s="99" t="s">
        <v>10111</v>
      </c>
      <c r="D9395" s="100">
        <v>1.29</v>
      </c>
    </row>
    <row r="9396" spans="1:4" x14ac:dyDescent="0.2">
      <c r="A9396" s="505">
        <v>12724</v>
      </c>
      <c r="B9396" s="98" t="s">
        <v>13025</v>
      </c>
      <c r="C9396" s="99" t="s">
        <v>10111</v>
      </c>
      <c r="D9396" s="100">
        <v>2.48</v>
      </c>
    </row>
    <row r="9397" spans="1:4" x14ac:dyDescent="0.2">
      <c r="A9397" s="505">
        <v>12725</v>
      </c>
      <c r="B9397" s="98" t="s">
        <v>13026</v>
      </c>
      <c r="C9397" s="99" t="s">
        <v>10111</v>
      </c>
      <c r="D9397" s="100">
        <v>4.97</v>
      </c>
    </row>
    <row r="9398" spans="1:4" x14ac:dyDescent="0.2">
      <c r="A9398" s="505">
        <v>12726</v>
      </c>
      <c r="B9398" s="98" t="s">
        <v>13027</v>
      </c>
      <c r="C9398" s="99" t="s">
        <v>10111</v>
      </c>
      <c r="D9398" s="100">
        <v>10.99</v>
      </c>
    </row>
    <row r="9399" spans="1:4" x14ac:dyDescent="0.2">
      <c r="A9399" s="505">
        <v>12727</v>
      </c>
      <c r="B9399" s="98" t="s">
        <v>13028</v>
      </c>
      <c r="C9399" s="99" t="s">
        <v>10111</v>
      </c>
      <c r="D9399" s="100">
        <v>13.93</v>
      </c>
    </row>
    <row r="9400" spans="1:4" x14ac:dyDescent="0.2">
      <c r="A9400" s="505">
        <v>12728</v>
      </c>
      <c r="B9400" s="98" t="s">
        <v>13029</v>
      </c>
      <c r="C9400" s="99" t="s">
        <v>10111</v>
      </c>
      <c r="D9400" s="100">
        <v>22.76</v>
      </c>
    </row>
    <row r="9401" spans="1:4" x14ac:dyDescent="0.2">
      <c r="A9401" s="505">
        <v>12729</v>
      </c>
      <c r="B9401" s="98" t="s">
        <v>13030</v>
      </c>
      <c r="C9401" s="99" t="s">
        <v>10111</v>
      </c>
      <c r="D9401" s="100">
        <v>74.599999999999994</v>
      </c>
    </row>
    <row r="9402" spans="1:4" x14ac:dyDescent="0.2">
      <c r="A9402" s="505">
        <v>12730</v>
      </c>
      <c r="B9402" s="98" t="s">
        <v>13031</v>
      </c>
      <c r="C9402" s="99" t="s">
        <v>10111</v>
      </c>
      <c r="D9402" s="100">
        <v>114.23</v>
      </c>
    </row>
    <row r="9403" spans="1:4" x14ac:dyDescent="0.2">
      <c r="A9403" s="505">
        <v>3840</v>
      </c>
      <c r="B9403" s="98" t="s">
        <v>13032</v>
      </c>
      <c r="C9403" s="99" t="s">
        <v>10111</v>
      </c>
      <c r="D9403" s="100">
        <v>18.71</v>
      </c>
    </row>
    <row r="9404" spans="1:4" x14ac:dyDescent="0.2">
      <c r="A9404" s="505">
        <v>3838</v>
      </c>
      <c r="B9404" s="98" t="s">
        <v>13033</v>
      </c>
      <c r="C9404" s="99" t="s">
        <v>10111</v>
      </c>
      <c r="D9404" s="100">
        <v>44.6</v>
      </c>
    </row>
    <row r="9405" spans="1:4" x14ac:dyDescent="0.2">
      <c r="A9405" s="505">
        <v>3844</v>
      </c>
      <c r="B9405" s="98" t="s">
        <v>13034</v>
      </c>
      <c r="C9405" s="99" t="s">
        <v>10111</v>
      </c>
      <c r="D9405" s="100">
        <v>126.12</v>
      </c>
    </row>
    <row r="9406" spans="1:4" x14ac:dyDescent="0.2">
      <c r="A9406" s="505">
        <v>3839</v>
      </c>
      <c r="B9406" s="98" t="s">
        <v>13035</v>
      </c>
      <c r="C9406" s="99" t="s">
        <v>10111</v>
      </c>
      <c r="D9406" s="100">
        <v>154.86000000000001</v>
      </c>
    </row>
    <row r="9407" spans="1:4" x14ac:dyDescent="0.2">
      <c r="A9407" s="505">
        <v>3843</v>
      </c>
      <c r="B9407" s="98" t="s">
        <v>13036</v>
      </c>
      <c r="C9407" s="99" t="s">
        <v>10111</v>
      </c>
      <c r="D9407" s="100">
        <v>264.11</v>
      </c>
    </row>
    <row r="9408" spans="1:4" x14ac:dyDescent="0.2">
      <c r="A9408" s="505">
        <v>3900</v>
      </c>
      <c r="B9408" s="98" t="s">
        <v>13037</v>
      </c>
      <c r="C9408" s="99" t="s">
        <v>10111</v>
      </c>
      <c r="D9408" s="100">
        <v>24.98</v>
      </c>
    </row>
    <row r="9409" spans="1:4" x14ac:dyDescent="0.2">
      <c r="A9409" s="505">
        <v>3846</v>
      </c>
      <c r="B9409" s="98" t="s">
        <v>13038</v>
      </c>
      <c r="C9409" s="99" t="s">
        <v>10111</v>
      </c>
      <c r="D9409" s="100">
        <v>7.78</v>
      </c>
    </row>
    <row r="9410" spans="1:4" x14ac:dyDescent="0.2">
      <c r="A9410" s="505">
        <v>3886</v>
      </c>
      <c r="B9410" s="98" t="s">
        <v>13039</v>
      </c>
      <c r="C9410" s="99" t="s">
        <v>10111</v>
      </c>
      <c r="D9410" s="100">
        <v>10.95</v>
      </c>
    </row>
    <row r="9411" spans="1:4" x14ac:dyDescent="0.2">
      <c r="A9411" s="505">
        <v>3854</v>
      </c>
      <c r="B9411" s="98" t="s">
        <v>13040</v>
      </c>
      <c r="C9411" s="99" t="s">
        <v>10111</v>
      </c>
      <c r="D9411" s="100">
        <v>6.68</v>
      </c>
    </row>
    <row r="9412" spans="1:4" x14ac:dyDescent="0.2">
      <c r="A9412" s="505">
        <v>3873</v>
      </c>
      <c r="B9412" s="98" t="s">
        <v>13041</v>
      </c>
      <c r="C9412" s="99" t="s">
        <v>10111</v>
      </c>
      <c r="D9412" s="100">
        <v>9.42</v>
      </c>
    </row>
    <row r="9413" spans="1:4" x14ac:dyDescent="0.2">
      <c r="A9413" s="505">
        <v>38021</v>
      </c>
      <c r="B9413" s="98" t="s">
        <v>13042</v>
      </c>
      <c r="C9413" s="99" t="s">
        <v>10111</v>
      </c>
      <c r="D9413" s="100">
        <v>15.98</v>
      </c>
    </row>
    <row r="9414" spans="1:4" x14ac:dyDescent="0.2">
      <c r="A9414" s="505">
        <v>3847</v>
      </c>
      <c r="B9414" s="98" t="s">
        <v>13043</v>
      </c>
      <c r="C9414" s="99" t="s">
        <v>10111</v>
      </c>
      <c r="D9414" s="100">
        <v>21.48</v>
      </c>
    </row>
    <row r="9415" spans="1:4" x14ac:dyDescent="0.2">
      <c r="A9415" s="505">
        <v>38022</v>
      </c>
      <c r="B9415" s="98" t="s">
        <v>13044</v>
      </c>
      <c r="C9415" s="99" t="s">
        <v>10111</v>
      </c>
      <c r="D9415" s="100">
        <v>28.63</v>
      </c>
    </row>
    <row r="9416" spans="1:4" x14ac:dyDescent="0.2">
      <c r="A9416" s="505">
        <v>3833</v>
      </c>
      <c r="B9416" s="98" t="s">
        <v>13045</v>
      </c>
      <c r="C9416" s="99" t="s">
        <v>10111</v>
      </c>
      <c r="D9416" s="100">
        <v>8.4600000000000009</v>
      </c>
    </row>
    <row r="9417" spans="1:4" x14ac:dyDescent="0.2">
      <c r="A9417" s="505">
        <v>3835</v>
      </c>
      <c r="B9417" s="98" t="s">
        <v>13046</v>
      </c>
      <c r="C9417" s="99" t="s">
        <v>10111</v>
      </c>
      <c r="D9417" s="100">
        <v>18.989999999999998</v>
      </c>
    </row>
    <row r="9418" spans="1:4" x14ac:dyDescent="0.2">
      <c r="A9418" s="505">
        <v>3836</v>
      </c>
      <c r="B9418" s="98" t="s">
        <v>13047</v>
      </c>
      <c r="C9418" s="99" t="s">
        <v>10111</v>
      </c>
      <c r="D9418" s="100">
        <v>49.1</v>
      </c>
    </row>
    <row r="9419" spans="1:4" x14ac:dyDescent="0.2">
      <c r="A9419" s="505">
        <v>3830</v>
      </c>
      <c r="B9419" s="98" t="s">
        <v>13048</v>
      </c>
      <c r="C9419" s="99" t="s">
        <v>10111</v>
      </c>
      <c r="D9419" s="100">
        <v>80.83</v>
      </c>
    </row>
    <row r="9420" spans="1:4" x14ac:dyDescent="0.2">
      <c r="A9420" s="505">
        <v>3831</v>
      </c>
      <c r="B9420" s="98" t="s">
        <v>13049</v>
      </c>
      <c r="C9420" s="99" t="s">
        <v>10111</v>
      </c>
      <c r="D9420" s="100">
        <v>125.22</v>
      </c>
    </row>
    <row r="9421" spans="1:4" x14ac:dyDescent="0.2">
      <c r="A9421" s="505">
        <v>3841</v>
      </c>
      <c r="B9421" s="98" t="s">
        <v>13050</v>
      </c>
      <c r="C9421" s="99" t="s">
        <v>10111</v>
      </c>
      <c r="D9421" s="100">
        <v>244.69</v>
      </c>
    </row>
    <row r="9422" spans="1:4" x14ac:dyDescent="0.2">
      <c r="A9422" s="505">
        <v>3842</v>
      </c>
      <c r="B9422" s="98" t="s">
        <v>13051</v>
      </c>
      <c r="C9422" s="99" t="s">
        <v>10111</v>
      </c>
      <c r="D9422" s="100">
        <v>330.9</v>
      </c>
    </row>
    <row r="9423" spans="1:4" x14ac:dyDescent="0.2">
      <c r="A9423" s="505">
        <v>37981</v>
      </c>
      <c r="B9423" s="98" t="s">
        <v>13052</v>
      </c>
      <c r="C9423" s="99" t="s">
        <v>10111</v>
      </c>
      <c r="D9423" s="100">
        <v>2.98</v>
      </c>
    </row>
    <row r="9424" spans="1:4" x14ac:dyDescent="0.2">
      <c r="A9424" s="505">
        <v>37982</v>
      </c>
      <c r="B9424" s="98" t="s">
        <v>13053</v>
      </c>
      <c r="C9424" s="99" t="s">
        <v>10111</v>
      </c>
      <c r="D9424" s="100">
        <v>4.53</v>
      </c>
    </row>
    <row r="9425" spans="1:4" x14ac:dyDescent="0.2">
      <c r="A9425" s="505">
        <v>37983</v>
      </c>
      <c r="B9425" s="98" t="s">
        <v>13054</v>
      </c>
      <c r="C9425" s="99" t="s">
        <v>10111</v>
      </c>
      <c r="D9425" s="100">
        <v>6.34</v>
      </c>
    </row>
    <row r="9426" spans="1:4" x14ac:dyDescent="0.2">
      <c r="A9426" s="505">
        <v>37984</v>
      </c>
      <c r="B9426" s="98" t="s">
        <v>13055</v>
      </c>
      <c r="C9426" s="99" t="s">
        <v>10111</v>
      </c>
      <c r="D9426" s="100">
        <v>10.95</v>
      </c>
    </row>
    <row r="9427" spans="1:4" x14ac:dyDescent="0.2">
      <c r="A9427" s="505">
        <v>37985</v>
      </c>
      <c r="B9427" s="98" t="s">
        <v>13056</v>
      </c>
      <c r="C9427" s="99" t="s">
        <v>10111</v>
      </c>
      <c r="D9427" s="100">
        <v>15.34</v>
      </c>
    </row>
    <row r="9428" spans="1:4" x14ac:dyDescent="0.2">
      <c r="A9428" s="505">
        <v>3826</v>
      </c>
      <c r="B9428" s="98" t="s">
        <v>13057</v>
      </c>
      <c r="C9428" s="99" t="s">
        <v>10111</v>
      </c>
      <c r="D9428" s="100">
        <v>27.98</v>
      </c>
    </row>
    <row r="9429" spans="1:4" x14ac:dyDescent="0.2">
      <c r="A9429" s="505">
        <v>3825</v>
      </c>
      <c r="B9429" s="98" t="s">
        <v>13058</v>
      </c>
      <c r="C9429" s="99" t="s">
        <v>10111</v>
      </c>
      <c r="D9429" s="100">
        <v>7.29</v>
      </c>
    </row>
    <row r="9430" spans="1:4" x14ac:dyDescent="0.2">
      <c r="A9430" s="505">
        <v>3827</v>
      </c>
      <c r="B9430" s="98" t="s">
        <v>13059</v>
      </c>
      <c r="C9430" s="99" t="s">
        <v>10111</v>
      </c>
      <c r="D9430" s="100">
        <v>15.43</v>
      </c>
    </row>
    <row r="9431" spans="1:4" x14ac:dyDescent="0.2">
      <c r="A9431" s="505">
        <v>20165</v>
      </c>
      <c r="B9431" s="98" t="s">
        <v>13060</v>
      </c>
      <c r="C9431" s="99" t="s">
        <v>10111</v>
      </c>
      <c r="D9431" s="100">
        <v>14.98</v>
      </c>
    </row>
    <row r="9432" spans="1:4" x14ac:dyDescent="0.2">
      <c r="A9432" s="505">
        <v>20166</v>
      </c>
      <c r="B9432" s="98" t="s">
        <v>13061</v>
      </c>
      <c r="C9432" s="99" t="s">
        <v>10111</v>
      </c>
      <c r="D9432" s="100">
        <v>52.26</v>
      </c>
    </row>
    <row r="9433" spans="1:4" x14ac:dyDescent="0.2">
      <c r="A9433" s="505">
        <v>20164</v>
      </c>
      <c r="B9433" s="98" t="s">
        <v>13062</v>
      </c>
      <c r="C9433" s="99" t="s">
        <v>10111</v>
      </c>
      <c r="D9433" s="100">
        <v>8.4600000000000009</v>
      </c>
    </row>
    <row r="9434" spans="1:4" x14ac:dyDescent="0.2">
      <c r="A9434" s="505">
        <v>3893</v>
      </c>
      <c r="B9434" s="98" t="s">
        <v>13063</v>
      </c>
      <c r="C9434" s="99" t="s">
        <v>10111</v>
      </c>
      <c r="D9434" s="100">
        <v>12.01</v>
      </c>
    </row>
    <row r="9435" spans="1:4" x14ac:dyDescent="0.2">
      <c r="A9435" s="505">
        <v>3848</v>
      </c>
      <c r="B9435" s="98" t="s">
        <v>13064</v>
      </c>
      <c r="C9435" s="99" t="s">
        <v>10111</v>
      </c>
      <c r="D9435" s="100">
        <v>7.3</v>
      </c>
    </row>
    <row r="9436" spans="1:4" x14ac:dyDescent="0.2">
      <c r="A9436" s="505">
        <v>3895</v>
      </c>
      <c r="B9436" s="98" t="s">
        <v>13065</v>
      </c>
      <c r="C9436" s="99" t="s">
        <v>10111</v>
      </c>
      <c r="D9436" s="100">
        <v>7.81</v>
      </c>
    </row>
    <row r="9437" spans="1:4" x14ac:dyDescent="0.2">
      <c r="A9437" s="505">
        <v>12404</v>
      </c>
      <c r="B9437" s="98" t="s">
        <v>13066</v>
      </c>
      <c r="C9437" s="99" t="s">
        <v>10111</v>
      </c>
      <c r="D9437" s="100">
        <v>6.62</v>
      </c>
    </row>
    <row r="9438" spans="1:4" x14ac:dyDescent="0.2">
      <c r="A9438" s="505">
        <v>3939</v>
      </c>
      <c r="B9438" s="98" t="s">
        <v>13067</v>
      </c>
      <c r="C9438" s="99" t="s">
        <v>10111</v>
      </c>
      <c r="D9438" s="100">
        <v>13.64</v>
      </c>
    </row>
    <row r="9439" spans="1:4" x14ac:dyDescent="0.2">
      <c r="A9439" s="505">
        <v>3911</v>
      </c>
      <c r="B9439" s="98" t="s">
        <v>13068</v>
      </c>
      <c r="C9439" s="99" t="s">
        <v>10111</v>
      </c>
      <c r="D9439" s="100">
        <v>11.14</v>
      </c>
    </row>
    <row r="9440" spans="1:4" x14ac:dyDescent="0.2">
      <c r="A9440" s="505">
        <v>3908</v>
      </c>
      <c r="B9440" s="98" t="s">
        <v>13069</v>
      </c>
      <c r="C9440" s="99" t="s">
        <v>10111</v>
      </c>
      <c r="D9440" s="100">
        <v>3.6</v>
      </c>
    </row>
    <row r="9441" spans="1:4" x14ac:dyDescent="0.2">
      <c r="A9441" s="505">
        <v>3910</v>
      </c>
      <c r="B9441" s="98" t="s">
        <v>13070</v>
      </c>
      <c r="C9441" s="99" t="s">
        <v>10111</v>
      </c>
      <c r="D9441" s="100">
        <v>7.97</v>
      </c>
    </row>
    <row r="9442" spans="1:4" x14ac:dyDescent="0.2">
      <c r="A9442" s="505">
        <v>3913</v>
      </c>
      <c r="B9442" s="98" t="s">
        <v>13071</v>
      </c>
      <c r="C9442" s="99" t="s">
        <v>10111</v>
      </c>
      <c r="D9442" s="100">
        <v>38.1</v>
      </c>
    </row>
    <row r="9443" spans="1:4" x14ac:dyDescent="0.2">
      <c r="A9443" s="505">
        <v>3912</v>
      </c>
      <c r="B9443" s="98" t="s">
        <v>13072</v>
      </c>
      <c r="C9443" s="99" t="s">
        <v>10111</v>
      </c>
      <c r="D9443" s="100">
        <v>20.88</v>
      </c>
    </row>
    <row r="9444" spans="1:4" x14ac:dyDescent="0.2">
      <c r="A9444" s="505">
        <v>3909</v>
      </c>
      <c r="B9444" s="98" t="s">
        <v>13073</v>
      </c>
      <c r="C9444" s="99" t="s">
        <v>10111</v>
      </c>
      <c r="D9444" s="100">
        <v>4.9000000000000004</v>
      </c>
    </row>
    <row r="9445" spans="1:4" x14ac:dyDescent="0.2">
      <c r="A9445" s="505">
        <v>3914</v>
      </c>
      <c r="B9445" s="98" t="s">
        <v>13074</v>
      </c>
      <c r="C9445" s="99" t="s">
        <v>10111</v>
      </c>
      <c r="D9445" s="100">
        <v>57.48</v>
      </c>
    </row>
    <row r="9446" spans="1:4" x14ac:dyDescent="0.2">
      <c r="A9446" s="505">
        <v>3915</v>
      </c>
      <c r="B9446" s="98" t="s">
        <v>13075</v>
      </c>
      <c r="C9446" s="99" t="s">
        <v>10111</v>
      </c>
      <c r="D9446" s="100">
        <v>90.64</v>
      </c>
    </row>
    <row r="9447" spans="1:4" x14ac:dyDescent="0.2">
      <c r="A9447" s="505">
        <v>3916</v>
      </c>
      <c r="B9447" s="98" t="s">
        <v>13076</v>
      </c>
      <c r="C9447" s="99" t="s">
        <v>10111</v>
      </c>
      <c r="D9447" s="100">
        <v>165.14</v>
      </c>
    </row>
    <row r="9448" spans="1:4" x14ac:dyDescent="0.2">
      <c r="A9448" s="505">
        <v>3917</v>
      </c>
      <c r="B9448" s="98" t="s">
        <v>13077</v>
      </c>
      <c r="C9448" s="99" t="s">
        <v>10111</v>
      </c>
      <c r="D9448" s="100">
        <v>272.37</v>
      </c>
    </row>
    <row r="9449" spans="1:4" x14ac:dyDescent="0.2">
      <c r="A9449" s="505">
        <v>1904</v>
      </c>
      <c r="B9449" s="98" t="s">
        <v>13078</v>
      </c>
      <c r="C9449" s="99" t="s">
        <v>10111</v>
      </c>
      <c r="D9449" s="100">
        <v>0.73</v>
      </c>
    </row>
    <row r="9450" spans="1:4" x14ac:dyDescent="0.2">
      <c r="A9450" s="505">
        <v>1899</v>
      </c>
      <c r="B9450" s="98" t="s">
        <v>13079</v>
      </c>
      <c r="C9450" s="99" t="s">
        <v>10111</v>
      </c>
      <c r="D9450" s="100">
        <v>0.83</v>
      </c>
    </row>
    <row r="9451" spans="1:4" x14ac:dyDescent="0.2">
      <c r="A9451" s="505">
        <v>1900</v>
      </c>
      <c r="B9451" s="98" t="s">
        <v>13080</v>
      </c>
      <c r="C9451" s="99" t="s">
        <v>10111</v>
      </c>
      <c r="D9451" s="100">
        <v>1.34</v>
      </c>
    </row>
    <row r="9452" spans="1:4" x14ac:dyDescent="0.2">
      <c r="A9452" s="505">
        <v>12407</v>
      </c>
      <c r="B9452" s="98" t="s">
        <v>13081</v>
      </c>
      <c r="C9452" s="99" t="s">
        <v>10111</v>
      </c>
      <c r="D9452" s="100">
        <v>20.62</v>
      </c>
    </row>
    <row r="9453" spans="1:4" x14ac:dyDescent="0.2">
      <c r="A9453" s="505">
        <v>12408</v>
      </c>
      <c r="B9453" s="98" t="s">
        <v>13082</v>
      </c>
      <c r="C9453" s="99" t="s">
        <v>10111</v>
      </c>
      <c r="D9453" s="100">
        <v>11.64</v>
      </c>
    </row>
    <row r="9454" spans="1:4" x14ac:dyDescent="0.2">
      <c r="A9454" s="505">
        <v>12409</v>
      </c>
      <c r="B9454" s="98" t="s">
        <v>13083</v>
      </c>
      <c r="C9454" s="99" t="s">
        <v>10111</v>
      </c>
      <c r="D9454" s="100">
        <v>11.64</v>
      </c>
    </row>
    <row r="9455" spans="1:4" x14ac:dyDescent="0.2">
      <c r="A9455" s="505">
        <v>12410</v>
      </c>
      <c r="B9455" s="98" t="s">
        <v>13084</v>
      </c>
      <c r="C9455" s="99" t="s">
        <v>10111</v>
      </c>
      <c r="D9455" s="100">
        <v>8.01</v>
      </c>
    </row>
    <row r="9456" spans="1:4" x14ac:dyDescent="0.2">
      <c r="A9456" s="505">
        <v>3936</v>
      </c>
      <c r="B9456" s="98" t="s">
        <v>13085</v>
      </c>
      <c r="C9456" s="99" t="s">
        <v>10111</v>
      </c>
      <c r="D9456" s="100">
        <v>14.48</v>
      </c>
    </row>
    <row r="9457" spans="1:4" x14ac:dyDescent="0.2">
      <c r="A9457" s="505">
        <v>3922</v>
      </c>
      <c r="B9457" s="98" t="s">
        <v>13086</v>
      </c>
      <c r="C9457" s="99" t="s">
        <v>10111</v>
      </c>
      <c r="D9457" s="100">
        <v>13.32</v>
      </c>
    </row>
    <row r="9458" spans="1:4" x14ac:dyDescent="0.2">
      <c r="A9458" s="505">
        <v>3924</v>
      </c>
      <c r="B9458" s="98" t="s">
        <v>13087</v>
      </c>
      <c r="C9458" s="99" t="s">
        <v>10111</v>
      </c>
      <c r="D9458" s="100">
        <v>14.48</v>
      </c>
    </row>
    <row r="9459" spans="1:4" x14ac:dyDescent="0.2">
      <c r="A9459" s="505">
        <v>3923</v>
      </c>
      <c r="B9459" s="98" t="s">
        <v>13088</v>
      </c>
      <c r="C9459" s="99" t="s">
        <v>10111</v>
      </c>
      <c r="D9459" s="100">
        <v>14.48</v>
      </c>
    </row>
    <row r="9460" spans="1:4" x14ac:dyDescent="0.2">
      <c r="A9460" s="505">
        <v>3937</v>
      </c>
      <c r="B9460" s="98" t="s">
        <v>13089</v>
      </c>
      <c r="C9460" s="99" t="s">
        <v>10111</v>
      </c>
      <c r="D9460" s="100">
        <v>11.95</v>
      </c>
    </row>
    <row r="9461" spans="1:4" x14ac:dyDescent="0.2">
      <c r="A9461" s="505">
        <v>3921</v>
      </c>
      <c r="B9461" s="98" t="s">
        <v>13090</v>
      </c>
      <c r="C9461" s="99" t="s">
        <v>10111</v>
      </c>
      <c r="D9461" s="100">
        <v>11.96</v>
      </c>
    </row>
    <row r="9462" spans="1:4" x14ac:dyDescent="0.2">
      <c r="A9462" s="505">
        <v>3920</v>
      </c>
      <c r="B9462" s="98" t="s">
        <v>13091</v>
      </c>
      <c r="C9462" s="99" t="s">
        <v>10111</v>
      </c>
      <c r="D9462" s="100">
        <v>11.95</v>
      </c>
    </row>
    <row r="9463" spans="1:4" x14ac:dyDescent="0.2">
      <c r="A9463" s="505">
        <v>3938</v>
      </c>
      <c r="B9463" s="98" t="s">
        <v>13092</v>
      </c>
      <c r="C9463" s="99" t="s">
        <v>10111</v>
      </c>
      <c r="D9463" s="100">
        <v>7.88</v>
      </c>
    </row>
    <row r="9464" spans="1:4" x14ac:dyDescent="0.2">
      <c r="A9464" s="505">
        <v>3919</v>
      </c>
      <c r="B9464" s="98" t="s">
        <v>13093</v>
      </c>
      <c r="C9464" s="99" t="s">
        <v>10111</v>
      </c>
      <c r="D9464" s="100">
        <v>8.0299999999999994</v>
      </c>
    </row>
    <row r="9465" spans="1:4" x14ac:dyDescent="0.2">
      <c r="A9465" s="505">
        <v>3927</v>
      </c>
      <c r="B9465" s="98" t="s">
        <v>13094</v>
      </c>
      <c r="C9465" s="99" t="s">
        <v>10111</v>
      </c>
      <c r="D9465" s="100">
        <v>40.68</v>
      </c>
    </row>
    <row r="9466" spans="1:4" x14ac:dyDescent="0.2">
      <c r="A9466" s="505">
        <v>3928</v>
      </c>
      <c r="B9466" s="98" t="s">
        <v>13095</v>
      </c>
      <c r="C9466" s="99" t="s">
        <v>10111</v>
      </c>
      <c r="D9466" s="100">
        <v>40.68</v>
      </c>
    </row>
    <row r="9467" spans="1:4" x14ac:dyDescent="0.2">
      <c r="A9467" s="505">
        <v>3926</v>
      </c>
      <c r="B9467" s="98" t="s">
        <v>13096</v>
      </c>
      <c r="C9467" s="99" t="s">
        <v>10111</v>
      </c>
      <c r="D9467" s="100">
        <v>23.19</v>
      </c>
    </row>
    <row r="9468" spans="1:4" x14ac:dyDescent="0.2">
      <c r="A9468" s="505">
        <v>3935</v>
      </c>
      <c r="B9468" s="98" t="s">
        <v>13097</v>
      </c>
      <c r="C9468" s="99" t="s">
        <v>10111</v>
      </c>
      <c r="D9468" s="100">
        <v>23.19</v>
      </c>
    </row>
    <row r="9469" spans="1:4" x14ac:dyDescent="0.2">
      <c r="A9469" s="505">
        <v>3925</v>
      </c>
      <c r="B9469" s="98" t="s">
        <v>13098</v>
      </c>
      <c r="C9469" s="99" t="s">
        <v>10111</v>
      </c>
      <c r="D9469" s="100">
        <v>23.19</v>
      </c>
    </row>
    <row r="9470" spans="1:4" x14ac:dyDescent="0.2">
      <c r="A9470" s="505">
        <v>12406</v>
      </c>
      <c r="B9470" s="98" t="s">
        <v>13099</v>
      </c>
      <c r="C9470" s="99" t="s">
        <v>10111</v>
      </c>
      <c r="D9470" s="100">
        <v>5.69</v>
      </c>
    </row>
    <row r="9471" spans="1:4" x14ac:dyDescent="0.2">
      <c r="A9471" s="505">
        <v>3929</v>
      </c>
      <c r="B9471" s="98" t="s">
        <v>13100</v>
      </c>
      <c r="C9471" s="99" t="s">
        <v>10111</v>
      </c>
      <c r="D9471" s="100">
        <v>61.98</v>
      </c>
    </row>
    <row r="9472" spans="1:4" x14ac:dyDescent="0.2">
      <c r="A9472" s="505">
        <v>3931</v>
      </c>
      <c r="B9472" s="98" t="s">
        <v>13101</v>
      </c>
      <c r="C9472" s="99" t="s">
        <v>10111</v>
      </c>
      <c r="D9472" s="100">
        <v>61.98</v>
      </c>
    </row>
    <row r="9473" spans="1:4" x14ac:dyDescent="0.2">
      <c r="A9473" s="505">
        <v>3930</v>
      </c>
      <c r="B9473" s="98" t="s">
        <v>13102</v>
      </c>
      <c r="C9473" s="99" t="s">
        <v>10111</v>
      </c>
      <c r="D9473" s="100">
        <v>61.98</v>
      </c>
    </row>
    <row r="9474" spans="1:4" x14ac:dyDescent="0.2">
      <c r="A9474" s="505">
        <v>3932</v>
      </c>
      <c r="B9474" s="98" t="s">
        <v>13103</v>
      </c>
      <c r="C9474" s="99" t="s">
        <v>10111</v>
      </c>
      <c r="D9474" s="100">
        <v>107.03</v>
      </c>
    </row>
    <row r="9475" spans="1:4" x14ac:dyDescent="0.2">
      <c r="A9475" s="505">
        <v>3933</v>
      </c>
      <c r="B9475" s="98" t="s">
        <v>13104</v>
      </c>
      <c r="C9475" s="99" t="s">
        <v>10111</v>
      </c>
      <c r="D9475" s="100">
        <v>107.03</v>
      </c>
    </row>
    <row r="9476" spans="1:4" x14ac:dyDescent="0.2">
      <c r="A9476" s="505">
        <v>3934</v>
      </c>
      <c r="B9476" s="98" t="s">
        <v>13105</v>
      </c>
      <c r="C9476" s="99" t="s">
        <v>10111</v>
      </c>
      <c r="D9476" s="100">
        <v>107.03</v>
      </c>
    </row>
    <row r="9477" spans="1:4" ht="25.5" x14ac:dyDescent="0.2">
      <c r="A9477" s="505">
        <v>40355</v>
      </c>
      <c r="B9477" s="98" t="s">
        <v>18965</v>
      </c>
      <c r="C9477" s="99" t="s">
        <v>10111</v>
      </c>
      <c r="D9477" s="100">
        <v>9.9600000000000009</v>
      </c>
    </row>
    <row r="9478" spans="1:4" ht="25.5" x14ac:dyDescent="0.2">
      <c r="A9478" s="505">
        <v>40364</v>
      </c>
      <c r="B9478" s="98" t="s">
        <v>18966</v>
      </c>
      <c r="C9478" s="99" t="s">
        <v>10111</v>
      </c>
      <c r="D9478" s="100">
        <v>46.68</v>
      </c>
    </row>
    <row r="9479" spans="1:4" ht="25.5" x14ac:dyDescent="0.2">
      <c r="A9479" s="505">
        <v>40361</v>
      </c>
      <c r="B9479" s="98" t="s">
        <v>18967</v>
      </c>
      <c r="C9479" s="99" t="s">
        <v>10111</v>
      </c>
      <c r="D9479" s="100">
        <v>36.5</v>
      </c>
    </row>
    <row r="9480" spans="1:4" ht="25.5" x14ac:dyDescent="0.2">
      <c r="A9480" s="505">
        <v>40358</v>
      </c>
      <c r="B9480" s="98" t="s">
        <v>18968</v>
      </c>
      <c r="C9480" s="99" t="s">
        <v>10111</v>
      </c>
      <c r="D9480" s="100">
        <v>13.91</v>
      </c>
    </row>
    <row r="9481" spans="1:4" ht="25.5" x14ac:dyDescent="0.2">
      <c r="A9481" s="505">
        <v>40370</v>
      </c>
      <c r="B9481" s="98" t="s">
        <v>18969</v>
      </c>
      <c r="C9481" s="99" t="s">
        <v>10111</v>
      </c>
      <c r="D9481" s="100">
        <v>148.13</v>
      </c>
    </row>
    <row r="9482" spans="1:4" ht="25.5" x14ac:dyDescent="0.2">
      <c r="A9482" s="505">
        <v>40367</v>
      </c>
      <c r="B9482" s="98" t="s">
        <v>18970</v>
      </c>
      <c r="C9482" s="99" t="s">
        <v>10111</v>
      </c>
      <c r="D9482" s="100">
        <v>73.62</v>
      </c>
    </row>
    <row r="9483" spans="1:4" ht="25.5" x14ac:dyDescent="0.2">
      <c r="A9483" s="505">
        <v>40373</v>
      </c>
      <c r="B9483" s="98" t="s">
        <v>18971</v>
      </c>
      <c r="C9483" s="99" t="s">
        <v>10111</v>
      </c>
      <c r="D9483" s="100">
        <v>200.31</v>
      </c>
    </row>
    <row r="9484" spans="1:4" x14ac:dyDescent="0.2">
      <c r="A9484" s="505">
        <v>38947</v>
      </c>
      <c r="B9484" s="98" t="s">
        <v>13106</v>
      </c>
      <c r="C9484" s="99" t="s">
        <v>10111</v>
      </c>
      <c r="D9484" s="100">
        <v>5.65</v>
      </c>
    </row>
    <row r="9485" spans="1:4" x14ac:dyDescent="0.2">
      <c r="A9485" s="505">
        <v>38948</v>
      </c>
      <c r="B9485" s="98" t="s">
        <v>13107</v>
      </c>
      <c r="C9485" s="99" t="s">
        <v>10111</v>
      </c>
      <c r="D9485" s="100">
        <v>9.01</v>
      </c>
    </row>
    <row r="9486" spans="1:4" x14ac:dyDescent="0.2">
      <c r="A9486" s="505">
        <v>38949</v>
      </c>
      <c r="B9486" s="98" t="s">
        <v>13108</v>
      </c>
      <c r="C9486" s="99" t="s">
        <v>10111</v>
      </c>
      <c r="D9486" s="100">
        <v>9.99</v>
      </c>
    </row>
    <row r="9487" spans="1:4" x14ac:dyDescent="0.2">
      <c r="A9487" s="505">
        <v>38951</v>
      </c>
      <c r="B9487" s="98" t="s">
        <v>13109</v>
      </c>
      <c r="C9487" s="99" t="s">
        <v>10111</v>
      </c>
      <c r="D9487" s="100">
        <v>15.81</v>
      </c>
    </row>
    <row r="9488" spans="1:4" x14ac:dyDescent="0.2">
      <c r="A9488" s="505">
        <v>39312</v>
      </c>
      <c r="B9488" s="98" t="s">
        <v>13110</v>
      </c>
      <c r="C9488" s="99" t="s">
        <v>10111</v>
      </c>
      <c r="D9488" s="100">
        <v>12.26</v>
      </c>
    </row>
    <row r="9489" spans="1:4" x14ac:dyDescent="0.2">
      <c r="A9489" s="505">
        <v>39313</v>
      </c>
      <c r="B9489" s="98" t="s">
        <v>13111</v>
      </c>
      <c r="C9489" s="99" t="s">
        <v>10111</v>
      </c>
      <c r="D9489" s="100">
        <v>16.010000000000002</v>
      </c>
    </row>
    <row r="9490" spans="1:4" x14ac:dyDescent="0.2">
      <c r="A9490" s="505">
        <v>38950</v>
      </c>
      <c r="B9490" s="98" t="s">
        <v>13112</v>
      </c>
      <c r="C9490" s="99" t="s">
        <v>10111</v>
      </c>
      <c r="D9490" s="100">
        <v>24.09</v>
      </c>
    </row>
    <row r="9491" spans="1:4" x14ac:dyDescent="0.2">
      <c r="A9491" s="505">
        <v>39314</v>
      </c>
      <c r="B9491" s="98" t="s">
        <v>13113</v>
      </c>
      <c r="C9491" s="99" t="s">
        <v>10111</v>
      </c>
      <c r="D9491" s="100">
        <v>25.42</v>
      </c>
    </row>
    <row r="9492" spans="1:4" x14ac:dyDescent="0.2">
      <c r="A9492" s="505">
        <v>3907</v>
      </c>
      <c r="B9492" s="98" t="s">
        <v>13114</v>
      </c>
      <c r="C9492" s="99" t="s">
        <v>10111</v>
      </c>
      <c r="D9492" s="100">
        <v>2.81</v>
      </c>
    </row>
    <row r="9493" spans="1:4" x14ac:dyDescent="0.2">
      <c r="A9493" s="505">
        <v>3889</v>
      </c>
      <c r="B9493" s="98" t="s">
        <v>13115</v>
      </c>
      <c r="C9493" s="99" t="s">
        <v>10111</v>
      </c>
      <c r="D9493" s="100">
        <v>2.02</v>
      </c>
    </row>
    <row r="9494" spans="1:4" x14ac:dyDescent="0.2">
      <c r="A9494" s="505">
        <v>3868</v>
      </c>
      <c r="B9494" s="98" t="s">
        <v>13116</v>
      </c>
      <c r="C9494" s="99" t="s">
        <v>10111</v>
      </c>
      <c r="D9494" s="100">
        <v>0.99</v>
      </c>
    </row>
    <row r="9495" spans="1:4" x14ac:dyDescent="0.2">
      <c r="A9495" s="505">
        <v>3869</v>
      </c>
      <c r="B9495" s="98" t="s">
        <v>13117</v>
      </c>
      <c r="C9495" s="99" t="s">
        <v>10111</v>
      </c>
      <c r="D9495" s="100">
        <v>2.39</v>
      </c>
    </row>
    <row r="9496" spans="1:4" x14ac:dyDescent="0.2">
      <c r="A9496" s="505">
        <v>3872</v>
      </c>
      <c r="B9496" s="98" t="s">
        <v>13118</v>
      </c>
      <c r="C9496" s="99" t="s">
        <v>10111</v>
      </c>
      <c r="D9496" s="100">
        <v>2.94</v>
      </c>
    </row>
    <row r="9497" spans="1:4" x14ac:dyDescent="0.2">
      <c r="A9497" s="505">
        <v>3850</v>
      </c>
      <c r="B9497" s="98" t="s">
        <v>13119</v>
      </c>
      <c r="C9497" s="99" t="s">
        <v>10111</v>
      </c>
      <c r="D9497" s="100">
        <v>8.0299999999999994</v>
      </c>
    </row>
    <row r="9498" spans="1:4" x14ac:dyDescent="0.2">
      <c r="A9498" s="505">
        <v>38023</v>
      </c>
      <c r="B9498" s="98" t="s">
        <v>13120</v>
      </c>
      <c r="C9498" s="99" t="s">
        <v>10111</v>
      </c>
      <c r="D9498" s="100">
        <v>3.37</v>
      </c>
    </row>
    <row r="9499" spans="1:4" x14ac:dyDescent="0.2">
      <c r="A9499" s="505">
        <v>37986</v>
      </c>
      <c r="B9499" s="98" t="s">
        <v>13121</v>
      </c>
      <c r="C9499" s="99" t="s">
        <v>10111</v>
      </c>
      <c r="D9499" s="100">
        <v>1.02</v>
      </c>
    </row>
    <row r="9500" spans="1:4" x14ac:dyDescent="0.2">
      <c r="A9500" s="505">
        <v>37987</v>
      </c>
      <c r="B9500" s="98" t="s">
        <v>13122</v>
      </c>
      <c r="C9500" s="99" t="s">
        <v>10111</v>
      </c>
      <c r="D9500" s="100">
        <v>76.58</v>
      </c>
    </row>
    <row r="9501" spans="1:4" x14ac:dyDescent="0.2">
      <c r="A9501" s="505">
        <v>37988</v>
      </c>
      <c r="B9501" s="98" t="s">
        <v>13123</v>
      </c>
      <c r="C9501" s="99" t="s">
        <v>10111</v>
      </c>
      <c r="D9501" s="100">
        <v>124.91</v>
      </c>
    </row>
    <row r="9502" spans="1:4" x14ac:dyDescent="0.2">
      <c r="A9502" s="505">
        <v>21120</v>
      </c>
      <c r="B9502" s="98" t="s">
        <v>13124</v>
      </c>
      <c r="C9502" s="99" t="s">
        <v>10111</v>
      </c>
      <c r="D9502" s="100">
        <v>6.22</v>
      </c>
    </row>
    <row r="9503" spans="1:4" x14ac:dyDescent="0.2">
      <c r="A9503" s="505">
        <v>39318</v>
      </c>
      <c r="B9503" s="98" t="s">
        <v>13125</v>
      </c>
      <c r="C9503" s="99" t="s">
        <v>10111</v>
      </c>
      <c r="D9503" s="100">
        <v>5.13</v>
      </c>
    </row>
    <row r="9504" spans="1:4" x14ac:dyDescent="0.2">
      <c r="A9504" s="505">
        <v>20162</v>
      </c>
      <c r="B9504" s="98" t="s">
        <v>13126</v>
      </c>
      <c r="C9504" s="99" t="s">
        <v>10111</v>
      </c>
      <c r="D9504" s="100">
        <v>13.89</v>
      </c>
    </row>
    <row r="9505" spans="1:4" x14ac:dyDescent="0.2">
      <c r="A9505" s="505">
        <v>40366</v>
      </c>
      <c r="B9505" s="98" t="s">
        <v>18972</v>
      </c>
      <c r="C9505" s="99" t="s">
        <v>10111</v>
      </c>
      <c r="D9505" s="100">
        <v>36.409999999999997</v>
      </c>
    </row>
    <row r="9506" spans="1:4" x14ac:dyDescent="0.2">
      <c r="A9506" s="505">
        <v>40363</v>
      </c>
      <c r="B9506" s="98" t="s">
        <v>18973</v>
      </c>
      <c r="C9506" s="99" t="s">
        <v>10111</v>
      </c>
      <c r="D9506" s="100">
        <v>28.48</v>
      </c>
    </row>
    <row r="9507" spans="1:4" x14ac:dyDescent="0.2">
      <c r="A9507" s="505">
        <v>40354</v>
      </c>
      <c r="B9507" s="98" t="s">
        <v>18974</v>
      </c>
      <c r="C9507" s="99" t="s">
        <v>10111</v>
      </c>
      <c r="D9507" s="100">
        <v>12.4</v>
      </c>
    </row>
    <row r="9508" spans="1:4" x14ac:dyDescent="0.2">
      <c r="A9508" s="505">
        <v>40360</v>
      </c>
      <c r="B9508" s="98" t="s">
        <v>18975</v>
      </c>
      <c r="C9508" s="99" t="s">
        <v>10111</v>
      </c>
      <c r="D9508" s="100">
        <v>18.670000000000002</v>
      </c>
    </row>
    <row r="9509" spans="1:4" x14ac:dyDescent="0.2">
      <c r="A9509" s="505">
        <v>40372</v>
      </c>
      <c r="B9509" s="98" t="s">
        <v>18976</v>
      </c>
      <c r="C9509" s="99" t="s">
        <v>10111</v>
      </c>
      <c r="D9509" s="100">
        <v>115.31</v>
      </c>
    </row>
    <row r="9510" spans="1:4" x14ac:dyDescent="0.2">
      <c r="A9510" s="505">
        <v>40369</v>
      </c>
      <c r="B9510" s="98" t="s">
        <v>18977</v>
      </c>
      <c r="C9510" s="99" t="s">
        <v>10111</v>
      </c>
      <c r="D9510" s="100">
        <v>57.39</v>
      </c>
    </row>
    <row r="9511" spans="1:4" x14ac:dyDescent="0.2">
      <c r="A9511" s="505">
        <v>40357</v>
      </c>
      <c r="B9511" s="98" t="s">
        <v>18978</v>
      </c>
      <c r="C9511" s="99" t="s">
        <v>10111</v>
      </c>
      <c r="D9511" s="100">
        <v>13.91</v>
      </c>
    </row>
    <row r="9512" spans="1:4" x14ac:dyDescent="0.2">
      <c r="A9512" s="505">
        <v>40375</v>
      </c>
      <c r="B9512" s="98" t="s">
        <v>18979</v>
      </c>
      <c r="C9512" s="99" t="s">
        <v>10111</v>
      </c>
      <c r="D9512" s="100">
        <v>156.1</v>
      </c>
    </row>
    <row r="9513" spans="1:4" x14ac:dyDescent="0.2">
      <c r="A9513" s="505">
        <v>1893</v>
      </c>
      <c r="B9513" s="98" t="s">
        <v>13127</v>
      </c>
      <c r="C9513" s="99" t="s">
        <v>10111</v>
      </c>
      <c r="D9513" s="100">
        <v>2.76</v>
      </c>
    </row>
    <row r="9514" spans="1:4" x14ac:dyDescent="0.2">
      <c r="A9514" s="505">
        <v>1902</v>
      </c>
      <c r="B9514" s="98" t="s">
        <v>13128</v>
      </c>
      <c r="C9514" s="99" t="s">
        <v>10111</v>
      </c>
      <c r="D9514" s="100">
        <v>2.0099999999999998</v>
      </c>
    </row>
    <row r="9515" spans="1:4" x14ac:dyDescent="0.2">
      <c r="A9515" s="505">
        <v>1901</v>
      </c>
      <c r="B9515" s="98" t="s">
        <v>13129</v>
      </c>
      <c r="C9515" s="99" t="s">
        <v>10111</v>
      </c>
      <c r="D9515" s="100">
        <v>0.62</v>
      </c>
    </row>
    <row r="9516" spans="1:4" x14ac:dyDescent="0.2">
      <c r="A9516" s="505">
        <v>1892</v>
      </c>
      <c r="B9516" s="98" t="s">
        <v>13130</v>
      </c>
      <c r="C9516" s="99" t="s">
        <v>10111</v>
      </c>
      <c r="D9516" s="100">
        <v>1.29</v>
      </c>
    </row>
    <row r="9517" spans="1:4" x14ac:dyDescent="0.2">
      <c r="A9517" s="505">
        <v>1907</v>
      </c>
      <c r="B9517" s="98" t="s">
        <v>13131</v>
      </c>
      <c r="C9517" s="99" t="s">
        <v>10111</v>
      </c>
      <c r="D9517" s="100">
        <v>8.89</v>
      </c>
    </row>
    <row r="9518" spans="1:4" x14ac:dyDescent="0.2">
      <c r="A9518" s="505">
        <v>1894</v>
      </c>
      <c r="B9518" s="98" t="s">
        <v>13132</v>
      </c>
      <c r="C9518" s="99" t="s">
        <v>10111</v>
      </c>
      <c r="D9518" s="100">
        <v>3.99</v>
      </c>
    </row>
    <row r="9519" spans="1:4" x14ac:dyDescent="0.2">
      <c r="A9519" s="505">
        <v>1891</v>
      </c>
      <c r="B9519" s="98" t="s">
        <v>13133</v>
      </c>
      <c r="C9519" s="99" t="s">
        <v>10111</v>
      </c>
      <c r="D9519" s="100">
        <v>0.92</v>
      </c>
    </row>
    <row r="9520" spans="1:4" x14ac:dyDescent="0.2">
      <c r="A9520" s="505">
        <v>1896</v>
      </c>
      <c r="B9520" s="98" t="s">
        <v>13134</v>
      </c>
      <c r="C9520" s="99" t="s">
        <v>10111</v>
      </c>
      <c r="D9520" s="100">
        <v>11.93</v>
      </c>
    </row>
    <row r="9521" spans="1:4" x14ac:dyDescent="0.2">
      <c r="A9521" s="505">
        <v>1895</v>
      </c>
      <c r="B9521" s="98" t="s">
        <v>13135</v>
      </c>
      <c r="C9521" s="99" t="s">
        <v>10111</v>
      </c>
      <c r="D9521" s="100">
        <v>20.97</v>
      </c>
    </row>
    <row r="9522" spans="1:4" x14ac:dyDescent="0.2">
      <c r="A9522" s="505">
        <v>2641</v>
      </c>
      <c r="B9522" s="98" t="s">
        <v>13136</v>
      </c>
      <c r="C9522" s="99" t="s">
        <v>10111</v>
      </c>
      <c r="D9522" s="100">
        <v>29.43</v>
      </c>
    </row>
    <row r="9523" spans="1:4" x14ac:dyDescent="0.2">
      <c r="A9523" s="505">
        <v>2636</v>
      </c>
      <c r="B9523" s="98" t="s">
        <v>13137</v>
      </c>
      <c r="C9523" s="99" t="s">
        <v>10111</v>
      </c>
      <c r="D9523" s="100">
        <v>1.89</v>
      </c>
    </row>
    <row r="9524" spans="1:4" x14ac:dyDescent="0.2">
      <c r="A9524" s="505">
        <v>2637</v>
      </c>
      <c r="B9524" s="98" t="s">
        <v>13138</v>
      </c>
      <c r="C9524" s="99" t="s">
        <v>10111</v>
      </c>
      <c r="D9524" s="100">
        <v>2.0099999999999998</v>
      </c>
    </row>
    <row r="9525" spans="1:4" x14ac:dyDescent="0.2">
      <c r="A9525" s="505">
        <v>2638</v>
      </c>
      <c r="B9525" s="98" t="s">
        <v>13139</v>
      </c>
      <c r="C9525" s="99" t="s">
        <v>10111</v>
      </c>
      <c r="D9525" s="100">
        <v>2.34</v>
      </c>
    </row>
    <row r="9526" spans="1:4" x14ac:dyDescent="0.2">
      <c r="A9526" s="505">
        <v>2639</v>
      </c>
      <c r="B9526" s="98" t="s">
        <v>13140</v>
      </c>
      <c r="C9526" s="99" t="s">
        <v>10111</v>
      </c>
      <c r="D9526" s="100">
        <v>4.16</v>
      </c>
    </row>
    <row r="9527" spans="1:4" x14ac:dyDescent="0.2">
      <c r="A9527" s="505">
        <v>2644</v>
      </c>
      <c r="B9527" s="98" t="s">
        <v>13141</v>
      </c>
      <c r="C9527" s="99" t="s">
        <v>10111</v>
      </c>
      <c r="D9527" s="100">
        <v>6.02</v>
      </c>
    </row>
    <row r="9528" spans="1:4" x14ac:dyDescent="0.2">
      <c r="A9528" s="505">
        <v>2643</v>
      </c>
      <c r="B9528" s="98" t="s">
        <v>13142</v>
      </c>
      <c r="C9528" s="99" t="s">
        <v>10111</v>
      </c>
      <c r="D9528" s="100">
        <v>8.39</v>
      </c>
    </row>
    <row r="9529" spans="1:4" x14ac:dyDescent="0.2">
      <c r="A9529" s="505">
        <v>2640</v>
      </c>
      <c r="B9529" s="98" t="s">
        <v>13143</v>
      </c>
      <c r="C9529" s="99" t="s">
        <v>10111</v>
      </c>
      <c r="D9529" s="100">
        <v>12.25</v>
      </c>
    </row>
    <row r="9530" spans="1:4" x14ac:dyDescent="0.2">
      <c r="A9530" s="505">
        <v>2642</v>
      </c>
      <c r="B9530" s="98" t="s">
        <v>13144</v>
      </c>
      <c r="C9530" s="99" t="s">
        <v>10111</v>
      </c>
      <c r="D9530" s="100">
        <v>18.649999999999999</v>
      </c>
    </row>
    <row r="9531" spans="1:4" x14ac:dyDescent="0.2">
      <c r="A9531" s="505">
        <v>38943</v>
      </c>
      <c r="B9531" s="98" t="s">
        <v>13145</v>
      </c>
      <c r="C9531" s="99" t="s">
        <v>10111</v>
      </c>
      <c r="D9531" s="100">
        <v>4.17</v>
      </c>
    </row>
    <row r="9532" spans="1:4" x14ac:dyDescent="0.2">
      <c r="A9532" s="505">
        <v>38944</v>
      </c>
      <c r="B9532" s="98" t="s">
        <v>13146</v>
      </c>
      <c r="C9532" s="99" t="s">
        <v>10111</v>
      </c>
      <c r="D9532" s="100">
        <v>6.44</v>
      </c>
    </row>
    <row r="9533" spans="1:4" x14ac:dyDescent="0.2">
      <c r="A9533" s="505">
        <v>38945</v>
      </c>
      <c r="B9533" s="98" t="s">
        <v>13147</v>
      </c>
      <c r="C9533" s="99" t="s">
        <v>10111</v>
      </c>
      <c r="D9533" s="100">
        <v>13.07</v>
      </c>
    </row>
    <row r="9534" spans="1:4" x14ac:dyDescent="0.2">
      <c r="A9534" s="505">
        <v>38946</v>
      </c>
      <c r="B9534" s="98" t="s">
        <v>13148</v>
      </c>
      <c r="C9534" s="99" t="s">
        <v>10111</v>
      </c>
      <c r="D9534" s="100">
        <v>19.489999999999998</v>
      </c>
    </row>
    <row r="9535" spans="1:4" x14ac:dyDescent="0.2">
      <c r="A9535" s="505">
        <v>39308</v>
      </c>
      <c r="B9535" s="98" t="s">
        <v>13149</v>
      </c>
      <c r="C9535" s="99" t="s">
        <v>10111</v>
      </c>
      <c r="D9535" s="100">
        <v>8.5</v>
      </c>
    </row>
    <row r="9536" spans="1:4" x14ac:dyDescent="0.2">
      <c r="A9536" s="505">
        <v>39309</v>
      </c>
      <c r="B9536" s="98" t="s">
        <v>13150</v>
      </c>
      <c r="C9536" s="99" t="s">
        <v>10111</v>
      </c>
      <c r="D9536" s="100">
        <v>12.29</v>
      </c>
    </row>
    <row r="9537" spans="1:4" x14ac:dyDescent="0.2">
      <c r="A9537" s="505">
        <v>39310</v>
      </c>
      <c r="B9537" s="98" t="s">
        <v>13151</v>
      </c>
      <c r="C9537" s="99" t="s">
        <v>10111</v>
      </c>
      <c r="D9537" s="100">
        <v>18.62</v>
      </c>
    </row>
    <row r="9538" spans="1:4" x14ac:dyDescent="0.2">
      <c r="A9538" s="505">
        <v>39311</v>
      </c>
      <c r="B9538" s="98" t="s">
        <v>13152</v>
      </c>
      <c r="C9538" s="99" t="s">
        <v>10111</v>
      </c>
      <c r="D9538" s="100">
        <v>27.99</v>
      </c>
    </row>
    <row r="9539" spans="1:4" x14ac:dyDescent="0.2">
      <c r="A9539" s="505">
        <v>39855</v>
      </c>
      <c r="B9539" s="98" t="s">
        <v>13153</v>
      </c>
      <c r="C9539" s="99" t="s">
        <v>10111</v>
      </c>
      <c r="D9539" s="100">
        <v>1.3</v>
      </c>
    </row>
    <row r="9540" spans="1:4" x14ac:dyDescent="0.2">
      <c r="A9540" s="505">
        <v>39856</v>
      </c>
      <c r="B9540" s="98" t="s">
        <v>13154</v>
      </c>
      <c r="C9540" s="99" t="s">
        <v>10111</v>
      </c>
      <c r="D9540" s="100">
        <v>3.07</v>
      </c>
    </row>
    <row r="9541" spans="1:4" x14ac:dyDescent="0.2">
      <c r="A9541" s="505">
        <v>39857</v>
      </c>
      <c r="B9541" s="98" t="s">
        <v>13155</v>
      </c>
      <c r="C9541" s="99" t="s">
        <v>10111</v>
      </c>
      <c r="D9541" s="100">
        <v>4.97</v>
      </c>
    </row>
    <row r="9542" spans="1:4" x14ac:dyDescent="0.2">
      <c r="A9542" s="505">
        <v>39858</v>
      </c>
      <c r="B9542" s="98" t="s">
        <v>13156</v>
      </c>
      <c r="C9542" s="99" t="s">
        <v>10111</v>
      </c>
      <c r="D9542" s="100">
        <v>11.04</v>
      </c>
    </row>
    <row r="9543" spans="1:4" x14ac:dyDescent="0.2">
      <c r="A9543" s="505">
        <v>39859</v>
      </c>
      <c r="B9543" s="98" t="s">
        <v>13157</v>
      </c>
      <c r="C9543" s="99" t="s">
        <v>10111</v>
      </c>
      <c r="D9543" s="100">
        <v>17.03</v>
      </c>
    </row>
    <row r="9544" spans="1:4" x14ac:dyDescent="0.2">
      <c r="A9544" s="505">
        <v>39860</v>
      </c>
      <c r="B9544" s="98" t="s">
        <v>13158</v>
      </c>
      <c r="C9544" s="99" t="s">
        <v>10111</v>
      </c>
      <c r="D9544" s="100">
        <v>26.13</v>
      </c>
    </row>
    <row r="9545" spans="1:4" x14ac:dyDescent="0.2">
      <c r="A9545" s="505">
        <v>39861</v>
      </c>
      <c r="B9545" s="98" t="s">
        <v>13159</v>
      </c>
      <c r="C9545" s="99" t="s">
        <v>10111</v>
      </c>
      <c r="D9545" s="100">
        <v>74.599999999999994</v>
      </c>
    </row>
    <row r="9546" spans="1:4" x14ac:dyDescent="0.2">
      <c r="A9546" s="505">
        <v>38447</v>
      </c>
      <c r="B9546" s="98" t="s">
        <v>13160</v>
      </c>
      <c r="C9546" s="99" t="s">
        <v>10111</v>
      </c>
      <c r="D9546" s="100">
        <v>61.91</v>
      </c>
    </row>
    <row r="9547" spans="1:4" x14ac:dyDescent="0.2">
      <c r="A9547" s="505">
        <v>36320</v>
      </c>
      <c r="B9547" s="98" t="s">
        <v>13161</v>
      </c>
      <c r="C9547" s="99" t="s">
        <v>10111</v>
      </c>
      <c r="D9547" s="100">
        <v>0.89</v>
      </c>
    </row>
    <row r="9548" spans="1:4" x14ac:dyDescent="0.2">
      <c r="A9548" s="505">
        <v>36324</v>
      </c>
      <c r="B9548" s="98" t="s">
        <v>13162</v>
      </c>
      <c r="C9548" s="99" t="s">
        <v>10111</v>
      </c>
      <c r="D9548" s="100">
        <v>1.36</v>
      </c>
    </row>
    <row r="9549" spans="1:4" x14ac:dyDescent="0.2">
      <c r="A9549" s="505">
        <v>38441</v>
      </c>
      <c r="B9549" s="98" t="s">
        <v>13163</v>
      </c>
      <c r="C9549" s="99" t="s">
        <v>10111</v>
      </c>
      <c r="D9549" s="100">
        <v>1.78</v>
      </c>
    </row>
    <row r="9550" spans="1:4" x14ac:dyDescent="0.2">
      <c r="A9550" s="505">
        <v>38442</v>
      </c>
      <c r="B9550" s="98" t="s">
        <v>13164</v>
      </c>
      <c r="C9550" s="99" t="s">
        <v>10111</v>
      </c>
      <c r="D9550" s="100">
        <v>4.54</v>
      </c>
    </row>
    <row r="9551" spans="1:4" x14ac:dyDescent="0.2">
      <c r="A9551" s="505">
        <v>38443</v>
      </c>
      <c r="B9551" s="98" t="s">
        <v>13165</v>
      </c>
      <c r="C9551" s="99" t="s">
        <v>10111</v>
      </c>
      <c r="D9551" s="100">
        <v>6.85</v>
      </c>
    </row>
    <row r="9552" spans="1:4" x14ac:dyDescent="0.2">
      <c r="A9552" s="505">
        <v>38444</v>
      </c>
      <c r="B9552" s="98" t="s">
        <v>13166</v>
      </c>
      <c r="C9552" s="99" t="s">
        <v>10111</v>
      </c>
      <c r="D9552" s="100">
        <v>10.199999999999999</v>
      </c>
    </row>
    <row r="9553" spans="1:4" x14ac:dyDescent="0.2">
      <c r="A9553" s="505">
        <v>38445</v>
      </c>
      <c r="B9553" s="98" t="s">
        <v>13167</v>
      </c>
      <c r="C9553" s="99" t="s">
        <v>10111</v>
      </c>
      <c r="D9553" s="100">
        <v>23.97</v>
      </c>
    </row>
    <row r="9554" spans="1:4" x14ac:dyDescent="0.2">
      <c r="A9554" s="505">
        <v>38446</v>
      </c>
      <c r="B9554" s="98" t="s">
        <v>13168</v>
      </c>
      <c r="C9554" s="99" t="s">
        <v>10111</v>
      </c>
      <c r="D9554" s="100">
        <v>38.69</v>
      </c>
    </row>
    <row r="9555" spans="1:4" x14ac:dyDescent="0.2">
      <c r="A9555" s="505">
        <v>3867</v>
      </c>
      <c r="B9555" s="98" t="s">
        <v>13169</v>
      </c>
      <c r="C9555" s="99" t="s">
        <v>10111</v>
      </c>
      <c r="D9555" s="100">
        <v>55.14</v>
      </c>
    </row>
    <row r="9556" spans="1:4" x14ac:dyDescent="0.2">
      <c r="A9556" s="505">
        <v>3861</v>
      </c>
      <c r="B9556" s="98" t="s">
        <v>13170</v>
      </c>
      <c r="C9556" s="99" t="s">
        <v>10111</v>
      </c>
      <c r="D9556" s="100">
        <v>0.56000000000000005</v>
      </c>
    </row>
    <row r="9557" spans="1:4" x14ac:dyDescent="0.2">
      <c r="A9557" s="505">
        <v>3904</v>
      </c>
      <c r="B9557" s="98" t="s">
        <v>13171</v>
      </c>
      <c r="C9557" s="99" t="s">
        <v>10111</v>
      </c>
      <c r="D9557" s="100">
        <v>0.63</v>
      </c>
    </row>
    <row r="9558" spans="1:4" x14ac:dyDescent="0.2">
      <c r="A9558" s="505">
        <v>3903</v>
      </c>
      <c r="B9558" s="98" t="s">
        <v>13172</v>
      </c>
      <c r="C9558" s="99" t="s">
        <v>10111</v>
      </c>
      <c r="D9558" s="100">
        <v>1.33</v>
      </c>
    </row>
    <row r="9559" spans="1:4" x14ac:dyDescent="0.2">
      <c r="A9559" s="505">
        <v>3862</v>
      </c>
      <c r="B9559" s="98" t="s">
        <v>13173</v>
      </c>
      <c r="C9559" s="99" t="s">
        <v>10111</v>
      </c>
      <c r="D9559" s="100">
        <v>2.96</v>
      </c>
    </row>
    <row r="9560" spans="1:4" x14ac:dyDescent="0.2">
      <c r="A9560" s="505">
        <v>3863</v>
      </c>
      <c r="B9560" s="98" t="s">
        <v>13174</v>
      </c>
      <c r="C9560" s="99" t="s">
        <v>10111</v>
      </c>
      <c r="D9560" s="100">
        <v>3.47</v>
      </c>
    </row>
    <row r="9561" spans="1:4" x14ac:dyDescent="0.2">
      <c r="A9561" s="505">
        <v>3864</v>
      </c>
      <c r="B9561" s="98" t="s">
        <v>13175</v>
      </c>
      <c r="C9561" s="99" t="s">
        <v>10111</v>
      </c>
      <c r="D9561" s="100">
        <v>9.51</v>
      </c>
    </row>
    <row r="9562" spans="1:4" x14ac:dyDescent="0.2">
      <c r="A9562" s="505">
        <v>3865</v>
      </c>
      <c r="B9562" s="98" t="s">
        <v>13176</v>
      </c>
      <c r="C9562" s="99" t="s">
        <v>10111</v>
      </c>
      <c r="D9562" s="100">
        <v>14.22</v>
      </c>
    </row>
    <row r="9563" spans="1:4" x14ac:dyDescent="0.2">
      <c r="A9563" s="505">
        <v>3866</v>
      </c>
      <c r="B9563" s="98" t="s">
        <v>13177</v>
      </c>
      <c r="C9563" s="99" t="s">
        <v>10111</v>
      </c>
      <c r="D9563" s="100">
        <v>32.4</v>
      </c>
    </row>
    <row r="9564" spans="1:4" x14ac:dyDescent="0.2">
      <c r="A9564" s="505">
        <v>3902</v>
      </c>
      <c r="B9564" s="98" t="s">
        <v>13178</v>
      </c>
      <c r="C9564" s="99" t="s">
        <v>10111</v>
      </c>
      <c r="D9564" s="100">
        <v>18.28</v>
      </c>
    </row>
    <row r="9565" spans="1:4" x14ac:dyDescent="0.2">
      <c r="A9565" s="505">
        <v>3878</v>
      </c>
      <c r="B9565" s="98" t="s">
        <v>13179</v>
      </c>
      <c r="C9565" s="99" t="s">
        <v>10111</v>
      </c>
      <c r="D9565" s="100">
        <v>5.77</v>
      </c>
    </row>
    <row r="9566" spans="1:4" x14ac:dyDescent="0.2">
      <c r="A9566" s="505">
        <v>3877</v>
      </c>
      <c r="B9566" s="98" t="s">
        <v>13180</v>
      </c>
      <c r="C9566" s="99" t="s">
        <v>10111</v>
      </c>
      <c r="D9566" s="100">
        <v>5.26</v>
      </c>
    </row>
    <row r="9567" spans="1:4" x14ac:dyDescent="0.2">
      <c r="A9567" s="505">
        <v>3879</v>
      </c>
      <c r="B9567" s="98" t="s">
        <v>13181</v>
      </c>
      <c r="C9567" s="99" t="s">
        <v>10111</v>
      </c>
      <c r="D9567" s="100">
        <v>11.63</v>
      </c>
    </row>
    <row r="9568" spans="1:4" x14ac:dyDescent="0.2">
      <c r="A9568" s="505">
        <v>3880</v>
      </c>
      <c r="B9568" s="98" t="s">
        <v>13182</v>
      </c>
      <c r="C9568" s="99" t="s">
        <v>10111</v>
      </c>
      <c r="D9568" s="100">
        <v>26.28</v>
      </c>
    </row>
    <row r="9569" spans="1:4" x14ac:dyDescent="0.2">
      <c r="A9569" s="505">
        <v>12892</v>
      </c>
      <c r="B9569" s="98" t="s">
        <v>13183</v>
      </c>
      <c r="C9569" s="99" t="s">
        <v>10560</v>
      </c>
      <c r="D9569" s="100">
        <v>8.5500000000000007</v>
      </c>
    </row>
    <row r="9570" spans="1:4" x14ac:dyDescent="0.2">
      <c r="A9570" s="505">
        <v>3883</v>
      </c>
      <c r="B9570" s="98" t="s">
        <v>13184</v>
      </c>
      <c r="C9570" s="99" t="s">
        <v>10111</v>
      </c>
      <c r="D9570" s="100">
        <v>1.01</v>
      </c>
    </row>
    <row r="9571" spans="1:4" x14ac:dyDescent="0.2">
      <c r="A9571" s="505">
        <v>3876</v>
      </c>
      <c r="B9571" s="98" t="s">
        <v>13185</v>
      </c>
      <c r="C9571" s="99" t="s">
        <v>10111</v>
      </c>
      <c r="D9571" s="100">
        <v>2.62</v>
      </c>
    </row>
    <row r="9572" spans="1:4" x14ac:dyDescent="0.2">
      <c r="A9572" s="505">
        <v>3884</v>
      </c>
      <c r="B9572" s="98" t="s">
        <v>13186</v>
      </c>
      <c r="C9572" s="99" t="s">
        <v>10111</v>
      </c>
      <c r="D9572" s="100">
        <v>1.5</v>
      </c>
    </row>
    <row r="9573" spans="1:4" x14ac:dyDescent="0.2">
      <c r="A9573" s="505">
        <v>3837</v>
      </c>
      <c r="B9573" s="98" t="s">
        <v>13187</v>
      </c>
      <c r="C9573" s="99" t="s">
        <v>10111</v>
      </c>
      <c r="D9573" s="100">
        <v>30.14</v>
      </c>
    </row>
    <row r="9574" spans="1:4" x14ac:dyDescent="0.2">
      <c r="A9574" s="505">
        <v>3845</v>
      </c>
      <c r="B9574" s="98" t="s">
        <v>13188</v>
      </c>
      <c r="C9574" s="99" t="s">
        <v>10111</v>
      </c>
      <c r="D9574" s="100">
        <v>8.77</v>
      </c>
    </row>
    <row r="9575" spans="1:4" x14ac:dyDescent="0.2">
      <c r="A9575" s="505">
        <v>11045</v>
      </c>
      <c r="B9575" s="98" t="s">
        <v>13189</v>
      </c>
      <c r="C9575" s="99" t="s">
        <v>10111</v>
      </c>
      <c r="D9575" s="100">
        <v>18.28</v>
      </c>
    </row>
    <row r="9576" spans="1:4" x14ac:dyDescent="0.2">
      <c r="A9576" s="505">
        <v>20170</v>
      </c>
      <c r="B9576" s="98" t="s">
        <v>13190</v>
      </c>
      <c r="C9576" s="99" t="s">
        <v>10111</v>
      </c>
      <c r="D9576" s="100">
        <v>8.69</v>
      </c>
    </row>
    <row r="9577" spans="1:4" x14ac:dyDescent="0.2">
      <c r="A9577" s="505">
        <v>20171</v>
      </c>
      <c r="B9577" s="98" t="s">
        <v>13191</v>
      </c>
      <c r="C9577" s="99" t="s">
        <v>10111</v>
      </c>
      <c r="D9577" s="100">
        <v>27.23</v>
      </c>
    </row>
    <row r="9578" spans="1:4" x14ac:dyDescent="0.2">
      <c r="A9578" s="505">
        <v>20167</v>
      </c>
      <c r="B9578" s="98" t="s">
        <v>13192</v>
      </c>
      <c r="C9578" s="99" t="s">
        <v>10111</v>
      </c>
      <c r="D9578" s="100">
        <v>3.42</v>
      </c>
    </row>
    <row r="9579" spans="1:4" x14ac:dyDescent="0.2">
      <c r="A9579" s="505">
        <v>20168</v>
      </c>
      <c r="B9579" s="98" t="s">
        <v>13193</v>
      </c>
      <c r="C9579" s="99" t="s">
        <v>10111</v>
      </c>
      <c r="D9579" s="100">
        <v>5.0999999999999996</v>
      </c>
    </row>
    <row r="9580" spans="1:4" x14ac:dyDescent="0.2">
      <c r="A9580" s="505">
        <v>20169</v>
      </c>
      <c r="B9580" s="98" t="s">
        <v>13194</v>
      </c>
      <c r="C9580" s="99" t="s">
        <v>10111</v>
      </c>
      <c r="D9580" s="100">
        <v>7.16</v>
      </c>
    </row>
    <row r="9581" spans="1:4" x14ac:dyDescent="0.2">
      <c r="A9581" s="505">
        <v>3899</v>
      </c>
      <c r="B9581" s="98" t="s">
        <v>13195</v>
      </c>
      <c r="C9581" s="99" t="s">
        <v>10111</v>
      </c>
      <c r="D9581" s="100">
        <v>5.0199999999999996</v>
      </c>
    </row>
    <row r="9582" spans="1:4" x14ac:dyDescent="0.2">
      <c r="A9582" s="505">
        <v>38676</v>
      </c>
      <c r="B9582" s="98" t="s">
        <v>13196</v>
      </c>
      <c r="C9582" s="99" t="s">
        <v>10111</v>
      </c>
      <c r="D9582" s="100">
        <v>22</v>
      </c>
    </row>
    <row r="9583" spans="1:4" x14ac:dyDescent="0.2">
      <c r="A9583" s="505">
        <v>3897</v>
      </c>
      <c r="B9583" s="98" t="s">
        <v>13197</v>
      </c>
      <c r="C9583" s="99" t="s">
        <v>10111</v>
      </c>
      <c r="D9583" s="100">
        <v>1.02</v>
      </c>
    </row>
    <row r="9584" spans="1:4" x14ac:dyDescent="0.2">
      <c r="A9584" s="505">
        <v>3875</v>
      </c>
      <c r="B9584" s="98" t="s">
        <v>13198</v>
      </c>
      <c r="C9584" s="99" t="s">
        <v>10111</v>
      </c>
      <c r="D9584" s="100">
        <v>2.33</v>
      </c>
    </row>
    <row r="9585" spans="1:4" x14ac:dyDescent="0.2">
      <c r="A9585" s="505">
        <v>3898</v>
      </c>
      <c r="B9585" s="98" t="s">
        <v>13199</v>
      </c>
      <c r="C9585" s="99" t="s">
        <v>10111</v>
      </c>
      <c r="D9585" s="100">
        <v>4.3099999999999996</v>
      </c>
    </row>
    <row r="9586" spans="1:4" x14ac:dyDescent="0.2">
      <c r="A9586" s="505">
        <v>3855</v>
      </c>
      <c r="B9586" s="98" t="s">
        <v>13200</v>
      </c>
      <c r="C9586" s="99" t="s">
        <v>10111</v>
      </c>
      <c r="D9586" s="100">
        <v>4.07</v>
      </c>
    </row>
    <row r="9587" spans="1:4" x14ac:dyDescent="0.2">
      <c r="A9587" s="505">
        <v>3874</v>
      </c>
      <c r="B9587" s="98" t="s">
        <v>13201</v>
      </c>
      <c r="C9587" s="99" t="s">
        <v>10111</v>
      </c>
      <c r="D9587" s="100">
        <v>4.3499999999999996</v>
      </c>
    </row>
    <row r="9588" spans="1:4" x14ac:dyDescent="0.2">
      <c r="A9588" s="505">
        <v>3870</v>
      </c>
      <c r="B9588" s="98" t="s">
        <v>13202</v>
      </c>
      <c r="C9588" s="99" t="s">
        <v>10111</v>
      </c>
      <c r="D9588" s="100">
        <v>5.44</v>
      </c>
    </row>
    <row r="9589" spans="1:4" x14ac:dyDescent="0.2">
      <c r="A9589" s="505">
        <v>38678</v>
      </c>
      <c r="B9589" s="98" t="s">
        <v>13203</v>
      </c>
      <c r="C9589" s="99" t="s">
        <v>10111</v>
      </c>
      <c r="D9589" s="100">
        <v>12.56</v>
      </c>
    </row>
    <row r="9590" spans="1:4" x14ac:dyDescent="0.2">
      <c r="A9590" s="505">
        <v>3859</v>
      </c>
      <c r="B9590" s="98" t="s">
        <v>13204</v>
      </c>
      <c r="C9590" s="99" t="s">
        <v>10111</v>
      </c>
      <c r="D9590" s="100">
        <v>0.99</v>
      </c>
    </row>
    <row r="9591" spans="1:4" x14ac:dyDescent="0.2">
      <c r="A9591" s="505">
        <v>3856</v>
      </c>
      <c r="B9591" s="98" t="s">
        <v>13205</v>
      </c>
      <c r="C9591" s="99" t="s">
        <v>10111</v>
      </c>
      <c r="D9591" s="100">
        <v>1.5</v>
      </c>
    </row>
    <row r="9592" spans="1:4" x14ac:dyDescent="0.2">
      <c r="A9592" s="505">
        <v>3906</v>
      </c>
      <c r="B9592" s="98" t="s">
        <v>13206</v>
      </c>
      <c r="C9592" s="99" t="s">
        <v>10111</v>
      </c>
      <c r="D9592" s="100">
        <v>1.1399999999999999</v>
      </c>
    </row>
    <row r="9593" spans="1:4" x14ac:dyDescent="0.2">
      <c r="A9593" s="505">
        <v>3860</v>
      </c>
      <c r="B9593" s="98" t="s">
        <v>13207</v>
      </c>
      <c r="C9593" s="99" t="s">
        <v>10111</v>
      </c>
      <c r="D9593" s="100">
        <v>3.65</v>
      </c>
    </row>
    <row r="9594" spans="1:4" x14ac:dyDescent="0.2">
      <c r="A9594" s="505">
        <v>3905</v>
      </c>
      <c r="B9594" s="98" t="s">
        <v>13208</v>
      </c>
      <c r="C9594" s="99" t="s">
        <v>10111</v>
      </c>
      <c r="D9594" s="100">
        <v>7.84</v>
      </c>
    </row>
    <row r="9595" spans="1:4" x14ac:dyDescent="0.2">
      <c r="A9595" s="505">
        <v>3871</v>
      </c>
      <c r="B9595" s="98" t="s">
        <v>13209</v>
      </c>
      <c r="C9595" s="99" t="s">
        <v>10111</v>
      </c>
      <c r="D9595" s="100">
        <v>13.82</v>
      </c>
    </row>
    <row r="9596" spans="1:4" x14ac:dyDescent="0.2">
      <c r="A9596" s="505">
        <v>37429</v>
      </c>
      <c r="B9596" s="98" t="s">
        <v>13210</v>
      </c>
      <c r="C9596" s="99" t="s">
        <v>10111</v>
      </c>
      <c r="D9596" s="100">
        <v>1763.63</v>
      </c>
    </row>
    <row r="9597" spans="1:4" x14ac:dyDescent="0.2">
      <c r="A9597" s="505">
        <v>37426</v>
      </c>
      <c r="B9597" s="98" t="s">
        <v>13211</v>
      </c>
      <c r="C9597" s="99" t="s">
        <v>10111</v>
      </c>
      <c r="D9597" s="100">
        <v>16.96</v>
      </c>
    </row>
    <row r="9598" spans="1:4" x14ac:dyDescent="0.2">
      <c r="A9598" s="505">
        <v>37427</v>
      </c>
      <c r="B9598" s="98" t="s">
        <v>13212</v>
      </c>
      <c r="C9598" s="99" t="s">
        <v>10111</v>
      </c>
      <c r="D9598" s="100">
        <v>40.47</v>
      </c>
    </row>
    <row r="9599" spans="1:4" x14ac:dyDescent="0.2">
      <c r="A9599" s="505">
        <v>37424</v>
      </c>
      <c r="B9599" s="98" t="s">
        <v>13213</v>
      </c>
      <c r="C9599" s="99" t="s">
        <v>10111</v>
      </c>
      <c r="D9599" s="100">
        <v>7.79</v>
      </c>
    </row>
    <row r="9600" spans="1:4" x14ac:dyDescent="0.2">
      <c r="A9600" s="505">
        <v>37428</v>
      </c>
      <c r="B9600" s="98" t="s">
        <v>13214</v>
      </c>
      <c r="C9600" s="99" t="s">
        <v>10111</v>
      </c>
      <c r="D9600" s="100">
        <v>139.46</v>
      </c>
    </row>
    <row r="9601" spans="1:4" x14ac:dyDescent="0.2">
      <c r="A9601" s="505">
        <v>37425</v>
      </c>
      <c r="B9601" s="98" t="s">
        <v>13215</v>
      </c>
      <c r="C9601" s="99" t="s">
        <v>10111</v>
      </c>
      <c r="D9601" s="100">
        <v>8.4</v>
      </c>
    </row>
    <row r="9602" spans="1:4" ht="25.5" x14ac:dyDescent="0.2">
      <c r="A9602" s="505">
        <v>11519</v>
      </c>
      <c r="B9602" s="98" t="s">
        <v>13216</v>
      </c>
      <c r="C9602" s="99" t="s">
        <v>10560</v>
      </c>
      <c r="D9602" s="100">
        <v>25.01</v>
      </c>
    </row>
    <row r="9603" spans="1:4" ht="25.5" x14ac:dyDescent="0.2">
      <c r="A9603" s="505">
        <v>11520</v>
      </c>
      <c r="B9603" s="98" t="s">
        <v>13217</v>
      </c>
      <c r="C9603" s="99" t="s">
        <v>10560</v>
      </c>
      <c r="D9603" s="100">
        <v>9.92</v>
      </c>
    </row>
    <row r="9604" spans="1:4" x14ac:dyDescent="0.2">
      <c r="A9604" s="505">
        <v>11518</v>
      </c>
      <c r="B9604" s="98" t="s">
        <v>13218</v>
      </c>
      <c r="C9604" s="99" t="s">
        <v>10560</v>
      </c>
      <c r="D9604" s="100">
        <v>28.86</v>
      </c>
    </row>
    <row r="9605" spans="1:4" x14ac:dyDescent="0.2">
      <c r="A9605" s="505">
        <v>38473</v>
      </c>
      <c r="B9605" s="98" t="s">
        <v>13219</v>
      </c>
      <c r="C9605" s="99" t="s">
        <v>10111</v>
      </c>
      <c r="D9605" s="100">
        <v>116.72</v>
      </c>
    </row>
    <row r="9606" spans="1:4" x14ac:dyDescent="0.2">
      <c r="A9606" s="505">
        <v>4244</v>
      </c>
      <c r="B9606" s="98" t="s">
        <v>13220</v>
      </c>
      <c r="C9606" s="99" t="s">
        <v>10112</v>
      </c>
      <c r="D9606" s="100">
        <v>13.7</v>
      </c>
    </row>
    <row r="9607" spans="1:4" x14ac:dyDescent="0.2">
      <c r="A9607" s="505">
        <v>40977</v>
      </c>
      <c r="B9607" s="98" t="s">
        <v>13221</v>
      </c>
      <c r="C9607" s="99" t="s">
        <v>10297</v>
      </c>
      <c r="D9607" s="100">
        <v>2405.46</v>
      </c>
    </row>
    <row r="9608" spans="1:4" x14ac:dyDescent="0.2">
      <c r="A9608" s="505">
        <v>4006</v>
      </c>
      <c r="B9608" s="98" t="s">
        <v>13222</v>
      </c>
      <c r="C9608" s="99" t="s">
        <v>10119</v>
      </c>
      <c r="D9608" s="100">
        <v>466.57</v>
      </c>
    </row>
    <row r="9609" spans="1:4" ht="25.5" x14ac:dyDescent="0.2">
      <c r="A9609" s="505">
        <v>2742</v>
      </c>
      <c r="B9609" s="98" t="s">
        <v>13223</v>
      </c>
      <c r="C9609" s="99" t="s">
        <v>10166</v>
      </c>
      <c r="D9609" s="100">
        <v>2.98</v>
      </c>
    </row>
    <row r="9610" spans="1:4" ht="25.5" x14ac:dyDescent="0.2">
      <c r="A9610" s="505">
        <v>2748</v>
      </c>
      <c r="B9610" s="98" t="s">
        <v>13224</v>
      </c>
      <c r="C9610" s="99" t="s">
        <v>10166</v>
      </c>
      <c r="D9610" s="100">
        <v>8.73</v>
      </c>
    </row>
    <row r="9611" spans="1:4" ht="25.5" x14ac:dyDescent="0.2">
      <c r="A9611" s="505">
        <v>2736</v>
      </c>
      <c r="B9611" s="98" t="s">
        <v>13225</v>
      </c>
      <c r="C9611" s="99" t="s">
        <v>10166</v>
      </c>
      <c r="D9611" s="100">
        <v>12.19</v>
      </c>
    </row>
    <row r="9612" spans="1:4" ht="25.5" x14ac:dyDescent="0.2">
      <c r="A9612" s="505">
        <v>2745</v>
      </c>
      <c r="B9612" s="98" t="s">
        <v>13226</v>
      </c>
      <c r="C9612" s="99" t="s">
        <v>10166</v>
      </c>
      <c r="D9612" s="100">
        <v>2.46</v>
      </c>
    </row>
    <row r="9613" spans="1:4" ht="25.5" x14ac:dyDescent="0.2">
      <c r="A9613" s="505">
        <v>2751</v>
      </c>
      <c r="B9613" s="98" t="s">
        <v>13227</v>
      </c>
      <c r="C9613" s="99" t="s">
        <v>10166</v>
      </c>
      <c r="D9613" s="100">
        <v>3.15</v>
      </c>
    </row>
    <row r="9614" spans="1:4" ht="25.5" x14ac:dyDescent="0.2">
      <c r="A9614" s="505">
        <v>14439</v>
      </c>
      <c r="B9614" s="98" t="s">
        <v>13228</v>
      </c>
      <c r="C9614" s="99" t="s">
        <v>10166</v>
      </c>
      <c r="D9614" s="100">
        <v>2.79</v>
      </c>
    </row>
    <row r="9615" spans="1:4" ht="25.5" x14ac:dyDescent="0.2">
      <c r="A9615" s="505">
        <v>2731</v>
      </c>
      <c r="B9615" s="98" t="s">
        <v>13229</v>
      </c>
      <c r="C9615" s="99" t="s">
        <v>10166</v>
      </c>
      <c r="D9615" s="100">
        <v>50.23</v>
      </c>
    </row>
    <row r="9616" spans="1:4" ht="25.5" x14ac:dyDescent="0.2">
      <c r="A9616" s="505">
        <v>21138</v>
      </c>
      <c r="B9616" s="98" t="s">
        <v>13230</v>
      </c>
      <c r="C9616" s="99" t="s">
        <v>10166</v>
      </c>
      <c r="D9616" s="100">
        <v>5.45</v>
      </c>
    </row>
    <row r="9617" spans="1:4" ht="25.5" x14ac:dyDescent="0.2">
      <c r="A9617" s="505">
        <v>2747</v>
      </c>
      <c r="B9617" s="98" t="s">
        <v>13231</v>
      </c>
      <c r="C9617" s="99" t="s">
        <v>10166</v>
      </c>
      <c r="D9617" s="100">
        <v>13.47</v>
      </c>
    </row>
    <row r="9618" spans="1:4" x14ac:dyDescent="0.2">
      <c r="A9618" s="505">
        <v>4115</v>
      </c>
      <c r="B9618" s="98" t="s">
        <v>13232</v>
      </c>
      <c r="C9618" s="99" t="s">
        <v>10166</v>
      </c>
      <c r="D9618" s="100">
        <v>10.54</v>
      </c>
    </row>
    <row r="9619" spans="1:4" ht="25.5" x14ac:dyDescent="0.2">
      <c r="A9619" s="505">
        <v>2729</v>
      </c>
      <c r="B9619" s="98" t="s">
        <v>13233</v>
      </c>
      <c r="C9619" s="99" t="s">
        <v>10111</v>
      </c>
      <c r="D9619" s="100">
        <v>12.7</v>
      </c>
    </row>
    <row r="9620" spans="1:4" x14ac:dyDescent="0.2">
      <c r="A9620" s="505">
        <v>4119</v>
      </c>
      <c r="B9620" s="98" t="s">
        <v>13234</v>
      </c>
      <c r="C9620" s="99" t="s">
        <v>10166</v>
      </c>
      <c r="D9620" s="100">
        <v>21.21</v>
      </c>
    </row>
    <row r="9621" spans="1:4" x14ac:dyDescent="0.2">
      <c r="A9621" s="505">
        <v>2794</v>
      </c>
      <c r="B9621" s="98" t="s">
        <v>13235</v>
      </c>
      <c r="C9621" s="99" t="s">
        <v>10166</v>
      </c>
      <c r="D9621" s="100">
        <v>52.38</v>
      </c>
    </row>
    <row r="9622" spans="1:4" x14ac:dyDescent="0.2">
      <c r="A9622" s="505">
        <v>2788</v>
      </c>
      <c r="B9622" s="98" t="s">
        <v>13236</v>
      </c>
      <c r="C9622" s="99" t="s">
        <v>10166</v>
      </c>
      <c r="D9622" s="100">
        <v>105.9</v>
      </c>
    </row>
    <row r="9623" spans="1:4" x14ac:dyDescent="0.2">
      <c r="A9623" s="505">
        <v>3989</v>
      </c>
      <c r="B9623" s="98" t="s">
        <v>13237</v>
      </c>
      <c r="C9623" s="99" t="s">
        <v>10119</v>
      </c>
      <c r="D9623" s="100">
        <v>2763.93</v>
      </c>
    </row>
    <row r="9624" spans="1:4" x14ac:dyDescent="0.2">
      <c r="A9624" s="505">
        <v>3997</v>
      </c>
      <c r="B9624" s="98" t="s">
        <v>13238</v>
      </c>
      <c r="C9624" s="99" t="s">
        <v>10119</v>
      </c>
      <c r="D9624" s="100">
        <v>3102.22</v>
      </c>
    </row>
    <row r="9625" spans="1:4" x14ac:dyDescent="0.2">
      <c r="A9625" s="505">
        <v>4004</v>
      </c>
      <c r="B9625" s="98" t="s">
        <v>13239</v>
      </c>
      <c r="C9625" s="99" t="s">
        <v>10119</v>
      </c>
      <c r="D9625" s="100">
        <v>2300</v>
      </c>
    </row>
    <row r="9626" spans="1:4" x14ac:dyDescent="0.2">
      <c r="A9626" s="505">
        <v>11836</v>
      </c>
      <c r="B9626" s="98" t="s">
        <v>13240</v>
      </c>
      <c r="C9626" s="99" t="s">
        <v>10119</v>
      </c>
      <c r="D9626" s="100">
        <v>2723.68</v>
      </c>
    </row>
    <row r="9627" spans="1:4" x14ac:dyDescent="0.2">
      <c r="A9627" s="505">
        <v>36151</v>
      </c>
      <c r="B9627" s="98" t="s">
        <v>13241</v>
      </c>
      <c r="C9627" s="99" t="s">
        <v>10111</v>
      </c>
      <c r="D9627" s="100">
        <v>19</v>
      </c>
    </row>
    <row r="9628" spans="1:4" x14ac:dyDescent="0.2">
      <c r="A9628" s="505">
        <v>37457</v>
      </c>
      <c r="B9628" s="98" t="s">
        <v>13242</v>
      </c>
      <c r="C9628" s="99" t="s">
        <v>10166</v>
      </c>
      <c r="D9628" s="100">
        <v>1.88</v>
      </c>
    </row>
    <row r="9629" spans="1:4" x14ac:dyDescent="0.2">
      <c r="A9629" s="505">
        <v>37456</v>
      </c>
      <c r="B9629" s="98" t="s">
        <v>13243</v>
      </c>
      <c r="C9629" s="99" t="s">
        <v>10166</v>
      </c>
      <c r="D9629" s="100">
        <v>0.99</v>
      </c>
    </row>
    <row r="9630" spans="1:4" ht="25.5" x14ac:dyDescent="0.2">
      <c r="A9630" s="505">
        <v>37461</v>
      </c>
      <c r="B9630" s="98" t="s">
        <v>13244</v>
      </c>
      <c r="C9630" s="99" t="s">
        <v>10166</v>
      </c>
      <c r="D9630" s="100">
        <v>7.01</v>
      </c>
    </row>
    <row r="9631" spans="1:4" ht="25.5" x14ac:dyDescent="0.2">
      <c r="A9631" s="505">
        <v>37460</v>
      </c>
      <c r="B9631" s="98" t="s">
        <v>13245</v>
      </c>
      <c r="C9631" s="99" t="s">
        <v>10166</v>
      </c>
      <c r="D9631" s="100">
        <v>9.57</v>
      </c>
    </row>
    <row r="9632" spans="1:4" x14ac:dyDescent="0.2">
      <c r="A9632" s="505">
        <v>37458</v>
      </c>
      <c r="B9632" s="98" t="s">
        <v>13246</v>
      </c>
      <c r="C9632" s="99" t="s">
        <v>10166</v>
      </c>
      <c r="D9632" s="100">
        <v>2.8</v>
      </c>
    </row>
    <row r="9633" spans="1:4" x14ac:dyDescent="0.2">
      <c r="A9633" s="505">
        <v>37454</v>
      </c>
      <c r="B9633" s="98" t="s">
        <v>13247</v>
      </c>
      <c r="C9633" s="99" t="s">
        <v>10166</v>
      </c>
      <c r="D9633" s="100">
        <v>0.73</v>
      </c>
    </row>
    <row r="9634" spans="1:4" x14ac:dyDescent="0.2">
      <c r="A9634" s="505">
        <v>37455</v>
      </c>
      <c r="B9634" s="98" t="s">
        <v>13248</v>
      </c>
      <c r="C9634" s="99" t="s">
        <v>10166</v>
      </c>
      <c r="D9634" s="100">
        <v>1.24</v>
      </c>
    </row>
    <row r="9635" spans="1:4" x14ac:dyDescent="0.2">
      <c r="A9635" s="505">
        <v>37459</v>
      </c>
      <c r="B9635" s="98" t="s">
        <v>13249</v>
      </c>
      <c r="C9635" s="99" t="s">
        <v>10166</v>
      </c>
      <c r="D9635" s="100">
        <v>3.94</v>
      </c>
    </row>
    <row r="9636" spans="1:4" ht="25.5" x14ac:dyDescent="0.2">
      <c r="A9636" s="505">
        <v>21029</v>
      </c>
      <c r="B9636" s="98" t="s">
        <v>13250</v>
      </c>
      <c r="C9636" s="99" t="s">
        <v>10111</v>
      </c>
      <c r="D9636" s="100">
        <v>250</v>
      </c>
    </row>
    <row r="9637" spans="1:4" ht="25.5" x14ac:dyDescent="0.2">
      <c r="A9637" s="505">
        <v>21030</v>
      </c>
      <c r="B9637" s="98" t="s">
        <v>13251</v>
      </c>
      <c r="C9637" s="99" t="s">
        <v>10111</v>
      </c>
      <c r="D9637" s="100">
        <v>308.16000000000003</v>
      </c>
    </row>
    <row r="9638" spans="1:4" ht="25.5" x14ac:dyDescent="0.2">
      <c r="A9638" s="505">
        <v>21031</v>
      </c>
      <c r="B9638" s="98" t="s">
        <v>13252</v>
      </c>
      <c r="C9638" s="99" t="s">
        <v>10111</v>
      </c>
      <c r="D9638" s="100">
        <v>383.66</v>
      </c>
    </row>
    <row r="9639" spans="1:4" ht="25.5" x14ac:dyDescent="0.2">
      <c r="A9639" s="505">
        <v>21032</v>
      </c>
      <c r="B9639" s="98" t="s">
        <v>13253</v>
      </c>
      <c r="C9639" s="99" t="s">
        <v>10111</v>
      </c>
      <c r="D9639" s="100">
        <v>409.65</v>
      </c>
    </row>
    <row r="9640" spans="1:4" ht="25.5" x14ac:dyDescent="0.2">
      <c r="A9640" s="505">
        <v>37527</v>
      </c>
      <c r="B9640" s="98" t="s">
        <v>13254</v>
      </c>
      <c r="C9640" s="99" t="s">
        <v>10111</v>
      </c>
      <c r="D9640" s="100">
        <v>370.04</v>
      </c>
    </row>
    <row r="9641" spans="1:4" ht="25.5" x14ac:dyDescent="0.2">
      <c r="A9641" s="505">
        <v>37528</v>
      </c>
      <c r="B9641" s="98" t="s">
        <v>13255</v>
      </c>
      <c r="C9641" s="99" t="s">
        <v>10111</v>
      </c>
      <c r="D9641" s="100">
        <v>441.21</v>
      </c>
    </row>
    <row r="9642" spans="1:4" ht="25.5" x14ac:dyDescent="0.2">
      <c r="A9642" s="505">
        <v>37529</v>
      </c>
      <c r="B9642" s="98" t="s">
        <v>13256</v>
      </c>
      <c r="C9642" s="99" t="s">
        <v>10111</v>
      </c>
      <c r="D9642" s="100">
        <v>445.54</v>
      </c>
    </row>
    <row r="9643" spans="1:4" ht="25.5" x14ac:dyDescent="0.2">
      <c r="A9643" s="505">
        <v>37530</v>
      </c>
      <c r="B9643" s="98" t="s">
        <v>13257</v>
      </c>
      <c r="C9643" s="99" t="s">
        <v>10111</v>
      </c>
      <c r="D9643" s="100">
        <v>581.67999999999995</v>
      </c>
    </row>
    <row r="9644" spans="1:4" ht="25.5" x14ac:dyDescent="0.2">
      <c r="A9644" s="505">
        <v>21034</v>
      </c>
      <c r="B9644" s="98" t="s">
        <v>13258</v>
      </c>
      <c r="C9644" s="99" t="s">
        <v>10111</v>
      </c>
      <c r="D9644" s="100">
        <v>496.28</v>
      </c>
    </row>
    <row r="9645" spans="1:4" ht="25.5" x14ac:dyDescent="0.2">
      <c r="A9645" s="505">
        <v>37531</v>
      </c>
      <c r="B9645" s="98" t="s">
        <v>13259</v>
      </c>
      <c r="C9645" s="99" t="s">
        <v>10111</v>
      </c>
      <c r="D9645" s="100">
        <v>625</v>
      </c>
    </row>
    <row r="9646" spans="1:4" ht="25.5" x14ac:dyDescent="0.2">
      <c r="A9646" s="505">
        <v>21036</v>
      </c>
      <c r="B9646" s="98" t="s">
        <v>13260</v>
      </c>
      <c r="C9646" s="99" t="s">
        <v>10111</v>
      </c>
      <c r="D9646" s="100">
        <v>759.9</v>
      </c>
    </row>
    <row r="9647" spans="1:4" ht="25.5" x14ac:dyDescent="0.2">
      <c r="A9647" s="505">
        <v>21037</v>
      </c>
      <c r="B9647" s="98" t="s">
        <v>13261</v>
      </c>
      <c r="C9647" s="99" t="s">
        <v>10111</v>
      </c>
      <c r="D9647" s="100">
        <v>866.33</v>
      </c>
    </row>
    <row r="9648" spans="1:4" ht="25.5" x14ac:dyDescent="0.2">
      <c r="A9648" s="505">
        <v>20185</v>
      </c>
      <c r="B9648" s="98" t="s">
        <v>13262</v>
      </c>
      <c r="C9648" s="99" t="s">
        <v>10166</v>
      </c>
      <c r="D9648" s="100">
        <v>11.4</v>
      </c>
    </row>
    <row r="9649" spans="1:4" x14ac:dyDescent="0.2">
      <c r="A9649" s="505">
        <v>20260</v>
      </c>
      <c r="B9649" s="98" t="s">
        <v>13263</v>
      </c>
      <c r="C9649" s="99" t="s">
        <v>10111</v>
      </c>
      <c r="D9649" s="100">
        <v>5.71</v>
      </c>
    </row>
    <row r="9650" spans="1:4" ht="25.5" x14ac:dyDescent="0.2">
      <c r="A9650" s="505">
        <v>37523</v>
      </c>
      <c r="B9650" s="98" t="s">
        <v>13264</v>
      </c>
      <c r="C9650" s="99" t="s">
        <v>10111</v>
      </c>
      <c r="D9650" s="100">
        <v>410312.17</v>
      </c>
    </row>
    <row r="9651" spans="1:4" ht="25.5" x14ac:dyDescent="0.2">
      <c r="A9651" s="505">
        <v>37515</v>
      </c>
      <c r="B9651" s="98" t="s">
        <v>13265</v>
      </c>
      <c r="C9651" s="99" t="s">
        <v>10111</v>
      </c>
      <c r="D9651" s="100">
        <v>364788.5</v>
      </c>
    </row>
    <row r="9652" spans="1:4" ht="25.5" x14ac:dyDescent="0.2">
      <c r="A9652" s="505">
        <v>12899</v>
      </c>
      <c r="B9652" s="98" t="s">
        <v>13266</v>
      </c>
      <c r="C9652" s="99" t="s">
        <v>10111</v>
      </c>
      <c r="D9652" s="100">
        <v>90.97</v>
      </c>
    </row>
    <row r="9653" spans="1:4" ht="25.5" x14ac:dyDescent="0.2">
      <c r="A9653" s="505">
        <v>12898</v>
      </c>
      <c r="B9653" s="98" t="s">
        <v>13267</v>
      </c>
      <c r="C9653" s="99" t="s">
        <v>10111</v>
      </c>
      <c r="D9653" s="100">
        <v>144.31</v>
      </c>
    </row>
    <row r="9654" spans="1:4" x14ac:dyDescent="0.2">
      <c r="A9654" s="505">
        <v>42528</v>
      </c>
      <c r="B9654" s="98" t="s">
        <v>18980</v>
      </c>
      <c r="C9654" s="99" t="s">
        <v>10114</v>
      </c>
      <c r="D9654" s="100">
        <v>4.5999999999999996</v>
      </c>
    </row>
    <row r="9655" spans="1:4" x14ac:dyDescent="0.2">
      <c r="A9655" s="505">
        <v>39696</v>
      </c>
      <c r="B9655" s="98" t="s">
        <v>13268</v>
      </c>
      <c r="C9655" s="99" t="s">
        <v>10114</v>
      </c>
      <c r="D9655" s="100">
        <v>3.24</v>
      </c>
    </row>
    <row r="9656" spans="1:4" x14ac:dyDescent="0.2">
      <c r="A9656" s="505">
        <v>39700</v>
      </c>
      <c r="B9656" s="98" t="s">
        <v>13269</v>
      </c>
      <c r="C9656" s="99" t="s">
        <v>10114</v>
      </c>
      <c r="D9656" s="100">
        <v>17</v>
      </c>
    </row>
    <row r="9657" spans="1:4" x14ac:dyDescent="0.2">
      <c r="A9657" s="505">
        <v>11621</v>
      </c>
      <c r="B9657" s="98" t="s">
        <v>13270</v>
      </c>
      <c r="C9657" s="99" t="s">
        <v>10114</v>
      </c>
      <c r="D9657" s="100">
        <v>33.82</v>
      </c>
    </row>
    <row r="9658" spans="1:4" ht="25.5" x14ac:dyDescent="0.2">
      <c r="A9658" s="505">
        <v>4014</v>
      </c>
      <c r="B9658" s="98" t="s">
        <v>13271</v>
      </c>
      <c r="C9658" s="99" t="s">
        <v>10114</v>
      </c>
      <c r="D9658" s="100">
        <v>35</v>
      </c>
    </row>
    <row r="9659" spans="1:4" ht="25.5" x14ac:dyDescent="0.2">
      <c r="A9659" s="505">
        <v>4015</v>
      </c>
      <c r="B9659" s="98" t="s">
        <v>13272</v>
      </c>
      <c r="C9659" s="99" t="s">
        <v>10114</v>
      </c>
      <c r="D9659" s="100">
        <v>42.98</v>
      </c>
    </row>
    <row r="9660" spans="1:4" ht="25.5" x14ac:dyDescent="0.2">
      <c r="A9660" s="505">
        <v>4017</v>
      </c>
      <c r="B9660" s="98" t="s">
        <v>13273</v>
      </c>
      <c r="C9660" s="99" t="s">
        <v>10114</v>
      </c>
      <c r="D9660" s="100">
        <v>62.53</v>
      </c>
    </row>
    <row r="9661" spans="1:4" x14ac:dyDescent="0.2">
      <c r="A9661" s="505">
        <v>4016</v>
      </c>
      <c r="B9661" s="98" t="s">
        <v>13274</v>
      </c>
      <c r="C9661" s="99" t="s">
        <v>10114</v>
      </c>
      <c r="D9661" s="100">
        <v>24.7</v>
      </c>
    </row>
    <row r="9662" spans="1:4" x14ac:dyDescent="0.2">
      <c r="A9662" s="505">
        <v>39699</v>
      </c>
      <c r="B9662" s="98" t="s">
        <v>13275</v>
      </c>
      <c r="C9662" s="99" t="s">
        <v>10114</v>
      </c>
      <c r="D9662" s="100">
        <v>9.2799999999999994</v>
      </c>
    </row>
    <row r="9663" spans="1:4" x14ac:dyDescent="0.2">
      <c r="A9663" s="505">
        <v>38544</v>
      </c>
      <c r="B9663" s="98" t="s">
        <v>13276</v>
      </c>
      <c r="C9663" s="99" t="s">
        <v>10114</v>
      </c>
      <c r="D9663" s="100">
        <v>6.33</v>
      </c>
    </row>
    <row r="9664" spans="1:4" x14ac:dyDescent="0.2">
      <c r="A9664" s="505">
        <v>38545</v>
      </c>
      <c r="B9664" s="98" t="s">
        <v>13277</v>
      </c>
      <c r="C9664" s="99" t="s">
        <v>10114</v>
      </c>
      <c r="D9664" s="100">
        <v>4.07</v>
      </c>
    </row>
    <row r="9665" spans="1:4" x14ac:dyDescent="0.2">
      <c r="A9665" s="505">
        <v>42527</v>
      </c>
      <c r="B9665" s="98" t="s">
        <v>18981</v>
      </c>
      <c r="C9665" s="99" t="s">
        <v>10114</v>
      </c>
      <c r="D9665" s="100">
        <v>12.17</v>
      </c>
    </row>
    <row r="9666" spans="1:4" x14ac:dyDescent="0.2">
      <c r="A9666" s="505">
        <v>39323</v>
      </c>
      <c r="B9666" s="98" t="s">
        <v>13278</v>
      </c>
      <c r="C9666" s="99" t="s">
        <v>10114</v>
      </c>
      <c r="D9666" s="100">
        <v>15.54</v>
      </c>
    </row>
    <row r="9667" spans="1:4" ht="25.5" x14ac:dyDescent="0.2">
      <c r="A9667" s="505">
        <v>626</v>
      </c>
      <c r="B9667" s="98" t="s">
        <v>13279</v>
      </c>
      <c r="C9667" s="99" t="s">
        <v>10170</v>
      </c>
      <c r="D9667" s="100">
        <v>8.3000000000000007</v>
      </c>
    </row>
    <row r="9668" spans="1:4" x14ac:dyDescent="0.2">
      <c r="A9668" s="505">
        <v>25860</v>
      </c>
      <c r="B9668" s="98" t="s">
        <v>13280</v>
      </c>
      <c r="C9668" s="99" t="s">
        <v>10114</v>
      </c>
      <c r="D9668" s="100">
        <v>8.9</v>
      </c>
    </row>
    <row r="9669" spans="1:4" x14ac:dyDescent="0.2">
      <c r="A9669" s="505">
        <v>25861</v>
      </c>
      <c r="B9669" s="98" t="s">
        <v>13281</v>
      </c>
      <c r="C9669" s="99" t="s">
        <v>10114</v>
      </c>
      <c r="D9669" s="100">
        <v>13.43</v>
      </c>
    </row>
    <row r="9670" spans="1:4" x14ac:dyDescent="0.2">
      <c r="A9670" s="505">
        <v>25862</v>
      </c>
      <c r="B9670" s="98" t="s">
        <v>13282</v>
      </c>
      <c r="C9670" s="99" t="s">
        <v>10114</v>
      </c>
      <c r="D9670" s="100">
        <v>14.25</v>
      </c>
    </row>
    <row r="9671" spans="1:4" x14ac:dyDescent="0.2">
      <c r="A9671" s="505">
        <v>25863</v>
      </c>
      <c r="B9671" s="98" t="s">
        <v>13283</v>
      </c>
      <c r="C9671" s="99" t="s">
        <v>10114</v>
      </c>
      <c r="D9671" s="100">
        <v>17.82</v>
      </c>
    </row>
    <row r="9672" spans="1:4" x14ac:dyDescent="0.2">
      <c r="A9672" s="505">
        <v>25864</v>
      </c>
      <c r="B9672" s="98" t="s">
        <v>13284</v>
      </c>
      <c r="C9672" s="99" t="s">
        <v>10114</v>
      </c>
      <c r="D9672" s="100">
        <v>26.72</v>
      </c>
    </row>
    <row r="9673" spans="1:4" x14ac:dyDescent="0.2">
      <c r="A9673" s="505">
        <v>25865</v>
      </c>
      <c r="B9673" s="98" t="s">
        <v>13285</v>
      </c>
      <c r="C9673" s="99" t="s">
        <v>10114</v>
      </c>
      <c r="D9673" s="100">
        <v>35.799999999999997</v>
      </c>
    </row>
    <row r="9674" spans="1:4" x14ac:dyDescent="0.2">
      <c r="A9674" s="505">
        <v>25866</v>
      </c>
      <c r="B9674" s="98" t="s">
        <v>13286</v>
      </c>
      <c r="C9674" s="99" t="s">
        <v>10114</v>
      </c>
      <c r="D9674" s="100">
        <v>44.45</v>
      </c>
    </row>
    <row r="9675" spans="1:4" ht="25.5" x14ac:dyDescent="0.2">
      <c r="A9675" s="505">
        <v>25868</v>
      </c>
      <c r="B9675" s="98" t="s">
        <v>13287</v>
      </c>
      <c r="C9675" s="99" t="s">
        <v>10114</v>
      </c>
      <c r="D9675" s="100">
        <v>9.92</v>
      </c>
    </row>
    <row r="9676" spans="1:4" ht="25.5" x14ac:dyDescent="0.2">
      <c r="A9676" s="505">
        <v>25869</v>
      </c>
      <c r="B9676" s="98" t="s">
        <v>13288</v>
      </c>
      <c r="C9676" s="99" t="s">
        <v>10114</v>
      </c>
      <c r="D9676" s="100">
        <v>14</v>
      </c>
    </row>
    <row r="9677" spans="1:4" ht="25.5" x14ac:dyDescent="0.2">
      <c r="A9677" s="505">
        <v>25870</v>
      </c>
      <c r="B9677" s="98" t="s">
        <v>13289</v>
      </c>
      <c r="C9677" s="99" t="s">
        <v>10114</v>
      </c>
      <c r="D9677" s="100">
        <v>15.87</v>
      </c>
    </row>
    <row r="9678" spans="1:4" ht="25.5" x14ac:dyDescent="0.2">
      <c r="A9678" s="505">
        <v>25871</v>
      </c>
      <c r="B9678" s="98" t="s">
        <v>13290</v>
      </c>
      <c r="C9678" s="99" t="s">
        <v>10114</v>
      </c>
      <c r="D9678" s="100">
        <v>19.489999999999998</v>
      </c>
    </row>
    <row r="9679" spans="1:4" ht="25.5" x14ac:dyDescent="0.2">
      <c r="A9679" s="505">
        <v>25867</v>
      </c>
      <c r="B9679" s="98" t="s">
        <v>13291</v>
      </c>
      <c r="C9679" s="99" t="s">
        <v>10114</v>
      </c>
      <c r="D9679" s="100">
        <v>28.85</v>
      </c>
    </row>
    <row r="9680" spans="1:4" ht="25.5" x14ac:dyDescent="0.2">
      <c r="A9680" s="505">
        <v>25872</v>
      </c>
      <c r="B9680" s="98" t="s">
        <v>13292</v>
      </c>
      <c r="C9680" s="99" t="s">
        <v>10114</v>
      </c>
      <c r="D9680" s="100">
        <v>38.99</v>
      </c>
    </row>
    <row r="9681" spans="1:4" ht="25.5" x14ac:dyDescent="0.2">
      <c r="A9681" s="505">
        <v>25873</v>
      </c>
      <c r="B9681" s="98" t="s">
        <v>13293</v>
      </c>
      <c r="C9681" s="99" t="s">
        <v>10114</v>
      </c>
      <c r="D9681" s="100">
        <v>48.64</v>
      </c>
    </row>
    <row r="9682" spans="1:4" x14ac:dyDescent="0.2">
      <c r="A9682" s="505">
        <v>40637</v>
      </c>
      <c r="B9682" s="98" t="s">
        <v>13294</v>
      </c>
      <c r="C9682" s="99" t="s">
        <v>10111</v>
      </c>
      <c r="D9682" s="100">
        <v>468322.69</v>
      </c>
    </row>
    <row r="9683" spans="1:4" x14ac:dyDescent="0.2">
      <c r="A9683" s="505">
        <v>13836</v>
      </c>
      <c r="B9683" s="98" t="s">
        <v>13295</v>
      </c>
      <c r="C9683" s="99" t="s">
        <v>10111</v>
      </c>
      <c r="D9683" s="100">
        <v>57299.94</v>
      </c>
    </row>
    <row r="9684" spans="1:4" ht="25.5" x14ac:dyDescent="0.2">
      <c r="A9684" s="505">
        <v>14534</v>
      </c>
      <c r="B9684" s="98" t="s">
        <v>13296</v>
      </c>
      <c r="C9684" s="99" t="s">
        <v>10111</v>
      </c>
      <c r="D9684" s="100">
        <v>23987.27</v>
      </c>
    </row>
    <row r="9685" spans="1:4" ht="25.5" x14ac:dyDescent="0.2">
      <c r="A9685" s="505">
        <v>14619</v>
      </c>
      <c r="B9685" s="98" t="s">
        <v>13297</v>
      </c>
      <c r="C9685" s="99" t="s">
        <v>10111</v>
      </c>
      <c r="D9685" s="100">
        <v>10583.62</v>
      </c>
    </row>
    <row r="9686" spans="1:4" ht="25.5" x14ac:dyDescent="0.2">
      <c r="A9686" s="505">
        <v>14535</v>
      </c>
      <c r="B9686" s="98" t="s">
        <v>13298</v>
      </c>
      <c r="C9686" s="99" t="s">
        <v>10111</v>
      </c>
      <c r="D9686" s="100">
        <v>238075.95</v>
      </c>
    </row>
    <row r="9687" spans="1:4" ht="51" x14ac:dyDescent="0.2">
      <c r="A9687" s="505">
        <v>39813</v>
      </c>
      <c r="B9687" s="98" t="s">
        <v>13299</v>
      </c>
      <c r="C9687" s="99" t="s">
        <v>10111</v>
      </c>
      <c r="D9687" s="100">
        <v>14256.33</v>
      </c>
    </row>
    <row r="9688" spans="1:4" x14ac:dyDescent="0.2">
      <c r="A9688" s="505">
        <v>12868</v>
      </c>
      <c r="B9688" s="98" t="s">
        <v>13300</v>
      </c>
      <c r="C9688" s="99" t="s">
        <v>10112</v>
      </c>
      <c r="D9688" s="100">
        <v>14.67</v>
      </c>
    </row>
    <row r="9689" spans="1:4" x14ac:dyDescent="0.2">
      <c r="A9689" s="505">
        <v>40916</v>
      </c>
      <c r="B9689" s="98" t="s">
        <v>13301</v>
      </c>
      <c r="C9689" s="99" t="s">
        <v>10297</v>
      </c>
      <c r="D9689" s="100">
        <v>2574.5</v>
      </c>
    </row>
    <row r="9690" spans="1:4" x14ac:dyDescent="0.2">
      <c r="A9690" s="505">
        <v>4755</v>
      </c>
      <c r="B9690" s="98" t="s">
        <v>13302</v>
      </c>
      <c r="C9690" s="99" t="s">
        <v>10112</v>
      </c>
      <c r="D9690" s="100">
        <v>14.97</v>
      </c>
    </row>
    <row r="9691" spans="1:4" x14ac:dyDescent="0.2">
      <c r="A9691" s="505">
        <v>41067</v>
      </c>
      <c r="B9691" s="98" t="s">
        <v>13303</v>
      </c>
      <c r="C9691" s="99" t="s">
        <v>10297</v>
      </c>
      <c r="D9691" s="100">
        <v>2625.73</v>
      </c>
    </row>
    <row r="9692" spans="1:4" x14ac:dyDescent="0.2">
      <c r="A9692" s="505">
        <v>38463</v>
      </c>
      <c r="B9692" s="98" t="s">
        <v>13304</v>
      </c>
      <c r="C9692" s="99" t="s">
        <v>10111</v>
      </c>
      <c r="D9692" s="100">
        <v>28.35</v>
      </c>
    </row>
    <row r="9693" spans="1:4" ht="25.5" x14ac:dyDescent="0.2">
      <c r="A9693" s="505">
        <v>40703</v>
      </c>
      <c r="B9693" s="98" t="s">
        <v>13305</v>
      </c>
      <c r="C9693" s="99" t="s">
        <v>10111</v>
      </c>
      <c r="D9693" s="100">
        <v>7488</v>
      </c>
    </row>
    <row r="9694" spans="1:4" x14ac:dyDescent="0.2">
      <c r="A9694" s="505">
        <v>14531</v>
      </c>
      <c r="B9694" s="98" t="s">
        <v>13306</v>
      </c>
      <c r="C9694" s="99" t="s">
        <v>10111</v>
      </c>
      <c r="D9694" s="100">
        <v>13960.45</v>
      </c>
    </row>
    <row r="9695" spans="1:4" x14ac:dyDescent="0.2">
      <c r="A9695" s="505">
        <v>36533</v>
      </c>
      <c r="B9695" s="98" t="s">
        <v>13307</v>
      </c>
      <c r="C9695" s="99" t="s">
        <v>10111</v>
      </c>
      <c r="D9695" s="100">
        <v>16064.91</v>
      </c>
    </row>
    <row r="9696" spans="1:4" x14ac:dyDescent="0.2">
      <c r="A9696" s="505">
        <v>11616</v>
      </c>
      <c r="B9696" s="98" t="s">
        <v>13308</v>
      </c>
      <c r="C9696" s="99" t="s">
        <v>10111</v>
      </c>
      <c r="D9696" s="100">
        <v>15173.07</v>
      </c>
    </row>
    <row r="9697" spans="1:4" x14ac:dyDescent="0.2">
      <c r="A9697" s="505">
        <v>41898</v>
      </c>
      <c r="B9697" s="98" t="s">
        <v>13309</v>
      </c>
      <c r="C9697" s="99" t="s">
        <v>10111</v>
      </c>
      <c r="D9697" s="100">
        <v>17071.77</v>
      </c>
    </row>
    <row r="9698" spans="1:4" ht="25.5" x14ac:dyDescent="0.2">
      <c r="A9698" s="505">
        <v>13447</v>
      </c>
      <c r="B9698" s="98" t="s">
        <v>13310</v>
      </c>
      <c r="C9698" s="99" t="s">
        <v>10111</v>
      </c>
      <c r="D9698" s="100">
        <v>31413.23</v>
      </c>
    </row>
    <row r="9699" spans="1:4" x14ac:dyDescent="0.2">
      <c r="A9699" s="505">
        <v>14529</v>
      </c>
      <c r="B9699" s="98" t="s">
        <v>13311</v>
      </c>
      <c r="C9699" s="99" t="s">
        <v>10111</v>
      </c>
      <c r="D9699" s="100">
        <v>17568.62</v>
      </c>
    </row>
    <row r="9700" spans="1:4" x14ac:dyDescent="0.2">
      <c r="A9700" s="505">
        <v>10747</v>
      </c>
      <c r="B9700" s="98" t="s">
        <v>13312</v>
      </c>
      <c r="C9700" s="99" t="s">
        <v>10111</v>
      </c>
      <c r="D9700" s="100">
        <v>17237.5</v>
      </c>
    </row>
    <row r="9701" spans="1:4" ht="25.5" x14ac:dyDescent="0.2">
      <c r="A9701" s="505">
        <v>36141</v>
      </c>
      <c r="B9701" s="98" t="s">
        <v>13313</v>
      </c>
      <c r="C9701" s="99" t="s">
        <v>10111</v>
      </c>
      <c r="D9701" s="100">
        <v>25.65</v>
      </c>
    </row>
    <row r="9702" spans="1:4" x14ac:dyDescent="0.2">
      <c r="A9702" s="505">
        <v>4053</v>
      </c>
      <c r="B9702" s="98" t="s">
        <v>13314</v>
      </c>
      <c r="C9702" s="99" t="s">
        <v>12398</v>
      </c>
      <c r="D9702" s="100">
        <v>66.510000000000005</v>
      </c>
    </row>
    <row r="9703" spans="1:4" x14ac:dyDescent="0.2">
      <c r="A9703" s="505">
        <v>4052</v>
      </c>
      <c r="B9703" s="98" t="s">
        <v>13315</v>
      </c>
      <c r="C9703" s="99" t="s">
        <v>10284</v>
      </c>
      <c r="D9703" s="100">
        <v>135.65</v>
      </c>
    </row>
    <row r="9704" spans="1:4" x14ac:dyDescent="0.2">
      <c r="A9704" s="505">
        <v>4056</v>
      </c>
      <c r="B9704" s="98" t="s">
        <v>13316</v>
      </c>
      <c r="C9704" s="99" t="s">
        <v>12398</v>
      </c>
      <c r="D9704" s="100">
        <v>34.97</v>
      </c>
    </row>
    <row r="9705" spans="1:4" x14ac:dyDescent="0.2">
      <c r="A9705" s="505">
        <v>4051</v>
      </c>
      <c r="B9705" s="98" t="s">
        <v>13317</v>
      </c>
      <c r="C9705" s="99" t="s">
        <v>10284</v>
      </c>
      <c r="D9705" s="100">
        <v>87.3</v>
      </c>
    </row>
    <row r="9706" spans="1:4" x14ac:dyDescent="0.2">
      <c r="A9706" s="505">
        <v>4047</v>
      </c>
      <c r="B9706" s="98" t="s">
        <v>13317</v>
      </c>
      <c r="C9706" s="99" t="s">
        <v>12398</v>
      </c>
      <c r="D9706" s="100">
        <v>17.46</v>
      </c>
    </row>
    <row r="9707" spans="1:4" x14ac:dyDescent="0.2">
      <c r="A9707" s="505">
        <v>4048</v>
      </c>
      <c r="B9707" s="98" t="s">
        <v>13317</v>
      </c>
      <c r="C9707" s="99" t="s">
        <v>10172</v>
      </c>
      <c r="D9707" s="100">
        <v>4.8499999999999996</v>
      </c>
    </row>
    <row r="9708" spans="1:4" ht="25.5" x14ac:dyDescent="0.2">
      <c r="A9708" s="505">
        <v>39434</v>
      </c>
      <c r="B9708" s="98" t="s">
        <v>13318</v>
      </c>
      <c r="C9708" s="99" t="s">
        <v>10170</v>
      </c>
      <c r="D9708" s="100">
        <v>3.65</v>
      </c>
    </row>
    <row r="9709" spans="1:4" ht="25.5" x14ac:dyDescent="0.2">
      <c r="A9709" s="505">
        <v>39433</v>
      </c>
      <c r="B9709" s="98" t="s">
        <v>13319</v>
      </c>
      <c r="C9709" s="99" t="s">
        <v>10170</v>
      </c>
      <c r="D9709" s="100">
        <v>2.62</v>
      </c>
    </row>
    <row r="9710" spans="1:4" x14ac:dyDescent="0.2">
      <c r="A9710" s="505">
        <v>4049</v>
      </c>
      <c r="B9710" s="98" t="s">
        <v>13320</v>
      </c>
      <c r="C9710" s="99" t="s">
        <v>10172</v>
      </c>
      <c r="D9710" s="100">
        <v>54.69</v>
      </c>
    </row>
    <row r="9711" spans="1:4" x14ac:dyDescent="0.2">
      <c r="A9711" s="505">
        <v>38120</v>
      </c>
      <c r="B9711" s="98" t="s">
        <v>13321</v>
      </c>
      <c r="C9711" s="99" t="s">
        <v>10170</v>
      </c>
      <c r="D9711" s="100">
        <v>59.06</v>
      </c>
    </row>
    <row r="9712" spans="1:4" x14ac:dyDescent="0.2">
      <c r="A9712" s="505">
        <v>38877</v>
      </c>
      <c r="B9712" s="98" t="s">
        <v>13322</v>
      </c>
      <c r="C9712" s="99" t="s">
        <v>10170</v>
      </c>
      <c r="D9712" s="100">
        <v>5.31</v>
      </c>
    </row>
    <row r="9713" spans="1:4" x14ac:dyDescent="0.2">
      <c r="A9713" s="505">
        <v>34546</v>
      </c>
      <c r="B9713" s="98" t="s">
        <v>13323</v>
      </c>
      <c r="C9713" s="99" t="s">
        <v>10170</v>
      </c>
      <c r="D9713" s="100">
        <v>5.34</v>
      </c>
    </row>
    <row r="9714" spans="1:4" x14ac:dyDescent="0.2">
      <c r="A9714" s="505">
        <v>10498</v>
      </c>
      <c r="B9714" s="98" t="s">
        <v>13324</v>
      </c>
      <c r="C9714" s="99" t="s">
        <v>10170</v>
      </c>
      <c r="D9714" s="100">
        <v>8.14</v>
      </c>
    </row>
    <row r="9715" spans="1:4" x14ac:dyDescent="0.2">
      <c r="A9715" s="505">
        <v>4823</v>
      </c>
      <c r="B9715" s="98" t="s">
        <v>13325</v>
      </c>
      <c r="C9715" s="99" t="s">
        <v>10170</v>
      </c>
      <c r="D9715" s="100">
        <v>24.77</v>
      </c>
    </row>
    <row r="9716" spans="1:4" x14ac:dyDescent="0.2">
      <c r="A9716" s="505">
        <v>12357</v>
      </c>
      <c r="B9716" s="98" t="s">
        <v>13326</v>
      </c>
      <c r="C9716" s="99" t="s">
        <v>10111</v>
      </c>
      <c r="D9716" s="100">
        <v>86.98</v>
      </c>
    </row>
    <row r="9717" spans="1:4" x14ac:dyDescent="0.2">
      <c r="A9717" s="505">
        <v>12358</v>
      </c>
      <c r="B9717" s="98" t="s">
        <v>13327</v>
      </c>
      <c r="C9717" s="99" t="s">
        <v>10111</v>
      </c>
      <c r="D9717" s="100">
        <v>97.84</v>
      </c>
    </row>
    <row r="9718" spans="1:4" x14ac:dyDescent="0.2">
      <c r="A9718" s="505">
        <v>11079</v>
      </c>
      <c r="B9718" s="98" t="s">
        <v>13328</v>
      </c>
      <c r="C9718" s="99" t="s">
        <v>10119</v>
      </c>
      <c r="D9718" s="100">
        <v>765.02</v>
      </c>
    </row>
    <row r="9719" spans="1:4" x14ac:dyDescent="0.2">
      <c r="A9719" s="505">
        <v>11082</v>
      </c>
      <c r="B9719" s="98" t="s">
        <v>13329</v>
      </c>
      <c r="C9719" s="99" t="s">
        <v>10119</v>
      </c>
      <c r="D9719" s="100">
        <v>780.51</v>
      </c>
    </row>
    <row r="9720" spans="1:4" x14ac:dyDescent="0.2">
      <c r="A9720" s="505">
        <v>4058</v>
      </c>
      <c r="B9720" s="98" t="s">
        <v>13330</v>
      </c>
      <c r="C9720" s="99" t="s">
        <v>10112</v>
      </c>
      <c r="D9720" s="100">
        <v>20.86</v>
      </c>
    </row>
    <row r="9721" spans="1:4" x14ac:dyDescent="0.2">
      <c r="A9721" s="505">
        <v>40974</v>
      </c>
      <c r="B9721" s="98" t="s">
        <v>13331</v>
      </c>
      <c r="C9721" s="99" t="s">
        <v>10297</v>
      </c>
      <c r="D9721" s="100">
        <v>3660.36</v>
      </c>
    </row>
    <row r="9722" spans="1:4" x14ac:dyDescent="0.2">
      <c r="A9722" s="505">
        <v>34794</v>
      </c>
      <c r="B9722" s="98" t="s">
        <v>13332</v>
      </c>
      <c r="C9722" s="99" t="s">
        <v>10112</v>
      </c>
      <c r="D9722" s="100">
        <v>13.19</v>
      </c>
    </row>
    <row r="9723" spans="1:4" x14ac:dyDescent="0.2">
      <c r="A9723" s="505">
        <v>40925</v>
      </c>
      <c r="B9723" s="98" t="s">
        <v>13333</v>
      </c>
      <c r="C9723" s="99" t="s">
        <v>10297</v>
      </c>
      <c r="D9723" s="100">
        <v>2315.6</v>
      </c>
    </row>
    <row r="9724" spans="1:4" x14ac:dyDescent="0.2">
      <c r="A9724" s="505">
        <v>13741</v>
      </c>
      <c r="B9724" s="98" t="s">
        <v>13334</v>
      </c>
      <c r="C9724" s="99" t="s">
        <v>10111</v>
      </c>
      <c r="D9724" s="100">
        <v>2259.71</v>
      </c>
    </row>
    <row r="9725" spans="1:4" ht="25.5" x14ac:dyDescent="0.2">
      <c r="A9725" s="505">
        <v>3288</v>
      </c>
      <c r="B9725" s="98" t="s">
        <v>13335</v>
      </c>
      <c r="C9725" s="99" t="s">
        <v>10166</v>
      </c>
      <c r="D9725" s="100">
        <v>4.16</v>
      </c>
    </row>
    <row r="9726" spans="1:4" ht="25.5" x14ac:dyDescent="0.2">
      <c r="A9726" s="505">
        <v>13587</v>
      </c>
      <c r="B9726" s="98" t="s">
        <v>13336</v>
      </c>
      <c r="C9726" s="99" t="s">
        <v>10166</v>
      </c>
      <c r="D9726" s="100">
        <v>2.5099999999999998</v>
      </c>
    </row>
    <row r="9727" spans="1:4" x14ac:dyDescent="0.2">
      <c r="A9727" s="505">
        <v>38598</v>
      </c>
      <c r="B9727" s="98" t="s">
        <v>13337</v>
      </c>
      <c r="C9727" s="99" t="s">
        <v>10111</v>
      </c>
      <c r="D9727" s="100">
        <v>1.54</v>
      </c>
    </row>
    <row r="9728" spans="1:4" x14ac:dyDescent="0.2">
      <c r="A9728" s="505">
        <v>38595</v>
      </c>
      <c r="B9728" s="98" t="s">
        <v>13338</v>
      </c>
      <c r="C9728" s="99" t="s">
        <v>10111</v>
      </c>
      <c r="D9728" s="100">
        <v>1.06</v>
      </c>
    </row>
    <row r="9729" spans="1:4" x14ac:dyDescent="0.2">
      <c r="A9729" s="505">
        <v>38592</v>
      </c>
      <c r="B9729" s="98" t="s">
        <v>13339</v>
      </c>
      <c r="C9729" s="99" t="s">
        <v>10111</v>
      </c>
      <c r="D9729" s="100">
        <v>1.39</v>
      </c>
    </row>
    <row r="9730" spans="1:4" x14ac:dyDescent="0.2">
      <c r="A9730" s="505">
        <v>38588</v>
      </c>
      <c r="B9730" s="98" t="s">
        <v>13340</v>
      </c>
      <c r="C9730" s="99" t="s">
        <v>10111</v>
      </c>
      <c r="D9730" s="100">
        <v>0.87</v>
      </c>
    </row>
    <row r="9731" spans="1:4" x14ac:dyDescent="0.2">
      <c r="A9731" s="505">
        <v>38593</v>
      </c>
      <c r="B9731" s="98" t="s">
        <v>13341</v>
      </c>
      <c r="C9731" s="99" t="s">
        <v>10111</v>
      </c>
      <c r="D9731" s="100">
        <v>1.49</v>
      </c>
    </row>
    <row r="9732" spans="1:4" x14ac:dyDescent="0.2">
      <c r="A9732" s="505">
        <v>38589</v>
      </c>
      <c r="B9732" s="98" t="s">
        <v>13342</v>
      </c>
      <c r="C9732" s="99" t="s">
        <v>10111</v>
      </c>
      <c r="D9732" s="100">
        <v>1.06</v>
      </c>
    </row>
    <row r="9733" spans="1:4" x14ac:dyDescent="0.2">
      <c r="A9733" s="505">
        <v>38594</v>
      </c>
      <c r="B9733" s="98" t="s">
        <v>13343</v>
      </c>
      <c r="C9733" s="99" t="s">
        <v>10111</v>
      </c>
      <c r="D9733" s="100">
        <v>2.21</v>
      </c>
    </row>
    <row r="9734" spans="1:4" x14ac:dyDescent="0.2">
      <c r="A9734" s="505">
        <v>34787</v>
      </c>
      <c r="B9734" s="98" t="s">
        <v>13344</v>
      </c>
      <c r="C9734" s="99" t="s">
        <v>10111</v>
      </c>
      <c r="D9734" s="100">
        <v>0.86</v>
      </c>
    </row>
    <row r="9735" spans="1:4" x14ac:dyDescent="0.2">
      <c r="A9735" s="505">
        <v>34788</v>
      </c>
      <c r="B9735" s="98" t="s">
        <v>13345</v>
      </c>
      <c r="C9735" s="99" t="s">
        <v>10111</v>
      </c>
      <c r="D9735" s="100">
        <v>0.86</v>
      </c>
    </row>
    <row r="9736" spans="1:4" x14ac:dyDescent="0.2">
      <c r="A9736" s="505">
        <v>34784</v>
      </c>
      <c r="B9736" s="98" t="s">
        <v>13346</v>
      </c>
      <c r="C9736" s="99" t="s">
        <v>10111</v>
      </c>
      <c r="D9736" s="100">
        <v>0.95</v>
      </c>
    </row>
    <row r="9737" spans="1:4" x14ac:dyDescent="0.2">
      <c r="A9737" s="505">
        <v>34781</v>
      </c>
      <c r="B9737" s="98" t="s">
        <v>13347</v>
      </c>
      <c r="C9737" s="99" t="s">
        <v>10111</v>
      </c>
      <c r="D9737" s="100">
        <v>1.08</v>
      </c>
    </row>
    <row r="9738" spans="1:4" x14ac:dyDescent="0.2">
      <c r="A9738" s="505">
        <v>34773</v>
      </c>
      <c r="B9738" s="98" t="s">
        <v>13348</v>
      </c>
      <c r="C9738" s="99" t="s">
        <v>10111</v>
      </c>
      <c r="D9738" s="100">
        <v>1.1100000000000001</v>
      </c>
    </row>
    <row r="9739" spans="1:4" x14ac:dyDescent="0.2">
      <c r="A9739" s="505">
        <v>34769</v>
      </c>
      <c r="B9739" s="98" t="s">
        <v>13349</v>
      </c>
      <c r="C9739" s="99" t="s">
        <v>10111</v>
      </c>
      <c r="D9739" s="100">
        <v>1.28</v>
      </c>
    </row>
    <row r="9740" spans="1:4" x14ac:dyDescent="0.2">
      <c r="A9740" s="505">
        <v>34763</v>
      </c>
      <c r="B9740" s="98" t="s">
        <v>13350</v>
      </c>
      <c r="C9740" s="99" t="s">
        <v>10111</v>
      </c>
      <c r="D9740" s="100">
        <v>0.74</v>
      </c>
    </row>
    <row r="9741" spans="1:4" x14ac:dyDescent="0.2">
      <c r="A9741" s="505">
        <v>34774</v>
      </c>
      <c r="B9741" s="98" t="s">
        <v>13351</v>
      </c>
      <c r="C9741" s="99" t="s">
        <v>10111</v>
      </c>
      <c r="D9741" s="100">
        <v>0.99</v>
      </c>
    </row>
    <row r="9742" spans="1:4" x14ac:dyDescent="0.2">
      <c r="A9742" s="505">
        <v>34771</v>
      </c>
      <c r="B9742" s="98" t="s">
        <v>13352</v>
      </c>
      <c r="C9742" s="99" t="s">
        <v>10111</v>
      </c>
      <c r="D9742" s="100">
        <v>1.1399999999999999</v>
      </c>
    </row>
    <row r="9743" spans="1:4" x14ac:dyDescent="0.2">
      <c r="A9743" s="505">
        <v>34764</v>
      </c>
      <c r="B9743" s="98" t="s">
        <v>13353</v>
      </c>
      <c r="C9743" s="99" t="s">
        <v>10111</v>
      </c>
      <c r="D9743" s="100">
        <v>0.69</v>
      </c>
    </row>
    <row r="9744" spans="1:4" x14ac:dyDescent="0.2">
      <c r="A9744" s="505">
        <v>4062</v>
      </c>
      <c r="B9744" s="98" t="s">
        <v>13354</v>
      </c>
      <c r="C9744" s="99" t="s">
        <v>10111</v>
      </c>
      <c r="D9744" s="100">
        <v>12.23</v>
      </c>
    </row>
    <row r="9745" spans="1:4" x14ac:dyDescent="0.2">
      <c r="A9745" s="505">
        <v>4059</v>
      </c>
      <c r="B9745" s="98" t="s">
        <v>13355</v>
      </c>
      <c r="C9745" s="99" t="s">
        <v>10166</v>
      </c>
      <c r="D9745" s="100">
        <v>14.83</v>
      </c>
    </row>
    <row r="9746" spans="1:4" x14ac:dyDescent="0.2">
      <c r="A9746" s="505">
        <v>4061</v>
      </c>
      <c r="B9746" s="98" t="s">
        <v>13356</v>
      </c>
      <c r="C9746" s="99" t="s">
        <v>10111</v>
      </c>
      <c r="D9746" s="100">
        <v>11.86</v>
      </c>
    </row>
    <row r="9747" spans="1:4" ht="25.5" x14ac:dyDescent="0.2">
      <c r="A9747" s="505">
        <v>10608</v>
      </c>
      <c r="B9747" s="98" t="s">
        <v>13357</v>
      </c>
      <c r="C9747" s="99" t="s">
        <v>10111</v>
      </c>
      <c r="D9747" s="100">
        <v>8197</v>
      </c>
    </row>
    <row r="9748" spans="1:4" x14ac:dyDescent="0.2">
      <c r="A9748" s="505">
        <v>4069</v>
      </c>
      <c r="B9748" s="98" t="s">
        <v>13358</v>
      </c>
      <c r="C9748" s="99" t="s">
        <v>10112</v>
      </c>
      <c r="D9748" s="100">
        <v>38.4</v>
      </c>
    </row>
    <row r="9749" spans="1:4" x14ac:dyDescent="0.2">
      <c r="A9749" s="505">
        <v>40819</v>
      </c>
      <c r="B9749" s="98" t="s">
        <v>13359</v>
      </c>
      <c r="C9749" s="99" t="s">
        <v>10297</v>
      </c>
      <c r="D9749" s="100">
        <v>6732.78</v>
      </c>
    </row>
    <row r="9750" spans="1:4" x14ac:dyDescent="0.2">
      <c r="A9750" s="505">
        <v>34361</v>
      </c>
      <c r="B9750" s="98" t="s">
        <v>13360</v>
      </c>
      <c r="C9750" s="99" t="s">
        <v>10170</v>
      </c>
      <c r="D9750" s="100">
        <v>1.91</v>
      </c>
    </row>
    <row r="9751" spans="1:4" ht="25.5" x14ac:dyDescent="0.2">
      <c r="A9751" s="505">
        <v>36512</v>
      </c>
      <c r="B9751" s="98" t="s">
        <v>13361</v>
      </c>
      <c r="C9751" s="99" t="s">
        <v>10111</v>
      </c>
      <c r="D9751" s="100">
        <v>9325.4500000000007</v>
      </c>
    </row>
    <row r="9752" spans="1:4" x14ac:dyDescent="0.2">
      <c r="A9752" s="505">
        <v>25972</v>
      </c>
      <c r="B9752" s="98" t="s">
        <v>13362</v>
      </c>
      <c r="C9752" s="99" t="s">
        <v>10170</v>
      </c>
      <c r="D9752" s="100">
        <v>10.67</v>
      </c>
    </row>
    <row r="9753" spans="1:4" x14ac:dyDescent="0.2">
      <c r="A9753" s="505">
        <v>25973</v>
      </c>
      <c r="B9753" s="98" t="s">
        <v>13363</v>
      </c>
      <c r="C9753" s="99" t="s">
        <v>10170</v>
      </c>
      <c r="D9753" s="100">
        <v>10.67</v>
      </c>
    </row>
    <row r="9754" spans="1:4" x14ac:dyDescent="0.2">
      <c r="A9754" s="505">
        <v>11697</v>
      </c>
      <c r="B9754" s="98" t="s">
        <v>13364</v>
      </c>
      <c r="C9754" s="99" t="s">
        <v>10111</v>
      </c>
      <c r="D9754" s="100">
        <v>490.74</v>
      </c>
    </row>
    <row r="9755" spans="1:4" x14ac:dyDescent="0.2">
      <c r="A9755" s="505">
        <v>11698</v>
      </c>
      <c r="B9755" s="98" t="s">
        <v>13365</v>
      </c>
      <c r="C9755" s="99" t="s">
        <v>10111</v>
      </c>
      <c r="D9755" s="100">
        <v>585.42999999999995</v>
      </c>
    </row>
    <row r="9756" spans="1:4" x14ac:dyDescent="0.2">
      <c r="A9756" s="505">
        <v>11699</v>
      </c>
      <c r="B9756" s="98" t="s">
        <v>13366</v>
      </c>
      <c r="C9756" s="99" t="s">
        <v>10111</v>
      </c>
      <c r="D9756" s="100">
        <v>647.03</v>
      </c>
    </row>
    <row r="9757" spans="1:4" x14ac:dyDescent="0.2">
      <c r="A9757" s="505">
        <v>10432</v>
      </c>
      <c r="B9757" s="98" t="s">
        <v>13367</v>
      </c>
      <c r="C9757" s="99" t="s">
        <v>10111</v>
      </c>
      <c r="D9757" s="100">
        <v>243.25</v>
      </c>
    </row>
    <row r="9758" spans="1:4" x14ac:dyDescent="0.2">
      <c r="A9758" s="505">
        <v>10430</v>
      </c>
      <c r="B9758" s="98" t="s">
        <v>13368</v>
      </c>
      <c r="C9758" s="99" t="s">
        <v>10111</v>
      </c>
      <c r="D9758" s="100">
        <v>261.97000000000003</v>
      </c>
    </row>
    <row r="9759" spans="1:4" ht="25.5" x14ac:dyDescent="0.2">
      <c r="A9759" s="505">
        <v>37514</v>
      </c>
      <c r="B9759" s="98" t="s">
        <v>13369</v>
      </c>
      <c r="C9759" s="99" t="s">
        <v>10111</v>
      </c>
      <c r="D9759" s="100">
        <v>130000</v>
      </c>
    </row>
    <row r="9760" spans="1:4" ht="25.5" x14ac:dyDescent="0.2">
      <c r="A9760" s="505">
        <v>37519</v>
      </c>
      <c r="B9760" s="98" t="s">
        <v>13370</v>
      </c>
      <c r="C9760" s="99" t="s">
        <v>10111</v>
      </c>
      <c r="D9760" s="100">
        <v>200628.14</v>
      </c>
    </row>
    <row r="9761" spans="1:4" x14ac:dyDescent="0.2">
      <c r="A9761" s="505">
        <v>37520</v>
      </c>
      <c r="B9761" s="98" t="s">
        <v>13371</v>
      </c>
      <c r="C9761" s="99" t="s">
        <v>10111</v>
      </c>
      <c r="D9761" s="100">
        <v>197339.15</v>
      </c>
    </row>
    <row r="9762" spans="1:4" x14ac:dyDescent="0.2">
      <c r="A9762" s="505">
        <v>37521</v>
      </c>
      <c r="B9762" s="98" t="s">
        <v>13372</v>
      </c>
      <c r="C9762" s="99" t="s">
        <v>10111</v>
      </c>
      <c r="D9762" s="100">
        <v>240753.77</v>
      </c>
    </row>
    <row r="9763" spans="1:4" x14ac:dyDescent="0.2">
      <c r="A9763" s="505">
        <v>37522</v>
      </c>
      <c r="B9763" s="98" t="s">
        <v>13373</v>
      </c>
      <c r="C9763" s="99" t="s">
        <v>10111</v>
      </c>
      <c r="D9763" s="100">
        <v>247997.03</v>
      </c>
    </row>
    <row r="9764" spans="1:4" ht="25.5" x14ac:dyDescent="0.2">
      <c r="A9764" s="505">
        <v>21109</v>
      </c>
      <c r="B9764" s="98" t="s">
        <v>13374</v>
      </c>
      <c r="C9764" s="99" t="s">
        <v>10111</v>
      </c>
      <c r="D9764" s="100">
        <v>90.4</v>
      </c>
    </row>
    <row r="9765" spans="1:4" x14ac:dyDescent="0.2">
      <c r="A9765" s="505">
        <v>36800</v>
      </c>
      <c r="B9765" s="98" t="s">
        <v>13375</v>
      </c>
      <c r="C9765" s="99" t="s">
        <v>10111</v>
      </c>
      <c r="D9765" s="100">
        <v>67.61</v>
      </c>
    </row>
    <row r="9766" spans="1:4" x14ac:dyDescent="0.2">
      <c r="A9766" s="505">
        <v>11769</v>
      </c>
      <c r="B9766" s="98" t="s">
        <v>13376</v>
      </c>
      <c r="C9766" s="99" t="s">
        <v>10111</v>
      </c>
      <c r="D9766" s="100">
        <v>165.69</v>
      </c>
    </row>
    <row r="9767" spans="1:4" x14ac:dyDescent="0.2">
      <c r="A9767" s="505">
        <v>36793</v>
      </c>
      <c r="B9767" s="98" t="s">
        <v>13377</v>
      </c>
      <c r="C9767" s="99" t="s">
        <v>10111</v>
      </c>
      <c r="D9767" s="100">
        <v>268.26</v>
      </c>
    </row>
    <row r="9768" spans="1:4" ht="25.5" x14ac:dyDescent="0.2">
      <c r="A9768" s="505">
        <v>37546</v>
      </c>
      <c r="B9768" s="98" t="s">
        <v>13378</v>
      </c>
      <c r="C9768" s="99" t="s">
        <v>10111</v>
      </c>
      <c r="D9768" s="100">
        <v>7134.49</v>
      </c>
    </row>
    <row r="9769" spans="1:4" ht="25.5" x14ac:dyDescent="0.2">
      <c r="A9769" s="505">
        <v>37544</v>
      </c>
      <c r="B9769" s="98" t="s">
        <v>13379</v>
      </c>
      <c r="C9769" s="99" t="s">
        <v>10111</v>
      </c>
      <c r="D9769" s="100">
        <v>7545.93</v>
      </c>
    </row>
    <row r="9770" spans="1:4" ht="25.5" x14ac:dyDescent="0.2">
      <c r="A9770" s="505">
        <v>37545</v>
      </c>
      <c r="B9770" s="98" t="s">
        <v>13380</v>
      </c>
      <c r="C9770" s="99" t="s">
        <v>10111</v>
      </c>
      <c r="D9770" s="100">
        <v>8978.64</v>
      </c>
    </row>
    <row r="9771" spans="1:4" x14ac:dyDescent="0.2">
      <c r="A9771" s="505">
        <v>11771</v>
      </c>
      <c r="B9771" s="98" t="s">
        <v>13381</v>
      </c>
      <c r="C9771" s="99" t="s">
        <v>10111</v>
      </c>
      <c r="D9771" s="100">
        <v>205.52</v>
      </c>
    </row>
    <row r="9772" spans="1:4" ht="25.5" x14ac:dyDescent="0.2">
      <c r="A9772" s="505">
        <v>39919</v>
      </c>
      <c r="B9772" s="98" t="s">
        <v>13382</v>
      </c>
      <c r="C9772" s="99" t="s">
        <v>10111</v>
      </c>
      <c r="D9772" s="100">
        <v>35712.1</v>
      </c>
    </row>
    <row r="9773" spans="1:4" ht="25.5" x14ac:dyDescent="0.2">
      <c r="A9773" s="505">
        <v>38385</v>
      </c>
      <c r="B9773" s="98" t="s">
        <v>13383</v>
      </c>
      <c r="C9773" s="99" t="s">
        <v>10111</v>
      </c>
      <c r="D9773" s="100">
        <v>30.16</v>
      </c>
    </row>
    <row r="9774" spans="1:4" x14ac:dyDescent="0.2">
      <c r="A9774" s="505">
        <v>37587</v>
      </c>
      <c r="B9774" s="98" t="s">
        <v>13384</v>
      </c>
      <c r="C9774" s="99" t="s">
        <v>10111</v>
      </c>
      <c r="D9774" s="100">
        <v>186.93</v>
      </c>
    </row>
    <row r="9775" spans="1:4" x14ac:dyDescent="0.2">
      <c r="A9775" s="505">
        <v>11571</v>
      </c>
      <c r="B9775" s="98" t="s">
        <v>13385</v>
      </c>
      <c r="C9775" s="99" t="s">
        <v>10111</v>
      </c>
      <c r="D9775" s="100">
        <v>164.29</v>
      </c>
    </row>
    <row r="9776" spans="1:4" x14ac:dyDescent="0.2">
      <c r="A9776" s="505">
        <v>11561</v>
      </c>
      <c r="B9776" s="98" t="s">
        <v>13386</v>
      </c>
      <c r="C9776" s="99" t="s">
        <v>10111</v>
      </c>
      <c r="D9776" s="100">
        <v>127.07</v>
      </c>
    </row>
    <row r="9777" spans="1:4" x14ac:dyDescent="0.2">
      <c r="A9777" s="505">
        <v>11560</v>
      </c>
      <c r="B9777" s="98" t="s">
        <v>13387</v>
      </c>
      <c r="C9777" s="99" t="s">
        <v>10111</v>
      </c>
      <c r="D9777" s="100">
        <v>108.15</v>
      </c>
    </row>
    <row r="9778" spans="1:4" x14ac:dyDescent="0.2">
      <c r="A9778" s="505">
        <v>11499</v>
      </c>
      <c r="B9778" s="98" t="s">
        <v>13388</v>
      </c>
      <c r="C9778" s="99" t="s">
        <v>10111</v>
      </c>
      <c r="D9778" s="100">
        <v>995.08</v>
      </c>
    </row>
    <row r="9779" spans="1:4" x14ac:dyDescent="0.2">
      <c r="A9779" s="505">
        <v>34761</v>
      </c>
      <c r="B9779" s="98" t="s">
        <v>18982</v>
      </c>
      <c r="C9779" s="99" t="s">
        <v>10112</v>
      </c>
      <c r="D9779" s="100">
        <v>13.49</v>
      </c>
    </row>
    <row r="9780" spans="1:4" x14ac:dyDescent="0.2">
      <c r="A9780" s="505">
        <v>40924</v>
      </c>
      <c r="B9780" s="98" t="s">
        <v>13389</v>
      </c>
      <c r="C9780" s="99" t="s">
        <v>10297</v>
      </c>
      <c r="D9780" s="100">
        <v>2368.5700000000002</v>
      </c>
    </row>
    <row r="9781" spans="1:4" x14ac:dyDescent="0.2">
      <c r="A9781" s="505">
        <v>25957</v>
      </c>
      <c r="B9781" s="98" t="s">
        <v>18983</v>
      </c>
      <c r="C9781" s="99" t="s">
        <v>10112</v>
      </c>
      <c r="D9781" s="100">
        <v>15.84</v>
      </c>
    </row>
    <row r="9782" spans="1:4" x14ac:dyDescent="0.2">
      <c r="A9782" s="505">
        <v>40983</v>
      </c>
      <c r="B9782" s="98" t="s">
        <v>13390</v>
      </c>
      <c r="C9782" s="99" t="s">
        <v>10297</v>
      </c>
      <c r="D9782" s="100">
        <v>2781.19</v>
      </c>
    </row>
    <row r="9783" spans="1:4" x14ac:dyDescent="0.2">
      <c r="A9783" s="505">
        <v>2437</v>
      </c>
      <c r="B9783" s="98" t="s">
        <v>18984</v>
      </c>
      <c r="C9783" s="99" t="s">
        <v>10112</v>
      </c>
      <c r="D9783" s="100">
        <v>21.66</v>
      </c>
    </row>
    <row r="9784" spans="1:4" x14ac:dyDescent="0.2">
      <c r="A9784" s="505">
        <v>40921</v>
      </c>
      <c r="B9784" s="98" t="s">
        <v>13391</v>
      </c>
      <c r="C9784" s="99" t="s">
        <v>10297</v>
      </c>
      <c r="D9784" s="100">
        <v>3799.29</v>
      </c>
    </row>
    <row r="9785" spans="1:4" ht="25.5" x14ac:dyDescent="0.2">
      <c r="A9785" s="505">
        <v>40534</v>
      </c>
      <c r="B9785" s="98" t="s">
        <v>13392</v>
      </c>
      <c r="C9785" s="99" t="s">
        <v>10111</v>
      </c>
      <c r="D9785" s="100">
        <v>144.35</v>
      </c>
    </row>
    <row r="9786" spans="1:4" ht="25.5" x14ac:dyDescent="0.2">
      <c r="A9786" s="505">
        <v>14252</v>
      </c>
      <c r="B9786" s="98" t="s">
        <v>13393</v>
      </c>
      <c r="C9786" s="99" t="s">
        <v>10111</v>
      </c>
      <c r="D9786" s="100">
        <v>1976.04</v>
      </c>
    </row>
    <row r="9787" spans="1:4" ht="25.5" x14ac:dyDescent="0.2">
      <c r="A9787" s="505">
        <v>730</v>
      </c>
      <c r="B9787" s="98" t="s">
        <v>13394</v>
      </c>
      <c r="C9787" s="99" t="s">
        <v>10111</v>
      </c>
      <c r="D9787" s="100">
        <v>5279.61</v>
      </c>
    </row>
    <row r="9788" spans="1:4" ht="25.5" x14ac:dyDescent="0.2">
      <c r="A9788" s="505">
        <v>723</v>
      </c>
      <c r="B9788" s="98" t="s">
        <v>13395</v>
      </c>
      <c r="C9788" s="99" t="s">
        <v>10111</v>
      </c>
      <c r="D9788" s="100">
        <v>2624.15</v>
      </c>
    </row>
    <row r="9789" spans="1:4" ht="25.5" x14ac:dyDescent="0.2">
      <c r="A9789" s="505">
        <v>36502</v>
      </c>
      <c r="B9789" s="98" t="s">
        <v>13396</v>
      </c>
      <c r="C9789" s="99" t="s">
        <v>10111</v>
      </c>
      <c r="D9789" s="100">
        <v>2466.39</v>
      </c>
    </row>
    <row r="9790" spans="1:4" ht="25.5" x14ac:dyDescent="0.2">
      <c r="A9790" s="505">
        <v>36503</v>
      </c>
      <c r="B9790" s="98" t="s">
        <v>13397</v>
      </c>
      <c r="C9790" s="99" t="s">
        <v>10111</v>
      </c>
      <c r="D9790" s="100">
        <v>3041.35</v>
      </c>
    </row>
    <row r="9791" spans="1:4" ht="25.5" x14ac:dyDescent="0.2">
      <c r="A9791" s="505">
        <v>4090</v>
      </c>
      <c r="B9791" s="98" t="s">
        <v>13398</v>
      </c>
      <c r="C9791" s="99" t="s">
        <v>10111</v>
      </c>
      <c r="D9791" s="100">
        <v>567052.97</v>
      </c>
    </row>
    <row r="9792" spans="1:4" ht="25.5" x14ac:dyDescent="0.2">
      <c r="A9792" s="505">
        <v>13227</v>
      </c>
      <c r="B9792" s="98" t="s">
        <v>13399</v>
      </c>
      <c r="C9792" s="99" t="s">
        <v>10111</v>
      </c>
      <c r="D9792" s="100">
        <v>704634.02</v>
      </c>
    </row>
    <row r="9793" spans="1:4" ht="25.5" x14ac:dyDescent="0.2">
      <c r="A9793" s="505">
        <v>10597</v>
      </c>
      <c r="B9793" s="98" t="s">
        <v>13400</v>
      </c>
      <c r="C9793" s="99" t="s">
        <v>10111</v>
      </c>
      <c r="D9793" s="100">
        <v>741718.21</v>
      </c>
    </row>
    <row r="9794" spans="1:4" x14ac:dyDescent="0.2">
      <c r="A9794" s="505">
        <v>39628</v>
      </c>
      <c r="B9794" s="98" t="s">
        <v>13401</v>
      </c>
      <c r="C9794" s="99" t="s">
        <v>10111</v>
      </c>
      <c r="D9794" s="100">
        <v>2672.26</v>
      </c>
    </row>
    <row r="9795" spans="1:4" x14ac:dyDescent="0.2">
      <c r="A9795" s="505">
        <v>39404</v>
      </c>
      <c r="B9795" s="98" t="s">
        <v>13402</v>
      </c>
      <c r="C9795" s="99" t="s">
        <v>10111</v>
      </c>
      <c r="D9795" s="100">
        <v>1325.08</v>
      </c>
    </row>
    <row r="9796" spans="1:4" x14ac:dyDescent="0.2">
      <c r="A9796" s="505">
        <v>39402</v>
      </c>
      <c r="B9796" s="98" t="s">
        <v>13403</v>
      </c>
      <c r="C9796" s="99" t="s">
        <v>10111</v>
      </c>
      <c r="D9796" s="100">
        <v>1091.6199999999999</v>
      </c>
    </row>
    <row r="9797" spans="1:4" x14ac:dyDescent="0.2">
      <c r="A9797" s="505">
        <v>39403</v>
      </c>
      <c r="B9797" s="98" t="s">
        <v>13404</v>
      </c>
      <c r="C9797" s="99" t="s">
        <v>10111</v>
      </c>
      <c r="D9797" s="100">
        <v>1067.8699999999999</v>
      </c>
    </row>
    <row r="9798" spans="1:4" x14ac:dyDescent="0.2">
      <c r="A9798" s="505">
        <v>4093</v>
      </c>
      <c r="B9798" s="98" t="s">
        <v>13405</v>
      </c>
      <c r="C9798" s="99" t="s">
        <v>10112</v>
      </c>
      <c r="D9798" s="100">
        <v>15.14</v>
      </c>
    </row>
    <row r="9799" spans="1:4" x14ac:dyDescent="0.2">
      <c r="A9799" s="505">
        <v>10512</v>
      </c>
      <c r="B9799" s="98" t="s">
        <v>18985</v>
      </c>
      <c r="C9799" s="99" t="s">
        <v>10297</v>
      </c>
      <c r="D9799" s="100">
        <v>3229.83</v>
      </c>
    </row>
    <row r="9800" spans="1:4" x14ac:dyDescent="0.2">
      <c r="A9800" s="505">
        <v>20020</v>
      </c>
      <c r="B9800" s="98" t="s">
        <v>18986</v>
      </c>
      <c r="C9800" s="99" t="s">
        <v>10112</v>
      </c>
      <c r="D9800" s="100">
        <v>14.29</v>
      </c>
    </row>
    <row r="9801" spans="1:4" x14ac:dyDescent="0.2">
      <c r="A9801" s="505">
        <v>41038</v>
      </c>
      <c r="B9801" s="98" t="s">
        <v>13406</v>
      </c>
      <c r="C9801" s="99" t="s">
        <v>10297</v>
      </c>
      <c r="D9801" s="100">
        <v>3046.55</v>
      </c>
    </row>
    <row r="9802" spans="1:4" x14ac:dyDescent="0.2">
      <c r="A9802" s="505">
        <v>4094</v>
      </c>
      <c r="B9802" s="98" t="s">
        <v>18987</v>
      </c>
      <c r="C9802" s="99" t="s">
        <v>10112</v>
      </c>
      <c r="D9802" s="100">
        <v>20.22</v>
      </c>
    </row>
    <row r="9803" spans="1:4" x14ac:dyDescent="0.2">
      <c r="A9803" s="505">
        <v>40988</v>
      </c>
      <c r="B9803" s="98" t="s">
        <v>13407</v>
      </c>
      <c r="C9803" s="99" t="s">
        <v>10297</v>
      </c>
      <c r="D9803" s="100">
        <v>4313.2299999999996</v>
      </c>
    </row>
    <row r="9804" spans="1:4" x14ac:dyDescent="0.2">
      <c r="A9804" s="505">
        <v>4095</v>
      </c>
      <c r="B9804" s="98" t="s">
        <v>18988</v>
      </c>
      <c r="C9804" s="99" t="s">
        <v>10112</v>
      </c>
      <c r="D9804" s="100">
        <v>14.59</v>
      </c>
    </row>
    <row r="9805" spans="1:4" x14ac:dyDescent="0.2">
      <c r="A9805" s="505">
        <v>40990</v>
      </c>
      <c r="B9805" s="98" t="s">
        <v>13408</v>
      </c>
      <c r="C9805" s="99" t="s">
        <v>10297</v>
      </c>
      <c r="D9805" s="100">
        <v>2956.53</v>
      </c>
    </row>
    <row r="9806" spans="1:4" x14ac:dyDescent="0.2">
      <c r="A9806" s="505">
        <v>4097</v>
      </c>
      <c r="B9806" s="98" t="s">
        <v>18989</v>
      </c>
      <c r="C9806" s="99" t="s">
        <v>10112</v>
      </c>
      <c r="D9806" s="100">
        <v>17.39</v>
      </c>
    </row>
    <row r="9807" spans="1:4" x14ac:dyDescent="0.2">
      <c r="A9807" s="505">
        <v>40994</v>
      </c>
      <c r="B9807" s="98" t="s">
        <v>13409</v>
      </c>
      <c r="C9807" s="99" t="s">
        <v>10297</v>
      </c>
      <c r="D9807" s="100">
        <v>3524.15</v>
      </c>
    </row>
    <row r="9808" spans="1:4" x14ac:dyDescent="0.2">
      <c r="A9808" s="505">
        <v>4096</v>
      </c>
      <c r="B9808" s="98" t="s">
        <v>18990</v>
      </c>
      <c r="C9808" s="99" t="s">
        <v>10112</v>
      </c>
      <c r="D9808" s="100">
        <v>17.57</v>
      </c>
    </row>
    <row r="9809" spans="1:4" x14ac:dyDescent="0.2">
      <c r="A9809" s="505">
        <v>40992</v>
      </c>
      <c r="B9809" s="98" t="s">
        <v>13410</v>
      </c>
      <c r="C9809" s="99" t="s">
        <v>10297</v>
      </c>
      <c r="D9809" s="100">
        <v>3558.38</v>
      </c>
    </row>
    <row r="9810" spans="1:4" x14ac:dyDescent="0.2">
      <c r="A9810" s="505">
        <v>13955</v>
      </c>
      <c r="B9810" s="98" t="s">
        <v>13411</v>
      </c>
      <c r="C9810" s="99" t="s">
        <v>10111</v>
      </c>
      <c r="D9810" s="100">
        <v>1658.46</v>
      </c>
    </row>
    <row r="9811" spans="1:4" x14ac:dyDescent="0.2">
      <c r="A9811" s="505">
        <v>4114</v>
      </c>
      <c r="B9811" s="98" t="s">
        <v>13412</v>
      </c>
      <c r="C9811" s="99" t="s">
        <v>10111</v>
      </c>
      <c r="D9811" s="100">
        <v>37.79</v>
      </c>
    </row>
    <row r="9812" spans="1:4" x14ac:dyDescent="0.2">
      <c r="A9812" s="505">
        <v>36797</v>
      </c>
      <c r="B9812" s="98" t="s">
        <v>13413</v>
      </c>
      <c r="C9812" s="99" t="s">
        <v>10111</v>
      </c>
      <c r="D9812" s="100">
        <v>33.04</v>
      </c>
    </row>
    <row r="9813" spans="1:4" x14ac:dyDescent="0.2">
      <c r="A9813" s="505">
        <v>4107</v>
      </c>
      <c r="B9813" s="98" t="s">
        <v>13414</v>
      </c>
      <c r="C9813" s="99" t="s">
        <v>10111</v>
      </c>
      <c r="D9813" s="100">
        <v>31.82</v>
      </c>
    </row>
    <row r="9814" spans="1:4" x14ac:dyDescent="0.2">
      <c r="A9814" s="505">
        <v>36799</v>
      </c>
      <c r="B9814" s="98" t="s">
        <v>13415</v>
      </c>
      <c r="C9814" s="99" t="s">
        <v>10111</v>
      </c>
      <c r="D9814" s="100">
        <v>30.38</v>
      </c>
    </row>
    <row r="9815" spans="1:4" x14ac:dyDescent="0.2">
      <c r="A9815" s="505">
        <v>4108</v>
      </c>
      <c r="B9815" s="98" t="s">
        <v>13416</v>
      </c>
      <c r="C9815" s="99" t="s">
        <v>10111</v>
      </c>
      <c r="D9815" s="100">
        <v>25.58</v>
      </c>
    </row>
    <row r="9816" spans="1:4" x14ac:dyDescent="0.2">
      <c r="A9816" s="505">
        <v>4102</v>
      </c>
      <c r="B9816" s="98" t="s">
        <v>13417</v>
      </c>
      <c r="C9816" s="99" t="s">
        <v>10111</v>
      </c>
      <c r="D9816" s="100">
        <v>38.06</v>
      </c>
    </row>
    <row r="9817" spans="1:4" ht="25.5" x14ac:dyDescent="0.2">
      <c r="A9817" s="505">
        <v>10826</v>
      </c>
      <c r="B9817" s="98" t="s">
        <v>13418</v>
      </c>
      <c r="C9817" s="99" t="s">
        <v>10111</v>
      </c>
      <c r="D9817" s="100">
        <v>50.28</v>
      </c>
    </row>
    <row r="9818" spans="1:4" x14ac:dyDescent="0.2">
      <c r="A9818" s="505">
        <v>365</v>
      </c>
      <c r="B9818" s="98" t="s">
        <v>13419</v>
      </c>
      <c r="C9818" s="99" t="s">
        <v>10111</v>
      </c>
      <c r="D9818" s="100">
        <v>31.17</v>
      </c>
    </row>
    <row r="9819" spans="1:4" x14ac:dyDescent="0.2">
      <c r="A9819" s="505">
        <v>38639</v>
      </c>
      <c r="B9819" s="98" t="s">
        <v>13420</v>
      </c>
      <c r="C9819" s="99" t="s">
        <v>10111</v>
      </c>
      <c r="D9819" s="100">
        <v>120.68</v>
      </c>
    </row>
    <row r="9820" spans="1:4" x14ac:dyDescent="0.2">
      <c r="A9820" s="505">
        <v>38640</v>
      </c>
      <c r="B9820" s="98" t="s">
        <v>13421</v>
      </c>
      <c r="C9820" s="99" t="s">
        <v>10111</v>
      </c>
      <c r="D9820" s="100">
        <v>1.81</v>
      </c>
    </row>
    <row r="9821" spans="1:4" ht="25.5" x14ac:dyDescent="0.2">
      <c r="A9821" s="505">
        <v>358</v>
      </c>
      <c r="B9821" s="98" t="s">
        <v>13422</v>
      </c>
      <c r="C9821" s="99" t="s">
        <v>10111</v>
      </c>
      <c r="D9821" s="100">
        <v>37.21</v>
      </c>
    </row>
    <row r="9822" spans="1:4" ht="25.5" x14ac:dyDescent="0.2">
      <c r="A9822" s="505">
        <v>359</v>
      </c>
      <c r="B9822" s="98" t="s">
        <v>13423</v>
      </c>
      <c r="C9822" s="99" t="s">
        <v>10111</v>
      </c>
      <c r="D9822" s="100">
        <v>76.430000000000007</v>
      </c>
    </row>
    <row r="9823" spans="1:4" x14ac:dyDescent="0.2">
      <c r="A9823" s="505">
        <v>38641</v>
      </c>
      <c r="B9823" s="98" t="s">
        <v>13424</v>
      </c>
      <c r="C9823" s="99" t="s">
        <v>10111</v>
      </c>
      <c r="D9823" s="100">
        <v>75.430000000000007</v>
      </c>
    </row>
    <row r="9824" spans="1:4" ht="25.5" x14ac:dyDescent="0.2">
      <c r="A9824" s="505">
        <v>360</v>
      </c>
      <c r="B9824" s="98" t="s">
        <v>13425</v>
      </c>
      <c r="C9824" s="99" t="s">
        <v>10111</v>
      </c>
      <c r="D9824" s="100">
        <v>1.75</v>
      </c>
    </row>
    <row r="9825" spans="1:4" ht="25.5" x14ac:dyDescent="0.2">
      <c r="A9825" s="505">
        <v>4127</v>
      </c>
      <c r="B9825" s="98" t="s">
        <v>13426</v>
      </c>
      <c r="C9825" s="99" t="s">
        <v>10111</v>
      </c>
      <c r="D9825" s="100">
        <v>210.82</v>
      </c>
    </row>
    <row r="9826" spans="1:4" ht="25.5" x14ac:dyDescent="0.2">
      <c r="A9826" s="505">
        <v>4154</v>
      </c>
      <c r="B9826" s="98" t="s">
        <v>13427</v>
      </c>
      <c r="C9826" s="99" t="s">
        <v>10111</v>
      </c>
      <c r="D9826" s="100">
        <v>257.57</v>
      </c>
    </row>
    <row r="9827" spans="1:4" ht="25.5" x14ac:dyDescent="0.2">
      <c r="A9827" s="505">
        <v>4168</v>
      </c>
      <c r="B9827" s="98" t="s">
        <v>13428</v>
      </c>
      <c r="C9827" s="99" t="s">
        <v>10111</v>
      </c>
      <c r="D9827" s="100">
        <v>272.02</v>
      </c>
    </row>
    <row r="9828" spans="1:4" ht="25.5" x14ac:dyDescent="0.2">
      <c r="A9828" s="505">
        <v>4161</v>
      </c>
      <c r="B9828" s="98" t="s">
        <v>13429</v>
      </c>
      <c r="C9828" s="99" t="s">
        <v>10111</v>
      </c>
      <c r="D9828" s="100">
        <v>261.82</v>
      </c>
    </row>
    <row r="9829" spans="1:4" ht="38.25" x14ac:dyDescent="0.2">
      <c r="A9829" s="505">
        <v>42459</v>
      </c>
      <c r="B9829" s="98" t="s">
        <v>18991</v>
      </c>
      <c r="C9829" s="99" t="s">
        <v>10111</v>
      </c>
      <c r="D9829" s="100">
        <v>5382.14</v>
      </c>
    </row>
    <row r="9830" spans="1:4" x14ac:dyDescent="0.2">
      <c r="A9830" s="505">
        <v>4214</v>
      </c>
      <c r="B9830" s="98" t="s">
        <v>13430</v>
      </c>
      <c r="C9830" s="99" t="s">
        <v>10111</v>
      </c>
      <c r="D9830" s="100">
        <v>4.68</v>
      </c>
    </row>
    <row r="9831" spans="1:4" x14ac:dyDescent="0.2">
      <c r="A9831" s="505">
        <v>4215</v>
      </c>
      <c r="B9831" s="98" t="s">
        <v>13431</v>
      </c>
      <c r="C9831" s="99" t="s">
        <v>10111</v>
      </c>
      <c r="D9831" s="100">
        <v>3.88</v>
      </c>
    </row>
    <row r="9832" spans="1:4" x14ac:dyDescent="0.2">
      <c r="A9832" s="505">
        <v>4210</v>
      </c>
      <c r="B9832" s="98" t="s">
        <v>13432</v>
      </c>
      <c r="C9832" s="99" t="s">
        <v>10111</v>
      </c>
      <c r="D9832" s="100">
        <v>0.6</v>
      </c>
    </row>
    <row r="9833" spans="1:4" x14ac:dyDescent="0.2">
      <c r="A9833" s="505">
        <v>4212</v>
      </c>
      <c r="B9833" s="98" t="s">
        <v>13433</v>
      </c>
      <c r="C9833" s="99" t="s">
        <v>10111</v>
      </c>
      <c r="D9833" s="100">
        <v>1.56</v>
      </c>
    </row>
    <row r="9834" spans="1:4" x14ac:dyDescent="0.2">
      <c r="A9834" s="505">
        <v>4213</v>
      </c>
      <c r="B9834" s="98" t="s">
        <v>13434</v>
      </c>
      <c r="C9834" s="99" t="s">
        <v>10111</v>
      </c>
      <c r="D9834" s="100">
        <v>8.4499999999999993</v>
      </c>
    </row>
    <row r="9835" spans="1:4" x14ac:dyDescent="0.2">
      <c r="A9835" s="505">
        <v>4211</v>
      </c>
      <c r="B9835" s="98" t="s">
        <v>13435</v>
      </c>
      <c r="C9835" s="99" t="s">
        <v>10111</v>
      </c>
      <c r="D9835" s="100">
        <v>0.88</v>
      </c>
    </row>
    <row r="9836" spans="1:4" x14ac:dyDescent="0.2">
      <c r="A9836" s="505">
        <v>4209</v>
      </c>
      <c r="B9836" s="98" t="s">
        <v>13436</v>
      </c>
      <c r="C9836" s="99" t="s">
        <v>10111</v>
      </c>
      <c r="D9836" s="100">
        <v>13.44</v>
      </c>
    </row>
    <row r="9837" spans="1:4" x14ac:dyDescent="0.2">
      <c r="A9837" s="505">
        <v>4180</v>
      </c>
      <c r="B9837" s="98" t="s">
        <v>13437</v>
      </c>
      <c r="C9837" s="99" t="s">
        <v>10111</v>
      </c>
      <c r="D9837" s="100">
        <v>10.119999999999999</v>
      </c>
    </row>
    <row r="9838" spans="1:4" x14ac:dyDescent="0.2">
      <c r="A9838" s="505">
        <v>4177</v>
      </c>
      <c r="B9838" s="98" t="s">
        <v>13438</v>
      </c>
      <c r="C9838" s="99" t="s">
        <v>10111</v>
      </c>
      <c r="D9838" s="100">
        <v>3.36</v>
      </c>
    </row>
    <row r="9839" spans="1:4" x14ac:dyDescent="0.2">
      <c r="A9839" s="505">
        <v>4179</v>
      </c>
      <c r="B9839" s="98" t="s">
        <v>13439</v>
      </c>
      <c r="C9839" s="99" t="s">
        <v>10111</v>
      </c>
      <c r="D9839" s="100">
        <v>6.87</v>
      </c>
    </row>
    <row r="9840" spans="1:4" x14ac:dyDescent="0.2">
      <c r="A9840" s="505">
        <v>4208</v>
      </c>
      <c r="B9840" s="98" t="s">
        <v>13440</v>
      </c>
      <c r="C9840" s="99" t="s">
        <v>10111</v>
      </c>
      <c r="D9840" s="100">
        <v>31.99</v>
      </c>
    </row>
    <row r="9841" spans="1:4" x14ac:dyDescent="0.2">
      <c r="A9841" s="505">
        <v>4181</v>
      </c>
      <c r="B9841" s="98" t="s">
        <v>13441</v>
      </c>
      <c r="C9841" s="99" t="s">
        <v>10111</v>
      </c>
      <c r="D9841" s="100">
        <v>20.9</v>
      </c>
    </row>
    <row r="9842" spans="1:4" x14ac:dyDescent="0.2">
      <c r="A9842" s="505">
        <v>4178</v>
      </c>
      <c r="B9842" s="98" t="s">
        <v>13442</v>
      </c>
      <c r="C9842" s="99" t="s">
        <v>10111</v>
      </c>
      <c r="D9842" s="100">
        <v>4.6500000000000004</v>
      </c>
    </row>
    <row r="9843" spans="1:4" x14ac:dyDescent="0.2">
      <c r="A9843" s="505">
        <v>4182</v>
      </c>
      <c r="B9843" s="98" t="s">
        <v>13443</v>
      </c>
      <c r="C9843" s="99" t="s">
        <v>10111</v>
      </c>
      <c r="D9843" s="100">
        <v>52.04</v>
      </c>
    </row>
    <row r="9844" spans="1:4" x14ac:dyDescent="0.2">
      <c r="A9844" s="505">
        <v>4183</v>
      </c>
      <c r="B9844" s="98" t="s">
        <v>13444</v>
      </c>
      <c r="C9844" s="99" t="s">
        <v>10111</v>
      </c>
      <c r="D9844" s="100">
        <v>83.78</v>
      </c>
    </row>
    <row r="9845" spans="1:4" x14ac:dyDescent="0.2">
      <c r="A9845" s="505">
        <v>4184</v>
      </c>
      <c r="B9845" s="98" t="s">
        <v>13445</v>
      </c>
      <c r="C9845" s="99" t="s">
        <v>10111</v>
      </c>
      <c r="D9845" s="100">
        <v>184.95</v>
      </c>
    </row>
    <row r="9846" spans="1:4" x14ac:dyDescent="0.2">
      <c r="A9846" s="505">
        <v>4185</v>
      </c>
      <c r="B9846" s="98" t="s">
        <v>13446</v>
      </c>
      <c r="C9846" s="99" t="s">
        <v>10111</v>
      </c>
      <c r="D9846" s="100">
        <v>307.3</v>
      </c>
    </row>
    <row r="9847" spans="1:4" x14ac:dyDescent="0.2">
      <c r="A9847" s="505">
        <v>4205</v>
      </c>
      <c r="B9847" s="98" t="s">
        <v>13447</v>
      </c>
      <c r="C9847" s="99" t="s">
        <v>10111</v>
      </c>
      <c r="D9847" s="100">
        <v>17.75</v>
      </c>
    </row>
    <row r="9848" spans="1:4" x14ac:dyDescent="0.2">
      <c r="A9848" s="505">
        <v>4192</v>
      </c>
      <c r="B9848" s="98" t="s">
        <v>13448</v>
      </c>
      <c r="C9848" s="99" t="s">
        <v>10111</v>
      </c>
      <c r="D9848" s="100">
        <v>17.75</v>
      </c>
    </row>
    <row r="9849" spans="1:4" x14ac:dyDescent="0.2">
      <c r="A9849" s="505">
        <v>4191</v>
      </c>
      <c r="B9849" s="98" t="s">
        <v>13449</v>
      </c>
      <c r="C9849" s="99" t="s">
        <v>10111</v>
      </c>
      <c r="D9849" s="100">
        <v>17.75</v>
      </c>
    </row>
    <row r="9850" spans="1:4" x14ac:dyDescent="0.2">
      <c r="A9850" s="505">
        <v>4207</v>
      </c>
      <c r="B9850" s="98" t="s">
        <v>13450</v>
      </c>
      <c r="C9850" s="99" t="s">
        <v>10111</v>
      </c>
      <c r="D9850" s="100">
        <v>14.28</v>
      </c>
    </row>
    <row r="9851" spans="1:4" x14ac:dyDescent="0.2">
      <c r="A9851" s="505">
        <v>4206</v>
      </c>
      <c r="B9851" s="98" t="s">
        <v>13451</v>
      </c>
      <c r="C9851" s="99" t="s">
        <v>10111</v>
      </c>
      <c r="D9851" s="100">
        <v>13.87</v>
      </c>
    </row>
    <row r="9852" spans="1:4" x14ac:dyDescent="0.2">
      <c r="A9852" s="505">
        <v>4190</v>
      </c>
      <c r="B9852" s="98" t="s">
        <v>13452</v>
      </c>
      <c r="C9852" s="99" t="s">
        <v>10111</v>
      </c>
      <c r="D9852" s="100">
        <v>13.87</v>
      </c>
    </row>
    <row r="9853" spans="1:4" x14ac:dyDescent="0.2">
      <c r="A9853" s="505">
        <v>4186</v>
      </c>
      <c r="B9853" s="98" t="s">
        <v>13453</v>
      </c>
      <c r="C9853" s="99" t="s">
        <v>10111</v>
      </c>
      <c r="D9853" s="100">
        <v>4.0999999999999996</v>
      </c>
    </row>
    <row r="9854" spans="1:4" x14ac:dyDescent="0.2">
      <c r="A9854" s="505">
        <v>4188</v>
      </c>
      <c r="B9854" s="98" t="s">
        <v>13454</v>
      </c>
      <c r="C9854" s="99" t="s">
        <v>10111</v>
      </c>
      <c r="D9854" s="100">
        <v>8.3699999999999992</v>
      </c>
    </row>
    <row r="9855" spans="1:4" x14ac:dyDescent="0.2">
      <c r="A9855" s="505">
        <v>4189</v>
      </c>
      <c r="B9855" s="98" t="s">
        <v>13455</v>
      </c>
      <c r="C9855" s="99" t="s">
        <v>10111</v>
      </c>
      <c r="D9855" s="100">
        <v>8.3699999999999992</v>
      </c>
    </row>
    <row r="9856" spans="1:4" x14ac:dyDescent="0.2">
      <c r="A9856" s="505">
        <v>4197</v>
      </c>
      <c r="B9856" s="98" t="s">
        <v>13456</v>
      </c>
      <c r="C9856" s="99" t="s">
        <v>10111</v>
      </c>
      <c r="D9856" s="100">
        <v>44.31</v>
      </c>
    </row>
    <row r="9857" spans="1:4" x14ac:dyDescent="0.2">
      <c r="A9857" s="505">
        <v>4194</v>
      </c>
      <c r="B9857" s="98" t="s">
        <v>13457</v>
      </c>
      <c r="C9857" s="99" t="s">
        <v>10111</v>
      </c>
      <c r="D9857" s="100">
        <v>26.77</v>
      </c>
    </row>
    <row r="9858" spans="1:4" x14ac:dyDescent="0.2">
      <c r="A9858" s="505">
        <v>4193</v>
      </c>
      <c r="B9858" s="98" t="s">
        <v>13458</v>
      </c>
      <c r="C9858" s="99" t="s">
        <v>10111</v>
      </c>
      <c r="D9858" s="100">
        <v>26.77</v>
      </c>
    </row>
    <row r="9859" spans="1:4" x14ac:dyDescent="0.2">
      <c r="A9859" s="505">
        <v>4204</v>
      </c>
      <c r="B9859" s="98" t="s">
        <v>13459</v>
      </c>
      <c r="C9859" s="99" t="s">
        <v>10111</v>
      </c>
      <c r="D9859" s="100">
        <v>26.77</v>
      </c>
    </row>
    <row r="9860" spans="1:4" x14ac:dyDescent="0.2">
      <c r="A9860" s="505">
        <v>4187</v>
      </c>
      <c r="B9860" s="98" t="s">
        <v>13460</v>
      </c>
      <c r="C9860" s="99" t="s">
        <v>10111</v>
      </c>
      <c r="D9860" s="100">
        <v>5.33</v>
      </c>
    </row>
    <row r="9861" spans="1:4" x14ac:dyDescent="0.2">
      <c r="A9861" s="505">
        <v>4202</v>
      </c>
      <c r="B9861" s="98" t="s">
        <v>13461</v>
      </c>
      <c r="C9861" s="99" t="s">
        <v>10111</v>
      </c>
      <c r="D9861" s="100">
        <v>80.930000000000007</v>
      </c>
    </row>
    <row r="9862" spans="1:4" x14ac:dyDescent="0.2">
      <c r="A9862" s="505">
        <v>4203</v>
      </c>
      <c r="B9862" s="98" t="s">
        <v>13462</v>
      </c>
      <c r="C9862" s="99" t="s">
        <v>10111</v>
      </c>
      <c r="D9862" s="100">
        <v>71.47</v>
      </c>
    </row>
    <row r="9863" spans="1:4" x14ac:dyDescent="0.2">
      <c r="A9863" s="505">
        <v>40368</v>
      </c>
      <c r="B9863" s="98" t="s">
        <v>18992</v>
      </c>
      <c r="C9863" s="99" t="s">
        <v>10111</v>
      </c>
      <c r="D9863" s="100">
        <v>44.61</v>
      </c>
    </row>
    <row r="9864" spans="1:4" x14ac:dyDescent="0.2">
      <c r="A9864" s="505">
        <v>40365</v>
      </c>
      <c r="B9864" s="98" t="s">
        <v>18993</v>
      </c>
      <c r="C9864" s="99" t="s">
        <v>10111</v>
      </c>
      <c r="D9864" s="100">
        <v>30.1</v>
      </c>
    </row>
    <row r="9865" spans="1:4" x14ac:dyDescent="0.2">
      <c r="A9865" s="505">
        <v>40356</v>
      </c>
      <c r="B9865" s="98" t="s">
        <v>18994</v>
      </c>
      <c r="C9865" s="99" t="s">
        <v>10111</v>
      </c>
      <c r="D9865" s="100">
        <v>10.28</v>
      </c>
    </row>
    <row r="9866" spans="1:4" x14ac:dyDescent="0.2">
      <c r="A9866" s="505">
        <v>40362</v>
      </c>
      <c r="B9866" s="98" t="s">
        <v>18995</v>
      </c>
      <c r="C9866" s="99" t="s">
        <v>10111</v>
      </c>
      <c r="D9866" s="100">
        <v>19.93</v>
      </c>
    </row>
    <row r="9867" spans="1:4" x14ac:dyDescent="0.2">
      <c r="A9867" s="505">
        <v>40374</v>
      </c>
      <c r="B9867" s="98" t="s">
        <v>18996</v>
      </c>
      <c r="C9867" s="99" t="s">
        <v>10111</v>
      </c>
      <c r="D9867" s="100">
        <v>116.6</v>
      </c>
    </row>
    <row r="9868" spans="1:4" x14ac:dyDescent="0.2">
      <c r="A9868" s="505">
        <v>40371</v>
      </c>
      <c r="B9868" s="98" t="s">
        <v>18997</v>
      </c>
      <c r="C9868" s="99" t="s">
        <v>10111</v>
      </c>
      <c r="D9868" s="100">
        <v>73.39</v>
      </c>
    </row>
    <row r="9869" spans="1:4" x14ac:dyDescent="0.2">
      <c r="A9869" s="505">
        <v>40359</v>
      </c>
      <c r="B9869" s="98" t="s">
        <v>18998</v>
      </c>
      <c r="C9869" s="99" t="s">
        <v>10111</v>
      </c>
      <c r="D9869" s="100">
        <v>13.28</v>
      </c>
    </row>
    <row r="9870" spans="1:4" x14ac:dyDescent="0.2">
      <c r="A9870" s="505">
        <v>7595</v>
      </c>
      <c r="B9870" s="98" t="s">
        <v>13463</v>
      </c>
      <c r="C9870" s="99" t="s">
        <v>10112</v>
      </c>
      <c r="D9870" s="100">
        <v>8.49</v>
      </c>
    </row>
    <row r="9871" spans="1:4" x14ac:dyDescent="0.2">
      <c r="A9871" s="505">
        <v>41094</v>
      </c>
      <c r="B9871" s="98" t="s">
        <v>13464</v>
      </c>
      <c r="C9871" s="99" t="s">
        <v>10297</v>
      </c>
      <c r="D9871" s="100">
        <v>1561.28</v>
      </c>
    </row>
    <row r="9872" spans="1:4" ht="25.5" x14ac:dyDescent="0.2">
      <c r="A9872" s="505">
        <v>38175</v>
      </c>
      <c r="B9872" s="98" t="s">
        <v>13465</v>
      </c>
      <c r="C9872" s="99" t="s">
        <v>10111</v>
      </c>
      <c r="D9872" s="100">
        <v>2.19</v>
      </c>
    </row>
    <row r="9873" spans="1:4" ht="25.5" x14ac:dyDescent="0.2">
      <c r="A9873" s="505">
        <v>38176</v>
      </c>
      <c r="B9873" s="98" t="s">
        <v>13466</v>
      </c>
      <c r="C9873" s="99" t="s">
        <v>10111</v>
      </c>
      <c r="D9873" s="100">
        <v>5.94</v>
      </c>
    </row>
    <row r="9874" spans="1:4" ht="25.5" x14ac:dyDescent="0.2">
      <c r="A9874" s="505">
        <v>36152</v>
      </c>
      <c r="B9874" s="98" t="s">
        <v>13467</v>
      </c>
      <c r="C9874" s="99" t="s">
        <v>10111</v>
      </c>
      <c r="D9874" s="100">
        <v>3.7</v>
      </c>
    </row>
    <row r="9875" spans="1:4" x14ac:dyDescent="0.2">
      <c r="A9875" s="505">
        <v>11138</v>
      </c>
      <c r="B9875" s="98" t="s">
        <v>13468</v>
      </c>
      <c r="C9875" s="99" t="s">
        <v>10172</v>
      </c>
      <c r="D9875" s="100">
        <v>2.11</v>
      </c>
    </row>
    <row r="9876" spans="1:4" x14ac:dyDescent="0.2">
      <c r="A9876" s="505">
        <v>5333</v>
      </c>
      <c r="B9876" s="98" t="s">
        <v>13469</v>
      </c>
      <c r="C9876" s="99" t="s">
        <v>10172</v>
      </c>
      <c r="D9876" s="100">
        <v>16.11</v>
      </c>
    </row>
    <row r="9877" spans="1:4" x14ac:dyDescent="0.2">
      <c r="A9877" s="505">
        <v>4221</v>
      </c>
      <c r="B9877" s="98" t="s">
        <v>13470</v>
      </c>
      <c r="C9877" s="99" t="s">
        <v>10172</v>
      </c>
      <c r="D9877" s="100">
        <v>3.28</v>
      </c>
    </row>
    <row r="9878" spans="1:4" ht="25.5" x14ac:dyDescent="0.2">
      <c r="A9878" s="505">
        <v>4227</v>
      </c>
      <c r="B9878" s="98" t="s">
        <v>13471</v>
      </c>
      <c r="C9878" s="99" t="s">
        <v>10172</v>
      </c>
      <c r="D9878" s="100">
        <v>15.34</v>
      </c>
    </row>
    <row r="9879" spans="1:4" ht="25.5" x14ac:dyDescent="0.2">
      <c r="A9879" s="505">
        <v>38170</v>
      </c>
      <c r="B9879" s="98" t="s">
        <v>13472</v>
      </c>
      <c r="C9879" s="99" t="s">
        <v>10111</v>
      </c>
      <c r="D9879" s="100">
        <v>10.01</v>
      </c>
    </row>
    <row r="9880" spans="1:4" x14ac:dyDescent="0.2">
      <c r="A9880" s="505">
        <v>4252</v>
      </c>
      <c r="B9880" s="98" t="s">
        <v>18999</v>
      </c>
      <c r="C9880" s="99" t="s">
        <v>10112</v>
      </c>
      <c r="D9880" s="100">
        <v>18.53</v>
      </c>
    </row>
    <row r="9881" spans="1:4" x14ac:dyDescent="0.2">
      <c r="A9881" s="505">
        <v>40980</v>
      </c>
      <c r="B9881" s="98" t="s">
        <v>13473</v>
      </c>
      <c r="C9881" s="99" t="s">
        <v>10297</v>
      </c>
      <c r="D9881" s="100">
        <v>3250.63</v>
      </c>
    </row>
    <row r="9882" spans="1:4" x14ac:dyDescent="0.2">
      <c r="A9882" s="505">
        <v>4243</v>
      </c>
      <c r="B9882" s="98" t="s">
        <v>13474</v>
      </c>
      <c r="C9882" s="99" t="s">
        <v>10112</v>
      </c>
      <c r="D9882" s="100">
        <v>13.64</v>
      </c>
    </row>
    <row r="9883" spans="1:4" x14ac:dyDescent="0.2">
      <c r="A9883" s="505">
        <v>41031</v>
      </c>
      <c r="B9883" s="98" t="s">
        <v>13475</v>
      </c>
      <c r="C9883" s="99" t="s">
        <v>10297</v>
      </c>
      <c r="D9883" s="100">
        <v>2395.56</v>
      </c>
    </row>
    <row r="9884" spans="1:4" x14ac:dyDescent="0.2">
      <c r="A9884" s="505">
        <v>40986</v>
      </c>
      <c r="B9884" s="98" t="s">
        <v>19000</v>
      </c>
      <c r="C9884" s="99" t="s">
        <v>10297</v>
      </c>
      <c r="D9884" s="100">
        <v>2311.8000000000002</v>
      </c>
    </row>
    <row r="9885" spans="1:4" x14ac:dyDescent="0.2">
      <c r="A9885" s="505">
        <v>37666</v>
      </c>
      <c r="B9885" s="98" t="s">
        <v>19001</v>
      </c>
      <c r="C9885" s="99" t="s">
        <v>10112</v>
      </c>
      <c r="D9885" s="100">
        <v>13.17</v>
      </c>
    </row>
    <row r="9886" spans="1:4" x14ac:dyDescent="0.2">
      <c r="A9886" s="505">
        <v>4250</v>
      </c>
      <c r="B9886" s="98" t="s">
        <v>13476</v>
      </c>
      <c r="C9886" s="99" t="s">
        <v>10112</v>
      </c>
      <c r="D9886" s="100">
        <v>15.94</v>
      </c>
    </row>
    <row r="9887" spans="1:4" x14ac:dyDescent="0.2">
      <c r="A9887" s="505">
        <v>40978</v>
      </c>
      <c r="B9887" s="98" t="s">
        <v>13477</v>
      </c>
      <c r="C9887" s="99" t="s">
        <v>10297</v>
      </c>
      <c r="D9887" s="100">
        <v>2797.41</v>
      </c>
    </row>
    <row r="9888" spans="1:4" x14ac:dyDescent="0.2">
      <c r="A9888" s="505">
        <v>25960</v>
      </c>
      <c r="B9888" s="98" t="s">
        <v>13478</v>
      </c>
      <c r="C9888" s="99" t="s">
        <v>10112</v>
      </c>
      <c r="D9888" s="100">
        <v>16.809999999999999</v>
      </c>
    </row>
    <row r="9889" spans="1:4" x14ac:dyDescent="0.2">
      <c r="A9889" s="505">
        <v>41043</v>
      </c>
      <c r="B9889" s="98" t="s">
        <v>13479</v>
      </c>
      <c r="C9889" s="99" t="s">
        <v>10297</v>
      </c>
      <c r="D9889" s="100">
        <v>2948.39</v>
      </c>
    </row>
    <row r="9890" spans="1:4" x14ac:dyDescent="0.2">
      <c r="A9890" s="505">
        <v>4234</v>
      </c>
      <c r="B9890" s="98" t="s">
        <v>13480</v>
      </c>
      <c r="C9890" s="99" t="s">
        <v>10112</v>
      </c>
      <c r="D9890" s="100">
        <v>18.420000000000002</v>
      </c>
    </row>
    <row r="9891" spans="1:4" x14ac:dyDescent="0.2">
      <c r="A9891" s="505">
        <v>40987</v>
      </c>
      <c r="B9891" s="98" t="s">
        <v>13481</v>
      </c>
      <c r="C9891" s="99" t="s">
        <v>10297</v>
      </c>
      <c r="D9891" s="100">
        <v>3229.83</v>
      </c>
    </row>
    <row r="9892" spans="1:4" x14ac:dyDescent="0.2">
      <c r="A9892" s="505">
        <v>4253</v>
      </c>
      <c r="B9892" s="98" t="s">
        <v>13482</v>
      </c>
      <c r="C9892" s="99" t="s">
        <v>10112</v>
      </c>
      <c r="D9892" s="100">
        <v>14.59</v>
      </c>
    </row>
    <row r="9893" spans="1:4" x14ac:dyDescent="0.2">
      <c r="A9893" s="505">
        <v>40981</v>
      </c>
      <c r="B9893" s="98" t="s">
        <v>13483</v>
      </c>
      <c r="C9893" s="99" t="s">
        <v>10297</v>
      </c>
      <c r="D9893" s="100">
        <v>2561.21</v>
      </c>
    </row>
    <row r="9894" spans="1:4" x14ac:dyDescent="0.2">
      <c r="A9894" s="505">
        <v>4254</v>
      </c>
      <c r="B9894" s="98" t="s">
        <v>13484</v>
      </c>
      <c r="C9894" s="99" t="s">
        <v>10112</v>
      </c>
      <c r="D9894" s="100">
        <v>27.25</v>
      </c>
    </row>
    <row r="9895" spans="1:4" x14ac:dyDescent="0.2">
      <c r="A9895" s="505">
        <v>41036</v>
      </c>
      <c r="B9895" s="98" t="s">
        <v>13485</v>
      </c>
      <c r="C9895" s="99" t="s">
        <v>10297</v>
      </c>
      <c r="D9895" s="100">
        <v>4779.0200000000004</v>
      </c>
    </row>
    <row r="9896" spans="1:4" x14ac:dyDescent="0.2">
      <c r="A9896" s="505">
        <v>4251</v>
      </c>
      <c r="B9896" s="98" t="s">
        <v>13486</v>
      </c>
      <c r="C9896" s="99" t="s">
        <v>10112</v>
      </c>
      <c r="D9896" s="100">
        <v>20.84</v>
      </c>
    </row>
    <row r="9897" spans="1:4" x14ac:dyDescent="0.2">
      <c r="A9897" s="505">
        <v>40979</v>
      </c>
      <c r="B9897" s="98" t="s">
        <v>13487</v>
      </c>
      <c r="C9897" s="99" t="s">
        <v>10297</v>
      </c>
      <c r="D9897" s="100">
        <v>3657.85</v>
      </c>
    </row>
    <row r="9898" spans="1:4" x14ac:dyDescent="0.2">
      <c r="A9898" s="505">
        <v>4230</v>
      </c>
      <c r="B9898" s="98" t="s">
        <v>19002</v>
      </c>
      <c r="C9898" s="99" t="s">
        <v>10112</v>
      </c>
      <c r="D9898" s="100">
        <v>17.41</v>
      </c>
    </row>
    <row r="9899" spans="1:4" x14ac:dyDescent="0.2">
      <c r="A9899" s="505">
        <v>40998</v>
      </c>
      <c r="B9899" s="98" t="s">
        <v>13488</v>
      </c>
      <c r="C9899" s="99" t="s">
        <v>10297</v>
      </c>
      <c r="D9899" s="100">
        <v>3055.82</v>
      </c>
    </row>
    <row r="9900" spans="1:4" x14ac:dyDescent="0.2">
      <c r="A9900" s="505">
        <v>4257</v>
      </c>
      <c r="B9900" s="98" t="s">
        <v>13489</v>
      </c>
      <c r="C9900" s="99" t="s">
        <v>10112</v>
      </c>
      <c r="D9900" s="100">
        <v>8.58</v>
      </c>
    </row>
    <row r="9901" spans="1:4" x14ac:dyDescent="0.2">
      <c r="A9901" s="505">
        <v>40982</v>
      </c>
      <c r="B9901" s="98" t="s">
        <v>13490</v>
      </c>
      <c r="C9901" s="99" t="s">
        <v>10297</v>
      </c>
      <c r="D9901" s="100">
        <v>1507.66</v>
      </c>
    </row>
    <row r="9902" spans="1:4" x14ac:dyDescent="0.2">
      <c r="A9902" s="505">
        <v>41029</v>
      </c>
      <c r="B9902" s="98" t="s">
        <v>13491</v>
      </c>
      <c r="C9902" s="99" t="s">
        <v>10297</v>
      </c>
      <c r="D9902" s="100">
        <v>2735.3</v>
      </c>
    </row>
    <row r="9903" spans="1:4" x14ac:dyDescent="0.2">
      <c r="A9903" s="505">
        <v>4240</v>
      </c>
      <c r="B9903" s="98" t="s">
        <v>19003</v>
      </c>
      <c r="C9903" s="99" t="s">
        <v>10112</v>
      </c>
      <c r="D9903" s="100">
        <v>17.09</v>
      </c>
    </row>
    <row r="9904" spans="1:4" x14ac:dyDescent="0.2">
      <c r="A9904" s="505">
        <v>41026</v>
      </c>
      <c r="B9904" s="98" t="s">
        <v>13492</v>
      </c>
      <c r="C9904" s="99" t="s">
        <v>10297</v>
      </c>
      <c r="D9904" s="100">
        <v>2998.65</v>
      </c>
    </row>
    <row r="9905" spans="1:4" x14ac:dyDescent="0.2">
      <c r="A9905" s="505">
        <v>4239</v>
      </c>
      <c r="B9905" s="98" t="s">
        <v>13493</v>
      </c>
      <c r="C9905" s="99" t="s">
        <v>10112</v>
      </c>
      <c r="D9905" s="100">
        <v>20.98</v>
      </c>
    </row>
    <row r="9906" spans="1:4" x14ac:dyDescent="0.2">
      <c r="A9906" s="505">
        <v>41024</v>
      </c>
      <c r="B9906" s="98" t="s">
        <v>13494</v>
      </c>
      <c r="C9906" s="99" t="s">
        <v>10297</v>
      </c>
      <c r="D9906" s="100">
        <v>3678.79</v>
      </c>
    </row>
    <row r="9907" spans="1:4" x14ac:dyDescent="0.2">
      <c r="A9907" s="505">
        <v>4248</v>
      </c>
      <c r="B9907" s="98" t="s">
        <v>13495</v>
      </c>
      <c r="C9907" s="99" t="s">
        <v>10112</v>
      </c>
      <c r="D9907" s="100">
        <v>16.48</v>
      </c>
    </row>
    <row r="9908" spans="1:4" x14ac:dyDescent="0.2">
      <c r="A9908" s="505">
        <v>41033</v>
      </c>
      <c r="B9908" s="98" t="s">
        <v>13496</v>
      </c>
      <c r="C9908" s="99" t="s">
        <v>10297</v>
      </c>
      <c r="D9908" s="100">
        <v>2892.31</v>
      </c>
    </row>
    <row r="9909" spans="1:4" x14ac:dyDescent="0.2">
      <c r="A9909" s="505">
        <v>25959</v>
      </c>
      <c r="B9909" s="98" t="s">
        <v>13497</v>
      </c>
      <c r="C9909" s="99" t="s">
        <v>10112</v>
      </c>
      <c r="D9909" s="100">
        <v>17.64</v>
      </c>
    </row>
    <row r="9910" spans="1:4" x14ac:dyDescent="0.2">
      <c r="A9910" s="505">
        <v>41040</v>
      </c>
      <c r="B9910" s="98" t="s">
        <v>19004</v>
      </c>
      <c r="C9910" s="99" t="s">
        <v>10297</v>
      </c>
      <c r="D9910" s="100">
        <v>3095.8</v>
      </c>
    </row>
    <row r="9911" spans="1:4" x14ac:dyDescent="0.2">
      <c r="A9911" s="505">
        <v>4238</v>
      </c>
      <c r="B9911" s="98" t="s">
        <v>13498</v>
      </c>
      <c r="C9911" s="99" t="s">
        <v>10112</v>
      </c>
      <c r="D9911" s="100">
        <v>13.28</v>
      </c>
    </row>
    <row r="9912" spans="1:4" x14ac:dyDescent="0.2">
      <c r="A9912" s="505">
        <v>41012</v>
      </c>
      <c r="B9912" s="98" t="s">
        <v>13499</v>
      </c>
      <c r="C9912" s="99" t="s">
        <v>10297</v>
      </c>
      <c r="D9912" s="100">
        <v>2331.2800000000002</v>
      </c>
    </row>
    <row r="9913" spans="1:4" x14ac:dyDescent="0.2">
      <c r="A9913" s="505">
        <v>4237</v>
      </c>
      <c r="B9913" s="98" t="s">
        <v>19005</v>
      </c>
      <c r="C9913" s="99" t="s">
        <v>10112</v>
      </c>
      <c r="D9913" s="100">
        <v>19.23</v>
      </c>
    </row>
    <row r="9914" spans="1:4" x14ac:dyDescent="0.2">
      <c r="A9914" s="505">
        <v>41002</v>
      </c>
      <c r="B9914" s="98" t="s">
        <v>13500</v>
      </c>
      <c r="C9914" s="99" t="s">
        <v>10297</v>
      </c>
      <c r="D9914" s="100">
        <v>3374</v>
      </c>
    </row>
    <row r="9915" spans="1:4" x14ac:dyDescent="0.2">
      <c r="A9915" s="505">
        <v>4233</v>
      </c>
      <c r="B9915" s="98" t="s">
        <v>13501</v>
      </c>
      <c r="C9915" s="99" t="s">
        <v>10112</v>
      </c>
      <c r="D9915" s="100">
        <v>15.16</v>
      </c>
    </row>
    <row r="9916" spans="1:4" x14ac:dyDescent="0.2">
      <c r="A9916" s="505">
        <v>41001</v>
      </c>
      <c r="B9916" s="98" t="s">
        <v>13502</v>
      </c>
      <c r="C9916" s="99" t="s">
        <v>10297</v>
      </c>
      <c r="D9916" s="100">
        <v>2658.57</v>
      </c>
    </row>
    <row r="9917" spans="1:4" x14ac:dyDescent="0.2">
      <c r="A9917" s="505">
        <v>2</v>
      </c>
      <c r="B9917" s="98" t="s">
        <v>13503</v>
      </c>
      <c r="C9917" s="99" t="s">
        <v>10119</v>
      </c>
      <c r="D9917" s="100">
        <v>8.2100000000000009</v>
      </c>
    </row>
    <row r="9918" spans="1:4" ht="25.5" x14ac:dyDescent="0.2">
      <c r="A9918" s="505">
        <v>36517</v>
      </c>
      <c r="B9918" s="98" t="s">
        <v>13504</v>
      </c>
      <c r="C9918" s="99" t="s">
        <v>10111</v>
      </c>
      <c r="D9918" s="100">
        <v>297480</v>
      </c>
    </row>
    <row r="9919" spans="1:4" ht="25.5" x14ac:dyDescent="0.2">
      <c r="A9919" s="505">
        <v>4262</v>
      </c>
      <c r="B9919" s="98" t="s">
        <v>13505</v>
      </c>
      <c r="C9919" s="99" t="s">
        <v>10111</v>
      </c>
      <c r="D9919" s="100">
        <v>335000</v>
      </c>
    </row>
    <row r="9920" spans="1:4" ht="25.5" x14ac:dyDescent="0.2">
      <c r="A9920" s="505">
        <v>4263</v>
      </c>
      <c r="B9920" s="98" t="s">
        <v>13506</v>
      </c>
      <c r="C9920" s="99" t="s">
        <v>10111</v>
      </c>
      <c r="D9920" s="100">
        <v>464533.31</v>
      </c>
    </row>
    <row r="9921" spans="1:4" ht="25.5" x14ac:dyDescent="0.2">
      <c r="A9921" s="505">
        <v>36518</v>
      </c>
      <c r="B9921" s="98" t="s">
        <v>13507</v>
      </c>
      <c r="C9921" s="99" t="s">
        <v>10111</v>
      </c>
      <c r="D9921" s="100">
        <v>528853.31000000006</v>
      </c>
    </row>
    <row r="9922" spans="1:4" ht="25.5" x14ac:dyDescent="0.2">
      <c r="A9922" s="505">
        <v>14221</v>
      </c>
      <c r="B9922" s="98" t="s">
        <v>13508</v>
      </c>
      <c r="C9922" s="99" t="s">
        <v>10111</v>
      </c>
      <c r="D9922" s="100">
        <v>308646.65000000002</v>
      </c>
    </row>
    <row r="9923" spans="1:4" x14ac:dyDescent="0.2">
      <c r="A9923" s="505">
        <v>38402</v>
      </c>
      <c r="B9923" s="98" t="s">
        <v>13509</v>
      </c>
      <c r="C9923" s="99" t="s">
        <v>10111</v>
      </c>
      <c r="D9923" s="100">
        <v>7.21</v>
      </c>
    </row>
    <row r="9924" spans="1:4" x14ac:dyDescent="0.2">
      <c r="A9924" s="505">
        <v>3412</v>
      </c>
      <c r="B9924" s="98" t="s">
        <v>13510</v>
      </c>
      <c r="C9924" s="99" t="s">
        <v>10114</v>
      </c>
      <c r="D9924" s="100">
        <v>6.82</v>
      </c>
    </row>
    <row r="9925" spans="1:4" x14ac:dyDescent="0.2">
      <c r="A9925" s="505">
        <v>3413</v>
      </c>
      <c r="B9925" s="98" t="s">
        <v>13511</v>
      </c>
      <c r="C9925" s="99" t="s">
        <v>10114</v>
      </c>
      <c r="D9925" s="100">
        <v>15.36</v>
      </c>
    </row>
    <row r="9926" spans="1:4" x14ac:dyDescent="0.2">
      <c r="A9926" s="505">
        <v>39744</v>
      </c>
      <c r="B9926" s="98" t="s">
        <v>13512</v>
      </c>
      <c r="C9926" s="99" t="s">
        <v>10114</v>
      </c>
      <c r="D9926" s="100">
        <v>11.93</v>
      </c>
    </row>
    <row r="9927" spans="1:4" x14ac:dyDescent="0.2">
      <c r="A9927" s="505">
        <v>39745</v>
      </c>
      <c r="B9927" s="98" t="s">
        <v>13513</v>
      </c>
      <c r="C9927" s="99" t="s">
        <v>10114</v>
      </c>
      <c r="D9927" s="100">
        <v>25.17</v>
      </c>
    </row>
    <row r="9928" spans="1:4" x14ac:dyDescent="0.2">
      <c r="A9928" s="505">
        <v>39637</v>
      </c>
      <c r="B9928" s="98" t="s">
        <v>13514</v>
      </c>
      <c r="C9928" s="99" t="s">
        <v>10114</v>
      </c>
      <c r="D9928" s="100">
        <v>69.05</v>
      </c>
    </row>
    <row r="9929" spans="1:4" x14ac:dyDescent="0.2">
      <c r="A9929" s="505">
        <v>39638</v>
      </c>
      <c r="B9929" s="98" t="s">
        <v>13515</v>
      </c>
      <c r="C9929" s="99" t="s">
        <v>10114</v>
      </c>
      <c r="D9929" s="100">
        <v>128.59</v>
      </c>
    </row>
    <row r="9930" spans="1:4" x14ac:dyDescent="0.2">
      <c r="A9930" s="505">
        <v>39639</v>
      </c>
      <c r="B9930" s="98" t="s">
        <v>13516</v>
      </c>
      <c r="C9930" s="99" t="s">
        <v>10114</v>
      </c>
      <c r="D9930" s="100">
        <v>169.53</v>
      </c>
    </row>
    <row r="9931" spans="1:4" ht="38.25" x14ac:dyDescent="0.2">
      <c r="A9931" s="505">
        <v>39517</v>
      </c>
      <c r="B9931" s="98" t="s">
        <v>13517</v>
      </c>
      <c r="C9931" s="99" t="s">
        <v>10114</v>
      </c>
      <c r="D9931" s="100">
        <v>139.31</v>
      </c>
    </row>
    <row r="9932" spans="1:4" ht="38.25" x14ac:dyDescent="0.2">
      <c r="A9932" s="505">
        <v>39518</v>
      </c>
      <c r="B9932" s="98" t="s">
        <v>13518</v>
      </c>
      <c r="C9932" s="99" t="s">
        <v>10114</v>
      </c>
      <c r="D9932" s="100">
        <v>164.78</v>
      </c>
    </row>
    <row r="9933" spans="1:4" x14ac:dyDescent="0.2">
      <c r="A9933" s="505">
        <v>38366</v>
      </c>
      <c r="B9933" s="98" t="s">
        <v>13519</v>
      </c>
      <c r="C9933" s="99" t="s">
        <v>10114</v>
      </c>
      <c r="D9933" s="100">
        <v>3.59</v>
      </c>
    </row>
    <row r="9934" spans="1:4" x14ac:dyDescent="0.2">
      <c r="A9934" s="505">
        <v>11703</v>
      </c>
      <c r="B9934" s="98" t="s">
        <v>13520</v>
      </c>
      <c r="C9934" s="99" t="s">
        <v>10111</v>
      </c>
      <c r="D9934" s="100">
        <v>47.44</v>
      </c>
    </row>
    <row r="9935" spans="1:4" x14ac:dyDescent="0.2">
      <c r="A9935" s="505">
        <v>37400</v>
      </c>
      <c r="B9935" s="98" t="s">
        <v>13521</v>
      </c>
      <c r="C9935" s="99" t="s">
        <v>10111</v>
      </c>
      <c r="D9935" s="100">
        <v>50.92</v>
      </c>
    </row>
    <row r="9936" spans="1:4" ht="25.5" x14ac:dyDescent="0.2">
      <c r="A9936" s="505">
        <v>25400</v>
      </c>
      <c r="B9936" s="98" t="s">
        <v>13522</v>
      </c>
      <c r="C9936" s="99" t="s">
        <v>10111</v>
      </c>
      <c r="D9936" s="100">
        <v>969.44</v>
      </c>
    </row>
    <row r="9937" spans="1:4" x14ac:dyDescent="0.2">
      <c r="A9937" s="505">
        <v>4272</v>
      </c>
      <c r="B9937" s="98" t="s">
        <v>13523</v>
      </c>
      <c r="C9937" s="99" t="s">
        <v>10111</v>
      </c>
      <c r="D9937" s="100">
        <v>49.94</v>
      </c>
    </row>
    <row r="9938" spans="1:4" x14ac:dyDescent="0.2">
      <c r="A9938" s="505">
        <v>4276</v>
      </c>
      <c r="B9938" s="98" t="s">
        <v>13524</v>
      </c>
      <c r="C9938" s="99" t="s">
        <v>10111</v>
      </c>
      <c r="D9938" s="100">
        <v>147.4</v>
      </c>
    </row>
    <row r="9939" spans="1:4" x14ac:dyDescent="0.2">
      <c r="A9939" s="505">
        <v>4273</v>
      </c>
      <c r="B9939" s="98" t="s">
        <v>13525</v>
      </c>
      <c r="C9939" s="99" t="s">
        <v>10111</v>
      </c>
      <c r="D9939" s="100">
        <v>244.86</v>
      </c>
    </row>
    <row r="9940" spans="1:4" ht="25.5" x14ac:dyDescent="0.2">
      <c r="A9940" s="505">
        <v>4274</v>
      </c>
      <c r="B9940" s="98" t="s">
        <v>13526</v>
      </c>
      <c r="C9940" s="99" t="s">
        <v>10111</v>
      </c>
      <c r="D9940" s="100">
        <v>56.78</v>
      </c>
    </row>
    <row r="9941" spans="1:4" ht="25.5" x14ac:dyDescent="0.2">
      <c r="A9941" s="505">
        <v>39438</v>
      </c>
      <c r="B9941" s="98" t="s">
        <v>13527</v>
      </c>
      <c r="C9941" s="99" t="s">
        <v>10111</v>
      </c>
      <c r="D9941" s="100">
        <v>7.0000000000000007E-2</v>
      </c>
    </row>
    <row r="9942" spans="1:4" x14ac:dyDescent="0.2">
      <c r="A9942" s="505">
        <v>11963</v>
      </c>
      <c r="B9942" s="98" t="s">
        <v>13528</v>
      </c>
      <c r="C9942" s="99" t="s">
        <v>10111</v>
      </c>
      <c r="D9942" s="100">
        <v>2.62</v>
      </c>
    </row>
    <row r="9943" spans="1:4" x14ac:dyDescent="0.2">
      <c r="A9943" s="505">
        <v>11964</v>
      </c>
      <c r="B9943" s="98" t="s">
        <v>13529</v>
      </c>
      <c r="C9943" s="99" t="s">
        <v>10111</v>
      </c>
      <c r="D9943" s="100">
        <v>0.66</v>
      </c>
    </row>
    <row r="9944" spans="1:4" ht="25.5" x14ac:dyDescent="0.2">
      <c r="A9944" s="505">
        <v>4379</v>
      </c>
      <c r="B9944" s="98" t="s">
        <v>13530</v>
      </c>
      <c r="C9944" s="99" t="s">
        <v>10111</v>
      </c>
      <c r="D9944" s="100">
        <v>0.01</v>
      </c>
    </row>
    <row r="9945" spans="1:4" ht="25.5" x14ac:dyDescent="0.2">
      <c r="A9945" s="505">
        <v>4377</v>
      </c>
      <c r="B9945" s="98" t="s">
        <v>13531</v>
      </c>
      <c r="C9945" s="99" t="s">
        <v>10111</v>
      </c>
      <c r="D9945" s="100">
        <v>0.05</v>
      </c>
    </row>
    <row r="9946" spans="1:4" ht="25.5" x14ac:dyDescent="0.2">
      <c r="A9946" s="505">
        <v>4356</v>
      </c>
      <c r="B9946" s="98" t="s">
        <v>13532</v>
      </c>
      <c r="C9946" s="99" t="s">
        <v>10111</v>
      </c>
      <c r="D9946" s="100">
        <v>7.0000000000000007E-2</v>
      </c>
    </row>
    <row r="9947" spans="1:4" ht="25.5" x14ac:dyDescent="0.2">
      <c r="A9947" s="505">
        <v>13246</v>
      </c>
      <c r="B9947" s="98" t="s">
        <v>13533</v>
      </c>
      <c r="C9947" s="99" t="s">
        <v>10111</v>
      </c>
      <c r="D9947" s="100">
        <v>0.12</v>
      </c>
    </row>
    <row r="9948" spans="1:4" ht="25.5" x14ac:dyDescent="0.2">
      <c r="A9948" s="505">
        <v>4346</v>
      </c>
      <c r="B9948" s="98" t="s">
        <v>13534</v>
      </c>
      <c r="C9948" s="99" t="s">
        <v>10111</v>
      </c>
      <c r="D9948" s="100">
        <v>2.81</v>
      </c>
    </row>
    <row r="9949" spans="1:4" ht="25.5" x14ac:dyDescent="0.2">
      <c r="A9949" s="505">
        <v>11955</v>
      </c>
      <c r="B9949" s="98" t="s">
        <v>13535</v>
      </c>
      <c r="C9949" s="99" t="s">
        <v>10111</v>
      </c>
      <c r="D9949" s="100">
        <v>1.23</v>
      </c>
    </row>
    <row r="9950" spans="1:4" ht="25.5" x14ac:dyDescent="0.2">
      <c r="A9950" s="505">
        <v>11960</v>
      </c>
      <c r="B9950" s="98" t="s">
        <v>13536</v>
      </c>
      <c r="C9950" s="99" t="s">
        <v>10111</v>
      </c>
      <c r="D9950" s="100">
        <v>0.04</v>
      </c>
    </row>
    <row r="9951" spans="1:4" ht="25.5" x14ac:dyDescent="0.2">
      <c r="A9951" s="505">
        <v>4333</v>
      </c>
      <c r="B9951" s="98" t="s">
        <v>13537</v>
      </c>
      <c r="C9951" s="99" t="s">
        <v>10111</v>
      </c>
      <c r="D9951" s="100">
        <v>7.0000000000000007E-2</v>
      </c>
    </row>
    <row r="9952" spans="1:4" ht="25.5" x14ac:dyDescent="0.2">
      <c r="A9952" s="505">
        <v>4358</v>
      </c>
      <c r="B9952" s="98" t="s">
        <v>13538</v>
      </c>
      <c r="C9952" s="99" t="s">
        <v>10111</v>
      </c>
      <c r="D9952" s="100">
        <v>0.56000000000000005</v>
      </c>
    </row>
    <row r="9953" spans="1:4" ht="25.5" x14ac:dyDescent="0.2">
      <c r="A9953" s="505">
        <v>39435</v>
      </c>
      <c r="B9953" s="98" t="s">
        <v>13539</v>
      </c>
      <c r="C9953" s="99" t="s">
        <v>10111</v>
      </c>
      <c r="D9953" s="100">
        <v>0.02</v>
      </c>
    </row>
    <row r="9954" spans="1:4" ht="25.5" x14ac:dyDescent="0.2">
      <c r="A9954" s="505">
        <v>39436</v>
      </c>
      <c r="B9954" s="98" t="s">
        <v>13540</v>
      </c>
      <c r="C9954" s="99" t="s">
        <v>10111</v>
      </c>
      <c r="D9954" s="100">
        <v>0.04</v>
      </c>
    </row>
    <row r="9955" spans="1:4" ht="25.5" x14ac:dyDescent="0.2">
      <c r="A9955" s="505">
        <v>39437</v>
      </c>
      <c r="B9955" s="98" t="s">
        <v>13541</v>
      </c>
      <c r="C9955" s="99" t="s">
        <v>10111</v>
      </c>
      <c r="D9955" s="100">
        <v>0.06</v>
      </c>
    </row>
    <row r="9956" spans="1:4" ht="25.5" x14ac:dyDescent="0.2">
      <c r="A9956" s="505">
        <v>39439</v>
      </c>
      <c r="B9956" s="98" t="s">
        <v>13542</v>
      </c>
      <c r="C9956" s="99" t="s">
        <v>10111</v>
      </c>
      <c r="D9956" s="100">
        <v>0.04</v>
      </c>
    </row>
    <row r="9957" spans="1:4" ht="25.5" x14ac:dyDescent="0.2">
      <c r="A9957" s="505">
        <v>39440</v>
      </c>
      <c r="B9957" s="98" t="s">
        <v>13543</v>
      </c>
      <c r="C9957" s="99" t="s">
        <v>10111</v>
      </c>
      <c r="D9957" s="100">
        <v>0.05</v>
      </c>
    </row>
    <row r="9958" spans="1:4" ht="25.5" x14ac:dyDescent="0.2">
      <c r="A9958" s="505">
        <v>39441</v>
      </c>
      <c r="B9958" s="98" t="s">
        <v>13544</v>
      </c>
      <c r="C9958" s="99" t="s">
        <v>10111</v>
      </c>
      <c r="D9958" s="100">
        <v>7.0000000000000007E-2</v>
      </c>
    </row>
    <row r="9959" spans="1:4" ht="25.5" x14ac:dyDescent="0.2">
      <c r="A9959" s="505">
        <v>39442</v>
      </c>
      <c r="B9959" s="98" t="s">
        <v>13545</v>
      </c>
      <c r="C9959" s="99" t="s">
        <v>10111</v>
      </c>
      <c r="D9959" s="100">
        <v>0.05</v>
      </c>
    </row>
    <row r="9960" spans="1:4" ht="25.5" x14ac:dyDescent="0.2">
      <c r="A9960" s="505">
        <v>39443</v>
      </c>
      <c r="B9960" s="98" t="s">
        <v>13546</v>
      </c>
      <c r="C9960" s="99" t="s">
        <v>10111</v>
      </c>
      <c r="D9960" s="100">
        <v>0.06</v>
      </c>
    </row>
    <row r="9961" spans="1:4" ht="25.5" x14ac:dyDescent="0.2">
      <c r="A9961" s="505">
        <v>4329</v>
      </c>
      <c r="B9961" s="98" t="s">
        <v>13547</v>
      </c>
      <c r="C9961" s="99" t="s">
        <v>10111</v>
      </c>
      <c r="D9961" s="100">
        <v>0.6</v>
      </c>
    </row>
    <row r="9962" spans="1:4" ht="25.5" x14ac:dyDescent="0.2">
      <c r="A9962" s="505">
        <v>4383</v>
      </c>
      <c r="B9962" s="98" t="s">
        <v>13548</v>
      </c>
      <c r="C9962" s="99" t="s">
        <v>10111</v>
      </c>
      <c r="D9962" s="100">
        <v>5.42</v>
      </c>
    </row>
    <row r="9963" spans="1:4" ht="25.5" x14ac:dyDescent="0.2">
      <c r="A9963" s="505">
        <v>4344</v>
      </c>
      <c r="B9963" s="98" t="s">
        <v>13549</v>
      </c>
      <c r="C9963" s="99" t="s">
        <v>10111</v>
      </c>
      <c r="D9963" s="100">
        <v>5.68</v>
      </c>
    </row>
    <row r="9964" spans="1:4" ht="25.5" x14ac:dyDescent="0.2">
      <c r="A9964" s="505">
        <v>436</v>
      </c>
      <c r="B9964" s="98" t="s">
        <v>13550</v>
      </c>
      <c r="C9964" s="99" t="s">
        <v>10111</v>
      </c>
      <c r="D9964" s="100">
        <v>4.8499999999999996</v>
      </c>
    </row>
    <row r="9965" spans="1:4" ht="25.5" x14ac:dyDescent="0.2">
      <c r="A9965" s="505">
        <v>442</v>
      </c>
      <c r="B9965" s="98" t="s">
        <v>13551</v>
      </c>
      <c r="C9965" s="99" t="s">
        <v>10111</v>
      </c>
      <c r="D9965" s="100">
        <v>2.87</v>
      </c>
    </row>
    <row r="9966" spans="1:4" x14ac:dyDescent="0.2">
      <c r="A9966" s="505">
        <v>11953</v>
      </c>
      <c r="B9966" s="98" t="s">
        <v>13552</v>
      </c>
      <c r="C9966" s="99" t="s">
        <v>10111</v>
      </c>
      <c r="D9966" s="100">
        <v>0.9</v>
      </c>
    </row>
    <row r="9967" spans="1:4" x14ac:dyDescent="0.2">
      <c r="A9967" s="505">
        <v>4335</v>
      </c>
      <c r="B9967" s="98" t="s">
        <v>13553</v>
      </c>
      <c r="C9967" s="99" t="s">
        <v>10111</v>
      </c>
      <c r="D9967" s="100">
        <v>3.81</v>
      </c>
    </row>
    <row r="9968" spans="1:4" x14ac:dyDescent="0.2">
      <c r="A9968" s="505">
        <v>4334</v>
      </c>
      <c r="B9968" s="98" t="s">
        <v>13554</v>
      </c>
      <c r="C9968" s="99" t="s">
        <v>10111</v>
      </c>
      <c r="D9968" s="100">
        <v>5.23</v>
      </c>
    </row>
    <row r="9969" spans="1:4" x14ac:dyDescent="0.2">
      <c r="A9969" s="505">
        <v>4343</v>
      </c>
      <c r="B9969" s="98" t="s">
        <v>13555</v>
      </c>
      <c r="C9969" s="99" t="s">
        <v>10111</v>
      </c>
      <c r="D9969" s="100">
        <v>1.28</v>
      </c>
    </row>
    <row r="9970" spans="1:4" ht="25.5" x14ac:dyDescent="0.2">
      <c r="A9970" s="505">
        <v>430</v>
      </c>
      <c r="B9970" s="98" t="s">
        <v>13556</v>
      </c>
      <c r="C9970" s="99" t="s">
        <v>10111</v>
      </c>
      <c r="D9970" s="100">
        <v>4.34</v>
      </c>
    </row>
    <row r="9971" spans="1:4" ht="25.5" x14ac:dyDescent="0.2">
      <c r="A9971" s="505">
        <v>441</v>
      </c>
      <c r="B9971" s="98" t="s">
        <v>13557</v>
      </c>
      <c r="C9971" s="99" t="s">
        <v>10111</v>
      </c>
      <c r="D9971" s="100">
        <v>4.7699999999999996</v>
      </c>
    </row>
    <row r="9972" spans="1:4" ht="25.5" x14ac:dyDescent="0.2">
      <c r="A9972" s="505">
        <v>431</v>
      </c>
      <c r="B9972" s="98" t="s">
        <v>13558</v>
      </c>
      <c r="C9972" s="99" t="s">
        <v>10111</v>
      </c>
      <c r="D9972" s="100">
        <v>5.77</v>
      </c>
    </row>
    <row r="9973" spans="1:4" ht="25.5" x14ac:dyDescent="0.2">
      <c r="A9973" s="505">
        <v>432</v>
      </c>
      <c r="B9973" s="98" t="s">
        <v>13559</v>
      </c>
      <c r="C9973" s="99" t="s">
        <v>10111</v>
      </c>
      <c r="D9973" s="100">
        <v>6.36</v>
      </c>
    </row>
    <row r="9974" spans="1:4" x14ac:dyDescent="0.2">
      <c r="A9974" s="505">
        <v>429</v>
      </c>
      <c r="B9974" s="98" t="s">
        <v>13560</v>
      </c>
      <c r="C9974" s="99" t="s">
        <v>10111</v>
      </c>
      <c r="D9974" s="100">
        <v>8.58</v>
      </c>
    </row>
    <row r="9975" spans="1:4" ht="25.5" x14ac:dyDescent="0.2">
      <c r="A9975" s="505">
        <v>439</v>
      </c>
      <c r="B9975" s="98" t="s">
        <v>13561</v>
      </c>
      <c r="C9975" s="99" t="s">
        <v>10111</v>
      </c>
      <c r="D9975" s="100">
        <v>7.31</v>
      </c>
    </row>
    <row r="9976" spans="1:4" ht="25.5" x14ac:dyDescent="0.2">
      <c r="A9976" s="505">
        <v>433</v>
      </c>
      <c r="B9976" s="98" t="s">
        <v>13562</v>
      </c>
      <c r="C9976" s="99" t="s">
        <v>10111</v>
      </c>
      <c r="D9976" s="100">
        <v>8.5299999999999994</v>
      </c>
    </row>
    <row r="9977" spans="1:4" x14ac:dyDescent="0.2">
      <c r="A9977" s="505">
        <v>437</v>
      </c>
      <c r="B9977" s="98" t="s">
        <v>13563</v>
      </c>
      <c r="C9977" s="99" t="s">
        <v>10111</v>
      </c>
      <c r="D9977" s="100">
        <v>11.34</v>
      </c>
    </row>
    <row r="9978" spans="1:4" ht="25.5" x14ac:dyDescent="0.2">
      <c r="A9978" s="505">
        <v>11790</v>
      </c>
      <c r="B9978" s="98" t="s">
        <v>13564</v>
      </c>
      <c r="C9978" s="99" t="s">
        <v>10111</v>
      </c>
      <c r="D9978" s="100">
        <v>12.86</v>
      </c>
    </row>
    <row r="9979" spans="1:4" ht="25.5" x14ac:dyDescent="0.2">
      <c r="A9979" s="505">
        <v>428</v>
      </c>
      <c r="B9979" s="98" t="s">
        <v>13565</v>
      </c>
      <c r="C9979" s="99" t="s">
        <v>10111</v>
      </c>
      <c r="D9979" s="100">
        <v>13.99</v>
      </c>
    </row>
    <row r="9980" spans="1:4" ht="25.5" x14ac:dyDescent="0.2">
      <c r="A9980" s="505">
        <v>4384</v>
      </c>
      <c r="B9980" s="98" t="s">
        <v>13566</v>
      </c>
      <c r="C9980" s="99" t="s">
        <v>10111</v>
      </c>
      <c r="D9980" s="100">
        <v>6.23</v>
      </c>
    </row>
    <row r="9981" spans="1:4" ht="25.5" x14ac:dyDescent="0.2">
      <c r="A9981" s="505">
        <v>4351</v>
      </c>
      <c r="B9981" s="98" t="s">
        <v>13567</v>
      </c>
      <c r="C9981" s="99" t="s">
        <v>10111</v>
      </c>
      <c r="D9981" s="100">
        <v>4.62</v>
      </c>
    </row>
    <row r="9982" spans="1:4" x14ac:dyDescent="0.2">
      <c r="A9982" s="505">
        <v>11054</v>
      </c>
      <c r="B9982" s="98" t="s">
        <v>13568</v>
      </c>
      <c r="C9982" s="99" t="s">
        <v>10111</v>
      </c>
      <c r="D9982" s="100">
        <v>0.02</v>
      </c>
    </row>
    <row r="9983" spans="1:4" x14ac:dyDescent="0.2">
      <c r="A9983" s="505">
        <v>11055</v>
      </c>
      <c r="B9983" s="98" t="s">
        <v>13569</v>
      </c>
      <c r="C9983" s="99" t="s">
        <v>10111</v>
      </c>
      <c r="D9983" s="100">
        <v>0.04</v>
      </c>
    </row>
    <row r="9984" spans="1:4" x14ac:dyDescent="0.2">
      <c r="A9984" s="505">
        <v>11056</v>
      </c>
      <c r="B9984" s="98" t="s">
        <v>13570</v>
      </c>
      <c r="C9984" s="99" t="s">
        <v>10111</v>
      </c>
      <c r="D9984" s="100">
        <v>0.04</v>
      </c>
    </row>
    <row r="9985" spans="1:4" x14ac:dyDescent="0.2">
      <c r="A9985" s="505">
        <v>11057</v>
      </c>
      <c r="B9985" s="98" t="s">
        <v>13571</v>
      </c>
      <c r="C9985" s="99" t="s">
        <v>10111</v>
      </c>
      <c r="D9985" s="100">
        <v>0.09</v>
      </c>
    </row>
    <row r="9986" spans="1:4" x14ac:dyDescent="0.2">
      <c r="A9986" s="505">
        <v>11059</v>
      </c>
      <c r="B9986" s="98" t="s">
        <v>13572</v>
      </c>
      <c r="C9986" s="99" t="s">
        <v>10111</v>
      </c>
      <c r="D9986" s="100">
        <v>0.17</v>
      </c>
    </row>
    <row r="9987" spans="1:4" x14ac:dyDescent="0.2">
      <c r="A9987" s="505">
        <v>11058</v>
      </c>
      <c r="B9987" s="98" t="s">
        <v>13573</v>
      </c>
      <c r="C9987" s="99" t="s">
        <v>10111</v>
      </c>
      <c r="D9987" s="100">
        <v>0.22</v>
      </c>
    </row>
    <row r="9988" spans="1:4" x14ac:dyDescent="0.2">
      <c r="A9988" s="505">
        <v>4380</v>
      </c>
      <c r="B9988" s="98" t="s">
        <v>13574</v>
      </c>
      <c r="C9988" s="99" t="s">
        <v>10111</v>
      </c>
      <c r="D9988" s="100">
        <v>0.76</v>
      </c>
    </row>
    <row r="9989" spans="1:4" ht="25.5" x14ac:dyDescent="0.2">
      <c r="A9989" s="505">
        <v>4299</v>
      </c>
      <c r="B9989" s="98" t="s">
        <v>13575</v>
      </c>
      <c r="C9989" s="99" t="s">
        <v>10111</v>
      </c>
      <c r="D9989" s="100">
        <v>0.72</v>
      </c>
    </row>
    <row r="9990" spans="1:4" ht="25.5" x14ac:dyDescent="0.2">
      <c r="A9990" s="505">
        <v>4304</v>
      </c>
      <c r="B9990" s="98" t="s">
        <v>13576</v>
      </c>
      <c r="C9990" s="99" t="s">
        <v>10111</v>
      </c>
      <c r="D9990" s="100">
        <v>0.98</v>
      </c>
    </row>
    <row r="9991" spans="1:4" ht="25.5" x14ac:dyDescent="0.2">
      <c r="A9991" s="505">
        <v>4305</v>
      </c>
      <c r="B9991" s="98" t="s">
        <v>13577</v>
      </c>
      <c r="C9991" s="99" t="s">
        <v>10111</v>
      </c>
      <c r="D9991" s="100">
        <v>1.1399999999999999</v>
      </c>
    </row>
    <row r="9992" spans="1:4" ht="25.5" x14ac:dyDescent="0.2">
      <c r="A9992" s="505">
        <v>4306</v>
      </c>
      <c r="B9992" s="98" t="s">
        <v>13578</v>
      </c>
      <c r="C9992" s="99" t="s">
        <v>10111</v>
      </c>
      <c r="D9992" s="100">
        <v>1.32</v>
      </c>
    </row>
    <row r="9993" spans="1:4" ht="25.5" x14ac:dyDescent="0.2">
      <c r="A9993" s="505">
        <v>4308</v>
      </c>
      <c r="B9993" s="98" t="s">
        <v>13579</v>
      </c>
      <c r="C9993" s="99" t="s">
        <v>10111</v>
      </c>
      <c r="D9993" s="100">
        <v>2.74</v>
      </c>
    </row>
    <row r="9994" spans="1:4" ht="25.5" x14ac:dyDescent="0.2">
      <c r="A9994" s="505">
        <v>4302</v>
      </c>
      <c r="B9994" s="98" t="s">
        <v>13580</v>
      </c>
      <c r="C9994" s="99" t="s">
        <v>10111</v>
      </c>
      <c r="D9994" s="100">
        <v>2.0499999999999998</v>
      </c>
    </row>
    <row r="9995" spans="1:4" ht="25.5" x14ac:dyDescent="0.2">
      <c r="A9995" s="505">
        <v>4300</v>
      </c>
      <c r="B9995" s="98" t="s">
        <v>13581</v>
      </c>
      <c r="C9995" s="99" t="s">
        <v>10111</v>
      </c>
      <c r="D9995" s="100">
        <v>0.49</v>
      </c>
    </row>
    <row r="9996" spans="1:4" ht="25.5" x14ac:dyDescent="0.2">
      <c r="A9996" s="505">
        <v>4301</v>
      </c>
      <c r="B9996" s="98" t="s">
        <v>13582</v>
      </c>
      <c r="C9996" s="99" t="s">
        <v>10111</v>
      </c>
      <c r="D9996" s="100">
        <v>0.59</v>
      </c>
    </row>
    <row r="9997" spans="1:4" ht="25.5" x14ac:dyDescent="0.2">
      <c r="A9997" s="505">
        <v>4320</v>
      </c>
      <c r="B9997" s="98" t="s">
        <v>13583</v>
      </c>
      <c r="C9997" s="99" t="s">
        <v>10111</v>
      </c>
      <c r="D9997" s="100">
        <v>1.81</v>
      </c>
    </row>
    <row r="9998" spans="1:4" ht="25.5" x14ac:dyDescent="0.2">
      <c r="A9998" s="505">
        <v>4318</v>
      </c>
      <c r="B9998" s="98" t="s">
        <v>13584</v>
      </c>
      <c r="C9998" s="99" t="s">
        <v>10111</v>
      </c>
      <c r="D9998" s="100">
        <v>0.88</v>
      </c>
    </row>
    <row r="9999" spans="1:4" x14ac:dyDescent="0.2">
      <c r="A9999" s="505">
        <v>40547</v>
      </c>
      <c r="B9999" s="98" t="s">
        <v>13585</v>
      </c>
      <c r="C9999" s="99" t="s">
        <v>12317</v>
      </c>
      <c r="D9999" s="100">
        <v>7.57</v>
      </c>
    </row>
    <row r="10000" spans="1:4" x14ac:dyDescent="0.2">
      <c r="A10000" s="505">
        <v>11962</v>
      </c>
      <c r="B10000" s="98" t="s">
        <v>13586</v>
      </c>
      <c r="C10000" s="99" t="s">
        <v>10111</v>
      </c>
      <c r="D10000" s="100">
        <v>0.06</v>
      </c>
    </row>
    <row r="10001" spans="1:4" x14ac:dyDescent="0.2">
      <c r="A10001" s="505">
        <v>4332</v>
      </c>
      <c r="B10001" s="98" t="s">
        <v>13587</v>
      </c>
      <c r="C10001" s="99" t="s">
        <v>10111</v>
      </c>
      <c r="D10001" s="100">
        <v>0.3</v>
      </c>
    </row>
    <row r="10002" spans="1:4" x14ac:dyDescent="0.2">
      <c r="A10002" s="505">
        <v>4331</v>
      </c>
      <c r="B10002" s="98" t="s">
        <v>13588</v>
      </c>
      <c r="C10002" s="99" t="s">
        <v>10111</v>
      </c>
      <c r="D10002" s="100">
        <v>1.1299999999999999</v>
      </c>
    </row>
    <row r="10003" spans="1:4" ht="25.5" x14ac:dyDescent="0.2">
      <c r="A10003" s="505">
        <v>4336</v>
      </c>
      <c r="B10003" s="98" t="s">
        <v>13589</v>
      </c>
      <c r="C10003" s="99" t="s">
        <v>10111</v>
      </c>
      <c r="D10003" s="100">
        <v>1.45</v>
      </c>
    </row>
    <row r="10004" spans="1:4" x14ac:dyDescent="0.2">
      <c r="A10004" s="505">
        <v>13294</v>
      </c>
      <c r="B10004" s="98" t="s">
        <v>13590</v>
      </c>
      <c r="C10004" s="99" t="s">
        <v>10111</v>
      </c>
      <c r="D10004" s="100">
        <v>0.41</v>
      </c>
    </row>
    <row r="10005" spans="1:4" x14ac:dyDescent="0.2">
      <c r="A10005" s="505">
        <v>11948</v>
      </c>
      <c r="B10005" s="98" t="s">
        <v>13591</v>
      </c>
      <c r="C10005" s="99" t="s">
        <v>10111</v>
      </c>
      <c r="D10005" s="100">
        <v>0.18</v>
      </c>
    </row>
    <row r="10006" spans="1:4" x14ac:dyDescent="0.2">
      <c r="A10006" s="505">
        <v>4382</v>
      </c>
      <c r="B10006" s="98" t="s">
        <v>13592</v>
      </c>
      <c r="C10006" s="99" t="s">
        <v>10111</v>
      </c>
      <c r="D10006" s="100">
        <v>0.31</v>
      </c>
    </row>
    <row r="10007" spans="1:4" x14ac:dyDescent="0.2">
      <c r="A10007" s="505">
        <v>4354</v>
      </c>
      <c r="B10007" s="98" t="s">
        <v>13593</v>
      </c>
      <c r="C10007" s="99" t="s">
        <v>10111</v>
      </c>
      <c r="D10007" s="100">
        <v>13.04</v>
      </c>
    </row>
    <row r="10008" spans="1:4" ht="25.5" x14ac:dyDescent="0.2">
      <c r="A10008" s="505">
        <v>40839</v>
      </c>
      <c r="B10008" s="98" t="s">
        <v>13594</v>
      </c>
      <c r="C10008" s="99" t="s">
        <v>12317</v>
      </c>
      <c r="D10008" s="100">
        <v>31.38</v>
      </c>
    </row>
    <row r="10009" spans="1:4" x14ac:dyDescent="0.2">
      <c r="A10009" s="505">
        <v>40552</v>
      </c>
      <c r="B10009" s="98" t="s">
        <v>13595</v>
      </c>
      <c r="C10009" s="99" t="s">
        <v>12317</v>
      </c>
      <c r="D10009" s="100">
        <v>12.98</v>
      </c>
    </row>
    <row r="10010" spans="1:4" x14ac:dyDescent="0.2">
      <c r="A10010" s="505">
        <v>40549</v>
      </c>
      <c r="B10010" s="98" t="s">
        <v>13596</v>
      </c>
      <c r="C10010" s="99" t="s">
        <v>12317</v>
      </c>
      <c r="D10010" s="100">
        <v>51.4</v>
      </c>
    </row>
    <row r="10011" spans="1:4" ht="25.5" x14ac:dyDescent="0.2">
      <c r="A10011" s="505">
        <v>4385</v>
      </c>
      <c r="B10011" s="98" t="s">
        <v>13597</v>
      </c>
      <c r="C10011" s="99" t="s">
        <v>10615</v>
      </c>
      <c r="D10011" s="100">
        <v>1254.29</v>
      </c>
    </row>
    <row r="10012" spans="1:4" ht="25.5" x14ac:dyDescent="0.2">
      <c r="A10012" s="505">
        <v>4386</v>
      </c>
      <c r="B10012" s="98" t="s">
        <v>13597</v>
      </c>
      <c r="C10012" s="99" t="s">
        <v>10114</v>
      </c>
      <c r="D10012" s="100">
        <v>53.03</v>
      </c>
    </row>
    <row r="10013" spans="1:4" x14ac:dyDescent="0.2">
      <c r="A10013" s="505">
        <v>38397</v>
      </c>
      <c r="B10013" s="98" t="s">
        <v>13598</v>
      </c>
      <c r="C10013" s="99" t="s">
        <v>10170</v>
      </c>
      <c r="D10013" s="100">
        <v>3.75</v>
      </c>
    </row>
    <row r="10014" spans="1:4" ht="25.5" x14ac:dyDescent="0.2">
      <c r="A10014" s="505">
        <v>20078</v>
      </c>
      <c r="B10014" s="98" t="s">
        <v>13599</v>
      </c>
      <c r="C10014" s="99" t="s">
        <v>10111</v>
      </c>
      <c r="D10014" s="100">
        <v>17.82</v>
      </c>
    </row>
    <row r="10015" spans="1:4" ht="25.5" x14ac:dyDescent="0.2">
      <c r="A10015" s="505">
        <v>20079</v>
      </c>
      <c r="B10015" s="98" t="s">
        <v>13600</v>
      </c>
      <c r="C10015" s="99" t="s">
        <v>10111</v>
      </c>
      <c r="D10015" s="100">
        <v>111.19</v>
      </c>
    </row>
    <row r="10016" spans="1:4" x14ac:dyDescent="0.2">
      <c r="A10016" s="505">
        <v>39897</v>
      </c>
      <c r="B10016" s="98" t="s">
        <v>19006</v>
      </c>
      <c r="C10016" s="99" t="s">
        <v>10111</v>
      </c>
      <c r="D10016" s="100">
        <v>23.95</v>
      </c>
    </row>
    <row r="10017" spans="1:4" x14ac:dyDescent="0.2">
      <c r="A10017" s="505">
        <v>118</v>
      </c>
      <c r="B10017" s="98" t="s">
        <v>13601</v>
      </c>
      <c r="C10017" s="99" t="s">
        <v>10111</v>
      </c>
      <c r="D10017" s="100">
        <v>67.39</v>
      </c>
    </row>
    <row r="10018" spans="1:4" x14ac:dyDescent="0.2">
      <c r="A10018" s="505">
        <v>4396</v>
      </c>
      <c r="B10018" s="98" t="s">
        <v>13602</v>
      </c>
      <c r="C10018" s="99" t="s">
        <v>10114</v>
      </c>
      <c r="D10018" s="100">
        <v>84.69</v>
      </c>
    </row>
    <row r="10019" spans="1:4" x14ac:dyDescent="0.2">
      <c r="A10019" s="505">
        <v>36881</v>
      </c>
      <c r="B10019" s="98" t="s">
        <v>13603</v>
      </c>
      <c r="C10019" s="99" t="s">
        <v>10114</v>
      </c>
      <c r="D10019" s="100">
        <v>75.680000000000007</v>
      </c>
    </row>
    <row r="10020" spans="1:4" x14ac:dyDescent="0.2">
      <c r="A10020" s="505">
        <v>36882</v>
      </c>
      <c r="B10020" s="98" t="s">
        <v>13604</v>
      </c>
      <c r="C10020" s="99" t="s">
        <v>10114</v>
      </c>
      <c r="D10020" s="100">
        <v>88.29</v>
      </c>
    </row>
    <row r="10021" spans="1:4" x14ac:dyDescent="0.2">
      <c r="A10021" s="505">
        <v>4397</v>
      </c>
      <c r="B10021" s="98" t="s">
        <v>13605</v>
      </c>
      <c r="C10021" s="99" t="s">
        <v>10114</v>
      </c>
      <c r="D10021" s="100">
        <v>137.33000000000001</v>
      </c>
    </row>
    <row r="10022" spans="1:4" ht="25.5" x14ac:dyDescent="0.2">
      <c r="A10022" s="505">
        <v>34754</v>
      </c>
      <c r="B10022" s="98" t="s">
        <v>13606</v>
      </c>
      <c r="C10022" s="99" t="s">
        <v>10114</v>
      </c>
      <c r="D10022" s="100">
        <v>254.29</v>
      </c>
    </row>
    <row r="10023" spans="1:4" ht="25.5" x14ac:dyDescent="0.2">
      <c r="A10023" s="505">
        <v>25962</v>
      </c>
      <c r="B10023" s="98" t="s">
        <v>13607</v>
      </c>
      <c r="C10023" s="99" t="s">
        <v>10114</v>
      </c>
      <c r="D10023" s="100">
        <v>161.06</v>
      </c>
    </row>
    <row r="10024" spans="1:4" ht="25.5" x14ac:dyDescent="0.2">
      <c r="A10024" s="505">
        <v>34752</v>
      </c>
      <c r="B10024" s="98" t="s">
        <v>13608</v>
      </c>
      <c r="C10024" s="99" t="s">
        <v>10114</v>
      </c>
      <c r="D10024" s="100">
        <v>283.62</v>
      </c>
    </row>
    <row r="10025" spans="1:4" x14ac:dyDescent="0.2">
      <c r="A10025" s="505">
        <v>4751</v>
      </c>
      <c r="B10025" s="98" t="s">
        <v>13609</v>
      </c>
      <c r="C10025" s="99" t="s">
        <v>10112</v>
      </c>
      <c r="D10025" s="100">
        <v>14.97</v>
      </c>
    </row>
    <row r="10026" spans="1:4" x14ac:dyDescent="0.2">
      <c r="A10026" s="505">
        <v>41066</v>
      </c>
      <c r="B10026" s="98" t="s">
        <v>13610</v>
      </c>
      <c r="C10026" s="99" t="s">
        <v>10297</v>
      </c>
      <c r="D10026" s="100">
        <v>2625.75</v>
      </c>
    </row>
    <row r="10027" spans="1:4" x14ac:dyDescent="0.2">
      <c r="A10027" s="505">
        <v>39604</v>
      </c>
      <c r="B10027" s="98" t="s">
        <v>13611</v>
      </c>
      <c r="C10027" s="99" t="s">
        <v>10111</v>
      </c>
      <c r="D10027" s="100">
        <v>9.4499999999999993</v>
      </c>
    </row>
    <row r="10028" spans="1:4" x14ac:dyDescent="0.2">
      <c r="A10028" s="505">
        <v>39605</v>
      </c>
      <c r="B10028" s="98" t="s">
        <v>13612</v>
      </c>
      <c r="C10028" s="99" t="s">
        <v>10111</v>
      </c>
      <c r="D10028" s="100">
        <v>13.12</v>
      </c>
    </row>
    <row r="10029" spans="1:4" x14ac:dyDescent="0.2">
      <c r="A10029" s="505">
        <v>39606</v>
      </c>
      <c r="B10029" s="98" t="s">
        <v>13613</v>
      </c>
      <c r="C10029" s="99" t="s">
        <v>10111</v>
      </c>
      <c r="D10029" s="100">
        <v>16.66</v>
      </c>
    </row>
    <row r="10030" spans="1:4" x14ac:dyDescent="0.2">
      <c r="A10030" s="505">
        <v>39607</v>
      </c>
      <c r="B10030" s="98" t="s">
        <v>13614</v>
      </c>
      <c r="C10030" s="99" t="s">
        <v>10111</v>
      </c>
      <c r="D10030" s="100">
        <v>19.11</v>
      </c>
    </row>
    <row r="10031" spans="1:4" x14ac:dyDescent="0.2">
      <c r="A10031" s="505">
        <v>39594</v>
      </c>
      <c r="B10031" s="98" t="s">
        <v>13615</v>
      </c>
      <c r="C10031" s="99" t="s">
        <v>10111</v>
      </c>
      <c r="D10031" s="100">
        <v>180.95</v>
      </c>
    </row>
    <row r="10032" spans="1:4" x14ac:dyDescent="0.2">
      <c r="A10032" s="505">
        <v>39596</v>
      </c>
      <c r="B10032" s="98" t="s">
        <v>13616</v>
      </c>
      <c r="C10032" s="99" t="s">
        <v>10111</v>
      </c>
      <c r="D10032" s="100">
        <v>315.39</v>
      </c>
    </row>
    <row r="10033" spans="1:4" x14ac:dyDescent="0.2">
      <c r="A10033" s="505">
        <v>39595</v>
      </c>
      <c r="B10033" s="98" t="s">
        <v>13617</v>
      </c>
      <c r="C10033" s="99" t="s">
        <v>10111</v>
      </c>
      <c r="D10033" s="100">
        <v>264.74</v>
      </c>
    </row>
    <row r="10034" spans="1:4" x14ac:dyDescent="0.2">
      <c r="A10034" s="505">
        <v>39597</v>
      </c>
      <c r="B10034" s="98" t="s">
        <v>13618</v>
      </c>
      <c r="C10034" s="99" t="s">
        <v>10111</v>
      </c>
      <c r="D10034" s="100">
        <v>425.31</v>
      </c>
    </row>
    <row r="10035" spans="1:4" ht="25.5" x14ac:dyDescent="0.2">
      <c r="A10035" s="505">
        <v>20209</v>
      </c>
      <c r="B10035" s="98" t="s">
        <v>13619</v>
      </c>
      <c r="C10035" s="99" t="s">
        <v>10166</v>
      </c>
      <c r="D10035" s="100">
        <v>13.16</v>
      </c>
    </row>
    <row r="10036" spans="1:4" ht="25.5" x14ac:dyDescent="0.2">
      <c r="A10036" s="505">
        <v>4433</v>
      </c>
      <c r="B10036" s="98" t="s">
        <v>13620</v>
      </c>
      <c r="C10036" s="99" t="s">
        <v>10166</v>
      </c>
      <c r="D10036" s="100">
        <v>12.53</v>
      </c>
    </row>
    <row r="10037" spans="1:4" x14ac:dyDescent="0.2">
      <c r="A10037" s="505">
        <v>4491</v>
      </c>
      <c r="B10037" s="98" t="s">
        <v>13621</v>
      </c>
      <c r="C10037" s="99" t="s">
        <v>10166</v>
      </c>
      <c r="D10037" s="100">
        <v>9.57</v>
      </c>
    </row>
    <row r="10038" spans="1:4" x14ac:dyDescent="0.2">
      <c r="A10038" s="505">
        <v>4505</v>
      </c>
      <c r="B10038" s="98" t="s">
        <v>13622</v>
      </c>
      <c r="C10038" s="99" t="s">
        <v>10166</v>
      </c>
      <c r="D10038" s="100">
        <v>3.78</v>
      </c>
    </row>
    <row r="10039" spans="1:4" x14ac:dyDescent="0.2">
      <c r="A10039" s="505">
        <v>4517</v>
      </c>
      <c r="B10039" s="98" t="s">
        <v>13623</v>
      </c>
      <c r="C10039" s="99" t="s">
        <v>10166</v>
      </c>
      <c r="D10039" s="100">
        <v>0.81</v>
      </c>
    </row>
    <row r="10040" spans="1:4" x14ac:dyDescent="0.2">
      <c r="A10040" s="505">
        <v>4448</v>
      </c>
      <c r="B10040" s="98" t="s">
        <v>13624</v>
      </c>
      <c r="C10040" s="99" t="s">
        <v>10166</v>
      </c>
      <c r="D10040" s="100">
        <v>17.47</v>
      </c>
    </row>
    <row r="10041" spans="1:4" x14ac:dyDescent="0.2">
      <c r="A10041" s="505">
        <v>6194</v>
      </c>
      <c r="B10041" s="98" t="s">
        <v>13625</v>
      </c>
      <c r="C10041" s="99" t="s">
        <v>10166</v>
      </c>
      <c r="D10041" s="100">
        <v>7.96</v>
      </c>
    </row>
    <row r="10042" spans="1:4" x14ac:dyDescent="0.2">
      <c r="A10042" s="505">
        <v>4509</v>
      </c>
      <c r="B10042" s="98" t="s">
        <v>13626</v>
      </c>
      <c r="C10042" s="99" t="s">
        <v>10166</v>
      </c>
      <c r="D10042" s="100">
        <v>4.91</v>
      </c>
    </row>
    <row r="10043" spans="1:4" x14ac:dyDescent="0.2">
      <c r="A10043" s="505">
        <v>4513</v>
      </c>
      <c r="B10043" s="98" t="s">
        <v>13627</v>
      </c>
      <c r="C10043" s="99" t="s">
        <v>10166</v>
      </c>
      <c r="D10043" s="100">
        <v>1.17</v>
      </c>
    </row>
    <row r="10044" spans="1:4" x14ac:dyDescent="0.2">
      <c r="A10044" s="505">
        <v>4512</v>
      </c>
      <c r="B10044" s="98" t="s">
        <v>13628</v>
      </c>
      <c r="C10044" s="99" t="s">
        <v>10166</v>
      </c>
      <c r="D10044" s="100">
        <v>3.02</v>
      </c>
    </row>
    <row r="10045" spans="1:4" x14ac:dyDescent="0.2">
      <c r="A10045" s="505">
        <v>4500</v>
      </c>
      <c r="B10045" s="98" t="s">
        <v>13629</v>
      </c>
      <c r="C10045" s="99" t="s">
        <v>10166</v>
      </c>
      <c r="D10045" s="100">
        <v>14.82</v>
      </c>
    </row>
    <row r="10046" spans="1:4" x14ac:dyDescent="0.2">
      <c r="A10046" s="505">
        <v>10731</v>
      </c>
      <c r="B10046" s="98" t="s">
        <v>13630</v>
      </c>
      <c r="C10046" s="99" t="s">
        <v>10114</v>
      </c>
      <c r="D10046" s="100">
        <v>26.45</v>
      </c>
    </row>
    <row r="10047" spans="1:4" x14ac:dyDescent="0.2">
      <c r="A10047" s="505">
        <v>4704</v>
      </c>
      <c r="B10047" s="98" t="s">
        <v>13631</v>
      </c>
      <c r="C10047" s="99" t="s">
        <v>10114</v>
      </c>
      <c r="D10047" s="100">
        <v>23.87</v>
      </c>
    </row>
    <row r="10048" spans="1:4" x14ac:dyDescent="0.2">
      <c r="A10048" s="505">
        <v>10730</v>
      </c>
      <c r="B10048" s="98" t="s">
        <v>13632</v>
      </c>
      <c r="C10048" s="99" t="s">
        <v>10114</v>
      </c>
      <c r="D10048" s="100">
        <v>25.57</v>
      </c>
    </row>
    <row r="10049" spans="1:4" x14ac:dyDescent="0.2">
      <c r="A10049" s="505">
        <v>4729</v>
      </c>
      <c r="B10049" s="98" t="s">
        <v>13633</v>
      </c>
      <c r="C10049" s="99" t="s">
        <v>10119</v>
      </c>
      <c r="D10049" s="100">
        <v>71.599999999999994</v>
      </c>
    </row>
    <row r="10050" spans="1:4" x14ac:dyDescent="0.2">
      <c r="A10050" s="505">
        <v>4720</v>
      </c>
      <c r="B10050" s="98" t="s">
        <v>13634</v>
      </c>
      <c r="C10050" s="99" t="s">
        <v>10119</v>
      </c>
      <c r="D10050" s="100">
        <v>78.290000000000006</v>
      </c>
    </row>
    <row r="10051" spans="1:4" x14ac:dyDescent="0.2">
      <c r="A10051" s="505">
        <v>4721</v>
      </c>
      <c r="B10051" s="98" t="s">
        <v>13635</v>
      </c>
      <c r="C10051" s="99" t="s">
        <v>10119</v>
      </c>
      <c r="D10051" s="100">
        <v>61.32</v>
      </c>
    </row>
    <row r="10052" spans="1:4" x14ac:dyDescent="0.2">
      <c r="A10052" s="505">
        <v>4718</v>
      </c>
      <c r="B10052" s="98" t="s">
        <v>13636</v>
      </c>
      <c r="C10052" s="99" t="s">
        <v>10119</v>
      </c>
      <c r="D10052" s="100">
        <v>61.32</v>
      </c>
    </row>
    <row r="10053" spans="1:4" x14ac:dyDescent="0.2">
      <c r="A10053" s="505">
        <v>4722</v>
      </c>
      <c r="B10053" s="98" t="s">
        <v>13637</v>
      </c>
      <c r="C10053" s="99" t="s">
        <v>10119</v>
      </c>
      <c r="D10053" s="100">
        <v>61.32</v>
      </c>
    </row>
    <row r="10054" spans="1:4" x14ac:dyDescent="0.2">
      <c r="A10054" s="505">
        <v>4723</v>
      </c>
      <c r="B10054" s="98" t="s">
        <v>13638</v>
      </c>
      <c r="C10054" s="99" t="s">
        <v>10119</v>
      </c>
      <c r="D10054" s="100">
        <v>66.900000000000006</v>
      </c>
    </row>
    <row r="10055" spans="1:4" x14ac:dyDescent="0.2">
      <c r="A10055" s="505">
        <v>4727</v>
      </c>
      <c r="B10055" s="98" t="s">
        <v>13639</v>
      </c>
      <c r="C10055" s="99" t="s">
        <v>10119</v>
      </c>
      <c r="D10055" s="100">
        <v>68.75</v>
      </c>
    </row>
    <row r="10056" spans="1:4" x14ac:dyDescent="0.2">
      <c r="A10056" s="505">
        <v>4748</v>
      </c>
      <c r="B10056" s="98" t="s">
        <v>13640</v>
      </c>
      <c r="C10056" s="99" t="s">
        <v>10119</v>
      </c>
      <c r="D10056" s="100">
        <v>66.34</v>
      </c>
    </row>
    <row r="10057" spans="1:4" ht="25.5" x14ac:dyDescent="0.2">
      <c r="A10057" s="505">
        <v>4730</v>
      </c>
      <c r="B10057" s="98" t="s">
        <v>13641</v>
      </c>
      <c r="C10057" s="99" t="s">
        <v>10119</v>
      </c>
      <c r="D10057" s="100">
        <v>64.11</v>
      </c>
    </row>
    <row r="10058" spans="1:4" ht="25.5" x14ac:dyDescent="0.2">
      <c r="A10058" s="505">
        <v>13186</v>
      </c>
      <c r="B10058" s="98" t="s">
        <v>13642</v>
      </c>
      <c r="C10058" s="99" t="s">
        <v>10119</v>
      </c>
      <c r="D10058" s="100">
        <v>74.599999999999994</v>
      </c>
    </row>
    <row r="10059" spans="1:4" ht="25.5" x14ac:dyDescent="0.2">
      <c r="A10059" s="505">
        <v>10737</v>
      </c>
      <c r="B10059" s="98" t="s">
        <v>13643</v>
      </c>
      <c r="C10059" s="99" t="s">
        <v>10114</v>
      </c>
      <c r="D10059" s="100">
        <v>83.12</v>
      </c>
    </row>
    <row r="10060" spans="1:4" ht="25.5" x14ac:dyDescent="0.2">
      <c r="A10060" s="505">
        <v>10734</v>
      </c>
      <c r="B10060" s="98" t="s">
        <v>13644</v>
      </c>
      <c r="C10060" s="99" t="s">
        <v>10114</v>
      </c>
      <c r="D10060" s="100">
        <v>49.44</v>
      </c>
    </row>
    <row r="10061" spans="1:4" x14ac:dyDescent="0.2">
      <c r="A10061" s="505">
        <v>4708</v>
      </c>
      <c r="B10061" s="98" t="s">
        <v>13645</v>
      </c>
      <c r="C10061" s="99" t="s">
        <v>10114</v>
      </c>
      <c r="D10061" s="100">
        <v>95.91</v>
      </c>
    </row>
    <row r="10062" spans="1:4" ht="25.5" x14ac:dyDescent="0.2">
      <c r="A10062" s="505">
        <v>4712</v>
      </c>
      <c r="B10062" s="98" t="s">
        <v>13646</v>
      </c>
      <c r="C10062" s="99" t="s">
        <v>10114</v>
      </c>
      <c r="D10062" s="100">
        <v>46.88</v>
      </c>
    </row>
    <row r="10063" spans="1:4" ht="38.25" x14ac:dyDescent="0.2">
      <c r="A10063" s="505">
        <v>4710</v>
      </c>
      <c r="B10063" s="98" t="s">
        <v>13647</v>
      </c>
      <c r="C10063" s="99" t="s">
        <v>10114</v>
      </c>
      <c r="D10063" s="100">
        <v>150.36000000000001</v>
      </c>
    </row>
    <row r="10064" spans="1:4" ht="25.5" x14ac:dyDescent="0.2">
      <c r="A10064" s="505">
        <v>4746</v>
      </c>
      <c r="B10064" s="98" t="s">
        <v>13648</v>
      </c>
      <c r="C10064" s="99" t="s">
        <v>10119</v>
      </c>
      <c r="D10064" s="100">
        <v>59.46</v>
      </c>
    </row>
    <row r="10065" spans="1:4" x14ac:dyDescent="0.2">
      <c r="A10065" s="505">
        <v>4750</v>
      </c>
      <c r="B10065" s="98" t="s">
        <v>13649</v>
      </c>
      <c r="C10065" s="99" t="s">
        <v>10112</v>
      </c>
      <c r="D10065" s="100">
        <v>14.25</v>
      </c>
    </row>
    <row r="10066" spans="1:4" x14ac:dyDescent="0.2">
      <c r="A10066" s="505">
        <v>41065</v>
      </c>
      <c r="B10066" s="98" t="s">
        <v>13650</v>
      </c>
      <c r="C10066" s="99" t="s">
        <v>10297</v>
      </c>
      <c r="D10066" s="100">
        <v>2498.8000000000002</v>
      </c>
    </row>
    <row r="10067" spans="1:4" x14ac:dyDescent="0.2">
      <c r="A10067" s="505">
        <v>34747</v>
      </c>
      <c r="B10067" s="98" t="s">
        <v>13651</v>
      </c>
      <c r="C10067" s="99" t="s">
        <v>10166</v>
      </c>
      <c r="D10067" s="100">
        <v>68.48</v>
      </c>
    </row>
    <row r="10068" spans="1:4" x14ac:dyDescent="0.2">
      <c r="A10068" s="505">
        <v>4826</v>
      </c>
      <c r="B10068" s="98" t="s">
        <v>13652</v>
      </c>
      <c r="C10068" s="99" t="s">
        <v>10166</v>
      </c>
      <c r="D10068" s="100">
        <v>73.64</v>
      </c>
    </row>
    <row r="10069" spans="1:4" x14ac:dyDescent="0.2">
      <c r="A10069" s="505">
        <v>41975</v>
      </c>
      <c r="B10069" s="98" t="s">
        <v>13653</v>
      </c>
      <c r="C10069" s="99" t="s">
        <v>10114</v>
      </c>
      <c r="D10069" s="100">
        <v>34.78</v>
      </c>
    </row>
    <row r="10070" spans="1:4" x14ac:dyDescent="0.2">
      <c r="A10070" s="505">
        <v>4825</v>
      </c>
      <c r="B10070" s="98" t="s">
        <v>13654</v>
      </c>
      <c r="C10070" s="99" t="s">
        <v>10166</v>
      </c>
      <c r="D10070" s="100">
        <v>101.93</v>
      </c>
    </row>
    <row r="10071" spans="1:4" x14ac:dyDescent="0.2">
      <c r="A10071" s="505">
        <v>34744</v>
      </c>
      <c r="B10071" s="98" t="s">
        <v>13655</v>
      </c>
      <c r="C10071" s="99" t="s">
        <v>10114</v>
      </c>
      <c r="D10071" s="100">
        <v>16.739999999999998</v>
      </c>
    </row>
    <row r="10072" spans="1:4" ht="25.5" x14ac:dyDescent="0.2">
      <c r="A10072" s="505">
        <v>39430</v>
      </c>
      <c r="B10072" s="98" t="s">
        <v>13656</v>
      </c>
      <c r="C10072" s="99" t="s">
        <v>10111</v>
      </c>
      <c r="D10072" s="100">
        <v>1.1200000000000001</v>
      </c>
    </row>
    <row r="10073" spans="1:4" ht="25.5" x14ac:dyDescent="0.2">
      <c r="A10073" s="505">
        <v>39573</v>
      </c>
      <c r="B10073" s="98" t="s">
        <v>13657</v>
      </c>
      <c r="C10073" s="99" t="s">
        <v>10111</v>
      </c>
      <c r="D10073" s="100">
        <v>1.1100000000000001</v>
      </c>
    </row>
    <row r="10074" spans="1:4" ht="25.5" x14ac:dyDescent="0.2">
      <c r="A10074" s="505">
        <v>38410</v>
      </c>
      <c r="B10074" s="98" t="s">
        <v>13658</v>
      </c>
      <c r="C10074" s="99" t="s">
        <v>10111</v>
      </c>
      <c r="D10074" s="100">
        <v>8354.39</v>
      </c>
    </row>
    <row r="10075" spans="1:4" x14ac:dyDescent="0.2">
      <c r="A10075" s="505">
        <v>4765</v>
      </c>
      <c r="B10075" s="98" t="s">
        <v>13659</v>
      </c>
      <c r="C10075" s="99" t="s">
        <v>10166</v>
      </c>
      <c r="D10075" s="100">
        <v>60.56</v>
      </c>
    </row>
    <row r="10076" spans="1:4" x14ac:dyDescent="0.2">
      <c r="A10076" s="505">
        <v>4767</v>
      </c>
      <c r="B10076" s="98" t="s">
        <v>13660</v>
      </c>
      <c r="C10076" s="99" t="s">
        <v>10166</v>
      </c>
      <c r="D10076" s="100">
        <v>104.34</v>
      </c>
    </row>
    <row r="10077" spans="1:4" x14ac:dyDescent="0.2">
      <c r="A10077" s="505">
        <v>4766</v>
      </c>
      <c r="B10077" s="98" t="s">
        <v>13660</v>
      </c>
      <c r="C10077" s="99" t="s">
        <v>10170</v>
      </c>
      <c r="D10077" s="100">
        <v>4.83</v>
      </c>
    </row>
    <row r="10078" spans="1:4" x14ac:dyDescent="0.2">
      <c r="A10078" s="505">
        <v>10963</v>
      </c>
      <c r="B10078" s="98" t="s">
        <v>13661</v>
      </c>
      <c r="C10078" s="99" t="s">
        <v>10166</v>
      </c>
      <c r="D10078" s="100">
        <v>165.36</v>
      </c>
    </row>
    <row r="10079" spans="1:4" x14ac:dyDescent="0.2">
      <c r="A10079" s="505">
        <v>10962</v>
      </c>
      <c r="B10079" s="98" t="s">
        <v>13662</v>
      </c>
      <c r="C10079" s="99" t="s">
        <v>10170</v>
      </c>
      <c r="D10079" s="100">
        <v>5.13</v>
      </c>
    </row>
    <row r="10080" spans="1:4" x14ac:dyDescent="0.2">
      <c r="A10080" s="505">
        <v>34742</v>
      </c>
      <c r="B10080" s="98" t="s">
        <v>13663</v>
      </c>
      <c r="C10080" s="99" t="s">
        <v>10170</v>
      </c>
      <c r="D10080" s="100">
        <v>4.8099999999999996</v>
      </c>
    </row>
    <row r="10081" spans="1:4" x14ac:dyDescent="0.2">
      <c r="A10081" s="505">
        <v>4773</v>
      </c>
      <c r="B10081" s="98" t="s">
        <v>13664</v>
      </c>
      <c r="C10081" s="99" t="s">
        <v>10166</v>
      </c>
      <c r="D10081" s="100">
        <v>208.74</v>
      </c>
    </row>
    <row r="10082" spans="1:4" x14ac:dyDescent="0.2">
      <c r="A10082" s="505">
        <v>34740</v>
      </c>
      <c r="B10082" s="98" t="s">
        <v>13665</v>
      </c>
      <c r="C10082" s="99" t="s">
        <v>10170</v>
      </c>
      <c r="D10082" s="100">
        <v>4.8099999999999996</v>
      </c>
    </row>
    <row r="10083" spans="1:4" x14ac:dyDescent="0.2">
      <c r="A10083" s="505">
        <v>4774</v>
      </c>
      <c r="B10083" s="98" t="s">
        <v>13666</v>
      </c>
      <c r="C10083" s="99" t="s">
        <v>10170</v>
      </c>
      <c r="D10083" s="100">
        <v>4.83</v>
      </c>
    </row>
    <row r="10084" spans="1:4" x14ac:dyDescent="0.2">
      <c r="A10084" s="505">
        <v>4776</v>
      </c>
      <c r="B10084" s="98" t="s">
        <v>13666</v>
      </c>
      <c r="C10084" s="99" t="s">
        <v>10166</v>
      </c>
      <c r="D10084" s="100">
        <v>323.63</v>
      </c>
    </row>
    <row r="10085" spans="1:4" x14ac:dyDescent="0.2">
      <c r="A10085" s="505">
        <v>40313</v>
      </c>
      <c r="B10085" s="98" t="s">
        <v>13667</v>
      </c>
      <c r="C10085" s="99" t="s">
        <v>10170</v>
      </c>
      <c r="D10085" s="100">
        <v>4.8099999999999996</v>
      </c>
    </row>
    <row r="10086" spans="1:4" x14ac:dyDescent="0.2">
      <c r="A10086" s="505">
        <v>13340</v>
      </c>
      <c r="B10086" s="98" t="s">
        <v>13668</v>
      </c>
      <c r="C10086" s="99" t="s">
        <v>10166</v>
      </c>
      <c r="D10086" s="100">
        <v>20.399999999999999</v>
      </c>
    </row>
    <row r="10087" spans="1:4" x14ac:dyDescent="0.2">
      <c r="A10087" s="505">
        <v>10965</v>
      </c>
      <c r="B10087" s="98" t="s">
        <v>13669</v>
      </c>
      <c r="C10087" s="99" t="s">
        <v>10166</v>
      </c>
      <c r="D10087" s="100">
        <v>43.53</v>
      </c>
    </row>
    <row r="10088" spans="1:4" x14ac:dyDescent="0.2">
      <c r="A10088" s="505">
        <v>10966</v>
      </c>
      <c r="B10088" s="98" t="s">
        <v>13670</v>
      </c>
      <c r="C10088" s="99" t="s">
        <v>10170</v>
      </c>
      <c r="D10088" s="100">
        <v>4.8600000000000003</v>
      </c>
    </row>
    <row r="10089" spans="1:4" x14ac:dyDescent="0.2">
      <c r="A10089" s="505">
        <v>40537</v>
      </c>
      <c r="B10089" s="98" t="s">
        <v>13671</v>
      </c>
      <c r="C10089" s="99" t="s">
        <v>10170</v>
      </c>
      <c r="D10089" s="100">
        <v>5.31</v>
      </c>
    </row>
    <row r="10090" spans="1:4" x14ac:dyDescent="0.2">
      <c r="A10090" s="505">
        <v>40536</v>
      </c>
      <c r="B10090" s="98" t="s">
        <v>13672</v>
      </c>
      <c r="C10090" s="99" t="s">
        <v>10170</v>
      </c>
      <c r="D10090" s="100">
        <v>5.31</v>
      </c>
    </row>
    <row r="10091" spans="1:4" x14ac:dyDescent="0.2">
      <c r="A10091" s="505">
        <v>40535</v>
      </c>
      <c r="B10091" s="98" t="s">
        <v>13673</v>
      </c>
      <c r="C10091" s="99" t="s">
        <v>10170</v>
      </c>
      <c r="D10091" s="100">
        <v>5.31</v>
      </c>
    </row>
    <row r="10092" spans="1:4" ht="25.5" x14ac:dyDescent="0.2">
      <c r="A10092" s="505">
        <v>39427</v>
      </c>
      <c r="B10092" s="98" t="s">
        <v>13674</v>
      </c>
      <c r="C10092" s="99" t="s">
        <v>10166</v>
      </c>
      <c r="D10092" s="100">
        <v>2.99</v>
      </c>
    </row>
    <row r="10093" spans="1:4" x14ac:dyDescent="0.2">
      <c r="A10093" s="505">
        <v>39424</v>
      </c>
      <c r="B10093" s="98" t="s">
        <v>13675</v>
      </c>
      <c r="C10093" s="99" t="s">
        <v>10166</v>
      </c>
      <c r="D10093" s="100">
        <v>1.77</v>
      </c>
    </row>
    <row r="10094" spans="1:4" x14ac:dyDescent="0.2">
      <c r="A10094" s="505">
        <v>39425</v>
      </c>
      <c r="B10094" s="98" t="s">
        <v>13676</v>
      </c>
      <c r="C10094" s="99" t="s">
        <v>10166</v>
      </c>
      <c r="D10094" s="100">
        <v>1.75</v>
      </c>
    </row>
    <row r="10095" spans="1:4" x14ac:dyDescent="0.2">
      <c r="A10095" s="505">
        <v>40664</v>
      </c>
      <c r="B10095" s="98" t="s">
        <v>13677</v>
      </c>
      <c r="C10095" s="99" t="s">
        <v>10170</v>
      </c>
      <c r="D10095" s="100">
        <v>4.5599999999999996</v>
      </c>
    </row>
    <row r="10096" spans="1:4" x14ac:dyDescent="0.2">
      <c r="A10096" s="505">
        <v>34360</v>
      </c>
      <c r="B10096" s="98" t="s">
        <v>13678</v>
      </c>
      <c r="C10096" s="99" t="s">
        <v>10170</v>
      </c>
      <c r="D10096" s="100">
        <v>23.33</v>
      </c>
    </row>
    <row r="10097" spans="1:4" x14ac:dyDescent="0.2">
      <c r="A10097" s="505">
        <v>20259</v>
      </c>
      <c r="B10097" s="98" t="s">
        <v>13679</v>
      </c>
      <c r="C10097" s="99" t="s">
        <v>10166</v>
      </c>
      <c r="D10097" s="100">
        <v>8.6999999999999993</v>
      </c>
    </row>
    <row r="10098" spans="1:4" ht="25.5" x14ac:dyDescent="0.2">
      <c r="A10098" s="505">
        <v>14077</v>
      </c>
      <c r="B10098" s="98" t="s">
        <v>13680</v>
      </c>
      <c r="C10098" s="99" t="s">
        <v>10166</v>
      </c>
      <c r="D10098" s="100">
        <v>133.16</v>
      </c>
    </row>
    <row r="10099" spans="1:4" ht="25.5" x14ac:dyDescent="0.2">
      <c r="A10099" s="505">
        <v>3678</v>
      </c>
      <c r="B10099" s="98" t="s">
        <v>13681</v>
      </c>
      <c r="C10099" s="99" t="s">
        <v>10166</v>
      </c>
      <c r="D10099" s="100">
        <v>60.18</v>
      </c>
    </row>
    <row r="10100" spans="1:4" ht="25.5" x14ac:dyDescent="0.2">
      <c r="A10100" s="505">
        <v>39418</v>
      </c>
      <c r="B10100" s="98" t="s">
        <v>13682</v>
      </c>
      <c r="C10100" s="99" t="s">
        <v>10166</v>
      </c>
      <c r="D10100" s="100">
        <v>3.33</v>
      </c>
    </row>
    <row r="10101" spans="1:4" ht="25.5" x14ac:dyDescent="0.2">
      <c r="A10101" s="505">
        <v>39419</v>
      </c>
      <c r="B10101" s="98" t="s">
        <v>13683</v>
      </c>
      <c r="C10101" s="99" t="s">
        <v>10166</v>
      </c>
      <c r="D10101" s="100">
        <v>4.0599999999999996</v>
      </c>
    </row>
    <row r="10102" spans="1:4" ht="25.5" x14ac:dyDescent="0.2">
      <c r="A10102" s="505">
        <v>39420</v>
      </c>
      <c r="B10102" s="98" t="s">
        <v>13684</v>
      </c>
      <c r="C10102" s="99" t="s">
        <v>10166</v>
      </c>
      <c r="D10102" s="100">
        <v>4.4800000000000004</v>
      </c>
    </row>
    <row r="10103" spans="1:4" ht="25.5" x14ac:dyDescent="0.2">
      <c r="A10103" s="505">
        <v>39571</v>
      </c>
      <c r="B10103" s="98" t="s">
        <v>13685</v>
      </c>
      <c r="C10103" s="99" t="s">
        <v>10166</v>
      </c>
      <c r="D10103" s="100">
        <v>2.71</v>
      </c>
    </row>
    <row r="10104" spans="1:4" ht="25.5" x14ac:dyDescent="0.2">
      <c r="A10104" s="505">
        <v>39421</v>
      </c>
      <c r="B10104" s="98" t="s">
        <v>13686</v>
      </c>
      <c r="C10104" s="99" t="s">
        <v>10166</v>
      </c>
      <c r="D10104" s="100">
        <v>3.95</v>
      </c>
    </row>
    <row r="10105" spans="1:4" ht="25.5" x14ac:dyDescent="0.2">
      <c r="A10105" s="505">
        <v>39422</v>
      </c>
      <c r="B10105" s="98" t="s">
        <v>13687</v>
      </c>
      <c r="C10105" s="99" t="s">
        <v>10166</v>
      </c>
      <c r="D10105" s="100">
        <v>4.6100000000000003</v>
      </c>
    </row>
    <row r="10106" spans="1:4" ht="25.5" x14ac:dyDescent="0.2">
      <c r="A10106" s="505">
        <v>39423</v>
      </c>
      <c r="B10106" s="98" t="s">
        <v>13688</v>
      </c>
      <c r="C10106" s="99" t="s">
        <v>10166</v>
      </c>
      <c r="D10106" s="100">
        <v>5.35</v>
      </c>
    </row>
    <row r="10107" spans="1:4" ht="25.5" x14ac:dyDescent="0.2">
      <c r="A10107" s="505">
        <v>39426</v>
      </c>
      <c r="B10107" s="98" t="s">
        <v>13689</v>
      </c>
      <c r="C10107" s="99" t="s">
        <v>10166</v>
      </c>
      <c r="D10107" s="100">
        <v>12.03</v>
      </c>
    </row>
    <row r="10108" spans="1:4" ht="25.5" x14ac:dyDescent="0.2">
      <c r="A10108" s="505">
        <v>39429</v>
      </c>
      <c r="B10108" s="98" t="s">
        <v>13690</v>
      </c>
      <c r="C10108" s="99" t="s">
        <v>10166</v>
      </c>
      <c r="D10108" s="100">
        <v>3.79</v>
      </c>
    </row>
    <row r="10109" spans="1:4" ht="25.5" x14ac:dyDescent="0.2">
      <c r="A10109" s="505">
        <v>39428</v>
      </c>
      <c r="B10109" s="98" t="s">
        <v>13691</v>
      </c>
      <c r="C10109" s="99" t="s">
        <v>10166</v>
      </c>
      <c r="D10109" s="100">
        <v>2.9</v>
      </c>
    </row>
    <row r="10110" spans="1:4" ht="25.5" x14ac:dyDescent="0.2">
      <c r="A10110" s="505">
        <v>39572</v>
      </c>
      <c r="B10110" s="98" t="s">
        <v>13692</v>
      </c>
      <c r="C10110" s="99" t="s">
        <v>10166</v>
      </c>
      <c r="D10110" s="100">
        <v>2.5099999999999998</v>
      </c>
    </row>
    <row r="10111" spans="1:4" ht="25.5" x14ac:dyDescent="0.2">
      <c r="A10111" s="505">
        <v>39570</v>
      </c>
      <c r="B10111" s="98" t="s">
        <v>13693</v>
      </c>
      <c r="C10111" s="99" t="s">
        <v>10166</v>
      </c>
      <c r="D10111" s="100">
        <v>2.66</v>
      </c>
    </row>
    <row r="10112" spans="1:4" ht="25.5" x14ac:dyDescent="0.2">
      <c r="A10112" s="505">
        <v>39569</v>
      </c>
      <c r="B10112" s="98" t="s">
        <v>13694</v>
      </c>
      <c r="C10112" s="99" t="s">
        <v>10166</v>
      </c>
      <c r="D10112" s="100">
        <v>2.63</v>
      </c>
    </row>
    <row r="10113" spans="1:4" ht="25.5" x14ac:dyDescent="0.2">
      <c r="A10113" s="505">
        <v>11552</v>
      </c>
      <c r="B10113" s="98" t="s">
        <v>13695</v>
      </c>
      <c r="C10113" s="99" t="s">
        <v>10166</v>
      </c>
      <c r="D10113" s="100">
        <v>7.56</v>
      </c>
    </row>
    <row r="10114" spans="1:4" ht="25.5" x14ac:dyDescent="0.2">
      <c r="A10114" s="505">
        <v>40598</v>
      </c>
      <c r="B10114" s="98" t="s">
        <v>13696</v>
      </c>
      <c r="C10114" s="99" t="s">
        <v>10170</v>
      </c>
      <c r="D10114" s="100">
        <v>5.31</v>
      </c>
    </row>
    <row r="10115" spans="1:4" x14ac:dyDescent="0.2">
      <c r="A10115" s="505">
        <v>39029</v>
      </c>
      <c r="B10115" s="98" t="s">
        <v>13697</v>
      </c>
      <c r="C10115" s="99" t="s">
        <v>10166</v>
      </c>
      <c r="D10115" s="100">
        <v>8.49</v>
      </c>
    </row>
    <row r="10116" spans="1:4" x14ac:dyDescent="0.2">
      <c r="A10116" s="505">
        <v>39028</v>
      </c>
      <c r="B10116" s="98" t="s">
        <v>13698</v>
      </c>
      <c r="C10116" s="99" t="s">
        <v>10166</v>
      </c>
      <c r="D10116" s="100">
        <v>4.9400000000000004</v>
      </c>
    </row>
    <row r="10117" spans="1:4" x14ac:dyDescent="0.2">
      <c r="A10117" s="505">
        <v>39328</v>
      </c>
      <c r="B10117" s="98" t="s">
        <v>13699</v>
      </c>
      <c r="C10117" s="99" t="s">
        <v>10166</v>
      </c>
      <c r="D10117" s="100">
        <v>2.72</v>
      </c>
    </row>
    <row r="10118" spans="1:4" ht="38.25" x14ac:dyDescent="0.2">
      <c r="A10118" s="505">
        <v>38541</v>
      </c>
      <c r="B10118" s="98" t="s">
        <v>13700</v>
      </c>
      <c r="C10118" s="99" t="s">
        <v>10111</v>
      </c>
      <c r="D10118" s="100">
        <v>2159473.66</v>
      </c>
    </row>
    <row r="10119" spans="1:4" ht="38.25" x14ac:dyDescent="0.2">
      <c r="A10119" s="505">
        <v>38542</v>
      </c>
      <c r="B10119" s="98" t="s">
        <v>13701</v>
      </c>
      <c r="C10119" s="99" t="s">
        <v>10111</v>
      </c>
      <c r="D10119" s="100">
        <v>3357894.71</v>
      </c>
    </row>
    <row r="10120" spans="1:4" ht="38.25" x14ac:dyDescent="0.2">
      <c r="A10120" s="505">
        <v>38543</v>
      </c>
      <c r="B10120" s="98" t="s">
        <v>13702</v>
      </c>
      <c r="C10120" s="99" t="s">
        <v>10111</v>
      </c>
      <c r="D10120" s="100">
        <v>822105.28</v>
      </c>
    </row>
    <row r="10121" spans="1:4" ht="25.5" x14ac:dyDescent="0.2">
      <c r="A10121" s="505">
        <v>40406</v>
      </c>
      <c r="B10121" s="98" t="s">
        <v>13703</v>
      </c>
      <c r="C10121" s="99" t="s">
        <v>10111</v>
      </c>
      <c r="D10121" s="100">
        <v>50425.94</v>
      </c>
    </row>
    <row r="10122" spans="1:4" ht="25.5" x14ac:dyDescent="0.2">
      <c r="A10122" s="505">
        <v>40789</v>
      </c>
      <c r="B10122" s="98" t="s">
        <v>13704</v>
      </c>
      <c r="C10122" s="99" t="s">
        <v>10111</v>
      </c>
      <c r="D10122" s="100">
        <v>7266.89</v>
      </c>
    </row>
    <row r="10123" spans="1:4" ht="25.5" x14ac:dyDescent="0.2">
      <c r="A10123" s="505">
        <v>40791</v>
      </c>
      <c r="B10123" s="98" t="s">
        <v>13705</v>
      </c>
      <c r="C10123" s="99" t="s">
        <v>10111</v>
      </c>
      <c r="D10123" s="100">
        <v>22748.54</v>
      </c>
    </row>
    <row r="10124" spans="1:4" ht="25.5" x14ac:dyDescent="0.2">
      <c r="A10124" s="505">
        <v>11651</v>
      </c>
      <c r="B10124" s="98" t="s">
        <v>13706</v>
      </c>
      <c r="C10124" s="99" t="s">
        <v>10111</v>
      </c>
      <c r="D10124" s="100">
        <v>12441.5</v>
      </c>
    </row>
    <row r="10125" spans="1:4" ht="25.5" x14ac:dyDescent="0.2">
      <c r="A10125" s="505">
        <v>42002</v>
      </c>
      <c r="B10125" s="98" t="s">
        <v>13707</v>
      </c>
      <c r="C10125" s="99" t="s">
        <v>10111</v>
      </c>
      <c r="D10125" s="100">
        <v>704112.9</v>
      </c>
    </row>
    <row r="10126" spans="1:4" ht="25.5" x14ac:dyDescent="0.2">
      <c r="A10126" s="505">
        <v>40435</v>
      </c>
      <c r="B10126" s="98" t="s">
        <v>13708</v>
      </c>
      <c r="C10126" s="99" t="s">
        <v>10111</v>
      </c>
      <c r="D10126" s="100">
        <v>451000</v>
      </c>
    </row>
    <row r="10127" spans="1:4" ht="25.5" x14ac:dyDescent="0.2">
      <c r="A10127" s="505">
        <v>39012</v>
      </c>
      <c r="B10127" s="98" t="s">
        <v>13709</v>
      </c>
      <c r="C10127" s="99" t="s">
        <v>10111</v>
      </c>
      <c r="D10127" s="100">
        <v>470556.15</v>
      </c>
    </row>
    <row r="10128" spans="1:4" x14ac:dyDescent="0.2">
      <c r="A10128" s="505">
        <v>5327</v>
      </c>
      <c r="B10128" s="98" t="s">
        <v>13710</v>
      </c>
      <c r="C10128" s="99" t="s">
        <v>10170</v>
      </c>
      <c r="D10128" s="100">
        <v>25.55</v>
      </c>
    </row>
    <row r="10129" spans="1:4" ht="25.5" x14ac:dyDescent="0.2">
      <c r="A10129" s="505">
        <v>35274</v>
      </c>
      <c r="B10129" s="98" t="s">
        <v>13711</v>
      </c>
      <c r="C10129" s="99" t="s">
        <v>10166</v>
      </c>
      <c r="D10129" s="100">
        <v>38.54</v>
      </c>
    </row>
    <row r="10130" spans="1:4" ht="25.5" x14ac:dyDescent="0.2">
      <c r="A10130" s="505">
        <v>35275</v>
      </c>
      <c r="B10130" s="98" t="s">
        <v>13712</v>
      </c>
      <c r="C10130" s="99" t="s">
        <v>10166</v>
      </c>
      <c r="D10130" s="100">
        <v>82.31</v>
      </c>
    </row>
    <row r="10131" spans="1:4" ht="25.5" x14ac:dyDescent="0.2">
      <c r="A10131" s="505">
        <v>35276</v>
      </c>
      <c r="B10131" s="98" t="s">
        <v>13713</v>
      </c>
      <c r="C10131" s="99" t="s">
        <v>10166</v>
      </c>
      <c r="D10131" s="100">
        <v>134.58000000000001</v>
      </c>
    </row>
    <row r="10132" spans="1:4" x14ac:dyDescent="0.2">
      <c r="A10132" s="505">
        <v>38386</v>
      </c>
      <c r="B10132" s="98" t="s">
        <v>13714</v>
      </c>
      <c r="C10132" s="99" t="s">
        <v>10111</v>
      </c>
      <c r="D10132" s="100">
        <v>3.23</v>
      </c>
    </row>
    <row r="10133" spans="1:4" ht="25.5" x14ac:dyDescent="0.2">
      <c r="A10133" s="505">
        <v>11091</v>
      </c>
      <c r="B10133" s="98" t="s">
        <v>13715</v>
      </c>
      <c r="C10133" s="99" t="s">
        <v>10111</v>
      </c>
      <c r="D10133" s="100">
        <v>0.87</v>
      </c>
    </row>
    <row r="10134" spans="1:4" ht="25.5" x14ac:dyDescent="0.2">
      <c r="A10134" s="505">
        <v>37586</v>
      </c>
      <c r="B10134" s="98" t="s">
        <v>13716</v>
      </c>
      <c r="C10134" s="99" t="s">
        <v>12317</v>
      </c>
      <c r="D10134" s="100">
        <v>46.22</v>
      </c>
    </row>
    <row r="10135" spans="1:4" x14ac:dyDescent="0.2">
      <c r="A10135" s="505">
        <v>37395</v>
      </c>
      <c r="B10135" s="98" t="s">
        <v>13717</v>
      </c>
      <c r="C10135" s="99" t="s">
        <v>12317</v>
      </c>
      <c r="D10135" s="100">
        <v>39.74</v>
      </c>
    </row>
    <row r="10136" spans="1:4" x14ac:dyDescent="0.2">
      <c r="A10136" s="505">
        <v>14147</v>
      </c>
      <c r="B10136" s="98" t="s">
        <v>13718</v>
      </c>
      <c r="C10136" s="99" t="s">
        <v>12317</v>
      </c>
      <c r="D10136" s="100">
        <v>52.72</v>
      </c>
    </row>
    <row r="10137" spans="1:4" x14ac:dyDescent="0.2">
      <c r="A10137" s="505">
        <v>37396</v>
      </c>
      <c r="B10137" s="98" t="s">
        <v>13719</v>
      </c>
      <c r="C10137" s="99" t="s">
        <v>12317</v>
      </c>
      <c r="D10137" s="100">
        <v>32.520000000000003</v>
      </c>
    </row>
    <row r="10138" spans="1:4" x14ac:dyDescent="0.2">
      <c r="A10138" s="505">
        <v>37397</v>
      </c>
      <c r="B10138" s="98" t="s">
        <v>13720</v>
      </c>
      <c r="C10138" s="99" t="s">
        <v>12317</v>
      </c>
      <c r="D10138" s="100">
        <v>34.07</v>
      </c>
    </row>
    <row r="10139" spans="1:4" x14ac:dyDescent="0.2">
      <c r="A10139" s="505">
        <v>11559</v>
      </c>
      <c r="B10139" s="98" t="s">
        <v>13721</v>
      </c>
      <c r="C10139" s="99" t="s">
        <v>10111</v>
      </c>
      <c r="D10139" s="100">
        <v>3.48</v>
      </c>
    </row>
    <row r="10140" spans="1:4" ht="25.5" x14ac:dyDescent="0.2">
      <c r="A10140" s="505">
        <v>444</v>
      </c>
      <c r="B10140" s="98" t="s">
        <v>13722</v>
      </c>
      <c r="C10140" s="99" t="s">
        <v>10111</v>
      </c>
      <c r="D10140" s="100">
        <v>17.12</v>
      </c>
    </row>
    <row r="10141" spans="1:4" ht="25.5" x14ac:dyDescent="0.2">
      <c r="A10141" s="505">
        <v>445</v>
      </c>
      <c r="B10141" s="98" t="s">
        <v>13723</v>
      </c>
      <c r="C10141" s="99" t="s">
        <v>10111</v>
      </c>
      <c r="D10141" s="100">
        <v>23.43</v>
      </c>
    </row>
    <row r="10142" spans="1:4" x14ac:dyDescent="0.2">
      <c r="A10142" s="505">
        <v>4783</v>
      </c>
      <c r="B10142" s="98" t="s">
        <v>13724</v>
      </c>
      <c r="C10142" s="99" t="s">
        <v>10112</v>
      </c>
      <c r="D10142" s="100">
        <v>14.34</v>
      </c>
    </row>
    <row r="10143" spans="1:4" x14ac:dyDescent="0.2">
      <c r="A10143" s="505">
        <v>41079</v>
      </c>
      <c r="B10143" s="98" t="s">
        <v>13725</v>
      </c>
      <c r="C10143" s="99" t="s">
        <v>10297</v>
      </c>
      <c r="D10143" s="100">
        <v>2515.42</v>
      </c>
    </row>
    <row r="10144" spans="1:4" x14ac:dyDescent="0.2">
      <c r="A10144" s="505">
        <v>12874</v>
      </c>
      <c r="B10144" s="98" t="s">
        <v>13726</v>
      </c>
      <c r="C10144" s="99" t="s">
        <v>10112</v>
      </c>
      <c r="D10144" s="100">
        <v>18.89</v>
      </c>
    </row>
    <row r="10145" spans="1:4" x14ac:dyDescent="0.2">
      <c r="A10145" s="505">
        <v>41082</v>
      </c>
      <c r="B10145" s="98" t="s">
        <v>13727</v>
      </c>
      <c r="C10145" s="99" t="s">
        <v>10297</v>
      </c>
      <c r="D10145" s="100">
        <v>3314.36</v>
      </c>
    </row>
    <row r="10146" spans="1:4" x14ac:dyDescent="0.2">
      <c r="A10146" s="505">
        <v>4785</v>
      </c>
      <c r="B10146" s="98" t="s">
        <v>13728</v>
      </c>
      <c r="C10146" s="99" t="s">
        <v>10112</v>
      </c>
      <c r="D10146" s="100">
        <v>15.42</v>
      </c>
    </row>
    <row r="10147" spans="1:4" x14ac:dyDescent="0.2">
      <c r="A10147" s="505">
        <v>41081</v>
      </c>
      <c r="B10147" s="98" t="s">
        <v>13729</v>
      </c>
      <c r="C10147" s="99" t="s">
        <v>10297</v>
      </c>
      <c r="D10147" s="100">
        <v>2705.59</v>
      </c>
    </row>
    <row r="10148" spans="1:4" x14ac:dyDescent="0.2">
      <c r="A10148" s="505">
        <v>4801</v>
      </c>
      <c r="B10148" s="98" t="s">
        <v>13730</v>
      </c>
      <c r="C10148" s="99" t="s">
        <v>10114</v>
      </c>
      <c r="D10148" s="100">
        <v>44.22</v>
      </c>
    </row>
    <row r="10149" spans="1:4" x14ac:dyDescent="0.2">
      <c r="A10149" s="505">
        <v>4794</v>
      </c>
      <c r="B10149" s="98" t="s">
        <v>13731</v>
      </c>
      <c r="C10149" s="99" t="s">
        <v>10114</v>
      </c>
      <c r="D10149" s="100">
        <v>201.42</v>
      </c>
    </row>
    <row r="10150" spans="1:4" ht="25.5" x14ac:dyDescent="0.2">
      <c r="A10150" s="505">
        <v>4796</v>
      </c>
      <c r="B10150" s="98" t="s">
        <v>13732</v>
      </c>
      <c r="C10150" s="99" t="s">
        <v>10114</v>
      </c>
      <c r="D10150" s="100">
        <v>122.34</v>
      </c>
    </row>
    <row r="10151" spans="1:4" x14ac:dyDescent="0.2">
      <c r="A10151" s="505">
        <v>4800</v>
      </c>
      <c r="B10151" s="98" t="s">
        <v>13733</v>
      </c>
      <c r="C10151" s="99" t="s">
        <v>10114</v>
      </c>
      <c r="D10151" s="100">
        <v>33.64</v>
      </c>
    </row>
    <row r="10152" spans="1:4" x14ac:dyDescent="0.2">
      <c r="A10152" s="505">
        <v>4795</v>
      </c>
      <c r="B10152" s="98" t="s">
        <v>13734</v>
      </c>
      <c r="C10152" s="99" t="s">
        <v>10114</v>
      </c>
      <c r="D10152" s="100">
        <v>196.07</v>
      </c>
    </row>
    <row r="10153" spans="1:4" ht="38.25" x14ac:dyDescent="0.2">
      <c r="A10153" s="505">
        <v>39694</v>
      </c>
      <c r="B10153" s="98" t="s">
        <v>13735</v>
      </c>
      <c r="C10153" s="99" t="s">
        <v>10114</v>
      </c>
      <c r="D10153" s="100">
        <v>235.44</v>
      </c>
    </row>
    <row r="10154" spans="1:4" x14ac:dyDescent="0.2">
      <c r="A10154" s="505">
        <v>1292</v>
      </c>
      <c r="B10154" s="98" t="s">
        <v>13736</v>
      </c>
      <c r="C10154" s="99" t="s">
        <v>10114</v>
      </c>
      <c r="D10154" s="100">
        <v>29.98</v>
      </c>
    </row>
    <row r="10155" spans="1:4" ht="25.5" x14ac:dyDescent="0.2">
      <c r="A10155" s="505">
        <v>1287</v>
      </c>
      <c r="B10155" s="98" t="s">
        <v>13737</v>
      </c>
      <c r="C10155" s="99" t="s">
        <v>10114</v>
      </c>
      <c r="D10155" s="100">
        <v>14.71</v>
      </c>
    </row>
    <row r="10156" spans="1:4" ht="25.5" x14ac:dyDescent="0.2">
      <c r="A10156" s="505">
        <v>1297</v>
      </c>
      <c r="B10156" s="98" t="s">
        <v>13738</v>
      </c>
      <c r="C10156" s="99" t="s">
        <v>10114</v>
      </c>
      <c r="D10156" s="100">
        <v>12.2</v>
      </c>
    </row>
    <row r="10157" spans="1:4" ht="25.5" x14ac:dyDescent="0.2">
      <c r="A10157" s="505">
        <v>4786</v>
      </c>
      <c r="B10157" s="98" t="s">
        <v>13739</v>
      </c>
      <c r="C10157" s="99" t="s">
        <v>10114</v>
      </c>
      <c r="D10157" s="100">
        <v>40</v>
      </c>
    </row>
    <row r="10158" spans="1:4" ht="25.5" x14ac:dyDescent="0.2">
      <c r="A10158" s="505">
        <v>10840</v>
      </c>
      <c r="B10158" s="98" t="s">
        <v>13740</v>
      </c>
      <c r="C10158" s="99" t="s">
        <v>10114</v>
      </c>
      <c r="D10158" s="100">
        <v>160</v>
      </c>
    </row>
    <row r="10159" spans="1:4" ht="25.5" x14ac:dyDescent="0.2">
      <c r="A10159" s="505">
        <v>10841</v>
      </c>
      <c r="B10159" s="98" t="s">
        <v>13741</v>
      </c>
      <c r="C10159" s="99" t="s">
        <v>10114</v>
      </c>
      <c r="D10159" s="100">
        <v>120.75</v>
      </c>
    </row>
    <row r="10160" spans="1:4" ht="25.5" x14ac:dyDescent="0.2">
      <c r="A10160" s="505">
        <v>25980</v>
      </c>
      <c r="B10160" s="98" t="s">
        <v>13742</v>
      </c>
      <c r="C10160" s="99" t="s">
        <v>10114</v>
      </c>
      <c r="D10160" s="100">
        <v>154.29</v>
      </c>
    </row>
    <row r="10161" spans="1:4" ht="25.5" x14ac:dyDescent="0.2">
      <c r="A10161" s="505">
        <v>10842</v>
      </c>
      <c r="B10161" s="98" t="s">
        <v>13743</v>
      </c>
      <c r="C10161" s="99" t="s">
        <v>10114</v>
      </c>
      <c r="D10161" s="100">
        <v>174.42</v>
      </c>
    </row>
    <row r="10162" spans="1:4" x14ac:dyDescent="0.2">
      <c r="A10162" s="505">
        <v>21108</v>
      </c>
      <c r="B10162" s="98" t="s">
        <v>13744</v>
      </c>
      <c r="C10162" s="99" t="s">
        <v>10114</v>
      </c>
      <c r="D10162" s="100">
        <v>39.96</v>
      </c>
    </row>
    <row r="10163" spans="1:4" x14ac:dyDescent="0.2">
      <c r="A10163" s="505">
        <v>38180</v>
      </c>
      <c r="B10163" s="98" t="s">
        <v>13745</v>
      </c>
      <c r="C10163" s="99" t="s">
        <v>10114</v>
      </c>
      <c r="D10163" s="100">
        <v>98.5</v>
      </c>
    </row>
    <row r="10164" spans="1:4" x14ac:dyDescent="0.2">
      <c r="A10164" s="505">
        <v>40648</v>
      </c>
      <c r="B10164" s="98" t="s">
        <v>13746</v>
      </c>
      <c r="C10164" s="99" t="s">
        <v>10114</v>
      </c>
      <c r="D10164" s="100">
        <v>76.8</v>
      </c>
    </row>
    <row r="10165" spans="1:4" x14ac:dyDescent="0.2">
      <c r="A10165" s="505">
        <v>40649</v>
      </c>
      <c r="B10165" s="98" t="s">
        <v>13747</v>
      </c>
      <c r="C10165" s="99" t="s">
        <v>10114</v>
      </c>
      <c r="D10165" s="100">
        <v>44.73</v>
      </c>
    </row>
    <row r="10166" spans="1:4" x14ac:dyDescent="0.2">
      <c r="A10166" s="505">
        <v>40650</v>
      </c>
      <c r="B10166" s="98" t="s">
        <v>13748</v>
      </c>
      <c r="C10166" s="99" t="s">
        <v>10114</v>
      </c>
      <c r="D10166" s="100">
        <v>57.6</v>
      </c>
    </row>
    <row r="10167" spans="1:4" x14ac:dyDescent="0.2">
      <c r="A10167" s="505">
        <v>40651</v>
      </c>
      <c r="B10167" s="98" t="s">
        <v>13749</v>
      </c>
      <c r="C10167" s="99" t="s">
        <v>10114</v>
      </c>
      <c r="D10167" s="100">
        <v>106.24</v>
      </c>
    </row>
    <row r="10168" spans="1:4" x14ac:dyDescent="0.2">
      <c r="A10168" s="505">
        <v>40652</v>
      </c>
      <c r="B10168" s="98" t="s">
        <v>13750</v>
      </c>
      <c r="C10168" s="99" t="s">
        <v>10114</v>
      </c>
      <c r="D10168" s="100">
        <v>56.96</v>
      </c>
    </row>
    <row r="10169" spans="1:4" ht="25.5" x14ac:dyDescent="0.2">
      <c r="A10169" s="505">
        <v>40647</v>
      </c>
      <c r="B10169" s="98" t="s">
        <v>13751</v>
      </c>
      <c r="C10169" s="99" t="s">
        <v>10114</v>
      </c>
      <c r="D10169" s="100">
        <v>62.72</v>
      </c>
    </row>
    <row r="10170" spans="1:4" x14ac:dyDescent="0.2">
      <c r="A10170" s="505">
        <v>40653</v>
      </c>
      <c r="B10170" s="98" t="s">
        <v>13752</v>
      </c>
      <c r="C10170" s="99" t="s">
        <v>10114</v>
      </c>
      <c r="D10170" s="100">
        <v>48</v>
      </c>
    </row>
    <row r="10171" spans="1:4" x14ac:dyDescent="0.2">
      <c r="A10171" s="505">
        <v>36178</v>
      </c>
      <c r="B10171" s="98" t="s">
        <v>13753</v>
      </c>
      <c r="C10171" s="99" t="s">
        <v>10111</v>
      </c>
      <c r="D10171" s="100">
        <v>6.59</v>
      </c>
    </row>
    <row r="10172" spans="1:4" x14ac:dyDescent="0.2">
      <c r="A10172" s="505">
        <v>38195</v>
      </c>
      <c r="B10172" s="98" t="s">
        <v>13754</v>
      </c>
      <c r="C10172" s="99" t="s">
        <v>10114</v>
      </c>
      <c r="D10172" s="100">
        <v>47.2</v>
      </c>
    </row>
    <row r="10173" spans="1:4" x14ac:dyDescent="0.2">
      <c r="A10173" s="505">
        <v>38181</v>
      </c>
      <c r="B10173" s="98" t="s">
        <v>13755</v>
      </c>
      <c r="C10173" s="99" t="s">
        <v>10114</v>
      </c>
      <c r="D10173" s="100">
        <v>134.46</v>
      </c>
    </row>
    <row r="10174" spans="1:4" x14ac:dyDescent="0.2">
      <c r="A10174" s="505">
        <v>38182</v>
      </c>
      <c r="B10174" s="98" t="s">
        <v>13756</v>
      </c>
      <c r="C10174" s="99" t="s">
        <v>10114</v>
      </c>
      <c r="D10174" s="100">
        <v>128.08000000000001</v>
      </c>
    </row>
    <row r="10175" spans="1:4" ht="25.5" x14ac:dyDescent="0.2">
      <c r="A10175" s="505">
        <v>38186</v>
      </c>
      <c r="B10175" s="98" t="s">
        <v>13757</v>
      </c>
      <c r="C10175" s="99" t="s">
        <v>10114</v>
      </c>
      <c r="D10175" s="100">
        <v>332.93</v>
      </c>
    </row>
    <row r="10176" spans="1:4" ht="25.5" x14ac:dyDescent="0.2">
      <c r="A10176" s="505">
        <v>38185</v>
      </c>
      <c r="B10176" s="98" t="s">
        <v>13758</v>
      </c>
      <c r="C10176" s="99" t="s">
        <v>10114</v>
      </c>
      <c r="D10176" s="100">
        <v>296.43</v>
      </c>
    </row>
    <row r="10177" spans="1:4" ht="25.5" x14ac:dyDescent="0.2">
      <c r="A10177" s="505">
        <v>40654</v>
      </c>
      <c r="B10177" s="98" t="s">
        <v>13759</v>
      </c>
      <c r="C10177" s="99" t="s">
        <v>10114</v>
      </c>
      <c r="D10177" s="100">
        <v>74.56</v>
      </c>
    </row>
    <row r="10178" spans="1:4" ht="25.5" x14ac:dyDescent="0.2">
      <c r="A10178" s="505">
        <v>25981</v>
      </c>
      <c r="B10178" s="98" t="s">
        <v>13760</v>
      </c>
      <c r="C10178" s="99" t="s">
        <v>10114</v>
      </c>
      <c r="D10178" s="100">
        <v>127.46</v>
      </c>
    </row>
    <row r="10179" spans="1:4" ht="25.5" x14ac:dyDescent="0.2">
      <c r="A10179" s="505">
        <v>4822</v>
      </c>
      <c r="B10179" s="98" t="s">
        <v>13761</v>
      </c>
      <c r="C10179" s="99" t="s">
        <v>10114</v>
      </c>
      <c r="D10179" s="100">
        <v>282.14</v>
      </c>
    </row>
    <row r="10180" spans="1:4" ht="25.5" x14ac:dyDescent="0.2">
      <c r="A10180" s="505">
        <v>4818</v>
      </c>
      <c r="B10180" s="98" t="s">
        <v>13762</v>
      </c>
      <c r="C10180" s="99" t="s">
        <v>10114</v>
      </c>
      <c r="D10180" s="100">
        <v>290</v>
      </c>
    </row>
    <row r="10181" spans="1:4" ht="25.5" x14ac:dyDescent="0.2">
      <c r="A10181" s="505">
        <v>39567</v>
      </c>
      <c r="B10181" s="98" t="s">
        <v>13763</v>
      </c>
      <c r="C10181" s="99" t="s">
        <v>10114</v>
      </c>
      <c r="D10181" s="100">
        <v>43.43</v>
      </c>
    </row>
    <row r="10182" spans="1:4" ht="25.5" x14ac:dyDescent="0.2">
      <c r="A10182" s="505">
        <v>39566</v>
      </c>
      <c r="B10182" s="98" t="s">
        <v>13764</v>
      </c>
      <c r="C10182" s="99" t="s">
        <v>10114</v>
      </c>
      <c r="D10182" s="100">
        <v>50.16</v>
      </c>
    </row>
    <row r="10183" spans="1:4" x14ac:dyDescent="0.2">
      <c r="A10183" s="505">
        <v>11062</v>
      </c>
      <c r="B10183" s="98" t="s">
        <v>13765</v>
      </c>
      <c r="C10183" s="99" t="s">
        <v>10114</v>
      </c>
      <c r="D10183" s="100">
        <v>49.38</v>
      </c>
    </row>
    <row r="10184" spans="1:4" x14ac:dyDescent="0.2">
      <c r="A10184" s="505">
        <v>11063</v>
      </c>
      <c r="B10184" s="98" t="s">
        <v>13766</v>
      </c>
      <c r="C10184" s="99" t="s">
        <v>10114</v>
      </c>
      <c r="D10184" s="100">
        <v>47.81</v>
      </c>
    </row>
    <row r="10185" spans="1:4" x14ac:dyDescent="0.2">
      <c r="A10185" s="505">
        <v>13521</v>
      </c>
      <c r="B10185" s="98" t="s">
        <v>13767</v>
      </c>
      <c r="C10185" s="99" t="s">
        <v>10111</v>
      </c>
      <c r="D10185" s="100">
        <v>59.4</v>
      </c>
    </row>
    <row r="10186" spans="1:4" ht="25.5" x14ac:dyDescent="0.2">
      <c r="A10186" s="505">
        <v>10851</v>
      </c>
      <c r="B10186" s="98" t="s">
        <v>13768</v>
      </c>
      <c r="C10186" s="99" t="s">
        <v>10111</v>
      </c>
      <c r="D10186" s="100">
        <v>49.01</v>
      </c>
    </row>
    <row r="10187" spans="1:4" ht="25.5" x14ac:dyDescent="0.2">
      <c r="A10187" s="505">
        <v>39515</v>
      </c>
      <c r="B10187" s="98" t="s">
        <v>13769</v>
      </c>
      <c r="C10187" s="99" t="s">
        <v>10111</v>
      </c>
      <c r="D10187" s="100">
        <v>26.97</v>
      </c>
    </row>
    <row r="10188" spans="1:4" ht="25.5" x14ac:dyDescent="0.2">
      <c r="A10188" s="505">
        <v>39516</v>
      </c>
      <c r="B10188" s="98" t="s">
        <v>13770</v>
      </c>
      <c r="C10188" s="99" t="s">
        <v>10111</v>
      </c>
      <c r="D10188" s="100">
        <v>22.74</v>
      </c>
    </row>
    <row r="10189" spans="1:4" ht="25.5" x14ac:dyDescent="0.2">
      <c r="A10189" s="505">
        <v>39514</v>
      </c>
      <c r="B10189" s="98" t="s">
        <v>13771</v>
      </c>
      <c r="C10189" s="99" t="s">
        <v>10111</v>
      </c>
      <c r="D10189" s="100">
        <v>14.15</v>
      </c>
    </row>
    <row r="10190" spans="1:4" ht="25.5" x14ac:dyDescent="0.2">
      <c r="A10190" s="505">
        <v>4812</v>
      </c>
      <c r="B10190" s="98" t="s">
        <v>13772</v>
      </c>
      <c r="C10190" s="99" t="s">
        <v>10114</v>
      </c>
      <c r="D10190" s="100">
        <v>12</v>
      </c>
    </row>
    <row r="10191" spans="1:4" x14ac:dyDescent="0.2">
      <c r="A10191" s="505">
        <v>10849</v>
      </c>
      <c r="B10191" s="98" t="s">
        <v>13773</v>
      </c>
      <c r="C10191" s="99" t="s">
        <v>10111</v>
      </c>
      <c r="D10191" s="100">
        <v>864</v>
      </c>
    </row>
    <row r="10192" spans="1:4" x14ac:dyDescent="0.2">
      <c r="A10192" s="505">
        <v>10848</v>
      </c>
      <c r="B10192" s="98" t="s">
        <v>13774</v>
      </c>
      <c r="C10192" s="99" t="s">
        <v>10111</v>
      </c>
      <c r="D10192" s="100">
        <v>542.70000000000005</v>
      </c>
    </row>
    <row r="10193" spans="1:4" x14ac:dyDescent="0.2">
      <c r="A10193" s="505">
        <v>4813</v>
      </c>
      <c r="B10193" s="98" t="s">
        <v>13775</v>
      </c>
      <c r="C10193" s="99" t="s">
        <v>10114</v>
      </c>
      <c r="D10193" s="100">
        <v>180</v>
      </c>
    </row>
    <row r="10194" spans="1:4" ht="25.5" x14ac:dyDescent="0.2">
      <c r="A10194" s="505">
        <v>37560</v>
      </c>
      <c r="B10194" s="98" t="s">
        <v>13776</v>
      </c>
      <c r="C10194" s="99" t="s">
        <v>10111</v>
      </c>
      <c r="D10194" s="100">
        <v>39.369999999999997</v>
      </c>
    </row>
    <row r="10195" spans="1:4" ht="25.5" x14ac:dyDescent="0.2">
      <c r="A10195" s="505">
        <v>37557</v>
      </c>
      <c r="B10195" s="98" t="s">
        <v>13777</v>
      </c>
      <c r="C10195" s="99" t="s">
        <v>10111</v>
      </c>
      <c r="D10195" s="100">
        <v>11.95</v>
      </c>
    </row>
    <row r="10196" spans="1:4" ht="25.5" x14ac:dyDescent="0.2">
      <c r="A10196" s="505">
        <v>37556</v>
      </c>
      <c r="B10196" s="98" t="s">
        <v>13778</v>
      </c>
      <c r="C10196" s="99" t="s">
        <v>10111</v>
      </c>
      <c r="D10196" s="100">
        <v>23.13</v>
      </c>
    </row>
    <row r="10197" spans="1:4" ht="25.5" x14ac:dyDescent="0.2">
      <c r="A10197" s="505">
        <v>37559</v>
      </c>
      <c r="B10197" s="98" t="s">
        <v>13779</v>
      </c>
      <c r="C10197" s="99" t="s">
        <v>10111</v>
      </c>
      <c r="D10197" s="100">
        <v>28.37</v>
      </c>
    </row>
    <row r="10198" spans="1:4" ht="25.5" x14ac:dyDescent="0.2">
      <c r="A10198" s="505">
        <v>37539</v>
      </c>
      <c r="B10198" s="98" t="s">
        <v>13780</v>
      </c>
      <c r="C10198" s="99" t="s">
        <v>10111</v>
      </c>
      <c r="D10198" s="100">
        <v>20</v>
      </c>
    </row>
    <row r="10199" spans="1:4" ht="25.5" x14ac:dyDescent="0.2">
      <c r="A10199" s="505">
        <v>37558</v>
      </c>
      <c r="B10199" s="98" t="s">
        <v>13781</v>
      </c>
      <c r="C10199" s="99" t="s">
        <v>10111</v>
      </c>
      <c r="D10199" s="100">
        <v>37.29</v>
      </c>
    </row>
    <row r="10200" spans="1:4" x14ac:dyDescent="0.2">
      <c r="A10200" s="505">
        <v>34723</v>
      </c>
      <c r="B10200" s="98" t="s">
        <v>13782</v>
      </c>
      <c r="C10200" s="99" t="s">
        <v>10114</v>
      </c>
      <c r="D10200" s="100">
        <v>415.8</v>
      </c>
    </row>
    <row r="10201" spans="1:4" x14ac:dyDescent="0.2">
      <c r="A10201" s="505">
        <v>34721</v>
      </c>
      <c r="B10201" s="98" t="s">
        <v>13783</v>
      </c>
      <c r="C10201" s="99" t="s">
        <v>10114</v>
      </c>
      <c r="D10201" s="100">
        <v>518.4</v>
      </c>
    </row>
    <row r="10202" spans="1:4" x14ac:dyDescent="0.2">
      <c r="A10202" s="505">
        <v>4309</v>
      </c>
      <c r="B10202" s="98" t="s">
        <v>13784</v>
      </c>
      <c r="C10202" s="99" t="s">
        <v>10111</v>
      </c>
      <c r="D10202" s="100">
        <v>3.94</v>
      </c>
    </row>
    <row r="10203" spans="1:4" x14ac:dyDescent="0.2">
      <c r="A10203" s="505">
        <v>4307</v>
      </c>
      <c r="B10203" s="98" t="s">
        <v>13785</v>
      </c>
      <c r="C10203" s="99" t="s">
        <v>10111</v>
      </c>
      <c r="D10203" s="100">
        <v>6.74</v>
      </c>
    </row>
    <row r="10204" spans="1:4" x14ac:dyDescent="0.2">
      <c r="A10204" s="505">
        <v>10850</v>
      </c>
      <c r="B10204" s="98" t="s">
        <v>13786</v>
      </c>
      <c r="C10204" s="99" t="s">
        <v>10111</v>
      </c>
      <c r="D10204" s="100">
        <v>27</v>
      </c>
    </row>
    <row r="10205" spans="1:4" ht="38.25" x14ac:dyDescent="0.2">
      <c r="A10205" s="505">
        <v>42467</v>
      </c>
      <c r="B10205" s="98" t="s">
        <v>19007</v>
      </c>
      <c r="C10205" s="99" t="s">
        <v>10111</v>
      </c>
      <c r="D10205" s="100">
        <v>1422.31</v>
      </c>
    </row>
    <row r="10206" spans="1:4" x14ac:dyDescent="0.2">
      <c r="A10206" s="505">
        <v>4792</v>
      </c>
      <c r="B10206" s="98" t="s">
        <v>13787</v>
      </c>
      <c r="C10206" s="99" t="s">
        <v>10114</v>
      </c>
      <c r="D10206" s="100">
        <v>94.55</v>
      </c>
    </row>
    <row r="10207" spans="1:4" ht="25.5" x14ac:dyDescent="0.2">
      <c r="A10207" s="505">
        <v>4790</v>
      </c>
      <c r="B10207" s="98" t="s">
        <v>13788</v>
      </c>
      <c r="C10207" s="99" t="s">
        <v>10114</v>
      </c>
      <c r="D10207" s="100">
        <v>56.85</v>
      </c>
    </row>
    <row r="10208" spans="1:4" ht="25.5" x14ac:dyDescent="0.2">
      <c r="A10208" s="505">
        <v>40671</v>
      </c>
      <c r="B10208" s="98" t="s">
        <v>13789</v>
      </c>
      <c r="C10208" s="99" t="s">
        <v>10114</v>
      </c>
      <c r="D10208" s="100">
        <v>37.58</v>
      </c>
    </row>
    <row r="10209" spans="1:4" x14ac:dyDescent="0.2">
      <c r="A10209" s="505">
        <v>7552</v>
      </c>
      <c r="B10209" s="98" t="s">
        <v>13790</v>
      </c>
      <c r="C10209" s="99" t="s">
        <v>10111</v>
      </c>
      <c r="D10209" s="100">
        <v>27.37</v>
      </c>
    </row>
    <row r="10210" spans="1:4" x14ac:dyDescent="0.2">
      <c r="A10210" s="505">
        <v>4893</v>
      </c>
      <c r="B10210" s="98" t="s">
        <v>13791</v>
      </c>
      <c r="C10210" s="99" t="s">
        <v>10111</v>
      </c>
      <c r="D10210" s="100">
        <v>8.3800000000000008</v>
      </c>
    </row>
    <row r="10211" spans="1:4" x14ac:dyDescent="0.2">
      <c r="A10211" s="505">
        <v>4894</v>
      </c>
      <c r="B10211" s="98" t="s">
        <v>13792</v>
      </c>
      <c r="C10211" s="99" t="s">
        <v>10111</v>
      </c>
      <c r="D10211" s="100">
        <v>7.19</v>
      </c>
    </row>
    <row r="10212" spans="1:4" x14ac:dyDescent="0.2">
      <c r="A10212" s="505">
        <v>4888</v>
      </c>
      <c r="B10212" s="98" t="s">
        <v>13793</v>
      </c>
      <c r="C10212" s="99" t="s">
        <v>10111</v>
      </c>
      <c r="D10212" s="100">
        <v>2.4500000000000002</v>
      </c>
    </row>
    <row r="10213" spans="1:4" x14ac:dyDescent="0.2">
      <c r="A10213" s="505">
        <v>4890</v>
      </c>
      <c r="B10213" s="98" t="s">
        <v>13794</v>
      </c>
      <c r="C10213" s="99" t="s">
        <v>10111</v>
      </c>
      <c r="D10213" s="100">
        <v>4.5999999999999996</v>
      </c>
    </row>
    <row r="10214" spans="1:4" x14ac:dyDescent="0.2">
      <c r="A10214" s="505">
        <v>12411</v>
      </c>
      <c r="B10214" s="98" t="s">
        <v>13795</v>
      </c>
      <c r="C10214" s="99" t="s">
        <v>10111</v>
      </c>
      <c r="D10214" s="100">
        <v>24.79</v>
      </c>
    </row>
    <row r="10215" spans="1:4" x14ac:dyDescent="0.2">
      <c r="A10215" s="505">
        <v>4891</v>
      </c>
      <c r="B10215" s="98" t="s">
        <v>13796</v>
      </c>
      <c r="C10215" s="99" t="s">
        <v>10111</v>
      </c>
      <c r="D10215" s="100">
        <v>12.39</v>
      </c>
    </row>
    <row r="10216" spans="1:4" x14ac:dyDescent="0.2">
      <c r="A10216" s="505">
        <v>4889</v>
      </c>
      <c r="B10216" s="98" t="s">
        <v>13797</v>
      </c>
      <c r="C10216" s="99" t="s">
        <v>10111</v>
      </c>
      <c r="D10216" s="100">
        <v>3.31</v>
      </c>
    </row>
    <row r="10217" spans="1:4" x14ac:dyDescent="0.2">
      <c r="A10217" s="505">
        <v>4892</v>
      </c>
      <c r="B10217" s="98" t="s">
        <v>13798</v>
      </c>
      <c r="C10217" s="99" t="s">
        <v>10111</v>
      </c>
      <c r="D10217" s="100">
        <v>34.71</v>
      </c>
    </row>
    <row r="10218" spans="1:4" x14ac:dyDescent="0.2">
      <c r="A10218" s="505">
        <v>12412</v>
      </c>
      <c r="B10218" s="98" t="s">
        <v>13799</v>
      </c>
      <c r="C10218" s="99" t="s">
        <v>10111</v>
      </c>
      <c r="D10218" s="100">
        <v>64.510000000000005</v>
      </c>
    </row>
    <row r="10219" spans="1:4" x14ac:dyDescent="0.2">
      <c r="A10219" s="505">
        <v>11073</v>
      </c>
      <c r="B10219" s="98" t="s">
        <v>13800</v>
      </c>
      <c r="C10219" s="99" t="s">
        <v>10111</v>
      </c>
      <c r="D10219" s="100">
        <v>6.87</v>
      </c>
    </row>
    <row r="10220" spans="1:4" x14ac:dyDescent="0.2">
      <c r="A10220" s="505">
        <v>11071</v>
      </c>
      <c r="B10220" s="98" t="s">
        <v>13801</v>
      </c>
      <c r="C10220" s="99" t="s">
        <v>10111</v>
      </c>
      <c r="D10220" s="100">
        <v>8.1999999999999993</v>
      </c>
    </row>
    <row r="10221" spans="1:4" x14ac:dyDescent="0.2">
      <c r="A10221" s="505">
        <v>11072</v>
      </c>
      <c r="B10221" s="98" t="s">
        <v>13802</v>
      </c>
      <c r="C10221" s="99" t="s">
        <v>10111</v>
      </c>
      <c r="D10221" s="100">
        <v>3</v>
      </c>
    </row>
    <row r="10222" spans="1:4" x14ac:dyDescent="0.2">
      <c r="A10222" s="505">
        <v>4895</v>
      </c>
      <c r="B10222" s="98" t="s">
        <v>13803</v>
      </c>
      <c r="C10222" s="99" t="s">
        <v>10111</v>
      </c>
      <c r="D10222" s="100">
        <v>0.5</v>
      </c>
    </row>
    <row r="10223" spans="1:4" x14ac:dyDescent="0.2">
      <c r="A10223" s="505">
        <v>4907</v>
      </c>
      <c r="B10223" s="98" t="s">
        <v>13804</v>
      </c>
      <c r="C10223" s="99" t="s">
        <v>10111</v>
      </c>
      <c r="D10223" s="100">
        <v>11.03</v>
      </c>
    </row>
    <row r="10224" spans="1:4" x14ac:dyDescent="0.2">
      <c r="A10224" s="505">
        <v>4904</v>
      </c>
      <c r="B10224" s="98" t="s">
        <v>13805</v>
      </c>
      <c r="C10224" s="99" t="s">
        <v>10111</v>
      </c>
      <c r="D10224" s="100">
        <v>89.06</v>
      </c>
    </row>
    <row r="10225" spans="1:4" x14ac:dyDescent="0.2">
      <c r="A10225" s="505">
        <v>4905</v>
      </c>
      <c r="B10225" s="98" t="s">
        <v>13806</v>
      </c>
      <c r="C10225" s="99" t="s">
        <v>10111</v>
      </c>
      <c r="D10225" s="100">
        <v>145.26</v>
      </c>
    </row>
    <row r="10226" spans="1:4" x14ac:dyDescent="0.2">
      <c r="A10226" s="505">
        <v>4902</v>
      </c>
      <c r="B10226" s="98" t="s">
        <v>13807</v>
      </c>
      <c r="C10226" s="99" t="s">
        <v>10111</v>
      </c>
      <c r="D10226" s="100">
        <v>24.98</v>
      </c>
    </row>
    <row r="10227" spans="1:4" x14ac:dyDescent="0.2">
      <c r="A10227" s="505">
        <v>4908</v>
      </c>
      <c r="B10227" s="98" t="s">
        <v>13808</v>
      </c>
      <c r="C10227" s="99" t="s">
        <v>10111</v>
      </c>
      <c r="D10227" s="100">
        <v>35.950000000000003</v>
      </c>
    </row>
    <row r="10228" spans="1:4" x14ac:dyDescent="0.2">
      <c r="A10228" s="505">
        <v>4909</v>
      </c>
      <c r="B10228" s="98" t="s">
        <v>13809</v>
      </c>
      <c r="C10228" s="99" t="s">
        <v>10111</v>
      </c>
      <c r="D10228" s="100">
        <v>65.900000000000006</v>
      </c>
    </row>
    <row r="10229" spans="1:4" x14ac:dyDescent="0.2">
      <c r="A10229" s="505">
        <v>4903</v>
      </c>
      <c r="B10229" s="98" t="s">
        <v>13810</v>
      </c>
      <c r="C10229" s="99" t="s">
        <v>10111</v>
      </c>
      <c r="D10229" s="100">
        <v>129.62</v>
      </c>
    </row>
    <row r="10230" spans="1:4" x14ac:dyDescent="0.2">
      <c r="A10230" s="505">
        <v>4897</v>
      </c>
      <c r="B10230" s="98" t="s">
        <v>13811</v>
      </c>
      <c r="C10230" s="99" t="s">
        <v>10111</v>
      </c>
      <c r="D10230" s="100">
        <v>1.3</v>
      </c>
    </row>
    <row r="10231" spans="1:4" x14ac:dyDescent="0.2">
      <c r="A10231" s="505">
        <v>4896</v>
      </c>
      <c r="B10231" s="98" t="s">
        <v>13812</v>
      </c>
      <c r="C10231" s="99" t="s">
        <v>10111</v>
      </c>
      <c r="D10231" s="100">
        <v>0.55000000000000004</v>
      </c>
    </row>
    <row r="10232" spans="1:4" x14ac:dyDescent="0.2">
      <c r="A10232" s="505">
        <v>4900</v>
      </c>
      <c r="B10232" s="98" t="s">
        <v>13813</v>
      </c>
      <c r="C10232" s="99" t="s">
        <v>10111</v>
      </c>
      <c r="D10232" s="100">
        <v>3.76</v>
      </c>
    </row>
    <row r="10233" spans="1:4" x14ac:dyDescent="0.2">
      <c r="A10233" s="505">
        <v>4898</v>
      </c>
      <c r="B10233" s="98" t="s">
        <v>13814</v>
      </c>
      <c r="C10233" s="99" t="s">
        <v>10111</v>
      </c>
      <c r="D10233" s="100">
        <v>1.64</v>
      </c>
    </row>
    <row r="10234" spans="1:4" x14ac:dyDescent="0.2">
      <c r="A10234" s="505">
        <v>4899</v>
      </c>
      <c r="B10234" s="98" t="s">
        <v>13815</v>
      </c>
      <c r="C10234" s="99" t="s">
        <v>10111</v>
      </c>
      <c r="D10234" s="100">
        <v>5.13</v>
      </c>
    </row>
    <row r="10235" spans="1:4" x14ac:dyDescent="0.2">
      <c r="A10235" s="505">
        <v>11096</v>
      </c>
      <c r="B10235" s="98" t="s">
        <v>13816</v>
      </c>
      <c r="C10235" s="99" t="s">
        <v>10170</v>
      </c>
      <c r="D10235" s="100">
        <v>0.31</v>
      </c>
    </row>
    <row r="10236" spans="1:4" x14ac:dyDescent="0.2">
      <c r="A10236" s="505">
        <v>4741</v>
      </c>
      <c r="B10236" s="98" t="s">
        <v>13817</v>
      </c>
      <c r="C10236" s="99" t="s">
        <v>10119</v>
      </c>
      <c r="D10236" s="100">
        <v>58.53</v>
      </c>
    </row>
    <row r="10237" spans="1:4" x14ac:dyDescent="0.2">
      <c r="A10237" s="505">
        <v>4752</v>
      </c>
      <c r="B10237" s="98" t="s">
        <v>13818</v>
      </c>
      <c r="C10237" s="99" t="s">
        <v>10112</v>
      </c>
      <c r="D10237" s="100">
        <v>13.68</v>
      </c>
    </row>
    <row r="10238" spans="1:4" x14ac:dyDescent="0.2">
      <c r="A10238" s="505">
        <v>41091</v>
      </c>
      <c r="B10238" s="98" t="s">
        <v>13819</v>
      </c>
      <c r="C10238" s="99" t="s">
        <v>10297</v>
      </c>
      <c r="D10238" s="100">
        <v>2400.46</v>
      </c>
    </row>
    <row r="10239" spans="1:4" ht="25.5" x14ac:dyDescent="0.2">
      <c r="A10239" s="505">
        <v>13954</v>
      </c>
      <c r="B10239" s="98" t="s">
        <v>13820</v>
      </c>
      <c r="C10239" s="99" t="s">
        <v>10111</v>
      </c>
      <c r="D10239" s="100">
        <v>6346.57</v>
      </c>
    </row>
    <row r="10240" spans="1:4" x14ac:dyDescent="0.2">
      <c r="A10240" s="505">
        <v>3411</v>
      </c>
      <c r="B10240" s="98" t="s">
        <v>13821</v>
      </c>
      <c r="C10240" s="99" t="s">
        <v>10170</v>
      </c>
      <c r="D10240" s="100">
        <v>19.149999999999999</v>
      </c>
    </row>
    <row r="10241" spans="1:4" x14ac:dyDescent="0.2">
      <c r="A10241" s="505">
        <v>39995</v>
      </c>
      <c r="B10241" s="98" t="s">
        <v>13822</v>
      </c>
      <c r="C10241" s="99" t="s">
        <v>10119</v>
      </c>
      <c r="D10241" s="100">
        <v>147.38</v>
      </c>
    </row>
    <row r="10242" spans="1:4" ht="25.5" x14ac:dyDescent="0.2">
      <c r="A10242" s="505">
        <v>11615</v>
      </c>
      <c r="B10242" s="98" t="s">
        <v>13823</v>
      </c>
      <c r="C10242" s="99" t="s">
        <v>10114</v>
      </c>
      <c r="D10242" s="100">
        <v>1.25</v>
      </c>
    </row>
    <row r="10243" spans="1:4" ht="25.5" x14ac:dyDescent="0.2">
      <c r="A10243" s="505">
        <v>3408</v>
      </c>
      <c r="B10243" s="98" t="s">
        <v>13824</v>
      </c>
      <c r="C10243" s="99" t="s">
        <v>10114</v>
      </c>
      <c r="D10243" s="100">
        <v>3.32</v>
      </c>
    </row>
    <row r="10244" spans="1:4" ht="25.5" x14ac:dyDescent="0.2">
      <c r="A10244" s="505">
        <v>3409</v>
      </c>
      <c r="B10244" s="98" t="s">
        <v>13825</v>
      </c>
      <c r="C10244" s="99" t="s">
        <v>10114</v>
      </c>
      <c r="D10244" s="100">
        <v>8.3000000000000007</v>
      </c>
    </row>
    <row r="10245" spans="1:4" x14ac:dyDescent="0.2">
      <c r="A10245" s="505">
        <v>11427</v>
      </c>
      <c r="B10245" s="98" t="s">
        <v>13826</v>
      </c>
      <c r="C10245" s="99" t="s">
        <v>10170</v>
      </c>
      <c r="D10245" s="100">
        <v>61.79</v>
      </c>
    </row>
    <row r="10246" spans="1:4" ht="25.5" x14ac:dyDescent="0.2">
      <c r="A10246" s="505">
        <v>26022</v>
      </c>
      <c r="B10246" s="98" t="s">
        <v>13827</v>
      </c>
      <c r="C10246" s="99" t="s">
        <v>10111</v>
      </c>
      <c r="D10246" s="100">
        <v>104.86</v>
      </c>
    </row>
    <row r="10247" spans="1:4" x14ac:dyDescent="0.2">
      <c r="A10247" s="505">
        <v>421</v>
      </c>
      <c r="B10247" s="98" t="s">
        <v>13828</v>
      </c>
      <c r="C10247" s="99" t="s">
        <v>10111</v>
      </c>
      <c r="D10247" s="100">
        <v>8.4499999999999993</v>
      </c>
    </row>
    <row r="10248" spans="1:4" x14ac:dyDescent="0.2">
      <c r="A10248" s="505">
        <v>12362</v>
      </c>
      <c r="B10248" s="98" t="s">
        <v>13829</v>
      </c>
      <c r="C10248" s="99" t="s">
        <v>10111</v>
      </c>
      <c r="D10248" s="100">
        <v>9.3000000000000007</v>
      </c>
    </row>
    <row r="10249" spans="1:4" x14ac:dyDescent="0.2">
      <c r="A10249" s="505">
        <v>14148</v>
      </c>
      <c r="B10249" s="98" t="s">
        <v>13830</v>
      </c>
      <c r="C10249" s="99" t="s">
        <v>10111</v>
      </c>
      <c r="D10249" s="100">
        <v>0.89</v>
      </c>
    </row>
    <row r="10250" spans="1:4" x14ac:dyDescent="0.2">
      <c r="A10250" s="505">
        <v>4341</v>
      </c>
      <c r="B10250" s="98" t="s">
        <v>13831</v>
      </c>
      <c r="C10250" s="99" t="s">
        <v>10111</v>
      </c>
      <c r="D10250" s="100">
        <v>0.28000000000000003</v>
      </c>
    </row>
    <row r="10251" spans="1:4" x14ac:dyDescent="0.2">
      <c r="A10251" s="505">
        <v>4337</v>
      </c>
      <c r="B10251" s="98" t="s">
        <v>13832</v>
      </c>
      <c r="C10251" s="99" t="s">
        <v>10111</v>
      </c>
      <c r="D10251" s="100">
        <v>0.7</v>
      </c>
    </row>
    <row r="10252" spans="1:4" x14ac:dyDescent="0.2">
      <c r="A10252" s="505">
        <v>4339</v>
      </c>
      <c r="B10252" s="98" t="s">
        <v>13833</v>
      </c>
      <c r="C10252" s="99" t="s">
        <v>10111</v>
      </c>
      <c r="D10252" s="100">
        <v>0.15</v>
      </c>
    </row>
    <row r="10253" spans="1:4" x14ac:dyDescent="0.2">
      <c r="A10253" s="505">
        <v>39997</v>
      </c>
      <c r="B10253" s="98" t="s">
        <v>13834</v>
      </c>
      <c r="C10253" s="99" t="s">
        <v>10111</v>
      </c>
      <c r="D10253" s="100">
        <v>0.08</v>
      </c>
    </row>
    <row r="10254" spans="1:4" x14ac:dyDescent="0.2">
      <c r="A10254" s="505">
        <v>11971</v>
      </c>
      <c r="B10254" s="98" t="s">
        <v>13835</v>
      </c>
      <c r="C10254" s="99" t="s">
        <v>10111</v>
      </c>
      <c r="D10254" s="100">
        <v>1.17</v>
      </c>
    </row>
    <row r="10255" spans="1:4" x14ac:dyDescent="0.2">
      <c r="A10255" s="505">
        <v>4342</v>
      </c>
      <c r="B10255" s="98" t="s">
        <v>13836</v>
      </c>
      <c r="C10255" s="99" t="s">
        <v>10111</v>
      </c>
      <c r="D10255" s="100">
        <v>0.06</v>
      </c>
    </row>
    <row r="10256" spans="1:4" x14ac:dyDescent="0.2">
      <c r="A10256" s="505">
        <v>4330</v>
      </c>
      <c r="B10256" s="98" t="s">
        <v>13837</v>
      </c>
      <c r="C10256" s="99" t="s">
        <v>10111</v>
      </c>
      <c r="D10256" s="100">
        <v>0.04</v>
      </c>
    </row>
    <row r="10257" spans="1:4" x14ac:dyDescent="0.2">
      <c r="A10257" s="505">
        <v>4340</v>
      </c>
      <c r="B10257" s="98" t="s">
        <v>13838</v>
      </c>
      <c r="C10257" s="99" t="s">
        <v>10111</v>
      </c>
      <c r="D10257" s="100">
        <v>0.32</v>
      </c>
    </row>
    <row r="10258" spans="1:4" x14ac:dyDescent="0.2">
      <c r="A10258" s="505">
        <v>5088</v>
      </c>
      <c r="B10258" s="98" t="s">
        <v>13839</v>
      </c>
      <c r="C10258" s="99" t="s">
        <v>10111</v>
      </c>
      <c r="D10258" s="100">
        <v>2.2200000000000002</v>
      </c>
    </row>
    <row r="10259" spans="1:4" ht="25.5" x14ac:dyDescent="0.2">
      <c r="A10259" s="505">
        <v>11154</v>
      </c>
      <c r="B10259" s="98" t="s">
        <v>13840</v>
      </c>
      <c r="C10259" s="99" t="s">
        <v>10111</v>
      </c>
      <c r="D10259" s="100">
        <v>814.18</v>
      </c>
    </row>
    <row r="10260" spans="1:4" ht="38.25" x14ac:dyDescent="0.2">
      <c r="A10260" s="505">
        <v>39021</v>
      </c>
      <c r="B10260" s="98" t="s">
        <v>13841</v>
      </c>
      <c r="C10260" s="99" t="s">
        <v>10111</v>
      </c>
      <c r="D10260" s="100">
        <v>366.21</v>
      </c>
    </row>
    <row r="10261" spans="1:4" ht="25.5" x14ac:dyDescent="0.2">
      <c r="A10261" s="505">
        <v>39022</v>
      </c>
      <c r="B10261" s="98" t="s">
        <v>13842</v>
      </c>
      <c r="C10261" s="99" t="s">
        <v>10111</v>
      </c>
      <c r="D10261" s="100">
        <v>452.9</v>
      </c>
    </row>
    <row r="10262" spans="1:4" ht="25.5" x14ac:dyDescent="0.2">
      <c r="A10262" s="505">
        <v>39024</v>
      </c>
      <c r="B10262" s="98" t="s">
        <v>13843</v>
      </c>
      <c r="C10262" s="99" t="s">
        <v>10111</v>
      </c>
      <c r="D10262" s="100">
        <v>943.24</v>
      </c>
    </row>
    <row r="10263" spans="1:4" ht="25.5" x14ac:dyDescent="0.2">
      <c r="A10263" s="505">
        <v>4914</v>
      </c>
      <c r="B10263" s="98" t="s">
        <v>13844</v>
      </c>
      <c r="C10263" s="99" t="s">
        <v>10114</v>
      </c>
      <c r="D10263" s="100">
        <v>764.8</v>
      </c>
    </row>
    <row r="10264" spans="1:4" ht="25.5" x14ac:dyDescent="0.2">
      <c r="A10264" s="505">
        <v>4917</v>
      </c>
      <c r="B10264" s="98" t="s">
        <v>13845</v>
      </c>
      <c r="C10264" s="99" t="s">
        <v>10114</v>
      </c>
      <c r="D10264" s="100">
        <v>528.17999999999995</v>
      </c>
    </row>
    <row r="10265" spans="1:4" ht="25.5" x14ac:dyDescent="0.2">
      <c r="A10265" s="505">
        <v>39025</v>
      </c>
      <c r="B10265" s="98" t="s">
        <v>13846</v>
      </c>
      <c r="C10265" s="99" t="s">
        <v>10111</v>
      </c>
      <c r="D10265" s="100">
        <v>967.2</v>
      </c>
    </row>
    <row r="10266" spans="1:4" ht="25.5" x14ac:dyDescent="0.2">
      <c r="A10266" s="505">
        <v>4930</v>
      </c>
      <c r="B10266" s="98" t="s">
        <v>13847</v>
      </c>
      <c r="C10266" s="99" t="s">
        <v>10114</v>
      </c>
      <c r="D10266" s="100">
        <v>393.57</v>
      </c>
    </row>
    <row r="10267" spans="1:4" ht="25.5" x14ac:dyDescent="0.2">
      <c r="A10267" s="505">
        <v>4922</v>
      </c>
      <c r="B10267" s="98" t="s">
        <v>13848</v>
      </c>
      <c r="C10267" s="99" t="s">
        <v>10114</v>
      </c>
      <c r="D10267" s="100">
        <v>489.93</v>
      </c>
    </row>
    <row r="10268" spans="1:4" ht="25.5" x14ac:dyDescent="0.2">
      <c r="A10268" s="505">
        <v>4911</v>
      </c>
      <c r="B10268" s="98" t="s">
        <v>13849</v>
      </c>
      <c r="C10268" s="99" t="s">
        <v>10114</v>
      </c>
      <c r="D10268" s="100">
        <v>117.72</v>
      </c>
    </row>
    <row r="10269" spans="1:4" ht="25.5" x14ac:dyDescent="0.2">
      <c r="A10269" s="505">
        <v>37518</v>
      </c>
      <c r="B10269" s="98" t="s">
        <v>13850</v>
      </c>
      <c r="C10269" s="99" t="s">
        <v>10114</v>
      </c>
      <c r="D10269" s="100">
        <v>150.28</v>
      </c>
    </row>
    <row r="10270" spans="1:4" ht="25.5" x14ac:dyDescent="0.2">
      <c r="A10270" s="505">
        <v>4910</v>
      </c>
      <c r="B10270" s="98" t="s">
        <v>13851</v>
      </c>
      <c r="C10270" s="99" t="s">
        <v>10114</v>
      </c>
      <c r="D10270" s="100">
        <v>117.72</v>
      </c>
    </row>
    <row r="10271" spans="1:4" ht="25.5" x14ac:dyDescent="0.2">
      <c r="A10271" s="505">
        <v>4943</v>
      </c>
      <c r="B10271" s="98" t="s">
        <v>13852</v>
      </c>
      <c r="C10271" s="99" t="s">
        <v>10114</v>
      </c>
      <c r="D10271" s="100">
        <v>186.84</v>
      </c>
    </row>
    <row r="10272" spans="1:4" ht="25.5" x14ac:dyDescent="0.2">
      <c r="A10272" s="505">
        <v>5002</v>
      </c>
      <c r="B10272" s="98" t="s">
        <v>13853</v>
      </c>
      <c r="C10272" s="99" t="s">
        <v>10114</v>
      </c>
      <c r="D10272" s="100">
        <v>241.56</v>
      </c>
    </row>
    <row r="10273" spans="1:4" x14ac:dyDescent="0.2">
      <c r="A10273" s="505">
        <v>4977</v>
      </c>
      <c r="B10273" s="98" t="s">
        <v>13854</v>
      </c>
      <c r="C10273" s="99" t="s">
        <v>10114</v>
      </c>
      <c r="D10273" s="100">
        <v>163.06</v>
      </c>
    </row>
    <row r="10274" spans="1:4" ht="25.5" x14ac:dyDescent="0.2">
      <c r="A10274" s="505">
        <v>5028</v>
      </c>
      <c r="B10274" s="98" t="s">
        <v>13855</v>
      </c>
      <c r="C10274" s="99" t="s">
        <v>10114</v>
      </c>
      <c r="D10274" s="100">
        <v>398.99</v>
      </c>
    </row>
    <row r="10275" spans="1:4" ht="25.5" x14ac:dyDescent="0.2">
      <c r="A10275" s="505">
        <v>4998</v>
      </c>
      <c r="B10275" s="98" t="s">
        <v>13856</v>
      </c>
      <c r="C10275" s="99" t="s">
        <v>10114</v>
      </c>
      <c r="D10275" s="100">
        <v>331.37</v>
      </c>
    </row>
    <row r="10276" spans="1:4" x14ac:dyDescent="0.2">
      <c r="A10276" s="505">
        <v>4969</v>
      </c>
      <c r="B10276" s="98" t="s">
        <v>13857</v>
      </c>
      <c r="C10276" s="99" t="s">
        <v>10114</v>
      </c>
      <c r="D10276" s="100">
        <v>230.62</v>
      </c>
    </row>
    <row r="10277" spans="1:4" ht="25.5" x14ac:dyDescent="0.2">
      <c r="A10277" s="505">
        <v>11364</v>
      </c>
      <c r="B10277" s="98" t="s">
        <v>13858</v>
      </c>
      <c r="C10277" s="99" t="s">
        <v>10111</v>
      </c>
      <c r="D10277" s="100">
        <v>76.459999999999994</v>
      </c>
    </row>
    <row r="10278" spans="1:4" ht="25.5" x14ac:dyDescent="0.2">
      <c r="A10278" s="505">
        <v>11365</v>
      </c>
      <c r="B10278" s="98" t="s">
        <v>13859</v>
      </c>
      <c r="C10278" s="99" t="s">
        <v>10111</v>
      </c>
      <c r="D10278" s="100">
        <v>82.34</v>
      </c>
    </row>
    <row r="10279" spans="1:4" ht="25.5" x14ac:dyDescent="0.2">
      <c r="A10279" s="505">
        <v>11366</v>
      </c>
      <c r="B10279" s="98" t="s">
        <v>13860</v>
      </c>
      <c r="C10279" s="99" t="s">
        <v>10111</v>
      </c>
      <c r="D10279" s="100">
        <v>87.14</v>
      </c>
    </row>
    <row r="10280" spans="1:4" ht="25.5" x14ac:dyDescent="0.2">
      <c r="A10280" s="505">
        <v>11367</v>
      </c>
      <c r="B10280" s="98" t="s">
        <v>13861</v>
      </c>
      <c r="C10280" s="99" t="s">
        <v>10114</v>
      </c>
      <c r="D10280" s="100">
        <v>67.13</v>
      </c>
    </row>
    <row r="10281" spans="1:4" ht="25.5" x14ac:dyDescent="0.2">
      <c r="A10281" s="505">
        <v>4989</v>
      </c>
      <c r="B10281" s="98" t="s">
        <v>13862</v>
      </c>
      <c r="C10281" s="99" t="s">
        <v>10111</v>
      </c>
      <c r="D10281" s="100">
        <v>174.19</v>
      </c>
    </row>
    <row r="10282" spans="1:4" ht="25.5" x14ac:dyDescent="0.2">
      <c r="A10282" s="505">
        <v>4982</v>
      </c>
      <c r="B10282" s="98" t="s">
        <v>13863</v>
      </c>
      <c r="C10282" s="99" t="s">
        <v>10111</v>
      </c>
      <c r="D10282" s="100">
        <v>151.22</v>
      </c>
    </row>
    <row r="10283" spans="1:4" ht="25.5" x14ac:dyDescent="0.2">
      <c r="A10283" s="505">
        <v>20322</v>
      </c>
      <c r="B10283" s="98" t="s">
        <v>13864</v>
      </c>
      <c r="C10283" s="99" t="s">
        <v>10111</v>
      </c>
      <c r="D10283" s="100">
        <v>133.28</v>
      </c>
    </row>
    <row r="10284" spans="1:4" ht="25.5" x14ac:dyDescent="0.2">
      <c r="A10284" s="505">
        <v>10553</v>
      </c>
      <c r="B10284" s="98" t="s">
        <v>13865</v>
      </c>
      <c r="C10284" s="99" t="s">
        <v>10111</v>
      </c>
      <c r="D10284" s="100">
        <v>142.1</v>
      </c>
    </row>
    <row r="10285" spans="1:4" ht="25.5" x14ac:dyDescent="0.2">
      <c r="A10285" s="505">
        <v>5020</v>
      </c>
      <c r="B10285" s="98" t="s">
        <v>13866</v>
      </c>
      <c r="C10285" s="99" t="s">
        <v>10111</v>
      </c>
      <c r="D10285" s="100">
        <v>147.32</v>
      </c>
    </row>
    <row r="10286" spans="1:4" ht="25.5" x14ac:dyDescent="0.2">
      <c r="A10286" s="505">
        <v>4962</v>
      </c>
      <c r="B10286" s="98" t="s">
        <v>13867</v>
      </c>
      <c r="C10286" s="99" t="s">
        <v>10111</v>
      </c>
      <c r="D10286" s="100">
        <v>143.53</v>
      </c>
    </row>
    <row r="10287" spans="1:4" ht="25.5" x14ac:dyDescent="0.2">
      <c r="A10287" s="505">
        <v>4981</v>
      </c>
      <c r="B10287" s="98" t="s">
        <v>13868</v>
      </c>
      <c r="C10287" s="99" t="s">
        <v>10111</v>
      </c>
      <c r="D10287" s="100">
        <v>101.5</v>
      </c>
    </row>
    <row r="10288" spans="1:4" ht="25.5" x14ac:dyDescent="0.2">
      <c r="A10288" s="505">
        <v>10554</v>
      </c>
      <c r="B10288" s="98" t="s">
        <v>13869</v>
      </c>
      <c r="C10288" s="99" t="s">
        <v>10111</v>
      </c>
      <c r="D10288" s="100">
        <v>158.81</v>
      </c>
    </row>
    <row r="10289" spans="1:4" ht="25.5" x14ac:dyDescent="0.2">
      <c r="A10289" s="505">
        <v>4964</v>
      </c>
      <c r="B10289" s="98" t="s">
        <v>13870</v>
      </c>
      <c r="C10289" s="99" t="s">
        <v>10111</v>
      </c>
      <c r="D10289" s="100">
        <v>174.29</v>
      </c>
    </row>
    <row r="10290" spans="1:4" ht="25.5" x14ac:dyDescent="0.2">
      <c r="A10290" s="505">
        <v>4992</v>
      </c>
      <c r="B10290" s="98" t="s">
        <v>13871</v>
      </c>
      <c r="C10290" s="99" t="s">
        <v>10111</v>
      </c>
      <c r="D10290" s="100">
        <v>172.85</v>
      </c>
    </row>
    <row r="10291" spans="1:4" ht="25.5" x14ac:dyDescent="0.2">
      <c r="A10291" s="505">
        <v>10555</v>
      </c>
      <c r="B10291" s="98" t="s">
        <v>13872</v>
      </c>
      <c r="C10291" s="99" t="s">
        <v>10111</v>
      </c>
      <c r="D10291" s="100">
        <v>153.27000000000001</v>
      </c>
    </row>
    <row r="10292" spans="1:4" ht="25.5" x14ac:dyDescent="0.2">
      <c r="A10292" s="505">
        <v>4987</v>
      </c>
      <c r="B10292" s="98" t="s">
        <v>13873</v>
      </c>
      <c r="C10292" s="99" t="s">
        <v>10111</v>
      </c>
      <c r="D10292" s="100">
        <v>158.81</v>
      </c>
    </row>
    <row r="10293" spans="1:4" ht="25.5" x14ac:dyDescent="0.2">
      <c r="A10293" s="505">
        <v>10556</v>
      </c>
      <c r="B10293" s="98" t="s">
        <v>13874</v>
      </c>
      <c r="C10293" s="99" t="s">
        <v>10111</v>
      </c>
      <c r="D10293" s="100">
        <v>162.83000000000001</v>
      </c>
    </row>
    <row r="10294" spans="1:4" ht="25.5" x14ac:dyDescent="0.2">
      <c r="A10294" s="505">
        <v>4958</v>
      </c>
      <c r="B10294" s="98" t="s">
        <v>13875</v>
      </c>
      <c r="C10294" s="99" t="s">
        <v>10114</v>
      </c>
      <c r="D10294" s="100">
        <v>93.06</v>
      </c>
    </row>
    <row r="10295" spans="1:4" ht="25.5" x14ac:dyDescent="0.2">
      <c r="A10295" s="505">
        <v>39502</v>
      </c>
      <c r="B10295" s="98" t="s">
        <v>13876</v>
      </c>
      <c r="C10295" s="99" t="s">
        <v>10111</v>
      </c>
      <c r="D10295" s="100">
        <v>225.55</v>
      </c>
    </row>
    <row r="10296" spans="1:4" ht="25.5" x14ac:dyDescent="0.2">
      <c r="A10296" s="505">
        <v>39504</v>
      </c>
      <c r="B10296" s="98" t="s">
        <v>13877</v>
      </c>
      <c r="C10296" s="99" t="s">
        <v>10111</v>
      </c>
      <c r="D10296" s="100">
        <v>159.93</v>
      </c>
    </row>
    <row r="10297" spans="1:4" ht="25.5" x14ac:dyDescent="0.2">
      <c r="A10297" s="505">
        <v>39503</v>
      </c>
      <c r="B10297" s="98" t="s">
        <v>13878</v>
      </c>
      <c r="C10297" s="99" t="s">
        <v>10111</v>
      </c>
      <c r="D10297" s="100">
        <v>245.03</v>
      </c>
    </row>
    <row r="10298" spans="1:4" ht="25.5" x14ac:dyDescent="0.2">
      <c r="A10298" s="505">
        <v>39505</v>
      </c>
      <c r="B10298" s="98" t="s">
        <v>13879</v>
      </c>
      <c r="C10298" s="99" t="s">
        <v>10111</v>
      </c>
      <c r="D10298" s="100">
        <v>174.29</v>
      </c>
    </row>
    <row r="10299" spans="1:4" x14ac:dyDescent="0.2">
      <c r="A10299" s="505">
        <v>25969</v>
      </c>
      <c r="B10299" s="98" t="s">
        <v>13880</v>
      </c>
      <c r="C10299" s="99" t="s">
        <v>10111</v>
      </c>
      <c r="D10299" s="100">
        <v>291.24</v>
      </c>
    </row>
    <row r="10300" spans="1:4" ht="25.5" x14ac:dyDescent="0.2">
      <c r="A10300" s="505">
        <v>4944</v>
      </c>
      <c r="B10300" s="98" t="s">
        <v>13881</v>
      </c>
      <c r="C10300" s="99" t="s">
        <v>10114</v>
      </c>
      <c r="D10300" s="100">
        <v>229.14</v>
      </c>
    </row>
    <row r="10301" spans="1:4" x14ac:dyDescent="0.2">
      <c r="A10301" s="505">
        <v>21102</v>
      </c>
      <c r="B10301" s="98" t="s">
        <v>13882</v>
      </c>
      <c r="C10301" s="99" t="s">
        <v>10111</v>
      </c>
      <c r="D10301" s="100">
        <v>56.44</v>
      </c>
    </row>
    <row r="10302" spans="1:4" x14ac:dyDescent="0.2">
      <c r="A10302" s="505">
        <v>21101</v>
      </c>
      <c r="B10302" s="98" t="s">
        <v>13883</v>
      </c>
      <c r="C10302" s="99" t="s">
        <v>10111</v>
      </c>
      <c r="D10302" s="100">
        <v>36.24</v>
      </c>
    </row>
    <row r="10303" spans="1:4" ht="25.5" x14ac:dyDescent="0.2">
      <c r="A10303" s="505">
        <v>34713</v>
      </c>
      <c r="B10303" s="98" t="s">
        <v>13884</v>
      </c>
      <c r="C10303" s="99" t="s">
        <v>10114</v>
      </c>
      <c r="D10303" s="100">
        <v>284.39</v>
      </c>
    </row>
    <row r="10304" spans="1:4" ht="25.5" x14ac:dyDescent="0.2">
      <c r="A10304" s="505">
        <v>4947</v>
      </c>
      <c r="B10304" s="98" t="s">
        <v>13885</v>
      </c>
      <c r="C10304" s="99" t="s">
        <v>10114</v>
      </c>
      <c r="D10304" s="100">
        <v>505.78</v>
      </c>
    </row>
    <row r="10305" spans="1:4" ht="25.5" x14ac:dyDescent="0.2">
      <c r="A10305" s="505">
        <v>37563</v>
      </c>
      <c r="B10305" s="98" t="s">
        <v>13886</v>
      </c>
      <c r="C10305" s="99" t="s">
        <v>10114</v>
      </c>
      <c r="D10305" s="100">
        <v>388.35</v>
      </c>
    </row>
    <row r="10306" spans="1:4" ht="25.5" x14ac:dyDescent="0.2">
      <c r="A10306" s="505">
        <v>4948</v>
      </c>
      <c r="B10306" s="98" t="s">
        <v>13887</v>
      </c>
      <c r="C10306" s="99" t="s">
        <v>10114</v>
      </c>
      <c r="D10306" s="100">
        <v>352.45</v>
      </c>
    </row>
    <row r="10307" spans="1:4" ht="25.5" x14ac:dyDescent="0.2">
      <c r="A10307" s="505">
        <v>37561</v>
      </c>
      <c r="B10307" s="98" t="s">
        <v>13888</v>
      </c>
      <c r="C10307" s="99" t="s">
        <v>10114</v>
      </c>
      <c r="D10307" s="100">
        <v>724.96</v>
      </c>
    </row>
    <row r="10308" spans="1:4" ht="25.5" x14ac:dyDescent="0.2">
      <c r="A10308" s="505">
        <v>37562</v>
      </c>
      <c r="B10308" s="98" t="s">
        <v>13889</v>
      </c>
      <c r="C10308" s="99" t="s">
        <v>10114</v>
      </c>
      <c r="D10308" s="100">
        <v>464.98</v>
      </c>
    </row>
    <row r="10309" spans="1:4" ht="25.5" x14ac:dyDescent="0.2">
      <c r="A10309" s="505">
        <v>37585</v>
      </c>
      <c r="B10309" s="98" t="s">
        <v>13890</v>
      </c>
      <c r="C10309" s="99" t="s">
        <v>10111</v>
      </c>
      <c r="D10309" s="100">
        <v>263.35000000000002</v>
      </c>
    </row>
    <row r="10310" spans="1:4" ht="25.5" x14ac:dyDescent="0.2">
      <c r="A10310" s="505">
        <v>14164</v>
      </c>
      <c r="B10310" s="98" t="s">
        <v>13891</v>
      </c>
      <c r="C10310" s="99" t="s">
        <v>10111</v>
      </c>
      <c r="D10310" s="100">
        <v>981.48</v>
      </c>
    </row>
    <row r="10311" spans="1:4" ht="25.5" x14ac:dyDescent="0.2">
      <c r="A10311" s="505">
        <v>14163</v>
      </c>
      <c r="B10311" s="98" t="s">
        <v>13892</v>
      </c>
      <c r="C10311" s="99" t="s">
        <v>10111</v>
      </c>
      <c r="D10311" s="100">
        <v>1115.51</v>
      </c>
    </row>
    <row r="10312" spans="1:4" ht="25.5" x14ac:dyDescent="0.2">
      <c r="A10312" s="505">
        <v>5051</v>
      </c>
      <c r="B10312" s="98" t="s">
        <v>13893</v>
      </c>
      <c r="C10312" s="99" t="s">
        <v>10111</v>
      </c>
      <c r="D10312" s="100">
        <v>948.73</v>
      </c>
    </row>
    <row r="10313" spans="1:4" ht="25.5" x14ac:dyDescent="0.2">
      <c r="A10313" s="505">
        <v>14162</v>
      </c>
      <c r="B10313" s="98" t="s">
        <v>13894</v>
      </c>
      <c r="C10313" s="99" t="s">
        <v>10111</v>
      </c>
      <c r="D10313" s="100">
        <v>947.35</v>
      </c>
    </row>
    <row r="10314" spans="1:4" ht="25.5" x14ac:dyDescent="0.2">
      <c r="A10314" s="505">
        <v>5052</v>
      </c>
      <c r="B10314" s="98" t="s">
        <v>13895</v>
      </c>
      <c r="C10314" s="99" t="s">
        <v>10111</v>
      </c>
      <c r="D10314" s="100">
        <v>706.86</v>
      </c>
    </row>
    <row r="10315" spans="1:4" ht="25.5" x14ac:dyDescent="0.2">
      <c r="A10315" s="505">
        <v>14166</v>
      </c>
      <c r="B10315" s="98" t="s">
        <v>13896</v>
      </c>
      <c r="C10315" s="99" t="s">
        <v>10111</v>
      </c>
      <c r="D10315" s="100">
        <v>715.83</v>
      </c>
    </row>
    <row r="10316" spans="1:4" ht="25.5" x14ac:dyDescent="0.2">
      <c r="A10316" s="505">
        <v>14165</v>
      </c>
      <c r="B10316" s="98" t="s">
        <v>13897</v>
      </c>
      <c r="C10316" s="99" t="s">
        <v>10111</v>
      </c>
      <c r="D10316" s="100">
        <v>991.69</v>
      </c>
    </row>
    <row r="10317" spans="1:4" ht="25.5" x14ac:dyDescent="0.2">
      <c r="A10317" s="505">
        <v>5050</v>
      </c>
      <c r="B10317" s="98" t="s">
        <v>13898</v>
      </c>
      <c r="C10317" s="99" t="s">
        <v>10111</v>
      </c>
      <c r="D10317" s="100">
        <v>244.07</v>
      </c>
    </row>
    <row r="10318" spans="1:4" ht="25.5" x14ac:dyDescent="0.2">
      <c r="A10318" s="505">
        <v>12378</v>
      </c>
      <c r="B10318" s="98" t="s">
        <v>13899</v>
      </c>
      <c r="C10318" s="99" t="s">
        <v>10111</v>
      </c>
      <c r="D10318" s="100">
        <v>580.16</v>
      </c>
    </row>
    <row r="10319" spans="1:4" x14ac:dyDescent="0.2">
      <c r="A10319" s="505">
        <v>5040</v>
      </c>
      <c r="B10319" s="98" t="s">
        <v>13900</v>
      </c>
      <c r="C10319" s="99" t="s">
        <v>10111</v>
      </c>
      <c r="D10319" s="100">
        <v>207.96</v>
      </c>
    </row>
    <row r="10320" spans="1:4" x14ac:dyDescent="0.2">
      <c r="A10320" s="505">
        <v>5054</v>
      </c>
      <c r="B10320" s="98" t="s">
        <v>13901</v>
      </c>
      <c r="C10320" s="99" t="s">
        <v>10111</v>
      </c>
      <c r="D10320" s="100">
        <v>303.37</v>
      </c>
    </row>
    <row r="10321" spans="1:4" x14ac:dyDescent="0.2">
      <c r="A10321" s="505">
        <v>12366</v>
      </c>
      <c r="B10321" s="98" t="s">
        <v>13902</v>
      </c>
      <c r="C10321" s="99" t="s">
        <v>10111</v>
      </c>
      <c r="D10321" s="100">
        <v>540.11</v>
      </c>
    </row>
    <row r="10322" spans="1:4" x14ac:dyDescent="0.2">
      <c r="A10322" s="505">
        <v>5045</v>
      </c>
      <c r="B10322" s="98" t="s">
        <v>13903</v>
      </c>
      <c r="C10322" s="99" t="s">
        <v>10111</v>
      </c>
      <c r="D10322" s="100">
        <v>752.13</v>
      </c>
    </row>
    <row r="10323" spans="1:4" x14ac:dyDescent="0.2">
      <c r="A10323" s="505">
        <v>12367</v>
      </c>
      <c r="B10323" s="98" t="s">
        <v>13904</v>
      </c>
      <c r="C10323" s="99" t="s">
        <v>10111</v>
      </c>
      <c r="D10323" s="100">
        <v>2302.65</v>
      </c>
    </row>
    <row r="10324" spans="1:4" x14ac:dyDescent="0.2">
      <c r="A10324" s="505">
        <v>12368</v>
      </c>
      <c r="B10324" s="98" t="s">
        <v>13905</v>
      </c>
      <c r="C10324" s="99" t="s">
        <v>10111</v>
      </c>
      <c r="D10324" s="100">
        <v>4556</v>
      </c>
    </row>
    <row r="10325" spans="1:4" x14ac:dyDescent="0.2">
      <c r="A10325" s="505">
        <v>5042</v>
      </c>
      <c r="B10325" s="98" t="s">
        <v>13906</v>
      </c>
      <c r="C10325" s="99" t="s">
        <v>10111</v>
      </c>
      <c r="D10325" s="100">
        <v>392.35</v>
      </c>
    </row>
    <row r="10326" spans="1:4" x14ac:dyDescent="0.2">
      <c r="A10326" s="505">
        <v>5044</v>
      </c>
      <c r="B10326" s="98" t="s">
        <v>13907</v>
      </c>
      <c r="C10326" s="99" t="s">
        <v>10111</v>
      </c>
      <c r="D10326" s="100">
        <v>530.64</v>
      </c>
    </row>
    <row r="10327" spans="1:4" x14ac:dyDescent="0.2">
      <c r="A10327" s="505">
        <v>5055</v>
      </c>
      <c r="B10327" s="98" t="s">
        <v>13908</v>
      </c>
      <c r="C10327" s="99" t="s">
        <v>10111</v>
      </c>
      <c r="D10327" s="100">
        <v>754.43</v>
      </c>
    </row>
    <row r="10328" spans="1:4" x14ac:dyDescent="0.2">
      <c r="A10328" s="505">
        <v>5041</v>
      </c>
      <c r="B10328" s="98" t="s">
        <v>13909</v>
      </c>
      <c r="C10328" s="99" t="s">
        <v>10111</v>
      </c>
      <c r="D10328" s="100">
        <v>278.72000000000003</v>
      </c>
    </row>
    <row r="10329" spans="1:4" x14ac:dyDescent="0.2">
      <c r="A10329" s="505">
        <v>5043</v>
      </c>
      <c r="B10329" s="98" t="s">
        <v>13910</v>
      </c>
      <c r="C10329" s="99" t="s">
        <v>10111</v>
      </c>
      <c r="D10329" s="100">
        <v>481.32</v>
      </c>
    </row>
    <row r="10330" spans="1:4" x14ac:dyDescent="0.2">
      <c r="A10330" s="505">
        <v>5053</v>
      </c>
      <c r="B10330" s="98" t="s">
        <v>13911</v>
      </c>
      <c r="C10330" s="99" t="s">
        <v>10111</v>
      </c>
      <c r="D10330" s="100">
        <v>587.19000000000005</v>
      </c>
    </row>
    <row r="10331" spans="1:4" x14ac:dyDescent="0.2">
      <c r="A10331" s="505">
        <v>5035</v>
      </c>
      <c r="B10331" s="98" t="s">
        <v>13912</v>
      </c>
      <c r="C10331" s="99" t="s">
        <v>10111</v>
      </c>
      <c r="D10331" s="100">
        <v>960.05</v>
      </c>
    </row>
    <row r="10332" spans="1:4" x14ac:dyDescent="0.2">
      <c r="A10332" s="505">
        <v>5036</v>
      </c>
      <c r="B10332" s="98" t="s">
        <v>13913</v>
      </c>
      <c r="C10332" s="99" t="s">
        <v>10111</v>
      </c>
      <c r="D10332" s="100">
        <v>1602.64</v>
      </c>
    </row>
    <row r="10333" spans="1:4" x14ac:dyDescent="0.2">
      <c r="A10333" s="505">
        <v>5059</v>
      </c>
      <c r="B10333" s="98" t="s">
        <v>13914</v>
      </c>
      <c r="C10333" s="99" t="s">
        <v>10111</v>
      </c>
      <c r="D10333" s="100">
        <v>750.85</v>
      </c>
    </row>
    <row r="10334" spans="1:4" x14ac:dyDescent="0.2">
      <c r="A10334" s="505">
        <v>5034</v>
      </c>
      <c r="B10334" s="98" t="s">
        <v>13915</v>
      </c>
      <c r="C10334" s="99" t="s">
        <v>10111</v>
      </c>
      <c r="D10334" s="100">
        <v>1036.0999999999999</v>
      </c>
    </row>
    <row r="10335" spans="1:4" x14ac:dyDescent="0.2">
      <c r="A10335" s="505">
        <v>5056</v>
      </c>
      <c r="B10335" s="98" t="s">
        <v>13916</v>
      </c>
      <c r="C10335" s="99" t="s">
        <v>10111</v>
      </c>
      <c r="D10335" s="100">
        <v>805.07</v>
      </c>
    </row>
    <row r="10336" spans="1:4" x14ac:dyDescent="0.2">
      <c r="A10336" s="505">
        <v>5057</v>
      </c>
      <c r="B10336" s="98" t="s">
        <v>13917</v>
      </c>
      <c r="C10336" s="99" t="s">
        <v>10111</v>
      </c>
      <c r="D10336" s="100">
        <v>645.66</v>
      </c>
    </row>
    <row r="10337" spans="1:4" x14ac:dyDescent="0.2">
      <c r="A10337" s="505">
        <v>5033</v>
      </c>
      <c r="B10337" s="98" t="s">
        <v>13918</v>
      </c>
      <c r="C10337" s="99" t="s">
        <v>10111</v>
      </c>
      <c r="D10337" s="100">
        <v>536</v>
      </c>
    </row>
    <row r="10338" spans="1:4" x14ac:dyDescent="0.2">
      <c r="A10338" s="505">
        <v>5037</v>
      </c>
      <c r="B10338" s="98" t="s">
        <v>13919</v>
      </c>
      <c r="C10338" s="99" t="s">
        <v>10111</v>
      </c>
      <c r="D10338" s="100">
        <v>271.93</v>
      </c>
    </row>
    <row r="10339" spans="1:4" x14ac:dyDescent="0.2">
      <c r="A10339" s="505">
        <v>5038</v>
      </c>
      <c r="B10339" s="98" t="s">
        <v>13920</v>
      </c>
      <c r="C10339" s="99" t="s">
        <v>10111</v>
      </c>
      <c r="D10339" s="100">
        <v>436.84</v>
      </c>
    </row>
    <row r="10340" spans="1:4" x14ac:dyDescent="0.2">
      <c r="A10340" s="505">
        <v>12374</v>
      </c>
      <c r="B10340" s="98" t="s">
        <v>13921</v>
      </c>
      <c r="C10340" s="99" t="s">
        <v>10111</v>
      </c>
      <c r="D10340" s="100">
        <v>268</v>
      </c>
    </row>
    <row r="10341" spans="1:4" x14ac:dyDescent="0.2">
      <c r="A10341" s="505">
        <v>12372</v>
      </c>
      <c r="B10341" s="98" t="s">
        <v>13922</v>
      </c>
      <c r="C10341" s="99" t="s">
        <v>10111</v>
      </c>
      <c r="D10341" s="100">
        <v>575.66</v>
      </c>
    </row>
    <row r="10342" spans="1:4" x14ac:dyDescent="0.2">
      <c r="A10342" s="505">
        <v>13335</v>
      </c>
      <c r="B10342" s="98" t="s">
        <v>13923</v>
      </c>
      <c r="C10342" s="99" t="s">
        <v>10111</v>
      </c>
      <c r="D10342" s="100">
        <v>346.67</v>
      </c>
    </row>
    <row r="10343" spans="1:4" x14ac:dyDescent="0.2">
      <c r="A10343" s="505">
        <v>13339</v>
      </c>
      <c r="B10343" s="98" t="s">
        <v>13924</v>
      </c>
      <c r="C10343" s="99" t="s">
        <v>10111</v>
      </c>
      <c r="D10343" s="100">
        <v>855.78</v>
      </c>
    </row>
    <row r="10344" spans="1:4" x14ac:dyDescent="0.2">
      <c r="A10344" s="505">
        <v>12373</v>
      </c>
      <c r="B10344" s="98" t="s">
        <v>13925</v>
      </c>
      <c r="C10344" s="99" t="s">
        <v>10111</v>
      </c>
      <c r="D10344" s="100">
        <v>896.19</v>
      </c>
    </row>
    <row r="10345" spans="1:4" x14ac:dyDescent="0.2">
      <c r="A10345" s="505">
        <v>34712</v>
      </c>
      <c r="B10345" s="98" t="s">
        <v>13926</v>
      </c>
      <c r="C10345" s="99" t="s">
        <v>10111</v>
      </c>
      <c r="D10345" s="100">
        <v>653.91999999999996</v>
      </c>
    </row>
    <row r="10346" spans="1:4" x14ac:dyDescent="0.2">
      <c r="A10346" s="505">
        <v>34711</v>
      </c>
      <c r="B10346" s="98" t="s">
        <v>13927</v>
      </c>
      <c r="C10346" s="99" t="s">
        <v>10111</v>
      </c>
      <c r="D10346" s="100">
        <v>857.6</v>
      </c>
    </row>
    <row r="10347" spans="1:4" x14ac:dyDescent="0.2">
      <c r="A10347" s="505">
        <v>34706</v>
      </c>
      <c r="B10347" s="98" t="s">
        <v>13928</v>
      </c>
      <c r="C10347" s="99" t="s">
        <v>10111</v>
      </c>
      <c r="D10347" s="100">
        <v>1469.71</v>
      </c>
    </row>
    <row r="10348" spans="1:4" x14ac:dyDescent="0.2">
      <c r="A10348" s="505">
        <v>34703</v>
      </c>
      <c r="B10348" s="98" t="s">
        <v>13929</v>
      </c>
      <c r="C10348" s="99" t="s">
        <v>10111</v>
      </c>
      <c r="D10348" s="100">
        <v>2465.6</v>
      </c>
    </row>
    <row r="10349" spans="1:4" x14ac:dyDescent="0.2">
      <c r="A10349" s="505">
        <v>12388</v>
      </c>
      <c r="B10349" s="98" t="s">
        <v>13930</v>
      </c>
      <c r="C10349" s="99" t="s">
        <v>10111</v>
      </c>
      <c r="D10349" s="100">
        <v>144.47</v>
      </c>
    </row>
    <row r="10350" spans="1:4" x14ac:dyDescent="0.2">
      <c r="A10350" s="505">
        <v>34695</v>
      </c>
      <c r="B10350" s="98" t="s">
        <v>13931</v>
      </c>
      <c r="C10350" s="99" t="s">
        <v>10111</v>
      </c>
      <c r="D10350" s="100">
        <v>616.4</v>
      </c>
    </row>
    <row r="10351" spans="1:4" x14ac:dyDescent="0.2">
      <c r="A10351" s="505">
        <v>34692</v>
      </c>
      <c r="B10351" s="98" t="s">
        <v>13932</v>
      </c>
      <c r="C10351" s="99" t="s">
        <v>10111</v>
      </c>
      <c r="D10351" s="100">
        <v>1479.36</v>
      </c>
    </row>
    <row r="10352" spans="1:4" x14ac:dyDescent="0.2">
      <c r="A10352" s="505">
        <v>26028</v>
      </c>
      <c r="B10352" s="98" t="s">
        <v>13933</v>
      </c>
      <c r="C10352" s="99" t="s">
        <v>11250</v>
      </c>
      <c r="D10352" s="100">
        <v>280.89999999999998</v>
      </c>
    </row>
    <row r="10353" spans="1:4" ht="25.5" x14ac:dyDescent="0.2">
      <c r="A10353" s="505">
        <v>11844</v>
      </c>
      <c r="B10353" s="98" t="s">
        <v>13934</v>
      </c>
      <c r="C10353" s="99" t="s">
        <v>10166</v>
      </c>
      <c r="D10353" s="100">
        <v>40</v>
      </c>
    </row>
    <row r="10354" spans="1:4" ht="25.5" x14ac:dyDescent="0.2">
      <c r="A10354" s="505">
        <v>4465</v>
      </c>
      <c r="B10354" s="98" t="s">
        <v>13935</v>
      </c>
      <c r="C10354" s="99" t="s">
        <v>10166</v>
      </c>
      <c r="D10354" s="100">
        <v>50.15</v>
      </c>
    </row>
    <row r="10355" spans="1:4" ht="25.5" x14ac:dyDescent="0.2">
      <c r="A10355" s="505">
        <v>35273</v>
      </c>
      <c r="B10355" s="98" t="s">
        <v>13936</v>
      </c>
      <c r="C10355" s="99" t="s">
        <v>10166</v>
      </c>
      <c r="D10355" s="100">
        <v>55.41</v>
      </c>
    </row>
    <row r="10356" spans="1:4" ht="25.5" x14ac:dyDescent="0.2">
      <c r="A10356" s="505">
        <v>4470</v>
      </c>
      <c r="B10356" s="98" t="s">
        <v>13937</v>
      </c>
      <c r="C10356" s="99" t="s">
        <v>10166</v>
      </c>
      <c r="D10356" s="100">
        <v>82.8</v>
      </c>
    </row>
    <row r="10357" spans="1:4" ht="25.5" x14ac:dyDescent="0.2">
      <c r="A10357" s="505">
        <v>20204</v>
      </c>
      <c r="B10357" s="98" t="s">
        <v>13938</v>
      </c>
      <c r="C10357" s="99" t="s">
        <v>10166</v>
      </c>
      <c r="D10357" s="100">
        <v>56.48</v>
      </c>
    </row>
    <row r="10358" spans="1:4" ht="25.5" x14ac:dyDescent="0.2">
      <c r="A10358" s="505">
        <v>20208</v>
      </c>
      <c r="B10358" s="98" t="s">
        <v>13939</v>
      </c>
      <c r="C10358" s="99" t="s">
        <v>10166</v>
      </c>
      <c r="D10358" s="100">
        <v>66.319999999999993</v>
      </c>
    </row>
    <row r="10359" spans="1:4" ht="25.5" x14ac:dyDescent="0.2">
      <c r="A10359" s="505">
        <v>4437</v>
      </c>
      <c r="B10359" s="98" t="s">
        <v>13940</v>
      </c>
      <c r="C10359" s="99" t="s">
        <v>10166</v>
      </c>
      <c r="D10359" s="100">
        <v>59.96</v>
      </c>
    </row>
    <row r="10360" spans="1:4" ht="25.5" x14ac:dyDescent="0.2">
      <c r="A10360" s="505">
        <v>14580</v>
      </c>
      <c r="B10360" s="98" t="s">
        <v>13941</v>
      </c>
      <c r="C10360" s="99" t="s">
        <v>10166</v>
      </c>
      <c r="D10360" s="100">
        <v>65.3</v>
      </c>
    </row>
    <row r="10361" spans="1:4" x14ac:dyDescent="0.2">
      <c r="A10361" s="505">
        <v>40304</v>
      </c>
      <c r="B10361" s="98" t="s">
        <v>13942</v>
      </c>
      <c r="C10361" s="99" t="s">
        <v>10170</v>
      </c>
      <c r="D10361" s="100">
        <v>13.57</v>
      </c>
    </row>
    <row r="10362" spans="1:4" x14ac:dyDescent="0.2">
      <c r="A10362" s="505">
        <v>5065</v>
      </c>
      <c r="B10362" s="98" t="s">
        <v>13943</v>
      </c>
      <c r="C10362" s="99" t="s">
        <v>10170</v>
      </c>
      <c r="D10362" s="100">
        <v>20.91</v>
      </c>
    </row>
    <row r="10363" spans="1:4" x14ac:dyDescent="0.2">
      <c r="A10363" s="505">
        <v>5072</v>
      </c>
      <c r="B10363" s="98" t="s">
        <v>13944</v>
      </c>
      <c r="C10363" s="99" t="s">
        <v>10170</v>
      </c>
      <c r="D10363" s="100">
        <v>19.350000000000001</v>
      </c>
    </row>
    <row r="10364" spans="1:4" x14ac:dyDescent="0.2">
      <c r="A10364" s="505">
        <v>5066</v>
      </c>
      <c r="B10364" s="98" t="s">
        <v>13945</v>
      </c>
      <c r="C10364" s="99" t="s">
        <v>10170</v>
      </c>
      <c r="D10364" s="100">
        <v>14.49</v>
      </c>
    </row>
    <row r="10365" spans="1:4" x14ac:dyDescent="0.2">
      <c r="A10365" s="505">
        <v>5063</v>
      </c>
      <c r="B10365" s="98" t="s">
        <v>13946</v>
      </c>
      <c r="C10365" s="99" t="s">
        <v>10170</v>
      </c>
      <c r="D10365" s="100">
        <v>13.12</v>
      </c>
    </row>
    <row r="10366" spans="1:4" x14ac:dyDescent="0.2">
      <c r="A10366" s="505">
        <v>20247</v>
      </c>
      <c r="B10366" s="98" t="s">
        <v>13947</v>
      </c>
      <c r="C10366" s="99" t="s">
        <v>10170</v>
      </c>
      <c r="D10366" s="100">
        <v>12.17</v>
      </c>
    </row>
    <row r="10367" spans="1:4" x14ac:dyDescent="0.2">
      <c r="A10367" s="505">
        <v>5074</v>
      </c>
      <c r="B10367" s="98" t="s">
        <v>13948</v>
      </c>
      <c r="C10367" s="99" t="s">
        <v>10170</v>
      </c>
      <c r="D10367" s="100">
        <v>12.32</v>
      </c>
    </row>
    <row r="10368" spans="1:4" x14ac:dyDescent="0.2">
      <c r="A10368" s="505">
        <v>5067</v>
      </c>
      <c r="B10368" s="98" t="s">
        <v>13949</v>
      </c>
      <c r="C10368" s="99" t="s">
        <v>10170</v>
      </c>
      <c r="D10368" s="100">
        <v>11.72</v>
      </c>
    </row>
    <row r="10369" spans="1:4" x14ac:dyDescent="0.2">
      <c r="A10369" s="505">
        <v>5078</v>
      </c>
      <c r="B10369" s="98" t="s">
        <v>13950</v>
      </c>
      <c r="C10369" s="99" t="s">
        <v>10170</v>
      </c>
      <c r="D10369" s="100">
        <v>11.58</v>
      </c>
    </row>
    <row r="10370" spans="1:4" x14ac:dyDescent="0.2">
      <c r="A10370" s="505">
        <v>5068</v>
      </c>
      <c r="B10370" s="98" t="s">
        <v>13951</v>
      </c>
      <c r="C10370" s="99" t="s">
        <v>10170</v>
      </c>
      <c r="D10370" s="100">
        <v>10.99</v>
      </c>
    </row>
    <row r="10371" spans="1:4" x14ac:dyDescent="0.2">
      <c r="A10371" s="505">
        <v>5073</v>
      </c>
      <c r="B10371" s="98" t="s">
        <v>13952</v>
      </c>
      <c r="C10371" s="99" t="s">
        <v>10170</v>
      </c>
      <c r="D10371" s="100">
        <v>11.21</v>
      </c>
    </row>
    <row r="10372" spans="1:4" x14ac:dyDescent="0.2">
      <c r="A10372" s="505">
        <v>5069</v>
      </c>
      <c r="B10372" s="98" t="s">
        <v>13953</v>
      </c>
      <c r="C10372" s="99" t="s">
        <v>10170</v>
      </c>
      <c r="D10372" s="100">
        <v>11.21</v>
      </c>
    </row>
    <row r="10373" spans="1:4" x14ac:dyDescent="0.2">
      <c r="A10373" s="505">
        <v>5070</v>
      </c>
      <c r="B10373" s="98" t="s">
        <v>13954</v>
      </c>
      <c r="C10373" s="99" t="s">
        <v>10170</v>
      </c>
      <c r="D10373" s="100">
        <v>11.33</v>
      </c>
    </row>
    <row r="10374" spans="1:4" x14ac:dyDescent="0.2">
      <c r="A10374" s="505">
        <v>5071</v>
      </c>
      <c r="B10374" s="98" t="s">
        <v>13955</v>
      </c>
      <c r="C10374" s="99" t="s">
        <v>10170</v>
      </c>
      <c r="D10374" s="100">
        <v>10.99</v>
      </c>
    </row>
    <row r="10375" spans="1:4" x14ac:dyDescent="0.2">
      <c r="A10375" s="505">
        <v>5061</v>
      </c>
      <c r="B10375" s="98" t="s">
        <v>13956</v>
      </c>
      <c r="C10375" s="99" t="s">
        <v>10170</v>
      </c>
      <c r="D10375" s="100">
        <v>10.81</v>
      </c>
    </row>
    <row r="10376" spans="1:4" x14ac:dyDescent="0.2">
      <c r="A10376" s="505">
        <v>5075</v>
      </c>
      <c r="B10376" s="98" t="s">
        <v>13957</v>
      </c>
      <c r="C10376" s="99" t="s">
        <v>10170</v>
      </c>
      <c r="D10376" s="100">
        <v>10.99</v>
      </c>
    </row>
    <row r="10377" spans="1:4" x14ac:dyDescent="0.2">
      <c r="A10377" s="505">
        <v>39027</v>
      </c>
      <c r="B10377" s="98" t="s">
        <v>13958</v>
      </c>
      <c r="C10377" s="99" t="s">
        <v>10170</v>
      </c>
      <c r="D10377" s="100">
        <v>10.98</v>
      </c>
    </row>
    <row r="10378" spans="1:4" x14ac:dyDescent="0.2">
      <c r="A10378" s="505">
        <v>5062</v>
      </c>
      <c r="B10378" s="98" t="s">
        <v>13959</v>
      </c>
      <c r="C10378" s="99" t="s">
        <v>10170</v>
      </c>
      <c r="D10378" s="100">
        <v>11.14</v>
      </c>
    </row>
    <row r="10379" spans="1:4" x14ac:dyDescent="0.2">
      <c r="A10379" s="505">
        <v>40568</v>
      </c>
      <c r="B10379" s="98" t="s">
        <v>13960</v>
      </c>
      <c r="C10379" s="99" t="s">
        <v>10170</v>
      </c>
      <c r="D10379" s="100">
        <v>11.08</v>
      </c>
    </row>
    <row r="10380" spans="1:4" x14ac:dyDescent="0.2">
      <c r="A10380" s="505">
        <v>39026</v>
      </c>
      <c r="B10380" s="98" t="s">
        <v>13961</v>
      </c>
      <c r="C10380" s="99" t="s">
        <v>10170</v>
      </c>
      <c r="D10380" s="100">
        <v>12.36</v>
      </c>
    </row>
    <row r="10381" spans="1:4" x14ac:dyDescent="0.2">
      <c r="A10381" s="505">
        <v>11572</v>
      </c>
      <c r="B10381" s="98" t="s">
        <v>13962</v>
      </c>
      <c r="C10381" s="99" t="s">
        <v>10111</v>
      </c>
      <c r="D10381" s="100">
        <v>13.94</v>
      </c>
    </row>
    <row r="10382" spans="1:4" ht="38.25" x14ac:dyDescent="0.2">
      <c r="A10382" s="505">
        <v>42460</v>
      </c>
      <c r="B10382" s="98" t="s">
        <v>19008</v>
      </c>
      <c r="C10382" s="99" t="s">
        <v>10111</v>
      </c>
      <c r="D10382" s="100">
        <v>2756.08</v>
      </c>
    </row>
    <row r="10383" spans="1:4" x14ac:dyDescent="0.2">
      <c r="A10383" s="505">
        <v>11149</v>
      </c>
      <c r="B10383" s="98" t="s">
        <v>13963</v>
      </c>
      <c r="C10383" s="99" t="s">
        <v>12398</v>
      </c>
      <c r="D10383" s="100">
        <v>149.94999999999999</v>
      </c>
    </row>
    <row r="10384" spans="1:4" ht="25.5" x14ac:dyDescent="0.2">
      <c r="A10384" s="505">
        <v>511</v>
      </c>
      <c r="B10384" s="98" t="s">
        <v>13964</v>
      </c>
      <c r="C10384" s="99" t="s">
        <v>10172</v>
      </c>
      <c r="D10384" s="100">
        <v>11.08</v>
      </c>
    </row>
    <row r="10385" spans="1:4" x14ac:dyDescent="0.2">
      <c r="A10385" s="505">
        <v>11174</v>
      </c>
      <c r="B10385" s="98" t="s">
        <v>13965</v>
      </c>
      <c r="C10385" s="99" t="s">
        <v>10284</v>
      </c>
      <c r="D10385" s="100">
        <v>425.77</v>
      </c>
    </row>
    <row r="10386" spans="1:4" ht="25.5" x14ac:dyDescent="0.2">
      <c r="A10386" s="505">
        <v>37540</v>
      </c>
      <c r="B10386" s="98" t="s">
        <v>13966</v>
      </c>
      <c r="C10386" s="99" t="s">
        <v>10111</v>
      </c>
      <c r="D10386" s="100">
        <v>46421.3</v>
      </c>
    </row>
    <row r="10387" spans="1:4" ht="25.5" x14ac:dyDescent="0.2">
      <c r="A10387" s="505">
        <v>37548</v>
      </c>
      <c r="B10387" s="98" t="s">
        <v>13967</v>
      </c>
      <c r="C10387" s="99" t="s">
        <v>10111</v>
      </c>
      <c r="D10387" s="100">
        <v>61531.199999999997</v>
      </c>
    </row>
    <row r="10388" spans="1:4" ht="25.5" x14ac:dyDescent="0.2">
      <c r="A10388" s="505">
        <v>39828</v>
      </c>
      <c r="B10388" s="98" t="s">
        <v>13968</v>
      </c>
      <c r="C10388" s="99" t="s">
        <v>10111</v>
      </c>
      <c r="D10388" s="100">
        <v>369.12</v>
      </c>
    </row>
    <row r="10389" spans="1:4" ht="38.25" x14ac:dyDescent="0.2">
      <c r="A10389" s="505">
        <v>12273</v>
      </c>
      <c r="B10389" s="98" t="s">
        <v>13969</v>
      </c>
      <c r="C10389" s="99" t="s">
        <v>10111</v>
      </c>
      <c r="D10389" s="100">
        <v>44.96</v>
      </c>
    </row>
    <row r="10390" spans="1:4" x14ac:dyDescent="0.2">
      <c r="A10390" s="505">
        <v>38392</v>
      </c>
      <c r="B10390" s="98" t="s">
        <v>13970</v>
      </c>
      <c r="C10390" s="99" t="s">
        <v>10111</v>
      </c>
      <c r="D10390" s="100">
        <v>35.700000000000003</v>
      </c>
    </row>
    <row r="10391" spans="1:4" x14ac:dyDescent="0.2">
      <c r="A10391" s="505">
        <v>11735</v>
      </c>
      <c r="B10391" s="98" t="s">
        <v>13971</v>
      </c>
      <c r="C10391" s="99" t="s">
        <v>10111</v>
      </c>
      <c r="D10391" s="100">
        <v>3.98</v>
      </c>
    </row>
    <row r="10392" spans="1:4" x14ac:dyDescent="0.2">
      <c r="A10392" s="505">
        <v>11733</v>
      </c>
      <c r="B10392" s="98" t="s">
        <v>13972</v>
      </c>
      <c r="C10392" s="99" t="s">
        <v>10111</v>
      </c>
      <c r="D10392" s="100">
        <v>1.95</v>
      </c>
    </row>
    <row r="10393" spans="1:4" x14ac:dyDescent="0.2">
      <c r="A10393" s="505">
        <v>11734</v>
      </c>
      <c r="B10393" s="98" t="s">
        <v>13973</v>
      </c>
      <c r="C10393" s="99" t="s">
        <v>10111</v>
      </c>
      <c r="D10393" s="100">
        <v>3</v>
      </c>
    </row>
    <row r="10394" spans="1:4" x14ac:dyDescent="0.2">
      <c r="A10394" s="505">
        <v>11737</v>
      </c>
      <c r="B10394" s="98" t="s">
        <v>13974</v>
      </c>
      <c r="C10394" s="99" t="s">
        <v>10111</v>
      </c>
      <c r="D10394" s="100">
        <v>5.32</v>
      </c>
    </row>
    <row r="10395" spans="1:4" x14ac:dyDescent="0.2">
      <c r="A10395" s="505">
        <v>11738</v>
      </c>
      <c r="B10395" s="98" t="s">
        <v>13975</v>
      </c>
      <c r="C10395" s="99" t="s">
        <v>10111</v>
      </c>
      <c r="D10395" s="100">
        <v>8.64</v>
      </c>
    </row>
    <row r="10396" spans="1:4" x14ac:dyDescent="0.2">
      <c r="A10396" s="505">
        <v>36143</v>
      </c>
      <c r="B10396" s="98" t="s">
        <v>13976</v>
      </c>
      <c r="C10396" s="99" t="s">
        <v>10111</v>
      </c>
      <c r="D10396" s="100">
        <v>19.47</v>
      </c>
    </row>
    <row r="10397" spans="1:4" x14ac:dyDescent="0.2">
      <c r="A10397" s="505">
        <v>36142</v>
      </c>
      <c r="B10397" s="98" t="s">
        <v>13977</v>
      </c>
      <c r="C10397" s="99" t="s">
        <v>10111</v>
      </c>
      <c r="D10397" s="100">
        <v>1.42</v>
      </c>
    </row>
    <row r="10398" spans="1:4" x14ac:dyDescent="0.2">
      <c r="A10398" s="505">
        <v>36146</v>
      </c>
      <c r="B10398" s="98" t="s">
        <v>13978</v>
      </c>
      <c r="C10398" s="99" t="s">
        <v>10111</v>
      </c>
      <c r="D10398" s="100">
        <v>161.5</v>
      </c>
    </row>
    <row r="10399" spans="1:4" x14ac:dyDescent="0.2">
      <c r="A10399" s="505">
        <v>39015</v>
      </c>
      <c r="B10399" s="98" t="s">
        <v>13979</v>
      </c>
      <c r="C10399" s="99" t="s">
        <v>10111</v>
      </c>
      <c r="D10399" s="100">
        <v>0.5</v>
      </c>
    </row>
    <row r="10400" spans="1:4" x14ac:dyDescent="0.2">
      <c r="A10400" s="505">
        <v>38377</v>
      </c>
      <c r="B10400" s="98" t="s">
        <v>13980</v>
      </c>
      <c r="C10400" s="99" t="s">
        <v>10111</v>
      </c>
      <c r="D10400" s="100">
        <v>22.99</v>
      </c>
    </row>
    <row r="10401" spans="1:4" x14ac:dyDescent="0.2">
      <c r="A10401" s="505">
        <v>38376</v>
      </c>
      <c r="B10401" s="98" t="s">
        <v>13981</v>
      </c>
      <c r="C10401" s="99" t="s">
        <v>10111</v>
      </c>
      <c r="D10401" s="100">
        <v>26.22</v>
      </c>
    </row>
    <row r="10402" spans="1:4" x14ac:dyDescent="0.2">
      <c r="A10402" s="505">
        <v>38116</v>
      </c>
      <c r="B10402" s="98" t="s">
        <v>13982</v>
      </c>
      <c r="C10402" s="99" t="s">
        <v>10111</v>
      </c>
      <c r="D10402" s="100">
        <v>4.76</v>
      </c>
    </row>
    <row r="10403" spans="1:4" ht="25.5" x14ac:dyDescent="0.2">
      <c r="A10403" s="505">
        <v>38066</v>
      </c>
      <c r="B10403" s="98" t="s">
        <v>13983</v>
      </c>
      <c r="C10403" s="99" t="s">
        <v>10111</v>
      </c>
      <c r="D10403" s="100">
        <v>7.86</v>
      </c>
    </row>
    <row r="10404" spans="1:4" x14ac:dyDescent="0.2">
      <c r="A10404" s="505">
        <v>38117</v>
      </c>
      <c r="B10404" s="98" t="s">
        <v>13984</v>
      </c>
      <c r="C10404" s="99" t="s">
        <v>10111</v>
      </c>
      <c r="D10404" s="100">
        <v>8.11</v>
      </c>
    </row>
    <row r="10405" spans="1:4" ht="25.5" x14ac:dyDescent="0.2">
      <c r="A10405" s="505">
        <v>38067</v>
      </c>
      <c r="B10405" s="98" t="s">
        <v>13985</v>
      </c>
      <c r="C10405" s="99" t="s">
        <v>10111</v>
      </c>
      <c r="D10405" s="100">
        <v>11.06</v>
      </c>
    </row>
    <row r="10406" spans="1:4" ht="25.5" x14ac:dyDescent="0.2">
      <c r="A10406" s="505">
        <v>41757</v>
      </c>
      <c r="B10406" s="98" t="s">
        <v>13986</v>
      </c>
      <c r="C10406" s="99" t="s">
        <v>10111</v>
      </c>
      <c r="D10406" s="100">
        <v>5930.77</v>
      </c>
    </row>
    <row r="10407" spans="1:4" ht="25.5" x14ac:dyDescent="0.2">
      <c r="A10407" s="505">
        <v>5080</v>
      </c>
      <c r="B10407" s="98" t="s">
        <v>13987</v>
      </c>
      <c r="C10407" s="99" t="s">
        <v>10111</v>
      </c>
      <c r="D10407" s="100">
        <v>9.8800000000000008</v>
      </c>
    </row>
    <row r="10408" spans="1:4" ht="38.25" x14ac:dyDescent="0.2">
      <c r="A10408" s="505">
        <v>11522</v>
      </c>
      <c r="B10408" s="98" t="s">
        <v>13988</v>
      </c>
      <c r="C10408" s="99" t="s">
        <v>10111</v>
      </c>
      <c r="D10408" s="100">
        <v>12.36</v>
      </c>
    </row>
    <row r="10409" spans="1:4" ht="25.5" x14ac:dyDescent="0.2">
      <c r="A10409" s="505">
        <v>11523</v>
      </c>
      <c r="B10409" s="98" t="s">
        <v>13989</v>
      </c>
      <c r="C10409" s="99" t="s">
        <v>10111</v>
      </c>
      <c r="D10409" s="100">
        <v>11.56</v>
      </c>
    </row>
    <row r="10410" spans="1:4" ht="25.5" x14ac:dyDescent="0.2">
      <c r="A10410" s="505">
        <v>11524</v>
      </c>
      <c r="B10410" s="98" t="s">
        <v>13990</v>
      </c>
      <c r="C10410" s="99" t="s">
        <v>10111</v>
      </c>
      <c r="D10410" s="100">
        <v>23.81</v>
      </c>
    </row>
    <row r="10411" spans="1:4" ht="25.5" x14ac:dyDescent="0.2">
      <c r="A10411" s="505">
        <v>38168</v>
      </c>
      <c r="B10411" s="98" t="s">
        <v>13991</v>
      </c>
      <c r="C10411" s="99" t="s">
        <v>10111</v>
      </c>
      <c r="D10411" s="100">
        <v>114.92</v>
      </c>
    </row>
    <row r="10412" spans="1:4" ht="25.5" x14ac:dyDescent="0.2">
      <c r="A10412" s="505">
        <v>13393</v>
      </c>
      <c r="B10412" s="98" t="s">
        <v>13992</v>
      </c>
      <c r="C10412" s="99" t="s">
        <v>10111</v>
      </c>
      <c r="D10412" s="100">
        <v>109.67</v>
      </c>
    </row>
    <row r="10413" spans="1:4" ht="25.5" x14ac:dyDescent="0.2">
      <c r="A10413" s="505">
        <v>13395</v>
      </c>
      <c r="B10413" s="98" t="s">
        <v>13993</v>
      </c>
      <c r="C10413" s="99" t="s">
        <v>10111</v>
      </c>
      <c r="D10413" s="100">
        <v>131.5</v>
      </c>
    </row>
    <row r="10414" spans="1:4" ht="25.5" x14ac:dyDescent="0.2">
      <c r="A10414" s="505">
        <v>12039</v>
      </c>
      <c r="B10414" s="98" t="s">
        <v>13994</v>
      </c>
      <c r="C10414" s="99" t="s">
        <v>10111</v>
      </c>
      <c r="D10414" s="100">
        <v>175.97</v>
      </c>
    </row>
    <row r="10415" spans="1:4" ht="25.5" x14ac:dyDescent="0.2">
      <c r="A10415" s="505">
        <v>13396</v>
      </c>
      <c r="B10415" s="98" t="s">
        <v>13995</v>
      </c>
      <c r="C10415" s="99" t="s">
        <v>10111</v>
      </c>
      <c r="D10415" s="100">
        <v>281.45</v>
      </c>
    </row>
    <row r="10416" spans="1:4" ht="25.5" x14ac:dyDescent="0.2">
      <c r="A10416" s="505">
        <v>13397</v>
      </c>
      <c r="B10416" s="98" t="s">
        <v>13996</v>
      </c>
      <c r="C10416" s="99" t="s">
        <v>10111</v>
      </c>
      <c r="D10416" s="100">
        <v>284.47000000000003</v>
      </c>
    </row>
    <row r="10417" spans="1:4" ht="25.5" x14ac:dyDescent="0.2">
      <c r="A10417" s="505">
        <v>12041</v>
      </c>
      <c r="B10417" s="98" t="s">
        <v>13997</v>
      </c>
      <c r="C10417" s="99" t="s">
        <v>10111</v>
      </c>
      <c r="D10417" s="100">
        <v>384.98</v>
      </c>
    </row>
    <row r="10418" spans="1:4" ht="25.5" x14ac:dyDescent="0.2">
      <c r="A10418" s="505">
        <v>12043</v>
      </c>
      <c r="B10418" s="98" t="s">
        <v>13998</v>
      </c>
      <c r="C10418" s="99" t="s">
        <v>10111</v>
      </c>
      <c r="D10418" s="100">
        <v>443.91</v>
      </c>
    </row>
    <row r="10419" spans="1:4" ht="25.5" x14ac:dyDescent="0.2">
      <c r="A10419" s="505">
        <v>39762</v>
      </c>
      <c r="B10419" s="98" t="s">
        <v>13999</v>
      </c>
      <c r="C10419" s="99" t="s">
        <v>10111</v>
      </c>
      <c r="D10419" s="100">
        <v>299.91000000000003</v>
      </c>
    </row>
    <row r="10420" spans="1:4" ht="25.5" x14ac:dyDescent="0.2">
      <c r="A10420" s="505">
        <v>12042</v>
      </c>
      <c r="B10420" s="98" t="s">
        <v>14000</v>
      </c>
      <c r="C10420" s="99" t="s">
        <v>10111</v>
      </c>
      <c r="D10420" s="100">
        <v>299.99</v>
      </c>
    </row>
    <row r="10421" spans="1:4" ht="25.5" x14ac:dyDescent="0.2">
      <c r="A10421" s="505">
        <v>39763</v>
      </c>
      <c r="B10421" s="98" t="s">
        <v>14001</v>
      </c>
      <c r="C10421" s="99" t="s">
        <v>10111</v>
      </c>
      <c r="D10421" s="100">
        <v>452.63</v>
      </c>
    </row>
    <row r="10422" spans="1:4" ht="25.5" x14ac:dyDescent="0.2">
      <c r="A10422" s="505">
        <v>39756</v>
      </c>
      <c r="B10422" s="98" t="s">
        <v>14002</v>
      </c>
      <c r="C10422" s="99" t="s">
        <v>10111</v>
      </c>
      <c r="D10422" s="100">
        <v>137.22999999999999</v>
      </c>
    </row>
    <row r="10423" spans="1:4" ht="25.5" x14ac:dyDescent="0.2">
      <c r="A10423" s="505">
        <v>12038</v>
      </c>
      <c r="B10423" s="98" t="s">
        <v>14003</v>
      </c>
      <c r="C10423" s="99" t="s">
        <v>10111</v>
      </c>
      <c r="D10423" s="100">
        <v>153.19999999999999</v>
      </c>
    </row>
    <row r="10424" spans="1:4" ht="25.5" x14ac:dyDescent="0.2">
      <c r="A10424" s="505">
        <v>12040</v>
      </c>
      <c r="B10424" s="98" t="s">
        <v>14004</v>
      </c>
      <c r="C10424" s="99" t="s">
        <v>10111</v>
      </c>
      <c r="D10424" s="100">
        <v>195.75</v>
      </c>
    </row>
    <row r="10425" spans="1:4" ht="25.5" x14ac:dyDescent="0.2">
      <c r="A10425" s="505">
        <v>39757</v>
      </c>
      <c r="B10425" s="98" t="s">
        <v>14005</v>
      </c>
      <c r="C10425" s="99" t="s">
        <v>10111</v>
      </c>
      <c r="D10425" s="100">
        <v>209.31</v>
      </c>
    </row>
    <row r="10426" spans="1:4" ht="25.5" x14ac:dyDescent="0.2">
      <c r="A10426" s="505">
        <v>39758</v>
      </c>
      <c r="B10426" s="98" t="s">
        <v>14006</v>
      </c>
      <c r="C10426" s="99" t="s">
        <v>10111</v>
      </c>
      <c r="D10426" s="100">
        <v>271.7</v>
      </c>
    </row>
    <row r="10427" spans="1:4" ht="25.5" x14ac:dyDescent="0.2">
      <c r="A10427" s="505">
        <v>39759</v>
      </c>
      <c r="B10427" s="98" t="s">
        <v>14007</v>
      </c>
      <c r="C10427" s="99" t="s">
        <v>10111</v>
      </c>
      <c r="D10427" s="100">
        <v>371.22</v>
      </c>
    </row>
    <row r="10428" spans="1:4" ht="25.5" x14ac:dyDescent="0.2">
      <c r="A10428" s="505">
        <v>39760</v>
      </c>
      <c r="B10428" s="98" t="s">
        <v>14008</v>
      </c>
      <c r="C10428" s="99" t="s">
        <v>10111</v>
      </c>
      <c r="D10428" s="100">
        <v>372.93</v>
      </c>
    </row>
    <row r="10429" spans="1:4" ht="25.5" x14ac:dyDescent="0.2">
      <c r="A10429" s="505">
        <v>39761</v>
      </c>
      <c r="B10429" s="98" t="s">
        <v>14009</v>
      </c>
      <c r="C10429" s="99" t="s">
        <v>10111</v>
      </c>
      <c r="D10429" s="100">
        <v>477.29</v>
      </c>
    </row>
    <row r="10430" spans="1:4" ht="25.5" x14ac:dyDescent="0.2">
      <c r="A10430" s="505">
        <v>39765</v>
      </c>
      <c r="B10430" s="98" t="s">
        <v>14010</v>
      </c>
      <c r="C10430" s="99" t="s">
        <v>10111</v>
      </c>
      <c r="D10430" s="100">
        <v>21.19</v>
      </c>
    </row>
    <row r="10431" spans="1:4" ht="25.5" x14ac:dyDescent="0.2">
      <c r="A10431" s="505">
        <v>13399</v>
      </c>
      <c r="B10431" s="98" t="s">
        <v>14011</v>
      </c>
      <c r="C10431" s="99" t="s">
        <v>10111</v>
      </c>
      <c r="D10431" s="100">
        <v>12.05</v>
      </c>
    </row>
    <row r="10432" spans="1:4" ht="25.5" x14ac:dyDescent="0.2">
      <c r="A10432" s="505">
        <v>39764</v>
      </c>
      <c r="B10432" s="98" t="s">
        <v>14012</v>
      </c>
      <c r="C10432" s="99" t="s">
        <v>10111</v>
      </c>
      <c r="D10432" s="100">
        <v>16.57</v>
      </c>
    </row>
    <row r="10433" spans="1:4" ht="25.5" x14ac:dyDescent="0.2">
      <c r="A10433" s="505">
        <v>39805</v>
      </c>
      <c r="B10433" s="98" t="s">
        <v>14013</v>
      </c>
      <c r="C10433" s="99" t="s">
        <v>10111</v>
      </c>
      <c r="D10433" s="100">
        <v>78.959999999999994</v>
      </c>
    </row>
    <row r="10434" spans="1:4" ht="25.5" x14ac:dyDescent="0.2">
      <c r="A10434" s="505">
        <v>39806</v>
      </c>
      <c r="B10434" s="98" t="s">
        <v>14014</v>
      </c>
      <c r="C10434" s="99" t="s">
        <v>10111</v>
      </c>
      <c r="D10434" s="100">
        <v>149.12</v>
      </c>
    </row>
    <row r="10435" spans="1:4" ht="25.5" x14ac:dyDescent="0.2">
      <c r="A10435" s="505">
        <v>39807</v>
      </c>
      <c r="B10435" s="98" t="s">
        <v>14015</v>
      </c>
      <c r="C10435" s="99" t="s">
        <v>10111</v>
      </c>
      <c r="D10435" s="100">
        <v>210.22</v>
      </c>
    </row>
    <row r="10436" spans="1:4" ht="25.5" x14ac:dyDescent="0.2">
      <c r="A10436" s="505">
        <v>39804</v>
      </c>
      <c r="B10436" s="98" t="s">
        <v>14016</v>
      </c>
      <c r="C10436" s="99" t="s">
        <v>10111</v>
      </c>
      <c r="D10436" s="100">
        <v>44.34</v>
      </c>
    </row>
    <row r="10437" spans="1:4" x14ac:dyDescent="0.2">
      <c r="A10437" s="505">
        <v>39796</v>
      </c>
      <c r="B10437" s="98" t="s">
        <v>14017</v>
      </c>
      <c r="C10437" s="99" t="s">
        <v>10111</v>
      </c>
      <c r="D10437" s="100">
        <v>45.18</v>
      </c>
    </row>
    <row r="10438" spans="1:4" x14ac:dyDescent="0.2">
      <c r="A10438" s="505">
        <v>39797</v>
      </c>
      <c r="B10438" s="98" t="s">
        <v>14018</v>
      </c>
      <c r="C10438" s="99" t="s">
        <v>10111</v>
      </c>
      <c r="D10438" s="100">
        <v>60</v>
      </c>
    </row>
    <row r="10439" spans="1:4" x14ac:dyDescent="0.2">
      <c r="A10439" s="505">
        <v>39798</v>
      </c>
      <c r="B10439" s="98" t="s">
        <v>14019</v>
      </c>
      <c r="C10439" s="99" t="s">
        <v>10111</v>
      </c>
      <c r="D10439" s="100">
        <v>100.02</v>
      </c>
    </row>
    <row r="10440" spans="1:4" x14ac:dyDescent="0.2">
      <c r="A10440" s="505">
        <v>39794</v>
      </c>
      <c r="B10440" s="98" t="s">
        <v>14020</v>
      </c>
      <c r="C10440" s="99" t="s">
        <v>10111</v>
      </c>
      <c r="D10440" s="100">
        <v>14.21</v>
      </c>
    </row>
    <row r="10441" spans="1:4" x14ac:dyDescent="0.2">
      <c r="A10441" s="505">
        <v>39795</v>
      </c>
      <c r="B10441" s="98" t="s">
        <v>14021</v>
      </c>
      <c r="C10441" s="99" t="s">
        <v>10111</v>
      </c>
      <c r="D10441" s="100">
        <v>19.91</v>
      </c>
    </row>
    <row r="10442" spans="1:4" x14ac:dyDescent="0.2">
      <c r="A10442" s="505">
        <v>39801</v>
      </c>
      <c r="B10442" s="98" t="s">
        <v>14022</v>
      </c>
      <c r="C10442" s="99" t="s">
        <v>10111</v>
      </c>
      <c r="D10442" s="100">
        <v>50.94</v>
      </c>
    </row>
    <row r="10443" spans="1:4" x14ac:dyDescent="0.2">
      <c r="A10443" s="505">
        <v>39802</v>
      </c>
      <c r="B10443" s="98" t="s">
        <v>14023</v>
      </c>
      <c r="C10443" s="99" t="s">
        <v>10111</v>
      </c>
      <c r="D10443" s="100">
        <v>84.59</v>
      </c>
    </row>
    <row r="10444" spans="1:4" x14ac:dyDescent="0.2">
      <c r="A10444" s="505">
        <v>39803</v>
      </c>
      <c r="B10444" s="98" t="s">
        <v>14024</v>
      </c>
      <c r="C10444" s="99" t="s">
        <v>10111</v>
      </c>
      <c r="D10444" s="100">
        <v>117.22</v>
      </c>
    </row>
    <row r="10445" spans="1:4" x14ac:dyDescent="0.2">
      <c r="A10445" s="505">
        <v>39799</v>
      </c>
      <c r="B10445" s="98" t="s">
        <v>14025</v>
      </c>
      <c r="C10445" s="99" t="s">
        <v>10111</v>
      </c>
      <c r="D10445" s="100">
        <v>19.260000000000002</v>
      </c>
    </row>
    <row r="10446" spans="1:4" x14ac:dyDescent="0.2">
      <c r="A10446" s="505">
        <v>39800</v>
      </c>
      <c r="B10446" s="98" t="s">
        <v>14026</v>
      </c>
      <c r="C10446" s="99" t="s">
        <v>10111</v>
      </c>
      <c r="D10446" s="100">
        <v>32.409999999999997</v>
      </c>
    </row>
    <row r="10447" spans="1:4" x14ac:dyDescent="0.2">
      <c r="A10447" s="505">
        <v>4224</v>
      </c>
      <c r="B10447" s="98" t="s">
        <v>14027</v>
      </c>
      <c r="C10447" s="99" t="s">
        <v>10172</v>
      </c>
      <c r="D10447" s="100">
        <v>11.15</v>
      </c>
    </row>
    <row r="10448" spans="1:4" x14ac:dyDescent="0.2">
      <c r="A10448" s="505">
        <v>21059</v>
      </c>
      <c r="B10448" s="98" t="s">
        <v>14028</v>
      </c>
      <c r="C10448" s="99" t="s">
        <v>10111</v>
      </c>
      <c r="D10448" s="100">
        <v>38.659999999999997</v>
      </c>
    </row>
    <row r="10449" spans="1:4" x14ac:dyDescent="0.2">
      <c r="A10449" s="505">
        <v>11234</v>
      </c>
      <c r="B10449" s="98" t="s">
        <v>14029</v>
      </c>
      <c r="C10449" s="99" t="s">
        <v>10111</v>
      </c>
      <c r="D10449" s="100">
        <v>58.27</v>
      </c>
    </row>
    <row r="10450" spans="1:4" x14ac:dyDescent="0.2">
      <c r="A10450" s="505">
        <v>21060</v>
      </c>
      <c r="B10450" s="98" t="s">
        <v>14030</v>
      </c>
      <c r="C10450" s="99" t="s">
        <v>10111</v>
      </c>
      <c r="D10450" s="100">
        <v>71.72</v>
      </c>
    </row>
    <row r="10451" spans="1:4" x14ac:dyDescent="0.2">
      <c r="A10451" s="505">
        <v>21061</v>
      </c>
      <c r="B10451" s="98" t="s">
        <v>14031</v>
      </c>
      <c r="C10451" s="99" t="s">
        <v>10111</v>
      </c>
      <c r="D10451" s="100">
        <v>89.65</v>
      </c>
    </row>
    <row r="10452" spans="1:4" x14ac:dyDescent="0.2">
      <c r="A10452" s="505">
        <v>21062</v>
      </c>
      <c r="B10452" s="98" t="s">
        <v>14032</v>
      </c>
      <c r="C10452" s="99" t="s">
        <v>10111</v>
      </c>
      <c r="D10452" s="100">
        <v>141.19999999999999</v>
      </c>
    </row>
    <row r="10453" spans="1:4" x14ac:dyDescent="0.2">
      <c r="A10453" s="505">
        <v>11708</v>
      </c>
      <c r="B10453" s="98" t="s">
        <v>14033</v>
      </c>
      <c r="C10453" s="99" t="s">
        <v>10111</v>
      </c>
      <c r="D10453" s="100">
        <v>15.4</v>
      </c>
    </row>
    <row r="10454" spans="1:4" x14ac:dyDescent="0.2">
      <c r="A10454" s="505">
        <v>11709</v>
      </c>
      <c r="B10454" s="98" t="s">
        <v>14034</v>
      </c>
      <c r="C10454" s="99" t="s">
        <v>10111</v>
      </c>
      <c r="D10454" s="100">
        <v>36.19</v>
      </c>
    </row>
    <row r="10455" spans="1:4" x14ac:dyDescent="0.2">
      <c r="A10455" s="505">
        <v>11710</v>
      </c>
      <c r="B10455" s="98" t="s">
        <v>14035</v>
      </c>
      <c r="C10455" s="99" t="s">
        <v>10111</v>
      </c>
      <c r="D10455" s="100">
        <v>83.21</v>
      </c>
    </row>
    <row r="10456" spans="1:4" x14ac:dyDescent="0.2">
      <c r="A10456" s="505">
        <v>11707</v>
      </c>
      <c r="B10456" s="98" t="s">
        <v>14036</v>
      </c>
      <c r="C10456" s="99" t="s">
        <v>10111</v>
      </c>
      <c r="D10456" s="100">
        <v>11.54</v>
      </c>
    </row>
    <row r="10457" spans="1:4" x14ac:dyDescent="0.2">
      <c r="A10457" s="505">
        <v>11739</v>
      </c>
      <c r="B10457" s="98" t="s">
        <v>14037</v>
      </c>
      <c r="C10457" s="99" t="s">
        <v>10111</v>
      </c>
      <c r="D10457" s="100">
        <v>5.79</v>
      </c>
    </row>
    <row r="10458" spans="1:4" x14ac:dyDescent="0.2">
      <c r="A10458" s="505">
        <v>11711</v>
      </c>
      <c r="B10458" s="98" t="s">
        <v>14038</v>
      </c>
      <c r="C10458" s="99" t="s">
        <v>10111</v>
      </c>
      <c r="D10458" s="100">
        <v>8.48</v>
      </c>
    </row>
    <row r="10459" spans="1:4" x14ac:dyDescent="0.2">
      <c r="A10459" s="505">
        <v>5102</v>
      </c>
      <c r="B10459" s="98" t="s">
        <v>14039</v>
      </c>
      <c r="C10459" s="99" t="s">
        <v>10111</v>
      </c>
      <c r="D10459" s="100">
        <v>8.1999999999999993</v>
      </c>
    </row>
    <row r="10460" spans="1:4" x14ac:dyDescent="0.2">
      <c r="A10460" s="505">
        <v>11741</v>
      </c>
      <c r="B10460" s="98" t="s">
        <v>14040</v>
      </c>
      <c r="C10460" s="99" t="s">
        <v>10111</v>
      </c>
      <c r="D10460" s="100">
        <v>5.97</v>
      </c>
    </row>
    <row r="10461" spans="1:4" x14ac:dyDescent="0.2">
      <c r="A10461" s="505">
        <v>11743</v>
      </c>
      <c r="B10461" s="98" t="s">
        <v>14041</v>
      </c>
      <c r="C10461" s="99" t="s">
        <v>10111</v>
      </c>
      <c r="D10461" s="100">
        <v>5.42</v>
      </c>
    </row>
    <row r="10462" spans="1:4" x14ac:dyDescent="0.2">
      <c r="A10462" s="505">
        <v>11745</v>
      </c>
      <c r="B10462" s="98" t="s">
        <v>14042</v>
      </c>
      <c r="C10462" s="99" t="s">
        <v>10111</v>
      </c>
      <c r="D10462" s="100">
        <v>7.71</v>
      </c>
    </row>
    <row r="10463" spans="1:4" x14ac:dyDescent="0.2">
      <c r="A10463" s="505">
        <v>25961</v>
      </c>
      <c r="B10463" s="98" t="s">
        <v>14043</v>
      </c>
      <c r="C10463" s="99" t="s">
        <v>10112</v>
      </c>
      <c r="D10463" s="100">
        <v>11.94</v>
      </c>
    </row>
    <row r="10464" spans="1:4" x14ac:dyDescent="0.2">
      <c r="A10464" s="505">
        <v>40985</v>
      </c>
      <c r="B10464" s="98" t="s">
        <v>14044</v>
      </c>
      <c r="C10464" s="99" t="s">
        <v>10297</v>
      </c>
      <c r="D10464" s="100">
        <v>2094.0300000000002</v>
      </c>
    </row>
    <row r="10465" spans="1:4" x14ac:dyDescent="0.2">
      <c r="A10465" s="505">
        <v>1088</v>
      </c>
      <c r="B10465" s="98" t="s">
        <v>14045</v>
      </c>
      <c r="C10465" s="99" t="s">
        <v>10111</v>
      </c>
      <c r="D10465" s="100">
        <v>11.94</v>
      </c>
    </row>
    <row r="10466" spans="1:4" x14ac:dyDescent="0.2">
      <c r="A10466" s="505">
        <v>1087</v>
      </c>
      <c r="B10466" s="98" t="s">
        <v>14046</v>
      </c>
      <c r="C10466" s="99" t="s">
        <v>10111</v>
      </c>
      <c r="D10466" s="100">
        <v>14.92</v>
      </c>
    </row>
    <row r="10467" spans="1:4" x14ac:dyDescent="0.2">
      <c r="A10467" s="505">
        <v>38777</v>
      </c>
      <c r="B10467" s="98" t="s">
        <v>14047</v>
      </c>
      <c r="C10467" s="99" t="s">
        <v>10111</v>
      </c>
      <c r="D10467" s="100">
        <v>29.71</v>
      </c>
    </row>
    <row r="10468" spans="1:4" x14ac:dyDescent="0.2">
      <c r="A10468" s="505">
        <v>1086</v>
      </c>
      <c r="B10468" s="98" t="s">
        <v>14048</v>
      </c>
      <c r="C10468" s="99" t="s">
        <v>10111</v>
      </c>
      <c r="D10468" s="100">
        <v>15.68</v>
      </c>
    </row>
    <row r="10469" spans="1:4" x14ac:dyDescent="0.2">
      <c r="A10469" s="505">
        <v>1079</v>
      </c>
      <c r="B10469" s="98" t="s">
        <v>14049</v>
      </c>
      <c r="C10469" s="99" t="s">
        <v>10111</v>
      </c>
      <c r="D10469" s="100">
        <v>16.21</v>
      </c>
    </row>
    <row r="10470" spans="1:4" x14ac:dyDescent="0.2">
      <c r="A10470" s="505">
        <v>39374</v>
      </c>
      <c r="B10470" s="98" t="s">
        <v>14050</v>
      </c>
      <c r="C10470" s="99" t="s">
        <v>10111</v>
      </c>
      <c r="D10470" s="100">
        <v>97.97</v>
      </c>
    </row>
    <row r="10471" spans="1:4" x14ac:dyDescent="0.2">
      <c r="A10471" s="505">
        <v>1082</v>
      </c>
      <c r="B10471" s="98" t="s">
        <v>14051</v>
      </c>
      <c r="C10471" s="99" t="s">
        <v>10111</v>
      </c>
      <c r="D10471" s="100">
        <v>101.91</v>
      </c>
    </row>
    <row r="10472" spans="1:4" x14ac:dyDescent="0.2">
      <c r="A10472" s="505">
        <v>12316</v>
      </c>
      <c r="B10472" s="98" t="s">
        <v>14052</v>
      </c>
      <c r="C10472" s="99" t="s">
        <v>10111</v>
      </c>
      <c r="D10472" s="100">
        <v>46.71</v>
      </c>
    </row>
    <row r="10473" spans="1:4" x14ac:dyDescent="0.2">
      <c r="A10473" s="505">
        <v>12317</v>
      </c>
      <c r="B10473" s="98" t="s">
        <v>14053</v>
      </c>
      <c r="C10473" s="99" t="s">
        <v>10111</v>
      </c>
      <c r="D10473" s="100">
        <v>55.7</v>
      </c>
    </row>
    <row r="10474" spans="1:4" x14ac:dyDescent="0.2">
      <c r="A10474" s="505">
        <v>12318</v>
      </c>
      <c r="B10474" s="98" t="s">
        <v>14054</v>
      </c>
      <c r="C10474" s="99" t="s">
        <v>10111</v>
      </c>
      <c r="D10474" s="100">
        <v>64.17</v>
      </c>
    </row>
    <row r="10475" spans="1:4" x14ac:dyDescent="0.2">
      <c r="A10475" s="505">
        <v>5104</v>
      </c>
      <c r="B10475" s="98" t="s">
        <v>14055</v>
      </c>
      <c r="C10475" s="99" t="s">
        <v>10170</v>
      </c>
      <c r="D10475" s="100">
        <v>38.04</v>
      </c>
    </row>
    <row r="10476" spans="1:4" x14ac:dyDescent="0.2">
      <c r="A10476" s="505">
        <v>26023</v>
      </c>
      <c r="B10476" s="98" t="s">
        <v>14056</v>
      </c>
      <c r="C10476" s="99" t="s">
        <v>10111</v>
      </c>
      <c r="D10476" s="100">
        <v>37.25</v>
      </c>
    </row>
    <row r="10477" spans="1:4" x14ac:dyDescent="0.2">
      <c r="A10477" s="505">
        <v>2710</v>
      </c>
      <c r="B10477" s="98" t="s">
        <v>14057</v>
      </c>
      <c r="C10477" s="99" t="s">
        <v>10111</v>
      </c>
      <c r="D10477" s="100">
        <v>29.75</v>
      </c>
    </row>
    <row r="10478" spans="1:4" x14ac:dyDescent="0.2">
      <c r="A10478" s="505">
        <v>14575</v>
      </c>
      <c r="B10478" s="98" t="s">
        <v>14058</v>
      </c>
      <c r="C10478" s="99" t="s">
        <v>10111</v>
      </c>
      <c r="D10478" s="100">
        <v>2941741.03</v>
      </c>
    </row>
    <row r="10479" spans="1:4" x14ac:dyDescent="0.2">
      <c r="A10479" s="505">
        <v>20033</v>
      </c>
      <c r="B10479" s="98" t="s">
        <v>14059</v>
      </c>
      <c r="C10479" s="99" t="s">
        <v>10111</v>
      </c>
      <c r="D10479" s="100">
        <v>34.24</v>
      </c>
    </row>
    <row r="10480" spans="1:4" x14ac:dyDescent="0.2">
      <c r="A10480" s="505">
        <v>20034</v>
      </c>
      <c r="B10480" s="98" t="s">
        <v>14060</v>
      </c>
      <c r="C10480" s="99" t="s">
        <v>10111</v>
      </c>
      <c r="D10480" s="100">
        <v>56.11</v>
      </c>
    </row>
    <row r="10481" spans="1:4" x14ac:dyDescent="0.2">
      <c r="A10481" s="505">
        <v>20035</v>
      </c>
      <c r="B10481" s="98" t="s">
        <v>14061</v>
      </c>
      <c r="C10481" s="99" t="s">
        <v>10111</v>
      </c>
      <c r="D10481" s="100">
        <v>62.45</v>
      </c>
    </row>
    <row r="10482" spans="1:4" x14ac:dyDescent="0.2">
      <c r="A10482" s="505">
        <v>20036</v>
      </c>
      <c r="B10482" s="98" t="s">
        <v>14062</v>
      </c>
      <c r="C10482" s="99" t="s">
        <v>10111</v>
      </c>
      <c r="D10482" s="100">
        <v>90.31</v>
      </c>
    </row>
    <row r="10483" spans="1:4" x14ac:dyDescent="0.2">
      <c r="A10483" s="505">
        <v>20037</v>
      </c>
      <c r="B10483" s="98" t="s">
        <v>14063</v>
      </c>
      <c r="C10483" s="99" t="s">
        <v>10111</v>
      </c>
      <c r="D10483" s="100">
        <v>184.25</v>
      </c>
    </row>
    <row r="10484" spans="1:4" x14ac:dyDescent="0.2">
      <c r="A10484" s="505">
        <v>20038</v>
      </c>
      <c r="B10484" s="98" t="s">
        <v>14064</v>
      </c>
      <c r="C10484" s="99" t="s">
        <v>10111</v>
      </c>
      <c r="D10484" s="100">
        <v>339.97</v>
      </c>
    </row>
    <row r="10485" spans="1:4" x14ac:dyDescent="0.2">
      <c r="A10485" s="505">
        <v>20039</v>
      </c>
      <c r="B10485" s="98" t="s">
        <v>14065</v>
      </c>
      <c r="C10485" s="99" t="s">
        <v>10111</v>
      </c>
      <c r="D10485" s="100">
        <v>480.21</v>
      </c>
    </row>
    <row r="10486" spans="1:4" x14ac:dyDescent="0.2">
      <c r="A10486" s="505">
        <v>20040</v>
      </c>
      <c r="B10486" s="98" t="s">
        <v>14066</v>
      </c>
      <c r="C10486" s="99" t="s">
        <v>10111</v>
      </c>
      <c r="D10486" s="100">
        <v>612.45000000000005</v>
      </c>
    </row>
    <row r="10487" spans="1:4" x14ac:dyDescent="0.2">
      <c r="A10487" s="505">
        <v>20041</v>
      </c>
      <c r="B10487" s="98" t="s">
        <v>14067</v>
      </c>
      <c r="C10487" s="99" t="s">
        <v>10111</v>
      </c>
      <c r="D10487" s="100">
        <v>618.16</v>
      </c>
    </row>
    <row r="10488" spans="1:4" x14ac:dyDescent="0.2">
      <c r="A10488" s="505">
        <v>20043</v>
      </c>
      <c r="B10488" s="98" t="s">
        <v>14068</v>
      </c>
      <c r="C10488" s="99" t="s">
        <v>10111</v>
      </c>
      <c r="D10488" s="100">
        <v>3.38</v>
      </c>
    </row>
    <row r="10489" spans="1:4" x14ac:dyDescent="0.2">
      <c r="A10489" s="505">
        <v>20044</v>
      </c>
      <c r="B10489" s="98" t="s">
        <v>14069</v>
      </c>
      <c r="C10489" s="99" t="s">
        <v>10111</v>
      </c>
      <c r="D10489" s="100">
        <v>4.13</v>
      </c>
    </row>
    <row r="10490" spans="1:4" x14ac:dyDescent="0.2">
      <c r="A10490" s="505">
        <v>20042</v>
      </c>
      <c r="B10490" s="98" t="s">
        <v>14070</v>
      </c>
      <c r="C10490" s="99" t="s">
        <v>10111</v>
      </c>
      <c r="D10490" s="100">
        <v>3.11</v>
      </c>
    </row>
    <row r="10491" spans="1:4" x14ac:dyDescent="0.2">
      <c r="A10491" s="505">
        <v>20046</v>
      </c>
      <c r="B10491" s="98" t="s">
        <v>14071</v>
      </c>
      <c r="C10491" s="99" t="s">
        <v>10111</v>
      </c>
      <c r="D10491" s="100">
        <v>10.91</v>
      </c>
    </row>
    <row r="10492" spans="1:4" x14ac:dyDescent="0.2">
      <c r="A10492" s="505">
        <v>20047</v>
      </c>
      <c r="B10492" s="98" t="s">
        <v>14072</v>
      </c>
      <c r="C10492" s="99" t="s">
        <v>10111</v>
      </c>
      <c r="D10492" s="100">
        <v>31.59</v>
      </c>
    </row>
    <row r="10493" spans="1:4" x14ac:dyDescent="0.2">
      <c r="A10493" s="505">
        <v>20045</v>
      </c>
      <c r="B10493" s="98" t="s">
        <v>14073</v>
      </c>
      <c r="C10493" s="99" t="s">
        <v>10111</v>
      </c>
      <c r="D10493" s="100">
        <v>5.17</v>
      </c>
    </row>
    <row r="10494" spans="1:4" ht="25.5" x14ac:dyDescent="0.2">
      <c r="A10494" s="505">
        <v>20972</v>
      </c>
      <c r="B10494" s="98" t="s">
        <v>14074</v>
      </c>
      <c r="C10494" s="99" t="s">
        <v>10111</v>
      </c>
      <c r="D10494" s="100">
        <v>94.64</v>
      </c>
    </row>
    <row r="10495" spans="1:4" x14ac:dyDescent="0.2">
      <c r="A10495" s="505">
        <v>20032</v>
      </c>
      <c r="B10495" s="98" t="s">
        <v>14075</v>
      </c>
      <c r="C10495" s="99" t="s">
        <v>10111</v>
      </c>
      <c r="D10495" s="100">
        <v>38.340000000000003</v>
      </c>
    </row>
    <row r="10496" spans="1:4" x14ac:dyDescent="0.2">
      <c r="A10496" s="505">
        <v>11321</v>
      </c>
      <c r="B10496" s="98" t="s">
        <v>14076</v>
      </c>
      <c r="C10496" s="99" t="s">
        <v>10111</v>
      </c>
      <c r="D10496" s="100">
        <v>17.829999999999998</v>
      </c>
    </row>
    <row r="10497" spans="1:4" x14ac:dyDescent="0.2">
      <c r="A10497" s="505">
        <v>11323</v>
      </c>
      <c r="B10497" s="98" t="s">
        <v>14077</v>
      </c>
      <c r="C10497" s="99" t="s">
        <v>10111</v>
      </c>
      <c r="D10497" s="100">
        <v>21.31</v>
      </c>
    </row>
    <row r="10498" spans="1:4" x14ac:dyDescent="0.2">
      <c r="A10498" s="505">
        <v>20327</v>
      </c>
      <c r="B10498" s="98" t="s">
        <v>14078</v>
      </c>
      <c r="C10498" s="99" t="s">
        <v>10111</v>
      </c>
      <c r="D10498" s="100">
        <v>12.6</v>
      </c>
    </row>
    <row r="10499" spans="1:4" x14ac:dyDescent="0.2">
      <c r="A10499" s="505">
        <v>25966</v>
      </c>
      <c r="B10499" s="98" t="s">
        <v>14079</v>
      </c>
      <c r="C10499" s="99" t="s">
        <v>10172</v>
      </c>
      <c r="D10499" s="100">
        <v>14.25</v>
      </c>
    </row>
    <row r="10500" spans="1:4" ht="38.25" x14ac:dyDescent="0.2">
      <c r="A10500" s="505">
        <v>13390</v>
      </c>
      <c r="B10500" s="98" t="s">
        <v>14080</v>
      </c>
      <c r="C10500" s="99" t="s">
        <v>10111</v>
      </c>
      <c r="D10500" s="100">
        <v>58.95</v>
      </c>
    </row>
    <row r="10501" spans="1:4" x14ac:dyDescent="0.2">
      <c r="A10501" s="505">
        <v>6034</v>
      </c>
      <c r="B10501" s="98" t="s">
        <v>14081</v>
      </c>
      <c r="C10501" s="99" t="s">
        <v>10111</v>
      </c>
      <c r="D10501" s="100">
        <v>10.62</v>
      </c>
    </row>
    <row r="10502" spans="1:4" x14ac:dyDescent="0.2">
      <c r="A10502" s="505">
        <v>6036</v>
      </c>
      <c r="B10502" s="98" t="s">
        <v>14082</v>
      </c>
      <c r="C10502" s="99" t="s">
        <v>10111</v>
      </c>
      <c r="D10502" s="100">
        <v>14.47</v>
      </c>
    </row>
    <row r="10503" spans="1:4" x14ac:dyDescent="0.2">
      <c r="A10503" s="505">
        <v>6031</v>
      </c>
      <c r="B10503" s="98" t="s">
        <v>14083</v>
      </c>
      <c r="C10503" s="99" t="s">
        <v>10111</v>
      </c>
      <c r="D10503" s="100">
        <v>17</v>
      </c>
    </row>
    <row r="10504" spans="1:4" x14ac:dyDescent="0.2">
      <c r="A10504" s="505">
        <v>6029</v>
      </c>
      <c r="B10504" s="98" t="s">
        <v>14084</v>
      </c>
      <c r="C10504" s="99" t="s">
        <v>10111</v>
      </c>
      <c r="D10504" s="100">
        <v>17.190000000000001</v>
      </c>
    </row>
    <row r="10505" spans="1:4" x14ac:dyDescent="0.2">
      <c r="A10505" s="505">
        <v>6033</v>
      </c>
      <c r="B10505" s="98" t="s">
        <v>14085</v>
      </c>
      <c r="C10505" s="99" t="s">
        <v>10111</v>
      </c>
      <c r="D10505" s="100">
        <v>22.65</v>
      </c>
    </row>
    <row r="10506" spans="1:4" x14ac:dyDescent="0.2">
      <c r="A10506" s="505">
        <v>11672</v>
      </c>
      <c r="B10506" s="98" t="s">
        <v>14086</v>
      </c>
      <c r="C10506" s="99" t="s">
        <v>10111</v>
      </c>
      <c r="D10506" s="100">
        <v>49.28</v>
      </c>
    </row>
    <row r="10507" spans="1:4" x14ac:dyDescent="0.2">
      <c r="A10507" s="505">
        <v>11669</v>
      </c>
      <c r="B10507" s="98" t="s">
        <v>14087</v>
      </c>
      <c r="C10507" s="99" t="s">
        <v>10111</v>
      </c>
      <c r="D10507" s="100">
        <v>46.93</v>
      </c>
    </row>
    <row r="10508" spans="1:4" x14ac:dyDescent="0.2">
      <c r="A10508" s="505">
        <v>11670</v>
      </c>
      <c r="B10508" s="98" t="s">
        <v>14088</v>
      </c>
      <c r="C10508" s="99" t="s">
        <v>10111</v>
      </c>
      <c r="D10508" s="100">
        <v>17.97</v>
      </c>
    </row>
    <row r="10509" spans="1:4" x14ac:dyDescent="0.2">
      <c r="A10509" s="505">
        <v>20055</v>
      </c>
      <c r="B10509" s="98" t="s">
        <v>14089</v>
      </c>
      <c r="C10509" s="99" t="s">
        <v>10111</v>
      </c>
      <c r="D10509" s="100">
        <v>35.14</v>
      </c>
    </row>
    <row r="10510" spans="1:4" x14ac:dyDescent="0.2">
      <c r="A10510" s="505">
        <v>11671</v>
      </c>
      <c r="B10510" s="98" t="s">
        <v>14090</v>
      </c>
      <c r="C10510" s="99" t="s">
        <v>10111</v>
      </c>
      <c r="D10510" s="100">
        <v>75.42</v>
      </c>
    </row>
    <row r="10511" spans="1:4" x14ac:dyDescent="0.2">
      <c r="A10511" s="505">
        <v>6032</v>
      </c>
      <c r="B10511" s="98" t="s">
        <v>14091</v>
      </c>
      <c r="C10511" s="99" t="s">
        <v>10111</v>
      </c>
      <c r="D10511" s="100">
        <v>21.54</v>
      </c>
    </row>
    <row r="10512" spans="1:4" x14ac:dyDescent="0.2">
      <c r="A10512" s="505">
        <v>11673</v>
      </c>
      <c r="B10512" s="98" t="s">
        <v>14092</v>
      </c>
      <c r="C10512" s="99" t="s">
        <v>10111</v>
      </c>
      <c r="D10512" s="100">
        <v>16.96</v>
      </c>
    </row>
    <row r="10513" spans="1:4" x14ac:dyDescent="0.2">
      <c r="A10513" s="505">
        <v>11674</v>
      </c>
      <c r="B10513" s="98" t="s">
        <v>14093</v>
      </c>
      <c r="C10513" s="99" t="s">
        <v>10111</v>
      </c>
      <c r="D10513" s="100">
        <v>21.84</v>
      </c>
    </row>
    <row r="10514" spans="1:4" x14ac:dyDescent="0.2">
      <c r="A10514" s="505">
        <v>11675</v>
      </c>
      <c r="B10514" s="98" t="s">
        <v>14094</v>
      </c>
      <c r="C10514" s="99" t="s">
        <v>10111</v>
      </c>
      <c r="D10514" s="100">
        <v>34.68</v>
      </c>
    </row>
    <row r="10515" spans="1:4" x14ac:dyDescent="0.2">
      <c r="A10515" s="505">
        <v>11676</v>
      </c>
      <c r="B10515" s="98" t="s">
        <v>14095</v>
      </c>
      <c r="C10515" s="99" t="s">
        <v>10111</v>
      </c>
      <c r="D10515" s="100">
        <v>46.38</v>
      </c>
    </row>
    <row r="10516" spans="1:4" x14ac:dyDescent="0.2">
      <c r="A10516" s="505">
        <v>11677</v>
      </c>
      <c r="B10516" s="98" t="s">
        <v>14096</v>
      </c>
      <c r="C10516" s="99" t="s">
        <v>10111</v>
      </c>
      <c r="D10516" s="100">
        <v>47.9</v>
      </c>
    </row>
    <row r="10517" spans="1:4" x14ac:dyDescent="0.2">
      <c r="A10517" s="505">
        <v>11678</v>
      </c>
      <c r="B10517" s="98" t="s">
        <v>14097</v>
      </c>
      <c r="C10517" s="99" t="s">
        <v>10111</v>
      </c>
      <c r="D10517" s="100">
        <v>87.73</v>
      </c>
    </row>
    <row r="10518" spans="1:4" x14ac:dyDescent="0.2">
      <c r="A10518" s="505">
        <v>6038</v>
      </c>
      <c r="B10518" s="98" t="s">
        <v>14098</v>
      </c>
      <c r="C10518" s="99" t="s">
        <v>10111</v>
      </c>
      <c r="D10518" s="100">
        <v>5.56</v>
      </c>
    </row>
    <row r="10519" spans="1:4" x14ac:dyDescent="0.2">
      <c r="A10519" s="505">
        <v>11718</v>
      </c>
      <c r="B10519" s="98" t="s">
        <v>14099</v>
      </c>
      <c r="C10519" s="99" t="s">
        <v>10111</v>
      </c>
      <c r="D10519" s="100">
        <v>15.87</v>
      </c>
    </row>
    <row r="10520" spans="1:4" x14ac:dyDescent="0.2">
      <c r="A10520" s="505">
        <v>6037</v>
      </c>
      <c r="B10520" s="98" t="s">
        <v>14100</v>
      </c>
      <c r="C10520" s="99" t="s">
        <v>10111</v>
      </c>
      <c r="D10520" s="100">
        <v>11.58</v>
      </c>
    </row>
    <row r="10521" spans="1:4" x14ac:dyDescent="0.2">
      <c r="A10521" s="505">
        <v>11719</v>
      </c>
      <c r="B10521" s="98" t="s">
        <v>14101</v>
      </c>
      <c r="C10521" s="99" t="s">
        <v>10111</v>
      </c>
      <c r="D10521" s="100">
        <v>12.87</v>
      </c>
    </row>
    <row r="10522" spans="1:4" x14ac:dyDescent="0.2">
      <c r="A10522" s="505">
        <v>6019</v>
      </c>
      <c r="B10522" s="98" t="s">
        <v>14102</v>
      </c>
      <c r="C10522" s="99" t="s">
        <v>10111</v>
      </c>
      <c r="D10522" s="100">
        <v>38.81</v>
      </c>
    </row>
    <row r="10523" spans="1:4" x14ac:dyDescent="0.2">
      <c r="A10523" s="505">
        <v>6010</v>
      </c>
      <c r="B10523" s="98" t="s">
        <v>14103</v>
      </c>
      <c r="C10523" s="99" t="s">
        <v>10111</v>
      </c>
      <c r="D10523" s="100">
        <v>66.77</v>
      </c>
    </row>
    <row r="10524" spans="1:4" x14ac:dyDescent="0.2">
      <c r="A10524" s="505">
        <v>6017</v>
      </c>
      <c r="B10524" s="98" t="s">
        <v>14104</v>
      </c>
      <c r="C10524" s="99" t="s">
        <v>10111</v>
      </c>
      <c r="D10524" s="100">
        <v>52.89</v>
      </c>
    </row>
    <row r="10525" spans="1:4" x14ac:dyDescent="0.2">
      <c r="A10525" s="505">
        <v>6020</v>
      </c>
      <c r="B10525" s="98" t="s">
        <v>14105</v>
      </c>
      <c r="C10525" s="99" t="s">
        <v>10111</v>
      </c>
      <c r="D10525" s="100">
        <v>23.31</v>
      </c>
    </row>
    <row r="10526" spans="1:4" x14ac:dyDescent="0.2">
      <c r="A10526" s="505">
        <v>6028</v>
      </c>
      <c r="B10526" s="98" t="s">
        <v>14106</v>
      </c>
      <c r="C10526" s="99" t="s">
        <v>10111</v>
      </c>
      <c r="D10526" s="100">
        <v>93</v>
      </c>
    </row>
    <row r="10527" spans="1:4" x14ac:dyDescent="0.2">
      <c r="A10527" s="505">
        <v>6011</v>
      </c>
      <c r="B10527" s="98" t="s">
        <v>14107</v>
      </c>
      <c r="C10527" s="99" t="s">
        <v>10111</v>
      </c>
      <c r="D10527" s="100">
        <v>192.89</v>
      </c>
    </row>
    <row r="10528" spans="1:4" x14ac:dyDescent="0.2">
      <c r="A10528" s="505">
        <v>6012</v>
      </c>
      <c r="B10528" s="98" t="s">
        <v>14108</v>
      </c>
      <c r="C10528" s="99" t="s">
        <v>10111</v>
      </c>
      <c r="D10528" s="100">
        <v>233.52</v>
      </c>
    </row>
    <row r="10529" spans="1:4" x14ac:dyDescent="0.2">
      <c r="A10529" s="505">
        <v>6016</v>
      </c>
      <c r="B10529" s="98" t="s">
        <v>14109</v>
      </c>
      <c r="C10529" s="99" t="s">
        <v>10111</v>
      </c>
      <c r="D10529" s="100">
        <v>24.58</v>
      </c>
    </row>
    <row r="10530" spans="1:4" x14ac:dyDescent="0.2">
      <c r="A10530" s="505">
        <v>6027</v>
      </c>
      <c r="B10530" s="98" t="s">
        <v>14110</v>
      </c>
      <c r="C10530" s="99" t="s">
        <v>10111</v>
      </c>
      <c r="D10530" s="100">
        <v>486.58</v>
      </c>
    </row>
    <row r="10531" spans="1:4" x14ac:dyDescent="0.2">
      <c r="A10531" s="505">
        <v>6013</v>
      </c>
      <c r="B10531" s="98" t="s">
        <v>14111</v>
      </c>
      <c r="C10531" s="99" t="s">
        <v>10111</v>
      </c>
      <c r="D10531" s="100">
        <v>73.42</v>
      </c>
    </row>
    <row r="10532" spans="1:4" x14ac:dyDescent="0.2">
      <c r="A10532" s="505">
        <v>6015</v>
      </c>
      <c r="B10532" s="98" t="s">
        <v>14112</v>
      </c>
      <c r="C10532" s="99" t="s">
        <v>10111</v>
      </c>
      <c r="D10532" s="100">
        <v>106.77</v>
      </c>
    </row>
    <row r="10533" spans="1:4" x14ac:dyDescent="0.2">
      <c r="A10533" s="505">
        <v>6014</v>
      </c>
      <c r="B10533" s="98" t="s">
        <v>14113</v>
      </c>
      <c r="C10533" s="99" t="s">
        <v>10111</v>
      </c>
      <c r="D10533" s="100">
        <v>102.08</v>
      </c>
    </row>
    <row r="10534" spans="1:4" x14ac:dyDescent="0.2">
      <c r="A10534" s="505">
        <v>6006</v>
      </c>
      <c r="B10534" s="98" t="s">
        <v>14114</v>
      </c>
      <c r="C10534" s="99" t="s">
        <v>10111</v>
      </c>
      <c r="D10534" s="100">
        <v>53.17</v>
      </c>
    </row>
    <row r="10535" spans="1:4" x14ac:dyDescent="0.2">
      <c r="A10535" s="505">
        <v>6005</v>
      </c>
      <c r="B10535" s="98" t="s">
        <v>14115</v>
      </c>
      <c r="C10535" s="99" t="s">
        <v>10111</v>
      </c>
      <c r="D10535" s="100">
        <v>59.98</v>
      </c>
    </row>
    <row r="10536" spans="1:4" x14ac:dyDescent="0.2">
      <c r="A10536" s="505">
        <v>11756</v>
      </c>
      <c r="B10536" s="98" t="s">
        <v>14116</v>
      </c>
      <c r="C10536" s="99" t="s">
        <v>10111</v>
      </c>
      <c r="D10536" s="100">
        <v>28.64</v>
      </c>
    </row>
    <row r="10537" spans="1:4" ht="25.5" x14ac:dyDescent="0.2">
      <c r="A10537" s="505">
        <v>10904</v>
      </c>
      <c r="B10537" s="98" t="s">
        <v>14117</v>
      </c>
      <c r="C10537" s="99" t="s">
        <v>10111</v>
      </c>
      <c r="D10537" s="100">
        <v>132.5</v>
      </c>
    </row>
    <row r="10538" spans="1:4" x14ac:dyDescent="0.2">
      <c r="A10538" s="505">
        <v>11752</v>
      </c>
      <c r="B10538" s="98" t="s">
        <v>14118</v>
      </c>
      <c r="C10538" s="99" t="s">
        <v>10111</v>
      </c>
      <c r="D10538" s="100">
        <v>16.52</v>
      </c>
    </row>
    <row r="10539" spans="1:4" x14ac:dyDescent="0.2">
      <c r="A10539" s="505">
        <v>11753</v>
      </c>
      <c r="B10539" s="98" t="s">
        <v>14119</v>
      </c>
      <c r="C10539" s="99" t="s">
        <v>10111</v>
      </c>
      <c r="D10539" s="100">
        <v>19.72</v>
      </c>
    </row>
    <row r="10540" spans="1:4" x14ac:dyDescent="0.2">
      <c r="A10540" s="505">
        <v>6021</v>
      </c>
      <c r="B10540" s="98" t="s">
        <v>14120</v>
      </c>
      <c r="C10540" s="99" t="s">
        <v>10111</v>
      </c>
      <c r="D10540" s="100">
        <v>54.72</v>
      </c>
    </row>
    <row r="10541" spans="1:4" x14ac:dyDescent="0.2">
      <c r="A10541" s="505">
        <v>6024</v>
      </c>
      <c r="B10541" s="98" t="s">
        <v>14121</v>
      </c>
      <c r="C10541" s="99" t="s">
        <v>10111</v>
      </c>
      <c r="D10541" s="100">
        <v>56.57</v>
      </c>
    </row>
    <row r="10542" spans="1:4" x14ac:dyDescent="0.2">
      <c r="A10542" s="505">
        <v>38379</v>
      </c>
      <c r="B10542" s="98" t="s">
        <v>14122</v>
      </c>
      <c r="C10542" s="99" t="s">
        <v>10166</v>
      </c>
      <c r="D10542" s="100">
        <v>30.76</v>
      </c>
    </row>
    <row r="10543" spans="1:4" x14ac:dyDescent="0.2">
      <c r="A10543" s="505">
        <v>13897</v>
      </c>
      <c r="B10543" s="98" t="s">
        <v>14123</v>
      </c>
      <c r="C10543" s="99" t="s">
        <v>10111</v>
      </c>
      <c r="D10543" s="100">
        <v>5788.07</v>
      </c>
    </row>
    <row r="10544" spans="1:4" x14ac:dyDescent="0.2">
      <c r="A10544" s="505">
        <v>10640</v>
      </c>
      <c r="B10544" s="98" t="s">
        <v>14124</v>
      </c>
      <c r="C10544" s="99" t="s">
        <v>10111</v>
      </c>
      <c r="D10544" s="100">
        <v>12535.76</v>
      </c>
    </row>
    <row r="10545" spans="1:4" x14ac:dyDescent="0.2">
      <c r="A10545" s="505">
        <v>11086</v>
      </c>
      <c r="B10545" s="98" t="s">
        <v>14125</v>
      </c>
      <c r="C10545" s="99" t="s">
        <v>10119</v>
      </c>
      <c r="D10545" s="100">
        <v>55.13</v>
      </c>
    </row>
    <row r="10546" spans="1:4" x14ac:dyDescent="0.2">
      <c r="A10546" s="505">
        <v>34356</v>
      </c>
      <c r="B10546" s="98" t="s">
        <v>14126</v>
      </c>
      <c r="C10546" s="99" t="s">
        <v>10170</v>
      </c>
      <c r="D10546" s="100">
        <v>2.98</v>
      </c>
    </row>
    <row r="10547" spans="1:4" x14ac:dyDescent="0.2">
      <c r="A10547" s="505">
        <v>34357</v>
      </c>
      <c r="B10547" s="98" t="s">
        <v>14127</v>
      </c>
      <c r="C10547" s="99" t="s">
        <v>10170</v>
      </c>
      <c r="D10547" s="100">
        <v>3.31</v>
      </c>
    </row>
    <row r="10548" spans="1:4" x14ac:dyDescent="0.2">
      <c r="A10548" s="505">
        <v>37329</v>
      </c>
      <c r="B10548" s="98" t="s">
        <v>14128</v>
      </c>
      <c r="C10548" s="99" t="s">
        <v>10170</v>
      </c>
      <c r="D10548" s="100">
        <v>46.07</v>
      </c>
    </row>
    <row r="10549" spans="1:4" x14ac:dyDescent="0.2">
      <c r="A10549" s="505">
        <v>37398</v>
      </c>
      <c r="B10549" s="98" t="s">
        <v>14129</v>
      </c>
      <c r="C10549" s="99" t="s">
        <v>10170</v>
      </c>
      <c r="D10549" s="100">
        <v>58.97</v>
      </c>
    </row>
    <row r="10550" spans="1:4" x14ac:dyDescent="0.2">
      <c r="A10550" s="505">
        <v>2510</v>
      </c>
      <c r="B10550" s="98" t="s">
        <v>14130</v>
      </c>
      <c r="C10550" s="99" t="s">
        <v>10111</v>
      </c>
      <c r="D10550" s="100">
        <v>14.76</v>
      </c>
    </row>
    <row r="10551" spans="1:4" ht="25.5" x14ac:dyDescent="0.2">
      <c r="A10551" s="505">
        <v>12359</v>
      </c>
      <c r="B10551" s="98" t="s">
        <v>14131</v>
      </c>
      <c r="C10551" s="99" t="s">
        <v>10111</v>
      </c>
      <c r="D10551" s="100">
        <v>107.07</v>
      </c>
    </row>
    <row r="10552" spans="1:4" x14ac:dyDescent="0.2">
      <c r="A10552" s="505">
        <v>5320</v>
      </c>
      <c r="B10552" s="98" t="s">
        <v>14132</v>
      </c>
      <c r="C10552" s="99" t="s">
        <v>10172</v>
      </c>
      <c r="D10552" s="100">
        <v>28.5</v>
      </c>
    </row>
    <row r="10553" spans="1:4" x14ac:dyDescent="0.2">
      <c r="A10553" s="505">
        <v>7353</v>
      </c>
      <c r="B10553" s="98" t="s">
        <v>14133</v>
      </c>
      <c r="C10553" s="99" t="s">
        <v>10172</v>
      </c>
      <c r="D10553" s="100">
        <v>19.96</v>
      </c>
    </row>
    <row r="10554" spans="1:4" x14ac:dyDescent="0.2">
      <c r="A10554" s="505">
        <v>36144</v>
      </c>
      <c r="B10554" s="98" t="s">
        <v>14134</v>
      </c>
      <c r="C10554" s="99" t="s">
        <v>10111</v>
      </c>
      <c r="D10554" s="100">
        <v>1.06</v>
      </c>
    </row>
    <row r="10555" spans="1:4" x14ac:dyDescent="0.2">
      <c r="A10555" s="505">
        <v>10518</v>
      </c>
      <c r="B10555" s="98" t="s">
        <v>14135</v>
      </c>
      <c r="C10555" s="99" t="s">
        <v>10111</v>
      </c>
      <c r="D10555" s="100">
        <v>53.52</v>
      </c>
    </row>
    <row r="10556" spans="1:4" ht="38.25" x14ac:dyDescent="0.2">
      <c r="A10556" s="505">
        <v>36530</v>
      </c>
      <c r="B10556" s="98" t="s">
        <v>14136</v>
      </c>
      <c r="C10556" s="99" t="s">
        <v>10111</v>
      </c>
      <c r="D10556" s="100">
        <v>202990.31</v>
      </c>
    </row>
    <row r="10557" spans="1:4" ht="38.25" x14ac:dyDescent="0.2">
      <c r="A10557" s="505">
        <v>6046</v>
      </c>
      <c r="B10557" s="98" t="s">
        <v>14137</v>
      </c>
      <c r="C10557" s="99" t="s">
        <v>10111</v>
      </c>
      <c r="D10557" s="100">
        <v>220174.69</v>
      </c>
    </row>
    <row r="10558" spans="1:4" ht="38.25" x14ac:dyDescent="0.2">
      <c r="A10558" s="505">
        <v>36531</v>
      </c>
      <c r="B10558" s="98" t="s">
        <v>14138</v>
      </c>
      <c r="C10558" s="99" t="s">
        <v>10111</v>
      </c>
      <c r="D10558" s="100">
        <v>228229.84</v>
      </c>
    </row>
    <row r="10559" spans="1:4" ht="25.5" x14ac:dyDescent="0.2">
      <c r="A10559" s="505">
        <v>34684</v>
      </c>
      <c r="B10559" s="98" t="s">
        <v>14139</v>
      </c>
      <c r="C10559" s="99" t="s">
        <v>10114</v>
      </c>
      <c r="D10559" s="100">
        <v>94.6</v>
      </c>
    </row>
    <row r="10560" spans="1:4" ht="25.5" x14ac:dyDescent="0.2">
      <c r="A10560" s="505">
        <v>34683</v>
      </c>
      <c r="B10560" s="98" t="s">
        <v>14140</v>
      </c>
      <c r="C10560" s="99" t="s">
        <v>10114</v>
      </c>
      <c r="D10560" s="100">
        <v>59.13</v>
      </c>
    </row>
    <row r="10561" spans="1:4" ht="25.5" x14ac:dyDescent="0.2">
      <c r="A10561" s="505">
        <v>533</v>
      </c>
      <c r="B10561" s="98" t="s">
        <v>14141</v>
      </c>
      <c r="C10561" s="99" t="s">
        <v>10114</v>
      </c>
      <c r="D10561" s="100">
        <v>21.41</v>
      </c>
    </row>
    <row r="10562" spans="1:4" x14ac:dyDescent="0.2">
      <c r="A10562" s="505">
        <v>10515</v>
      </c>
      <c r="B10562" s="98" t="s">
        <v>14142</v>
      </c>
      <c r="C10562" s="99" t="s">
        <v>10114</v>
      </c>
      <c r="D10562" s="100">
        <v>55.21</v>
      </c>
    </row>
    <row r="10563" spans="1:4" ht="25.5" x14ac:dyDescent="0.2">
      <c r="A10563" s="505">
        <v>536</v>
      </c>
      <c r="B10563" s="98" t="s">
        <v>14143</v>
      </c>
      <c r="C10563" s="99" t="s">
        <v>10114</v>
      </c>
      <c r="D10563" s="100">
        <v>36.28</v>
      </c>
    </row>
    <row r="10564" spans="1:4" x14ac:dyDescent="0.2">
      <c r="A10564" s="505">
        <v>153</v>
      </c>
      <c r="B10564" s="98" t="s">
        <v>14144</v>
      </c>
      <c r="C10564" s="99" t="s">
        <v>10172</v>
      </c>
      <c r="D10564" s="100">
        <v>95.27</v>
      </c>
    </row>
    <row r="10565" spans="1:4" ht="25.5" x14ac:dyDescent="0.2">
      <c r="A10565" s="505">
        <v>34682</v>
      </c>
      <c r="B10565" s="98" t="s">
        <v>14145</v>
      </c>
      <c r="C10565" s="99" t="s">
        <v>10114</v>
      </c>
      <c r="D10565" s="100">
        <v>45.21</v>
      </c>
    </row>
    <row r="10566" spans="1:4" x14ac:dyDescent="0.2">
      <c r="A10566" s="505">
        <v>20205</v>
      </c>
      <c r="B10566" s="98" t="s">
        <v>14146</v>
      </c>
      <c r="C10566" s="99" t="s">
        <v>10166</v>
      </c>
      <c r="D10566" s="100">
        <v>2.04</v>
      </c>
    </row>
    <row r="10567" spans="1:4" ht="25.5" x14ac:dyDescent="0.2">
      <c r="A10567" s="505">
        <v>4408</v>
      </c>
      <c r="B10567" s="98" t="s">
        <v>14147</v>
      </c>
      <c r="C10567" s="99" t="s">
        <v>10166</v>
      </c>
      <c r="D10567" s="100">
        <v>2.2799999999999998</v>
      </c>
    </row>
    <row r="10568" spans="1:4" x14ac:dyDescent="0.2">
      <c r="A10568" s="505">
        <v>4412</v>
      </c>
      <c r="B10568" s="98" t="s">
        <v>14148</v>
      </c>
      <c r="C10568" s="99" t="s">
        <v>10166</v>
      </c>
      <c r="D10568" s="100">
        <v>1.68</v>
      </c>
    </row>
    <row r="10569" spans="1:4" x14ac:dyDescent="0.2">
      <c r="A10569" s="505">
        <v>10559</v>
      </c>
      <c r="B10569" s="98" t="s">
        <v>14149</v>
      </c>
      <c r="C10569" s="99" t="s">
        <v>10111</v>
      </c>
      <c r="D10569" s="100">
        <v>1692.55</v>
      </c>
    </row>
    <row r="10570" spans="1:4" x14ac:dyDescent="0.2">
      <c r="A10570" s="505">
        <v>10664</v>
      </c>
      <c r="B10570" s="98" t="s">
        <v>14150</v>
      </c>
      <c r="C10570" s="99" t="s">
        <v>10111</v>
      </c>
      <c r="D10570" s="100">
        <v>4599.99</v>
      </c>
    </row>
    <row r="10571" spans="1:4" x14ac:dyDescent="0.2">
      <c r="A10571" s="505">
        <v>36250</v>
      </c>
      <c r="B10571" s="98" t="s">
        <v>14151</v>
      </c>
      <c r="C10571" s="99" t="s">
        <v>10166</v>
      </c>
      <c r="D10571" s="100">
        <v>2.78</v>
      </c>
    </row>
    <row r="10572" spans="1:4" x14ac:dyDescent="0.2">
      <c r="A10572" s="505">
        <v>10857</v>
      </c>
      <c r="B10572" s="98" t="s">
        <v>14152</v>
      </c>
      <c r="C10572" s="99" t="s">
        <v>10166</v>
      </c>
      <c r="D10572" s="100">
        <v>10.3</v>
      </c>
    </row>
    <row r="10573" spans="1:4" x14ac:dyDescent="0.2">
      <c r="A10573" s="505">
        <v>4803</v>
      </c>
      <c r="B10573" s="98" t="s">
        <v>14153</v>
      </c>
      <c r="C10573" s="99" t="s">
        <v>10166</v>
      </c>
      <c r="D10573" s="100">
        <v>17.98</v>
      </c>
    </row>
    <row r="10574" spans="1:4" x14ac:dyDescent="0.2">
      <c r="A10574" s="505">
        <v>6186</v>
      </c>
      <c r="B10574" s="98" t="s">
        <v>14154</v>
      </c>
      <c r="C10574" s="99" t="s">
        <v>10166</v>
      </c>
      <c r="D10574" s="100">
        <v>5.27</v>
      </c>
    </row>
    <row r="10575" spans="1:4" x14ac:dyDescent="0.2">
      <c r="A10575" s="505">
        <v>4829</v>
      </c>
      <c r="B10575" s="98" t="s">
        <v>14155</v>
      </c>
      <c r="C10575" s="99" t="s">
        <v>10166</v>
      </c>
      <c r="D10575" s="100">
        <v>34.520000000000003</v>
      </c>
    </row>
    <row r="10576" spans="1:4" x14ac:dyDescent="0.2">
      <c r="A10576" s="505">
        <v>39829</v>
      </c>
      <c r="B10576" s="98" t="s">
        <v>14156</v>
      </c>
      <c r="C10576" s="99" t="s">
        <v>10166</v>
      </c>
      <c r="D10576" s="100">
        <v>16.559999999999999</v>
      </c>
    </row>
    <row r="10577" spans="1:4" ht="25.5" x14ac:dyDescent="0.2">
      <c r="A10577" s="505">
        <v>20231</v>
      </c>
      <c r="B10577" s="98" t="s">
        <v>14157</v>
      </c>
      <c r="C10577" s="99" t="s">
        <v>10166</v>
      </c>
      <c r="D10577" s="100">
        <v>23.81</v>
      </c>
    </row>
    <row r="10578" spans="1:4" x14ac:dyDescent="0.2">
      <c r="A10578" s="505">
        <v>4804</v>
      </c>
      <c r="B10578" s="98" t="s">
        <v>14158</v>
      </c>
      <c r="C10578" s="99" t="s">
        <v>10166</v>
      </c>
      <c r="D10578" s="100">
        <v>13.8</v>
      </c>
    </row>
    <row r="10579" spans="1:4" x14ac:dyDescent="0.2">
      <c r="A10579" s="505">
        <v>34680</v>
      </c>
      <c r="B10579" s="98" t="s">
        <v>14159</v>
      </c>
      <c r="C10579" s="99" t="s">
        <v>10166</v>
      </c>
      <c r="D10579" s="100">
        <v>13.91</v>
      </c>
    </row>
    <row r="10580" spans="1:4" ht="25.5" x14ac:dyDescent="0.2">
      <c r="A10580" s="505">
        <v>11573</v>
      </c>
      <c r="B10580" s="98" t="s">
        <v>14160</v>
      </c>
      <c r="C10580" s="99" t="s">
        <v>10111</v>
      </c>
      <c r="D10580" s="100">
        <v>5.59</v>
      </c>
    </row>
    <row r="10581" spans="1:4" x14ac:dyDescent="0.2">
      <c r="A10581" s="505">
        <v>38401</v>
      </c>
      <c r="B10581" s="98" t="s">
        <v>14161</v>
      </c>
      <c r="C10581" s="99" t="s">
        <v>10111</v>
      </c>
      <c r="D10581" s="100">
        <v>8.58</v>
      </c>
    </row>
    <row r="10582" spans="1:4" ht="25.5" x14ac:dyDescent="0.2">
      <c r="A10582" s="505">
        <v>38179</v>
      </c>
      <c r="B10582" s="98" t="s">
        <v>14162</v>
      </c>
      <c r="C10582" s="99" t="s">
        <v>10111</v>
      </c>
      <c r="D10582" s="100">
        <v>24.51</v>
      </c>
    </row>
    <row r="10583" spans="1:4" ht="25.5" x14ac:dyDescent="0.2">
      <c r="A10583" s="505">
        <v>11575</v>
      </c>
      <c r="B10583" s="98" t="s">
        <v>14163</v>
      </c>
      <c r="C10583" s="99" t="s">
        <v>10111</v>
      </c>
      <c r="D10583" s="100">
        <v>26.45</v>
      </c>
    </row>
    <row r="10584" spans="1:4" x14ac:dyDescent="0.2">
      <c r="A10584" s="505">
        <v>20256</v>
      </c>
      <c r="B10584" s="98" t="s">
        <v>14164</v>
      </c>
      <c r="C10584" s="99" t="s">
        <v>10111</v>
      </c>
      <c r="D10584" s="100">
        <v>0.24</v>
      </c>
    </row>
    <row r="10585" spans="1:4" ht="25.5" x14ac:dyDescent="0.2">
      <c r="A10585" s="505">
        <v>14511</v>
      </c>
      <c r="B10585" s="98" t="s">
        <v>14165</v>
      </c>
      <c r="C10585" s="99" t="s">
        <v>10111</v>
      </c>
      <c r="D10585" s="100">
        <v>436156.87</v>
      </c>
    </row>
    <row r="10586" spans="1:4" ht="25.5" x14ac:dyDescent="0.2">
      <c r="A10586" s="505">
        <v>10642</v>
      </c>
      <c r="B10586" s="98" t="s">
        <v>14166</v>
      </c>
      <c r="C10586" s="99" t="s">
        <v>10111</v>
      </c>
      <c r="D10586" s="100">
        <v>410880.96</v>
      </c>
    </row>
    <row r="10587" spans="1:4" ht="25.5" x14ac:dyDescent="0.2">
      <c r="A10587" s="505">
        <v>14489</v>
      </c>
      <c r="B10587" s="98" t="s">
        <v>14167</v>
      </c>
      <c r="C10587" s="99" t="s">
        <v>10111</v>
      </c>
      <c r="D10587" s="100">
        <v>364443.76</v>
      </c>
    </row>
    <row r="10588" spans="1:4" ht="25.5" x14ac:dyDescent="0.2">
      <c r="A10588" s="505">
        <v>14513</v>
      </c>
      <c r="B10588" s="98" t="s">
        <v>14168</v>
      </c>
      <c r="C10588" s="99" t="s">
        <v>10111</v>
      </c>
      <c r="D10588" s="100">
        <v>273341.46999999997</v>
      </c>
    </row>
    <row r="10589" spans="1:4" ht="25.5" x14ac:dyDescent="0.2">
      <c r="A10589" s="505">
        <v>13600</v>
      </c>
      <c r="B10589" s="98" t="s">
        <v>14169</v>
      </c>
      <c r="C10589" s="99" t="s">
        <v>10111</v>
      </c>
      <c r="D10589" s="100">
        <v>352687.47</v>
      </c>
    </row>
    <row r="10590" spans="1:4" ht="25.5" x14ac:dyDescent="0.2">
      <c r="A10590" s="505">
        <v>10646</v>
      </c>
      <c r="B10590" s="98" t="s">
        <v>14170</v>
      </c>
      <c r="C10590" s="99" t="s">
        <v>10111</v>
      </c>
      <c r="D10590" s="100">
        <v>262905.01</v>
      </c>
    </row>
    <row r="10591" spans="1:4" ht="25.5" x14ac:dyDescent="0.2">
      <c r="A10591" s="505">
        <v>6070</v>
      </c>
      <c r="B10591" s="98" t="s">
        <v>14171</v>
      </c>
      <c r="C10591" s="99" t="s">
        <v>10111</v>
      </c>
      <c r="D10591" s="100">
        <v>359227.34</v>
      </c>
    </row>
    <row r="10592" spans="1:4" ht="25.5" x14ac:dyDescent="0.2">
      <c r="A10592" s="505">
        <v>6069</v>
      </c>
      <c r="B10592" s="98" t="s">
        <v>14172</v>
      </c>
      <c r="C10592" s="99" t="s">
        <v>10111</v>
      </c>
      <c r="D10592" s="100">
        <v>79358.740000000005</v>
      </c>
    </row>
    <row r="10593" spans="1:4" ht="25.5" x14ac:dyDescent="0.2">
      <c r="A10593" s="505">
        <v>14626</v>
      </c>
      <c r="B10593" s="98" t="s">
        <v>14173</v>
      </c>
      <c r="C10593" s="99" t="s">
        <v>10111</v>
      </c>
      <c r="D10593" s="100">
        <v>393271.79</v>
      </c>
    </row>
    <row r="10594" spans="1:4" ht="25.5" x14ac:dyDescent="0.2">
      <c r="A10594" s="505">
        <v>6067</v>
      </c>
      <c r="B10594" s="98" t="s">
        <v>14174</v>
      </c>
      <c r="C10594" s="99" t="s">
        <v>10111</v>
      </c>
      <c r="D10594" s="100">
        <v>322835.03999999998</v>
      </c>
    </row>
    <row r="10595" spans="1:4" x14ac:dyDescent="0.2">
      <c r="A10595" s="505">
        <v>38393</v>
      </c>
      <c r="B10595" s="98" t="s">
        <v>14175</v>
      </c>
      <c r="C10595" s="99" t="s">
        <v>10111</v>
      </c>
      <c r="D10595" s="100">
        <v>10</v>
      </c>
    </row>
    <row r="10596" spans="1:4" x14ac:dyDescent="0.2">
      <c r="A10596" s="505">
        <v>38390</v>
      </c>
      <c r="B10596" s="98" t="s">
        <v>14176</v>
      </c>
      <c r="C10596" s="99" t="s">
        <v>10111</v>
      </c>
      <c r="D10596" s="100">
        <v>22.18</v>
      </c>
    </row>
    <row r="10597" spans="1:4" x14ac:dyDescent="0.2">
      <c r="A10597" s="505">
        <v>36532</v>
      </c>
      <c r="B10597" s="98" t="s">
        <v>14177</v>
      </c>
      <c r="C10597" s="99" t="s">
        <v>10111</v>
      </c>
      <c r="D10597" s="100">
        <v>19456.560000000001</v>
      </c>
    </row>
    <row r="10598" spans="1:4" ht="25.5" x14ac:dyDescent="0.2">
      <c r="A10598" s="505">
        <v>11578</v>
      </c>
      <c r="B10598" s="98" t="s">
        <v>14178</v>
      </c>
      <c r="C10598" s="99" t="s">
        <v>10111</v>
      </c>
      <c r="D10598" s="100">
        <v>8.49</v>
      </c>
    </row>
    <row r="10599" spans="1:4" ht="25.5" x14ac:dyDescent="0.2">
      <c r="A10599" s="505">
        <v>11577</v>
      </c>
      <c r="B10599" s="98" t="s">
        <v>14179</v>
      </c>
      <c r="C10599" s="99" t="s">
        <v>10111</v>
      </c>
      <c r="D10599" s="100">
        <v>8.11</v>
      </c>
    </row>
    <row r="10600" spans="1:4" ht="38.25" x14ac:dyDescent="0.2">
      <c r="A10600" s="505">
        <v>42461</v>
      </c>
      <c r="B10600" s="98" t="s">
        <v>19009</v>
      </c>
      <c r="C10600" s="99" t="s">
        <v>10111</v>
      </c>
      <c r="D10600" s="100">
        <v>2203.2800000000002</v>
      </c>
    </row>
    <row r="10601" spans="1:4" ht="38.25" x14ac:dyDescent="0.2">
      <c r="A10601" s="505">
        <v>42466</v>
      </c>
      <c r="B10601" s="98" t="s">
        <v>19010</v>
      </c>
      <c r="C10601" s="99" t="s">
        <v>10111</v>
      </c>
      <c r="D10601" s="100">
        <v>1221.3399999999999</v>
      </c>
    </row>
    <row r="10602" spans="1:4" x14ac:dyDescent="0.2">
      <c r="A10602" s="505">
        <v>1116</v>
      </c>
      <c r="B10602" s="98" t="s">
        <v>14180</v>
      </c>
      <c r="C10602" s="99" t="s">
        <v>10166</v>
      </c>
      <c r="D10602" s="100">
        <v>16.48</v>
      </c>
    </row>
    <row r="10603" spans="1:4" x14ac:dyDescent="0.2">
      <c r="A10603" s="505">
        <v>1115</v>
      </c>
      <c r="B10603" s="98" t="s">
        <v>14181</v>
      </c>
      <c r="C10603" s="99" t="s">
        <v>10166</v>
      </c>
      <c r="D10603" s="100">
        <v>20.03</v>
      </c>
    </row>
    <row r="10604" spans="1:4" x14ac:dyDescent="0.2">
      <c r="A10604" s="505">
        <v>1113</v>
      </c>
      <c r="B10604" s="98" t="s">
        <v>14182</v>
      </c>
      <c r="C10604" s="99" t="s">
        <v>10166</v>
      </c>
      <c r="D10604" s="100">
        <v>21.97</v>
      </c>
    </row>
    <row r="10605" spans="1:4" x14ac:dyDescent="0.2">
      <c r="A10605" s="505">
        <v>1114</v>
      </c>
      <c r="B10605" s="98" t="s">
        <v>14183</v>
      </c>
      <c r="C10605" s="99" t="s">
        <v>10166</v>
      </c>
      <c r="D10605" s="100">
        <v>32.96</v>
      </c>
    </row>
    <row r="10606" spans="1:4" x14ac:dyDescent="0.2">
      <c r="A10606" s="505">
        <v>40872</v>
      </c>
      <c r="B10606" s="98" t="s">
        <v>14184</v>
      </c>
      <c r="C10606" s="99" t="s">
        <v>10166</v>
      </c>
      <c r="D10606" s="100">
        <v>15.53</v>
      </c>
    </row>
    <row r="10607" spans="1:4" x14ac:dyDescent="0.2">
      <c r="A10607" s="505">
        <v>20214</v>
      </c>
      <c r="B10607" s="98" t="s">
        <v>14185</v>
      </c>
      <c r="C10607" s="99" t="s">
        <v>10111</v>
      </c>
      <c r="D10607" s="100">
        <v>32.46</v>
      </c>
    </row>
    <row r="10608" spans="1:4" x14ac:dyDescent="0.2">
      <c r="A10608" s="505">
        <v>11064</v>
      </c>
      <c r="B10608" s="98" t="s">
        <v>14186</v>
      </c>
      <c r="C10608" s="99" t="s">
        <v>10111</v>
      </c>
      <c r="D10608" s="100">
        <v>13.76</v>
      </c>
    </row>
    <row r="10609" spans="1:4" ht="25.5" x14ac:dyDescent="0.2">
      <c r="A10609" s="505">
        <v>7237</v>
      </c>
      <c r="B10609" s="98" t="s">
        <v>14187</v>
      </c>
      <c r="C10609" s="99" t="s">
        <v>10111</v>
      </c>
      <c r="D10609" s="100">
        <v>18.77</v>
      </c>
    </row>
    <row r="10610" spans="1:4" x14ac:dyDescent="0.2">
      <c r="A10610" s="505">
        <v>16</v>
      </c>
      <c r="B10610" s="98" t="s">
        <v>14188</v>
      </c>
      <c r="C10610" s="99" t="s">
        <v>10170</v>
      </c>
      <c r="D10610" s="100">
        <v>5.16</v>
      </c>
    </row>
    <row r="10611" spans="1:4" x14ac:dyDescent="0.2">
      <c r="A10611" s="505">
        <v>11757</v>
      </c>
      <c r="B10611" s="98" t="s">
        <v>14189</v>
      </c>
      <c r="C10611" s="99" t="s">
        <v>10111</v>
      </c>
      <c r="D10611" s="100">
        <v>46.25</v>
      </c>
    </row>
    <row r="10612" spans="1:4" x14ac:dyDescent="0.2">
      <c r="A10612" s="505">
        <v>11758</v>
      </c>
      <c r="B10612" s="98" t="s">
        <v>14190</v>
      </c>
      <c r="C10612" s="99" t="s">
        <v>10111</v>
      </c>
      <c r="D10612" s="100">
        <v>48.91</v>
      </c>
    </row>
    <row r="10613" spans="1:4" x14ac:dyDescent="0.2">
      <c r="A10613" s="505">
        <v>37526</v>
      </c>
      <c r="B10613" s="98" t="s">
        <v>14191</v>
      </c>
      <c r="C10613" s="99" t="s">
        <v>10111</v>
      </c>
      <c r="D10613" s="100">
        <v>2.2200000000000002</v>
      </c>
    </row>
    <row r="10614" spans="1:4" x14ac:dyDescent="0.2">
      <c r="A10614" s="505">
        <v>6076</v>
      </c>
      <c r="B10614" s="98" t="s">
        <v>14192</v>
      </c>
      <c r="C10614" s="99" t="s">
        <v>10119</v>
      </c>
      <c r="D10614" s="100">
        <v>54.68</v>
      </c>
    </row>
    <row r="10615" spans="1:4" x14ac:dyDescent="0.2">
      <c r="A10615" s="505">
        <v>13109</v>
      </c>
      <c r="B10615" s="98" t="s">
        <v>14193</v>
      </c>
      <c r="C10615" s="99" t="s">
        <v>10111</v>
      </c>
      <c r="D10615" s="100">
        <v>173.98</v>
      </c>
    </row>
    <row r="10616" spans="1:4" x14ac:dyDescent="0.2">
      <c r="A10616" s="505">
        <v>13110</v>
      </c>
      <c r="B10616" s="98" t="s">
        <v>14194</v>
      </c>
      <c r="C10616" s="99" t="s">
        <v>10111</v>
      </c>
      <c r="D10616" s="100">
        <v>228.97</v>
      </c>
    </row>
    <row r="10617" spans="1:4" x14ac:dyDescent="0.2">
      <c r="A10617" s="505">
        <v>7581</v>
      </c>
      <c r="B10617" s="98" t="s">
        <v>14195</v>
      </c>
      <c r="C10617" s="99" t="s">
        <v>10111</v>
      </c>
      <c r="D10617" s="100">
        <v>2.4500000000000002</v>
      </c>
    </row>
    <row r="10618" spans="1:4" ht="25.5" x14ac:dyDescent="0.2">
      <c r="A10618" s="505">
        <v>20206</v>
      </c>
      <c r="B10618" s="98" t="s">
        <v>14196</v>
      </c>
      <c r="C10618" s="99" t="s">
        <v>10166</v>
      </c>
      <c r="D10618" s="100">
        <v>6.04</v>
      </c>
    </row>
    <row r="10619" spans="1:4" ht="25.5" x14ac:dyDescent="0.2">
      <c r="A10619" s="505">
        <v>4460</v>
      </c>
      <c r="B10619" s="98" t="s">
        <v>14197</v>
      </c>
      <c r="C10619" s="99" t="s">
        <v>10166</v>
      </c>
      <c r="D10619" s="100">
        <v>9.48</v>
      </c>
    </row>
    <row r="10620" spans="1:4" ht="25.5" x14ac:dyDescent="0.2">
      <c r="A10620" s="505">
        <v>6204</v>
      </c>
      <c r="B10620" s="98" t="s">
        <v>14198</v>
      </c>
      <c r="C10620" s="99" t="s">
        <v>10166</v>
      </c>
      <c r="D10620" s="100">
        <v>12.75</v>
      </c>
    </row>
    <row r="10621" spans="1:4" ht="25.5" x14ac:dyDescent="0.2">
      <c r="A10621" s="505">
        <v>4417</v>
      </c>
      <c r="B10621" s="98" t="s">
        <v>14199</v>
      </c>
      <c r="C10621" s="99" t="s">
        <v>10166</v>
      </c>
      <c r="D10621" s="100">
        <v>5.45</v>
      </c>
    </row>
    <row r="10622" spans="1:4" ht="25.5" x14ac:dyDescent="0.2">
      <c r="A10622" s="505">
        <v>4415</v>
      </c>
      <c r="B10622" s="98" t="s">
        <v>14200</v>
      </c>
      <c r="C10622" s="99" t="s">
        <v>10166</v>
      </c>
      <c r="D10622" s="100">
        <v>4.57</v>
      </c>
    </row>
    <row r="10623" spans="1:4" x14ac:dyDescent="0.2">
      <c r="A10623" s="505">
        <v>37373</v>
      </c>
      <c r="B10623" s="98" t="s">
        <v>14201</v>
      </c>
      <c r="C10623" s="99" t="s">
        <v>10112</v>
      </c>
      <c r="D10623" s="100">
        <v>0.02</v>
      </c>
    </row>
    <row r="10624" spans="1:4" x14ac:dyDescent="0.2">
      <c r="A10624" s="505">
        <v>40864</v>
      </c>
      <c r="B10624" s="98" t="s">
        <v>14202</v>
      </c>
      <c r="C10624" s="99" t="s">
        <v>10297</v>
      </c>
      <c r="D10624" s="100">
        <v>3.94</v>
      </c>
    </row>
    <row r="10625" spans="1:4" x14ac:dyDescent="0.2">
      <c r="A10625" s="505">
        <v>4734</v>
      </c>
      <c r="B10625" s="98" t="s">
        <v>14203</v>
      </c>
      <c r="C10625" s="99" t="s">
        <v>10119</v>
      </c>
      <c r="D10625" s="100">
        <v>78.459999999999994</v>
      </c>
    </row>
    <row r="10626" spans="1:4" x14ac:dyDescent="0.2">
      <c r="A10626" s="505">
        <v>6085</v>
      </c>
      <c r="B10626" s="98" t="s">
        <v>14204</v>
      </c>
      <c r="C10626" s="99" t="s">
        <v>10172</v>
      </c>
      <c r="D10626" s="100">
        <v>6.68</v>
      </c>
    </row>
    <row r="10627" spans="1:4" x14ac:dyDescent="0.2">
      <c r="A10627" s="505">
        <v>38396</v>
      </c>
      <c r="B10627" s="98" t="s">
        <v>14205</v>
      </c>
      <c r="C10627" s="99" t="s">
        <v>10111</v>
      </c>
      <c r="D10627" s="100">
        <v>478.79</v>
      </c>
    </row>
    <row r="10628" spans="1:4" x14ac:dyDescent="0.2">
      <c r="A10628" s="505">
        <v>6090</v>
      </c>
      <c r="B10628" s="98" t="s">
        <v>14206</v>
      </c>
      <c r="C10628" s="99" t="s">
        <v>10172</v>
      </c>
      <c r="D10628" s="100">
        <v>12.69</v>
      </c>
    </row>
    <row r="10629" spans="1:4" x14ac:dyDescent="0.2">
      <c r="A10629" s="505">
        <v>11622</v>
      </c>
      <c r="B10629" s="98" t="s">
        <v>14207</v>
      </c>
      <c r="C10629" s="99" t="s">
        <v>10170</v>
      </c>
      <c r="D10629" s="100">
        <v>61.62</v>
      </c>
    </row>
    <row r="10630" spans="1:4" x14ac:dyDescent="0.2">
      <c r="A10630" s="505">
        <v>6094</v>
      </c>
      <c r="B10630" s="98" t="s">
        <v>14208</v>
      </c>
      <c r="C10630" s="99" t="s">
        <v>10170</v>
      </c>
      <c r="D10630" s="100">
        <v>21.46</v>
      </c>
    </row>
    <row r="10631" spans="1:4" x14ac:dyDescent="0.2">
      <c r="A10631" s="505">
        <v>7317</v>
      </c>
      <c r="B10631" s="98" t="s">
        <v>14209</v>
      </c>
      <c r="C10631" s="99" t="s">
        <v>10170</v>
      </c>
      <c r="D10631" s="100">
        <v>17.489999999999998</v>
      </c>
    </row>
    <row r="10632" spans="1:4" x14ac:dyDescent="0.2">
      <c r="A10632" s="505">
        <v>142</v>
      </c>
      <c r="B10632" s="98" t="s">
        <v>14210</v>
      </c>
      <c r="C10632" s="99" t="s">
        <v>14211</v>
      </c>
      <c r="D10632" s="100">
        <v>32.35</v>
      </c>
    </row>
    <row r="10633" spans="1:4" x14ac:dyDescent="0.2">
      <c r="A10633" s="505">
        <v>38123</v>
      </c>
      <c r="B10633" s="98" t="s">
        <v>14212</v>
      </c>
      <c r="C10633" s="99" t="s">
        <v>10170</v>
      </c>
      <c r="D10633" s="100">
        <v>56.08</v>
      </c>
    </row>
    <row r="10634" spans="1:4" ht="25.5" x14ac:dyDescent="0.2">
      <c r="A10634" s="505">
        <v>37953</v>
      </c>
      <c r="B10634" s="98" t="s">
        <v>14213</v>
      </c>
      <c r="C10634" s="99" t="s">
        <v>10111</v>
      </c>
      <c r="D10634" s="100">
        <v>3.5</v>
      </c>
    </row>
    <row r="10635" spans="1:4" ht="25.5" x14ac:dyDescent="0.2">
      <c r="A10635" s="505">
        <v>37954</v>
      </c>
      <c r="B10635" s="98" t="s">
        <v>14214</v>
      </c>
      <c r="C10635" s="99" t="s">
        <v>10111</v>
      </c>
      <c r="D10635" s="100">
        <v>6.23</v>
      </c>
    </row>
    <row r="10636" spans="1:4" ht="25.5" x14ac:dyDescent="0.2">
      <c r="A10636" s="505">
        <v>37955</v>
      </c>
      <c r="B10636" s="98" t="s">
        <v>14215</v>
      </c>
      <c r="C10636" s="99" t="s">
        <v>10111</v>
      </c>
      <c r="D10636" s="100">
        <v>8.07</v>
      </c>
    </row>
    <row r="10637" spans="1:4" ht="25.5" x14ac:dyDescent="0.2">
      <c r="A10637" s="505">
        <v>6106</v>
      </c>
      <c r="B10637" s="98" t="s">
        <v>14216</v>
      </c>
      <c r="C10637" s="99" t="s">
        <v>10111</v>
      </c>
      <c r="D10637" s="100">
        <v>2.64</v>
      </c>
    </row>
    <row r="10638" spans="1:4" ht="25.5" x14ac:dyDescent="0.2">
      <c r="A10638" s="505">
        <v>6107</v>
      </c>
      <c r="B10638" s="98" t="s">
        <v>14217</v>
      </c>
      <c r="C10638" s="99" t="s">
        <v>10111</v>
      </c>
      <c r="D10638" s="100">
        <v>7.64</v>
      </c>
    </row>
    <row r="10639" spans="1:4" ht="25.5" x14ac:dyDescent="0.2">
      <c r="A10639" s="505">
        <v>6108</v>
      </c>
      <c r="B10639" s="98" t="s">
        <v>14218</v>
      </c>
      <c r="C10639" s="99" t="s">
        <v>10111</v>
      </c>
      <c r="D10639" s="100">
        <v>9.75</v>
      </c>
    </row>
    <row r="10640" spans="1:4" ht="25.5" x14ac:dyDescent="0.2">
      <c r="A10640" s="505">
        <v>6109</v>
      </c>
      <c r="B10640" s="98" t="s">
        <v>14219</v>
      </c>
      <c r="C10640" s="99" t="s">
        <v>10111</v>
      </c>
      <c r="D10640" s="100">
        <v>13.85</v>
      </c>
    </row>
    <row r="10641" spans="1:4" ht="25.5" x14ac:dyDescent="0.2">
      <c r="A10641" s="505">
        <v>37743</v>
      </c>
      <c r="B10641" s="98" t="s">
        <v>14220</v>
      </c>
      <c r="C10641" s="99" t="s">
        <v>10111</v>
      </c>
      <c r="D10641" s="100">
        <v>73438.320000000007</v>
      </c>
    </row>
    <row r="10642" spans="1:4" ht="25.5" x14ac:dyDescent="0.2">
      <c r="A10642" s="505">
        <v>37744</v>
      </c>
      <c r="B10642" s="98" t="s">
        <v>14221</v>
      </c>
      <c r="C10642" s="99" t="s">
        <v>10111</v>
      </c>
      <c r="D10642" s="100">
        <v>86349.65</v>
      </c>
    </row>
    <row r="10643" spans="1:4" ht="25.5" x14ac:dyDescent="0.2">
      <c r="A10643" s="505">
        <v>37741</v>
      </c>
      <c r="B10643" s="98" t="s">
        <v>14222</v>
      </c>
      <c r="C10643" s="99" t="s">
        <v>10111</v>
      </c>
      <c r="D10643" s="100">
        <v>66777.06</v>
      </c>
    </row>
    <row r="10644" spans="1:4" ht="25.5" x14ac:dyDescent="0.2">
      <c r="A10644" s="505">
        <v>39396</v>
      </c>
      <c r="B10644" s="98" t="s">
        <v>14223</v>
      </c>
      <c r="C10644" s="99" t="s">
        <v>10111</v>
      </c>
      <c r="D10644" s="100">
        <v>28.91</v>
      </c>
    </row>
    <row r="10645" spans="1:4" ht="25.5" x14ac:dyDescent="0.2">
      <c r="A10645" s="505">
        <v>39392</v>
      </c>
      <c r="B10645" s="98" t="s">
        <v>14224</v>
      </c>
      <c r="C10645" s="99" t="s">
        <v>10111</v>
      </c>
      <c r="D10645" s="100">
        <v>32.61</v>
      </c>
    </row>
    <row r="10646" spans="1:4" ht="25.5" x14ac:dyDescent="0.2">
      <c r="A10646" s="505">
        <v>39393</v>
      </c>
      <c r="B10646" s="98" t="s">
        <v>14225</v>
      </c>
      <c r="C10646" s="99" t="s">
        <v>10111</v>
      </c>
      <c r="D10646" s="100">
        <v>20.16</v>
      </c>
    </row>
    <row r="10647" spans="1:4" ht="25.5" x14ac:dyDescent="0.2">
      <c r="A10647" s="505">
        <v>39394</v>
      </c>
      <c r="B10647" s="98" t="s">
        <v>14226</v>
      </c>
      <c r="C10647" s="99" t="s">
        <v>10111</v>
      </c>
      <c r="D10647" s="100">
        <v>22.7</v>
      </c>
    </row>
    <row r="10648" spans="1:4" ht="25.5" x14ac:dyDescent="0.2">
      <c r="A10648" s="505">
        <v>39395</v>
      </c>
      <c r="B10648" s="98" t="s">
        <v>14227</v>
      </c>
      <c r="C10648" s="99" t="s">
        <v>10111</v>
      </c>
      <c r="D10648" s="100">
        <v>21.11</v>
      </c>
    </row>
    <row r="10649" spans="1:4" ht="25.5" x14ac:dyDescent="0.2">
      <c r="A10649" s="505">
        <v>14618</v>
      </c>
      <c r="B10649" s="98" t="s">
        <v>14228</v>
      </c>
      <c r="C10649" s="99" t="s">
        <v>10111</v>
      </c>
      <c r="D10649" s="100">
        <v>903.75</v>
      </c>
    </row>
    <row r="10650" spans="1:4" ht="25.5" x14ac:dyDescent="0.2">
      <c r="A10650" s="505">
        <v>40269</v>
      </c>
      <c r="B10650" s="98" t="s">
        <v>14229</v>
      </c>
      <c r="C10650" s="99" t="s">
        <v>10111</v>
      </c>
      <c r="D10650" s="100">
        <v>3641.16</v>
      </c>
    </row>
    <row r="10651" spans="1:4" x14ac:dyDescent="0.2">
      <c r="A10651" s="505">
        <v>6110</v>
      </c>
      <c r="B10651" s="98" t="s">
        <v>14230</v>
      </c>
      <c r="C10651" s="99" t="s">
        <v>10112</v>
      </c>
      <c r="D10651" s="100">
        <v>14.25</v>
      </c>
    </row>
    <row r="10652" spans="1:4" x14ac:dyDescent="0.2">
      <c r="A10652" s="505">
        <v>40910</v>
      </c>
      <c r="B10652" s="98" t="s">
        <v>14231</v>
      </c>
      <c r="C10652" s="99" t="s">
        <v>10297</v>
      </c>
      <c r="D10652" s="100">
        <v>2498.8000000000002</v>
      </c>
    </row>
    <row r="10653" spans="1:4" x14ac:dyDescent="0.2">
      <c r="A10653" s="505">
        <v>6111</v>
      </c>
      <c r="B10653" s="98" t="s">
        <v>19011</v>
      </c>
      <c r="C10653" s="99" t="s">
        <v>10112</v>
      </c>
      <c r="D10653" s="100">
        <v>8.94</v>
      </c>
    </row>
    <row r="10654" spans="1:4" x14ac:dyDescent="0.2">
      <c r="A10654" s="505">
        <v>41084</v>
      </c>
      <c r="B10654" s="98" t="s">
        <v>14233</v>
      </c>
      <c r="C10654" s="99" t="s">
        <v>10297</v>
      </c>
      <c r="D10654" s="100">
        <v>1568.39</v>
      </c>
    </row>
    <row r="10655" spans="1:4" x14ac:dyDescent="0.2">
      <c r="A10655" s="505">
        <v>25950</v>
      </c>
      <c r="B10655" s="98" t="s">
        <v>14234</v>
      </c>
      <c r="C10655" s="99" t="s">
        <v>10119</v>
      </c>
      <c r="D10655" s="100">
        <v>28.94</v>
      </c>
    </row>
    <row r="10656" spans="1:4" x14ac:dyDescent="0.2">
      <c r="A10656" s="505">
        <v>38637</v>
      </c>
      <c r="B10656" s="98" t="s">
        <v>14235</v>
      </c>
      <c r="C10656" s="99" t="s">
        <v>10111</v>
      </c>
      <c r="D10656" s="100">
        <v>122.16</v>
      </c>
    </row>
    <row r="10657" spans="1:4" x14ac:dyDescent="0.2">
      <c r="A10657" s="505">
        <v>6150</v>
      </c>
      <c r="B10657" s="98" t="s">
        <v>14236</v>
      </c>
      <c r="C10657" s="99" t="s">
        <v>10111</v>
      </c>
      <c r="D10657" s="100">
        <v>123.65</v>
      </c>
    </row>
    <row r="10658" spans="1:4" x14ac:dyDescent="0.2">
      <c r="A10658" s="505">
        <v>6136</v>
      </c>
      <c r="B10658" s="98" t="s">
        <v>14237</v>
      </c>
      <c r="C10658" s="99" t="s">
        <v>10111</v>
      </c>
      <c r="D10658" s="100">
        <v>97.2</v>
      </c>
    </row>
    <row r="10659" spans="1:4" x14ac:dyDescent="0.2">
      <c r="A10659" s="505">
        <v>38638</v>
      </c>
      <c r="B10659" s="98" t="s">
        <v>14238</v>
      </c>
      <c r="C10659" s="99" t="s">
        <v>10111</v>
      </c>
      <c r="D10659" s="100">
        <v>102.94</v>
      </c>
    </row>
    <row r="10660" spans="1:4" x14ac:dyDescent="0.2">
      <c r="A10660" s="505">
        <v>20262</v>
      </c>
      <c r="B10660" s="98" t="s">
        <v>14239</v>
      </c>
      <c r="C10660" s="99" t="s">
        <v>10111</v>
      </c>
      <c r="D10660" s="100">
        <v>11.71</v>
      </c>
    </row>
    <row r="10661" spans="1:4" x14ac:dyDescent="0.2">
      <c r="A10661" s="505">
        <v>6148</v>
      </c>
      <c r="B10661" s="98" t="s">
        <v>14240</v>
      </c>
      <c r="C10661" s="99" t="s">
        <v>10111</v>
      </c>
      <c r="D10661" s="100">
        <v>6.45</v>
      </c>
    </row>
    <row r="10662" spans="1:4" x14ac:dyDescent="0.2">
      <c r="A10662" s="505">
        <v>6145</v>
      </c>
      <c r="B10662" s="98" t="s">
        <v>14241</v>
      </c>
      <c r="C10662" s="99" t="s">
        <v>10111</v>
      </c>
      <c r="D10662" s="100">
        <v>11.58</v>
      </c>
    </row>
    <row r="10663" spans="1:4" x14ac:dyDescent="0.2">
      <c r="A10663" s="505">
        <v>6149</v>
      </c>
      <c r="B10663" s="98" t="s">
        <v>14242</v>
      </c>
      <c r="C10663" s="99" t="s">
        <v>10111</v>
      </c>
      <c r="D10663" s="100">
        <v>10.92</v>
      </c>
    </row>
    <row r="10664" spans="1:4" x14ac:dyDescent="0.2">
      <c r="A10664" s="505">
        <v>6146</v>
      </c>
      <c r="B10664" s="98" t="s">
        <v>14243</v>
      </c>
      <c r="C10664" s="99" t="s">
        <v>10111</v>
      </c>
      <c r="D10664" s="100">
        <v>11.59</v>
      </c>
    </row>
    <row r="10665" spans="1:4" x14ac:dyDescent="0.2">
      <c r="A10665" s="505">
        <v>26026</v>
      </c>
      <c r="B10665" s="98" t="s">
        <v>14244</v>
      </c>
      <c r="C10665" s="99" t="s">
        <v>10170</v>
      </c>
      <c r="D10665" s="100">
        <v>2.64</v>
      </c>
    </row>
    <row r="10666" spans="1:4" x14ac:dyDescent="0.2">
      <c r="A10666" s="505">
        <v>39961</v>
      </c>
      <c r="B10666" s="98" t="s">
        <v>14245</v>
      </c>
      <c r="C10666" s="99" t="s">
        <v>10111</v>
      </c>
      <c r="D10666" s="100">
        <v>11.58</v>
      </c>
    </row>
    <row r="10667" spans="1:4" ht="38.25" x14ac:dyDescent="0.2">
      <c r="A10667" s="505">
        <v>42462</v>
      </c>
      <c r="B10667" s="98" t="s">
        <v>19012</v>
      </c>
      <c r="C10667" s="99" t="s">
        <v>10111</v>
      </c>
      <c r="D10667" s="100">
        <v>4552.63</v>
      </c>
    </row>
    <row r="10668" spans="1:4" ht="38.25" x14ac:dyDescent="0.2">
      <c r="A10668" s="505">
        <v>42463</v>
      </c>
      <c r="B10668" s="98" t="s">
        <v>19013</v>
      </c>
      <c r="C10668" s="99" t="s">
        <v>10111</v>
      </c>
      <c r="D10668" s="100">
        <v>4474.49</v>
      </c>
    </row>
    <row r="10669" spans="1:4" ht="38.25" x14ac:dyDescent="0.2">
      <c r="A10669" s="505">
        <v>42464</v>
      </c>
      <c r="B10669" s="98" t="s">
        <v>19014</v>
      </c>
      <c r="C10669" s="99" t="s">
        <v>10111</v>
      </c>
      <c r="D10669" s="100">
        <v>1908.11</v>
      </c>
    </row>
    <row r="10670" spans="1:4" x14ac:dyDescent="0.2">
      <c r="A10670" s="505">
        <v>38061</v>
      </c>
      <c r="B10670" s="98" t="s">
        <v>14246</v>
      </c>
      <c r="C10670" s="99" t="s">
        <v>10111</v>
      </c>
      <c r="D10670" s="100">
        <v>30.67</v>
      </c>
    </row>
    <row r="10671" spans="1:4" x14ac:dyDescent="0.2">
      <c r="A10671" s="505">
        <v>20250</v>
      </c>
      <c r="B10671" s="98" t="s">
        <v>14247</v>
      </c>
      <c r="C10671" s="99" t="s">
        <v>10170</v>
      </c>
      <c r="D10671" s="100">
        <v>10</v>
      </c>
    </row>
    <row r="10672" spans="1:4" ht="51" x14ac:dyDescent="0.2">
      <c r="A10672" s="505">
        <v>39965</v>
      </c>
      <c r="B10672" s="98" t="s">
        <v>14248</v>
      </c>
      <c r="C10672" s="99" t="s">
        <v>10114</v>
      </c>
      <c r="D10672" s="100">
        <v>1343.57</v>
      </c>
    </row>
    <row r="10673" spans="1:4" ht="51" x14ac:dyDescent="0.2">
      <c r="A10673" s="505">
        <v>39964</v>
      </c>
      <c r="B10673" s="98" t="s">
        <v>14249</v>
      </c>
      <c r="C10673" s="99" t="s">
        <v>10114</v>
      </c>
      <c r="D10673" s="100">
        <v>1047.44</v>
      </c>
    </row>
    <row r="10674" spans="1:4" x14ac:dyDescent="0.2">
      <c r="A10674" s="505">
        <v>7</v>
      </c>
      <c r="B10674" s="98" t="s">
        <v>14250</v>
      </c>
      <c r="C10674" s="99" t="s">
        <v>10170</v>
      </c>
      <c r="D10674" s="100">
        <v>8.57</v>
      </c>
    </row>
    <row r="10675" spans="1:4" x14ac:dyDescent="0.2">
      <c r="A10675" s="505">
        <v>13388</v>
      </c>
      <c r="B10675" s="98" t="s">
        <v>14251</v>
      </c>
      <c r="C10675" s="99" t="s">
        <v>10170</v>
      </c>
      <c r="D10675" s="100">
        <v>94.99</v>
      </c>
    </row>
    <row r="10676" spans="1:4" x14ac:dyDescent="0.2">
      <c r="A10676" s="505">
        <v>39914</v>
      </c>
      <c r="B10676" s="98" t="s">
        <v>14252</v>
      </c>
      <c r="C10676" s="99" t="s">
        <v>10170</v>
      </c>
      <c r="D10676" s="100">
        <v>113.24</v>
      </c>
    </row>
    <row r="10677" spans="1:4" x14ac:dyDescent="0.2">
      <c r="A10677" s="505">
        <v>12732</v>
      </c>
      <c r="B10677" s="98" t="s">
        <v>14253</v>
      </c>
      <c r="C10677" s="99" t="s">
        <v>10111</v>
      </c>
      <c r="D10677" s="100">
        <v>130.66</v>
      </c>
    </row>
    <row r="10678" spans="1:4" x14ac:dyDescent="0.2">
      <c r="A10678" s="505">
        <v>6160</v>
      </c>
      <c r="B10678" s="98" t="s">
        <v>14254</v>
      </c>
      <c r="C10678" s="99" t="s">
        <v>10112</v>
      </c>
      <c r="D10678" s="100">
        <v>14.57</v>
      </c>
    </row>
    <row r="10679" spans="1:4" x14ac:dyDescent="0.2">
      <c r="A10679" s="505">
        <v>41087</v>
      </c>
      <c r="B10679" s="98" t="s">
        <v>14255</v>
      </c>
      <c r="C10679" s="99" t="s">
        <v>10297</v>
      </c>
      <c r="D10679" s="100">
        <v>2555.29</v>
      </c>
    </row>
    <row r="10680" spans="1:4" x14ac:dyDescent="0.2">
      <c r="A10680" s="505">
        <v>6166</v>
      </c>
      <c r="B10680" s="98" t="s">
        <v>19015</v>
      </c>
      <c r="C10680" s="99" t="s">
        <v>10112</v>
      </c>
      <c r="D10680" s="100">
        <v>15.86</v>
      </c>
    </row>
    <row r="10681" spans="1:4" x14ac:dyDescent="0.2">
      <c r="A10681" s="505">
        <v>41088</v>
      </c>
      <c r="B10681" s="98" t="s">
        <v>14256</v>
      </c>
      <c r="C10681" s="99" t="s">
        <v>10297</v>
      </c>
      <c r="D10681" s="100">
        <v>2783.42</v>
      </c>
    </row>
    <row r="10682" spans="1:4" ht="25.5" x14ac:dyDescent="0.2">
      <c r="A10682" s="505">
        <v>20232</v>
      </c>
      <c r="B10682" s="98" t="s">
        <v>14257</v>
      </c>
      <c r="C10682" s="99" t="s">
        <v>10166</v>
      </c>
      <c r="D10682" s="100">
        <v>33.71</v>
      </c>
    </row>
    <row r="10683" spans="1:4" x14ac:dyDescent="0.2">
      <c r="A10683" s="505">
        <v>10856</v>
      </c>
      <c r="B10683" s="98" t="s">
        <v>14258</v>
      </c>
      <c r="C10683" s="99" t="s">
        <v>10166</v>
      </c>
      <c r="D10683" s="100">
        <v>38.26</v>
      </c>
    </row>
    <row r="10684" spans="1:4" x14ac:dyDescent="0.2">
      <c r="A10684" s="505">
        <v>4828</v>
      </c>
      <c r="B10684" s="98" t="s">
        <v>14259</v>
      </c>
      <c r="C10684" s="99" t="s">
        <v>10166</v>
      </c>
      <c r="D10684" s="100">
        <v>51.53</v>
      </c>
    </row>
    <row r="10685" spans="1:4" x14ac:dyDescent="0.2">
      <c r="A10685" s="505">
        <v>20249</v>
      </c>
      <c r="B10685" s="98" t="s">
        <v>14260</v>
      </c>
      <c r="C10685" s="99" t="s">
        <v>10166</v>
      </c>
      <c r="D10685" s="100">
        <v>28.21</v>
      </c>
    </row>
    <row r="10686" spans="1:4" x14ac:dyDescent="0.2">
      <c r="A10686" s="505">
        <v>11609</v>
      </c>
      <c r="B10686" s="98" t="s">
        <v>14261</v>
      </c>
      <c r="C10686" s="99" t="s">
        <v>10172</v>
      </c>
      <c r="D10686" s="100">
        <v>10.68</v>
      </c>
    </row>
    <row r="10687" spans="1:4" x14ac:dyDescent="0.2">
      <c r="A10687" s="505">
        <v>20083</v>
      </c>
      <c r="B10687" s="98" t="s">
        <v>14262</v>
      </c>
      <c r="C10687" s="99" t="s">
        <v>10111</v>
      </c>
      <c r="D10687" s="100">
        <v>42.28</v>
      </c>
    </row>
    <row r="10688" spans="1:4" x14ac:dyDescent="0.2">
      <c r="A10688" s="505">
        <v>20082</v>
      </c>
      <c r="B10688" s="98" t="s">
        <v>14263</v>
      </c>
      <c r="C10688" s="99" t="s">
        <v>10111</v>
      </c>
      <c r="D10688" s="100">
        <v>16.47</v>
      </c>
    </row>
    <row r="10689" spans="1:4" x14ac:dyDescent="0.2">
      <c r="A10689" s="505">
        <v>5318</v>
      </c>
      <c r="B10689" s="98" t="s">
        <v>14264</v>
      </c>
      <c r="C10689" s="99" t="s">
        <v>10172</v>
      </c>
      <c r="D10689" s="100">
        <v>10.6</v>
      </c>
    </row>
    <row r="10690" spans="1:4" x14ac:dyDescent="0.2">
      <c r="A10690" s="505">
        <v>10691</v>
      </c>
      <c r="B10690" s="98" t="s">
        <v>14265</v>
      </c>
      <c r="C10690" s="99" t="s">
        <v>10172</v>
      </c>
      <c r="D10690" s="100">
        <v>25.31</v>
      </c>
    </row>
    <row r="10691" spans="1:4" x14ac:dyDescent="0.2">
      <c r="A10691" s="505">
        <v>12295</v>
      </c>
      <c r="B10691" s="98" t="s">
        <v>14266</v>
      </c>
      <c r="C10691" s="99" t="s">
        <v>10111</v>
      </c>
      <c r="D10691" s="100">
        <v>2.06</v>
      </c>
    </row>
    <row r="10692" spans="1:4" x14ac:dyDescent="0.2">
      <c r="A10692" s="505">
        <v>12296</v>
      </c>
      <c r="B10692" s="98" t="s">
        <v>14267</v>
      </c>
      <c r="C10692" s="99" t="s">
        <v>10111</v>
      </c>
      <c r="D10692" s="100">
        <v>2.66</v>
      </c>
    </row>
    <row r="10693" spans="1:4" x14ac:dyDescent="0.2">
      <c r="A10693" s="505">
        <v>12294</v>
      </c>
      <c r="B10693" s="98" t="s">
        <v>14268</v>
      </c>
      <c r="C10693" s="99" t="s">
        <v>10111</v>
      </c>
      <c r="D10693" s="100">
        <v>6.39</v>
      </c>
    </row>
    <row r="10694" spans="1:4" x14ac:dyDescent="0.2">
      <c r="A10694" s="505">
        <v>14543</v>
      </c>
      <c r="B10694" s="98" t="s">
        <v>14269</v>
      </c>
      <c r="C10694" s="99" t="s">
        <v>10111</v>
      </c>
      <c r="D10694" s="100">
        <v>4.5599999999999996</v>
      </c>
    </row>
    <row r="10695" spans="1:4" x14ac:dyDescent="0.2">
      <c r="A10695" s="505">
        <v>13329</v>
      </c>
      <c r="B10695" s="98" t="s">
        <v>14270</v>
      </c>
      <c r="C10695" s="99" t="s">
        <v>10111</v>
      </c>
      <c r="D10695" s="100">
        <v>2.68</v>
      </c>
    </row>
    <row r="10696" spans="1:4" ht="25.5" x14ac:dyDescent="0.2">
      <c r="A10696" s="505">
        <v>21044</v>
      </c>
      <c r="B10696" s="98" t="s">
        <v>14271</v>
      </c>
      <c r="C10696" s="99" t="s">
        <v>10111</v>
      </c>
      <c r="D10696" s="100">
        <v>20.440000000000001</v>
      </c>
    </row>
    <row r="10697" spans="1:4" ht="25.5" x14ac:dyDescent="0.2">
      <c r="A10697" s="505">
        <v>21045</v>
      </c>
      <c r="B10697" s="98" t="s">
        <v>14272</v>
      </c>
      <c r="C10697" s="99" t="s">
        <v>10111</v>
      </c>
      <c r="D10697" s="100">
        <v>27.99</v>
      </c>
    </row>
    <row r="10698" spans="1:4" ht="25.5" x14ac:dyDescent="0.2">
      <c r="A10698" s="505">
        <v>21040</v>
      </c>
      <c r="B10698" s="98" t="s">
        <v>14273</v>
      </c>
      <c r="C10698" s="99" t="s">
        <v>10111</v>
      </c>
      <c r="D10698" s="100">
        <v>20</v>
      </c>
    </row>
    <row r="10699" spans="1:4" ht="25.5" x14ac:dyDescent="0.2">
      <c r="A10699" s="505">
        <v>21041</v>
      </c>
      <c r="B10699" s="98" t="s">
        <v>14274</v>
      </c>
      <c r="C10699" s="99" t="s">
        <v>10111</v>
      </c>
      <c r="D10699" s="100">
        <v>24.14</v>
      </c>
    </row>
    <row r="10700" spans="1:4" ht="25.5" x14ac:dyDescent="0.2">
      <c r="A10700" s="505">
        <v>21047</v>
      </c>
      <c r="B10700" s="98" t="s">
        <v>14275</v>
      </c>
      <c r="C10700" s="99" t="s">
        <v>10111</v>
      </c>
      <c r="D10700" s="100">
        <v>30.13</v>
      </c>
    </row>
    <row r="10701" spans="1:4" ht="25.5" x14ac:dyDescent="0.2">
      <c r="A10701" s="505">
        <v>21043</v>
      </c>
      <c r="B10701" s="98" t="s">
        <v>14276</v>
      </c>
      <c r="C10701" s="99" t="s">
        <v>10111</v>
      </c>
      <c r="D10701" s="100">
        <v>29.33</v>
      </c>
    </row>
    <row r="10702" spans="1:4" ht="25.5" x14ac:dyDescent="0.2">
      <c r="A10702" s="505">
        <v>21042</v>
      </c>
      <c r="B10702" s="98" t="s">
        <v>14277</v>
      </c>
      <c r="C10702" s="99" t="s">
        <v>10111</v>
      </c>
      <c r="D10702" s="100">
        <v>23.22</v>
      </c>
    </row>
    <row r="10703" spans="1:4" x14ac:dyDescent="0.2">
      <c r="A10703" s="505">
        <v>11895</v>
      </c>
      <c r="B10703" s="98" t="s">
        <v>14278</v>
      </c>
      <c r="C10703" s="99" t="s">
        <v>10111</v>
      </c>
      <c r="D10703" s="100">
        <v>694.4</v>
      </c>
    </row>
    <row r="10704" spans="1:4" x14ac:dyDescent="0.2">
      <c r="A10704" s="505">
        <v>11896</v>
      </c>
      <c r="B10704" s="98" t="s">
        <v>14279</v>
      </c>
      <c r="C10704" s="99" t="s">
        <v>10111</v>
      </c>
      <c r="D10704" s="100">
        <v>3639.63</v>
      </c>
    </row>
    <row r="10705" spans="1:4" x14ac:dyDescent="0.2">
      <c r="A10705" s="505">
        <v>11897</v>
      </c>
      <c r="B10705" s="98" t="s">
        <v>14280</v>
      </c>
      <c r="C10705" s="99" t="s">
        <v>10111</v>
      </c>
      <c r="D10705" s="100">
        <v>4749.08</v>
      </c>
    </row>
    <row r="10706" spans="1:4" x14ac:dyDescent="0.2">
      <c r="A10706" s="505">
        <v>11898</v>
      </c>
      <c r="B10706" s="98" t="s">
        <v>14281</v>
      </c>
      <c r="C10706" s="99" t="s">
        <v>10111</v>
      </c>
      <c r="D10706" s="100">
        <v>4988.53</v>
      </c>
    </row>
    <row r="10707" spans="1:4" x14ac:dyDescent="0.2">
      <c r="A10707" s="505">
        <v>3282</v>
      </c>
      <c r="B10707" s="98" t="s">
        <v>14282</v>
      </c>
      <c r="C10707" s="99" t="s">
        <v>10111</v>
      </c>
      <c r="D10707" s="100">
        <v>504.83</v>
      </c>
    </row>
    <row r="10708" spans="1:4" x14ac:dyDescent="0.2">
      <c r="A10708" s="505">
        <v>11899</v>
      </c>
      <c r="B10708" s="98" t="s">
        <v>14283</v>
      </c>
      <c r="C10708" s="99" t="s">
        <v>10111</v>
      </c>
      <c r="D10708" s="100">
        <v>2462.33</v>
      </c>
    </row>
    <row r="10709" spans="1:4" x14ac:dyDescent="0.2">
      <c r="A10709" s="505">
        <v>11900</v>
      </c>
      <c r="B10709" s="98" t="s">
        <v>14284</v>
      </c>
      <c r="C10709" s="99" t="s">
        <v>10111</v>
      </c>
      <c r="D10709" s="100">
        <v>3376.23</v>
      </c>
    </row>
    <row r="10710" spans="1:4" x14ac:dyDescent="0.2">
      <c r="A10710" s="505">
        <v>14149</v>
      </c>
      <c r="B10710" s="98" t="s">
        <v>14285</v>
      </c>
      <c r="C10710" s="99" t="s">
        <v>12317</v>
      </c>
      <c r="D10710" s="100">
        <v>187.61</v>
      </c>
    </row>
    <row r="10711" spans="1:4" ht="25.5" x14ac:dyDescent="0.2">
      <c r="A10711" s="505">
        <v>38099</v>
      </c>
      <c r="B10711" s="98" t="s">
        <v>14286</v>
      </c>
      <c r="C10711" s="99" t="s">
        <v>10111</v>
      </c>
      <c r="D10711" s="100">
        <v>1.25</v>
      </c>
    </row>
    <row r="10712" spans="1:4" ht="25.5" x14ac:dyDescent="0.2">
      <c r="A10712" s="505">
        <v>38100</v>
      </c>
      <c r="B10712" s="98" t="s">
        <v>14287</v>
      </c>
      <c r="C10712" s="99" t="s">
        <v>10111</v>
      </c>
      <c r="D10712" s="100">
        <v>2.04</v>
      </c>
    </row>
    <row r="10713" spans="1:4" x14ac:dyDescent="0.2">
      <c r="A10713" s="505">
        <v>20061</v>
      </c>
      <c r="B10713" s="98" t="s">
        <v>14288</v>
      </c>
      <c r="C10713" s="99" t="s">
        <v>10111</v>
      </c>
      <c r="D10713" s="100">
        <v>3.14</v>
      </c>
    </row>
    <row r="10714" spans="1:4" ht="25.5" x14ac:dyDescent="0.2">
      <c r="A10714" s="505">
        <v>7576</v>
      </c>
      <c r="B10714" s="98" t="s">
        <v>14289</v>
      </c>
      <c r="C10714" s="99" t="s">
        <v>10111</v>
      </c>
      <c r="D10714" s="100">
        <v>100.79</v>
      </c>
    </row>
    <row r="10715" spans="1:4" x14ac:dyDescent="0.2">
      <c r="A10715" s="505">
        <v>3384</v>
      </c>
      <c r="B10715" s="98" t="s">
        <v>14290</v>
      </c>
      <c r="C10715" s="99" t="s">
        <v>10111</v>
      </c>
      <c r="D10715" s="100">
        <v>4.09</v>
      </c>
    </row>
    <row r="10716" spans="1:4" x14ac:dyDescent="0.2">
      <c r="A10716" s="505">
        <v>7572</v>
      </c>
      <c r="B10716" s="98" t="s">
        <v>14291</v>
      </c>
      <c r="C10716" s="99" t="s">
        <v>10111</v>
      </c>
      <c r="D10716" s="100">
        <v>4.9000000000000004</v>
      </c>
    </row>
    <row r="10717" spans="1:4" x14ac:dyDescent="0.2">
      <c r="A10717" s="505">
        <v>3396</v>
      </c>
      <c r="B10717" s="98" t="s">
        <v>14292</v>
      </c>
      <c r="C10717" s="99" t="s">
        <v>10111</v>
      </c>
      <c r="D10717" s="100">
        <v>3.47</v>
      </c>
    </row>
    <row r="10718" spans="1:4" x14ac:dyDescent="0.2">
      <c r="A10718" s="505">
        <v>37590</v>
      </c>
      <c r="B10718" s="98" t="s">
        <v>14293</v>
      </c>
      <c r="C10718" s="99" t="s">
        <v>10111</v>
      </c>
      <c r="D10718" s="100">
        <v>24.73</v>
      </c>
    </row>
    <row r="10719" spans="1:4" x14ac:dyDescent="0.2">
      <c r="A10719" s="505">
        <v>37591</v>
      </c>
      <c r="B10719" s="98" t="s">
        <v>14294</v>
      </c>
      <c r="C10719" s="99" t="s">
        <v>10111</v>
      </c>
      <c r="D10719" s="100">
        <v>34.409999999999997</v>
      </c>
    </row>
    <row r="10720" spans="1:4" ht="25.5" x14ac:dyDescent="0.2">
      <c r="A10720" s="505">
        <v>12626</v>
      </c>
      <c r="B10720" s="98" t="s">
        <v>14295</v>
      </c>
      <c r="C10720" s="99" t="s">
        <v>10111</v>
      </c>
      <c r="D10720" s="100">
        <v>15.08</v>
      </c>
    </row>
    <row r="10721" spans="1:4" x14ac:dyDescent="0.2">
      <c r="A10721" s="505">
        <v>11033</v>
      </c>
      <c r="B10721" s="98" t="s">
        <v>14296</v>
      </c>
      <c r="C10721" s="99" t="s">
        <v>10111</v>
      </c>
      <c r="D10721" s="100">
        <v>3.77</v>
      </c>
    </row>
    <row r="10722" spans="1:4" x14ac:dyDescent="0.2">
      <c r="A10722" s="505">
        <v>390</v>
      </c>
      <c r="B10722" s="98" t="s">
        <v>14297</v>
      </c>
      <c r="C10722" s="99" t="s">
        <v>10111</v>
      </c>
      <c r="D10722" s="100">
        <v>6.98</v>
      </c>
    </row>
    <row r="10723" spans="1:4" ht="25.5" x14ac:dyDescent="0.2">
      <c r="A10723" s="505">
        <v>42465</v>
      </c>
      <c r="B10723" s="98" t="s">
        <v>19016</v>
      </c>
      <c r="C10723" s="99" t="s">
        <v>10111</v>
      </c>
      <c r="D10723" s="100">
        <v>2002.86</v>
      </c>
    </row>
    <row r="10724" spans="1:4" ht="25.5" x14ac:dyDescent="0.2">
      <c r="A10724" s="505">
        <v>6178</v>
      </c>
      <c r="B10724" s="98" t="s">
        <v>14298</v>
      </c>
      <c r="C10724" s="99" t="s">
        <v>10114</v>
      </c>
      <c r="D10724" s="100">
        <v>88.02</v>
      </c>
    </row>
    <row r="10725" spans="1:4" ht="25.5" x14ac:dyDescent="0.2">
      <c r="A10725" s="505">
        <v>6180</v>
      </c>
      <c r="B10725" s="98" t="s">
        <v>14299</v>
      </c>
      <c r="C10725" s="99" t="s">
        <v>10114</v>
      </c>
      <c r="D10725" s="100">
        <v>95</v>
      </c>
    </row>
    <row r="10726" spans="1:4" ht="25.5" x14ac:dyDescent="0.2">
      <c r="A10726" s="505">
        <v>6182</v>
      </c>
      <c r="B10726" s="98" t="s">
        <v>14300</v>
      </c>
      <c r="C10726" s="99" t="s">
        <v>10114</v>
      </c>
      <c r="D10726" s="100">
        <v>117.91</v>
      </c>
    </row>
    <row r="10727" spans="1:4" ht="25.5" x14ac:dyDescent="0.2">
      <c r="A10727" s="505">
        <v>3993</v>
      </c>
      <c r="B10727" s="98" t="s">
        <v>14301</v>
      </c>
      <c r="C10727" s="99" t="s">
        <v>10114</v>
      </c>
      <c r="D10727" s="100">
        <v>78.319999999999993</v>
      </c>
    </row>
    <row r="10728" spans="1:4" ht="25.5" x14ac:dyDescent="0.2">
      <c r="A10728" s="505">
        <v>3990</v>
      </c>
      <c r="B10728" s="98" t="s">
        <v>14302</v>
      </c>
      <c r="C10728" s="99" t="s">
        <v>10166</v>
      </c>
      <c r="D10728" s="100">
        <v>17.3</v>
      </c>
    </row>
    <row r="10729" spans="1:4" ht="25.5" x14ac:dyDescent="0.2">
      <c r="A10729" s="505">
        <v>3992</v>
      </c>
      <c r="B10729" s="98" t="s">
        <v>14303</v>
      </c>
      <c r="C10729" s="99" t="s">
        <v>10166</v>
      </c>
      <c r="D10729" s="100">
        <v>21.25</v>
      </c>
    </row>
    <row r="10730" spans="1:4" x14ac:dyDescent="0.2">
      <c r="A10730" s="505">
        <v>6193</v>
      </c>
      <c r="B10730" s="98" t="s">
        <v>14304</v>
      </c>
      <c r="C10730" s="99" t="s">
        <v>10166</v>
      </c>
      <c r="D10730" s="100">
        <v>11.43</v>
      </c>
    </row>
    <row r="10731" spans="1:4" x14ac:dyDescent="0.2">
      <c r="A10731" s="505">
        <v>6189</v>
      </c>
      <c r="B10731" s="98" t="s">
        <v>14305</v>
      </c>
      <c r="C10731" s="99" t="s">
        <v>10166</v>
      </c>
      <c r="D10731" s="100">
        <v>17.149999999999999</v>
      </c>
    </row>
    <row r="10732" spans="1:4" x14ac:dyDescent="0.2">
      <c r="A10732" s="505">
        <v>10567</v>
      </c>
      <c r="B10732" s="98" t="s">
        <v>14306</v>
      </c>
      <c r="C10732" s="99" t="s">
        <v>10166</v>
      </c>
      <c r="D10732" s="100">
        <v>11.64</v>
      </c>
    </row>
    <row r="10733" spans="1:4" x14ac:dyDescent="0.2">
      <c r="A10733" s="505">
        <v>6212</v>
      </c>
      <c r="B10733" s="98" t="s">
        <v>14307</v>
      </c>
      <c r="C10733" s="99" t="s">
        <v>10166</v>
      </c>
      <c r="D10733" s="100">
        <v>16.28</v>
      </c>
    </row>
    <row r="10734" spans="1:4" x14ac:dyDescent="0.2">
      <c r="A10734" s="505">
        <v>6188</v>
      </c>
      <c r="B10734" s="98" t="s">
        <v>14308</v>
      </c>
      <c r="C10734" s="99" t="s">
        <v>10114</v>
      </c>
      <c r="D10734" s="100">
        <v>54.27</v>
      </c>
    </row>
    <row r="10735" spans="1:4" x14ac:dyDescent="0.2">
      <c r="A10735" s="505">
        <v>6214</v>
      </c>
      <c r="B10735" s="98" t="s">
        <v>14309</v>
      </c>
      <c r="C10735" s="99" t="s">
        <v>10114</v>
      </c>
      <c r="D10735" s="100">
        <v>55.13</v>
      </c>
    </row>
    <row r="10736" spans="1:4" ht="25.5" x14ac:dyDescent="0.2">
      <c r="A10736" s="505">
        <v>36153</v>
      </c>
      <c r="B10736" s="98" t="s">
        <v>14310</v>
      </c>
      <c r="C10736" s="99" t="s">
        <v>10111</v>
      </c>
      <c r="D10736" s="100">
        <v>127.06</v>
      </c>
    </row>
    <row r="10737" spans="1:4" x14ac:dyDescent="0.2">
      <c r="A10737" s="505">
        <v>10740</v>
      </c>
      <c r="B10737" s="98" t="s">
        <v>14311</v>
      </c>
      <c r="C10737" s="99" t="s">
        <v>10111</v>
      </c>
      <c r="D10737" s="100">
        <v>7301.31</v>
      </c>
    </row>
    <row r="10738" spans="1:4" x14ac:dyDescent="0.2">
      <c r="A10738" s="505">
        <v>13914</v>
      </c>
      <c r="B10738" s="98" t="s">
        <v>14312</v>
      </c>
      <c r="C10738" s="99" t="s">
        <v>10111</v>
      </c>
      <c r="D10738" s="100">
        <v>528.28</v>
      </c>
    </row>
    <row r="10739" spans="1:4" x14ac:dyDescent="0.2">
      <c r="A10739" s="505">
        <v>10742</v>
      </c>
      <c r="B10739" s="98" t="s">
        <v>14313</v>
      </c>
      <c r="C10739" s="99" t="s">
        <v>10111</v>
      </c>
      <c r="D10739" s="100">
        <v>770.5</v>
      </c>
    </row>
    <row r="10740" spans="1:4" x14ac:dyDescent="0.2">
      <c r="A10740" s="505">
        <v>38465</v>
      </c>
      <c r="B10740" s="98" t="s">
        <v>14314</v>
      </c>
      <c r="C10740" s="99" t="s">
        <v>10111</v>
      </c>
      <c r="D10740" s="100">
        <v>28.91</v>
      </c>
    </row>
    <row r="10741" spans="1:4" x14ac:dyDescent="0.2">
      <c r="A10741" s="505">
        <v>7543</v>
      </c>
      <c r="B10741" s="98" t="s">
        <v>14315</v>
      </c>
      <c r="C10741" s="99" t="s">
        <v>10111</v>
      </c>
      <c r="D10741" s="100">
        <v>4.1500000000000004</v>
      </c>
    </row>
    <row r="10742" spans="1:4" x14ac:dyDescent="0.2">
      <c r="A10742" s="505">
        <v>13255</v>
      </c>
      <c r="B10742" s="98" t="s">
        <v>14316</v>
      </c>
      <c r="C10742" s="99" t="s">
        <v>10111</v>
      </c>
      <c r="D10742" s="100">
        <v>37.979999999999997</v>
      </c>
    </row>
    <row r="10743" spans="1:4" x14ac:dyDescent="0.2">
      <c r="A10743" s="505">
        <v>39352</v>
      </c>
      <c r="B10743" s="98" t="s">
        <v>14317</v>
      </c>
      <c r="C10743" s="99" t="s">
        <v>10111</v>
      </c>
      <c r="D10743" s="100">
        <v>2.56</v>
      </c>
    </row>
    <row r="10744" spans="1:4" x14ac:dyDescent="0.2">
      <c r="A10744" s="505">
        <v>39350</v>
      </c>
      <c r="B10744" s="98" t="s">
        <v>14318</v>
      </c>
      <c r="C10744" s="99" t="s">
        <v>10111</v>
      </c>
      <c r="D10744" s="100">
        <v>2.76</v>
      </c>
    </row>
    <row r="10745" spans="1:4" x14ac:dyDescent="0.2">
      <c r="A10745" s="505">
        <v>39346</v>
      </c>
      <c r="B10745" s="98" t="s">
        <v>14319</v>
      </c>
      <c r="C10745" s="99" t="s">
        <v>10111</v>
      </c>
      <c r="D10745" s="100">
        <v>2.56</v>
      </c>
    </row>
    <row r="10746" spans="1:4" x14ac:dyDescent="0.2">
      <c r="A10746" s="505">
        <v>39351</v>
      </c>
      <c r="B10746" s="98" t="s">
        <v>14320</v>
      </c>
      <c r="C10746" s="99" t="s">
        <v>10111</v>
      </c>
      <c r="D10746" s="100">
        <v>3.19</v>
      </c>
    </row>
    <row r="10747" spans="1:4" x14ac:dyDescent="0.2">
      <c r="A10747" s="505">
        <v>38952</v>
      </c>
      <c r="B10747" s="98" t="s">
        <v>14321</v>
      </c>
      <c r="C10747" s="99" t="s">
        <v>10111</v>
      </c>
      <c r="D10747" s="100">
        <v>2.62</v>
      </c>
    </row>
    <row r="10748" spans="1:4" x14ac:dyDescent="0.2">
      <c r="A10748" s="505">
        <v>38953</v>
      </c>
      <c r="B10748" s="98" t="s">
        <v>14322</v>
      </c>
      <c r="C10748" s="99" t="s">
        <v>10111</v>
      </c>
      <c r="D10748" s="100">
        <v>4.1399999999999997</v>
      </c>
    </row>
    <row r="10749" spans="1:4" x14ac:dyDescent="0.2">
      <c r="A10749" s="505">
        <v>38835</v>
      </c>
      <c r="B10749" s="98" t="s">
        <v>14323</v>
      </c>
      <c r="C10749" s="99" t="s">
        <v>10111</v>
      </c>
      <c r="D10749" s="100">
        <v>3.71</v>
      </c>
    </row>
    <row r="10750" spans="1:4" x14ac:dyDescent="0.2">
      <c r="A10750" s="505">
        <v>38837</v>
      </c>
      <c r="B10750" s="98" t="s">
        <v>14324</v>
      </c>
      <c r="C10750" s="99" t="s">
        <v>10111</v>
      </c>
      <c r="D10750" s="100">
        <v>9.67</v>
      </c>
    </row>
    <row r="10751" spans="1:4" x14ac:dyDescent="0.2">
      <c r="A10751" s="505">
        <v>38836</v>
      </c>
      <c r="B10751" s="98" t="s">
        <v>14325</v>
      </c>
      <c r="C10751" s="99" t="s">
        <v>10111</v>
      </c>
      <c r="D10751" s="100">
        <v>5.35</v>
      </c>
    </row>
    <row r="10752" spans="1:4" x14ac:dyDescent="0.2">
      <c r="A10752" s="505">
        <v>2666</v>
      </c>
      <c r="B10752" s="98" t="s">
        <v>14326</v>
      </c>
      <c r="C10752" s="99" t="s">
        <v>10111</v>
      </c>
      <c r="D10752" s="100">
        <v>3.87</v>
      </c>
    </row>
    <row r="10753" spans="1:4" x14ac:dyDescent="0.2">
      <c r="A10753" s="505">
        <v>2668</v>
      </c>
      <c r="B10753" s="98" t="s">
        <v>14327</v>
      </c>
      <c r="C10753" s="99" t="s">
        <v>10111</v>
      </c>
      <c r="D10753" s="100">
        <v>4.42</v>
      </c>
    </row>
    <row r="10754" spans="1:4" x14ac:dyDescent="0.2">
      <c r="A10754" s="505">
        <v>2664</v>
      </c>
      <c r="B10754" s="98" t="s">
        <v>14328</v>
      </c>
      <c r="C10754" s="99" t="s">
        <v>10111</v>
      </c>
      <c r="D10754" s="100">
        <v>6.52</v>
      </c>
    </row>
    <row r="10755" spans="1:4" x14ac:dyDescent="0.2">
      <c r="A10755" s="505">
        <v>2662</v>
      </c>
      <c r="B10755" s="98" t="s">
        <v>14329</v>
      </c>
      <c r="C10755" s="99" t="s">
        <v>10111</v>
      </c>
      <c r="D10755" s="100">
        <v>8</v>
      </c>
    </row>
    <row r="10756" spans="1:4" ht="25.5" x14ac:dyDescent="0.2">
      <c r="A10756" s="505">
        <v>20964</v>
      </c>
      <c r="B10756" s="98" t="s">
        <v>14330</v>
      </c>
      <c r="C10756" s="99" t="s">
        <v>10111</v>
      </c>
      <c r="D10756" s="100">
        <v>51.73</v>
      </c>
    </row>
    <row r="10757" spans="1:4" ht="25.5" x14ac:dyDescent="0.2">
      <c r="A10757" s="505">
        <v>10905</v>
      </c>
      <c r="B10757" s="98" t="s">
        <v>14331</v>
      </c>
      <c r="C10757" s="99" t="s">
        <v>10111</v>
      </c>
      <c r="D10757" s="100">
        <v>69.400000000000006</v>
      </c>
    </row>
    <row r="10758" spans="1:4" x14ac:dyDescent="0.2">
      <c r="A10758" s="505">
        <v>6249</v>
      </c>
      <c r="B10758" s="98" t="s">
        <v>14332</v>
      </c>
      <c r="C10758" s="99" t="s">
        <v>10111</v>
      </c>
      <c r="D10758" s="100">
        <v>22.17</v>
      </c>
    </row>
    <row r="10759" spans="1:4" x14ac:dyDescent="0.2">
      <c r="A10759" s="505">
        <v>6251</v>
      </c>
      <c r="B10759" s="98" t="s">
        <v>14333</v>
      </c>
      <c r="C10759" s="99" t="s">
        <v>10111</v>
      </c>
      <c r="D10759" s="100">
        <v>34.01</v>
      </c>
    </row>
    <row r="10760" spans="1:4" x14ac:dyDescent="0.2">
      <c r="A10760" s="505">
        <v>6252</v>
      </c>
      <c r="B10760" s="98" t="s">
        <v>14334</v>
      </c>
      <c r="C10760" s="99" t="s">
        <v>10111</v>
      </c>
      <c r="D10760" s="100">
        <v>43.41</v>
      </c>
    </row>
    <row r="10761" spans="1:4" x14ac:dyDescent="0.2">
      <c r="A10761" s="505">
        <v>6250</v>
      </c>
      <c r="B10761" s="98" t="s">
        <v>14335</v>
      </c>
      <c r="C10761" s="99" t="s">
        <v>10111</v>
      </c>
      <c r="D10761" s="100">
        <v>53.76</v>
      </c>
    </row>
    <row r="10762" spans="1:4" x14ac:dyDescent="0.2">
      <c r="A10762" s="505">
        <v>11289</v>
      </c>
      <c r="B10762" s="98" t="s">
        <v>14336</v>
      </c>
      <c r="C10762" s="99" t="s">
        <v>10111</v>
      </c>
      <c r="D10762" s="100">
        <v>62.75</v>
      </c>
    </row>
    <row r="10763" spans="1:4" x14ac:dyDescent="0.2">
      <c r="A10763" s="505">
        <v>11241</v>
      </c>
      <c r="B10763" s="98" t="s">
        <v>14337</v>
      </c>
      <c r="C10763" s="99" t="s">
        <v>10111</v>
      </c>
      <c r="D10763" s="100">
        <v>156.88999999999999</v>
      </c>
    </row>
    <row r="10764" spans="1:4" ht="25.5" x14ac:dyDescent="0.2">
      <c r="A10764" s="505">
        <v>11301</v>
      </c>
      <c r="B10764" s="98" t="s">
        <v>14338</v>
      </c>
      <c r="C10764" s="99" t="s">
        <v>10111</v>
      </c>
      <c r="D10764" s="100">
        <v>397.85</v>
      </c>
    </row>
    <row r="10765" spans="1:4" ht="25.5" x14ac:dyDescent="0.2">
      <c r="A10765" s="505">
        <v>21090</v>
      </c>
      <c r="B10765" s="98" t="s">
        <v>14339</v>
      </c>
      <c r="C10765" s="99" t="s">
        <v>10111</v>
      </c>
      <c r="D10765" s="100">
        <v>487.51</v>
      </c>
    </row>
    <row r="10766" spans="1:4" x14ac:dyDescent="0.2">
      <c r="A10766" s="505">
        <v>14112</v>
      </c>
      <c r="B10766" s="98" t="s">
        <v>14340</v>
      </c>
      <c r="C10766" s="99" t="s">
        <v>10111</v>
      </c>
      <c r="D10766" s="100">
        <v>203.4</v>
      </c>
    </row>
    <row r="10767" spans="1:4" ht="25.5" x14ac:dyDescent="0.2">
      <c r="A10767" s="505">
        <v>11315</v>
      </c>
      <c r="B10767" s="98" t="s">
        <v>14341</v>
      </c>
      <c r="C10767" s="99" t="s">
        <v>10111</v>
      </c>
      <c r="D10767" s="100">
        <v>95.26</v>
      </c>
    </row>
    <row r="10768" spans="1:4" x14ac:dyDescent="0.2">
      <c r="A10768" s="505">
        <v>11292</v>
      </c>
      <c r="B10768" s="98" t="s">
        <v>14342</v>
      </c>
      <c r="C10768" s="99" t="s">
        <v>10111</v>
      </c>
      <c r="D10768" s="100">
        <v>223.02</v>
      </c>
    </row>
    <row r="10769" spans="1:4" ht="25.5" x14ac:dyDescent="0.2">
      <c r="A10769" s="505">
        <v>21071</v>
      </c>
      <c r="B10769" s="98" t="s">
        <v>14343</v>
      </c>
      <c r="C10769" s="99" t="s">
        <v>10111</v>
      </c>
      <c r="D10769" s="100">
        <v>145.69</v>
      </c>
    </row>
    <row r="10770" spans="1:4" ht="25.5" x14ac:dyDescent="0.2">
      <c r="A10770" s="505">
        <v>11293</v>
      </c>
      <c r="B10770" s="98" t="s">
        <v>14344</v>
      </c>
      <c r="C10770" s="99" t="s">
        <v>10111</v>
      </c>
      <c r="D10770" s="100">
        <v>246.55</v>
      </c>
    </row>
    <row r="10771" spans="1:4" ht="25.5" x14ac:dyDescent="0.2">
      <c r="A10771" s="505">
        <v>11316</v>
      </c>
      <c r="B10771" s="98" t="s">
        <v>14345</v>
      </c>
      <c r="C10771" s="99" t="s">
        <v>10111</v>
      </c>
      <c r="D10771" s="100">
        <v>313.79000000000002</v>
      </c>
    </row>
    <row r="10772" spans="1:4" ht="25.5" x14ac:dyDescent="0.2">
      <c r="A10772" s="505">
        <v>6243</v>
      </c>
      <c r="B10772" s="98" t="s">
        <v>14346</v>
      </c>
      <c r="C10772" s="99" t="s">
        <v>10111</v>
      </c>
      <c r="D10772" s="100">
        <v>361.43</v>
      </c>
    </row>
    <row r="10773" spans="1:4" ht="25.5" x14ac:dyDescent="0.2">
      <c r="A10773" s="505">
        <v>21079</v>
      </c>
      <c r="B10773" s="98" t="s">
        <v>14347</v>
      </c>
      <c r="C10773" s="99" t="s">
        <v>10111</v>
      </c>
      <c r="D10773" s="100">
        <v>430.91</v>
      </c>
    </row>
    <row r="10774" spans="1:4" ht="25.5" x14ac:dyDescent="0.2">
      <c r="A10774" s="505">
        <v>6240</v>
      </c>
      <c r="B10774" s="98" t="s">
        <v>14348</v>
      </c>
      <c r="C10774" s="99" t="s">
        <v>10111</v>
      </c>
      <c r="D10774" s="100">
        <v>478.54</v>
      </c>
    </row>
    <row r="10775" spans="1:4" ht="25.5" x14ac:dyDescent="0.2">
      <c r="A10775" s="505">
        <v>11296</v>
      </c>
      <c r="B10775" s="98" t="s">
        <v>14349</v>
      </c>
      <c r="C10775" s="99" t="s">
        <v>10111</v>
      </c>
      <c r="D10775" s="100">
        <v>1524.73</v>
      </c>
    </row>
    <row r="10776" spans="1:4" x14ac:dyDescent="0.2">
      <c r="A10776" s="505">
        <v>11299</v>
      </c>
      <c r="B10776" s="98" t="s">
        <v>14350</v>
      </c>
      <c r="C10776" s="99" t="s">
        <v>10111</v>
      </c>
      <c r="D10776" s="100">
        <v>516.08000000000004</v>
      </c>
    </row>
    <row r="10777" spans="1:4" x14ac:dyDescent="0.2">
      <c r="A10777" s="505">
        <v>11066</v>
      </c>
      <c r="B10777" s="98" t="s">
        <v>14351</v>
      </c>
      <c r="C10777" s="99" t="s">
        <v>10111</v>
      </c>
      <c r="D10777" s="100">
        <v>11.42</v>
      </c>
    </row>
    <row r="10778" spans="1:4" x14ac:dyDescent="0.2">
      <c r="A10778" s="505">
        <v>11065</v>
      </c>
      <c r="B10778" s="98" t="s">
        <v>14352</v>
      </c>
      <c r="C10778" s="99" t="s">
        <v>10111</v>
      </c>
      <c r="D10778" s="100">
        <v>13.09</v>
      </c>
    </row>
    <row r="10779" spans="1:4" x14ac:dyDescent="0.2">
      <c r="A10779" s="505">
        <v>11688</v>
      </c>
      <c r="B10779" s="98" t="s">
        <v>14353</v>
      </c>
      <c r="C10779" s="99" t="s">
        <v>10111</v>
      </c>
      <c r="D10779" s="100">
        <v>351.37</v>
      </c>
    </row>
    <row r="10780" spans="1:4" ht="38.25" x14ac:dyDescent="0.2">
      <c r="A10780" s="505">
        <v>37736</v>
      </c>
      <c r="B10780" s="98" t="s">
        <v>14354</v>
      </c>
      <c r="C10780" s="99" t="s">
        <v>10111</v>
      </c>
      <c r="D10780" s="100">
        <v>41000</v>
      </c>
    </row>
    <row r="10781" spans="1:4" ht="25.5" x14ac:dyDescent="0.2">
      <c r="A10781" s="505">
        <v>37739</v>
      </c>
      <c r="B10781" s="98" t="s">
        <v>14355</v>
      </c>
      <c r="C10781" s="99" t="s">
        <v>10111</v>
      </c>
      <c r="D10781" s="100">
        <v>50461.53</v>
      </c>
    </row>
    <row r="10782" spans="1:4" ht="25.5" x14ac:dyDescent="0.2">
      <c r="A10782" s="505">
        <v>37740</v>
      </c>
      <c r="B10782" s="98" t="s">
        <v>14356</v>
      </c>
      <c r="C10782" s="99" t="s">
        <v>10111</v>
      </c>
      <c r="D10782" s="100">
        <v>28795.98</v>
      </c>
    </row>
    <row r="10783" spans="1:4" ht="25.5" x14ac:dyDescent="0.2">
      <c r="A10783" s="505">
        <v>37738</v>
      </c>
      <c r="B10783" s="98" t="s">
        <v>14357</v>
      </c>
      <c r="C10783" s="99" t="s">
        <v>10111</v>
      </c>
      <c r="D10783" s="100">
        <v>34212.370000000003</v>
      </c>
    </row>
    <row r="10784" spans="1:4" ht="25.5" x14ac:dyDescent="0.2">
      <c r="A10784" s="505">
        <v>37737</v>
      </c>
      <c r="B10784" s="98" t="s">
        <v>14358</v>
      </c>
      <c r="C10784" s="99" t="s">
        <v>10111</v>
      </c>
      <c r="D10784" s="100">
        <v>27219.06</v>
      </c>
    </row>
    <row r="10785" spans="1:4" x14ac:dyDescent="0.2">
      <c r="A10785" s="505">
        <v>25014</v>
      </c>
      <c r="B10785" s="98" t="s">
        <v>14359</v>
      </c>
      <c r="C10785" s="99" t="s">
        <v>10111</v>
      </c>
      <c r="D10785" s="100">
        <v>57009.19</v>
      </c>
    </row>
    <row r="10786" spans="1:4" x14ac:dyDescent="0.2">
      <c r="A10786" s="505">
        <v>25013</v>
      </c>
      <c r="B10786" s="98" t="s">
        <v>14360</v>
      </c>
      <c r="C10786" s="99" t="s">
        <v>10111</v>
      </c>
      <c r="D10786" s="100">
        <v>59751.67</v>
      </c>
    </row>
    <row r="10787" spans="1:4" x14ac:dyDescent="0.2">
      <c r="A10787" s="505">
        <v>14405</v>
      </c>
      <c r="B10787" s="98" t="s">
        <v>14361</v>
      </c>
      <c r="C10787" s="99" t="s">
        <v>10111</v>
      </c>
      <c r="D10787" s="100">
        <v>70138.789999999994</v>
      </c>
    </row>
    <row r="10788" spans="1:4" ht="25.5" x14ac:dyDescent="0.2">
      <c r="A10788" s="505">
        <v>6253</v>
      </c>
      <c r="B10788" s="98" t="s">
        <v>14362</v>
      </c>
      <c r="C10788" s="99" t="s">
        <v>10111</v>
      </c>
      <c r="D10788" s="100">
        <v>61.52</v>
      </c>
    </row>
    <row r="10789" spans="1:4" x14ac:dyDescent="0.2">
      <c r="A10789" s="505">
        <v>36790</v>
      </c>
      <c r="B10789" s="98" t="s">
        <v>14363</v>
      </c>
      <c r="C10789" s="99" t="s">
        <v>10111</v>
      </c>
      <c r="D10789" s="100">
        <v>150.05000000000001</v>
      </c>
    </row>
    <row r="10790" spans="1:4" x14ac:dyDescent="0.2">
      <c r="A10790" s="505">
        <v>20271</v>
      </c>
      <c r="B10790" s="98" t="s">
        <v>14364</v>
      </c>
      <c r="C10790" s="99" t="s">
        <v>10111</v>
      </c>
      <c r="D10790" s="100">
        <v>467.18</v>
      </c>
    </row>
    <row r="10791" spans="1:4" x14ac:dyDescent="0.2">
      <c r="A10791" s="505">
        <v>10423</v>
      </c>
      <c r="B10791" s="98" t="s">
        <v>14365</v>
      </c>
      <c r="C10791" s="99" t="s">
        <v>10111</v>
      </c>
      <c r="D10791" s="100">
        <v>289.76</v>
      </c>
    </row>
    <row r="10792" spans="1:4" x14ac:dyDescent="0.2">
      <c r="A10792" s="505">
        <v>37589</v>
      </c>
      <c r="B10792" s="98" t="s">
        <v>14366</v>
      </c>
      <c r="C10792" s="99" t="s">
        <v>10111</v>
      </c>
      <c r="D10792" s="100">
        <v>183.85</v>
      </c>
    </row>
    <row r="10793" spans="1:4" x14ac:dyDescent="0.2">
      <c r="A10793" s="505">
        <v>11690</v>
      </c>
      <c r="B10793" s="98" t="s">
        <v>14367</v>
      </c>
      <c r="C10793" s="99" t="s">
        <v>10111</v>
      </c>
      <c r="D10793" s="100">
        <v>97.66</v>
      </c>
    </row>
    <row r="10794" spans="1:4" x14ac:dyDescent="0.2">
      <c r="A10794" s="505">
        <v>20234</v>
      </c>
      <c r="B10794" s="98" t="s">
        <v>14368</v>
      </c>
      <c r="C10794" s="99" t="s">
        <v>10111</v>
      </c>
      <c r="D10794" s="100">
        <v>123.59</v>
      </c>
    </row>
    <row r="10795" spans="1:4" x14ac:dyDescent="0.2">
      <c r="A10795" s="505">
        <v>4763</v>
      </c>
      <c r="B10795" s="98" t="s">
        <v>14369</v>
      </c>
      <c r="C10795" s="99" t="s">
        <v>10112</v>
      </c>
      <c r="D10795" s="100">
        <v>17.62</v>
      </c>
    </row>
    <row r="10796" spans="1:4" x14ac:dyDescent="0.2">
      <c r="A10796" s="505">
        <v>41070</v>
      </c>
      <c r="B10796" s="98" t="s">
        <v>14370</v>
      </c>
      <c r="C10796" s="99" t="s">
        <v>10297</v>
      </c>
      <c r="D10796" s="100">
        <v>3090.85</v>
      </c>
    </row>
    <row r="10797" spans="1:4" x14ac:dyDescent="0.2">
      <c r="A10797" s="505">
        <v>14583</v>
      </c>
      <c r="B10797" s="98" t="s">
        <v>14371</v>
      </c>
      <c r="C10797" s="99" t="s">
        <v>10119</v>
      </c>
      <c r="D10797" s="100">
        <v>9.83</v>
      </c>
    </row>
    <row r="10798" spans="1:4" x14ac:dyDescent="0.2">
      <c r="A10798" s="505">
        <v>11457</v>
      </c>
      <c r="B10798" s="98" t="s">
        <v>14372</v>
      </c>
      <c r="C10798" s="99" t="s">
        <v>10111</v>
      </c>
      <c r="D10798" s="100">
        <v>22.6</v>
      </c>
    </row>
    <row r="10799" spans="1:4" x14ac:dyDescent="0.2">
      <c r="A10799" s="505">
        <v>21121</v>
      </c>
      <c r="B10799" s="98" t="s">
        <v>14373</v>
      </c>
      <c r="C10799" s="99" t="s">
        <v>10111</v>
      </c>
      <c r="D10799" s="100">
        <v>1.67</v>
      </c>
    </row>
    <row r="10800" spans="1:4" x14ac:dyDescent="0.2">
      <c r="A10800" s="505">
        <v>38010</v>
      </c>
      <c r="B10800" s="98" t="s">
        <v>14374</v>
      </c>
      <c r="C10800" s="99" t="s">
        <v>10111</v>
      </c>
      <c r="D10800" s="100">
        <v>2.74</v>
      </c>
    </row>
    <row r="10801" spans="1:4" x14ac:dyDescent="0.2">
      <c r="A10801" s="505">
        <v>38011</v>
      </c>
      <c r="B10801" s="98" t="s">
        <v>14375</v>
      </c>
      <c r="C10801" s="99" t="s">
        <v>10111</v>
      </c>
      <c r="D10801" s="100">
        <v>5.0599999999999996</v>
      </c>
    </row>
    <row r="10802" spans="1:4" x14ac:dyDescent="0.2">
      <c r="A10802" s="505">
        <v>38012</v>
      </c>
      <c r="B10802" s="98" t="s">
        <v>14376</v>
      </c>
      <c r="C10802" s="99" t="s">
        <v>10111</v>
      </c>
      <c r="D10802" s="100">
        <v>17.3</v>
      </c>
    </row>
    <row r="10803" spans="1:4" x14ac:dyDescent="0.2">
      <c r="A10803" s="505">
        <v>38013</v>
      </c>
      <c r="B10803" s="98" t="s">
        <v>14377</v>
      </c>
      <c r="C10803" s="99" t="s">
        <v>10111</v>
      </c>
      <c r="D10803" s="100">
        <v>22.46</v>
      </c>
    </row>
    <row r="10804" spans="1:4" x14ac:dyDescent="0.2">
      <c r="A10804" s="505">
        <v>38014</v>
      </c>
      <c r="B10804" s="98" t="s">
        <v>14378</v>
      </c>
      <c r="C10804" s="99" t="s">
        <v>10111</v>
      </c>
      <c r="D10804" s="100">
        <v>36.549999999999997</v>
      </c>
    </row>
    <row r="10805" spans="1:4" x14ac:dyDescent="0.2">
      <c r="A10805" s="505">
        <v>38015</v>
      </c>
      <c r="B10805" s="98" t="s">
        <v>14379</v>
      </c>
      <c r="C10805" s="99" t="s">
        <v>10111</v>
      </c>
      <c r="D10805" s="100">
        <v>88.27</v>
      </c>
    </row>
    <row r="10806" spans="1:4" x14ac:dyDescent="0.2">
      <c r="A10806" s="505">
        <v>38016</v>
      </c>
      <c r="B10806" s="98" t="s">
        <v>14380</v>
      </c>
      <c r="C10806" s="99" t="s">
        <v>10111</v>
      </c>
      <c r="D10806" s="100">
        <v>107.41</v>
      </c>
    </row>
    <row r="10807" spans="1:4" x14ac:dyDescent="0.2">
      <c r="A10807" s="505">
        <v>12741</v>
      </c>
      <c r="B10807" s="98" t="s">
        <v>14381</v>
      </c>
      <c r="C10807" s="99" t="s">
        <v>10111</v>
      </c>
      <c r="D10807" s="100">
        <v>627.4</v>
      </c>
    </row>
    <row r="10808" spans="1:4" x14ac:dyDescent="0.2">
      <c r="A10808" s="505">
        <v>12733</v>
      </c>
      <c r="B10808" s="98" t="s">
        <v>14382</v>
      </c>
      <c r="C10808" s="99" t="s">
        <v>10111</v>
      </c>
      <c r="D10808" s="100">
        <v>3.15</v>
      </c>
    </row>
    <row r="10809" spans="1:4" x14ac:dyDescent="0.2">
      <c r="A10809" s="505">
        <v>12734</v>
      </c>
      <c r="B10809" s="98" t="s">
        <v>14383</v>
      </c>
      <c r="C10809" s="99" t="s">
        <v>10111</v>
      </c>
      <c r="D10809" s="100">
        <v>6.72</v>
      </c>
    </row>
    <row r="10810" spans="1:4" x14ac:dyDescent="0.2">
      <c r="A10810" s="505">
        <v>12735</v>
      </c>
      <c r="B10810" s="98" t="s">
        <v>14384</v>
      </c>
      <c r="C10810" s="99" t="s">
        <v>10111</v>
      </c>
      <c r="D10810" s="100">
        <v>11.07</v>
      </c>
    </row>
    <row r="10811" spans="1:4" x14ac:dyDescent="0.2">
      <c r="A10811" s="505">
        <v>12736</v>
      </c>
      <c r="B10811" s="98" t="s">
        <v>14385</v>
      </c>
      <c r="C10811" s="99" t="s">
        <v>10111</v>
      </c>
      <c r="D10811" s="100">
        <v>25.3</v>
      </c>
    </row>
    <row r="10812" spans="1:4" x14ac:dyDescent="0.2">
      <c r="A10812" s="505">
        <v>12737</v>
      </c>
      <c r="B10812" s="98" t="s">
        <v>14386</v>
      </c>
      <c r="C10812" s="99" t="s">
        <v>10111</v>
      </c>
      <c r="D10812" s="100">
        <v>32.6</v>
      </c>
    </row>
    <row r="10813" spans="1:4" x14ac:dyDescent="0.2">
      <c r="A10813" s="505">
        <v>12738</v>
      </c>
      <c r="B10813" s="98" t="s">
        <v>14387</v>
      </c>
      <c r="C10813" s="99" t="s">
        <v>10111</v>
      </c>
      <c r="D10813" s="100">
        <v>64.430000000000007</v>
      </c>
    </row>
    <row r="10814" spans="1:4" x14ac:dyDescent="0.2">
      <c r="A10814" s="505">
        <v>12739</v>
      </c>
      <c r="B10814" s="98" t="s">
        <v>14388</v>
      </c>
      <c r="C10814" s="99" t="s">
        <v>10111</v>
      </c>
      <c r="D10814" s="100">
        <v>183.41</v>
      </c>
    </row>
    <row r="10815" spans="1:4" x14ac:dyDescent="0.2">
      <c r="A10815" s="505">
        <v>12740</v>
      </c>
      <c r="B10815" s="98" t="s">
        <v>14389</v>
      </c>
      <c r="C10815" s="99" t="s">
        <v>10111</v>
      </c>
      <c r="D10815" s="100">
        <v>286.95</v>
      </c>
    </row>
    <row r="10816" spans="1:4" x14ac:dyDescent="0.2">
      <c r="A10816" s="505">
        <v>6297</v>
      </c>
      <c r="B10816" s="98" t="s">
        <v>14390</v>
      </c>
      <c r="C10816" s="99" t="s">
        <v>10111</v>
      </c>
      <c r="D10816" s="100">
        <v>24.9</v>
      </c>
    </row>
    <row r="10817" spans="1:4" x14ac:dyDescent="0.2">
      <c r="A10817" s="505">
        <v>6296</v>
      </c>
      <c r="B10817" s="98" t="s">
        <v>14391</v>
      </c>
      <c r="C10817" s="99" t="s">
        <v>10111</v>
      </c>
      <c r="D10817" s="100">
        <v>19.66</v>
      </c>
    </row>
    <row r="10818" spans="1:4" x14ac:dyDescent="0.2">
      <c r="A10818" s="505">
        <v>6294</v>
      </c>
      <c r="B10818" s="98" t="s">
        <v>14392</v>
      </c>
      <c r="C10818" s="99" t="s">
        <v>10111</v>
      </c>
      <c r="D10818" s="100">
        <v>5.6</v>
      </c>
    </row>
    <row r="10819" spans="1:4" x14ac:dyDescent="0.2">
      <c r="A10819" s="505">
        <v>6323</v>
      </c>
      <c r="B10819" s="98" t="s">
        <v>14393</v>
      </c>
      <c r="C10819" s="99" t="s">
        <v>10111</v>
      </c>
      <c r="D10819" s="100">
        <v>12.84</v>
      </c>
    </row>
    <row r="10820" spans="1:4" x14ac:dyDescent="0.2">
      <c r="A10820" s="505">
        <v>6299</v>
      </c>
      <c r="B10820" s="98" t="s">
        <v>14394</v>
      </c>
      <c r="C10820" s="99" t="s">
        <v>10111</v>
      </c>
      <c r="D10820" s="100">
        <v>74.900000000000006</v>
      </c>
    </row>
    <row r="10821" spans="1:4" x14ac:dyDescent="0.2">
      <c r="A10821" s="505">
        <v>6298</v>
      </c>
      <c r="B10821" s="98" t="s">
        <v>14395</v>
      </c>
      <c r="C10821" s="99" t="s">
        <v>10111</v>
      </c>
      <c r="D10821" s="100">
        <v>39.450000000000003</v>
      </c>
    </row>
    <row r="10822" spans="1:4" x14ac:dyDescent="0.2">
      <c r="A10822" s="505">
        <v>6295</v>
      </c>
      <c r="B10822" s="98" t="s">
        <v>14396</v>
      </c>
      <c r="C10822" s="99" t="s">
        <v>10111</v>
      </c>
      <c r="D10822" s="100">
        <v>7.98</v>
      </c>
    </row>
    <row r="10823" spans="1:4" x14ac:dyDescent="0.2">
      <c r="A10823" s="505">
        <v>6322</v>
      </c>
      <c r="B10823" s="98" t="s">
        <v>14397</v>
      </c>
      <c r="C10823" s="99" t="s">
        <v>10111</v>
      </c>
      <c r="D10823" s="100">
        <v>100.32</v>
      </c>
    </row>
    <row r="10824" spans="1:4" x14ac:dyDescent="0.2">
      <c r="A10824" s="505">
        <v>6300</v>
      </c>
      <c r="B10824" s="98" t="s">
        <v>14398</v>
      </c>
      <c r="C10824" s="99" t="s">
        <v>10111</v>
      </c>
      <c r="D10824" s="100">
        <v>184.96</v>
      </c>
    </row>
    <row r="10825" spans="1:4" x14ac:dyDescent="0.2">
      <c r="A10825" s="505">
        <v>6321</v>
      </c>
      <c r="B10825" s="98" t="s">
        <v>14399</v>
      </c>
      <c r="C10825" s="99" t="s">
        <v>10111</v>
      </c>
      <c r="D10825" s="100">
        <v>264.2</v>
      </c>
    </row>
    <row r="10826" spans="1:4" x14ac:dyDescent="0.2">
      <c r="A10826" s="505">
        <v>6301</v>
      </c>
      <c r="B10826" s="98" t="s">
        <v>14400</v>
      </c>
      <c r="C10826" s="99" t="s">
        <v>10111</v>
      </c>
      <c r="D10826" s="100">
        <v>619.26</v>
      </c>
    </row>
    <row r="10827" spans="1:4" x14ac:dyDescent="0.2">
      <c r="A10827" s="505">
        <v>7105</v>
      </c>
      <c r="B10827" s="98" t="s">
        <v>14401</v>
      </c>
      <c r="C10827" s="99" t="s">
        <v>10111</v>
      </c>
      <c r="D10827" s="100">
        <v>28.54</v>
      </c>
    </row>
    <row r="10828" spans="1:4" x14ac:dyDescent="0.2">
      <c r="A10828" s="505">
        <v>20183</v>
      </c>
      <c r="B10828" s="98" t="s">
        <v>14402</v>
      </c>
      <c r="C10828" s="99" t="s">
        <v>10111</v>
      </c>
      <c r="D10828" s="100">
        <v>29.76</v>
      </c>
    </row>
    <row r="10829" spans="1:4" x14ac:dyDescent="0.2">
      <c r="A10829" s="505">
        <v>38448</v>
      </c>
      <c r="B10829" s="98" t="s">
        <v>14403</v>
      </c>
      <c r="C10829" s="99" t="s">
        <v>10111</v>
      </c>
      <c r="D10829" s="100">
        <v>157.91</v>
      </c>
    </row>
    <row r="10830" spans="1:4" x14ac:dyDescent="0.2">
      <c r="A10830" s="505">
        <v>20182</v>
      </c>
      <c r="B10830" s="98" t="s">
        <v>14404</v>
      </c>
      <c r="C10830" s="99" t="s">
        <v>10111</v>
      </c>
      <c r="D10830" s="100">
        <v>21.94</v>
      </c>
    </row>
    <row r="10831" spans="1:4" x14ac:dyDescent="0.2">
      <c r="A10831" s="505">
        <v>7119</v>
      </c>
      <c r="B10831" s="98" t="s">
        <v>14405</v>
      </c>
      <c r="C10831" s="99" t="s">
        <v>10111</v>
      </c>
      <c r="D10831" s="100">
        <v>6.29</v>
      </c>
    </row>
    <row r="10832" spans="1:4" x14ac:dyDescent="0.2">
      <c r="A10832" s="505">
        <v>7120</v>
      </c>
      <c r="B10832" s="98" t="s">
        <v>14406</v>
      </c>
      <c r="C10832" s="99" t="s">
        <v>10111</v>
      </c>
      <c r="D10832" s="100">
        <v>3.73</v>
      </c>
    </row>
    <row r="10833" spans="1:4" x14ac:dyDescent="0.2">
      <c r="A10833" s="505">
        <v>6319</v>
      </c>
      <c r="B10833" s="98" t="s">
        <v>14407</v>
      </c>
      <c r="C10833" s="99" t="s">
        <v>10111</v>
      </c>
      <c r="D10833" s="100">
        <v>29.26</v>
      </c>
    </row>
    <row r="10834" spans="1:4" x14ac:dyDescent="0.2">
      <c r="A10834" s="505">
        <v>6304</v>
      </c>
      <c r="B10834" s="98" t="s">
        <v>14408</v>
      </c>
      <c r="C10834" s="99" t="s">
        <v>10111</v>
      </c>
      <c r="D10834" s="100">
        <v>29.26</v>
      </c>
    </row>
    <row r="10835" spans="1:4" x14ac:dyDescent="0.2">
      <c r="A10835" s="505">
        <v>21116</v>
      </c>
      <c r="B10835" s="98" t="s">
        <v>14409</v>
      </c>
      <c r="C10835" s="99" t="s">
        <v>10111</v>
      </c>
      <c r="D10835" s="100">
        <v>22.15</v>
      </c>
    </row>
    <row r="10836" spans="1:4" x14ac:dyDescent="0.2">
      <c r="A10836" s="505">
        <v>6320</v>
      </c>
      <c r="B10836" s="98" t="s">
        <v>14410</v>
      </c>
      <c r="C10836" s="99" t="s">
        <v>10111</v>
      </c>
      <c r="D10836" s="100">
        <v>15.06</v>
      </c>
    </row>
    <row r="10837" spans="1:4" x14ac:dyDescent="0.2">
      <c r="A10837" s="505">
        <v>6303</v>
      </c>
      <c r="B10837" s="98" t="s">
        <v>14411</v>
      </c>
      <c r="C10837" s="99" t="s">
        <v>10111</v>
      </c>
      <c r="D10837" s="100">
        <v>15.06</v>
      </c>
    </row>
    <row r="10838" spans="1:4" x14ac:dyDescent="0.2">
      <c r="A10838" s="505">
        <v>6308</v>
      </c>
      <c r="B10838" s="98" t="s">
        <v>14412</v>
      </c>
      <c r="C10838" s="99" t="s">
        <v>10111</v>
      </c>
      <c r="D10838" s="100">
        <v>80.959999999999994</v>
      </c>
    </row>
    <row r="10839" spans="1:4" x14ac:dyDescent="0.2">
      <c r="A10839" s="505">
        <v>6317</v>
      </c>
      <c r="B10839" s="98" t="s">
        <v>14413</v>
      </c>
      <c r="C10839" s="99" t="s">
        <v>10111</v>
      </c>
      <c r="D10839" s="100">
        <v>80.959999999999994</v>
      </c>
    </row>
    <row r="10840" spans="1:4" x14ac:dyDescent="0.2">
      <c r="A10840" s="505">
        <v>6307</v>
      </c>
      <c r="B10840" s="98" t="s">
        <v>14414</v>
      </c>
      <c r="C10840" s="99" t="s">
        <v>10111</v>
      </c>
      <c r="D10840" s="100">
        <v>80.959999999999994</v>
      </c>
    </row>
    <row r="10841" spans="1:4" x14ac:dyDescent="0.2">
      <c r="A10841" s="505">
        <v>6309</v>
      </c>
      <c r="B10841" s="98" t="s">
        <v>14415</v>
      </c>
      <c r="C10841" s="99" t="s">
        <v>10111</v>
      </c>
      <c r="D10841" s="100">
        <v>83.31</v>
      </c>
    </row>
    <row r="10842" spans="1:4" x14ac:dyDescent="0.2">
      <c r="A10842" s="505">
        <v>6318</v>
      </c>
      <c r="B10842" s="98" t="s">
        <v>14416</v>
      </c>
      <c r="C10842" s="99" t="s">
        <v>10111</v>
      </c>
      <c r="D10842" s="100">
        <v>43.67</v>
      </c>
    </row>
    <row r="10843" spans="1:4" x14ac:dyDescent="0.2">
      <c r="A10843" s="505">
        <v>6306</v>
      </c>
      <c r="B10843" s="98" t="s">
        <v>14417</v>
      </c>
      <c r="C10843" s="99" t="s">
        <v>10111</v>
      </c>
      <c r="D10843" s="100">
        <v>43.67</v>
      </c>
    </row>
    <row r="10844" spans="1:4" x14ac:dyDescent="0.2">
      <c r="A10844" s="505">
        <v>6305</v>
      </c>
      <c r="B10844" s="98" t="s">
        <v>14418</v>
      </c>
      <c r="C10844" s="99" t="s">
        <v>10111</v>
      </c>
      <c r="D10844" s="100">
        <v>43.67</v>
      </c>
    </row>
    <row r="10845" spans="1:4" x14ac:dyDescent="0.2">
      <c r="A10845" s="505">
        <v>6302</v>
      </c>
      <c r="B10845" s="98" t="s">
        <v>14419</v>
      </c>
      <c r="C10845" s="99" t="s">
        <v>10111</v>
      </c>
      <c r="D10845" s="100">
        <v>9.26</v>
      </c>
    </row>
    <row r="10846" spans="1:4" x14ac:dyDescent="0.2">
      <c r="A10846" s="505">
        <v>6312</v>
      </c>
      <c r="B10846" s="98" t="s">
        <v>14420</v>
      </c>
      <c r="C10846" s="99" t="s">
        <v>10111</v>
      </c>
      <c r="D10846" s="100">
        <v>116.45</v>
      </c>
    </row>
    <row r="10847" spans="1:4" x14ac:dyDescent="0.2">
      <c r="A10847" s="505">
        <v>6311</v>
      </c>
      <c r="B10847" s="98" t="s">
        <v>14421</v>
      </c>
      <c r="C10847" s="99" t="s">
        <v>10111</v>
      </c>
      <c r="D10847" s="100">
        <v>116.45</v>
      </c>
    </row>
    <row r="10848" spans="1:4" x14ac:dyDescent="0.2">
      <c r="A10848" s="505">
        <v>6310</v>
      </c>
      <c r="B10848" s="98" t="s">
        <v>14422</v>
      </c>
      <c r="C10848" s="99" t="s">
        <v>10111</v>
      </c>
      <c r="D10848" s="100">
        <v>116.45</v>
      </c>
    </row>
    <row r="10849" spans="1:4" x14ac:dyDescent="0.2">
      <c r="A10849" s="505">
        <v>6314</v>
      </c>
      <c r="B10849" s="98" t="s">
        <v>14423</v>
      </c>
      <c r="C10849" s="99" t="s">
        <v>10111</v>
      </c>
      <c r="D10849" s="100">
        <v>116.45</v>
      </c>
    </row>
    <row r="10850" spans="1:4" x14ac:dyDescent="0.2">
      <c r="A10850" s="505">
        <v>6313</v>
      </c>
      <c r="B10850" s="98" t="s">
        <v>14424</v>
      </c>
      <c r="C10850" s="99" t="s">
        <v>10111</v>
      </c>
      <c r="D10850" s="100">
        <v>116.45</v>
      </c>
    </row>
    <row r="10851" spans="1:4" x14ac:dyDescent="0.2">
      <c r="A10851" s="505">
        <v>6315</v>
      </c>
      <c r="B10851" s="98" t="s">
        <v>14425</v>
      </c>
      <c r="C10851" s="99" t="s">
        <v>10111</v>
      </c>
      <c r="D10851" s="100">
        <v>220.5</v>
      </c>
    </row>
    <row r="10852" spans="1:4" x14ac:dyDescent="0.2">
      <c r="A10852" s="505">
        <v>6316</v>
      </c>
      <c r="B10852" s="98" t="s">
        <v>14426</v>
      </c>
      <c r="C10852" s="99" t="s">
        <v>10111</v>
      </c>
      <c r="D10852" s="100">
        <v>220.5</v>
      </c>
    </row>
    <row r="10853" spans="1:4" x14ac:dyDescent="0.2">
      <c r="A10853" s="505">
        <v>38878</v>
      </c>
      <c r="B10853" s="98" t="s">
        <v>14427</v>
      </c>
      <c r="C10853" s="99" t="s">
        <v>10111</v>
      </c>
      <c r="D10853" s="100">
        <v>13.6</v>
      </c>
    </row>
    <row r="10854" spans="1:4" x14ac:dyDescent="0.2">
      <c r="A10854" s="505">
        <v>38879</v>
      </c>
      <c r="B10854" s="98" t="s">
        <v>14428</v>
      </c>
      <c r="C10854" s="99" t="s">
        <v>10111</v>
      </c>
      <c r="D10854" s="100">
        <v>25.49</v>
      </c>
    </row>
    <row r="10855" spans="1:4" x14ac:dyDescent="0.2">
      <c r="A10855" s="505">
        <v>38881</v>
      </c>
      <c r="B10855" s="98" t="s">
        <v>14429</v>
      </c>
      <c r="C10855" s="99" t="s">
        <v>10111</v>
      </c>
      <c r="D10855" s="100">
        <v>13.34</v>
      </c>
    </row>
    <row r="10856" spans="1:4" x14ac:dyDescent="0.2">
      <c r="A10856" s="505">
        <v>38880</v>
      </c>
      <c r="B10856" s="98" t="s">
        <v>14430</v>
      </c>
      <c r="C10856" s="99" t="s">
        <v>10111</v>
      </c>
      <c r="D10856" s="100">
        <v>13.98</v>
      </c>
    </row>
    <row r="10857" spans="1:4" x14ac:dyDescent="0.2">
      <c r="A10857" s="505">
        <v>38882</v>
      </c>
      <c r="B10857" s="98" t="s">
        <v>14431</v>
      </c>
      <c r="C10857" s="99" t="s">
        <v>10111</v>
      </c>
      <c r="D10857" s="100">
        <v>14.48</v>
      </c>
    </row>
    <row r="10858" spans="1:4" x14ac:dyDescent="0.2">
      <c r="A10858" s="505">
        <v>38883</v>
      </c>
      <c r="B10858" s="98" t="s">
        <v>14432</v>
      </c>
      <c r="C10858" s="99" t="s">
        <v>10111</v>
      </c>
      <c r="D10858" s="100">
        <v>21.41</v>
      </c>
    </row>
    <row r="10859" spans="1:4" x14ac:dyDescent="0.2">
      <c r="A10859" s="505">
        <v>38884</v>
      </c>
      <c r="B10859" s="98" t="s">
        <v>14433</v>
      </c>
      <c r="C10859" s="99" t="s">
        <v>10111</v>
      </c>
      <c r="D10859" s="100">
        <v>23.24</v>
      </c>
    </row>
    <row r="10860" spans="1:4" x14ac:dyDescent="0.2">
      <c r="A10860" s="505">
        <v>38885</v>
      </c>
      <c r="B10860" s="98" t="s">
        <v>14434</v>
      </c>
      <c r="C10860" s="99" t="s">
        <v>10111</v>
      </c>
      <c r="D10860" s="100">
        <v>22.48</v>
      </c>
    </row>
    <row r="10861" spans="1:4" x14ac:dyDescent="0.2">
      <c r="A10861" s="505">
        <v>38886</v>
      </c>
      <c r="B10861" s="98" t="s">
        <v>14435</v>
      </c>
      <c r="C10861" s="99" t="s">
        <v>10111</v>
      </c>
      <c r="D10861" s="100">
        <v>24.27</v>
      </c>
    </row>
    <row r="10862" spans="1:4" x14ac:dyDescent="0.2">
      <c r="A10862" s="505">
        <v>38887</v>
      </c>
      <c r="B10862" s="98" t="s">
        <v>14436</v>
      </c>
      <c r="C10862" s="99" t="s">
        <v>10111</v>
      </c>
      <c r="D10862" s="100">
        <v>21.8</v>
      </c>
    </row>
    <row r="10863" spans="1:4" x14ac:dyDescent="0.2">
      <c r="A10863" s="505">
        <v>38888</v>
      </c>
      <c r="B10863" s="98" t="s">
        <v>14437</v>
      </c>
      <c r="C10863" s="99" t="s">
        <v>10111</v>
      </c>
      <c r="D10863" s="100">
        <v>25.91</v>
      </c>
    </row>
    <row r="10864" spans="1:4" x14ac:dyDescent="0.2">
      <c r="A10864" s="505">
        <v>38890</v>
      </c>
      <c r="B10864" s="98" t="s">
        <v>14438</v>
      </c>
      <c r="C10864" s="99" t="s">
        <v>10111</v>
      </c>
      <c r="D10864" s="100">
        <v>38.51</v>
      </c>
    </row>
    <row r="10865" spans="1:4" x14ac:dyDescent="0.2">
      <c r="A10865" s="505">
        <v>38893</v>
      </c>
      <c r="B10865" s="98" t="s">
        <v>14439</v>
      </c>
      <c r="C10865" s="99" t="s">
        <v>10111</v>
      </c>
      <c r="D10865" s="100">
        <v>30.97</v>
      </c>
    </row>
    <row r="10866" spans="1:4" x14ac:dyDescent="0.2">
      <c r="A10866" s="505">
        <v>38894</v>
      </c>
      <c r="B10866" s="98" t="s">
        <v>14440</v>
      </c>
      <c r="C10866" s="99" t="s">
        <v>10111</v>
      </c>
      <c r="D10866" s="100">
        <v>39.340000000000003</v>
      </c>
    </row>
    <row r="10867" spans="1:4" x14ac:dyDescent="0.2">
      <c r="A10867" s="505">
        <v>38896</v>
      </c>
      <c r="B10867" s="98" t="s">
        <v>14441</v>
      </c>
      <c r="C10867" s="99" t="s">
        <v>10111</v>
      </c>
      <c r="D10867" s="100">
        <v>40.11</v>
      </c>
    </row>
    <row r="10868" spans="1:4" x14ac:dyDescent="0.2">
      <c r="A10868" s="505">
        <v>39324</v>
      </c>
      <c r="B10868" s="98" t="s">
        <v>14442</v>
      </c>
      <c r="C10868" s="99" t="s">
        <v>10111</v>
      </c>
      <c r="D10868" s="100">
        <v>3.72</v>
      </c>
    </row>
    <row r="10869" spans="1:4" x14ac:dyDescent="0.2">
      <c r="A10869" s="505">
        <v>39325</v>
      </c>
      <c r="B10869" s="98" t="s">
        <v>14443</v>
      </c>
      <c r="C10869" s="99" t="s">
        <v>10111</v>
      </c>
      <c r="D10869" s="100">
        <v>5.63</v>
      </c>
    </row>
    <row r="10870" spans="1:4" x14ac:dyDescent="0.2">
      <c r="A10870" s="505">
        <v>39326</v>
      </c>
      <c r="B10870" s="98" t="s">
        <v>14444</v>
      </c>
      <c r="C10870" s="99" t="s">
        <v>10111</v>
      </c>
      <c r="D10870" s="100">
        <v>14.5</v>
      </c>
    </row>
    <row r="10871" spans="1:4" x14ac:dyDescent="0.2">
      <c r="A10871" s="505">
        <v>39327</v>
      </c>
      <c r="B10871" s="98" t="s">
        <v>14445</v>
      </c>
      <c r="C10871" s="99" t="s">
        <v>10111</v>
      </c>
      <c r="D10871" s="100">
        <v>21.96</v>
      </c>
    </row>
    <row r="10872" spans="1:4" x14ac:dyDescent="0.2">
      <c r="A10872" s="505">
        <v>20176</v>
      </c>
      <c r="B10872" s="98" t="s">
        <v>14446</v>
      </c>
      <c r="C10872" s="99" t="s">
        <v>10111</v>
      </c>
      <c r="D10872" s="100">
        <v>57.86</v>
      </c>
    </row>
    <row r="10873" spans="1:4" x14ac:dyDescent="0.2">
      <c r="A10873" s="505">
        <v>11378</v>
      </c>
      <c r="B10873" s="98" t="s">
        <v>14447</v>
      </c>
      <c r="C10873" s="99" t="s">
        <v>10111</v>
      </c>
      <c r="D10873" s="100">
        <v>73.61</v>
      </c>
    </row>
    <row r="10874" spans="1:4" x14ac:dyDescent="0.2">
      <c r="A10874" s="505">
        <v>11379</v>
      </c>
      <c r="B10874" s="98" t="s">
        <v>14448</v>
      </c>
      <c r="C10874" s="99" t="s">
        <v>10111</v>
      </c>
      <c r="D10874" s="100">
        <v>80.39</v>
      </c>
    </row>
    <row r="10875" spans="1:4" x14ac:dyDescent="0.2">
      <c r="A10875" s="505">
        <v>11493</v>
      </c>
      <c r="B10875" s="98" t="s">
        <v>14449</v>
      </c>
      <c r="C10875" s="99" t="s">
        <v>10111</v>
      </c>
      <c r="D10875" s="100">
        <v>40.69</v>
      </c>
    </row>
    <row r="10876" spans="1:4" ht="25.5" x14ac:dyDescent="0.2">
      <c r="A10876" s="505">
        <v>41896</v>
      </c>
      <c r="B10876" s="98" t="s">
        <v>14450</v>
      </c>
      <c r="C10876" s="99" t="s">
        <v>10111</v>
      </c>
      <c r="D10876" s="100">
        <v>223.4</v>
      </c>
    </row>
    <row r="10877" spans="1:4" ht="25.5" x14ac:dyDescent="0.2">
      <c r="A10877" s="505">
        <v>7068</v>
      </c>
      <c r="B10877" s="98" t="s">
        <v>14451</v>
      </c>
      <c r="C10877" s="99" t="s">
        <v>10111</v>
      </c>
      <c r="D10877" s="100">
        <v>394.9</v>
      </c>
    </row>
    <row r="10878" spans="1:4" x14ac:dyDescent="0.2">
      <c r="A10878" s="505">
        <v>7106</v>
      </c>
      <c r="B10878" s="98" t="s">
        <v>14452</v>
      </c>
      <c r="C10878" s="99" t="s">
        <v>10111</v>
      </c>
      <c r="D10878" s="100">
        <v>85.21</v>
      </c>
    </row>
    <row r="10879" spans="1:4" x14ac:dyDescent="0.2">
      <c r="A10879" s="505">
        <v>7104</v>
      </c>
      <c r="B10879" s="98" t="s">
        <v>14453</v>
      </c>
      <c r="C10879" s="99" t="s">
        <v>10111</v>
      </c>
      <c r="D10879" s="100">
        <v>2.34</v>
      </c>
    </row>
    <row r="10880" spans="1:4" x14ac:dyDescent="0.2">
      <c r="A10880" s="505">
        <v>7136</v>
      </c>
      <c r="B10880" s="98" t="s">
        <v>14454</v>
      </c>
      <c r="C10880" s="99" t="s">
        <v>10111</v>
      </c>
      <c r="D10880" s="100">
        <v>4.5599999999999996</v>
      </c>
    </row>
    <row r="10881" spans="1:4" x14ac:dyDescent="0.2">
      <c r="A10881" s="505">
        <v>7128</v>
      </c>
      <c r="B10881" s="98" t="s">
        <v>14455</v>
      </c>
      <c r="C10881" s="99" t="s">
        <v>10111</v>
      </c>
      <c r="D10881" s="100">
        <v>6.21</v>
      </c>
    </row>
    <row r="10882" spans="1:4" x14ac:dyDescent="0.2">
      <c r="A10882" s="505">
        <v>7108</v>
      </c>
      <c r="B10882" s="98" t="s">
        <v>14456</v>
      </c>
      <c r="C10882" s="99" t="s">
        <v>10111</v>
      </c>
      <c r="D10882" s="100">
        <v>6.88</v>
      </c>
    </row>
    <row r="10883" spans="1:4" x14ac:dyDescent="0.2">
      <c r="A10883" s="505">
        <v>7129</v>
      </c>
      <c r="B10883" s="98" t="s">
        <v>14457</v>
      </c>
      <c r="C10883" s="99" t="s">
        <v>10111</v>
      </c>
      <c r="D10883" s="100">
        <v>6.92</v>
      </c>
    </row>
    <row r="10884" spans="1:4" x14ac:dyDescent="0.2">
      <c r="A10884" s="505">
        <v>7130</v>
      </c>
      <c r="B10884" s="98" t="s">
        <v>14458</v>
      </c>
      <c r="C10884" s="99" t="s">
        <v>10111</v>
      </c>
      <c r="D10884" s="100">
        <v>9.3699999999999992</v>
      </c>
    </row>
    <row r="10885" spans="1:4" x14ac:dyDescent="0.2">
      <c r="A10885" s="505">
        <v>7131</v>
      </c>
      <c r="B10885" s="98" t="s">
        <v>14459</v>
      </c>
      <c r="C10885" s="99" t="s">
        <v>10111</v>
      </c>
      <c r="D10885" s="100">
        <v>10.77</v>
      </c>
    </row>
    <row r="10886" spans="1:4" x14ac:dyDescent="0.2">
      <c r="A10886" s="505">
        <v>7132</v>
      </c>
      <c r="B10886" s="98" t="s">
        <v>14460</v>
      </c>
      <c r="C10886" s="99" t="s">
        <v>10111</v>
      </c>
      <c r="D10886" s="100">
        <v>32.11</v>
      </c>
    </row>
    <row r="10887" spans="1:4" x14ac:dyDescent="0.2">
      <c r="A10887" s="505">
        <v>7133</v>
      </c>
      <c r="B10887" s="98" t="s">
        <v>14461</v>
      </c>
      <c r="C10887" s="99" t="s">
        <v>10111</v>
      </c>
      <c r="D10887" s="100">
        <v>50.96</v>
      </c>
    </row>
    <row r="10888" spans="1:4" ht="25.5" x14ac:dyDescent="0.2">
      <c r="A10888" s="505">
        <v>37420</v>
      </c>
      <c r="B10888" s="98" t="s">
        <v>14462</v>
      </c>
      <c r="C10888" s="99" t="s">
        <v>10111</v>
      </c>
      <c r="D10888" s="100">
        <v>21.8</v>
      </c>
    </row>
    <row r="10889" spans="1:4" ht="25.5" x14ac:dyDescent="0.2">
      <c r="A10889" s="505">
        <v>37421</v>
      </c>
      <c r="B10889" s="98" t="s">
        <v>14463</v>
      </c>
      <c r="C10889" s="99" t="s">
        <v>10111</v>
      </c>
      <c r="D10889" s="100">
        <v>29.79</v>
      </c>
    </row>
    <row r="10890" spans="1:4" ht="25.5" x14ac:dyDescent="0.2">
      <c r="A10890" s="505">
        <v>37422</v>
      </c>
      <c r="B10890" s="98" t="s">
        <v>14464</v>
      </c>
      <c r="C10890" s="99" t="s">
        <v>10111</v>
      </c>
      <c r="D10890" s="100">
        <v>27.88</v>
      </c>
    </row>
    <row r="10891" spans="1:4" x14ac:dyDescent="0.2">
      <c r="A10891" s="505">
        <v>37443</v>
      </c>
      <c r="B10891" s="98" t="s">
        <v>14465</v>
      </c>
      <c r="C10891" s="99" t="s">
        <v>10111</v>
      </c>
      <c r="D10891" s="100">
        <v>126.62</v>
      </c>
    </row>
    <row r="10892" spans="1:4" x14ac:dyDescent="0.2">
      <c r="A10892" s="505">
        <v>37444</v>
      </c>
      <c r="B10892" s="98" t="s">
        <v>14466</v>
      </c>
      <c r="C10892" s="99" t="s">
        <v>10111</v>
      </c>
      <c r="D10892" s="100">
        <v>128.77000000000001</v>
      </c>
    </row>
    <row r="10893" spans="1:4" x14ac:dyDescent="0.2">
      <c r="A10893" s="505">
        <v>37445</v>
      </c>
      <c r="B10893" s="98" t="s">
        <v>14467</v>
      </c>
      <c r="C10893" s="99" t="s">
        <v>10111</v>
      </c>
      <c r="D10893" s="100">
        <v>195.18</v>
      </c>
    </row>
    <row r="10894" spans="1:4" x14ac:dyDescent="0.2">
      <c r="A10894" s="505">
        <v>37446</v>
      </c>
      <c r="B10894" s="98" t="s">
        <v>14468</v>
      </c>
      <c r="C10894" s="99" t="s">
        <v>10111</v>
      </c>
      <c r="D10894" s="100">
        <v>212.78</v>
      </c>
    </row>
    <row r="10895" spans="1:4" x14ac:dyDescent="0.2">
      <c r="A10895" s="505">
        <v>37447</v>
      </c>
      <c r="B10895" s="98" t="s">
        <v>14469</v>
      </c>
      <c r="C10895" s="99" t="s">
        <v>10111</v>
      </c>
      <c r="D10895" s="100">
        <v>216.11</v>
      </c>
    </row>
    <row r="10896" spans="1:4" x14ac:dyDescent="0.2">
      <c r="A10896" s="505">
        <v>37448</v>
      </c>
      <c r="B10896" s="98" t="s">
        <v>14470</v>
      </c>
      <c r="C10896" s="99" t="s">
        <v>10111</v>
      </c>
      <c r="D10896" s="100">
        <v>296.43</v>
      </c>
    </row>
    <row r="10897" spans="1:4" x14ac:dyDescent="0.2">
      <c r="A10897" s="505">
        <v>37440</v>
      </c>
      <c r="B10897" s="98" t="s">
        <v>14471</v>
      </c>
      <c r="C10897" s="99" t="s">
        <v>10111</v>
      </c>
      <c r="D10897" s="100">
        <v>100.5</v>
      </c>
    </row>
    <row r="10898" spans="1:4" x14ac:dyDescent="0.2">
      <c r="A10898" s="505">
        <v>37441</v>
      </c>
      <c r="B10898" s="98" t="s">
        <v>14472</v>
      </c>
      <c r="C10898" s="99" t="s">
        <v>10111</v>
      </c>
      <c r="D10898" s="100">
        <v>100.5</v>
      </c>
    </row>
    <row r="10899" spans="1:4" x14ac:dyDescent="0.2">
      <c r="A10899" s="505">
        <v>37442</v>
      </c>
      <c r="B10899" s="98" t="s">
        <v>14473</v>
      </c>
      <c r="C10899" s="99" t="s">
        <v>10111</v>
      </c>
      <c r="D10899" s="100">
        <v>121.05</v>
      </c>
    </row>
    <row r="10900" spans="1:4" x14ac:dyDescent="0.2">
      <c r="A10900" s="505">
        <v>38017</v>
      </c>
      <c r="B10900" s="98" t="s">
        <v>14474</v>
      </c>
      <c r="C10900" s="99" t="s">
        <v>10111</v>
      </c>
      <c r="D10900" s="100">
        <v>5.29</v>
      </c>
    </row>
    <row r="10901" spans="1:4" x14ac:dyDescent="0.2">
      <c r="A10901" s="505">
        <v>38018</v>
      </c>
      <c r="B10901" s="98" t="s">
        <v>14475</v>
      </c>
      <c r="C10901" s="99" t="s">
        <v>10111</v>
      </c>
      <c r="D10901" s="100">
        <v>5.83</v>
      </c>
    </row>
    <row r="10902" spans="1:4" ht="25.5" x14ac:dyDescent="0.2">
      <c r="A10902" s="505">
        <v>39895</v>
      </c>
      <c r="B10902" s="98" t="s">
        <v>14476</v>
      </c>
      <c r="C10902" s="99" t="s">
        <v>10111</v>
      </c>
      <c r="D10902" s="100">
        <v>22.79</v>
      </c>
    </row>
    <row r="10903" spans="1:4" ht="25.5" x14ac:dyDescent="0.2">
      <c r="A10903" s="505">
        <v>39896</v>
      </c>
      <c r="B10903" s="98" t="s">
        <v>14477</v>
      </c>
      <c r="C10903" s="99" t="s">
        <v>10111</v>
      </c>
      <c r="D10903" s="100">
        <v>33.4</v>
      </c>
    </row>
    <row r="10904" spans="1:4" x14ac:dyDescent="0.2">
      <c r="A10904" s="505">
        <v>38873</v>
      </c>
      <c r="B10904" s="98" t="s">
        <v>14478</v>
      </c>
      <c r="C10904" s="99" t="s">
        <v>10111</v>
      </c>
      <c r="D10904" s="100">
        <v>12.06</v>
      </c>
    </row>
    <row r="10905" spans="1:4" x14ac:dyDescent="0.2">
      <c r="A10905" s="505">
        <v>38874</v>
      </c>
      <c r="B10905" s="98" t="s">
        <v>14479</v>
      </c>
      <c r="C10905" s="99" t="s">
        <v>10111</v>
      </c>
      <c r="D10905" s="100">
        <v>14.67</v>
      </c>
    </row>
    <row r="10906" spans="1:4" x14ac:dyDescent="0.2">
      <c r="A10906" s="505">
        <v>38875</v>
      </c>
      <c r="B10906" s="98" t="s">
        <v>14480</v>
      </c>
      <c r="C10906" s="99" t="s">
        <v>10111</v>
      </c>
      <c r="D10906" s="100">
        <v>25.92</v>
      </c>
    </row>
    <row r="10907" spans="1:4" x14ac:dyDescent="0.2">
      <c r="A10907" s="505">
        <v>38876</v>
      </c>
      <c r="B10907" s="98" t="s">
        <v>14481</v>
      </c>
      <c r="C10907" s="99" t="s">
        <v>10111</v>
      </c>
      <c r="D10907" s="100">
        <v>34.880000000000003</v>
      </c>
    </row>
    <row r="10908" spans="1:4" ht="25.5" x14ac:dyDescent="0.2">
      <c r="A10908" s="505">
        <v>39000</v>
      </c>
      <c r="B10908" s="98" t="s">
        <v>14482</v>
      </c>
      <c r="C10908" s="99" t="s">
        <v>10111</v>
      </c>
      <c r="D10908" s="100">
        <v>19.84</v>
      </c>
    </row>
    <row r="10909" spans="1:4" x14ac:dyDescent="0.2">
      <c r="A10909" s="505">
        <v>38674</v>
      </c>
      <c r="B10909" s="98" t="s">
        <v>14483</v>
      </c>
      <c r="C10909" s="99" t="s">
        <v>10111</v>
      </c>
      <c r="D10909" s="100">
        <v>18.39</v>
      </c>
    </row>
    <row r="10910" spans="1:4" x14ac:dyDescent="0.2">
      <c r="A10910" s="505">
        <v>38911</v>
      </c>
      <c r="B10910" s="98" t="s">
        <v>14484</v>
      </c>
      <c r="C10910" s="99" t="s">
        <v>10111</v>
      </c>
      <c r="D10910" s="100">
        <v>43.25</v>
      </c>
    </row>
    <row r="10911" spans="1:4" x14ac:dyDescent="0.2">
      <c r="A10911" s="505">
        <v>38912</v>
      </c>
      <c r="B10911" s="98" t="s">
        <v>14485</v>
      </c>
      <c r="C10911" s="99" t="s">
        <v>10111</v>
      </c>
      <c r="D10911" s="100">
        <v>54.97</v>
      </c>
    </row>
    <row r="10912" spans="1:4" x14ac:dyDescent="0.2">
      <c r="A10912" s="505">
        <v>38019</v>
      </c>
      <c r="B10912" s="98" t="s">
        <v>14486</v>
      </c>
      <c r="C10912" s="99" t="s">
        <v>10111</v>
      </c>
      <c r="D10912" s="100">
        <v>4.6100000000000003</v>
      </c>
    </row>
    <row r="10913" spans="1:4" x14ac:dyDescent="0.2">
      <c r="A10913" s="505">
        <v>38020</v>
      </c>
      <c r="B10913" s="98" t="s">
        <v>14487</v>
      </c>
      <c r="C10913" s="99" t="s">
        <v>10111</v>
      </c>
      <c r="D10913" s="100">
        <v>5.83</v>
      </c>
    </row>
    <row r="10914" spans="1:4" x14ac:dyDescent="0.2">
      <c r="A10914" s="505">
        <v>38454</v>
      </c>
      <c r="B10914" s="98" t="s">
        <v>14488</v>
      </c>
      <c r="C10914" s="99" t="s">
        <v>10111</v>
      </c>
      <c r="D10914" s="100">
        <v>3.62</v>
      </c>
    </row>
    <row r="10915" spans="1:4" x14ac:dyDescent="0.2">
      <c r="A10915" s="505">
        <v>38455</v>
      </c>
      <c r="B10915" s="98" t="s">
        <v>14489</v>
      </c>
      <c r="C10915" s="99" t="s">
        <v>10111</v>
      </c>
      <c r="D10915" s="100">
        <v>3.31</v>
      </c>
    </row>
    <row r="10916" spans="1:4" x14ac:dyDescent="0.2">
      <c r="A10916" s="505">
        <v>38462</v>
      </c>
      <c r="B10916" s="98" t="s">
        <v>14490</v>
      </c>
      <c r="C10916" s="99" t="s">
        <v>10111</v>
      </c>
      <c r="D10916" s="100">
        <v>93.58</v>
      </c>
    </row>
    <row r="10917" spans="1:4" x14ac:dyDescent="0.2">
      <c r="A10917" s="505">
        <v>36362</v>
      </c>
      <c r="B10917" s="98" t="s">
        <v>14491</v>
      </c>
      <c r="C10917" s="99" t="s">
        <v>10111</v>
      </c>
      <c r="D10917" s="100">
        <v>1.42</v>
      </c>
    </row>
    <row r="10918" spans="1:4" x14ac:dyDescent="0.2">
      <c r="A10918" s="505">
        <v>36298</v>
      </c>
      <c r="B10918" s="98" t="s">
        <v>14492</v>
      </c>
      <c r="C10918" s="99" t="s">
        <v>10111</v>
      </c>
      <c r="D10918" s="100">
        <v>2.11</v>
      </c>
    </row>
    <row r="10919" spans="1:4" x14ac:dyDescent="0.2">
      <c r="A10919" s="505">
        <v>38456</v>
      </c>
      <c r="B10919" s="98" t="s">
        <v>14493</v>
      </c>
      <c r="C10919" s="99" t="s">
        <v>10111</v>
      </c>
      <c r="D10919" s="100">
        <v>3.44</v>
      </c>
    </row>
    <row r="10920" spans="1:4" x14ac:dyDescent="0.2">
      <c r="A10920" s="505">
        <v>38457</v>
      </c>
      <c r="B10920" s="98" t="s">
        <v>14494</v>
      </c>
      <c r="C10920" s="99" t="s">
        <v>10111</v>
      </c>
      <c r="D10920" s="100">
        <v>7.76</v>
      </c>
    </row>
    <row r="10921" spans="1:4" x14ac:dyDescent="0.2">
      <c r="A10921" s="505">
        <v>38458</v>
      </c>
      <c r="B10921" s="98" t="s">
        <v>14495</v>
      </c>
      <c r="C10921" s="99" t="s">
        <v>10111</v>
      </c>
      <c r="D10921" s="100">
        <v>10.4</v>
      </c>
    </row>
    <row r="10922" spans="1:4" x14ac:dyDescent="0.2">
      <c r="A10922" s="505">
        <v>38459</v>
      </c>
      <c r="B10922" s="98" t="s">
        <v>14496</v>
      </c>
      <c r="C10922" s="99" t="s">
        <v>10111</v>
      </c>
      <c r="D10922" s="100">
        <v>18.350000000000001</v>
      </c>
    </row>
    <row r="10923" spans="1:4" x14ac:dyDescent="0.2">
      <c r="A10923" s="505">
        <v>38460</v>
      </c>
      <c r="B10923" s="98" t="s">
        <v>14497</v>
      </c>
      <c r="C10923" s="99" t="s">
        <v>10111</v>
      </c>
      <c r="D10923" s="100">
        <v>38.33</v>
      </c>
    </row>
    <row r="10924" spans="1:4" x14ac:dyDescent="0.2">
      <c r="A10924" s="505">
        <v>38461</v>
      </c>
      <c r="B10924" s="98" t="s">
        <v>14498</v>
      </c>
      <c r="C10924" s="99" t="s">
        <v>10111</v>
      </c>
      <c r="D10924" s="100">
        <v>58.48</v>
      </c>
    </row>
    <row r="10925" spans="1:4" x14ac:dyDescent="0.2">
      <c r="A10925" s="505">
        <v>7094</v>
      </c>
      <c r="B10925" s="98" t="s">
        <v>14499</v>
      </c>
      <c r="C10925" s="99" t="s">
        <v>10111</v>
      </c>
      <c r="D10925" s="100">
        <v>6.5</v>
      </c>
    </row>
    <row r="10926" spans="1:4" x14ac:dyDescent="0.2">
      <c r="A10926" s="505">
        <v>7116</v>
      </c>
      <c r="B10926" s="98" t="s">
        <v>14500</v>
      </c>
      <c r="C10926" s="99" t="s">
        <v>10111</v>
      </c>
      <c r="D10926" s="100">
        <v>2.12</v>
      </c>
    </row>
    <row r="10927" spans="1:4" x14ac:dyDescent="0.2">
      <c r="A10927" s="505">
        <v>7118</v>
      </c>
      <c r="B10927" s="98" t="s">
        <v>14501</v>
      </c>
      <c r="C10927" s="99" t="s">
        <v>10111</v>
      </c>
      <c r="D10927" s="100">
        <v>14.52</v>
      </c>
    </row>
    <row r="10928" spans="1:4" x14ac:dyDescent="0.2">
      <c r="A10928" s="505">
        <v>7117</v>
      </c>
      <c r="B10928" s="98" t="s">
        <v>14502</v>
      </c>
      <c r="C10928" s="99" t="s">
        <v>10111</v>
      </c>
      <c r="D10928" s="100">
        <v>11.04</v>
      </c>
    </row>
    <row r="10929" spans="1:4" x14ac:dyDescent="0.2">
      <c r="A10929" s="505">
        <v>7098</v>
      </c>
      <c r="B10929" s="98" t="s">
        <v>14503</v>
      </c>
      <c r="C10929" s="99" t="s">
        <v>10111</v>
      </c>
      <c r="D10929" s="100">
        <v>1.83</v>
      </c>
    </row>
    <row r="10930" spans="1:4" x14ac:dyDescent="0.2">
      <c r="A10930" s="505">
        <v>7110</v>
      </c>
      <c r="B10930" s="98" t="s">
        <v>14504</v>
      </c>
      <c r="C10930" s="99" t="s">
        <v>10111</v>
      </c>
      <c r="D10930" s="100">
        <v>26.22</v>
      </c>
    </row>
    <row r="10931" spans="1:4" x14ac:dyDescent="0.2">
      <c r="A10931" s="505">
        <v>7123</v>
      </c>
      <c r="B10931" s="98" t="s">
        <v>14505</v>
      </c>
      <c r="C10931" s="99" t="s">
        <v>10111</v>
      </c>
      <c r="D10931" s="100">
        <v>2.42</v>
      </c>
    </row>
    <row r="10932" spans="1:4" ht="25.5" x14ac:dyDescent="0.2">
      <c r="A10932" s="505">
        <v>7121</v>
      </c>
      <c r="B10932" s="98" t="s">
        <v>14506</v>
      </c>
      <c r="C10932" s="99" t="s">
        <v>10111</v>
      </c>
      <c r="D10932" s="100">
        <v>6.79</v>
      </c>
    </row>
    <row r="10933" spans="1:4" ht="25.5" x14ac:dyDescent="0.2">
      <c r="A10933" s="505">
        <v>7137</v>
      </c>
      <c r="B10933" s="98" t="s">
        <v>14507</v>
      </c>
      <c r="C10933" s="99" t="s">
        <v>10111</v>
      </c>
      <c r="D10933" s="100">
        <v>7.43</v>
      </c>
    </row>
    <row r="10934" spans="1:4" ht="25.5" x14ac:dyDescent="0.2">
      <c r="A10934" s="505">
        <v>7122</v>
      </c>
      <c r="B10934" s="98" t="s">
        <v>14508</v>
      </c>
      <c r="C10934" s="99" t="s">
        <v>10111</v>
      </c>
      <c r="D10934" s="100">
        <v>7.65</v>
      </c>
    </row>
    <row r="10935" spans="1:4" ht="25.5" x14ac:dyDescent="0.2">
      <c r="A10935" s="505">
        <v>7114</v>
      </c>
      <c r="B10935" s="98" t="s">
        <v>14509</v>
      </c>
      <c r="C10935" s="99" t="s">
        <v>10111</v>
      </c>
      <c r="D10935" s="100">
        <v>12.77</v>
      </c>
    </row>
    <row r="10936" spans="1:4" ht="25.5" x14ac:dyDescent="0.2">
      <c r="A10936" s="505">
        <v>7109</v>
      </c>
      <c r="B10936" s="98" t="s">
        <v>14510</v>
      </c>
      <c r="C10936" s="99" t="s">
        <v>10111</v>
      </c>
      <c r="D10936" s="100">
        <v>1.81</v>
      </c>
    </row>
    <row r="10937" spans="1:4" ht="25.5" x14ac:dyDescent="0.2">
      <c r="A10937" s="505">
        <v>7135</v>
      </c>
      <c r="B10937" s="98" t="s">
        <v>14511</v>
      </c>
      <c r="C10937" s="99" t="s">
        <v>10111</v>
      </c>
      <c r="D10937" s="100">
        <v>2.88</v>
      </c>
    </row>
    <row r="10938" spans="1:4" ht="25.5" x14ac:dyDescent="0.2">
      <c r="A10938" s="505">
        <v>37947</v>
      </c>
      <c r="B10938" s="98" t="s">
        <v>14512</v>
      </c>
      <c r="C10938" s="99" t="s">
        <v>10111</v>
      </c>
      <c r="D10938" s="100">
        <v>2.8</v>
      </c>
    </row>
    <row r="10939" spans="1:4" ht="25.5" x14ac:dyDescent="0.2">
      <c r="A10939" s="505">
        <v>7103</v>
      </c>
      <c r="B10939" s="98" t="s">
        <v>14513</v>
      </c>
      <c r="C10939" s="99" t="s">
        <v>10111</v>
      </c>
      <c r="D10939" s="100">
        <v>12.77</v>
      </c>
    </row>
    <row r="10940" spans="1:4" x14ac:dyDescent="0.2">
      <c r="A10940" s="505">
        <v>40419</v>
      </c>
      <c r="B10940" s="98" t="s">
        <v>14514</v>
      </c>
      <c r="C10940" s="99" t="s">
        <v>10111</v>
      </c>
      <c r="D10940" s="100">
        <v>25.56</v>
      </c>
    </row>
    <row r="10941" spans="1:4" x14ac:dyDescent="0.2">
      <c r="A10941" s="505">
        <v>40420</v>
      </c>
      <c r="B10941" s="98" t="s">
        <v>14515</v>
      </c>
      <c r="C10941" s="99" t="s">
        <v>10111</v>
      </c>
      <c r="D10941" s="100">
        <v>37.29</v>
      </c>
    </row>
    <row r="10942" spans="1:4" x14ac:dyDescent="0.2">
      <c r="A10942" s="505">
        <v>40421</v>
      </c>
      <c r="B10942" s="98" t="s">
        <v>14516</v>
      </c>
      <c r="C10942" s="99" t="s">
        <v>10111</v>
      </c>
      <c r="D10942" s="100">
        <v>39.700000000000003</v>
      </c>
    </row>
    <row r="10943" spans="1:4" x14ac:dyDescent="0.2">
      <c r="A10943" s="505">
        <v>7126</v>
      </c>
      <c r="B10943" s="98" t="s">
        <v>14517</v>
      </c>
      <c r="C10943" s="99" t="s">
        <v>10111</v>
      </c>
      <c r="D10943" s="100">
        <v>11.61</v>
      </c>
    </row>
    <row r="10944" spans="1:4" x14ac:dyDescent="0.2">
      <c r="A10944" s="505">
        <v>38905</v>
      </c>
      <c r="B10944" s="98" t="s">
        <v>14518</v>
      </c>
      <c r="C10944" s="99" t="s">
        <v>10111</v>
      </c>
      <c r="D10944" s="100">
        <v>13.55</v>
      </c>
    </row>
    <row r="10945" spans="1:4" x14ac:dyDescent="0.2">
      <c r="A10945" s="505">
        <v>38907</v>
      </c>
      <c r="B10945" s="98" t="s">
        <v>14519</v>
      </c>
      <c r="C10945" s="99" t="s">
        <v>10111</v>
      </c>
      <c r="D10945" s="100">
        <v>14.42</v>
      </c>
    </row>
    <row r="10946" spans="1:4" x14ac:dyDescent="0.2">
      <c r="A10946" s="505">
        <v>38908</v>
      </c>
      <c r="B10946" s="98" t="s">
        <v>14520</v>
      </c>
      <c r="C10946" s="99" t="s">
        <v>10111</v>
      </c>
      <c r="D10946" s="100">
        <v>16.23</v>
      </c>
    </row>
    <row r="10947" spans="1:4" x14ac:dyDescent="0.2">
      <c r="A10947" s="505">
        <v>38909</v>
      </c>
      <c r="B10947" s="98" t="s">
        <v>14521</v>
      </c>
      <c r="C10947" s="99" t="s">
        <v>10111</v>
      </c>
      <c r="D10947" s="100">
        <v>23.33</v>
      </c>
    </row>
    <row r="10948" spans="1:4" x14ac:dyDescent="0.2">
      <c r="A10948" s="505">
        <v>38910</v>
      </c>
      <c r="B10948" s="98" t="s">
        <v>14522</v>
      </c>
      <c r="C10948" s="99" t="s">
        <v>10111</v>
      </c>
      <c r="D10948" s="100">
        <v>25.2</v>
      </c>
    </row>
    <row r="10949" spans="1:4" x14ac:dyDescent="0.2">
      <c r="A10949" s="505">
        <v>38897</v>
      </c>
      <c r="B10949" s="98" t="s">
        <v>14523</v>
      </c>
      <c r="C10949" s="99" t="s">
        <v>10111</v>
      </c>
      <c r="D10949" s="100">
        <v>13.61</v>
      </c>
    </row>
    <row r="10950" spans="1:4" x14ac:dyDescent="0.2">
      <c r="A10950" s="505">
        <v>38899</v>
      </c>
      <c r="B10950" s="98" t="s">
        <v>14524</v>
      </c>
      <c r="C10950" s="99" t="s">
        <v>10111</v>
      </c>
      <c r="D10950" s="100">
        <v>15.31</v>
      </c>
    </row>
    <row r="10951" spans="1:4" x14ac:dyDescent="0.2">
      <c r="A10951" s="505">
        <v>38900</v>
      </c>
      <c r="B10951" s="98" t="s">
        <v>14525</v>
      </c>
      <c r="C10951" s="99" t="s">
        <v>10111</v>
      </c>
      <c r="D10951" s="100">
        <v>15.96</v>
      </c>
    </row>
    <row r="10952" spans="1:4" x14ac:dyDescent="0.2">
      <c r="A10952" s="505">
        <v>38901</v>
      </c>
      <c r="B10952" s="98" t="s">
        <v>14526</v>
      </c>
      <c r="C10952" s="99" t="s">
        <v>10111</v>
      </c>
      <c r="D10952" s="100">
        <v>26.11</v>
      </c>
    </row>
    <row r="10953" spans="1:4" x14ac:dyDescent="0.2">
      <c r="A10953" s="505">
        <v>38904</v>
      </c>
      <c r="B10953" s="98" t="s">
        <v>14527</v>
      </c>
      <c r="C10953" s="99" t="s">
        <v>10111</v>
      </c>
      <c r="D10953" s="100">
        <v>42.42</v>
      </c>
    </row>
    <row r="10954" spans="1:4" x14ac:dyDescent="0.2">
      <c r="A10954" s="505">
        <v>38903</v>
      </c>
      <c r="B10954" s="98" t="s">
        <v>14528</v>
      </c>
      <c r="C10954" s="99" t="s">
        <v>10111</v>
      </c>
      <c r="D10954" s="100">
        <v>42.15</v>
      </c>
    </row>
    <row r="10955" spans="1:4" x14ac:dyDescent="0.2">
      <c r="A10955" s="505">
        <v>7091</v>
      </c>
      <c r="B10955" s="98" t="s">
        <v>14529</v>
      </c>
      <c r="C10955" s="99" t="s">
        <v>10111</v>
      </c>
      <c r="D10955" s="100">
        <v>11.51</v>
      </c>
    </row>
    <row r="10956" spans="1:4" x14ac:dyDescent="0.2">
      <c r="A10956" s="505">
        <v>11655</v>
      </c>
      <c r="B10956" s="98" t="s">
        <v>14530</v>
      </c>
      <c r="C10956" s="99" t="s">
        <v>10111</v>
      </c>
      <c r="D10956" s="100">
        <v>10.3</v>
      </c>
    </row>
    <row r="10957" spans="1:4" x14ac:dyDescent="0.2">
      <c r="A10957" s="505">
        <v>11656</v>
      </c>
      <c r="B10957" s="98" t="s">
        <v>14531</v>
      </c>
      <c r="C10957" s="99" t="s">
        <v>10111</v>
      </c>
      <c r="D10957" s="100">
        <v>10.6</v>
      </c>
    </row>
    <row r="10958" spans="1:4" x14ac:dyDescent="0.2">
      <c r="A10958" s="505">
        <v>37948</v>
      </c>
      <c r="B10958" s="98" t="s">
        <v>14532</v>
      </c>
      <c r="C10958" s="99" t="s">
        <v>10111</v>
      </c>
      <c r="D10958" s="100">
        <v>2.29</v>
      </c>
    </row>
    <row r="10959" spans="1:4" x14ac:dyDescent="0.2">
      <c r="A10959" s="505">
        <v>7097</v>
      </c>
      <c r="B10959" s="98" t="s">
        <v>14533</v>
      </c>
      <c r="C10959" s="99" t="s">
        <v>10111</v>
      </c>
      <c r="D10959" s="100">
        <v>5.1100000000000003</v>
      </c>
    </row>
    <row r="10960" spans="1:4" x14ac:dyDescent="0.2">
      <c r="A10960" s="505">
        <v>11657</v>
      </c>
      <c r="B10960" s="98" t="s">
        <v>14534</v>
      </c>
      <c r="C10960" s="99" t="s">
        <v>10111</v>
      </c>
      <c r="D10960" s="100">
        <v>8.94</v>
      </c>
    </row>
    <row r="10961" spans="1:4" x14ac:dyDescent="0.2">
      <c r="A10961" s="505">
        <v>11658</v>
      </c>
      <c r="B10961" s="98" t="s">
        <v>14535</v>
      </c>
      <c r="C10961" s="99" t="s">
        <v>10111</v>
      </c>
      <c r="D10961" s="100">
        <v>10.1</v>
      </c>
    </row>
    <row r="10962" spans="1:4" x14ac:dyDescent="0.2">
      <c r="A10962" s="505">
        <v>7146</v>
      </c>
      <c r="B10962" s="98" t="s">
        <v>14536</v>
      </c>
      <c r="C10962" s="99" t="s">
        <v>10111</v>
      </c>
      <c r="D10962" s="100">
        <v>115.4</v>
      </c>
    </row>
    <row r="10963" spans="1:4" x14ac:dyDescent="0.2">
      <c r="A10963" s="505">
        <v>7138</v>
      </c>
      <c r="B10963" s="98" t="s">
        <v>14537</v>
      </c>
      <c r="C10963" s="99" t="s">
        <v>10111</v>
      </c>
      <c r="D10963" s="100">
        <v>0.71</v>
      </c>
    </row>
    <row r="10964" spans="1:4" x14ac:dyDescent="0.2">
      <c r="A10964" s="505">
        <v>7139</v>
      </c>
      <c r="B10964" s="98" t="s">
        <v>14538</v>
      </c>
      <c r="C10964" s="99" t="s">
        <v>10111</v>
      </c>
      <c r="D10964" s="100">
        <v>0.98</v>
      </c>
    </row>
    <row r="10965" spans="1:4" x14ac:dyDescent="0.2">
      <c r="A10965" s="505">
        <v>7140</v>
      </c>
      <c r="B10965" s="98" t="s">
        <v>14539</v>
      </c>
      <c r="C10965" s="99" t="s">
        <v>10111</v>
      </c>
      <c r="D10965" s="100">
        <v>2.4500000000000002</v>
      </c>
    </row>
    <row r="10966" spans="1:4" x14ac:dyDescent="0.2">
      <c r="A10966" s="505">
        <v>7141</v>
      </c>
      <c r="B10966" s="98" t="s">
        <v>14540</v>
      </c>
      <c r="C10966" s="99" t="s">
        <v>10111</v>
      </c>
      <c r="D10966" s="100">
        <v>6.33</v>
      </c>
    </row>
    <row r="10967" spans="1:4" x14ac:dyDescent="0.2">
      <c r="A10967" s="505">
        <v>7143</v>
      </c>
      <c r="B10967" s="98" t="s">
        <v>14541</v>
      </c>
      <c r="C10967" s="99" t="s">
        <v>10111</v>
      </c>
      <c r="D10967" s="100">
        <v>20.52</v>
      </c>
    </row>
    <row r="10968" spans="1:4" x14ac:dyDescent="0.2">
      <c r="A10968" s="505">
        <v>7144</v>
      </c>
      <c r="B10968" s="98" t="s">
        <v>14542</v>
      </c>
      <c r="C10968" s="99" t="s">
        <v>10111</v>
      </c>
      <c r="D10968" s="100">
        <v>39.33</v>
      </c>
    </row>
    <row r="10969" spans="1:4" x14ac:dyDescent="0.2">
      <c r="A10969" s="505">
        <v>7145</v>
      </c>
      <c r="B10969" s="98" t="s">
        <v>14543</v>
      </c>
      <c r="C10969" s="99" t="s">
        <v>10111</v>
      </c>
      <c r="D10969" s="100">
        <v>61.69</v>
      </c>
    </row>
    <row r="10970" spans="1:4" x14ac:dyDescent="0.2">
      <c r="A10970" s="505">
        <v>7142</v>
      </c>
      <c r="B10970" s="98" t="s">
        <v>14544</v>
      </c>
      <c r="C10970" s="99" t="s">
        <v>10111</v>
      </c>
      <c r="D10970" s="100">
        <v>7.15</v>
      </c>
    </row>
    <row r="10971" spans="1:4" x14ac:dyDescent="0.2">
      <c r="A10971" s="505">
        <v>3593</v>
      </c>
      <c r="B10971" s="98" t="s">
        <v>14545</v>
      </c>
      <c r="C10971" s="99" t="s">
        <v>10111</v>
      </c>
      <c r="D10971" s="100">
        <v>54.05</v>
      </c>
    </row>
    <row r="10972" spans="1:4" x14ac:dyDescent="0.2">
      <c r="A10972" s="505">
        <v>3588</v>
      </c>
      <c r="B10972" s="98" t="s">
        <v>14546</v>
      </c>
      <c r="C10972" s="99" t="s">
        <v>10111</v>
      </c>
      <c r="D10972" s="100">
        <v>41.66</v>
      </c>
    </row>
    <row r="10973" spans="1:4" x14ac:dyDescent="0.2">
      <c r="A10973" s="505">
        <v>3585</v>
      </c>
      <c r="B10973" s="98" t="s">
        <v>14547</v>
      </c>
      <c r="C10973" s="99" t="s">
        <v>10111</v>
      </c>
      <c r="D10973" s="100">
        <v>12.87</v>
      </c>
    </row>
    <row r="10974" spans="1:4" x14ac:dyDescent="0.2">
      <c r="A10974" s="505">
        <v>3587</v>
      </c>
      <c r="B10974" s="98" t="s">
        <v>14548</v>
      </c>
      <c r="C10974" s="99" t="s">
        <v>10111</v>
      </c>
      <c r="D10974" s="100">
        <v>25.85</v>
      </c>
    </row>
    <row r="10975" spans="1:4" x14ac:dyDescent="0.2">
      <c r="A10975" s="505">
        <v>3590</v>
      </c>
      <c r="B10975" s="98" t="s">
        <v>14549</v>
      </c>
      <c r="C10975" s="99" t="s">
        <v>10111</v>
      </c>
      <c r="D10975" s="100">
        <v>153.47</v>
      </c>
    </row>
    <row r="10976" spans="1:4" x14ac:dyDescent="0.2">
      <c r="A10976" s="505">
        <v>3589</v>
      </c>
      <c r="B10976" s="98" t="s">
        <v>14550</v>
      </c>
      <c r="C10976" s="99" t="s">
        <v>10111</v>
      </c>
      <c r="D10976" s="100">
        <v>82.37</v>
      </c>
    </row>
    <row r="10977" spans="1:4" x14ac:dyDescent="0.2">
      <c r="A10977" s="505">
        <v>3586</v>
      </c>
      <c r="B10977" s="98" t="s">
        <v>14551</v>
      </c>
      <c r="C10977" s="99" t="s">
        <v>10111</v>
      </c>
      <c r="D10977" s="100">
        <v>16.850000000000001</v>
      </c>
    </row>
    <row r="10978" spans="1:4" x14ac:dyDescent="0.2">
      <c r="A10978" s="505">
        <v>3592</v>
      </c>
      <c r="B10978" s="98" t="s">
        <v>14552</v>
      </c>
      <c r="C10978" s="99" t="s">
        <v>10111</v>
      </c>
      <c r="D10978" s="100">
        <v>242.59</v>
      </c>
    </row>
    <row r="10979" spans="1:4" x14ac:dyDescent="0.2">
      <c r="A10979" s="505">
        <v>3591</v>
      </c>
      <c r="B10979" s="98" t="s">
        <v>14553</v>
      </c>
      <c r="C10979" s="99" t="s">
        <v>10111</v>
      </c>
      <c r="D10979" s="100">
        <v>388.88</v>
      </c>
    </row>
    <row r="10980" spans="1:4" x14ac:dyDescent="0.2">
      <c r="A10980" s="505">
        <v>40396</v>
      </c>
      <c r="B10980" s="98" t="s">
        <v>19017</v>
      </c>
      <c r="C10980" s="99" t="s">
        <v>10111</v>
      </c>
      <c r="D10980" s="100">
        <v>103.62</v>
      </c>
    </row>
    <row r="10981" spans="1:4" x14ac:dyDescent="0.2">
      <c r="A10981" s="505">
        <v>40395</v>
      </c>
      <c r="B10981" s="98" t="s">
        <v>19018</v>
      </c>
      <c r="C10981" s="99" t="s">
        <v>10111</v>
      </c>
      <c r="D10981" s="100">
        <v>79.52</v>
      </c>
    </row>
    <row r="10982" spans="1:4" x14ac:dyDescent="0.2">
      <c r="A10982" s="505">
        <v>40392</v>
      </c>
      <c r="B10982" s="98" t="s">
        <v>19019</v>
      </c>
      <c r="C10982" s="99" t="s">
        <v>10111</v>
      </c>
      <c r="D10982" s="100">
        <v>25.58</v>
      </c>
    </row>
    <row r="10983" spans="1:4" x14ac:dyDescent="0.2">
      <c r="A10983" s="505">
        <v>40394</v>
      </c>
      <c r="B10983" s="98" t="s">
        <v>19020</v>
      </c>
      <c r="C10983" s="99" t="s">
        <v>10111</v>
      </c>
      <c r="D10983" s="100">
        <v>51.77</v>
      </c>
    </row>
    <row r="10984" spans="1:4" x14ac:dyDescent="0.2">
      <c r="A10984" s="505">
        <v>40398</v>
      </c>
      <c r="B10984" s="98" t="s">
        <v>19021</v>
      </c>
      <c r="C10984" s="99" t="s">
        <v>10111</v>
      </c>
      <c r="D10984" s="100">
        <v>332.43</v>
      </c>
    </row>
    <row r="10985" spans="1:4" x14ac:dyDescent="0.2">
      <c r="A10985" s="505">
        <v>40397</v>
      </c>
      <c r="B10985" s="98" t="s">
        <v>19022</v>
      </c>
      <c r="C10985" s="99" t="s">
        <v>10111</v>
      </c>
      <c r="D10985" s="100">
        <v>170.24</v>
      </c>
    </row>
    <row r="10986" spans="1:4" x14ac:dyDescent="0.2">
      <c r="A10986" s="505">
        <v>40393</v>
      </c>
      <c r="B10986" s="98" t="s">
        <v>19023</v>
      </c>
      <c r="C10986" s="99" t="s">
        <v>10111</v>
      </c>
      <c r="D10986" s="100">
        <v>32.96</v>
      </c>
    </row>
    <row r="10987" spans="1:4" x14ac:dyDescent="0.2">
      <c r="A10987" s="505">
        <v>40399</v>
      </c>
      <c r="B10987" s="98" t="s">
        <v>19024</v>
      </c>
      <c r="C10987" s="99" t="s">
        <v>10111</v>
      </c>
      <c r="D10987" s="100">
        <v>543.86</v>
      </c>
    </row>
    <row r="10988" spans="1:4" x14ac:dyDescent="0.2">
      <c r="A10988" s="505">
        <v>39322</v>
      </c>
      <c r="B10988" s="98" t="s">
        <v>14554</v>
      </c>
      <c r="C10988" s="99" t="s">
        <v>10111</v>
      </c>
      <c r="D10988" s="100">
        <v>16.440000000000001</v>
      </c>
    </row>
    <row r="10989" spans="1:4" x14ac:dyDescent="0.2">
      <c r="A10989" s="505">
        <v>39289</v>
      </c>
      <c r="B10989" s="98" t="s">
        <v>14555</v>
      </c>
      <c r="C10989" s="99" t="s">
        <v>10111</v>
      </c>
      <c r="D10989" s="100">
        <v>19.7</v>
      </c>
    </row>
    <row r="10990" spans="1:4" x14ac:dyDescent="0.2">
      <c r="A10990" s="505">
        <v>39290</v>
      </c>
      <c r="B10990" s="98" t="s">
        <v>14556</v>
      </c>
      <c r="C10990" s="99" t="s">
        <v>10111</v>
      </c>
      <c r="D10990" s="100">
        <v>33.43</v>
      </c>
    </row>
    <row r="10991" spans="1:4" x14ac:dyDescent="0.2">
      <c r="A10991" s="505">
        <v>39291</v>
      </c>
      <c r="B10991" s="98" t="s">
        <v>14557</v>
      </c>
      <c r="C10991" s="99" t="s">
        <v>10111</v>
      </c>
      <c r="D10991" s="100">
        <v>50.06</v>
      </c>
    </row>
    <row r="10992" spans="1:4" x14ac:dyDescent="0.2">
      <c r="A10992" s="505">
        <v>20174</v>
      </c>
      <c r="B10992" s="98" t="s">
        <v>14558</v>
      </c>
      <c r="C10992" s="99" t="s">
        <v>10111</v>
      </c>
      <c r="D10992" s="100">
        <v>49.63</v>
      </c>
    </row>
    <row r="10993" spans="1:4" x14ac:dyDescent="0.2">
      <c r="A10993" s="505">
        <v>41892</v>
      </c>
      <c r="B10993" s="98" t="s">
        <v>14559</v>
      </c>
      <c r="C10993" s="99" t="s">
        <v>10111</v>
      </c>
      <c r="D10993" s="100">
        <v>90.85</v>
      </c>
    </row>
    <row r="10994" spans="1:4" x14ac:dyDescent="0.2">
      <c r="A10994" s="505">
        <v>7048</v>
      </c>
      <c r="B10994" s="98" t="s">
        <v>14560</v>
      </c>
      <c r="C10994" s="99" t="s">
        <v>10111</v>
      </c>
      <c r="D10994" s="100">
        <v>19.52</v>
      </c>
    </row>
    <row r="10995" spans="1:4" x14ac:dyDescent="0.2">
      <c r="A10995" s="505">
        <v>7088</v>
      </c>
      <c r="B10995" s="98" t="s">
        <v>14561</v>
      </c>
      <c r="C10995" s="99" t="s">
        <v>10111</v>
      </c>
      <c r="D10995" s="100">
        <v>48.92</v>
      </c>
    </row>
    <row r="10996" spans="1:4" x14ac:dyDescent="0.2">
      <c r="A10996" s="505">
        <v>20179</v>
      </c>
      <c r="B10996" s="98" t="s">
        <v>14562</v>
      </c>
      <c r="C10996" s="99" t="s">
        <v>10111</v>
      </c>
      <c r="D10996" s="100">
        <v>31.38</v>
      </c>
    </row>
    <row r="10997" spans="1:4" x14ac:dyDescent="0.2">
      <c r="A10997" s="505">
        <v>20178</v>
      </c>
      <c r="B10997" s="98" t="s">
        <v>14563</v>
      </c>
      <c r="C10997" s="99" t="s">
        <v>10111</v>
      </c>
      <c r="D10997" s="100">
        <v>22.79</v>
      </c>
    </row>
    <row r="10998" spans="1:4" x14ac:dyDescent="0.2">
      <c r="A10998" s="505">
        <v>20180</v>
      </c>
      <c r="B10998" s="98" t="s">
        <v>14564</v>
      </c>
      <c r="C10998" s="99" t="s">
        <v>10111</v>
      </c>
      <c r="D10998" s="100">
        <v>53.58</v>
      </c>
    </row>
    <row r="10999" spans="1:4" x14ac:dyDescent="0.2">
      <c r="A10999" s="505">
        <v>20181</v>
      </c>
      <c r="B10999" s="98" t="s">
        <v>14565</v>
      </c>
      <c r="C10999" s="99" t="s">
        <v>10111</v>
      </c>
      <c r="D10999" s="100">
        <v>78.959999999999994</v>
      </c>
    </row>
    <row r="11000" spans="1:4" x14ac:dyDescent="0.2">
      <c r="A11000" s="505">
        <v>20177</v>
      </c>
      <c r="B11000" s="98" t="s">
        <v>14566</v>
      </c>
      <c r="C11000" s="99" t="s">
        <v>10111</v>
      </c>
      <c r="D11000" s="100">
        <v>18.04</v>
      </c>
    </row>
    <row r="11001" spans="1:4" x14ac:dyDescent="0.2">
      <c r="A11001" s="505">
        <v>7082</v>
      </c>
      <c r="B11001" s="98" t="s">
        <v>14567</v>
      </c>
      <c r="C11001" s="99" t="s">
        <v>10111</v>
      </c>
      <c r="D11001" s="100">
        <v>68.03</v>
      </c>
    </row>
    <row r="11002" spans="1:4" x14ac:dyDescent="0.2">
      <c r="A11002" s="505">
        <v>7069</v>
      </c>
      <c r="B11002" s="98" t="s">
        <v>14568</v>
      </c>
      <c r="C11002" s="99" t="s">
        <v>10111</v>
      </c>
      <c r="D11002" s="100">
        <v>112.11</v>
      </c>
    </row>
    <row r="11003" spans="1:4" x14ac:dyDescent="0.2">
      <c r="A11003" s="505">
        <v>7070</v>
      </c>
      <c r="B11003" s="98" t="s">
        <v>14569</v>
      </c>
      <c r="C11003" s="99" t="s">
        <v>10111</v>
      </c>
      <c r="D11003" s="100">
        <v>190.6</v>
      </c>
    </row>
    <row r="11004" spans="1:4" x14ac:dyDescent="0.2">
      <c r="A11004" s="505">
        <v>41893</v>
      </c>
      <c r="B11004" s="98" t="s">
        <v>14570</v>
      </c>
      <c r="C11004" s="99" t="s">
        <v>10111</v>
      </c>
      <c r="D11004" s="100">
        <v>727.32</v>
      </c>
    </row>
    <row r="11005" spans="1:4" x14ac:dyDescent="0.2">
      <c r="A11005" s="505">
        <v>41894</v>
      </c>
      <c r="B11005" s="98" t="s">
        <v>14571</v>
      </c>
      <c r="C11005" s="99" t="s">
        <v>10111</v>
      </c>
      <c r="D11005" s="100">
        <v>1116.1099999999999</v>
      </c>
    </row>
    <row r="11006" spans="1:4" x14ac:dyDescent="0.2">
      <c r="A11006" s="505">
        <v>41895</v>
      </c>
      <c r="B11006" s="98" t="s">
        <v>14572</v>
      </c>
      <c r="C11006" s="99" t="s">
        <v>10111</v>
      </c>
      <c r="D11006" s="100">
        <v>1234.1400000000001</v>
      </c>
    </row>
    <row r="11007" spans="1:4" x14ac:dyDescent="0.2">
      <c r="A11007" s="505">
        <v>20172</v>
      </c>
      <c r="B11007" s="98" t="s">
        <v>14573</v>
      </c>
      <c r="C11007" s="99" t="s">
        <v>10111</v>
      </c>
      <c r="D11007" s="100">
        <v>27.21</v>
      </c>
    </row>
    <row r="11008" spans="1:4" x14ac:dyDescent="0.2">
      <c r="A11008" s="505">
        <v>40945</v>
      </c>
      <c r="B11008" s="98" t="s">
        <v>19025</v>
      </c>
      <c r="C11008" s="99" t="s">
        <v>10112</v>
      </c>
      <c r="D11008" s="100">
        <v>30.11</v>
      </c>
    </row>
    <row r="11009" spans="1:4" x14ac:dyDescent="0.2">
      <c r="A11009" s="505">
        <v>40946</v>
      </c>
      <c r="B11009" s="98" t="s">
        <v>19026</v>
      </c>
      <c r="C11009" s="99" t="s">
        <v>10297</v>
      </c>
      <c r="D11009" s="100">
        <v>2894.22</v>
      </c>
    </row>
    <row r="11010" spans="1:4" x14ac:dyDescent="0.2">
      <c r="A11010" s="505">
        <v>7153</v>
      </c>
      <c r="B11010" s="98" t="s">
        <v>14574</v>
      </c>
      <c r="C11010" s="99" t="s">
        <v>10112</v>
      </c>
      <c r="D11010" s="100">
        <v>30.02</v>
      </c>
    </row>
    <row r="11011" spans="1:4" x14ac:dyDescent="0.2">
      <c r="A11011" s="505">
        <v>41089</v>
      </c>
      <c r="B11011" s="98" t="s">
        <v>14575</v>
      </c>
      <c r="C11011" s="99" t="s">
        <v>10297</v>
      </c>
      <c r="D11011" s="100">
        <v>5264.16</v>
      </c>
    </row>
    <row r="11012" spans="1:4" x14ac:dyDescent="0.2">
      <c r="A11012" s="505">
        <v>40943</v>
      </c>
      <c r="B11012" s="98" t="s">
        <v>19027</v>
      </c>
      <c r="C11012" s="99" t="s">
        <v>10112</v>
      </c>
      <c r="D11012" s="100">
        <v>26.53</v>
      </c>
    </row>
    <row r="11013" spans="1:4" x14ac:dyDescent="0.2">
      <c r="A11013" s="505">
        <v>40944</v>
      </c>
      <c r="B11013" s="98" t="s">
        <v>19028</v>
      </c>
      <c r="C11013" s="99" t="s">
        <v>10297</v>
      </c>
      <c r="D11013" s="100">
        <v>4654.2</v>
      </c>
    </row>
    <row r="11014" spans="1:4" x14ac:dyDescent="0.2">
      <c r="A11014" s="505">
        <v>6175</v>
      </c>
      <c r="B11014" s="98" t="s">
        <v>14576</v>
      </c>
      <c r="C11014" s="99" t="s">
        <v>10112</v>
      </c>
      <c r="D11014" s="100">
        <v>20.03</v>
      </c>
    </row>
    <row r="11015" spans="1:4" x14ac:dyDescent="0.2">
      <c r="A11015" s="505">
        <v>41092</v>
      </c>
      <c r="B11015" s="98" t="s">
        <v>14577</v>
      </c>
      <c r="C11015" s="99" t="s">
        <v>10297</v>
      </c>
      <c r="D11015" s="100">
        <v>3515.03</v>
      </c>
    </row>
    <row r="11016" spans="1:4" ht="25.5" x14ac:dyDescent="0.2">
      <c r="A11016" s="505">
        <v>37712</v>
      </c>
      <c r="B11016" s="98" t="s">
        <v>14578</v>
      </c>
      <c r="C11016" s="99" t="s">
        <v>10114</v>
      </c>
      <c r="D11016" s="100">
        <v>50</v>
      </c>
    </row>
    <row r="11017" spans="1:4" ht="25.5" x14ac:dyDescent="0.2">
      <c r="A11017" s="505">
        <v>34547</v>
      </c>
      <c r="B11017" s="98" t="s">
        <v>14579</v>
      </c>
      <c r="C11017" s="99" t="s">
        <v>10166</v>
      </c>
      <c r="D11017" s="100">
        <v>2.06</v>
      </c>
    </row>
    <row r="11018" spans="1:4" ht="25.5" x14ac:dyDescent="0.2">
      <c r="A11018" s="505">
        <v>34548</v>
      </c>
      <c r="B11018" s="98" t="s">
        <v>14580</v>
      </c>
      <c r="C11018" s="99" t="s">
        <v>10166</v>
      </c>
      <c r="D11018" s="100">
        <v>2.0099999999999998</v>
      </c>
    </row>
    <row r="11019" spans="1:4" x14ac:dyDescent="0.2">
      <c r="A11019" s="505">
        <v>37411</v>
      </c>
      <c r="B11019" s="98" t="s">
        <v>14581</v>
      </c>
      <c r="C11019" s="99" t="s">
        <v>10114</v>
      </c>
      <c r="D11019" s="100">
        <v>10.130000000000001</v>
      </c>
    </row>
    <row r="11020" spans="1:4" ht="25.5" x14ac:dyDescent="0.2">
      <c r="A11020" s="505">
        <v>34558</v>
      </c>
      <c r="B11020" s="98" t="s">
        <v>14582</v>
      </c>
      <c r="C11020" s="99" t="s">
        <v>10166</v>
      </c>
      <c r="D11020" s="100">
        <v>1.35</v>
      </c>
    </row>
    <row r="11021" spans="1:4" ht="25.5" x14ac:dyDescent="0.2">
      <c r="A11021" s="505">
        <v>34550</v>
      </c>
      <c r="B11021" s="98" t="s">
        <v>14583</v>
      </c>
      <c r="C11021" s="99" t="s">
        <v>10166</v>
      </c>
      <c r="D11021" s="100">
        <v>0.72</v>
      </c>
    </row>
    <row r="11022" spans="1:4" ht="25.5" x14ac:dyDescent="0.2">
      <c r="A11022" s="505">
        <v>34557</v>
      </c>
      <c r="B11022" s="98" t="s">
        <v>14584</v>
      </c>
      <c r="C11022" s="99" t="s">
        <v>10166</v>
      </c>
      <c r="D11022" s="100">
        <v>1.26</v>
      </c>
    </row>
    <row r="11023" spans="1:4" ht="25.5" x14ac:dyDescent="0.2">
      <c r="A11023" s="505">
        <v>7155</v>
      </c>
      <c r="B11023" s="98" t="s">
        <v>14585</v>
      </c>
      <c r="C11023" s="99" t="s">
        <v>10114</v>
      </c>
      <c r="D11023" s="100">
        <v>11.67</v>
      </c>
    </row>
    <row r="11024" spans="1:4" ht="25.5" x14ac:dyDescent="0.2">
      <c r="A11024" s="505">
        <v>7154</v>
      </c>
      <c r="B11024" s="98" t="s">
        <v>14586</v>
      </c>
      <c r="C11024" s="99" t="s">
        <v>10170</v>
      </c>
      <c r="D11024" s="100">
        <v>5.25</v>
      </c>
    </row>
    <row r="11025" spans="1:4" ht="25.5" x14ac:dyDescent="0.2">
      <c r="A11025" s="505">
        <v>10915</v>
      </c>
      <c r="B11025" s="98" t="s">
        <v>14587</v>
      </c>
      <c r="C11025" s="99" t="s">
        <v>10170</v>
      </c>
      <c r="D11025" s="100">
        <v>5.45</v>
      </c>
    </row>
    <row r="11026" spans="1:4" ht="25.5" x14ac:dyDescent="0.2">
      <c r="A11026" s="505">
        <v>10917</v>
      </c>
      <c r="B11026" s="98" t="s">
        <v>14588</v>
      </c>
      <c r="C11026" s="99" t="s">
        <v>10114</v>
      </c>
      <c r="D11026" s="100">
        <v>5.3</v>
      </c>
    </row>
    <row r="11027" spans="1:4" ht="25.5" x14ac:dyDescent="0.2">
      <c r="A11027" s="505">
        <v>21141</v>
      </c>
      <c r="B11027" s="98" t="s">
        <v>14589</v>
      </c>
      <c r="C11027" s="99" t="s">
        <v>10114</v>
      </c>
      <c r="D11027" s="100">
        <v>7.84</v>
      </c>
    </row>
    <row r="11028" spans="1:4" ht="25.5" x14ac:dyDescent="0.2">
      <c r="A11028" s="505">
        <v>10916</v>
      </c>
      <c r="B11028" s="98" t="s">
        <v>14590</v>
      </c>
      <c r="C11028" s="99" t="s">
        <v>10170</v>
      </c>
      <c r="D11028" s="100">
        <v>5.3</v>
      </c>
    </row>
    <row r="11029" spans="1:4" ht="25.5" x14ac:dyDescent="0.2">
      <c r="A11029" s="505">
        <v>39508</v>
      </c>
      <c r="B11029" s="98" t="s">
        <v>14591</v>
      </c>
      <c r="C11029" s="99" t="s">
        <v>10114</v>
      </c>
      <c r="D11029" s="100">
        <v>9.32</v>
      </c>
    </row>
    <row r="11030" spans="1:4" ht="25.5" x14ac:dyDescent="0.2">
      <c r="A11030" s="505">
        <v>39507</v>
      </c>
      <c r="B11030" s="98" t="s">
        <v>14592</v>
      </c>
      <c r="C11030" s="99" t="s">
        <v>10114</v>
      </c>
      <c r="D11030" s="100">
        <v>9.1300000000000008</v>
      </c>
    </row>
    <row r="11031" spans="1:4" ht="25.5" x14ac:dyDescent="0.2">
      <c r="A11031" s="505">
        <v>7156</v>
      </c>
      <c r="B11031" s="98" t="s">
        <v>14593</v>
      </c>
      <c r="C11031" s="99" t="s">
        <v>10114</v>
      </c>
      <c r="D11031" s="100">
        <v>15.78</v>
      </c>
    </row>
    <row r="11032" spans="1:4" ht="25.5" x14ac:dyDescent="0.2">
      <c r="A11032" s="505">
        <v>39509</v>
      </c>
      <c r="B11032" s="98" t="s">
        <v>14594</v>
      </c>
      <c r="C11032" s="99" t="s">
        <v>10114</v>
      </c>
      <c r="D11032" s="100">
        <v>7.35</v>
      </c>
    </row>
    <row r="11033" spans="1:4" x14ac:dyDescent="0.2">
      <c r="A11033" s="505">
        <v>25988</v>
      </c>
      <c r="B11033" s="98" t="s">
        <v>14595</v>
      </c>
      <c r="C11033" s="99" t="s">
        <v>10114</v>
      </c>
      <c r="D11033" s="100">
        <v>8.98</v>
      </c>
    </row>
    <row r="11034" spans="1:4" ht="25.5" x14ac:dyDescent="0.2">
      <c r="A11034" s="505">
        <v>10928</v>
      </c>
      <c r="B11034" s="98" t="s">
        <v>14596</v>
      </c>
      <c r="C11034" s="99" t="s">
        <v>10114</v>
      </c>
      <c r="D11034" s="100">
        <v>10.27</v>
      </c>
    </row>
    <row r="11035" spans="1:4" ht="25.5" x14ac:dyDescent="0.2">
      <c r="A11035" s="505">
        <v>7167</v>
      </c>
      <c r="B11035" s="98" t="s">
        <v>14597</v>
      </c>
      <c r="C11035" s="99" t="s">
        <v>10114</v>
      </c>
      <c r="D11035" s="100">
        <v>14.04</v>
      </c>
    </row>
    <row r="11036" spans="1:4" ht="25.5" x14ac:dyDescent="0.2">
      <c r="A11036" s="505">
        <v>10933</v>
      </c>
      <c r="B11036" s="98" t="s">
        <v>14598</v>
      </c>
      <c r="C11036" s="99" t="s">
        <v>10114</v>
      </c>
      <c r="D11036" s="100">
        <v>12.55</v>
      </c>
    </row>
    <row r="11037" spans="1:4" ht="25.5" x14ac:dyDescent="0.2">
      <c r="A11037" s="505">
        <v>10927</v>
      </c>
      <c r="B11037" s="98" t="s">
        <v>14599</v>
      </c>
      <c r="C11037" s="99" t="s">
        <v>10114</v>
      </c>
      <c r="D11037" s="100">
        <v>15.15</v>
      </c>
    </row>
    <row r="11038" spans="1:4" ht="25.5" x14ac:dyDescent="0.2">
      <c r="A11038" s="505">
        <v>7158</v>
      </c>
      <c r="B11038" s="98" t="s">
        <v>14600</v>
      </c>
      <c r="C11038" s="99" t="s">
        <v>10114</v>
      </c>
      <c r="D11038" s="100">
        <v>21.15</v>
      </c>
    </row>
    <row r="11039" spans="1:4" x14ac:dyDescent="0.2">
      <c r="A11039" s="505">
        <v>7162</v>
      </c>
      <c r="B11039" s="98" t="s">
        <v>14601</v>
      </c>
      <c r="C11039" s="99" t="s">
        <v>10114</v>
      </c>
      <c r="D11039" s="100">
        <v>31.8</v>
      </c>
    </row>
    <row r="11040" spans="1:4" x14ac:dyDescent="0.2">
      <c r="A11040" s="505">
        <v>10932</v>
      </c>
      <c r="B11040" s="98" t="s">
        <v>14602</v>
      </c>
      <c r="C11040" s="99" t="s">
        <v>10114</v>
      </c>
      <c r="D11040" s="100">
        <v>56.31</v>
      </c>
    </row>
    <row r="11041" spans="1:4" ht="25.5" x14ac:dyDescent="0.2">
      <c r="A11041" s="505">
        <v>40706</v>
      </c>
      <c r="B11041" s="98" t="s">
        <v>14603</v>
      </c>
      <c r="C11041" s="99" t="s">
        <v>10114</v>
      </c>
      <c r="D11041" s="100">
        <v>33.76</v>
      </c>
    </row>
    <row r="11042" spans="1:4" ht="25.5" x14ac:dyDescent="0.2">
      <c r="A11042" s="505">
        <v>10937</v>
      </c>
      <c r="B11042" s="98" t="s">
        <v>14604</v>
      </c>
      <c r="C11042" s="99" t="s">
        <v>10114</v>
      </c>
      <c r="D11042" s="100">
        <v>22.13</v>
      </c>
    </row>
    <row r="11043" spans="1:4" ht="25.5" x14ac:dyDescent="0.2">
      <c r="A11043" s="505">
        <v>10935</v>
      </c>
      <c r="B11043" s="98" t="s">
        <v>14605</v>
      </c>
      <c r="C11043" s="99" t="s">
        <v>10114</v>
      </c>
      <c r="D11043" s="100">
        <v>29.15</v>
      </c>
    </row>
    <row r="11044" spans="1:4" ht="25.5" x14ac:dyDescent="0.2">
      <c r="A11044" s="505">
        <v>40707</v>
      </c>
      <c r="B11044" s="98" t="s">
        <v>14606</v>
      </c>
      <c r="C11044" s="99" t="s">
        <v>10114</v>
      </c>
      <c r="D11044" s="100">
        <v>67.11</v>
      </c>
    </row>
    <row r="11045" spans="1:4" x14ac:dyDescent="0.2">
      <c r="A11045" s="505">
        <v>10931</v>
      </c>
      <c r="B11045" s="98" t="s">
        <v>14607</v>
      </c>
      <c r="C11045" s="99" t="s">
        <v>10114</v>
      </c>
      <c r="D11045" s="100">
        <v>9.3800000000000008</v>
      </c>
    </row>
    <row r="11046" spans="1:4" x14ac:dyDescent="0.2">
      <c r="A11046" s="505">
        <v>7164</v>
      </c>
      <c r="B11046" s="98" t="s">
        <v>14608</v>
      </c>
      <c r="C11046" s="99" t="s">
        <v>10114</v>
      </c>
      <c r="D11046" s="100">
        <v>26.28</v>
      </c>
    </row>
    <row r="11047" spans="1:4" x14ac:dyDescent="0.2">
      <c r="A11047" s="505">
        <v>36887</v>
      </c>
      <c r="B11047" s="98" t="s">
        <v>14609</v>
      </c>
      <c r="C11047" s="99" t="s">
        <v>10114</v>
      </c>
      <c r="D11047" s="100">
        <v>11.39</v>
      </c>
    </row>
    <row r="11048" spans="1:4" ht="25.5" x14ac:dyDescent="0.2">
      <c r="A11048" s="505">
        <v>34630</v>
      </c>
      <c r="B11048" s="98" t="s">
        <v>14610</v>
      </c>
      <c r="C11048" s="99" t="s">
        <v>10111</v>
      </c>
      <c r="D11048" s="100">
        <v>812.72</v>
      </c>
    </row>
    <row r="11049" spans="1:4" x14ac:dyDescent="0.2">
      <c r="A11049" s="505">
        <v>7161</v>
      </c>
      <c r="B11049" s="98" t="s">
        <v>14611</v>
      </c>
      <c r="C11049" s="99" t="s">
        <v>10114</v>
      </c>
      <c r="D11049" s="100">
        <v>3.98</v>
      </c>
    </row>
    <row r="11050" spans="1:4" ht="25.5" x14ac:dyDescent="0.2">
      <c r="A11050" s="505">
        <v>7170</v>
      </c>
      <c r="B11050" s="98" t="s">
        <v>14612</v>
      </c>
      <c r="C11050" s="99" t="s">
        <v>10114</v>
      </c>
      <c r="D11050" s="100">
        <v>1.62</v>
      </c>
    </row>
    <row r="11051" spans="1:4" ht="25.5" x14ac:dyDescent="0.2">
      <c r="A11051" s="505">
        <v>37524</v>
      </c>
      <c r="B11051" s="98" t="s">
        <v>14613</v>
      </c>
      <c r="C11051" s="99" t="s">
        <v>10166</v>
      </c>
      <c r="D11051" s="100">
        <v>1.55</v>
      </c>
    </row>
    <row r="11052" spans="1:4" ht="25.5" x14ac:dyDescent="0.2">
      <c r="A11052" s="505">
        <v>37525</v>
      </c>
      <c r="B11052" s="98" t="s">
        <v>14614</v>
      </c>
      <c r="C11052" s="99" t="s">
        <v>10166</v>
      </c>
      <c r="D11052" s="100">
        <v>1.85</v>
      </c>
    </row>
    <row r="11053" spans="1:4" x14ac:dyDescent="0.2">
      <c r="A11053" s="505">
        <v>10920</v>
      </c>
      <c r="B11053" s="98" t="s">
        <v>14615</v>
      </c>
      <c r="C11053" s="99" t="s">
        <v>10114</v>
      </c>
      <c r="D11053" s="100">
        <v>10.52</v>
      </c>
    </row>
    <row r="11054" spans="1:4" x14ac:dyDescent="0.2">
      <c r="A11054" s="505">
        <v>7238</v>
      </c>
      <c r="B11054" s="98" t="s">
        <v>14616</v>
      </c>
      <c r="C11054" s="99" t="s">
        <v>10114</v>
      </c>
      <c r="D11054" s="100">
        <v>25.16</v>
      </c>
    </row>
    <row r="11055" spans="1:4" x14ac:dyDescent="0.2">
      <c r="A11055" s="505">
        <v>7239</v>
      </c>
      <c r="B11055" s="98" t="s">
        <v>14617</v>
      </c>
      <c r="C11055" s="99" t="s">
        <v>10114</v>
      </c>
      <c r="D11055" s="100">
        <v>31.28</v>
      </c>
    </row>
    <row r="11056" spans="1:4" x14ac:dyDescent="0.2">
      <c r="A11056" s="505">
        <v>7240</v>
      </c>
      <c r="B11056" s="98" t="s">
        <v>14618</v>
      </c>
      <c r="C11056" s="99" t="s">
        <v>10114</v>
      </c>
      <c r="D11056" s="100">
        <v>35.92</v>
      </c>
    </row>
    <row r="11057" spans="1:4" x14ac:dyDescent="0.2">
      <c r="A11057" s="505">
        <v>36789</v>
      </c>
      <c r="B11057" s="98" t="s">
        <v>14619</v>
      </c>
      <c r="C11057" s="99" t="s">
        <v>10111</v>
      </c>
      <c r="D11057" s="100">
        <v>1.29</v>
      </c>
    </row>
    <row r="11058" spans="1:4" x14ac:dyDescent="0.2">
      <c r="A11058" s="505">
        <v>7173</v>
      </c>
      <c r="B11058" s="98" t="s">
        <v>14620</v>
      </c>
      <c r="C11058" s="99" t="s">
        <v>10615</v>
      </c>
      <c r="D11058" s="100">
        <v>837.5</v>
      </c>
    </row>
    <row r="11059" spans="1:4" x14ac:dyDescent="0.2">
      <c r="A11059" s="505">
        <v>7176</v>
      </c>
      <c r="B11059" s="98" t="s">
        <v>14620</v>
      </c>
      <c r="C11059" s="99" t="s">
        <v>10111</v>
      </c>
      <c r="D11059" s="100">
        <v>0.83</v>
      </c>
    </row>
    <row r="11060" spans="1:4" x14ac:dyDescent="0.2">
      <c r="A11060" s="505">
        <v>7183</v>
      </c>
      <c r="B11060" s="98" t="s">
        <v>14621</v>
      </c>
      <c r="C11060" s="99" t="s">
        <v>10111</v>
      </c>
      <c r="D11060" s="100">
        <v>1.34</v>
      </c>
    </row>
    <row r="11061" spans="1:4" x14ac:dyDescent="0.2">
      <c r="A11061" s="505">
        <v>7180</v>
      </c>
      <c r="B11061" s="98" t="s">
        <v>14622</v>
      </c>
      <c r="C11061" s="99" t="s">
        <v>10111</v>
      </c>
      <c r="D11061" s="100">
        <v>0.79</v>
      </c>
    </row>
    <row r="11062" spans="1:4" x14ac:dyDescent="0.2">
      <c r="A11062" s="505">
        <v>11088</v>
      </c>
      <c r="B11062" s="98" t="s">
        <v>14623</v>
      </c>
      <c r="C11062" s="99" t="s">
        <v>10111</v>
      </c>
      <c r="D11062" s="100">
        <v>0.75</v>
      </c>
    </row>
    <row r="11063" spans="1:4" x14ac:dyDescent="0.2">
      <c r="A11063" s="505">
        <v>36788</v>
      </c>
      <c r="B11063" s="98" t="s">
        <v>14624</v>
      </c>
      <c r="C11063" s="99" t="s">
        <v>10111</v>
      </c>
      <c r="D11063" s="100">
        <v>0.86</v>
      </c>
    </row>
    <row r="11064" spans="1:4" x14ac:dyDescent="0.2">
      <c r="A11064" s="505">
        <v>7175</v>
      </c>
      <c r="B11064" s="98" t="s">
        <v>14625</v>
      </c>
      <c r="C11064" s="99" t="s">
        <v>10111</v>
      </c>
      <c r="D11064" s="100">
        <v>0.94</v>
      </c>
    </row>
    <row r="11065" spans="1:4" x14ac:dyDescent="0.2">
      <c r="A11065" s="505">
        <v>25007</v>
      </c>
      <c r="B11065" s="98" t="s">
        <v>14626</v>
      </c>
      <c r="C11065" s="99" t="s">
        <v>10114</v>
      </c>
      <c r="D11065" s="100">
        <v>27.5</v>
      </c>
    </row>
    <row r="11066" spans="1:4" ht="25.5" x14ac:dyDescent="0.2">
      <c r="A11066" s="505">
        <v>14171</v>
      </c>
      <c r="B11066" s="98" t="s">
        <v>14627</v>
      </c>
      <c r="C11066" s="99" t="s">
        <v>10114</v>
      </c>
      <c r="D11066" s="100">
        <v>73.52</v>
      </c>
    </row>
    <row r="11067" spans="1:4" x14ac:dyDescent="0.2">
      <c r="A11067" s="505">
        <v>14170</v>
      </c>
      <c r="B11067" s="98" t="s">
        <v>14628</v>
      </c>
      <c r="C11067" s="99" t="s">
        <v>10114</v>
      </c>
      <c r="D11067" s="100">
        <v>64.97</v>
      </c>
    </row>
    <row r="11068" spans="1:4" ht="25.5" x14ac:dyDescent="0.2">
      <c r="A11068" s="505">
        <v>14173</v>
      </c>
      <c r="B11068" s="98" t="s">
        <v>14629</v>
      </c>
      <c r="C11068" s="99" t="s">
        <v>10114</v>
      </c>
      <c r="D11068" s="100">
        <v>85.66</v>
      </c>
    </row>
    <row r="11069" spans="1:4" x14ac:dyDescent="0.2">
      <c r="A11069" s="505">
        <v>14172</v>
      </c>
      <c r="B11069" s="98" t="s">
        <v>14630</v>
      </c>
      <c r="C11069" s="99" t="s">
        <v>10114</v>
      </c>
      <c r="D11069" s="100">
        <v>69.33</v>
      </c>
    </row>
    <row r="11070" spans="1:4" x14ac:dyDescent="0.2">
      <c r="A11070" s="505">
        <v>7243</v>
      </c>
      <c r="B11070" s="98" t="s">
        <v>14631</v>
      </c>
      <c r="C11070" s="99" t="s">
        <v>10114</v>
      </c>
      <c r="D11070" s="100">
        <v>27.2</v>
      </c>
    </row>
    <row r="11071" spans="1:4" ht="25.5" x14ac:dyDescent="0.2">
      <c r="A11071" s="505">
        <v>11067</v>
      </c>
      <c r="B11071" s="98" t="s">
        <v>14632</v>
      </c>
      <c r="C11071" s="99" t="s">
        <v>10111</v>
      </c>
      <c r="D11071" s="100">
        <v>125.16</v>
      </c>
    </row>
    <row r="11072" spans="1:4" ht="25.5" x14ac:dyDescent="0.2">
      <c r="A11072" s="505">
        <v>11068</v>
      </c>
      <c r="B11072" s="98" t="s">
        <v>14633</v>
      </c>
      <c r="C11072" s="99" t="s">
        <v>10111</v>
      </c>
      <c r="D11072" s="100">
        <v>176.77</v>
      </c>
    </row>
    <row r="11073" spans="1:4" ht="25.5" x14ac:dyDescent="0.2">
      <c r="A11073" s="505">
        <v>40865</v>
      </c>
      <c r="B11073" s="98" t="s">
        <v>14634</v>
      </c>
      <c r="C11073" s="99" t="s">
        <v>10111</v>
      </c>
      <c r="D11073" s="100">
        <v>2.11</v>
      </c>
    </row>
    <row r="11074" spans="1:4" x14ac:dyDescent="0.2">
      <c r="A11074" s="505">
        <v>7184</v>
      </c>
      <c r="B11074" s="98" t="s">
        <v>14635</v>
      </c>
      <c r="C11074" s="99" t="s">
        <v>10114</v>
      </c>
      <c r="D11074" s="100">
        <v>31.19</v>
      </c>
    </row>
    <row r="11075" spans="1:4" x14ac:dyDescent="0.2">
      <c r="A11075" s="505">
        <v>34458</v>
      </c>
      <c r="B11075" s="98" t="s">
        <v>14636</v>
      </c>
      <c r="C11075" s="99" t="s">
        <v>10111</v>
      </c>
      <c r="D11075" s="100">
        <v>110.26</v>
      </c>
    </row>
    <row r="11076" spans="1:4" x14ac:dyDescent="0.2">
      <c r="A11076" s="505">
        <v>34464</v>
      </c>
      <c r="B11076" s="98" t="s">
        <v>14637</v>
      </c>
      <c r="C11076" s="99" t="s">
        <v>10111</v>
      </c>
      <c r="D11076" s="100">
        <v>147.91999999999999</v>
      </c>
    </row>
    <row r="11077" spans="1:4" x14ac:dyDescent="0.2">
      <c r="A11077" s="505">
        <v>34468</v>
      </c>
      <c r="B11077" s="98" t="s">
        <v>14638</v>
      </c>
      <c r="C11077" s="99" t="s">
        <v>10111</v>
      </c>
      <c r="D11077" s="100">
        <v>170.72</v>
      </c>
    </row>
    <row r="11078" spans="1:4" x14ac:dyDescent="0.2">
      <c r="A11078" s="505">
        <v>34473</v>
      </c>
      <c r="B11078" s="98" t="s">
        <v>14639</v>
      </c>
      <c r="C11078" s="99" t="s">
        <v>10111</v>
      </c>
      <c r="D11078" s="100">
        <v>139.62</v>
      </c>
    </row>
    <row r="11079" spans="1:4" x14ac:dyDescent="0.2">
      <c r="A11079" s="505">
        <v>34480</v>
      </c>
      <c r="B11079" s="98" t="s">
        <v>14640</v>
      </c>
      <c r="C11079" s="99" t="s">
        <v>10111</v>
      </c>
      <c r="D11079" s="100">
        <v>190.4</v>
      </c>
    </row>
    <row r="11080" spans="1:4" x14ac:dyDescent="0.2">
      <c r="A11080" s="505">
        <v>34486</v>
      </c>
      <c r="B11080" s="98" t="s">
        <v>14641</v>
      </c>
      <c r="C11080" s="99" t="s">
        <v>10111</v>
      </c>
      <c r="D11080" s="100">
        <v>213.24</v>
      </c>
    </row>
    <row r="11081" spans="1:4" x14ac:dyDescent="0.2">
      <c r="A11081" s="505">
        <v>7202</v>
      </c>
      <c r="B11081" s="98" t="s">
        <v>14642</v>
      </c>
      <c r="C11081" s="99" t="s">
        <v>10114</v>
      </c>
      <c r="D11081" s="100">
        <v>43.7</v>
      </c>
    </row>
    <row r="11082" spans="1:4" x14ac:dyDescent="0.2">
      <c r="A11082" s="505">
        <v>7190</v>
      </c>
      <c r="B11082" s="98" t="s">
        <v>14643</v>
      </c>
      <c r="C11082" s="99" t="s">
        <v>10111</v>
      </c>
      <c r="D11082" s="100">
        <v>7.49</v>
      </c>
    </row>
    <row r="11083" spans="1:4" x14ac:dyDescent="0.2">
      <c r="A11083" s="505">
        <v>34417</v>
      </c>
      <c r="B11083" s="98" t="s">
        <v>14644</v>
      </c>
      <c r="C11083" s="99" t="s">
        <v>10111</v>
      </c>
      <c r="D11083" s="100">
        <v>13.03</v>
      </c>
    </row>
    <row r="11084" spans="1:4" x14ac:dyDescent="0.2">
      <c r="A11084" s="505">
        <v>7213</v>
      </c>
      <c r="B11084" s="98" t="s">
        <v>14645</v>
      </c>
      <c r="C11084" s="99" t="s">
        <v>10114</v>
      </c>
      <c r="D11084" s="100">
        <v>12.38</v>
      </c>
    </row>
    <row r="11085" spans="1:4" x14ac:dyDescent="0.2">
      <c r="A11085" s="505">
        <v>7191</v>
      </c>
      <c r="B11085" s="98" t="s">
        <v>14645</v>
      </c>
      <c r="C11085" s="99" t="s">
        <v>10111</v>
      </c>
      <c r="D11085" s="100">
        <v>15.1</v>
      </c>
    </row>
    <row r="11086" spans="1:4" x14ac:dyDescent="0.2">
      <c r="A11086" s="505">
        <v>7195</v>
      </c>
      <c r="B11086" s="98" t="s">
        <v>14646</v>
      </c>
      <c r="C11086" s="99" t="s">
        <v>10111</v>
      </c>
      <c r="D11086" s="100">
        <v>35.979999999999997</v>
      </c>
    </row>
    <row r="11087" spans="1:4" x14ac:dyDescent="0.2">
      <c r="A11087" s="505">
        <v>7186</v>
      </c>
      <c r="B11087" s="98" t="s">
        <v>14647</v>
      </c>
      <c r="C11087" s="99" t="s">
        <v>10111</v>
      </c>
      <c r="D11087" s="100">
        <v>43.05</v>
      </c>
    </row>
    <row r="11088" spans="1:4" x14ac:dyDescent="0.2">
      <c r="A11088" s="505">
        <v>7207</v>
      </c>
      <c r="B11088" s="98" t="s">
        <v>14648</v>
      </c>
      <c r="C11088" s="99" t="s">
        <v>10111</v>
      </c>
      <c r="D11088" s="100">
        <v>57.3</v>
      </c>
    </row>
    <row r="11089" spans="1:4" x14ac:dyDescent="0.2">
      <c r="A11089" s="505">
        <v>7194</v>
      </c>
      <c r="B11089" s="98" t="s">
        <v>14648</v>
      </c>
      <c r="C11089" s="99" t="s">
        <v>10114</v>
      </c>
      <c r="D11089" s="100">
        <v>21.35</v>
      </c>
    </row>
    <row r="11090" spans="1:4" x14ac:dyDescent="0.2">
      <c r="A11090" s="505">
        <v>7197</v>
      </c>
      <c r="B11090" s="98" t="s">
        <v>14649</v>
      </c>
      <c r="C11090" s="99" t="s">
        <v>10111</v>
      </c>
      <c r="D11090" s="100">
        <v>86.08</v>
      </c>
    </row>
    <row r="11091" spans="1:4" x14ac:dyDescent="0.2">
      <c r="A11091" s="505">
        <v>7192</v>
      </c>
      <c r="B11091" s="98" t="s">
        <v>14650</v>
      </c>
      <c r="C11091" s="99" t="s">
        <v>10111</v>
      </c>
      <c r="D11091" s="100">
        <v>47.34</v>
      </c>
    </row>
    <row r="11092" spans="1:4" x14ac:dyDescent="0.2">
      <c r="A11092" s="505">
        <v>7193</v>
      </c>
      <c r="B11092" s="98" t="s">
        <v>14651</v>
      </c>
      <c r="C11092" s="99" t="s">
        <v>10111</v>
      </c>
      <c r="D11092" s="100">
        <v>56.51</v>
      </c>
    </row>
    <row r="11093" spans="1:4" x14ac:dyDescent="0.2">
      <c r="A11093" s="505">
        <v>7189</v>
      </c>
      <c r="B11093" s="98" t="s">
        <v>14652</v>
      </c>
      <c r="C11093" s="99" t="s">
        <v>10111</v>
      </c>
      <c r="D11093" s="100">
        <v>79.38</v>
      </c>
    </row>
    <row r="11094" spans="1:4" x14ac:dyDescent="0.2">
      <c r="A11094" s="505">
        <v>7198</v>
      </c>
      <c r="B11094" s="98" t="s">
        <v>14653</v>
      </c>
      <c r="C11094" s="99" t="s">
        <v>10114</v>
      </c>
      <c r="D11094" s="100">
        <v>29.55</v>
      </c>
    </row>
    <row r="11095" spans="1:4" x14ac:dyDescent="0.2">
      <c r="A11095" s="505">
        <v>34402</v>
      </c>
      <c r="B11095" s="98" t="s">
        <v>14653</v>
      </c>
      <c r="C11095" s="99" t="s">
        <v>10111</v>
      </c>
      <c r="D11095" s="100">
        <v>118.98</v>
      </c>
    </row>
    <row r="11096" spans="1:4" x14ac:dyDescent="0.2">
      <c r="A11096" s="505">
        <v>7245</v>
      </c>
      <c r="B11096" s="98" t="s">
        <v>14654</v>
      </c>
      <c r="C11096" s="99" t="s">
        <v>10111</v>
      </c>
      <c r="D11096" s="100">
        <v>31.58</v>
      </c>
    </row>
    <row r="11097" spans="1:4" x14ac:dyDescent="0.2">
      <c r="A11097" s="505">
        <v>34425</v>
      </c>
      <c r="B11097" s="98" t="s">
        <v>14655</v>
      </c>
      <c r="C11097" s="99" t="s">
        <v>10111</v>
      </c>
      <c r="D11097" s="100">
        <v>73.58</v>
      </c>
    </row>
    <row r="11098" spans="1:4" x14ac:dyDescent="0.2">
      <c r="A11098" s="505">
        <v>7223</v>
      </c>
      <c r="B11098" s="98" t="s">
        <v>14656</v>
      </c>
      <c r="C11098" s="99" t="s">
        <v>10111</v>
      </c>
      <c r="D11098" s="100">
        <v>85.75</v>
      </c>
    </row>
    <row r="11099" spans="1:4" x14ac:dyDescent="0.2">
      <c r="A11099" s="505">
        <v>7234</v>
      </c>
      <c r="B11099" s="98" t="s">
        <v>14657</v>
      </c>
      <c r="C11099" s="99" t="s">
        <v>10111</v>
      </c>
      <c r="D11099" s="100">
        <v>123.68</v>
      </c>
    </row>
    <row r="11100" spans="1:4" x14ac:dyDescent="0.2">
      <c r="A11100" s="505">
        <v>7224</v>
      </c>
      <c r="B11100" s="98" t="s">
        <v>14658</v>
      </c>
      <c r="C11100" s="99" t="s">
        <v>10111</v>
      </c>
      <c r="D11100" s="100">
        <v>136.61000000000001</v>
      </c>
    </row>
    <row r="11101" spans="1:4" x14ac:dyDescent="0.2">
      <c r="A11101" s="505">
        <v>7221</v>
      </c>
      <c r="B11101" s="98" t="s">
        <v>14659</v>
      </c>
      <c r="C11101" s="99" t="s">
        <v>10114</v>
      </c>
      <c r="D11101" s="100">
        <v>66.42</v>
      </c>
    </row>
    <row r="11102" spans="1:4" x14ac:dyDescent="0.2">
      <c r="A11102" s="505">
        <v>7210</v>
      </c>
      <c r="B11102" s="98" t="s">
        <v>14659</v>
      </c>
      <c r="C11102" s="99" t="s">
        <v>10111</v>
      </c>
      <c r="D11102" s="100">
        <v>155.44</v>
      </c>
    </row>
    <row r="11103" spans="1:4" x14ac:dyDescent="0.2">
      <c r="A11103" s="505">
        <v>7225</v>
      </c>
      <c r="B11103" s="98" t="s">
        <v>14660</v>
      </c>
      <c r="C11103" s="99" t="s">
        <v>10111</v>
      </c>
      <c r="D11103" s="100">
        <v>172.72</v>
      </c>
    </row>
    <row r="11104" spans="1:4" x14ac:dyDescent="0.2">
      <c r="A11104" s="505">
        <v>7226</v>
      </c>
      <c r="B11104" s="98" t="s">
        <v>14661</v>
      </c>
      <c r="C11104" s="99" t="s">
        <v>10111</v>
      </c>
      <c r="D11104" s="100">
        <v>190.07</v>
      </c>
    </row>
    <row r="11105" spans="1:4" x14ac:dyDescent="0.2">
      <c r="A11105" s="505">
        <v>7236</v>
      </c>
      <c r="B11105" s="98" t="s">
        <v>14662</v>
      </c>
      <c r="C11105" s="99" t="s">
        <v>10111</v>
      </c>
      <c r="D11105" s="100">
        <v>207.29</v>
      </c>
    </row>
    <row r="11106" spans="1:4" x14ac:dyDescent="0.2">
      <c r="A11106" s="505">
        <v>7227</v>
      </c>
      <c r="B11106" s="98" t="s">
        <v>14663</v>
      </c>
      <c r="C11106" s="99" t="s">
        <v>10111</v>
      </c>
      <c r="D11106" s="100">
        <v>224.57</v>
      </c>
    </row>
    <row r="11107" spans="1:4" x14ac:dyDescent="0.2">
      <c r="A11107" s="505">
        <v>7212</v>
      </c>
      <c r="B11107" s="98" t="s">
        <v>14664</v>
      </c>
      <c r="C11107" s="99" t="s">
        <v>10111</v>
      </c>
      <c r="D11107" s="100">
        <v>248.65</v>
      </c>
    </row>
    <row r="11108" spans="1:4" x14ac:dyDescent="0.2">
      <c r="A11108" s="505">
        <v>7229</v>
      </c>
      <c r="B11108" s="98" t="s">
        <v>14665</v>
      </c>
      <c r="C11108" s="99" t="s">
        <v>10111</v>
      </c>
      <c r="D11108" s="100">
        <v>164.43</v>
      </c>
    </row>
    <row r="11109" spans="1:4" x14ac:dyDescent="0.2">
      <c r="A11109" s="505">
        <v>7230</v>
      </c>
      <c r="B11109" s="98" t="s">
        <v>14666</v>
      </c>
      <c r="C11109" s="99" t="s">
        <v>10111</v>
      </c>
      <c r="D11109" s="100">
        <v>262.04000000000002</v>
      </c>
    </row>
    <row r="11110" spans="1:4" x14ac:dyDescent="0.2">
      <c r="A11110" s="505">
        <v>7231</v>
      </c>
      <c r="B11110" s="98" t="s">
        <v>14667</v>
      </c>
      <c r="C11110" s="99" t="s">
        <v>10111</v>
      </c>
      <c r="D11110" s="100">
        <v>344.13</v>
      </c>
    </row>
    <row r="11111" spans="1:4" x14ac:dyDescent="0.2">
      <c r="A11111" s="505">
        <v>7220</v>
      </c>
      <c r="B11111" s="98" t="s">
        <v>14668</v>
      </c>
      <c r="C11111" s="99" t="s">
        <v>10111</v>
      </c>
      <c r="D11111" s="100">
        <v>423.08</v>
      </c>
    </row>
    <row r="11112" spans="1:4" x14ac:dyDescent="0.2">
      <c r="A11112" s="505">
        <v>34447</v>
      </c>
      <c r="B11112" s="98" t="s">
        <v>14669</v>
      </c>
      <c r="C11112" s="99" t="s">
        <v>10111</v>
      </c>
      <c r="D11112" s="100">
        <v>470.9</v>
      </c>
    </row>
    <row r="11113" spans="1:4" x14ac:dyDescent="0.2">
      <c r="A11113" s="505">
        <v>7233</v>
      </c>
      <c r="B11113" s="98" t="s">
        <v>14670</v>
      </c>
      <c r="C11113" s="99" t="s">
        <v>10111</v>
      </c>
      <c r="D11113" s="100">
        <v>527.19000000000005</v>
      </c>
    </row>
    <row r="11114" spans="1:4" ht="38.25" x14ac:dyDescent="0.2">
      <c r="A11114" s="505">
        <v>42172</v>
      </c>
      <c r="B11114" s="98" t="s">
        <v>14671</v>
      </c>
      <c r="C11114" s="99" t="s">
        <v>10114</v>
      </c>
      <c r="D11114" s="100">
        <v>87.08</v>
      </c>
    </row>
    <row r="11115" spans="1:4" ht="38.25" x14ac:dyDescent="0.2">
      <c r="A11115" s="505">
        <v>39520</v>
      </c>
      <c r="B11115" s="98" t="s">
        <v>14672</v>
      </c>
      <c r="C11115" s="99" t="s">
        <v>10114</v>
      </c>
      <c r="D11115" s="100">
        <v>109.78</v>
      </c>
    </row>
    <row r="11116" spans="1:4" ht="38.25" x14ac:dyDescent="0.2">
      <c r="A11116" s="505">
        <v>39521</v>
      </c>
      <c r="B11116" s="98" t="s">
        <v>14673</v>
      </c>
      <c r="C11116" s="99" t="s">
        <v>10114</v>
      </c>
      <c r="D11116" s="100">
        <v>117.59</v>
      </c>
    </row>
    <row r="11117" spans="1:4" ht="38.25" x14ac:dyDescent="0.2">
      <c r="A11117" s="505">
        <v>39522</v>
      </c>
      <c r="B11117" s="98" t="s">
        <v>14674</v>
      </c>
      <c r="C11117" s="99" t="s">
        <v>10114</v>
      </c>
      <c r="D11117" s="100">
        <v>94.02</v>
      </c>
    </row>
    <row r="11118" spans="1:4" x14ac:dyDescent="0.2">
      <c r="A11118" s="505">
        <v>7246</v>
      </c>
      <c r="B11118" s="98" t="s">
        <v>14675</v>
      </c>
      <c r="C11118" s="99" t="s">
        <v>10111</v>
      </c>
      <c r="D11118" s="100">
        <v>29.38</v>
      </c>
    </row>
    <row r="11119" spans="1:4" x14ac:dyDescent="0.2">
      <c r="A11119" s="505">
        <v>12869</v>
      </c>
      <c r="B11119" s="98" t="s">
        <v>19029</v>
      </c>
      <c r="C11119" s="99" t="s">
        <v>10112</v>
      </c>
      <c r="D11119" s="100">
        <v>12.66</v>
      </c>
    </row>
    <row r="11120" spans="1:4" x14ac:dyDescent="0.2">
      <c r="A11120" s="505">
        <v>41097</v>
      </c>
      <c r="B11120" s="98" t="s">
        <v>14677</v>
      </c>
      <c r="C11120" s="99" t="s">
        <v>10297</v>
      </c>
      <c r="D11120" s="100">
        <v>2222.73</v>
      </c>
    </row>
    <row r="11121" spans="1:4" ht="25.5" x14ac:dyDescent="0.2">
      <c r="A11121" s="505">
        <v>1574</v>
      </c>
      <c r="B11121" s="98" t="s">
        <v>14678</v>
      </c>
      <c r="C11121" s="99" t="s">
        <v>10111</v>
      </c>
      <c r="D11121" s="100">
        <v>0.75</v>
      </c>
    </row>
    <row r="11122" spans="1:4" ht="25.5" x14ac:dyDescent="0.2">
      <c r="A11122" s="505">
        <v>1581</v>
      </c>
      <c r="B11122" s="98" t="s">
        <v>14679</v>
      </c>
      <c r="C11122" s="99" t="s">
        <v>10111</v>
      </c>
      <c r="D11122" s="100">
        <v>5.22</v>
      </c>
    </row>
    <row r="11123" spans="1:4" ht="25.5" x14ac:dyDescent="0.2">
      <c r="A11123" s="505">
        <v>1575</v>
      </c>
      <c r="B11123" s="98" t="s">
        <v>14680</v>
      </c>
      <c r="C11123" s="99" t="s">
        <v>10111</v>
      </c>
      <c r="D11123" s="100">
        <v>0.89</v>
      </c>
    </row>
    <row r="11124" spans="1:4" ht="25.5" x14ac:dyDescent="0.2">
      <c r="A11124" s="505">
        <v>1570</v>
      </c>
      <c r="B11124" s="98" t="s">
        <v>14681</v>
      </c>
      <c r="C11124" s="99" t="s">
        <v>10111</v>
      </c>
      <c r="D11124" s="100">
        <v>0.45</v>
      </c>
    </row>
    <row r="11125" spans="1:4" ht="25.5" x14ac:dyDescent="0.2">
      <c r="A11125" s="505">
        <v>1576</v>
      </c>
      <c r="B11125" s="98" t="s">
        <v>14682</v>
      </c>
      <c r="C11125" s="99" t="s">
        <v>10111</v>
      </c>
      <c r="D11125" s="100">
        <v>1.23</v>
      </c>
    </row>
    <row r="11126" spans="1:4" ht="25.5" x14ac:dyDescent="0.2">
      <c r="A11126" s="505">
        <v>1577</v>
      </c>
      <c r="B11126" s="98" t="s">
        <v>14683</v>
      </c>
      <c r="C11126" s="99" t="s">
        <v>10111</v>
      </c>
      <c r="D11126" s="100">
        <v>1.39</v>
      </c>
    </row>
    <row r="11127" spans="1:4" ht="25.5" x14ac:dyDescent="0.2">
      <c r="A11127" s="505">
        <v>1571</v>
      </c>
      <c r="B11127" s="98" t="s">
        <v>14684</v>
      </c>
      <c r="C11127" s="99" t="s">
        <v>10111</v>
      </c>
      <c r="D11127" s="100">
        <v>0.57999999999999996</v>
      </c>
    </row>
    <row r="11128" spans="1:4" ht="25.5" x14ac:dyDescent="0.2">
      <c r="A11128" s="505">
        <v>1578</v>
      </c>
      <c r="B11128" s="98" t="s">
        <v>14685</v>
      </c>
      <c r="C11128" s="99" t="s">
        <v>10111</v>
      </c>
      <c r="D11128" s="100">
        <v>2.42</v>
      </c>
    </row>
    <row r="11129" spans="1:4" ht="25.5" x14ac:dyDescent="0.2">
      <c r="A11129" s="505">
        <v>1573</v>
      </c>
      <c r="B11129" s="98" t="s">
        <v>14686</v>
      </c>
      <c r="C11129" s="99" t="s">
        <v>10111</v>
      </c>
      <c r="D11129" s="100">
        <v>0.69</v>
      </c>
    </row>
    <row r="11130" spans="1:4" ht="25.5" x14ac:dyDescent="0.2">
      <c r="A11130" s="505">
        <v>1579</v>
      </c>
      <c r="B11130" s="98" t="s">
        <v>14687</v>
      </c>
      <c r="C11130" s="99" t="s">
        <v>10111</v>
      </c>
      <c r="D11130" s="100">
        <v>3.01</v>
      </c>
    </row>
    <row r="11131" spans="1:4" ht="25.5" x14ac:dyDescent="0.2">
      <c r="A11131" s="505">
        <v>1580</v>
      </c>
      <c r="B11131" s="98" t="s">
        <v>14688</v>
      </c>
      <c r="C11131" s="99" t="s">
        <v>10111</v>
      </c>
      <c r="D11131" s="100">
        <v>3.71</v>
      </c>
    </row>
    <row r="11132" spans="1:4" ht="25.5" x14ac:dyDescent="0.2">
      <c r="A11132" s="505">
        <v>7571</v>
      </c>
      <c r="B11132" s="98" t="s">
        <v>14689</v>
      </c>
      <c r="C11132" s="99" t="s">
        <v>10111</v>
      </c>
      <c r="D11132" s="100">
        <v>5.98</v>
      </c>
    </row>
    <row r="11133" spans="1:4" x14ac:dyDescent="0.2">
      <c r="A11133" s="505">
        <v>39321</v>
      </c>
      <c r="B11133" s="98" t="s">
        <v>14690</v>
      </c>
      <c r="C11133" s="99" t="s">
        <v>10111</v>
      </c>
      <c r="D11133" s="100">
        <v>6.98</v>
      </c>
    </row>
    <row r="11134" spans="1:4" x14ac:dyDescent="0.2">
      <c r="A11134" s="505">
        <v>39319</v>
      </c>
      <c r="B11134" s="98" t="s">
        <v>14691</v>
      </c>
      <c r="C11134" s="99" t="s">
        <v>10111</v>
      </c>
      <c r="D11134" s="100">
        <v>4.2699999999999996</v>
      </c>
    </row>
    <row r="11135" spans="1:4" x14ac:dyDescent="0.2">
      <c r="A11135" s="505">
        <v>39320</v>
      </c>
      <c r="B11135" s="98" t="s">
        <v>14692</v>
      </c>
      <c r="C11135" s="99" t="s">
        <v>10111</v>
      </c>
      <c r="D11135" s="100">
        <v>5.0999999999999996</v>
      </c>
    </row>
    <row r="11136" spans="1:4" x14ac:dyDescent="0.2">
      <c r="A11136" s="505">
        <v>1591</v>
      </c>
      <c r="B11136" s="98" t="s">
        <v>14693</v>
      </c>
      <c r="C11136" s="99" t="s">
        <v>10111</v>
      </c>
      <c r="D11136" s="100">
        <v>11.51</v>
      </c>
    </row>
    <row r="11137" spans="1:4" x14ac:dyDescent="0.2">
      <c r="A11137" s="505">
        <v>1547</v>
      </c>
      <c r="B11137" s="98" t="s">
        <v>14694</v>
      </c>
      <c r="C11137" s="99" t="s">
        <v>10111</v>
      </c>
      <c r="D11137" s="100">
        <v>60.35</v>
      </c>
    </row>
    <row r="11138" spans="1:4" x14ac:dyDescent="0.2">
      <c r="A11138" s="505">
        <v>38196</v>
      </c>
      <c r="B11138" s="98" t="s">
        <v>14695</v>
      </c>
      <c r="C11138" s="99" t="s">
        <v>10111</v>
      </c>
      <c r="D11138" s="100">
        <v>11.75</v>
      </c>
    </row>
    <row r="11139" spans="1:4" x14ac:dyDescent="0.2">
      <c r="A11139" s="505">
        <v>1543</v>
      </c>
      <c r="B11139" s="98" t="s">
        <v>14696</v>
      </c>
      <c r="C11139" s="99" t="s">
        <v>10111</v>
      </c>
      <c r="D11139" s="100">
        <v>12.49</v>
      </c>
    </row>
    <row r="11140" spans="1:4" x14ac:dyDescent="0.2">
      <c r="A11140" s="505">
        <v>1585</v>
      </c>
      <c r="B11140" s="98" t="s">
        <v>14697</v>
      </c>
      <c r="C11140" s="99" t="s">
        <v>10111</v>
      </c>
      <c r="D11140" s="100">
        <v>2.42</v>
      </c>
    </row>
    <row r="11141" spans="1:4" x14ac:dyDescent="0.2">
      <c r="A11141" s="505">
        <v>1593</v>
      </c>
      <c r="B11141" s="98" t="s">
        <v>14698</v>
      </c>
      <c r="C11141" s="99" t="s">
        <v>10111</v>
      </c>
      <c r="D11141" s="100">
        <v>12.84</v>
      </c>
    </row>
    <row r="11142" spans="1:4" x14ac:dyDescent="0.2">
      <c r="A11142" s="505">
        <v>11838</v>
      </c>
      <c r="B11142" s="98" t="s">
        <v>14699</v>
      </c>
      <c r="C11142" s="99" t="s">
        <v>10111</v>
      </c>
      <c r="D11142" s="100">
        <v>16.95</v>
      </c>
    </row>
    <row r="11143" spans="1:4" x14ac:dyDescent="0.2">
      <c r="A11143" s="505">
        <v>1594</v>
      </c>
      <c r="B11143" s="98" t="s">
        <v>14700</v>
      </c>
      <c r="C11143" s="99" t="s">
        <v>10111</v>
      </c>
      <c r="D11143" s="100">
        <v>17.13</v>
      </c>
    </row>
    <row r="11144" spans="1:4" x14ac:dyDescent="0.2">
      <c r="A11144" s="505">
        <v>1586</v>
      </c>
      <c r="B11144" s="98" t="s">
        <v>14701</v>
      </c>
      <c r="C11144" s="99" t="s">
        <v>10111</v>
      </c>
      <c r="D11144" s="100">
        <v>3.06</v>
      </c>
    </row>
    <row r="11145" spans="1:4" x14ac:dyDescent="0.2">
      <c r="A11145" s="505">
        <v>11839</v>
      </c>
      <c r="B11145" s="98" t="s">
        <v>14702</v>
      </c>
      <c r="C11145" s="99" t="s">
        <v>10111</v>
      </c>
      <c r="D11145" s="100">
        <v>24.66</v>
      </c>
    </row>
    <row r="11146" spans="1:4" x14ac:dyDescent="0.2">
      <c r="A11146" s="505">
        <v>1587</v>
      </c>
      <c r="B11146" s="98" t="s">
        <v>14703</v>
      </c>
      <c r="C11146" s="99" t="s">
        <v>10111</v>
      </c>
      <c r="D11146" s="100">
        <v>3.11</v>
      </c>
    </row>
    <row r="11147" spans="1:4" x14ac:dyDescent="0.2">
      <c r="A11147" s="505">
        <v>1545</v>
      </c>
      <c r="B11147" s="98" t="s">
        <v>14704</v>
      </c>
      <c r="C11147" s="99" t="s">
        <v>10111</v>
      </c>
      <c r="D11147" s="100">
        <v>29.59</v>
      </c>
    </row>
    <row r="11148" spans="1:4" x14ac:dyDescent="0.2">
      <c r="A11148" s="505">
        <v>1588</v>
      </c>
      <c r="B11148" s="98" t="s">
        <v>14705</v>
      </c>
      <c r="C11148" s="99" t="s">
        <v>10111</v>
      </c>
      <c r="D11148" s="100">
        <v>4.2699999999999996</v>
      </c>
    </row>
    <row r="11149" spans="1:4" x14ac:dyDescent="0.2">
      <c r="A11149" s="505">
        <v>1535</v>
      </c>
      <c r="B11149" s="98" t="s">
        <v>14706</v>
      </c>
      <c r="C11149" s="99" t="s">
        <v>10111</v>
      </c>
      <c r="D11149" s="100">
        <v>2.46</v>
      </c>
    </row>
    <row r="11150" spans="1:4" x14ac:dyDescent="0.2">
      <c r="A11150" s="505">
        <v>1589</v>
      </c>
      <c r="B11150" s="98" t="s">
        <v>14707</v>
      </c>
      <c r="C11150" s="99" t="s">
        <v>10111</v>
      </c>
      <c r="D11150" s="100">
        <v>4.41</v>
      </c>
    </row>
    <row r="11151" spans="1:4" x14ac:dyDescent="0.2">
      <c r="A11151" s="505">
        <v>1546</v>
      </c>
      <c r="B11151" s="98" t="s">
        <v>14708</v>
      </c>
      <c r="C11151" s="99" t="s">
        <v>10111</v>
      </c>
      <c r="D11151" s="100">
        <v>49.94</v>
      </c>
    </row>
    <row r="11152" spans="1:4" x14ac:dyDescent="0.2">
      <c r="A11152" s="505">
        <v>1590</v>
      </c>
      <c r="B11152" s="98" t="s">
        <v>14709</v>
      </c>
      <c r="C11152" s="99" t="s">
        <v>10111</v>
      </c>
      <c r="D11152" s="100">
        <v>7.76</v>
      </c>
    </row>
    <row r="11153" spans="1:4" x14ac:dyDescent="0.2">
      <c r="A11153" s="505">
        <v>1542</v>
      </c>
      <c r="B11153" s="98" t="s">
        <v>14710</v>
      </c>
      <c r="C11153" s="99" t="s">
        <v>10111</v>
      </c>
      <c r="D11153" s="100">
        <v>10.29</v>
      </c>
    </row>
    <row r="11154" spans="1:4" ht="25.5" x14ac:dyDescent="0.2">
      <c r="A11154" s="505">
        <v>38415</v>
      </c>
      <c r="B11154" s="98" t="s">
        <v>14711</v>
      </c>
      <c r="C11154" s="99" t="s">
        <v>10111</v>
      </c>
      <c r="D11154" s="100">
        <v>670.17</v>
      </c>
    </row>
    <row r="11155" spans="1:4" ht="25.5" x14ac:dyDescent="0.2">
      <c r="A11155" s="505">
        <v>38414</v>
      </c>
      <c r="B11155" s="98" t="s">
        <v>14712</v>
      </c>
      <c r="C11155" s="99" t="s">
        <v>10111</v>
      </c>
      <c r="D11155" s="100">
        <v>940.59</v>
      </c>
    </row>
    <row r="11156" spans="1:4" x14ac:dyDescent="0.2">
      <c r="A11156" s="505">
        <v>38128</v>
      </c>
      <c r="B11156" s="98" t="s">
        <v>14713</v>
      </c>
      <c r="C11156" s="99" t="s">
        <v>10170</v>
      </c>
      <c r="D11156" s="100">
        <v>0.64</v>
      </c>
    </row>
    <row r="11157" spans="1:4" x14ac:dyDescent="0.2">
      <c r="A11157" s="505">
        <v>7253</v>
      </c>
      <c r="B11157" s="98" t="s">
        <v>14714</v>
      </c>
      <c r="C11157" s="99" t="s">
        <v>10119</v>
      </c>
      <c r="D11157" s="100">
        <v>137.13999999999999</v>
      </c>
    </row>
    <row r="11158" spans="1:4" x14ac:dyDescent="0.2">
      <c r="A11158" s="505">
        <v>4806</v>
      </c>
      <c r="B11158" s="98" t="s">
        <v>14715</v>
      </c>
      <c r="C11158" s="99" t="s">
        <v>10166</v>
      </c>
      <c r="D11158" s="100">
        <v>10.44</v>
      </c>
    </row>
    <row r="11159" spans="1:4" x14ac:dyDescent="0.2">
      <c r="A11159" s="505">
        <v>34401</v>
      </c>
      <c r="B11159" s="98" t="s">
        <v>14716</v>
      </c>
      <c r="C11159" s="99" t="s">
        <v>10111</v>
      </c>
      <c r="D11159" s="100">
        <v>1.01</v>
      </c>
    </row>
    <row r="11160" spans="1:4" x14ac:dyDescent="0.2">
      <c r="A11160" s="505">
        <v>7258</v>
      </c>
      <c r="B11160" s="98" t="s">
        <v>14717</v>
      </c>
      <c r="C11160" s="99" t="s">
        <v>10111</v>
      </c>
      <c r="D11160" s="100">
        <v>0.32</v>
      </c>
    </row>
    <row r="11161" spans="1:4" x14ac:dyDescent="0.2">
      <c r="A11161" s="505">
        <v>7260</v>
      </c>
      <c r="B11161" s="98" t="s">
        <v>14718</v>
      </c>
      <c r="C11161" s="99" t="s">
        <v>10111</v>
      </c>
      <c r="D11161" s="100">
        <v>0.98</v>
      </c>
    </row>
    <row r="11162" spans="1:4" x14ac:dyDescent="0.2">
      <c r="A11162" s="505">
        <v>7256</v>
      </c>
      <c r="B11162" s="98" t="s">
        <v>14719</v>
      </c>
      <c r="C11162" s="99" t="s">
        <v>10111</v>
      </c>
      <c r="D11162" s="100">
        <v>0.56999999999999995</v>
      </c>
    </row>
    <row r="11163" spans="1:4" x14ac:dyDescent="0.2">
      <c r="A11163" s="505">
        <v>34400</v>
      </c>
      <c r="B11163" s="98" t="s">
        <v>14720</v>
      </c>
      <c r="C11163" s="99" t="s">
        <v>10111</v>
      </c>
      <c r="D11163" s="100">
        <v>2.4700000000000002</v>
      </c>
    </row>
    <row r="11164" spans="1:4" x14ac:dyDescent="0.2">
      <c r="A11164" s="505">
        <v>10617</v>
      </c>
      <c r="B11164" s="98" t="s">
        <v>14721</v>
      </c>
      <c r="C11164" s="99" t="s">
        <v>10111</v>
      </c>
      <c r="D11164" s="100">
        <v>3.45</v>
      </c>
    </row>
    <row r="11165" spans="1:4" x14ac:dyDescent="0.2">
      <c r="A11165" s="505">
        <v>7280</v>
      </c>
      <c r="B11165" s="98" t="s">
        <v>14722</v>
      </c>
      <c r="C11165" s="99" t="s">
        <v>10111</v>
      </c>
      <c r="D11165" s="100">
        <v>316.44</v>
      </c>
    </row>
    <row r="11166" spans="1:4" x14ac:dyDescent="0.2">
      <c r="A11166" s="505">
        <v>7282</v>
      </c>
      <c r="B11166" s="98" t="s">
        <v>14723</v>
      </c>
      <c r="C11166" s="99" t="s">
        <v>10111</v>
      </c>
      <c r="D11166" s="100">
        <v>595.65</v>
      </c>
    </row>
    <row r="11167" spans="1:4" x14ac:dyDescent="0.2">
      <c r="A11167" s="505">
        <v>7276</v>
      </c>
      <c r="B11167" s="98" t="s">
        <v>14724</v>
      </c>
      <c r="C11167" s="99" t="s">
        <v>10111</v>
      </c>
      <c r="D11167" s="100">
        <v>644.91</v>
      </c>
    </row>
    <row r="11168" spans="1:4" x14ac:dyDescent="0.2">
      <c r="A11168" s="505">
        <v>7277</v>
      </c>
      <c r="B11168" s="98" t="s">
        <v>14725</v>
      </c>
      <c r="C11168" s="99" t="s">
        <v>10111</v>
      </c>
      <c r="D11168" s="100">
        <v>832.61</v>
      </c>
    </row>
    <row r="11169" spans="1:4" x14ac:dyDescent="0.2">
      <c r="A11169" s="505">
        <v>7278</v>
      </c>
      <c r="B11169" s="98" t="s">
        <v>14726</v>
      </c>
      <c r="C11169" s="99" t="s">
        <v>10111</v>
      </c>
      <c r="D11169" s="100">
        <v>1067.21</v>
      </c>
    </row>
    <row r="11170" spans="1:4" ht="25.5" x14ac:dyDescent="0.2">
      <c r="A11170" s="505">
        <v>7274</v>
      </c>
      <c r="B11170" s="98" t="s">
        <v>14727</v>
      </c>
      <c r="C11170" s="99" t="s">
        <v>10111</v>
      </c>
      <c r="D11170" s="100">
        <v>22.18</v>
      </c>
    </row>
    <row r="11171" spans="1:4" x14ac:dyDescent="0.2">
      <c r="A11171" s="505">
        <v>7275</v>
      </c>
      <c r="B11171" s="98" t="s">
        <v>14728</v>
      </c>
      <c r="C11171" s="99" t="s">
        <v>10111</v>
      </c>
      <c r="D11171" s="100">
        <v>583.62</v>
      </c>
    </row>
    <row r="11172" spans="1:4" x14ac:dyDescent="0.2">
      <c r="A11172" s="505">
        <v>7284</v>
      </c>
      <c r="B11172" s="98" t="s">
        <v>14729</v>
      </c>
      <c r="C11172" s="99" t="s">
        <v>10111</v>
      </c>
      <c r="D11172" s="100">
        <v>1797.54</v>
      </c>
    </row>
    <row r="11173" spans="1:4" x14ac:dyDescent="0.2">
      <c r="A11173" s="505">
        <v>11663</v>
      </c>
      <c r="B11173" s="98" t="s">
        <v>14730</v>
      </c>
      <c r="C11173" s="99" t="s">
        <v>10111</v>
      </c>
      <c r="D11173" s="100">
        <v>217.21</v>
      </c>
    </row>
    <row r="11174" spans="1:4" x14ac:dyDescent="0.2">
      <c r="A11174" s="505">
        <v>11665</v>
      </c>
      <c r="B11174" s="98" t="s">
        <v>14731</v>
      </c>
      <c r="C11174" s="99" t="s">
        <v>10111</v>
      </c>
      <c r="D11174" s="100">
        <v>960.46</v>
      </c>
    </row>
    <row r="11175" spans="1:4" x14ac:dyDescent="0.2">
      <c r="A11175" s="505">
        <v>11666</v>
      </c>
      <c r="B11175" s="98" t="s">
        <v>14732</v>
      </c>
      <c r="C11175" s="99" t="s">
        <v>10111</v>
      </c>
      <c r="D11175" s="100">
        <v>968.09</v>
      </c>
    </row>
    <row r="11176" spans="1:4" x14ac:dyDescent="0.2">
      <c r="A11176" s="505">
        <v>11667</v>
      </c>
      <c r="B11176" s="98" t="s">
        <v>14733</v>
      </c>
      <c r="C11176" s="99" t="s">
        <v>10111</v>
      </c>
      <c r="D11176" s="100">
        <v>1104.77</v>
      </c>
    </row>
    <row r="11177" spans="1:4" x14ac:dyDescent="0.2">
      <c r="A11177" s="505">
        <v>11668</v>
      </c>
      <c r="B11177" s="98" t="s">
        <v>14734</v>
      </c>
      <c r="C11177" s="99" t="s">
        <v>10111</v>
      </c>
      <c r="D11177" s="100">
        <v>1189.72</v>
      </c>
    </row>
    <row r="11178" spans="1:4" ht="25.5" x14ac:dyDescent="0.2">
      <c r="A11178" s="505">
        <v>38121</v>
      </c>
      <c r="B11178" s="98" t="s">
        <v>14735</v>
      </c>
      <c r="C11178" s="99" t="s">
        <v>10172</v>
      </c>
      <c r="D11178" s="100">
        <v>12.07</v>
      </c>
    </row>
    <row r="11179" spans="1:4" x14ac:dyDescent="0.2">
      <c r="A11179" s="505">
        <v>7343</v>
      </c>
      <c r="B11179" s="98" t="s">
        <v>14736</v>
      </c>
      <c r="C11179" s="99" t="s">
        <v>10172</v>
      </c>
      <c r="D11179" s="100">
        <v>12.22</v>
      </c>
    </row>
    <row r="11180" spans="1:4" x14ac:dyDescent="0.2">
      <c r="A11180" s="505">
        <v>7287</v>
      </c>
      <c r="B11180" s="98" t="s">
        <v>14737</v>
      </c>
      <c r="C11180" s="99" t="s">
        <v>12398</v>
      </c>
      <c r="D11180" s="100">
        <v>65.69</v>
      </c>
    </row>
    <row r="11181" spans="1:4" x14ac:dyDescent="0.2">
      <c r="A11181" s="505">
        <v>7350</v>
      </c>
      <c r="B11181" s="98" t="s">
        <v>14738</v>
      </c>
      <c r="C11181" s="99" t="s">
        <v>10172</v>
      </c>
      <c r="D11181" s="100">
        <v>20.5</v>
      </c>
    </row>
    <row r="11182" spans="1:4" x14ac:dyDescent="0.2">
      <c r="A11182" s="505">
        <v>7348</v>
      </c>
      <c r="B11182" s="98" t="s">
        <v>14739</v>
      </c>
      <c r="C11182" s="99" t="s">
        <v>10172</v>
      </c>
      <c r="D11182" s="100">
        <v>11.5</v>
      </c>
    </row>
    <row r="11183" spans="1:4" x14ac:dyDescent="0.2">
      <c r="A11183" s="505">
        <v>7347</v>
      </c>
      <c r="B11183" s="98" t="s">
        <v>14739</v>
      </c>
      <c r="C11183" s="99" t="s">
        <v>12398</v>
      </c>
      <c r="D11183" s="100">
        <v>41.39</v>
      </c>
    </row>
    <row r="11184" spans="1:4" x14ac:dyDescent="0.2">
      <c r="A11184" s="505">
        <v>7355</v>
      </c>
      <c r="B11184" s="98" t="s">
        <v>14740</v>
      </c>
      <c r="C11184" s="99" t="s">
        <v>12398</v>
      </c>
      <c r="D11184" s="100">
        <v>62.04</v>
      </c>
    </row>
    <row r="11185" spans="1:4" x14ac:dyDescent="0.2">
      <c r="A11185" s="505">
        <v>7356</v>
      </c>
      <c r="B11185" s="98" t="s">
        <v>14741</v>
      </c>
      <c r="C11185" s="99" t="s">
        <v>10172</v>
      </c>
      <c r="D11185" s="100">
        <v>17.23</v>
      </c>
    </row>
    <row r="11186" spans="1:4" ht="25.5" x14ac:dyDescent="0.2">
      <c r="A11186" s="505">
        <v>7313</v>
      </c>
      <c r="B11186" s="98" t="s">
        <v>14742</v>
      </c>
      <c r="C11186" s="99" t="s">
        <v>10172</v>
      </c>
      <c r="D11186" s="100">
        <v>9.23</v>
      </c>
    </row>
    <row r="11187" spans="1:4" x14ac:dyDescent="0.2">
      <c r="A11187" s="505">
        <v>7319</v>
      </c>
      <c r="B11187" s="98" t="s">
        <v>14743</v>
      </c>
      <c r="C11187" s="99" t="s">
        <v>10172</v>
      </c>
      <c r="D11187" s="100">
        <v>5.28</v>
      </c>
    </row>
    <row r="11188" spans="1:4" x14ac:dyDescent="0.2">
      <c r="A11188" s="505">
        <v>38119</v>
      </c>
      <c r="B11188" s="98" t="s">
        <v>14744</v>
      </c>
      <c r="C11188" s="99" t="s">
        <v>10172</v>
      </c>
      <c r="D11188" s="100">
        <v>81.39</v>
      </c>
    </row>
    <row r="11189" spans="1:4" x14ac:dyDescent="0.2">
      <c r="A11189" s="505">
        <v>7314</v>
      </c>
      <c r="B11189" s="98" t="s">
        <v>14745</v>
      </c>
      <c r="C11189" s="99" t="s">
        <v>10172</v>
      </c>
      <c r="D11189" s="100">
        <v>87.71</v>
      </c>
    </row>
    <row r="11190" spans="1:4" x14ac:dyDescent="0.2">
      <c r="A11190" s="505">
        <v>38131</v>
      </c>
      <c r="B11190" s="98" t="s">
        <v>14746</v>
      </c>
      <c r="C11190" s="99" t="s">
        <v>10172</v>
      </c>
      <c r="D11190" s="100">
        <v>82.12</v>
      </c>
    </row>
    <row r="11191" spans="1:4" x14ac:dyDescent="0.2">
      <c r="A11191" s="505">
        <v>7304</v>
      </c>
      <c r="B11191" s="98" t="s">
        <v>14747</v>
      </c>
      <c r="C11191" s="99" t="s">
        <v>10172</v>
      </c>
      <c r="D11191" s="100">
        <v>49.01</v>
      </c>
    </row>
    <row r="11192" spans="1:4" x14ac:dyDescent="0.2">
      <c r="A11192" s="505">
        <v>7293</v>
      </c>
      <c r="B11192" s="98" t="s">
        <v>14748</v>
      </c>
      <c r="C11192" s="99" t="s">
        <v>10172</v>
      </c>
      <c r="D11192" s="100">
        <v>21.98</v>
      </c>
    </row>
    <row r="11193" spans="1:4" x14ac:dyDescent="0.2">
      <c r="A11193" s="505">
        <v>7311</v>
      </c>
      <c r="B11193" s="98" t="s">
        <v>14749</v>
      </c>
      <c r="C11193" s="99" t="s">
        <v>10172</v>
      </c>
      <c r="D11193" s="100">
        <v>21.26</v>
      </c>
    </row>
    <row r="11194" spans="1:4" x14ac:dyDescent="0.2">
      <c r="A11194" s="505">
        <v>7292</v>
      </c>
      <c r="B11194" s="98" t="s">
        <v>14750</v>
      </c>
      <c r="C11194" s="99" t="s">
        <v>10172</v>
      </c>
      <c r="D11194" s="100">
        <v>20.64</v>
      </c>
    </row>
    <row r="11195" spans="1:4" x14ac:dyDescent="0.2">
      <c r="A11195" s="505">
        <v>7288</v>
      </c>
      <c r="B11195" s="98" t="s">
        <v>14751</v>
      </c>
      <c r="C11195" s="99" t="s">
        <v>10172</v>
      </c>
      <c r="D11195" s="100">
        <v>23.39</v>
      </c>
    </row>
    <row r="11196" spans="1:4" x14ac:dyDescent="0.2">
      <c r="A11196" s="505">
        <v>35693</v>
      </c>
      <c r="B11196" s="98" t="s">
        <v>14752</v>
      </c>
      <c r="C11196" s="99" t="s">
        <v>10172</v>
      </c>
      <c r="D11196" s="100">
        <v>7.9</v>
      </c>
    </row>
    <row r="11197" spans="1:4" x14ac:dyDescent="0.2">
      <c r="A11197" s="505">
        <v>35692</v>
      </c>
      <c r="B11197" s="98" t="s">
        <v>14753</v>
      </c>
      <c r="C11197" s="99" t="s">
        <v>10172</v>
      </c>
      <c r="D11197" s="100">
        <v>42.38</v>
      </c>
    </row>
    <row r="11198" spans="1:4" x14ac:dyDescent="0.2">
      <c r="A11198" s="505">
        <v>7344</v>
      </c>
      <c r="B11198" s="98" t="s">
        <v>14754</v>
      </c>
      <c r="C11198" s="99" t="s">
        <v>12398</v>
      </c>
      <c r="D11198" s="100">
        <v>53.63</v>
      </c>
    </row>
    <row r="11199" spans="1:4" x14ac:dyDescent="0.2">
      <c r="A11199" s="505">
        <v>7345</v>
      </c>
      <c r="B11199" s="98" t="s">
        <v>14755</v>
      </c>
      <c r="C11199" s="99" t="s">
        <v>10172</v>
      </c>
      <c r="D11199" s="100">
        <v>14.89</v>
      </c>
    </row>
    <row r="11200" spans="1:4" x14ac:dyDescent="0.2">
      <c r="A11200" s="505">
        <v>35691</v>
      </c>
      <c r="B11200" s="98" t="s">
        <v>14756</v>
      </c>
      <c r="C11200" s="99" t="s">
        <v>10172</v>
      </c>
      <c r="D11200" s="100">
        <v>11.77</v>
      </c>
    </row>
    <row r="11201" spans="1:4" x14ac:dyDescent="0.2">
      <c r="A11201" s="505">
        <v>7342</v>
      </c>
      <c r="B11201" s="98" t="s">
        <v>14757</v>
      </c>
      <c r="C11201" s="99" t="s">
        <v>10170</v>
      </c>
      <c r="D11201" s="100">
        <v>1.01</v>
      </c>
    </row>
    <row r="11202" spans="1:4" x14ac:dyDescent="0.2">
      <c r="A11202" s="505">
        <v>7306</v>
      </c>
      <c r="B11202" s="98" t="s">
        <v>14758</v>
      </c>
      <c r="C11202" s="99" t="s">
        <v>10172</v>
      </c>
      <c r="D11202" s="100">
        <v>25.2</v>
      </c>
    </row>
    <row r="11203" spans="1:4" x14ac:dyDescent="0.2">
      <c r="A11203" s="505">
        <v>154</v>
      </c>
      <c r="B11203" s="98" t="s">
        <v>14759</v>
      </c>
      <c r="C11203" s="99" t="s">
        <v>10172</v>
      </c>
      <c r="D11203" s="100">
        <v>43.58</v>
      </c>
    </row>
    <row r="11204" spans="1:4" x14ac:dyDescent="0.2">
      <c r="A11204" s="505">
        <v>7338</v>
      </c>
      <c r="B11204" s="98" t="s">
        <v>14760</v>
      </c>
      <c r="C11204" s="99" t="s">
        <v>10170</v>
      </c>
      <c r="D11204" s="100">
        <v>29.05</v>
      </c>
    </row>
    <row r="11205" spans="1:4" ht="25.5" x14ac:dyDescent="0.2">
      <c r="A11205" s="505">
        <v>39574</v>
      </c>
      <c r="B11205" s="98" t="s">
        <v>14761</v>
      </c>
      <c r="C11205" s="99" t="s">
        <v>10111</v>
      </c>
      <c r="D11205" s="100">
        <v>2.5299999999999998</v>
      </c>
    </row>
    <row r="11206" spans="1:4" x14ac:dyDescent="0.2">
      <c r="A11206" s="505">
        <v>11060</v>
      </c>
      <c r="B11206" s="98" t="s">
        <v>14762</v>
      </c>
      <c r="C11206" s="99" t="s">
        <v>10111</v>
      </c>
      <c r="D11206" s="100">
        <v>22.34</v>
      </c>
    </row>
    <row r="11207" spans="1:4" x14ac:dyDescent="0.2">
      <c r="A11207" s="505">
        <v>37401</v>
      </c>
      <c r="B11207" s="98" t="s">
        <v>14763</v>
      </c>
      <c r="C11207" s="99" t="s">
        <v>10111</v>
      </c>
      <c r="D11207" s="100">
        <v>50.92</v>
      </c>
    </row>
    <row r="11208" spans="1:4" x14ac:dyDescent="0.2">
      <c r="A11208" s="505">
        <v>7525</v>
      </c>
      <c r="B11208" s="98" t="s">
        <v>14764</v>
      </c>
      <c r="C11208" s="99" t="s">
        <v>10111</v>
      </c>
      <c r="D11208" s="100">
        <v>37.42</v>
      </c>
    </row>
    <row r="11209" spans="1:4" x14ac:dyDescent="0.2">
      <c r="A11209" s="505">
        <v>7524</v>
      </c>
      <c r="B11209" s="98" t="s">
        <v>14765</v>
      </c>
      <c r="C11209" s="99" t="s">
        <v>10111</v>
      </c>
      <c r="D11209" s="100">
        <v>35.26</v>
      </c>
    </row>
    <row r="11210" spans="1:4" x14ac:dyDescent="0.2">
      <c r="A11210" s="505">
        <v>38105</v>
      </c>
      <c r="B11210" s="98" t="s">
        <v>14766</v>
      </c>
      <c r="C11210" s="99" t="s">
        <v>10111</v>
      </c>
      <c r="D11210" s="100">
        <v>9.06</v>
      </c>
    </row>
    <row r="11211" spans="1:4" ht="25.5" x14ac:dyDescent="0.2">
      <c r="A11211" s="505">
        <v>38084</v>
      </c>
      <c r="B11211" s="98" t="s">
        <v>14767</v>
      </c>
      <c r="C11211" s="99" t="s">
        <v>10111</v>
      </c>
      <c r="D11211" s="100">
        <v>12.86</v>
      </c>
    </row>
    <row r="11212" spans="1:4" x14ac:dyDescent="0.2">
      <c r="A11212" s="505">
        <v>38103</v>
      </c>
      <c r="B11212" s="98" t="s">
        <v>14768</v>
      </c>
      <c r="C11212" s="99" t="s">
        <v>10111</v>
      </c>
      <c r="D11212" s="100">
        <v>13.6</v>
      </c>
    </row>
    <row r="11213" spans="1:4" x14ac:dyDescent="0.2">
      <c r="A11213" s="505">
        <v>38082</v>
      </c>
      <c r="B11213" s="98" t="s">
        <v>14769</v>
      </c>
      <c r="C11213" s="99" t="s">
        <v>10111</v>
      </c>
      <c r="D11213" s="100">
        <v>16.75</v>
      </c>
    </row>
    <row r="11214" spans="1:4" x14ac:dyDescent="0.2">
      <c r="A11214" s="505">
        <v>38104</v>
      </c>
      <c r="B11214" s="98" t="s">
        <v>14770</v>
      </c>
      <c r="C11214" s="99" t="s">
        <v>10111</v>
      </c>
      <c r="D11214" s="100">
        <v>26.62</v>
      </c>
    </row>
    <row r="11215" spans="1:4" ht="25.5" x14ac:dyDescent="0.2">
      <c r="A11215" s="505">
        <v>38083</v>
      </c>
      <c r="B11215" s="98" t="s">
        <v>14771</v>
      </c>
      <c r="C11215" s="99" t="s">
        <v>10111</v>
      </c>
      <c r="D11215" s="100">
        <v>29.56</v>
      </c>
    </row>
    <row r="11216" spans="1:4" x14ac:dyDescent="0.2">
      <c r="A11216" s="505">
        <v>38101</v>
      </c>
      <c r="B11216" s="98" t="s">
        <v>14772</v>
      </c>
      <c r="C11216" s="99" t="s">
        <v>10111</v>
      </c>
      <c r="D11216" s="100">
        <v>6.47</v>
      </c>
    </row>
    <row r="11217" spans="1:4" x14ac:dyDescent="0.2">
      <c r="A11217" s="505">
        <v>7528</v>
      </c>
      <c r="B11217" s="98" t="s">
        <v>14773</v>
      </c>
      <c r="C11217" s="99" t="s">
        <v>10111</v>
      </c>
      <c r="D11217" s="100">
        <v>7.6</v>
      </c>
    </row>
    <row r="11218" spans="1:4" x14ac:dyDescent="0.2">
      <c r="A11218" s="505">
        <v>12147</v>
      </c>
      <c r="B11218" s="98" t="s">
        <v>14774</v>
      </c>
      <c r="C11218" s="99" t="s">
        <v>10111</v>
      </c>
      <c r="D11218" s="100">
        <v>11.59</v>
      </c>
    </row>
    <row r="11219" spans="1:4" x14ac:dyDescent="0.2">
      <c r="A11219" s="505">
        <v>38075</v>
      </c>
      <c r="B11219" s="98" t="s">
        <v>14775</v>
      </c>
      <c r="C11219" s="99" t="s">
        <v>10111</v>
      </c>
      <c r="D11219" s="100">
        <v>13.16</v>
      </c>
    </row>
    <row r="11220" spans="1:4" x14ac:dyDescent="0.2">
      <c r="A11220" s="505">
        <v>38102</v>
      </c>
      <c r="B11220" s="98" t="s">
        <v>14776</v>
      </c>
      <c r="C11220" s="99" t="s">
        <v>10111</v>
      </c>
      <c r="D11220" s="100">
        <v>8.27</v>
      </c>
    </row>
    <row r="11221" spans="1:4" ht="25.5" x14ac:dyDescent="0.2">
      <c r="A11221" s="505">
        <v>38076</v>
      </c>
      <c r="B11221" s="98" t="s">
        <v>14777</v>
      </c>
      <c r="C11221" s="99" t="s">
        <v>10111</v>
      </c>
      <c r="D11221" s="100">
        <v>14.76</v>
      </c>
    </row>
    <row r="11222" spans="1:4" x14ac:dyDescent="0.2">
      <c r="A11222" s="505">
        <v>7592</v>
      </c>
      <c r="B11222" s="98" t="s">
        <v>14778</v>
      </c>
      <c r="C11222" s="99" t="s">
        <v>10112</v>
      </c>
      <c r="D11222" s="100">
        <v>16.5</v>
      </c>
    </row>
    <row r="11223" spans="1:4" x14ac:dyDescent="0.2">
      <c r="A11223" s="505">
        <v>40820</v>
      </c>
      <c r="B11223" s="98" t="s">
        <v>14779</v>
      </c>
      <c r="C11223" s="99" t="s">
        <v>10297</v>
      </c>
      <c r="D11223" s="100">
        <v>3034.04</v>
      </c>
    </row>
    <row r="11224" spans="1:4" x14ac:dyDescent="0.2">
      <c r="A11224" s="505">
        <v>11762</v>
      </c>
      <c r="B11224" s="98" t="s">
        <v>14780</v>
      </c>
      <c r="C11224" s="99" t="s">
        <v>10111</v>
      </c>
      <c r="D11224" s="100">
        <v>46.21</v>
      </c>
    </row>
    <row r="11225" spans="1:4" x14ac:dyDescent="0.2">
      <c r="A11225" s="505">
        <v>13418</v>
      </c>
      <c r="B11225" s="98" t="s">
        <v>14781</v>
      </c>
      <c r="C11225" s="99" t="s">
        <v>10111</v>
      </c>
      <c r="D11225" s="100">
        <v>12.91</v>
      </c>
    </row>
    <row r="11226" spans="1:4" x14ac:dyDescent="0.2">
      <c r="A11226" s="505">
        <v>13984</v>
      </c>
      <c r="B11226" s="98" t="s">
        <v>14782</v>
      </c>
      <c r="C11226" s="99" t="s">
        <v>10111</v>
      </c>
      <c r="D11226" s="100">
        <v>32.299999999999997</v>
      </c>
    </row>
    <row r="11227" spans="1:4" x14ac:dyDescent="0.2">
      <c r="A11227" s="505">
        <v>11772</v>
      </c>
      <c r="B11227" s="98" t="s">
        <v>14783</v>
      </c>
      <c r="C11227" s="99" t="s">
        <v>10111</v>
      </c>
      <c r="D11227" s="100">
        <v>78.430000000000007</v>
      </c>
    </row>
    <row r="11228" spans="1:4" x14ac:dyDescent="0.2">
      <c r="A11228" s="505">
        <v>36795</v>
      </c>
      <c r="B11228" s="98" t="s">
        <v>14784</v>
      </c>
      <c r="C11228" s="99" t="s">
        <v>10111</v>
      </c>
      <c r="D11228" s="100">
        <v>504.47</v>
      </c>
    </row>
    <row r="11229" spans="1:4" x14ac:dyDescent="0.2">
      <c r="A11229" s="505">
        <v>36796</v>
      </c>
      <c r="B11229" s="98" t="s">
        <v>14785</v>
      </c>
      <c r="C11229" s="99" t="s">
        <v>10111</v>
      </c>
      <c r="D11229" s="100">
        <v>129.88</v>
      </c>
    </row>
    <row r="11230" spans="1:4" x14ac:dyDescent="0.2">
      <c r="A11230" s="505">
        <v>36791</v>
      </c>
      <c r="B11230" s="98" t="s">
        <v>14786</v>
      </c>
      <c r="C11230" s="99" t="s">
        <v>10111</v>
      </c>
      <c r="D11230" s="100">
        <v>66.92</v>
      </c>
    </row>
    <row r="11231" spans="1:4" x14ac:dyDescent="0.2">
      <c r="A11231" s="505">
        <v>13415</v>
      </c>
      <c r="B11231" s="98" t="s">
        <v>14787</v>
      </c>
      <c r="C11231" s="99" t="s">
        <v>10111</v>
      </c>
      <c r="D11231" s="100">
        <v>38.9</v>
      </c>
    </row>
    <row r="11232" spans="1:4" x14ac:dyDescent="0.2">
      <c r="A11232" s="505">
        <v>36792</v>
      </c>
      <c r="B11232" s="98" t="s">
        <v>14788</v>
      </c>
      <c r="C11232" s="99" t="s">
        <v>10111</v>
      </c>
      <c r="D11232" s="100">
        <v>127.92</v>
      </c>
    </row>
    <row r="11233" spans="1:4" x14ac:dyDescent="0.2">
      <c r="A11233" s="505">
        <v>11773</v>
      </c>
      <c r="B11233" s="98" t="s">
        <v>14789</v>
      </c>
      <c r="C11233" s="99" t="s">
        <v>10111</v>
      </c>
      <c r="D11233" s="100">
        <v>74.88</v>
      </c>
    </row>
    <row r="11234" spans="1:4" x14ac:dyDescent="0.2">
      <c r="A11234" s="505">
        <v>11775</v>
      </c>
      <c r="B11234" s="98" t="s">
        <v>14790</v>
      </c>
      <c r="C11234" s="99" t="s">
        <v>10111</v>
      </c>
      <c r="D11234" s="100">
        <v>78.19</v>
      </c>
    </row>
    <row r="11235" spans="1:4" ht="25.5" x14ac:dyDescent="0.2">
      <c r="A11235" s="505">
        <v>13983</v>
      </c>
      <c r="B11235" s="98" t="s">
        <v>14791</v>
      </c>
      <c r="C11235" s="99" t="s">
        <v>10111</v>
      </c>
      <c r="D11235" s="100">
        <v>39.950000000000003</v>
      </c>
    </row>
    <row r="11236" spans="1:4" ht="25.5" x14ac:dyDescent="0.2">
      <c r="A11236" s="505">
        <v>13416</v>
      </c>
      <c r="B11236" s="98" t="s">
        <v>14792</v>
      </c>
      <c r="C11236" s="99" t="s">
        <v>10111</v>
      </c>
      <c r="D11236" s="100">
        <v>32.21</v>
      </c>
    </row>
    <row r="11237" spans="1:4" x14ac:dyDescent="0.2">
      <c r="A11237" s="505">
        <v>13417</v>
      </c>
      <c r="B11237" s="98" t="s">
        <v>14793</v>
      </c>
      <c r="C11237" s="99" t="s">
        <v>10111</v>
      </c>
      <c r="D11237" s="100">
        <v>28.42</v>
      </c>
    </row>
    <row r="11238" spans="1:4" x14ac:dyDescent="0.2">
      <c r="A11238" s="505">
        <v>7604</v>
      </c>
      <c r="B11238" s="98" t="s">
        <v>14794</v>
      </c>
      <c r="C11238" s="99" t="s">
        <v>10111</v>
      </c>
      <c r="D11238" s="100">
        <v>12.3</v>
      </c>
    </row>
    <row r="11239" spans="1:4" x14ac:dyDescent="0.2">
      <c r="A11239" s="505">
        <v>11777</v>
      </c>
      <c r="B11239" s="98" t="s">
        <v>14795</v>
      </c>
      <c r="C11239" s="99" t="s">
        <v>10111</v>
      </c>
      <c r="D11239" s="100">
        <v>105.4</v>
      </c>
    </row>
    <row r="11240" spans="1:4" x14ac:dyDescent="0.2">
      <c r="A11240" s="505">
        <v>7602</v>
      </c>
      <c r="B11240" s="98" t="s">
        <v>14796</v>
      </c>
      <c r="C11240" s="99" t="s">
        <v>10111</v>
      </c>
      <c r="D11240" s="100">
        <v>12.2</v>
      </c>
    </row>
    <row r="11241" spans="1:4" ht="25.5" x14ac:dyDescent="0.2">
      <c r="A11241" s="505">
        <v>7603</v>
      </c>
      <c r="B11241" s="98" t="s">
        <v>14797</v>
      </c>
      <c r="C11241" s="99" t="s">
        <v>10111</v>
      </c>
      <c r="D11241" s="100">
        <v>11.83</v>
      </c>
    </row>
    <row r="11242" spans="1:4" ht="25.5" x14ac:dyDescent="0.2">
      <c r="A11242" s="505">
        <v>11763</v>
      </c>
      <c r="B11242" s="98" t="s">
        <v>14798</v>
      </c>
      <c r="C11242" s="99" t="s">
        <v>10111</v>
      </c>
      <c r="D11242" s="100">
        <v>50.49</v>
      </c>
    </row>
    <row r="11243" spans="1:4" ht="25.5" x14ac:dyDescent="0.2">
      <c r="A11243" s="505">
        <v>11764</v>
      </c>
      <c r="B11243" s="98" t="s">
        <v>14799</v>
      </c>
      <c r="C11243" s="99" t="s">
        <v>10111</v>
      </c>
      <c r="D11243" s="100">
        <v>53.93</v>
      </c>
    </row>
    <row r="11244" spans="1:4" ht="25.5" x14ac:dyDescent="0.2">
      <c r="A11244" s="505">
        <v>11826</v>
      </c>
      <c r="B11244" s="98" t="s">
        <v>14800</v>
      </c>
      <c r="C11244" s="99" t="s">
        <v>10111</v>
      </c>
      <c r="D11244" s="100">
        <v>21.51</v>
      </c>
    </row>
    <row r="11245" spans="1:4" ht="25.5" x14ac:dyDescent="0.2">
      <c r="A11245" s="505">
        <v>11829</v>
      </c>
      <c r="B11245" s="98" t="s">
        <v>14801</v>
      </c>
      <c r="C11245" s="99" t="s">
        <v>10111</v>
      </c>
      <c r="D11245" s="100">
        <v>12.92</v>
      </c>
    </row>
    <row r="11246" spans="1:4" ht="25.5" x14ac:dyDescent="0.2">
      <c r="A11246" s="505">
        <v>11825</v>
      </c>
      <c r="B11246" s="98" t="s">
        <v>14802</v>
      </c>
      <c r="C11246" s="99" t="s">
        <v>10111</v>
      </c>
      <c r="D11246" s="100">
        <v>22.16</v>
      </c>
    </row>
    <row r="11247" spans="1:4" ht="25.5" x14ac:dyDescent="0.2">
      <c r="A11247" s="505">
        <v>11767</v>
      </c>
      <c r="B11247" s="98" t="s">
        <v>14803</v>
      </c>
      <c r="C11247" s="99" t="s">
        <v>10111</v>
      </c>
      <c r="D11247" s="100">
        <v>89.52</v>
      </c>
    </row>
    <row r="11248" spans="1:4" ht="25.5" x14ac:dyDescent="0.2">
      <c r="A11248" s="505">
        <v>7606</v>
      </c>
      <c r="B11248" s="98" t="s">
        <v>14804</v>
      </c>
      <c r="C11248" s="99" t="s">
        <v>10111</v>
      </c>
      <c r="D11248" s="100">
        <v>22.41</v>
      </c>
    </row>
    <row r="11249" spans="1:4" ht="25.5" x14ac:dyDescent="0.2">
      <c r="A11249" s="505">
        <v>11830</v>
      </c>
      <c r="B11249" s="98" t="s">
        <v>14805</v>
      </c>
      <c r="C11249" s="99" t="s">
        <v>10111</v>
      </c>
      <c r="D11249" s="100">
        <v>13.97</v>
      </c>
    </row>
    <row r="11250" spans="1:4" ht="25.5" x14ac:dyDescent="0.2">
      <c r="A11250" s="505">
        <v>11766</v>
      </c>
      <c r="B11250" s="98" t="s">
        <v>14806</v>
      </c>
      <c r="C11250" s="99" t="s">
        <v>10111</v>
      </c>
      <c r="D11250" s="100">
        <v>24.83</v>
      </c>
    </row>
    <row r="11251" spans="1:4" ht="25.5" x14ac:dyDescent="0.2">
      <c r="A11251" s="505">
        <v>11765</v>
      </c>
      <c r="B11251" s="98" t="s">
        <v>14807</v>
      </c>
      <c r="C11251" s="99" t="s">
        <v>10111</v>
      </c>
      <c r="D11251" s="100">
        <v>33.81</v>
      </c>
    </row>
    <row r="11252" spans="1:4" ht="25.5" x14ac:dyDescent="0.2">
      <c r="A11252" s="505">
        <v>11824</v>
      </c>
      <c r="B11252" s="98" t="s">
        <v>14808</v>
      </c>
      <c r="C11252" s="99" t="s">
        <v>10111</v>
      </c>
      <c r="D11252" s="100">
        <v>25.61</v>
      </c>
    </row>
    <row r="11253" spans="1:4" ht="25.5" x14ac:dyDescent="0.2">
      <c r="A11253" s="505">
        <v>40329</v>
      </c>
      <c r="B11253" s="98" t="s">
        <v>14809</v>
      </c>
      <c r="C11253" s="99" t="s">
        <v>10111</v>
      </c>
      <c r="D11253" s="100">
        <v>10.84</v>
      </c>
    </row>
    <row r="11254" spans="1:4" ht="25.5" x14ac:dyDescent="0.2">
      <c r="A11254" s="505">
        <v>11823</v>
      </c>
      <c r="B11254" s="98" t="s">
        <v>14810</v>
      </c>
      <c r="C11254" s="99" t="s">
        <v>10111</v>
      </c>
      <c r="D11254" s="100">
        <v>4.68</v>
      </c>
    </row>
    <row r="11255" spans="1:4" x14ac:dyDescent="0.2">
      <c r="A11255" s="505">
        <v>11822</v>
      </c>
      <c r="B11255" s="98" t="s">
        <v>14811</v>
      </c>
      <c r="C11255" s="99" t="s">
        <v>10111</v>
      </c>
      <c r="D11255" s="100">
        <v>31.79</v>
      </c>
    </row>
    <row r="11256" spans="1:4" x14ac:dyDescent="0.2">
      <c r="A11256" s="505">
        <v>11831</v>
      </c>
      <c r="B11256" s="98" t="s">
        <v>14812</v>
      </c>
      <c r="C11256" s="99" t="s">
        <v>10111</v>
      </c>
      <c r="D11256" s="100">
        <v>24.12</v>
      </c>
    </row>
    <row r="11257" spans="1:4" ht="25.5" x14ac:dyDescent="0.2">
      <c r="A11257" s="505">
        <v>7613</v>
      </c>
      <c r="B11257" s="98" t="s">
        <v>14813</v>
      </c>
      <c r="C11257" s="99" t="s">
        <v>10111</v>
      </c>
      <c r="D11257" s="100">
        <v>51160.62</v>
      </c>
    </row>
    <row r="11258" spans="1:4" ht="25.5" x14ac:dyDescent="0.2">
      <c r="A11258" s="505">
        <v>7619</v>
      </c>
      <c r="B11258" s="98" t="s">
        <v>14814</v>
      </c>
      <c r="C11258" s="99" t="s">
        <v>10111</v>
      </c>
      <c r="D11258" s="100">
        <v>7908.33</v>
      </c>
    </row>
    <row r="11259" spans="1:4" ht="25.5" x14ac:dyDescent="0.2">
      <c r="A11259" s="505">
        <v>12076</v>
      </c>
      <c r="B11259" s="98" t="s">
        <v>14815</v>
      </c>
      <c r="C11259" s="99" t="s">
        <v>10111</v>
      </c>
      <c r="D11259" s="100">
        <v>3627.67</v>
      </c>
    </row>
    <row r="11260" spans="1:4" ht="25.5" x14ac:dyDescent="0.2">
      <c r="A11260" s="505">
        <v>7614</v>
      </c>
      <c r="B11260" s="98" t="s">
        <v>14816</v>
      </c>
      <c r="C11260" s="99" t="s">
        <v>10111</v>
      </c>
      <c r="D11260" s="100">
        <v>9974.2900000000009</v>
      </c>
    </row>
    <row r="11261" spans="1:4" ht="25.5" x14ac:dyDescent="0.2">
      <c r="A11261" s="505">
        <v>7618</v>
      </c>
      <c r="B11261" s="98" t="s">
        <v>14817</v>
      </c>
      <c r="C11261" s="99" t="s">
        <v>10111</v>
      </c>
      <c r="D11261" s="100">
        <v>64690.82</v>
      </c>
    </row>
    <row r="11262" spans="1:4" ht="25.5" x14ac:dyDescent="0.2">
      <c r="A11262" s="505">
        <v>7620</v>
      </c>
      <c r="B11262" s="98" t="s">
        <v>14818</v>
      </c>
      <c r="C11262" s="99" t="s">
        <v>10111</v>
      </c>
      <c r="D11262" s="100">
        <v>13992.47</v>
      </c>
    </row>
    <row r="11263" spans="1:4" ht="25.5" x14ac:dyDescent="0.2">
      <c r="A11263" s="505">
        <v>7610</v>
      </c>
      <c r="B11263" s="98" t="s">
        <v>14819</v>
      </c>
      <c r="C11263" s="99" t="s">
        <v>10111</v>
      </c>
      <c r="D11263" s="100">
        <v>4430.9399999999996</v>
      </c>
    </row>
    <row r="11264" spans="1:4" ht="25.5" x14ac:dyDescent="0.2">
      <c r="A11264" s="505">
        <v>7615</v>
      </c>
      <c r="B11264" s="98" t="s">
        <v>14820</v>
      </c>
      <c r="C11264" s="99" t="s">
        <v>10111</v>
      </c>
      <c r="D11264" s="100">
        <v>16324.54</v>
      </c>
    </row>
    <row r="11265" spans="1:4" ht="25.5" x14ac:dyDescent="0.2">
      <c r="A11265" s="505">
        <v>7617</v>
      </c>
      <c r="B11265" s="98" t="s">
        <v>14821</v>
      </c>
      <c r="C11265" s="99" t="s">
        <v>10111</v>
      </c>
      <c r="D11265" s="100">
        <v>4949.18</v>
      </c>
    </row>
    <row r="11266" spans="1:4" ht="25.5" x14ac:dyDescent="0.2">
      <c r="A11266" s="505">
        <v>7616</v>
      </c>
      <c r="B11266" s="98" t="s">
        <v>14822</v>
      </c>
      <c r="C11266" s="99" t="s">
        <v>10111</v>
      </c>
      <c r="D11266" s="100">
        <v>26639.07</v>
      </c>
    </row>
    <row r="11267" spans="1:4" ht="25.5" x14ac:dyDescent="0.2">
      <c r="A11267" s="505">
        <v>7611</v>
      </c>
      <c r="B11267" s="98" t="s">
        <v>14823</v>
      </c>
      <c r="C11267" s="99" t="s">
        <v>10111</v>
      </c>
      <c r="D11267" s="100">
        <v>6400.26</v>
      </c>
    </row>
    <row r="11268" spans="1:4" ht="25.5" x14ac:dyDescent="0.2">
      <c r="A11268" s="505">
        <v>7612</v>
      </c>
      <c r="B11268" s="98" t="s">
        <v>14824</v>
      </c>
      <c r="C11268" s="99" t="s">
        <v>10111</v>
      </c>
      <c r="D11268" s="100">
        <v>36540.04</v>
      </c>
    </row>
    <row r="11269" spans="1:4" x14ac:dyDescent="0.2">
      <c r="A11269" s="505">
        <v>37371</v>
      </c>
      <c r="B11269" s="98" t="s">
        <v>14825</v>
      </c>
      <c r="C11269" s="99" t="s">
        <v>10112</v>
      </c>
      <c r="D11269" s="100">
        <v>0.49</v>
      </c>
    </row>
    <row r="11270" spans="1:4" x14ac:dyDescent="0.2">
      <c r="A11270" s="505">
        <v>40861</v>
      </c>
      <c r="B11270" s="98" t="s">
        <v>14826</v>
      </c>
      <c r="C11270" s="99" t="s">
        <v>10297</v>
      </c>
      <c r="D11270" s="100">
        <v>91.97</v>
      </c>
    </row>
    <row r="11271" spans="1:4" ht="25.5" x14ac:dyDescent="0.2">
      <c r="A11271" s="505">
        <v>36510</v>
      </c>
      <c r="B11271" s="98" t="s">
        <v>14827</v>
      </c>
      <c r="C11271" s="99" t="s">
        <v>10111</v>
      </c>
      <c r="D11271" s="100">
        <v>536697.22</v>
      </c>
    </row>
    <row r="11272" spans="1:4" ht="25.5" x14ac:dyDescent="0.2">
      <c r="A11272" s="505">
        <v>25020</v>
      </c>
      <c r="B11272" s="98" t="s">
        <v>14828</v>
      </c>
      <c r="C11272" s="99" t="s">
        <v>10111</v>
      </c>
      <c r="D11272" s="100">
        <v>2211003.7400000002</v>
      </c>
    </row>
    <row r="11273" spans="1:4" ht="25.5" x14ac:dyDescent="0.2">
      <c r="A11273" s="505">
        <v>7622</v>
      </c>
      <c r="B11273" s="98" t="s">
        <v>14829</v>
      </c>
      <c r="C11273" s="99" t="s">
        <v>10111</v>
      </c>
      <c r="D11273" s="100">
        <v>520674.75</v>
      </c>
    </row>
    <row r="11274" spans="1:4" ht="25.5" x14ac:dyDescent="0.2">
      <c r="A11274" s="505">
        <v>7624</v>
      </c>
      <c r="B11274" s="98" t="s">
        <v>14830</v>
      </c>
      <c r="C11274" s="99" t="s">
        <v>10111</v>
      </c>
      <c r="D11274" s="100">
        <v>675000</v>
      </c>
    </row>
    <row r="11275" spans="1:4" ht="25.5" x14ac:dyDescent="0.2">
      <c r="A11275" s="505">
        <v>7625</v>
      </c>
      <c r="B11275" s="98" t="s">
        <v>14831</v>
      </c>
      <c r="C11275" s="99" t="s">
        <v>10111</v>
      </c>
      <c r="D11275" s="100">
        <v>670871.49</v>
      </c>
    </row>
    <row r="11276" spans="1:4" ht="25.5" x14ac:dyDescent="0.2">
      <c r="A11276" s="505">
        <v>7623</v>
      </c>
      <c r="B11276" s="98" t="s">
        <v>14832</v>
      </c>
      <c r="C11276" s="99" t="s">
        <v>10111</v>
      </c>
      <c r="D11276" s="100">
        <v>2211003.7400000002</v>
      </c>
    </row>
    <row r="11277" spans="1:4" ht="25.5" x14ac:dyDescent="0.2">
      <c r="A11277" s="505">
        <v>36508</v>
      </c>
      <c r="B11277" s="98" t="s">
        <v>14833</v>
      </c>
      <c r="C11277" s="99" t="s">
        <v>10111</v>
      </c>
      <c r="D11277" s="100">
        <v>994376.11</v>
      </c>
    </row>
    <row r="11278" spans="1:4" ht="25.5" x14ac:dyDescent="0.2">
      <c r="A11278" s="505">
        <v>36509</v>
      </c>
      <c r="B11278" s="98" t="s">
        <v>14834</v>
      </c>
      <c r="C11278" s="99" t="s">
        <v>10111</v>
      </c>
      <c r="D11278" s="100">
        <v>544954.09</v>
      </c>
    </row>
    <row r="11279" spans="1:4" x14ac:dyDescent="0.2">
      <c r="A11279" s="505">
        <v>13238</v>
      </c>
      <c r="B11279" s="98" t="s">
        <v>14835</v>
      </c>
      <c r="C11279" s="99" t="s">
        <v>10111</v>
      </c>
      <c r="D11279" s="100">
        <v>140719.60999999999</v>
      </c>
    </row>
    <row r="11280" spans="1:4" x14ac:dyDescent="0.2">
      <c r="A11280" s="505">
        <v>36511</v>
      </c>
      <c r="B11280" s="98" t="s">
        <v>14836</v>
      </c>
      <c r="C11280" s="99" t="s">
        <v>10111</v>
      </c>
      <c r="D11280" s="100">
        <v>163056.06</v>
      </c>
    </row>
    <row r="11281" spans="1:4" x14ac:dyDescent="0.2">
      <c r="A11281" s="505">
        <v>36515</v>
      </c>
      <c r="B11281" s="98" t="s">
        <v>14837</v>
      </c>
      <c r="C11281" s="99" t="s">
        <v>10111</v>
      </c>
      <c r="D11281" s="100">
        <v>48023.35</v>
      </c>
    </row>
    <row r="11282" spans="1:4" x14ac:dyDescent="0.2">
      <c r="A11282" s="505">
        <v>10598</v>
      </c>
      <c r="B11282" s="98" t="s">
        <v>14838</v>
      </c>
      <c r="C11282" s="99" t="s">
        <v>10111</v>
      </c>
      <c r="D11282" s="100">
        <v>77877.13</v>
      </c>
    </row>
    <row r="11283" spans="1:4" x14ac:dyDescent="0.2">
      <c r="A11283" s="505">
        <v>7640</v>
      </c>
      <c r="B11283" s="98" t="s">
        <v>14839</v>
      </c>
      <c r="C11283" s="99" t="s">
        <v>10111</v>
      </c>
      <c r="D11283" s="100">
        <v>119500</v>
      </c>
    </row>
    <row r="11284" spans="1:4" x14ac:dyDescent="0.2">
      <c r="A11284" s="505">
        <v>36513</v>
      </c>
      <c r="B11284" s="98" t="s">
        <v>14840</v>
      </c>
      <c r="C11284" s="99" t="s">
        <v>10111</v>
      </c>
      <c r="D11284" s="100">
        <v>115116.46</v>
      </c>
    </row>
    <row r="11285" spans="1:4" x14ac:dyDescent="0.2">
      <c r="A11285" s="505">
        <v>36514</v>
      </c>
      <c r="B11285" s="98" t="s">
        <v>14841</v>
      </c>
      <c r="C11285" s="99" t="s">
        <v>10111</v>
      </c>
      <c r="D11285" s="100">
        <v>128434.57</v>
      </c>
    </row>
    <row r="11286" spans="1:4" ht="25.5" x14ac:dyDescent="0.2">
      <c r="A11286" s="505">
        <v>36149</v>
      </c>
      <c r="B11286" s="98" t="s">
        <v>14842</v>
      </c>
      <c r="C11286" s="99" t="s">
        <v>10111</v>
      </c>
      <c r="D11286" s="100">
        <v>111.62</v>
      </c>
    </row>
    <row r="11287" spans="1:4" x14ac:dyDescent="0.2">
      <c r="A11287" s="505">
        <v>11581</v>
      </c>
      <c r="B11287" s="98" t="s">
        <v>14843</v>
      </c>
      <c r="C11287" s="99" t="s">
        <v>10166</v>
      </c>
      <c r="D11287" s="100">
        <v>21.63</v>
      </c>
    </row>
    <row r="11288" spans="1:4" x14ac:dyDescent="0.2">
      <c r="A11288" s="505">
        <v>11580</v>
      </c>
      <c r="B11288" s="98" t="s">
        <v>14844</v>
      </c>
      <c r="C11288" s="99" t="s">
        <v>10166</v>
      </c>
      <c r="D11288" s="100">
        <v>9.85</v>
      </c>
    </row>
    <row r="11289" spans="1:4" x14ac:dyDescent="0.2">
      <c r="A11289" s="505">
        <v>38177</v>
      </c>
      <c r="B11289" s="98" t="s">
        <v>14845</v>
      </c>
      <c r="C11289" s="99" t="s">
        <v>10111</v>
      </c>
      <c r="D11289" s="100">
        <v>6.68</v>
      </c>
    </row>
    <row r="11290" spans="1:4" x14ac:dyDescent="0.2">
      <c r="A11290" s="505">
        <v>10743</v>
      </c>
      <c r="B11290" s="98" t="s">
        <v>14846</v>
      </c>
      <c r="C11290" s="99" t="s">
        <v>10111</v>
      </c>
      <c r="D11290" s="100">
        <v>426.55</v>
      </c>
    </row>
    <row r="11291" spans="1:4" ht="25.5" x14ac:dyDescent="0.2">
      <c r="A11291" s="505">
        <v>39848</v>
      </c>
      <c r="B11291" s="98" t="s">
        <v>14847</v>
      </c>
      <c r="C11291" s="99" t="s">
        <v>10166</v>
      </c>
      <c r="D11291" s="100">
        <v>1.2</v>
      </c>
    </row>
    <row r="11292" spans="1:4" x14ac:dyDescent="0.2">
      <c r="A11292" s="505">
        <v>20999</v>
      </c>
      <c r="B11292" s="98" t="s">
        <v>19030</v>
      </c>
      <c r="C11292" s="99" t="s">
        <v>10166</v>
      </c>
      <c r="D11292" s="100">
        <v>6.41</v>
      </c>
    </row>
    <row r="11293" spans="1:4" x14ac:dyDescent="0.2">
      <c r="A11293" s="505">
        <v>21001</v>
      </c>
      <c r="B11293" s="98" t="s">
        <v>19031</v>
      </c>
      <c r="C11293" s="99" t="s">
        <v>10166</v>
      </c>
      <c r="D11293" s="100">
        <v>11.96</v>
      </c>
    </row>
    <row r="11294" spans="1:4" x14ac:dyDescent="0.2">
      <c r="A11294" s="505">
        <v>21003</v>
      </c>
      <c r="B11294" s="98" t="s">
        <v>19032</v>
      </c>
      <c r="C11294" s="99" t="s">
        <v>10166</v>
      </c>
      <c r="D11294" s="100">
        <v>19.649999999999999</v>
      </c>
    </row>
    <row r="11295" spans="1:4" x14ac:dyDescent="0.2">
      <c r="A11295" s="505">
        <v>21006</v>
      </c>
      <c r="B11295" s="98" t="s">
        <v>19033</v>
      </c>
      <c r="C11295" s="99" t="s">
        <v>10166</v>
      </c>
      <c r="D11295" s="100">
        <v>41.71</v>
      </c>
    </row>
    <row r="11296" spans="1:4" x14ac:dyDescent="0.2">
      <c r="A11296" s="505">
        <v>21019</v>
      </c>
      <c r="B11296" s="98" t="s">
        <v>19034</v>
      </c>
      <c r="C11296" s="99" t="s">
        <v>10166</v>
      </c>
      <c r="D11296" s="100">
        <v>14.5</v>
      </c>
    </row>
    <row r="11297" spans="1:4" x14ac:dyDescent="0.2">
      <c r="A11297" s="505">
        <v>21021</v>
      </c>
      <c r="B11297" s="98" t="s">
        <v>19035</v>
      </c>
      <c r="C11297" s="99" t="s">
        <v>10166</v>
      </c>
      <c r="D11297" s="100">
        <v>22.92</v>
      </c>
    </row>
    <row r="11298" spans="1:4" x14ac:dyDescent="0.2">
      <c r="A11298" s="505">
        <v>21024</v>
      </c>
      <c r="B11298" s="98" t="s">
        <v>19036</v>
      </c>
      <c r="C11298" s="99" t="s">
        <v>10166</v>
      </c>
      <c r="D11298" s="100">
        <v>49.1</v>
      </c>
    </row>
    <row r="11299" spans="1:4" x14ac:dyDescent="0.2">
      <c r="A11299" s="505">
        <v>40624</v>
      </c>
      <c r="B11299" s="98" t="s">
        <v>19037</v>
      </c>
      <c r="C11299" s="99" t="s">
        <v>10166</v>
      </c>
      <c r="D11299" s="100">
        <v>41.3</v>
      </c>
    </row>
    <row r="11300" spans="1:4" x14ac:dyDescent="0.2">
      <c r="A11300" s="505">
        <v>13127</v>
      </c>
      <c r="B11300" s="98" t="s">
        <v>19038</v>
      </c>
      <c r="C11300" s="99" t="s">
        <v>10166</v>
      </c>
      <c r="D11300" s="100">
        <v>18.420000000000002</v>
      </c>
    </row>
    <row r="11301" spans="1:4" x14ac:dyDescent="0.2">
      <c r="A11301" s="505">
        <v>13137</v>
      </c>
      <c r="B11301" s="98" t="s">
        <v>19039</v>
      </c>
      <c r="C11301" s="99" t="s">
        <v>10166</v>
      </c>
      <c r="D11301" s="100">
        <v>24.45</v>
      </c>
    </row>
    <row r="11302" spans="1:4" x14ac:dyDescent="0.2">
      <c r="A11302" s="505">
        <v>20989</v>
      </c>
      <c r="B11302" s="98" t="s">
        <v>19040</v>
      </c>
      <c r="C11302" s="99" t="s">
        <v>10166</v>
      </c>
      <c r="D11302" s="100">
        <v>875.93</v>
      </c>
    </row>
    <row r="11303" spans="1:4" x14ac:dyDescent="0.2">
      <c r="A11303" s="505">
        <v>21147</v>
      </c>
      <c r="B11303" s="98" t="s">
        <v>19041</v>
      </c>
      <c r="C11303" s="99" t="s">
        <v>10166</v>
      </c>
      <c r="D11303" s="100">
        <v>82.12</v>
      </c>
    </row>
    <row r="11304" spans="1:4" x14ac:dyDescent="0.2">
      <c r="A11304" s="505">
        <v>21148</v>
      </c>
      <c r="B11304" s="98" t="s">
        <v>19042</v>
      </c>
      <c r="C11304" s="99" t="s">
        <v>10166</v>
      </c>
      <c r="D11304" s="100">
        <v>50.69</v>
      </c>
    </row>
    <row r="11305" spans="1:4" x14ac:dyDescent="0.2">
      <c r="A11305" s="505">
        <v>20984</v>
      </c>
      <c r="B11305" s="98" t="s">
        <v>19043</v>
      </c>
      <c r="C11305" s="99" t="s">
        <v>10166</v>
      </c>
      <c r="D11305" s="100">
        <v>1680.75</v>
      </c>
    </row>
    <row r="11306" spans="1:4" x14ac:dyDescent="0.2">
      <c r="A11306" s="505">
        <v>13042</v>
      </c>
      <c r="B11306" s="98" t="s">
        <v>19044</v>
      </c>
      <c r="C11306" s="99" t="s">
        <v>10166</v>
      </c>
      <c r="D11306" s="100">
        <v>931.38</v>
      </c>
    </row>
    <row r="11307" spans="1:4" x14ac:dyDescent="0.2">
      <c r="A11307" s="505">
        <v>21150</v>
      </c>
      <c r="B11307" s="98" t="s">
        <v>19045</v>
      </c>
      <c r="C11307" s="99" t="s">
        <v>10166</v>
      </c>
      <c r="D11307" s="100">
        <v>25.13</v>
      </c>
    </row>
    <row r="11308" spans="1:4" x14ac:dyDescent="0.2">
      <c r="A11308" s="505">
        <v>13141</v>
      </c>
      <c r="B11308" s="98" t="s">
        <v>19046</v>
      </c>
      <c r="C11308" s="99" t="s">
        <v>10166</v>
      </c>
      <c r="D11308" s="100">
        <v>31.66</v>
      </c>
    </row>
    <row r="11309" spans="1:4" x14ac:dyDescent="0.2">
      <c r="A11309" s="505">
        <v>21151</v>
      </c>
      <c r="B11309" s="98" t="s">
        <v>19047</v>
      </c>
      <c r="C11309" s="99" t="s">
        <v>10166</v>
      </c>
      <c r="D11309" s="100">
        <v>150.44</v>
      </c>
    </row>
    <row r="11310" spans="1:4" x14ac:dyDescent="0.2">
      <c r="A11310" s="505">
        <v>13142</v>
      </c>
      <c r="B11310" s="98" t="s">
        <v>19048</v>
      </c>
      <c r="C11310" s="99" t="s">
        <v>10166</v>
      </c>
      <c r="D11310" s="100">
        <v>215.07</v>
      </c>
    </row>
    <row r="11311" spans="1:4" x14ac:dyDescent="0.2">
      <c r="A11311" s="505">
        <v>20994</v>
      </c>
      <c r="B11311" s="98" t="s">
        <v>19049</v>
      </c>
      <c r="C11311" s="99" t="s">
        <v>10166</v>
      </c>
      <c r="D11311" s="100">
        <v>405.51</v>
      </c>
    </row>
    <row r="11312" spans="1:4" x14ac:dyDescent="0.2">
      <c r="A11312" s="505">
        <v>7672</v>
      </c>
      <c r="B11312" s="98" t="s">
        <v>19050</v>
      </c>
      <c r="C11312" s="99" t="s">
        <v>10166</v>
      </c>
      <c r="D11312" s="100">
        <v>265.64999999999998</v>
      </c>
    </row>
    <row r="11313" spans="1:4" x14ac:dyDescent="0.2">
      <c r="A11313" s="505">
        <v>20995</v>
      </c>
      <c r="B11313" s="98" t="s">
        <v>19051</v>
      </c>
      <c r="C11313" s="99" t="s">
        <v>10166</v>
      </c>
      <c r="D11313" s="100">
        <v>532.91999999999996</v>
      </c>
    </row>
    <row r="11314" spans="1:4" x14ac:dyDescent="0.2">
      <c r="A11314" s="505">
        <v>7690</v>
      </c>
      <c r="B11314" s="98" t="s">
        <v>19052</v>
      </c>
      <c r="C11314" s="99" t="s">
        <v>10166</v>
      </c>
      <c r="D11314" s="100">
        <v>308.22000000000003</v>
      </c>
    </row>
    <row r="11315" spans="1:4" x14ac:dyDescent="0.2">
      <c r="A11315" s="505">
        <v>20980</v>
      </c>
      <c r="B11315" s="98" t="s">
        <v>19053</v>
      </c>
      <c r="C11315" s="99" t="s">
        <v>10166</v>
      </c>
      <c r="D11315" s="100">
        <v>336.24</v>
      </c>
    </row>
    <row r="11316" spans="1:4" x14ac:dyDescent="0.2">
      <c r="A11316" s="505">
        <v>7661</v>
      </c>
      <c r="B11316" s="98" t="s">
        <v>19054</v>
      </c>
      <c r="C11316" s="99" t="s">
        <v>10166</v>
      </c>
      <c r="D11316" s="100">
        <v>399.99</v>
      </c>
    </row>
    <row r="11317" spans="1:4" ht="25.5" x14ac:dyDescent="0.2">
      <c r="A11317" s="505">
        <v>21016</v>
      </c>
      <c r="B11317" s="98" t="s">
        <v>14848</v>
      </c>
      <c r="C11317" s="99" t="s">
        <v>10166</v>
      </c>
      <c r="D11317" s="100">
        <v>86.86</v>
      </c>
    </row>
    <row r="11318" spans="1:4" ht="25.5" x14ac:dyDescent="0.2">
      <c r="A11318" s="505">
        <v>21008</v>
      </c>
      <c r="B11318" s="98" t="s">
        <v>14849</v>
      </c>
      <c r="C11318" s="99" t="s">
        <v>10166</v>
      </c>
      <c r="D11318" s="100">
        <v>10.14</v>
      </c>
    </row>
    <row r="11319" spans="1:4" ht="25.5" x14ac:dyDescent="0.2">
      <c r="A11319" s="505">
        <v>21009</v>
      </c>
      <c r="B11319" s="98" t="s">
        <v>14850</v>
      </c>
      <c r="C11319" s="99" t="s">
        <v>10166</v>
      </c>
      <c r="D11319" s="100">
        <v>13.21</v>
      </c>
    </row>
    <row r="11320" spans="1:4" ht="25.5" x14ac:dyDescent="0.2">
      <c r="A11320" s="505">
        <v>21010</v>
      </c>
      <c r="B11320" s="98" t="s">
        <v>14851</v>
      </c>
      <c r="C11320" s="99" t="s">
        <v>10166</v>
      </c>
      <c r="D11320" s="100">
        <v>17.739999999999998</v>
      </c>
    </row>
    <row r="11321" spans="1:4" ht="25.5" x14ac:dyDescent="0.2">
      <c r="A11321" s="505">
        <v>21011</v>
      </c>
      <c r="B11321" s="98" t="s">
        <v>14852</v>
      </c>
      <c r="C11321" s="99" t="s">
        <v>10166</v>
      </c>
      <c r="D11321" s="100">
        <v>25.85</v>
      </c>
    </row>
    <row r="11322" spans="1:4" ht="25.5" x14ac:dyDescent="0.2">
      <c r="A11322" s="505">
        <v>21012</v>
      </c>
      <c r="B11322" s="98" t="s">
        <v>14853</v>
      </c>
      <c r="C11322" s="99" t="s">
        <v>10166</v>
      </c>
      <c r="D11322" s="100">
        <v>28.57</v>
      </c>
    </row>
    <row r="11323" spans="1:4" ht="25.5" x14ac:dyDescent="0.2">
      <c r="A11323" s="505">
        <v>21013</v>
      </c>
      <c r="B11323" s="98" t="s">
        <v>14854</v>
      </c>
      <c r="C11323" s="99" t="s">
        <v>10166</v>
      </c>
      <c r="D11323" s="100">
        <v>37.28</v>
      </c>
    </row>
    <row r="11324" spans="1:4" ht="25.5" x14ac:dyDescent="0.2">
      <c r="A11324" s="505">
        <v>21014</v>
      </c>
      <c r="B11324" s="98" t="s">
        <v>14855</v>
      </c>
      <c r="C11324" s="99" t="s">
        <v>10166</v>
      </c>
      <c r="D11324" s="100">
        <v>52.17</v>
      </c>
    </row>
    <row r="11325" spans="1:4" ht="25.5" x14ac:dyDescent="0.2">
      <c r="A11325" s="505">
        <v>21015</v>
      </c>
      <c r="B11325" s="98" t="s">
        <v>14856</v>
      </c>
      <c r="C11325" s="99" t="s">
        <v>10166</v>
      </c>
      <c r="D11325" s="100">
        <v>59.93</v>
      </c>
    </row>
    <row r="11326" spans="1:4" ht="25.5" x14ac:dyDescent="0.2">
      <c r="A11326" s="505">
        <v>7697</v>
      </c>
      <c r="B11326" s="98" t="s">
        <v>14857</v>
      </c>
      <c r="C11326" s="99" t="s">
        <v>10166</v>
      </c>
      <c r="D11326" s="100">
        <v>28.6</v>
      </c>
    </row>
    <row r="11327" spans="1:4" ht="25.5" x14ac:dyDescent="0.2">
      <c r="A11327" s="505">
        <v>7698</v>
      </c>
      <c r="B11327" s="98" t="s">
        <v>14858</v>
      </c>
      <c r="C11327" s="99" t="s">
        <v>10166</v>
      </c>
      <c r="D11327" s="100">
        <v>24.62</v>
      </c>
    </row>
    <row r="11328" spans="1:4" ht="25.5" x14ac:dyDescent="0.2">
      <c r="A11328" s="505">
        <v>7691</v>
      </c>
      <c r="B11328" s="98" t="s">
        <v>14859</v>
      </c>
      <c r="C11328" s="99" t="s">
        <v>10166</v>
      </c>
      <c r="D11328" s="100">
        <v>10.4</v>
      </c>
    </row>
    <row r="11329" spans="1:4" ht="25.5" x14ac:dyDescent="0.2">
      <c r="A11329" s="505">
        <v>40626</v>
      </c>
      <c r="B11329" s="98" t="s">
        <v>14860</v>
      </c>
      <c r="C11329" s="99" t="s">
        <v>10166</v>
      </c>
      <c r="D11329" s="100">
        <v>19.52</v>
      </c>
    </row>
    <row r="11330" spans="1:4" ht="25.5" x14ac:dyDescent="0.2">
      <c r="A11330" s="505">
        <v>7701</v>
      </c>
      <c r="B11330" s="98" t="s">
        <v>14861</v>
      </c>
      <c r="C11330" s="99" t="s">
        <v>10166</v>
      </c>
      <c r="D11330" s="100">
        <v>51.18</v>
      </c>
    </row>
    <row r="11331" spans="1:4" ht="25.5" x14ac:dyDescent="0.2">
      <c r="A11331" s="505">
        <v>7696</v>
      </c>
      <c r="B11331" s="98" t="s">
        <v>14862</v>
      </c>
      <c r="C11331" s="99" t="s">
        <v>10166</v>
      </c>
      <c r="D11331" s="100">
        <v>41.24</v>
      </c>
    </row>
    <row r="11332" spans="1:4" ht="25.5" x14ac:dyDescent="0.2">
      <c r="A11332" s="505">
        <v>7700</v>
      </c>
      <c r="B11332" s="98" t="s">
        <v>14863</v>
      </c>
      <c r="C11332" s="99" t="s">
        <v>10166</v>
      </c>
      <c r="D11332" s="100">
        <v>13.15</v>
      </c>
    </row>
    <row r="11333" spans="1:4" ht="25.5" x14ac:dyDescent="0.2">
      <c r="A11333" s="505">
        <v>7694</v>
      </c>
      <c r="B11333" s="98" t="s">
        <v>14864</v>
      </c>
      <c r="C11333" s="99" t="s">
        <v>10166</v>
      </c>
      <c r="D11333" s="100">
        <v>68.87</v>
      </c>
    </row>
    <row r="11334" spans="1:4" ht="25.5" x14ac:dyDescent="0.2">
      <c r="A11334" s="505">
        <v>7693</v>
      </c>
      <c r="B11334" s="98" t="s">
        <v>14865</v>
      </c>
      <c r="C11334" s="99" t="s">
        <v>10166</v>
      </c>
      <c r="D11334" s="100">
        <v>94.85</v>
      </c>
    </row>
    <row r="11335" spans="1:4" ht="25.5" x14ac:dyDescent="0.2">
      <c r="A11335" s="505">
        <v>7692</v>
      </c>
      <c r="B11335" s="98" t="s">
        <v>14866</v>
      </c>
      <c r="C11335" s="99" t="s">
        <v>10166</v>
      </c>
      <c r="D11335" s="100">
        <v>142.01</v>
      </c>
    </row>
    <row r="11336" spans="1:4" ht="25.5" x14ac:dyDescent="0.2">
      <c r="A11336" s="505">
        <v>7695</v>
      </c>
      <c r="B11336" s="98" t="s">
        <v>14867</v>
      </c>
      <c r="C11336" s="99" t="s">
        <v>10166</v>
      </c>
      <c r="D11336" s="100">
        <v>154.02000000000001</v>
      </c>
    </row>
    <row r="11337" spans="1:4" x14ac:dyDescent="0.2">
      <c r="A11337" s="505">
        <v>13356</v>
      </c>
      <c r="B11337" s="98" t="s">
        <v>14868</v>
      </c>
      <c r="C11337" s="99" t="s">
        <v>10166</v>
      </c>
      <c r="D11337" s="100">
        <v>11.16</v>
      </c>
    </row>
    <row r="11338" spans="1:4" x14ac:dyDescent="0.2">
      <c r="A11338" s="505">
        <v>36365</v>
      </c>
      <c r="B11338" s="98" t="s">
        <v>14869</v>
      </c>
      <c r="C11338" s="99" t="s">
        <v>10166</v>
      </c>
      <c r="D11338" s="100">
        <v>18.329999999999998</v>
      </c>
    </row>
    <row r="11339" spans="1:4" x14ac:dyDescent="0.2">
      <c r="A11339" s="505">
        <v>41930</v>
      </c>
      <c r="B11339" s="98" t="s">
        <v>14870</v>
      </c>
      <c r="C11339" s="99" t="s">
        <v>10166</v>
      </c>
      <c r="D11339" s="100">
        <v>61.56</v>
      </c>
    </row>
    <row r="11340" spans="1:4" x14ac:dyDescent="0.2">
      <c r="A11340" s="505">
        <v>41931</v>
      </c>
      <c r="B11340" s="98" t="s">
        <v>14871</v>
      </c>
      <c r="C11340" s="99" t="s">
        <v>10166</v>
      </c>
      <c r="D11340" s="100">
        <v>104.36</v>
      </c>
    </row>
    <row r="11341" spans="1:4" x14ac:dyDescent="0.2">
      <c r="A11341" s="505">
        <v>41932</v>
      </c>
      <c r="B11341" s="98" t="s">
        <v>14872</v>
      </c>
      <c r="C11341" s="99" t="s">
        <v>10166</v>
      </c>
      <c r="D11341" s="100">
        <v>169.11</v>
      </c>
    </row>
    <row r="11342" spans="1:4" x14ac:dyDescent="0.2">
      <c r="A11342" s="505">
        <v>41933</v>
      </c>
      <c r="B11342" s="98" t="s">
        <v>14873</v>
      </c>
      <c r="C11342" s="99" t="s">
        <v>10166</v>
      </c>
      <c r="D11342" s="100">
        <v>209.69</v>
      </c>
    </row>
    <row r="11343" spans="1:4" x14ac:dyDescent="0.2">
      <c r="A11343" s="505">
        <v>41934</v>
      </c>
      <c r="B11343" s="98" t="s">
        <v>14874</v>
      </c>
      <c r="C11343" s="99" t="s">
        <v>10166</v>
      </c>
      <c r="D11343" s="100">
        <v>272.91000000000003</v>
      </c>
    </row>
    <row r="11344" spans="1:4" x14ac:dyDescent="0.2">
      <c r="A11344" s="505">
        <v>41936</v>
      </c>
      <c r="B11344" s="98" t="s">
        <v>14875</v>
      </c>
      <c r="C11344" s="99" t="s">
        <v>10166</v>
      </c>
      <c r="D11344" s="100">
        <v>39.43</v>
      </c>
    </row>
    <row r="11345" spans="1:4" x14ac:dyDescent="0.2">
      <c r="A11345" s="505">
        <v>7720</v>
      </c>
      <c r="B11345" s="98" t="s">
        <v>14876</v>
      </c>
      <c r="C11345" s="99" t="s">
        <v>10166</v>
      </c>
      <c r="D11345" s="100">
        <v>324.85000000000002</v>
      </c>
    </row>
    <row r="11346" spans="1:4" x14ac:dyDescent="0.2">
      <c r="A11346" s="505">
        <v>40335</v>
      </c>
      <c r="B11346" s="98" t="s">
        <v>14877</v>
      </c>
      <c r="C11346" s="99" t="s">
        <v>10166</v>
      </c>
      <c r="D11346" s="100">
        <v>66.16</v>
      </c>
    </row>
    <row r="11347" spans="1:4" x14ac:dyDescent="0.2">
      <c r="A11347" s="505">
        <v>7740</v>
      </c>
      <c r="B11347" s="98" t="s">
        <v>14878</v>
      </c>
      <c r="C11347" s="99" t="s">
        <v>10166</v>
      </c>
      <c r="D11347" s="100">
        <v>90.27</v>
      </c>
    </row>
    <row r="11348" spans="1:4" x14ac:dyDescent="0.2">
      <c r="A11348" s="505">
        <v>7741</v>
      </c>
      <c r="B11348" s="98" t="s">
        <v>14879</v>
      </c>
      <c r="C11348" s="99" t="s">
        <v>10166</v>
      </c>
      <c r="D11348" s="100">
        <v>113.93</v>
      </c>
    </row>
    <row r="11349" spans="1:4" x14ac:dyDescent="0.2">
      <c r="A11349" s="505">
        <v>7774</v>
      </c>
      <c r="B11349" s="98" t="s">
        <v>14880</v>
      </c>
      <c r="C11349" s="99" t="s">
        <v>10166</v>
      </c>
      <c r="D11349" s="100">
        <v>153.36000000000001</v>
      </c>
    </row>
    <row r="11350" spans="1:4" x14ac:dyDescent="0.2">
      <c r="A11350" s="505">
        <v>7744</v>
      </c>
      <c r="B11350" s="98" t="s">
        <v>14881</v>
      </c>
      <c r="C11350" s="99" t="s">
        <v>10166</v>
      </c>
      <c r="D11350" s="100">
        <v>176.79</v>
      </c>
    </row>
    <row r="11351" spans="1:4" x14ac:dyDescent="0.2">
      <c r="A11351" s="505">
        <v>7773</v>
      </c>
      <c r="B11351" s="98" t="s">
        <v>14882</v>
      </c>
      <c r="C11351" s="99" t="s">
        <v>10166</v>
      </c>
      <c r="D11351" s="100">
        <v>220.17</v>
      </c>
    </row>
    <row r="11352" spans="1:4" x14ac:dyDescent="0.2">
      <c r="A11352" s="505">
        <v>7754</v>
      </c>
      <c r="B11352" s="98" t="s">
        <v>14883</v>
      </c>
      <c r="C11352" s="99" t="s">
        <v>10166</v>
      </c>
      <c r="D11352" s="100">
        <v>299.2</v>
      </c>
    </row>
    <row r="11353" spans="1:4" x14ac:dyDescent="0.2">
      <c r="A11353" s="505">
        <v>7735</v>
      </c>
      <c r="B11353" s="98" t="s">
        <v>14884</v>
      </c>
      <c r="C11353" s="99" t="s">
        <v>10166</v>
      </c>
      <c r="D11353" s="100">
        <v>410.08</v>
      </c>
    </row>
    <row r="11354" spans="1:4" x14ac:dyDescent="0.2">
      <c r="A11354" s="505">
        <v>7755</v>
      </c>
      <c r="B11354" s="98" t="s">
        <v>14885</v>
      </c>
      <c r="C11354" s="99" t="s">
        <v>10166</v>
      </c>
      <c r="D11354" s="100">
        <v>109.97</v>
      </c>
    </row>
    <row r="11355" spans="1:4" x14ac:dyDescent="0.2">
      <c r="A11355" s="505">
        <v>7776</v>
      </c>
      <c r="B11355" s="98" t="s">
        <v>14886</v>
      </c>
      <c r="C11355" s="99" t="s">
        <v>10166</v>
      </c>
      <c r="D11355" s="100">
        <v>143.13</v>
      </c>
    </row>
    <row r="11356" spans="1:4" x14ac:dyDescent="0.2">
      <c r="A11356" s="505">
        <v>7743</v>
      </c>
      <c r="B11356" s="98" t="s">
        <v>14887</v>
      </c>
      <c r="C11356" s="99" t="s">
        <v>10166</v>
      </c>
      <c r="D11356" s="100">
        <v>189.02</v>
      </c>
    </row>
    <row r="11357" spans="1:4" x14ac:dyDescent="0.2">
      <c r="A11357" s="505">
        <v>7733</v>
      </c>
      <c r="B11357" s="98" t="s">
        <v>14888</v>
      </c>
      <c r="C11357" s="99" t="s">
        <v>10166</v>
      </c>
      <c r="D11357" s="100">
        <v>210.77</v>
      </c>
    </row>
    <row r="11358" spans="1:4" x14ac:dyDescent="0.2">
      <c r="A11358" s="505">
        <v>7775</v>
      </c>
      <c r="B11358" s="98" t="s">
        <v>14889</v>
      </c>
      <c r="C11358" s="99" t="s">
        <v>10166</v>
      </c>
      <c r="D11358" s="100">
        <v>259.32</v>
      </c>
    </row>
    <row r="11359" spans="1:4" x14ac:dyDescent="0.2">
      <c r="A11359" s="505">
        <v>7734</v>
      </c>
      <c r="B11359" s="98" t="s">
        <v>14890</v>
      </c>
      <c r="C11359" s="99" t="s">
        <v>10166</v>
      </c>
      <c r="D11359" s="100">
        <v>374.9</v>
      </c>
    </row>
    <row r="11360" spans="1:4" x14ac:dyDescent="0.2">
      <c r="A11360" s="505">
        <v>7753</v>
      </c>
      <c r="B11360" s="98" t="s">
        <v>14891</v>
      </c>
      <c r="C11360" s="99" t="s">
        <v>10166</v>
      </c>
      <c r="D11360" s="100">
        <v>190.08</v>
      </c>
    </row>
    <row r="11361" spans="1:4" x14ac:dyDescent="0.2">
      <c r="A11361" s="505">
        <v>13256</v>
      </c>
      <c r="B11361" s="98" t="s">
        <v>14892</v>
      </c>
      <c r="C11361" s="99" t="s">
        <v>10166</v>
      </c>
      <c r="D11361" s="100">
        <v>221.88</v>
      </c>
    </row>
    <row r="11362" spans="1:4" x14ac:dyDescent="0.2">
      <c r="A11362" s="505">
        <v>7757</v>
      </c>
      <c r="B11362" s="98" t="s">
        <v>14893</v>
      </c>
      <c r="C11362" s="99" t="s">
        <v>10166</v>
      </c>
      <c r="D11362" s="100">
        <v>269.38</v>
      </c>
    </row>
    <row r="11363" spans="1:4" x14ac:dyDescent="0.2">
      <c r="A11363" s="505">
        <v>7758</v>
      </c>
      <c r="B11363" s="98" t="s">
        <v>14894</v>
      </c>
      <c r="C11363" s="99" t="s">
        <v>10166</v>
      </c>
      <c r="D11363" s="100">
        <v>400.67</v>
      </c>
    </row>
    <row r="11364" spans="1:4" x14ac:dyDescent="0.2">
      <c r="A11364" s="505">
        <v>7759</v>
      </c>
      <c r="B11364" s="98" t="s">
        <v>14895</v>
      </c>
      <c r="C11364" s="99" t="s">
        <v>10166</v>
      </c>
      <c r="D11364" s="100">
        <v>872.93</v>
      </c>
    </row>
    <row r="11365" spans="1:4" x14ac:dyDescent="0.2">
      <c r="A11365" s="505">
        <v>40334</v>
      </c>
      <c r="B11365" s="98" t="s">
        <v>14896</v>
      </c>
      <c r="C11365" s="99" t="s">
        <v>10166</v>
      </c>
      <c r="D11365" s="100">
        <v>47.13</v>
      </c>
    </row>
    <row r="11366" spans="1:4" x14ac:dyDescent="0.2">
      <c r="A11366" s="505">
        <v>7745</v>
      </c>
      <c r="B11366" s="98" t="s">
        <v>14897</v>
      </c>
      <c r="C11366" s="99" t="s">
        <v>10166</v>
      </c>
      <c r="D11366" s="100">
        <v>49.8</v>
      </c>
    </row>
    <row r="11367" spans="1:4" x14ac:dyDescent="0.2">
      <c r="A11367" s="505">
        <v>7714</v>
      </c>
      <c r="B11367" s="98" t="s">
        <v>14898</v>
      </c>
      <c r="C11367" s="99" t="s">
        <v>10166</v>
      </c>
      <c r="D11367" s="100">
        <v>65.760000000000005</v>
      </c>
    </row>
    <row r="11368" spans="1:4" x14ac:dyDescent="0.2">
      <c r="A11368" s="505">
        <v>7725</v>
      </c>
      <c r="B11368" s="98" t="s">
        <v>14899</v>
      </c>
      <c r="C11368" s="99" t="s">
        <v>10166</v>
      </c>
      <c r="D11368" s="100">
        <v>87</v>
      </c>
    </row>
    <row r="11369" spans="1:4" x14ac:dyDescent="0.2">
      <c r="A11369" s="505">
        <v>7742</v>
      </c>
      <c r="B11369" s="98" t="s">
        <v>14900</v>
      </c>
      <c r="C11369" s="99" t="s">
        <v>10166</v>
      </c>
      <c r="D11369" s="100">
        <v>122.11</v>
      </c>
    </row>
    <row r="11370" spans="1:4" x14ac:dyDescent="0.2">
      <c r="A11370" s="505">
        <v>7750</v>
      </c>
      <c r="B11370" s="98" t="s">
        <v>14901</v>
      </c>
      <c r="C11370" s="99" t="s">
        <v>10166</v>
      </c>
      <c r="D11370" s="100">
        <v>138.47999999999999</v>
      </c>
    </row>
    <row r="11371" spans="1:4" x14ac:dyDescent="0.2">
      <c r="A11371" s="505">
        <v>7756</v>
      </c>
      <c r="B11371" s="98" t="s">
        <v>14902</v>
      </c>
      <c r="C11371" s="99" t="s">
        <v>10166</v>
      </c>
      <c r="D11371" s="100">
        <v>170.96</v>
      </c>
    </row>
    <row r="11372" spans="1:4" x14ac:dyDescent="0.2">
      <c r="A11372" s="505">
        <v>7765</v>
      </c>
      <c r="B11372" s="98" t="s">
        <v>14903</v>
      </c>
      <c r="C11372" s="99" t="s">
        <v>10166</v>
      </c>
      <c r="D11372" s="100">
        <v>209.91</v>
      </c>
    </row>
    <row r="11373" spans="1:4" x14ac:dyDescent="0.2">
      <c r="A11373" s="505">
        <v>12569</v>
      </c>
      <c r="B11373" s="98" t="s">
        <v>14904</v>
      </c>
      <c r="C11373" s="99" t="s">
        <v>10166</v>
      </c>
      <c r="D11373" s="100">
        <v>225.88</v>
      </c>
    </row>
    <row r="11374" spans="1:4" x14ac:dyDescent="0.2">
      <c r="A11374" s="505">
        <v>7766</v>
      </c>
      <c r="B11374" s="98" t="s">
        <v>14905</v>
      </c>
      <c r="C11374" s="99" t="s">
        <v>10166</v>
      </c>
      <c r="D11374" s="100">
        <v>305.29000000000002</v>
      </c>
    </row>
    <row r="11375" spans="1:4" x14ac:dyDescent="0.2">
      <c r="A11375" s="505">
        <v>7767</v>
      </c>
      <c r="B11375" s="98" t="s">
        <v>14906</v>
      </c>
      <c r="C11375" s="99" t="s">
        <v>10166</v>
      </c>
      <c r="D11375" s="100">
        <v>470.44</v>
      </c>
    </row>
    <row r="11376" spans="1:4" x14ac:dyDescent="0.2">
      <c r="A11376" s="505">
        <v>7727</v>
      </c>
      <c r="B11376" s="98" t="s">
        <v>14907</v>
      </c>
      <c r="C11376" s="99" t="s">
        <v>10166</v>
      </c>
      <c r="D11376" s="100">
        <v>1021.65</v>
      </c>
    </row>
    <row r="11377" spans="1:4" x14ac:dyDescent="0.2">
      <c r="A11377" s="505">
        <v>7760</v>
      </c>
      <c r="B11377" s="98" t="s">
        <v>14908</v>
      </c>
      <c r="C11377" s="99" t="s">
        <v>10166</v>
      </c>
      <c r="D11377" s="100">
        <v>49.56</v>
      </c>
    </row>
    <row r="11378" spans="1:4" x14ac:dyDescent="0.2">
      <c r="A11378" s="505">
        <v>7761</v>
      </c>
      <c r="B11378" s="98" t="s">
        <v>14909</v>
      </c>
      <c r="C11378" s="99" t="s">
        <v>10166</v>
      </c>
      <c r="D11378" s="100">
        <v>52.67</v>
      </c>
    </row>
    <row r="11379" spans="1:4" x14ac:dyDescent="0.2">
      <c r="A11379" s="505">
        <v>7752</v>
      </c>
      <c r="B11379" s="98" t="s">
        <v>14910</v>
      </c>
      <c r="C11379" s="99" t="s">
        <v>10166</v>
      </c>
      <c r="D11379" s="100">
        <v>63.81</v>
      </c>
    </row>
    <row r="11380" spans="1:4" x14ac:dyDescent="0.2">
      <c r="A11380" s="505">
        <v>7762</v>
      </c>
      <c r="B11380" s="98" t="s">
        <v>14911</v>
      </c>
      <c r="C11380" s="99" t="s">
        <v>10166</v>
      </c>
      <c r="D11380" s="100">
        <v>83.48</v>
      </c>
    </row>
    <row r="11381" spans="1:4" x14ac:dyDescent="0.2">
      <c r="A11381" s="505">
        <v>7722</v>
      </c>
      <c r="B11381" s="98" t="s">
        <v>14912</v>
      </c>
      <c r="C11381" s="99" t="s">
        <v>10166</v>
      </c>
      <c r="D11381" s="100">
        <v>128.74</v>
      </c>
    </row>
    <row r="11382" spans="1:4" x14ac:dyDescent="0.2">
      <c r="A11382" s="505">
        <v>7763</v>
      </c>
      <c r="B11382" s="98" t="s">
        <v>14913</v>
      </c>
      <c r="C11382" s="99" t="s">
        <v>10166</v>
      </c>
      <c r="D11382" s="100">
        <v>143.47</v>
      </c>
    </row>
    <row r="11383" spans="1:4" x14ac:dyDescent="0.2">
      <c r="A11383" s="505">
        <v>7764</v>
      </c>
      <c r="B11383" s="98" t="s">
        <v>14914</v>
      </c>
      <c r="C11383" s="99" t="s">
        <v>10166</v>
      </c>
      <c r="D11383" s="100">
        <v>215.5</v>
      </c>
    </row>
    <row r="11384" spans="1:4" x14ac:dyDescent="0.2">
      <c r="A11384" s="505">
        <v>12572</v>
      </c>
      <c r="B11384" s="98" t="s">
        <v>14915</v>
      </c>
      <c r="C11384" s="99" t="s">
        <v>10166</v>
      </c>
      <c r="D11384" s="100">
        <v>282.55</v>
      </c>
    </row>
    <row r="11385" spans="1:4" x14ac:dyDescent="0.2">
      <c r="A11385" s="505">
        <v>12573</v>
      </c>
      <c r="B11385" s="98" t="s">
        <v>14916</v>
      </c>
      <c r="C11385" s="99" t="s">
        <v>10166</v>
      </c>
      <c r="D11385" s="100">
        <v>296.91000000000003</v>
      </c>
    </row>
    <row r="11386" spans="1:4" x14ac:dyDescent="0.2">
      <c r="A11386" s="505">
        <v>12574</v>
      </c>
      <c r="B11386" s="98" t="s">
        <v>14917</v>
      </c>
      <c r="C11386" s="99" t="s">
        <v>10166</v>
      </c>
      <c r="D11386" s="100">
        <v>385.81</v>
      </c>
    </row>
    <row r="11387" spans="1:4" x14ac:dyDescent="0.2">
      <c r="A11387" s="505">
        <v>12575</v>
      </c>
      <c r="B11387" s="98" t="s">
        <v>14918</v>
      </c>
      <c r="C11387" s="99" t="s">
        <v>10166</v>
      </c>
      <c r="D11387" s="100">
        <v>566.29</v>
      </c>
    </row>
    <row r="11388" spans="1:4" x14ac:dyDescent="0.2">
      <c r="A11388" s="505">
        <v>12576</v>
      </c>
      <c r="B11388" s="98" t="s">
        <v>14919</v>
      </c>
      <c r="C11388" s="99" t="s">
        <v>10166</v>
      </c>
      <c r="D11388" s="100">
        <v>59.86</v>
      </c>
    </row>
    <row r="11389" spans="1:4" x14ac:dyDescent="0.2">
      <c r="A11389" s="505">
        <v>12577</v>
      </c>
      <c r="B11389" s="98" t="s">
        <v>14920</v>
      </c>
      <c r="C11389" s="99" t="s">
        <v>10166</v>
      </c>
      <c r="D11389" s="100">
        <v>77.42</v>
      </c>
    </row>
    <row r="11390" spans="1:4" x14ac:dyDescent="0.2">
      <c r="A11390" s="505">
        <v>12578</v>
      </c>
      <c r="B11390" s="98" t="s">
        <v>14921</v>
      </c>
      <c r="C11390" s="99" t="s">
        <v>10166</v>
      </c>
      <c r="D11390" s="100">
        <v>103.84</v>
      </c>
    </row>
    <row r="11391" spans="1:4" x14ac:dyDescent="0.2">
      <c r="A11391" s="505">
        <v>12579</v>
      </c>
      <c r="B11391" s="98" t="s">
        <v>14922</v>
      </c>
      <c r="C11391" s="99" t="s">
        <v>10166</v>
      </c>
      <c r="D11391" s="100">
        <v>152.05000000000001</v>
      </c>
    </row>
    <row r="11392" spans="1:4" x14ac:dyDescent="0.2">
      <c r="A11392" s="505">
        <v>12580</v>
      </c>
      <c r="B11392" s="98" t="s">
        <v>14923</v>
      </c>
      <c r="C11392" s="99" t="s">
        <v>10166</v>
      </c>
      <c r="D11392" s="100">
        <v>196.28</v>
      </c>
    </row>
    <row r="11393" spans="1:4" x14ac:dyDescent="0.2">
      <c r="A11393" s="505">
        <v>12581</v>
      </c>
      <c r="B11393" s="98" t="s">
        <v>14924</v>
      </c>
      <c r="C11393" s="99" t="s">
        <v>10166</v>
      </c>
      <c r="D11393" s="100">
        <v>268.58</v>
      </c>
    </row>
    <row r="11394" spans="1:4" x14ac:dyDescent="0.2">
      <c r="A11394" s="505">
        <v>41785</v>
      </c>
      <c r="B11394" s="98" t="s">
        <v>14925</v>
      </c>
      <c r="C11394" s="99" t="s">
        <v>10166</v>
      </c>
      <c r="D11394" s="100">
        <v>851.71</v>
      </c>
    </row>
    <row r="11395" spans="1:4" x14ac:dyDescent="0.2">
      <c r="A11395" s="505">
        <v>41781</v>
      </c>
      <c r="B11395" s="98" t="s">
        <v>14926</v>
      </c>
      <c r="C11395" s="99" t="s">
        <v>10166</v>
      </c>
      <c r="D11395" s="100">
        <v>193.87</v>
      </c>
    </row>
    <row r="11396" spans="1:4" x14ac:dyDescent="0.2">
      <c r="A11396" s="505">
        <v>41783</v>
      </c>
      <c r="B11396" s="98" t="s">
        <v>14927</v>
      </c>
      <c r="C11396" s="99" t="s">
        <v>10166</v>
      </c>
      <c r="D11396" s="100">
        <v>562.05999999999995</v>
      </c>
    </row>
    <row r="11397" spans="1:4" x14ac:dyDescent="0.2">
      <c r="A11397" s="505">
        <v>41786</v>
      </c>
      <c r="B11397" s="98" t="s">
        <v>14928</v>
      </c>
      <c r="C11397" s="99" t="s">
        <v>10166</v>
      </c>
      <c r="D11397" s="100">
        <v>1219.71</v>
      </c>
    </row>
    <row r="11398" spans="1:4" x14ac:dyDescent="0.2">
      <c r="A11398" s="505">
        <v>41779</v>
      </c>
      <c r="B11398" s="98" t="s">
        <v>14929</v>
      </c>
      <c r="C11398" s="99" t="s">
        <v>10166</v>
      </c>
      <c r="D11398" s="100">
        <v>65.790000000000006</v>
      </c>
    </row>
    <row r="11399" spans="1:4" x14ac:dyDescent="0.2">
      <c r="A11399" s="505">
        <v>41780</v>
      </c>
      <c r="B11399" s="98" t="s">
        <v>14930</v>
      </c>
      <c r="C11399" s="99" t="s">
        <v>10166</v>
      </c>
      <c r="D11399" s="100">
        <v>97.37</v>
      </c>
    </row>
    <row r="11400" spans="1:4" x14ac:dyDescent="0.2">
      <c r="A11400" s="505">
        <v>41782</v>
      </c>
      <c r="B11400" s="98" t="s">
        <v>14931</v>
      </c>
      <c r="C11400" s="99" t="s">
        <v>10166</v>
      </c>
      <c r="D11400" s="100">
        <v>378.97</v>
      </c>
    </row>
    <row r="11401" spans="1:4" x14ac:dyDescent="0.2">
      <c r="A11401" s="505">
        <v>38130</v>
      </c>
      <c r="B11401" s="98" t="s">
        <v>14932</v>
      </c>
      <c r="C11401" s="99" t="s">
        <v>10166</v>
      </c>
      <c r="D11401" s="100">
        <v>18.5</v>
      </c>
    </row>
    <row r="11402" spans="1:4" x14ac:dyDescent="0.2">
      <c r="A11402" s="505">
        <v>21123</v>
      </c>
      <c r="B11402" s="98" t="s">
        <v>14933</v>
      </c>
      <c r="C11402" s="99" t="s">
        <v>10166</v>
      </c>
      <c r="D11402" s="100">
        <v>5.25</v>
      </c>
    </row>
    <row r="11403" spans="1:4" x14ac:dyDescent="0.2">
      <c r="A11403" s="505">
        <v>21124</v>
      </c>
      <c r="B11403" s="98" t="s">
        <v>14934</v>
      </c>
      <c r="C11403" s="99" t="s">
        <v>10166</v>
      </c>
      <c r="D11403" s="100">
        <v>9.31</v>
      </c>
    </row>
    <row r="11404" spans="1:4" x14ac:dyDescent="0.2">
      <c r="A11404" s="505">
        <v>21125</v>
      </c>
      <c r="B11404" s="98" t="s">
        <v>14935</v>
      </c>
      <c r="C11404" s="99" t="s">
        <v>10166</v>
      </c>
      <c r="D11404" s="100">
        <v>14.94</v>
      </c>
    </row>
    <row r="11405" spans="1:4" x14ac:dyDescent="0.2">
      <c r="A11405" s="505">
        <v>38028</v>
      </c>
      <c r="B11405" s="98" t="s">
        <v>14936</v>
      </c>
      <c r="C11405" s="99" t="s">
        <v>10166</v>
      </c>
      <c r="D11405" s="100">
        <v>25.35</v>
      </c>
    </row>
    <row r="11406" spans="1:4" x14ac:dyDescent="0.2">
      <c r="A11406" s="505">
        <v>38029</v>
      </c>
      <c r="B11406" s="98" t="s">
        <v>14937</v>
      </c>
      <c r="C11406" s="99" t="s">
        <v>10166</v>
      </c>
      <c r="D11406" s="100">
        <v>38.64</v>
      </c>
    </row>
    <row r="11407" spans="1:4" x14ac:dyDescent="0.2">
      <c r="A11407" s="505">
        <v>38030</v>
      </c>
      <c r="B11407" s="98" t="s">
        <v>14938</v>
      </c>
      <c r="C11407" s="99" t="s">
        <v>10166</v>
      </c>
      <c r="D11407" s="100">
        <v>59.36</v>
      </c>
    </row>
    <row r="11408" spans="1:4" x14ac:dyDescent="0.2">
      <c r="A11408" s="505">
        <v>38031</v>
      </c>
      <c r="B11408" s="98" t="s">
        <v>14939</v>
      </c>
      <c r="C11408" s="99" t="s">
        <v>10166</v>
      </c>
      <c r="D11408" s="100">
        <v>94.07</v>
      </c>
    </row>
    <row r="11409" spans="1:4" ht="38.25" x14ac:dyDescent="0.2">
      <c r="A11409" s="505">
        <v>39735</v>
      </c>
      <c r="B11409" s="98" t="s">
        <v>19055</v>
      </c>
      <c r="C11409" s="99" t="s">
        <v>10166</v>
      </c>
      <c r="D11409" s="100">
        <v>60.48</v>
      </c>
    </row>
    <row r="11410" spans="1:4" ht="38.25" x14ac:dyDescent="0.2">
      <c r="A11410" s="505">
        <v>39734</v>
      </c>
      <c r="B11410" s="98" t="s">
        <v>19056</v>
      </c>
      <c r="C11410" s="99" t="s">
        <v>10166</v>
      </c>
      <c r="D11410" s="100">
        <v>71.739999999999995</v>
      </c>
    </row>
    <row r="11411" spans="1:4" ht="38.25" x14ac:dyDescent="0.2">
      <c r="A11411" s="505">
        <v>39736</v>
      </c>
      <c r="B11411" s="98" t="s">
        <v>19057</v>
      </c>
      <c r="C11411" s="99" t="s">
        <v>10166</v>
      </c>
      <c r="D11411" s="100">
        <v>81.88</v>
      </c>
    </row>
    <row r="11412" spans="1:4" ht="38.25" x14ac:dyDescent="0.2">
      <c r="A11412" s="505">
        <v>39737</v>
      </c>
      <c r="B11412" s="98" t="s">
        <v>19058</v>
      </c>
      <c r="C11412" s="99" t="s">
        <v>10166</v>
      </c>
      <c r="D11412" s="100">
        <v>11.01</v>
      </c>
    </row>
    <row r="11413" spans="1:4" ht="38.25" x14ac:dyDescent="0.2">
      <c r="A11413" s="505">
        <v>39738</v>
      </c>
      <c r="B11413" s="98" t="s">
        <v>19059</v>
      </c>
      <c r="C11413" s="99" t="s">
        <v>10166</v>
      </c>
      <c r="D11413" s="100">
        <v>3.98</v>
      </c>
    </row>
    <row r="11414" spans="1:4" ht="38.25" x14ac:dyDescent="0.2">
      <c r="A11414" s="505">
        <v>39739</v>
      </c>
      <c r="B11414" s="98" t="s">
        <v>19060</v>
      </c>
      <c r="C11414" s="99" t="s">
        <v>10166</v>
      </c>
      <c r="D11414" s="100">
        <v>56.62</v>
      </c>
    </row>
    <row r="11415" spans="1:4" ht="38.25" x14ac:dyDescent="0.2">
      <c r="A11415" s="505">
        <v>39733</v>
      </c>
      <c r="B11415" s="98" t="s">
        <v>19061</v>
      </c>
      <c r="C11415" s="99" t="s">
        <v>10166</v>
      </c>
      <c r="D11415" s="100">
        <v>97.98</v>
      </c>
    </row>
    <row r="11416" spans="1:4" ht="38.25" x14ac:dyDescent="0.2">
      <c r="A11416" s="505">
        <v>39854</v>
      </c>
      <c r="B11416" s="98" t="s">
        <v>19062</v>
      </c>
      <c r="C11416" s="99" t="s">
        <v>10166</v>
      </c>
      <c r="D11416" s="100">
        <v>99.37</v>
      </c>
    </row>
    <row r="11417" spans="1:4" ht="38.25" x14ac:dyDescent="0.2">
      <c r="A11417" s="505">
        <v>39740</v>
      </c>
      <c r="B11417" s="98" t="s">
        <v>19063</v>
      </c>
      <c r="C11417" s="99" t="s">
        <v>10166</v>
      </c>
      <c r="D11417" s="100">
        <v>54.37</v>
      </c>
    </row>
    <row r="11418" spans="1:4" ht="38.25" x14ac:dyDescent="0.2">
      <c r="A11418" s="505">
        <v>39741</v>
      </c>
      <c r="B11418" s="98" t="s">
        <v>19064</v>
      </c>
      <c r="C11418" s="99" t="s">
        <v>10166</v>
      </c>
      <c r="D11418" s="100">
        <v>10.02</v>
      </c>
    </row>
    <row r="11419" spans="1:4" ht="38.25" x14ac:dyDescent="0.2">
      <c r="A11419" s="505">
        <v>39853</v>
      </c>
      <c r="B11419" s="98" t="s">
        <v>19065</v>
      </c>
      <c r="C11419" s="99" t="s">
        <v>10166</v>
      </c>
      <c r="D11419" s="100">
        <v>13.16</v>
      </c>
    </row>
    <row r="11420" spans="1:4" ht="38.25" x14ac:dyDescent="0.2">
      <c r="A11420" s="505">
        <v>39742</v>
      </c>
      <c r="B11420" s="98" t="s">
        <v>19066</v>
      </c>
      <c r="C11420" s="99" t="s">
        <v>10166</v>
      </c>
      <c r="D11420" s="100">
        <v>43.7</v>
      </c>
    </row>
    <row r="11421" spans="1:4" ht="25.5" x14ac:dyDescent="0.2">
      <c r="A11421" s="505">
        <v>39749</v>
      </c>
      <c r="B11421" s="98" t="s">
        <v>14940</v>
      </c>
      <c r="C11421" s="99" t="s">
        <v>10166</v>
      </c>
      <c r="D11421" s="100">
        <v>44.04</v>
      </c>
    </row>
    <row r="11422" spans="1:4" ht="25.5" x14ac:dyDescent="0.2">
      <c r="A11422" s="505">
        <v>39751</v>
      </c>
      <c r="B11422" s="98" t="s">
        <v>14941</v>
      </c>
      <c r="C11422" s="99" t="s">
        <v>10166</v>
      </c>
      <c r="D11422" s="100">
        <v>80.03</v>
      </c>
    </row>
    <row r="11423" spans="1:4" ht="25.5" x14ac:dyDescent="0.2">
      <c r="A11423" s="505">
        <v>39750</v>
      </c>
      <c r="B11423" s="98" t="s">
        <v>14942</v>
      </c>
      <c r="C11423" s="99" t="s">
        <v>10166</v>
      </c>
      <c r="D11423" s="100">
        <v>66.52</v>
      </c>
    </row>
    <row r="11424" spans="1:4" ht="25.5" x14ac:dyDescent="0.2">
      <c r="A11424" s="505">
        <v>39747</v>
      </c>
      <c r="B11424" s="98" t="s">
        <v>14943</v>
      </c>
      <c r="C11424" s="99" t="s">
        <v>10166</v>
      </c>
      <c r="D11424" s="100">
        <v>21.39</v>
      </c>
    </row>
    <row r="11425" spans="1:4" ht="25.5" x14ac:dyDescent="0.2">
      <c r="A11425" s="505">
        <v>39753</v>
      </c>
      <c r="B11425" s="98" t="s">
        <v>14944</v>
      </c>
      <c r="C11425" s="99" t="s">
        <v>10166</v>
      </c>
      <c r="D11425" s="100">
        <v>147.32</v>
      </c>
    </row>
    <row r="11426" spans="1:4" ht="25.5" x14ac:dyDescent="0.2">
      <c r="A11426" s="505">
        <v>39754</v>
      </c>
      <c r="B11426" s="98" t="s">
        <v>14945</v>
      </c>
      <c r="C11426" s="99" t="s">
        <v>10166</v>
      </c>
      <c r="D11426" s="100">
        <v>217.04</v>
      </c>
    </row>
    <row r="11427" spans="1:4" ht="25.5" x14ac:dyDescent="0.2">
      <c r="A11427" s="505">
        <v>39748</v>
      </c>
      <c r="B11427" s="98" t="s">
        <v>14946</v>
      </c>
      <c r="C11427" s="99" t="s">
        <v>10166</v>
      </c>
      <c r="D11427" s="100">
        <v>34.619999999999997</v>
      </c>
    </row>
    <row r="11428" spans="1:4" ht="25.5" x14ac:dyDescent="0.2">
      <c r="A11428" s="505">
        <v>39755</v>
      </c>
      <c r="B11428" s="98" t="s">
        <v>14947</v>
      </c>
      <c r="C11428" s="99" t="s">
        <v>10166</v>
      </c>
      <c r="D11428" s="100">
        <v>329.08</v>
      </c>
    </row>
    <row r="11429" spans="1:4" x14ac:dyDescent="0.2">
      <c r="A11429" s="505">
        <v>12742</v>
      </c>
      <c r="B11429" s="98" t="s">
        <v>14948</v>
      </c>
      <c r="C11429" s="99" t="s">
        <v>10166</v>
      </c>
      <c r="D11429" s="100">
        <v>260.57</v>
      </c>
    </row>
    <row r="11430" spans="1:4" x14ac:dyDescent="0.2">
      <c r="A11430" s="505">
        <v>12713</v>
      </c>
      <c r="B11430" s="98" t="s">
        <v>14949</v>
      </c>
      <c r="C11430" s="99" t="s">
        <v>10166</v>
      </c>
      <c r="D11430" s="100">
        <v>13.82</v>
      </c>
    </row>
    <row r="11431" spans="1:4" x14ac:dyDescent="0.2">
      <c r="A11431" s="505">
        <v>12743</v>
      </c>
      <c r="B11431" s="98" t="s">
        <v>14950</v>
      </c>
      <c r="C11431" s="99" t="s">
        <v>10166</v>
      </c>
      <c r="D11431" s="100">
        <v>23.77</v>
      </c>
    </row>
    <row r="11432" spans="1:4" x14ac:dyDescent="0.2">
      <c r="A11432" s="505">
        <v>12744</v>
      </c>
      <c r="B11432" s="98" t="s">
        <v>14951</v>
      </c>
      <c r="C11432" s="99" t="s">
        <v>10166</v>
      </c>
      <c r="D11432" s="100">
        <v>30.17</v>
      </c>
    </row>
    <row r="11433" spans="1:4" x14ac:dyDescent="0.2">
      <c r="A11433" s="505">
        <v>12745</v>
      </c>
      <c r="B11433" s="98" t="s">
        <v>14952</v>
      </c>
      <c r="C11433" s="99" t="s">
        <v>10166</v>
      </c>
      <c r="D11433" s="100">
        <v>43.81</v>
      </c>
    </row>
    <row r="11434" spans="1:4" x14ac:dyDescent="0.2">
      <c r="A11434" s="505">
        <v>12746</v>
      </c>
      <c r="B11434" s="98" t="s">
        <v>14953</v>
      </c>
      <c r="C11434" s="99" t="s">
        <v>10166</v>
      </c>
      <c r="D11434" s="100">
        <v>59.16</v>
      </c>
    </row>
    <row r="11435" spans="1:4" x14ac:dyDescent="0.2">
      <c r="A11435" s="505">
        <v>12747</v>
      </c>
      <c r="B11435" s="98" t="s">
        <v>14954</v>
      </c>
      <c r="C11435" s="99" t="s">
        <v>10166</v>
      </c>
      <c r="D11435" s="100">
        <v>85.8</v>
      </c>
    </row>
    <row r="11436" spans="1:4" x14ac:dyDescent="0.2">
      <c r="A11436" s="505">
        <v>12748</v>
      </c>
      <c r="B11436" s="98" t="s">
        <v>14955</v>
      </c>
      <c r="C11436" s="99" t="s">
        <v>10166</v>
      </c>
      <c r="D11436" s="100">
        <v>120.88</v>
      </c>
    </row>
    <row r="11437" spans="1:4" x14ac:dyDescent="0.2">
      <c r="A11437" s="505">
        <v>12749</v>
      </c>
      <c r="B11437" s="98" t="s">
        <v>14956</v>
      </c>
      <c r="C11437" s="99" t="s">
        <v>10166</v>
      </c>
      <c r="D11437" s="100">
        <v>176.71</v>
      </c>
    </row>
    <row r="11438" spans="1:4" ht="25.5" x14ac:dyDescent="0.2">
      <c r="A11438" s="505">
        <v>39726</v>
      </c>
      <c r="B11438" s="98" t="s">
        <v>14957</v>
      </c>
      <c r="C11438" s="99" t="s">
        <v>10166</v>
      </c>
      <c r="D11438" s="100">
        <v>58.04</v>
      </c>
    </row>
    <row r="11439" spans="1:4" ht="25.5" x14ac:dyDescent="0.2">
      <c r="A11439" s="505">
        <v>39728</v>
      </c>
      <c r="B11439" s="98" t="s">
        <v>14958</v>
      </c>
      <c r="C11439" s="99" t="s">
        <v>10166</v>
      </c>
      <c r="D11439" s="100">
        <v>102.01</v>
      </c>
    </row>
    <row r="11440" spans="1:4" ht="25.5" x14ac:dyDescent="0.2">
      <c r="A11440" s="505">
        <v>39727</v>
      </c>
      <c r="B11440" s="98" t="s">
        <v>14959</v>
      </c>
      <c r="C11440" s="99" t="s">
        <v>10166</v>
      </c>
      <c r="D11440" s="100">
        <v>83.95</v>
      </c>
    </row>
    <row r="11441" spans="1:4" ht="25.5" x14ac:dyDescent="0.2">
      <c r="A11441" s="505">
        <v>39724</v>
      </c>
      <c r="B11441" s="98" t="s">
        <v>14960</v>
      </c>
      <c r="C11441" s="99" t="s">
        <v>10166</v>
      </c>
      <c r="D11441" s="100">
        <v>25.7</v>
      </c>
    </row>
    <row r="11442" spans="1:4" ht="25.5" x14ac:dyDescent="0.2">
      <c r="A11442" s="505">
        <v>39729</v>
      </c>
      <c r="B11442" s="98" t="s">
        <v>14961</v>
      </c>
      <c r="C11442" s="99" t="s">
        <v>10166</v>
      </c>
      <c r="D11442" s="100">
        <v>141.27000000000001</v>
      </c>
    </row>
    <row r="11443" spans="1:4" ht="25.5" x14ac:dyDescent="0.2">
      <c r="A11443" s="505">
        <v>39730</v>
      </c>
      <c r="B11443" s="98" t="s">
        <v>14962</v>
      </c>
      <c r="C11443" s="99" t="s">
        <v>10166</v>
      </c>
      <c r="D11443" s="100">
        <v>183.29</v>
      </c>
    </row>
    <row r="11444" spans="1:4" ht="25.5" x14ac:dyDescent="0.2">
      <c r="A11444" s="505">
        <v>39731</v>
      </c>
      <c r="B11444" s="98" t="s">
        <v>14963</v>
      </c>
      <c r="C11444" s="99" t="s">
        <v>10166</v>
      </c>
      <c r="D11444" s="100">
        <v>271.45999999999998</v>
      </c>
    </row>
    <row r="11445" spans="1:4" ht="25.5" x14ac:dyDescent="0.2">
      <c r="A11445" s="505">
        <v>39725</v>
      </c>
      <c r="B11445" s="98" t="s">
        <v>14964</v>
      </c>
      <c r="C11445" s="99" t="s">
        <v>10166</v>
      </c>
      <c r="D11445" s="100">
        <v>41.89</v>
      </c>
    </row>
    <row r="11446" spans="1:4" ht="25.5" x14ac:dyDescent="0.2">
      <c r="A11446" s="505">
        <v>39732</v>
      </c>
      <c r="B11446" s="98" t="s">
        <v>14965</v>
      </c>
      <c r="C11446" s="99" t="s">
        <v>10166</v>
      </c>
      <c r="D11446" s="100">
        <v>399.58</v>
      </c>
    </row>
    <row r="11447" spans="1:4" ht="25.5" x14ac:dyDescent="0.2">
      <c r="A11447" s="505">
        <v>39660</v>
      </c>
      <c r="B11447" s="98" t="s">
        <v>14966</v>
      </c>
      <c r="C11447" s="99" t="s">
        <v>10166</v>
      </c>
      <c r="D11447" s="100">
        <v>18.2</v>
      </c>
    </row>
    <row r="11448" spans="1:4" ht="25.5" x14ac:dyDescent="0.2">
      <c r="A11448" s="505">
        <v>39662</v>
      </c>
      <c r="B11448" s="98" t="s">
        <v>14967</v>
      </c>
      <c r="C11448" s="99" t="s">
        <v>10166</v>
      </c>
      <c r="D11448" s="100">
        <v>8.7200000000000006</v>
      </c>
    </row>
    <row r="11449" spans="1:4" ht="25.5" x14ac:dyDescent="0.2">
      <c r="A11449" s="505">
        <v>39661</v>
      </c>
      <c r="B11449" s="98" t="s">
        <v>14968</v>
      </c>
      <c r="C11449" s="99" t="s">
        <v>10166</v>
      </c>
      <c r="D11449" s="100">
        <v>5.95</v>
      </c>
    </row>
    <row r="11450" spans="1:4" ht="25.5" x14ac:dyDescent="0.2">
      <c r="A11450" s="505">
        <v>39666</v>
      </c>
      <c r="B11450" s="98" t="s">
        <v>14969</v>
      </c>
      <c r="C11450" s="99" t="s">
        <v>10166</v>
      </c>
      <c r="D11450" s="100">
        <v>27.39</v>
      </c>
    </row>
    <row r="11451" spans="1:4" ht="25.5" x14ac:dyDescent="0.2">
      <c r="A11451" s="505">
        <v>39664</v>
      </c>
      <c r="B11451" s="98" t="s">
        <v>14970</v>
      </c>
      <c r="C11451" s="99" t="s">
        <v>10166</v>
      </c>
      <c r="D11451" s="100">
        <v>13.42</v>
      </c>
    </row>
    <row r="11452" spans="1:4" ht="25.5" x14ac:dyDescent="0.2">
      <c r="A11452" s="505">
        <v>39663</v>
      </c>
      <c r="B11452" s="98" t="s">
        <v>14971</v>
      </c>
      <c r="C11452" s="99" t="s">
        <v>10166</v>
      </c>
      <c r="D11452" s="100">
        <v>10.73</v>
      </c>
    </row>
    <row r="11453" spans="1:4" ht="25.5" x14ac:dyDescent="0.2">
      <c r="A11453" s="505">
        <v>39665</v>
      </c>
      <c r="B11453" s="98" t="s">
        <v>14972</v>
      </c>
      <c r="C11453" s="99" t="s">
        <v>10166</v>
      </c>
      <c r="D11453" s="100">
        <v>22.64</v>
      </c>
    </row>
    <row r="11454" spans="1:4" ht="25.5" x14ac:dyDescent="0.2">
      <c r="A11454" s="505">
        <v>39752</v>
      </c>
      <c r="B11454" s="98" t="s">
        <v>14973</v>
      </c>
      <c r="C11454" s="99" t="s">
        <v>10166</v>
      </c>
      <c r="D11454" s="100">
        <v>113.87</v>
      </c>
    </row>
    <row r="11455" spans="1:4" x14ac:dyDescent="0.2">
      <c r="A11455" s="505">
        <v>12583</v>
      </c>
      <c r="B11455" s="98" t="s">
        <v>14974</v>
      </c>
      <c r="C11455" s="99" t="s">
        <v>10166</v>
      </c>
      <c r="D11455" s="100">
        <v>23.44</v>
      </c>
    </row>
    <row r="11456" spans="1:4" x14ac:dyDescent="0.2">
      <c r="A11456" s="505">
        <v>12584</v>
      </c>
      <c r="B11456" s="98" t="s">
        <v>14975</v>
      </c>
      <c r="C11456" s="99" t="s">
        <v>10166</v>
      </c>
      <c r="D11456" s="100">
        <v>22.56</v>
      </c>
    </row>
    <row r="11457" spans="1:4" x14ac:dyDescent="0.2">
      <c r="A11457" s="505">
        <v>13159</v>
      </c>
      <c r="B11457" s="98" t="s">
        <v>14976</v>
      </c>
      <c r="C11457" s="99" t="s">
        <v>10166</v>
      </c>
      <c r="D11457" s="100">
        <v>68.33</v>
      </c>
    </row>
    <row r="11458" spans="1:4" x14ac:dyDescent="0.2">
      <c r="A11458" s="505">
        <v>13168</v>
      </c>
      <c r="B11458" s="98" t="s">
        <v>14977</v>
      </c>
      <c r="C11458" s="99" t="s">
        <v>10166</v>
      </c>
      <c r="D11458" s="100">
        <v>102.75</v>
      </c>
    </row>
    <row r="11459" spans="1:4" x14ac:dyDescent="0.2">
      <c r="A11459" s="505">
        <v>13173</v>
      </c>
      <c r="B11459" s="98" t="s">
        <v>14978</v>
      </c>
      <c r="C11459" s="99" t="s">
        <v>10166</v>
      </c>
      <c r="D11459" s="100">
        <v>126.69</v>
      </c>
    </row>
    <row r="11460" spans="1:4" ht="25.5" x14ac:dyDescent="0.2">
      <c r="A11460" s="505">
        <v>37449</v>
      </c>
      <c r="B11460" s="98" t="s">
        <v>14979</v>
      </c>
      <c r="C11460" s="99" t="s">
        <v>10166</v>
      </c>
      <c r="D11460" s="100">
        <v>20.95</v>
      </c>
    </row>
    <row r="11461" spans="1:4" ht="25.5" x14ac:dyDescent="0.2">
      <c r="A11461" s="505">
        <v>37450</v>
      </c>
      <c r="B11461" s="98" t="s">
        <v>14980</v>
      </c>
      <c r="C11461" s="99" t="s">
        <v>10166</v>
      </c>
      <c r="D11461" s="100">
        <v>25.53</v>
      </c>
    </row>
    <row r="11462" spans="1:4" ht="25.5" x14ac:dyDescent="0.2">
      <c r="A11462" s="505">
        <v>37451</v>
      </c>
      <c r="B11462" s="98" t="s">
        <v>14981</v>
      </c>
      <c r="C11462" s="99" t="s">
        <v>10166</v>
      </c>
      <c r="D11462" s="100">
        <v>39.1</v>
      </c>
    </row>
    <row r="11463" spans="1:4" ht="25.5" x14ac:dyDescent="0.2">
      <c r="A11463" s="505">
        <v>37452</v>
      </c>
      <c r="B11463" s="98" t="s">
        <v>14982</v>
      </c>
      <c r="C11463" s="99" t="s">
        <v>10166</v>
      </c>
      <c r="D11463" s="100">
        <v>51.87</v>
      </c>
    </row>
    <row r="11464" spans="1:4" ht="25.5" x14ac:dyDescent="0.2">
      <c r="A11464" s="505">
        <v>37453</v>
      </c>
      <c r="B11464" s="98" t="s">
        <v>14983</v>
      </c>
      <c r="C11464" s="99" t="s">
        <v>10166</v>
      </c>
      <c r="D11464" s="100">
        <v>65.09</v>
      </c>
    </row>
    <row r="11465" spans="1:4" x14ac:dyDescent="0.2">
      <c r="A11465" s="505">
        <v>7778</v>
      </c>
      <c r="B11465" s="98" t="s">
        <v>14984</v>
      </c>
      <c r="C11465" s="99" t="s">
        <v>10166</v>
      </c>
      <c r="D11465" s="100">
        <v>24.44</v>
      </c>
    </row>
    <row r="11466" spans="1:4" x14ac:dyDescent="0.2">
      <c r="A11466" s="505">
        <v>7796</v>
      </c>
      <c r="B11466" s="98" t="s">
        <v>14985</v>
      </c>
      <c r="C11466" s="99" t="s">
        <v>10166</v>
      </c>
      <c r="D11466" s="100">
        <v>29.43</v>
      </c>
    </row>
    <row r="11467" spans="1:4" x14ac:dyDescent="0.2">
      <c r="A11467" s="505">
        <v>7781</v>
      </c>
      <c r="B11467" s="98" t="s">
        <v>14986</v>
      </c>
      <c r="C11467" s="99" t="s">
        <v>10166</v>
      </c>
      <c r="D11467" s="100">
        <v>38.9</v>
      </c>
    </row>
    <row r="11468" spans="1:4" x14ac:dyDescent="0.2">
      <c r="A11468" s="505">
        <v>7795</v>
      </c>
      <c r="B11468" s="98" t="s">
        <v>14987</v>
      </c>
      <c r="C11468" s="99" t="s">
        <v>10166</v>
      </c>
      <c r="D11468" s="100">
        <v>56.36</v>
      </c>
    </row>
    <row r="11469" spans="1:4" x14ac:dyDescent="0.2">
      <c r="A11469" s="505">
        <v>7791</v>
      </c>
      <c r="B11469" s="98" t="s">
        <v>14988</v>
      </c>
      <c r="C11469" s="99" t="s">
        <v>10166</v>
      </c>
      <c r="D11469" s="100">
        <v>71.819999999999993</v>
      </c>
    </row>
    <row r="11470" spans="1:4" x14ac:dyDescent="0.2">
      <c r="A11470" s="505">
        <v>7783</v>
      </c>
      <c r="B11470" s="98" t="s">
        <v>14989</v>
      </c>
      <c r="C11470" s="99" t="s">
        <v>10166</v>
      </c>
      <c r="D11470" s="100">
        <v>27.43</v>
      </c>
    </row>
    <row r="11471" spans="1:4" x14ac:dyDescent="0.2">
      <c r="A11471" s="505">
        <v>7790</v>
      </c>
      <c r="B11471" s="98" t="s">
        <v>14990</v>
      </c>
      <c r="C11471" s="99" t="s">
        <v>10166</v>
      </c>
      <c r="D11471" s="100">
        <v>31.92</v>
      </c>
    </row>
    <row r="11472" spans="1:4" x14ac:dyDescent="0.2">
      <c r="A11472" s="505">
        <v>7785</v>
      </c>
      <c r="B11472" s="98" t="s">
        <v>14991</v>
      </c>
      <c r="C11472" s="99" t="s">
        <v>10166</v>
      </c>
      <c r="D11472" s="100">
        <v>41.9</v>
      </c>
    </row>
    <row r="11473" spans="1:4" x14ac:dyDescent="0.2">
      <c r="A11473" s="505">
        <v>7792</v>
      </c>
      <c r="B11473" s="98" t="s">
        <v>14992</v>
      </c>
      <c r="C11473" s="99" t="s">
        <v>10166</v>
      </c>
      <c r="D11473" s="100">
        <v>60.85</v>
      </c>
    </row>
    <row r="11474" spans="1:4" x14ac:dyDescent="0.2">
      <c r="A11474" s="505">
        <v>7793</v>
      </c>
      <c r="B11474" s="98" t="s">
        <v>14993</v>
      </c>
      <c r="C11474" s="99" t="s">
        <v>10166</v>
      </c>
      <c r="D11474" s="100">
        <v>78.53</v>
      </c>
    </row>
    <row r="11475" spans="1:4" x14ac:dyDescent="0.2">
      <c r="A11475" s="505">
        <v>12613</v>
      </c>
      <c r="B11475" s="98" t="s">
        <v>14994</v>
      </c>
      <c r="C11475" s="99" t="s">
        <v>10111</v>
      </c>
      <c r="D11475" s="100">
        <v>14.74</v>
      </c>
    </row>
    <row r="11476" spans="1:4" x14ac:dyDescent="0.2">
      <c r="A11476" s="505">
        <v>1031</v>
      </c>
      <c r="B11476" s="98" t="s">
        <v>14995</v>
      </c>
      <c r="C11476" s="99" t="s">
        <v>10111</v>
      </c>
      <c r="D11476" s="100">
        <v>7.58</v>
      </c>
    </row>
    <row r="11477" spans="1:4" ht="25.5" x14ac:dyDescent="0.2">
      <c r="A11477" s="505">
        <v>39707</v>
      </c>
      <c r="B11477" s="98" t="s">
        <v>19067</v>
      </c>
      <c r="C11477" s="99" t="s">
        <v>10166</v>
      </c>
      <c r="D11477" s="100">
        <v>2.41</v>
      </c>
    </row>
    <row r="11478" spans="1:4" ht="25.5" x14ac:dyDescent="0.2">
      <c r="A11478" s="505">
        <v>39708</v>
      </c>
      <c r="B11478" s="98" t="s">
        <v>19068</v>
      </c>
      <c r="C11478" s="99" t="s">
        <v>10166</v>
      </c>
      <c r="D11478" s="100">
        <v>2.34</v>
      </c>
    </row>
    <row r="11479" spans="1:4" ht="25.5" x14ac:dyDescent="0.2">
      <c r="A11479" s="505">
        <v>39710</v>
      </c>
      <c r="B11479" s="98" t="s">
        <v>19069</v>
      </c>
      <c r="C11479" s="99" t="s">
        <v>10166</v>
      </c>
      <c r="D11479" s="100">
        <v>1.64</v>
      </c>
    </row>
    <row r="11480" spans="1:4" ht="25.5" x14ac:dyDescent="0.2">
      <c r="A11480" s="505">
        <v>39709</v>
      </c>
      <c r="B11480" s="98" t="s">
        <v>19070</v>
      </c>
      <c r="C11480" s="99" t="s">
        <v>10166</v>
      </c>
      <c r="D11480" s="100">
        <v>2.2799999999999998</v>
      </c>
    </row>
    <row r="11481" spans="1:4" ht="25.5" x14ac:dyDescent="0.2">
      <c r="A11481" s="505">
        <v>39711</v>
      </c>
      <c r="B11481" s="98" t="s">
        <v>19071</v>
      </c>
      <c r="C11481" s="99" t="s">
        <v>10166</v>
      </c>
      <c r="D11481" s="100">
        <v>2.56</v>
      </c>
    </row>
    <row r="11482" spans="1:4" ht="25.5" x14ac:dyDescent="0.2">
      <c r="A11482" s="505">
        <v>39712</v>
      </c>
      <c r="B11482" s="98" t="s">
        <v>19072</v>
      </c>
      <c r="C11482" s="99" t="s">
        <v>10166</v>
      </c>
      <c r="D11482" s="100">
        <v>0.9</v>
      </c>
    </row>
    <row r="11483" spans="1:4" ht="25.5" x14ac:dyDescent="0.2">
      <c r="A11483" s="505">
        <v>39713</v>
      </c>
      <c r="B11483" s="98" t="s">
        <v>19073</v>
      </c>
      <c r="C11483" s="99" t="s">
        <v>10166</v>
      </c>
      <c r="D11483" s="100">
        <v>0.71</v>
      </c>
    </row>
    <row r="11484" spans="1:4" ht="25.5" x14ac:dyDescent="0.2">
      <c r="A11484" s="505">
        <v>39714</v>
      </c>
      <c r="B11484" s="98" t="s">
        <v>19074</v>
      </c>
      <c r="C11484" s="99" t="s">
        <v>10166</v>
      </c>
      <c r="D11484" s="100">
        <v>1.63</v>
      </c>
    </row>
    <row r="11485" spans="1:4" ht="25.5" x14ac:dyDescent="0.2">
      <c r="A11485" s="505">
        <v>39715</v>
      </c>
      <c r="B11485" s="98" t="s">
        <v>19075</v>
      </c>
      <c r="C11485" s="99" t="s">
        <v>10166</v>
      </c>
      <c r="D11485" s="100">
        <v>1.1599999999999999</v>
      </c>
    </row>
    <row r="11486" spans="1:4" ht="25.5" x14ac:dyDescent="0.2">
      <c r="A11486" s="505">
        <v>39716</v>
      </c>
      <c r="B11486" s="98" t="s">
        <v>19076</v>
      </c>
      <c r="C11486" s="99" t="s">
        <v>10166</v>
      </c>
      <c r="D11486" s="100">
        <v>0.88</v>
      </c>
    </row>
    <row r="11487" spans="1:4" ht="25.5" x14ac:dyDescent="0.2">
      <c r="A11487" s="505">
        <v>39718</v>
      </c>
      <c r="B11487" s="98" t="s">
        <v>19077</v>
      </c>
      <c r="C11487" s="99" t="s">
        <v>10166</v>
      </c>
      <c r="D11487" s="100">
        <v>1.5</v>
      </c>
    </row>
    <row r="11488" spans="1:4" ht="25.5" x14ac:dyDescent="0.2">
      <c r="A11488" s="505">
        <v>9813</v>
      </c>
      <c r="B11488" s="98" t="s">
        <v>14996</v>
      </c>
      <c r="C11488" s="99" t="s">
        <v>10166</v>
      </c>
      <c r="D11488" s="100">
        <v>3.44</v>
      </c>
    </row>
    <row r="11489" spans="1:4" ht="25.5" x14ac:dyDescent="0.2">
      <c r="A11489" s="505">
        <v>9815</v>
      </c>
      <c r="B11489" s="98" t="s">
        <v>14997</v>
      </c>
      <c r="C11489" s="99" t="s">
        <v>10166</v>
      </c>
      <c r="D11489" s="100">
        <v>6.79</v>
      </c>
    </row>
    <row r="11490" spans="1:4" ht="25.5" x14ac:dyDescent="0.2">
      <c r="A11490" s="505">
        <v>25876</v>
      </c>
      <c r="B11490" s="98" t="s">
        <v>14998</v>
      </c>
      <c r="C11490" s="99" t="s">
        <v>10166</v>
      </c>
      <c r="D11490" s="100">
        <v>3380.37</v>
      </c>
    </row>
    <row r="11491" spans="1:4" ht="25.5" x14ac:dyDescent="0.2">
      <c r="A11491" s="505">
        <v>25888</v>
      </c>
      <c r="B11491" s="98" t="s">
        <v>14999</v>
      </c>
      <c r="C11491" s="99" t="s">
        <v>10166</v>
      </c>
      <c r="D11491" s="100">
        <v>82.85</v>
      </c>
    </row>
    <row r="11492" spans="1:4" ht="25.5" x14ac:dyDescent="0.2">
      <c r="A11492" s="505">
        <v>25874</v>
      </c>
      <c r="B11492" s="98" t="s">
        <v>15000</v>
      </c>
      <c r="C11492" s="99" t="s">
        <v>10166</v>
      </c>
      <c r="D11492" s="100">
        <v>5928.66</v>
      </c>
    </row>
    <row r="11493" spans="1:4" ht="25.5" x14ac:dyDescent="0.2">
      <c r="A11493" s="505">
        <v>25877</v>
      </c>
      <c r="B11493" s="98" t="s">
        <v>15001</v>
      </c>
      <c r="C11493" s="99" t="s">
        <v>10166</v>
      </c>
      <c r="D11493" s="100">
        <v>8089.88</v>
      </c>
    </row>
    <row r="11494" spans="1:4" ht="25.5" x14ac:dyDescent="0.2">
      <c r="A11494" s="505">
        <v>25878</v>
      </c>
      <c r="B11494" s="98" t="s">
        <v>15002</v>
      </c>
      <c r="C11494" s="99" t="s">
        <v>10166</v>
      </c>
      <c r="D11494" s="100">
        <v>177.83</v>
      </c>
    </row>
    <row r="11495" spans="1:4" ht="25.5" x14ac:dyDescent="0.2">
      <c r="A11495" s="505">
        <v>25879</v>
      </c>
      <c r="B11495" s="98" t="s">
        <v>15003</v>
      </c>
      <c r="C11495" s="99" t="s">
        <v>10166</v>
      </c>
      <c r="D11495" s="100">
        <v>7674.22</v>
      </c>
    </row>
    <row r="11496" spans="1:4" ht="25.5" x14ac:dyDescent="0.2">
      <c r="A11496" s="505">
        <v>25887</v>
      </c>
      <c r="B11496" s="98" t="s">
        <v>15004</v>
      </c>
      <c r="C11496" s="99" t="s">
        <v>10166</v>
      </c>
      <c r="D11496" s="100">
        <v>3065.97</v>
      </c>
    </row>
    <row r="11497" spans="1:4" ht="25.5" x14ac:dyDescent="0.2">
      <c r="A11497" s="505">
        <v>25880</v>
      </c>
      <c r="B11497" s="98" t="s">
        <v>15005</v>
      </c>
      <c r="C11497" s="99" t="s">
        <v>10166</v>
      </c>
      <c r="D11497" s="100">
        <v>277.22000000000003</v>
      </c>
    </row>
    <row r="11498" spans="1:4" ht="25.5" x14ac:dyDescent="0.2">
      <c r="A11498" s="505">
        <v>25881</v>
      </c>
      <c r="B11498" s="98" t="s">
        <v>15006</v>
      </c>
      <c r="C11498" s="99" t="s">
        <v>10166</v>
      </c>
      <c r="D11498" s="100">
        <v>679.26</v>
      </c>
    </row>
    <row r="11499" spans="1:4" ht="25.5" x14ac:dyDescent="0.2">
      <c r="A11499" s="505">
        <v>25882</v>
      </c>
      <c r="B11499" s="98" t="s">
        <v>15007</v>
      </c>
      <c r="C11499" s="99" t="s">
        <v>10166</v>
      </c>
      <c r="D11499" s="100">
        <v>1094.05</v>
      </c>
    </row>
    <row r="11500" spans="1:4" ht="25.5" x14ac:dyDescent="0.2">
      <c r="A11500" s="505">
        <v>25883</v>
      </c>
      <c r="B11500" s="98" t="s">
        <v>15008</v>
      </c>
      <c r="C11500" s="99" t="s">
        <v>10166</v>
      </c>
      <c r="D11500" s="100">
        <v>17.649999999999999</v>
      </c>
    </row>
    <row r="11501" spans="1:4" ht="25.5" x14ac:dyDescent="0.2">
      <c r="A11501" s="505">
        <v>25884</v>
      </c>
      <c r="B11501" s="98" t="s">
        <v>15009</v>
      </c>
      <c r="C11501" s="99" t="s">
        <v>10166</v>
      </c>
      <c r="D11501" s="100">
        <v>1920.75</v>
      </c>
    </row>
    <row r="11502" spans="1:4" ht="25.5" x14ac:dyDescent="0.2">
      <c r="A11502" s="505">
        <v>25885</v>
      </c>
      <c r="B11502" s="98" t="s">
        <v>15010</v>
      </c>
      <c r="C11502" s="99" t="s">
        <v>10166</v>
      </c>
      <c r="D11502" s="100">
        <v>2856.7</v>
      </c>
    </row>
    <row r="11503" spans="1:4" ht="25.5" x14ac:dyDescent="0.2">
      <c r="A11503" s="505">
        <v>25889</v>
      </c>
      <c r="B11503" s="98" t="s">
        <v>15011</v>
      </c>
      <c r="C11503" s="99" t="s">
        <v>10166</v>
      </c>
      <c r="D11503" s="100">
        <v>1432.56</v>
      </c>
    </row>
    <row r="11504" spans="1:4" ht="25.5" x14ac:dyDescent="0.2">
      <c r="A11504" s="505">
        <v>25886</v>
      </c>
      <c r="B11504" s="98" t="s">
        <v>15012</v>
      </c>
      <c r="C11504" s="99" t="s">
        <v>10166</v>
      </c>
      <c r="D11504" s="100">
        <v>39.47</v>
      </c>
    </row>
    <row r="11505" spans="1:4" ht="25.5" x14ac:dyDescent="0.2">
      <c r="A11505" s="505">
        <v>25875</v>
      </c>
      <c r="B11505" s="98" t="s">
        <v>15013</v>
      </c>
      <c r="C11505" s="99" t="s">
        <v>10166</v>
      </c>
      <c r="D11505" s="100">
        <v>1869.01</v>
      </c>
    </row>
    <row r="11506" spans="1:4" x14ac:dyDescent="0.2">
      <c r="A11506" s="505">
        <v>9876</v>
      </c>
      <c r="B11506" s="98" t="s">
        <v>15014</v>
      </c>
      <c r="C11506" s="99" t="s">
        <v>10166</v>
      </c>
      <c r="D11506" s="100">
        <v>12.93</v>
      </c>
    </row>
    <row r="11507" spans="1:4" x14ac:dyDescent="0.2">
      <c r="A11507" s="505">
        <v>9877</v>
      </c>
      <c r="B11507" s="98" t="s">
        <v>15015</v>
      </c>
      <c r="C11507" s="99" t="s">
        <v>10166</v>
      </c>
      <c r="D11507" s="100">
        <v>46.71</v>
      </c>
    </row>
    <row r="11508" spans="1:4" x14ac:dyDescent="0.2">
      <c r="A11508" s="505">
        <v>9878</v>
      </c>
      <c r="B11508" s="98" t="s">
        <v>15016</v>
      </c>
      <c r="C11508" s="99" t="s">
        <v>10166</v>
      </c>
      <c r="D11508" s="100">
        <v>64.84</v>
      </c>
    </row>
    <row r="11509" spans="1:4" x14ac:dyDescent="0.2">
      <c r="A11509" s="505">
        <v>9879</v>
      </c>
      <c r="B11509" s="98" t="s">
        <v>15017</v>
      </c>
      <c r="C11509" s="99" t="s">
        <v>10166</v>
      </c>
      <c r="D11509" s="100">
        <v>153.03</v>
      </c>
    </row>
    <row r="11510" spans="1:4" ht="25.5" x14ac:dyDescent="0.2">
      <c r="A11510" s="505">
        <v>42001</v>
      </c>
      <c r="B11510" s="98" t="s">
        <v>15018</v>
      </c>
      <c r="C11510" s="99" t="s">
        <v>10166</v>
      </c>
      <c r="D11510" s="100">
        <v>353.99</v>
      </c>
    </row>
    <row r="11511" spans="1:4" ht="25.5" x14ac:dyDescent="0.2">
      <c r="A11511" s="505">
        <v>41998</v>
      </c>
      <c r="B11511" s="98" t="s">
        <v>15019</v>
      </c>
      <c r="C11511" s="99" t="s">
        <v>10166</v>
      </c>
      <c r="D11511" s="100">
        <v>872.35</v>
      </c>
    </row>
    <row r="11512" spans="1:4" ht="25.5" x14ac:dyDescent="0.2">
      <c r="A11512" s="505">
        <v>41999</v>
      </c>
      <c r="B11512" s="98" t="s">
        <v>15020</v>
      </c>
      <c r="C11512" s="99" t="s">
        <v>10166</v>
      </c>
      <c r="D11512" s="100">
        <v>1600.22</v>
      </c>
    </row>
    <row r="11513" spans="1:4" ht="25.5" x14ac:dyDescent="0.2">
      <c r="A11513" s="505">
        <v>42000</v>
      </c>
      <c r="B11513" s="98" t="s">
        <v>15021</v>
      </c>
      <c r="C11513" s="99" t="s">
        <v>10166</v>
      </c>
      <c r="D11513" s="100">
        <v>2732.67</v>
      </c>
    </row>
    <row r="11514" spans="1:4" ht="25.5" x14ac:dyDescent="0.2">
      <c r="A11514" s="505">
        <v>38053</v>
      </c>
      <c r="B11514" s="98" t="s">
        <v>15022</v>
      </c>
      <c r="C11514" s="99" t="s">
        <v>10166</v>
      </c>
      <c r="D11514" s="100">
        <v>11.75</v>
      </c>
    </row>
    <row r="11515" spans="1:4" ht="25.5" x14ac:dyDescent="0.2">
      <c r="A11515" s="505">
        <v>38054</v>
      </c>
      <c r="B11515" s="98" t="s">
        <v>15023</v>
      </c>
      <c r="C11515" s="99" t="s">
        <v>10166</v>
      </c>
      <c r="D11515" s="100">
        <v>20.2</v>
      </c>
    </row>
    <row r="11516" spans="1:4" ht="25.5" x14ac:dyDescent="0.2">
      <c r="A11516" s="505">
        <v>38052</v>
      </c>
      <c r="B11516" s="98" t="s">
        <v>15024</v>
      </c>
      <c r="C11516" s="99" t="s">
        <v>10166</v>
      </c>
      <c r="D11516" s="100">
        <v>5.69</v>
      </c>
    </row>
    <row r="11517" spans="1:4" ht="25.5" x14ac:dyDescent="0.2">
      <c r="A11517" s="505">
        <v>38051</v>
      </c>
      <c r="B11517" s="98" t="s">
        <v>15025</v>
      </c>
      <c r="C11517" s="99" t="s">
        <v>10166</v>
      </c>
      <c r="D11517" s="100">
        <v>3.54</v>
      </c>
    </row>
    <row r="11518" spans="1:4" x14ac:dyDescent="0.2">
      <c r="A11518" s="505">
        <v>38787</v>
      </c>
      <c r="B11518" s="98" t="s">
        <v>15026</v>
      </c>
      <c r="C11518" s="99" t="s">
        <v>10166</v>
      </c>
      <c r="D11518" s="100">
        <v>3.64</v>
      </c>
    </row>
    <row r="11519" spans="1:4" x14ac:dyDescent="0.2">
      <c r="A11519" s="505">
        <v>38825</v>
      </c>
      <c r="B11519" s="98" t="s">
        <v>15027</v>
      </c>
      <c r="C11519" s="99" t="s">
        <v>10166</v>
      </c>
      <c r="D11519" s="100">
        <v>4.7699999999999996</v>
      </c>
    </row>
    <row r="11520" spans="1:4" x14ac:dyDescent="0.2">
      <c r="A11520" s="505">
        <v>38826</v>
      </c>
      <c r="B11520" s="98" t="s">
        <v>15028</v>
      </c>
      <c r="C11520" s="99" t="s">
        <v>10166</v>
      </c>
      <c r="D11520" s="100">
        <v>7.06</v>
      </c>
    </row>
    <row r="11521" spans="1:4" x14ac:dyDescent="0.2">
      <c r="A11521" s="505">
        <v>38827</v>
      </c>
      <c r="B11521" s="98" t="s">
        <v>15029</v>
      </c>
      <c r="C11521" s="99" t="s">
        <v>10166</v>
      </c>
      <c r="D11521" s="100">
        <v>11.35</v>
      </c>
    </row>
    <row r="11522" spans="1:4" x14ac:dyDescent="0.2">
      <c r="A11522" s="505">
        <v>38830</v>
      </c>
      <c r="B11522" s="98" t="s">
        <v>15030</v>
      </c>
      <c r="C11522" s="99" t="s">
        <v>10166</v>
      </c>
      <c r="D11522" s="100">
        <v>15.9</v>
      </c>
    </row>
    <row r="11523" spans="1:4" x14ac:dyDescent="0.2">
      <c r="A11523" s="505">
        <v>38828</v>
      </c>
      <c r="B11523" s="98" t="s">
        <v>15031</v>
      </c>
      <c r="C11523" s="99" t="s">
        <v>10166</v>
      </c>
      <c r="D11523" s="100">
        <v>7.01</v>
      </c>
    </row>
    <row r="11524" spans="1:4" x14ac:dyDescent="0.2">
      <c r="A11524" s="505">
        <v>38829</v>
      </c>
      <c r="B11524" s="98" t="s">
        <v>15032</v>
      </c>
      <c r="C11524" s="99" t="s">
        <v>10166</v>
      </c>
      <c r="D11524" s="100">
        <v>11.48</v>
      </c>
    </row>
    <row r="11525" spans="1:4" x14ac:dyDescent="0.2">
      <c r="A11525" s="505">
        <v>38831</v>
      </c>
      <c r="B11525" s="98" t="s">
        <v>15033</v>
      </c>
      <c r="C11525" s="99" t="s">
        <v>10166</v>
      </c>
      <c r="D11525" s="100">
        <v>22.17</v>
      </c>
    </row>
    <row r="11526" spans="1:4" x14ac:dyDescent="0.2">
      <c r="A11526" s="505">
        <v>36274</v>
      </c>
      <c r="B11526" s="98" t="s">
        <v>15034</v>
      </c>
      <c r="C11526" s="99" t="s">
        <v>10166</v>
      </c>
      <c r="D11526" s="100">
        <v>4.42</v>
      </c>
    </row>
    <row r="11527" spans="1:4" x14ac:dyDescent="0.2">
      <c r="A11527" s="505">
        <v>36278</v>
      </c>
      <c r="B11527" s="98" t="s">
        <v>15035</v>
      </c>
      <c r="C11527" s="99" t="s">
        <v>10166</v>
      </c>
      <c r="D11527" s="100">
        <v>5.99</v>
      </c>
    </row>
    <row r="11528" spans="1:4" x14ac:dyDescent="0.2">
      <c r="A11528" s="505">
        <v>38977</v>
      </c>
      <c r="B11528" s="98" t="s">
        <v>15036</v>
      </c>
      <c r="C11528" s="99" t="s">
        <v>10166</v>
      </c>
      <c r="D11528" s="100">
        <v>91.24</v>
      </c>
    </row>
    <row r="11529" spans="1:4" x14ac:dyDescent="0.2">
      <c r="A11529" s="505">
        <v>38971</v>
      </c>
      <c r="B11529" s="98" t="s">
        <v>15037</v>
      </c>
      <c r="C11529" s="99" t="s">
        <v>10166</v>
      </c>
      <c r="D11529" s="100">
        <v>7.51</v>
      </c>
    </row>
    <row r="11530" spans="1:4" x14ac:dyDescent="0.2">
      <c r="A11530" s="505">
        <v>38972</v>
      </c>
      <c r="B11530" s="98" t="s">
        <v>15038</v>
      </c>
      <c r="C11530" s="99" t="s">
        <v>10166</v>
      </c>
      <c r="D11530" s="100">
        <v>11.44</v>
      </c>
    </row>
    <row r="11531" spans="1:4" x14ac:dyDescent="0.2">
      <c r="A11531" s="505">
        <v>38973</v>
      </c>
      <c r="B11531" s="98" t="s">
        <v>15039</v>
      </c>
      <c r="C11531" s="99" t="s">
        <v>10166</v>
      </c>
      <c r="D11531" s="100">
        <v>15.14</v>
      </c>
    </row>
    <row r="11532" spans="1:4" x14ac:dyDescent="0.2">
      <c r="A11532" s="505">
        <v>38974</v>
      </c>
      <c r="B11532" s="98" t="s">
        <v>15040</v>
      </c>
      <c r="C11532" s="99" t="s">
        <v>10166</v>
      </c>
      <c r="D11532" s="100">
        <v>22.08</v>
      </c>
    </row>
    <row r="11533" spans="1:4" x14ac:dyDescent="0.2">
      <c r="A11533" s="505">
        <v>38975</v>
      </c>
      <c r="B11533" s="98" t="s">
        <v>15041</v>
      </c>
      <c r="C11533" s="99" t="s">
        <v>10166</v>
      </c>
      <c r="D11533" s="100">
        <v>36.799999999999997</v>
      </c>
    </row>
    <row r="11534" spans="1:4" x14ac:dyDescent="0.2">
      <c r="A11534" s="505">
        <v>38976</v>
      </c>
      <c r="B11534" s="98" t="s">
        <v>15042</v>
      </c>
      <c r="C11534" s="99" t="s">
        <v>10166</v>
      </c>
      <c r="D11534" s="100">
        <v>51.61</v>
      </c>
    </row>
    <row r="11535" spans="1:4" x14ac:dyDescent="0.2">
      <c r="A11535" s="505">
        <v>38986</v>
      </c>
      <c r="B11535" s="98" t="s">
        <v>15043</v>
      </c>
      <c r="C11535" s="99" t="s">
        <v>10166</v>
      </c>
      <c r="D11535" s="100">
        <v>103.87</v>
      </c>
    </row>
    <row r="11536" spans="1:4" x14ac:dyDescent="0.2">
      <c r="A11536" s="505">
        <v>38978</v>
      </c>
      <c r="B11536" s="98" t="s">
        <v>15044</v>
      </c>
      <c r="C11536" s="99" t="s">
        <v>10166</v>
      </c>
      <c r="D11536" s="100">
        <v>4.42</v>
      </c>
    </row>
    <row r="11537" spans="1:4" x14ac:dyDescent="0.2">
      <c r="A11537" s="505">
        <v>38979</v>
      </c>
      <c r="B11537" s="98" t="s">
        <v>15045</v>
      </c>
      <c r="C11537" s="99" t="s">
        <v>10166</v>
      </c>
      <c r="D11537" s="100">
        <v>5.99</v>
      </c>
    </row>
    <row r="11538" spans="1:4" x14ac:dyDescent="0.2">
      <c r="A11538" s="505">
        <v>38980</v>
      </c>
      <c r="B11538" s="98" t="s">
        <v>15046</v>
      </c>
      <c r="C11538" s="99" t="s">
        <v>10166</v>
      </c>
      <c r="D11538" s="100">
        <v>10.02</v>
      </c>
    </row>
    <row r="11539" spans="1:4" x14ac:dyDescent="0.2">
      <c r="A11539" s="505">
        <v>38981</v>
      </c>
      <c r="B11539" s="98" t="s">
        <v>15047</v>
      </c>
      <c r="C11539" s="99" t="s">
        <v>10166</v>
      </c>
      <c r="D11539" s="100">
        <v>13.88</v>
      </c>
    </row>
    <row r="11540" spans="1:4" x14ac:dyDescent="0.2">
      <c r="A11540" s="505">
        <v>38982</v>
      </c>
      <c r="B11540" s="98" t="s">
        <v>15048</v>
      </c>
      <c r="C11540" s="99" t="s">
        <v>10166</v>
      </c>
      <c r="D11540" s="100">
        <v>20.2</v>
      </c>
    </row>
    <row r="11541" spans="1:4" x14ac:dyDescent="0.2">
      <c r="A11541" s="505">
        <v>38983</v>
      </c>
      <c r="B11541" s="98" t="s">
        <v>15049</v>
      </c>
      <c r="C11541" s="99" t="s">
        <v>10166</v>
      </c>
      <c r="D11541" s="100">
        <v>26.78</v>
      </c>
    </row>
    <row r="11542" spans="1:4" x14ac:dyDescent="0.2">
      <c r="A11542" s="505">
        <v>38984</v>
      </c>
      <c r="B11542" s="98" t="s">
        <v>15050</v>
      </c>
      <c r="C11542" s="99" t="s">
        <v>10166</v>
      </c>
      <c r="D11542" s="100">
        <v>51.65</v>
      </c>
    </row>
    <row r="11543" spans="1:4" x14ac:dyDescent="0.2">
      <c r="A11543" s="505">
        <v>38985</v>
      </c>
      <c r="B11543" s="98" t="s">
        <v>15051</v>
      </c>
      <c r="C11543" s="99" t="s">
        <v>10166</v>
      </c>
      <c r="D11543" s="100">
        <v>76.459999999999994</v>
      </c>
    </row>
    <row r="11544" spans="1:4" x14ac:dyDescent="0.2">
      <c r="A11544" s="505">
        <v>9836</v>
      </c>
      <c r="B11544" s="98" t="s">
        <v>15052</v>
      </c>
      <c r="C11544" s="99" t="s">
        <v>10166</v>
      </c>
      <c r="D11544" s="100">
        <v>10.25</v>
      </c>
    </row>
    <row r="11545" spans="1:4" x14ac:dyDescent="0.2">
      <c r="A11545" s="505">
        <v>20065</v>
      </c>
      <c r="B11545" s="98" t="s">
        <v>15053</v>
      </c>
      <c r="C11545" s="99" t="s">
        <v>10166</v>
      </c>
      <c r="D11545" s="100">
        <v>24.31</v>
      </c>
    </row>
    <row r="11546" spans="1:4" x14ac:dyDescent="0.2">
      <c r="A11546" s="505">
        <v>9835</v>
      </c>
      <c r="B11546" s="98" t="s">
        <v>15054</v>
      </c>
      <c r="C11546" s="99" t="s">
        <v>10166</v>
      </c>
      <c r="D11546" s="100">
        <v>3.88</v>
      </c>
    </row>
    <row r="11547" spans="1:4" x14ac:dyDescent="0.2">
      <c r="A11547" s="505">
        <v>38032</v>
      </c>
      <c r="B11547" s="98" t="s">
        <v>15055</v>
      </c>
      <c r="C11547" s="99" t="s">
        <v>10166</v>
      </c>
      <c r="D11547" s="100">
        <v>30.01</v>
      </c>
    </row>
    <row r="11548" spans="1:4" x14ac:dyDescent="0.2">
      <c r="A11548" s="505">
        <v>38033</v>
      </c>
      <c r="B11548" s="98" t="s">
        <v>15056</v>
      </c>
      <c r="C11548" s="99" t="s">
        <v>10166</v>
      </c>
      <c r="D11548" s="100">
        <v>47.24</v>
      </c>
    </row>
    <row r="11549" spans="1:4" x14ac:dyDescent="0.2">
      <c r="A11549" s="505">
        <v>38034</v>
      </c>
      <c r="B11549" s="98" t="s">
        <v>15057</v>
      </c>
      <c r="C11549" s="99" t="s">
        <v>10166</v>
      </c>
      <c r="D11549" s="100">
        <v>79.83</v>
      </c>
    </row>
    <row r="11550" spans="1:4" x14ac:dyDescent="0.2">
      <c r="A11550" s="505">
        <v>38035</v>
      </c>
      <c r="B11550" s="98" t="s">
        <v>15058</v>
      </c>
      <c r="C11550" s="99" t="s">
        <v>10166</v>
      </c>
      <c r="D11550" s="100">
        <v>127.73</v>
      </c>
    </row>
    <row r="11551" spans="1:4" x14ac:dyDescent="0.2">
      <c r="A11551" s="505">
        <v>38036</v>
      </c>
      <c r="B11551" s="98" t="s">
        <v>15059</v>
      </c>
      <c r="C11551" s="99" t="s">
        <v>10166</v>
      </c>
      <c r="D11551" s="100">
        <v>188.95</v>
      </c>
    </row>
    <row r="11552" spans="1:4" x14ac:dyDescent="0.2">
      <c r="A11552" s="505">
        <v>38037</v>
      </c>
      <c r="B11552" s="98" t="s">
        <v>15060</v>
      </c>
      <c r="C11552" s="99" t="s">
        <v>10166</v>
      </c>
      <c r="D11552" s="100">
        <v>223.39</v>
      </c>
    </row>
    <row r="11553" spans="1:4" ht="25.5" x14ac:dyDescent="0.2">
      <c r="A11553" s="505">
        <v>9850</v>
      </c>
      <c r="B11553" s="98" t="s">
        <v>15061</v>
      </c>
      <c r="C11553" s="99" t="s">
        <v>10166</v>
      </c>
      <c r="D11553" s="100">
        <v>94.88</v>
      </c>
    </row>
    <row r="11554" spans="1:4" ht="25.5" x14ac:dyDescent="0.2">
      <c r="A11554" s="505">
        <v>9853</v>
      </c>
      <c r="B11554" s="98" t="s">
        <v>15062</v>
      </c>
      <c r="C11554" s="99" t="s">
        <v>10166</v>
      </c>
      <c r="D11554" s="100">
        <v>168.72</v>
      </c>
    </row>
    <row r="11555" spans="1:4" ht="25.5" x14ac:dyDescent="0.2">
      <c r="A11555" s="505">
        <v>9854</v>
      </c>
      <c r="B11555" s="98" t="s">
        <v>15063</v>
      </c>
      <c r="C11555" s="99" t="s">
        <v>10166</v>
      </c>
      <c r="D11555" s="100">
        <v>73.92</v>
      </c>
    </row>
    <row r="11556" spans="1:4" ht="25.5" x14ac:dyDescent="0.2">
      <c r="A11556" s="505">
        <v>9851</v>
      </c>
      <c r="B11556" s="98" t="s">
        <v>15064</v>
      </c>
      <c r="C11556" s="99" t="s">
        <v>10166</v>
      </c>
      <c r="D11556" s="100">
        <v>128.19</v>
      </c>
    </row>
    <row r="11557" spans="1:4" ht="25.5" x14ac:dyDescent="0.2">
      <c r="A11557" s="505">
        <v>9855</v>
      </c>
      <c r="B11557" s="98" t="s">
        <v>15065</v>
      </c>
      <c r="C11557" s="99" t="s">
        <v>10166</v>
      </c>
      <c r="D11557" s="100">
        <v>214.41</v>
      </c>
    </row>
    <row r="11558" spans="1:4" x14ac:dyDescent="0.2">
      <c r="A11558" s="505">
        <v>9825</v>
      </c>
      <c r="B11558" s="98" t="s">
        <v>15066</v>
      </c>
      <c r="C11558" s="99" t="s">
        <v>10166</v>
      </c>
      <c r="D11558" s="100">
        <v>35.22</v>
      </c>
    </row>
    <row r="11559" spans="1:4" x14ac:dyDescent="0.2">
      <c r="A11559" s="505">
        <v>9828</v>
      </c>
      <c r="B11559" s="98" t="s">
        <v>19078</v>
      </c>
      <c r="C11559" s="99" t="s">
        <v>10166</v>
      </c>
      <c r="D11559" s="100">
        <v>68.67</v>
      </c>
    </row>
    <row r="11560" spans="1:4" x14ac:dyDescent="0.2">
      <c r="A11560" s="505">
        <v>9829</v>
      </c>
      <c r="B11560" s="98" t="s">
        <v>15067</v>
      </c>
      <c r="C11560" s="99" t="s">
        <v>10166</v>
      </c>
      <c r="D11560" s="100">
        <v>122.24</v>
      </c>
    </row>
    <row r="11561" spans="1:4" x14ac:dyDescent="0.2">
      <c r="A11561" s="505">
        <v>9826</v>
      </c>
      <c r="B11561" s="98" t="s">
        <v>15068</v>
      </c>
      <c r="C11561" s="99" t="s">
        <v>10166</v>
      </c>
      <c r="D11561" s="100">
        <v>181.35</v>
      </c>
    </row>
    <row r="11562" spans="1:4" x14ac:dyDescent="0.2">
      <c r="A11562" s="505">
        <v>9827</v>
      </c>
      <c r="B11562" s="98" t="s">
        <v>15069</v>
      </c>
      <c r="C11562" s="99" t="s">
        <v>10166</v>
      </c>
      <c r="D11562" s="100">
        <v>263.57</v>
      </c>
    </row>
    <row r="11563" spans="1:4" x14ac:dyDescent="0.2">
      <c r="A11563" s="505">
        <v>36374</v>
      </c>
      <c r="B11563" s="98" t="s">
        <v>15070</v>
      </c>
      <c r="C11563" s="99" t="s">
        <v>10166</v>
      </c>
      <c r="D11563" s="100">
        <v>42.03</v>
      </c>
    </row>
    <row r="11564" spans="1:4" x14ac:dyDescent="0.2">
      <c r="A11564" s="505">
        <v>36084</v>
      </c>
      <c r="B11564" s="98" t="s">
        <v>15071</v>
      </c>
      <c r="C11564" s="99" t="s">
        <v>10166</v>
      </c>
      <c r="D11564" s="100">
        <v>12.67</v>
      </c>
    </row>
    <row r="11565" spans="1:4" x14ac:dyDescent="0.2">
      <c r="A11565" s="505">
        <v>36373</v>
      </c>
      <c r="B11565" s="98" t="s">
        <v>15072</v>
      </c>
      <c r="C11565" s="99" t="s">
        <v>10166</v>
      </c>
      <c r="D11565" s="100">
        <v>25.72</v>
      </c>
    </row>
    <row r="11566" spans="1:4" x14ac:dyDescent="0.2">
      <c r="A11566" s="505">
        <v>36377</v>
      </c>
      <c r="B11566" s="98" t="s">
        <v>15073</v>
      </c>
      <c r="C11566" s="99" t="s">
        <v>10166</v>
      </c>
      <c r="D11566" s="100">
        <v>48.98</v>
      </c>
    </row>
    <row r="11567" spans="1:4" x14ac:dyDescent="0.2">
      <c r="A11567" s="505">
        <v>36375</v>
      </c>
      <c r="B11567" s="98" t="s">
        <v>15074</v>
      </c>
      <c r="C11567" s="99" t="s">
        <v>10166</v>
      </c>
      <c r="D11567" s="100">
        <v>14.54</v>
      </c>
    </row>
    <row r="11568" spans="1:4" x14ac:dyDescent="0.2">
      <c r="A11568" s="505">
        <v>36376</v>
      </c>
      <c r="B11568" s="98" t="s">
        <v>15075</v>
      </c>
      <c r="C11568" s="99" t="s">
        <v>10166</v>
      </c>
      <c r="D11568" s="100">
        <v>29.09</v>
      </c>
    </row>
    <row r="11569" spans="1:4" x14ac:dyDescent="0.2">
      <c r="A11569" s="505">
        <v>36380</v>
      </c>
      <c r="B11569" s="98" t="s">
        <v>15076</v>
      </c>
      <c r="C11569" s="99" t="s">
        <v>10166</v>
      </c>
      <c r="D11569" s="100">
        <v>63.99</v>
      </c>
    </row>
    <row r="11570" spans="1:4" x14ac:dyDescent="0.2">
      <c r="A11570" s="505">
        <v>36378</v>
      </c>
      <c r="B11570" s="98" t="s">
        <v>15077</v>
      </c>
      <c r="C11570" s="99" t="s">
        <v>10166</v>
      </c>
      <c r="D11570" s="100">
        <v>19.25</v>
      </c>
    </row>
    <row r="11571" spans="1:4" x14ac:dyDescent="0.2">
      <c r="A11571" s="505">
        <v>36379</v>
      </c>
      <c r="B11571" s="98" t="s">
        <v>15078</v>
      </c>
      <c r="C11571" s="99" t="s">
        <v>10166</v>
      </c>
      <c r="D11571" s="100">
        <v>38.74</v>
      </c>
    </row>
    <row r="11572" spans="1:4" x14ac:dyDescent="0.2">
      <c r="A11572" s="505">
        <v>9859</v>
      </c>
      <c r="B11572" s="98" t="s">
        <v>15079</v>
      </c>
      <c r="C11572" s="99" t="s">
        <v>10166</v>
      </c>
      <c r="D11572" s="100">
        <v>7.69</v>
      </c>
    </row>
    <row r="11573" spans="1:4" x14ac:dyDescent="0.2">
      <c r="A11573" s="505">
        <v>9838</v>
      </c>
      <c r="B11573" s="98" t="s">
        <v>15080</v>
      </c>
      <c r="C11573" s="99" t="s">
        <v>10166</v>
      </c>
      <c r="D11573" s="100">
        <v>6.67</v>
      </c>
    </row>
    <row r="11574" spans="1:4" x14ac:dyDescent="0.2">
      <c r="A11574" s="505">
        <v>9837</v>
      </c>
      <c r="B11574" s="98" t="s">
        <v>15081</v>
      </c>
      <c r="C11574" s="99" t="s">
        <v>10166</v>
      </c>
      <c r="D11574" s="100">
        <v>9.0299999999999994</v>
      </c>
    </row>
    <row r="11575" spans="1:4" x14ac:dyDescent="0.2">
      <c r="A11575" s="505">
        <v>9833</v>
      </c>
      <c r="B11575" s="98" t="s">
        <v>15082</v>
      </c>
      <c r="C11575" s="99" t="s">
        <v>10166</v>
      </c>
      <c r="D11575" s="100">
        <v>10.63</v>
      </c>
    </row>
    <row r="11576" spans="1:4" x14ac:dyDescent="0.2">
      <c r="A11576" s="505">
        <v>9830</v>
      </c>
      <c r="B11576" s="98" t="s">
        <v>15083</v>
      </c>
      <c r="C11576" s="99" t="s">
        <v>10166</v>
      </c>
      <c r="D11576" s="100">
        <v>5.69</v>
      </c>
    </row>
    <row r="11577" spans="1:4" x14ac:dyDescent="0.2">
      <c r="A11577" s="505">
        <v>9834</v>
      </c>
      <c r="B11577" s="98" t="s">
        <v>15084</v>
      </c>
      <c r="C11577" s="99" t="s">
        <v>10166</v>
      </c>
      <c r="D11577" s="100">
        <v>29.59</v>
      </c>
    </row>
    <row r="11578" spans="1:4" x14ac:dyDescent="0.2">
      <c r="A11578" s="505">
        <v>9863</v>
      </c>
      <c r="B11578" s="98" t="s">
        <v>15085</v>
      </c>
      <c r="C11578" s="99" t="s">
        <v>10166</v>
      </c>
      <c r="D11578" s="100">
        <v>59.19</v>
      </c>
    </row>
    <row r="11579" spans="1:4" x14ac:dyDescent="0.2">
      <c r="A11579" s="505">
        <v>9860</v>
      </c>
      <c r="B11579" s="98" t="s">
        <v>15086</v>
      </c>
      <c r="C11579" s="99" t="s">
        <v>10166</v>
      </c>
      <c r="D11579" s="100">
        <v>35.590000000000003</v>
      </c>
    </row>
    <row r="11580" spans="1:4" x14ac:dyDescent="0.2">
      <c r="A11580" s="505">
        <v>9862</v>
      </c>
      <c r="B11580" s="98" t="s">
        <v>15087</v>
      </c>
      <c r="C11580" s="99" t="s">
        <v>10166</v>
      </c>
      <c r="D11580" s="100">
        <v>24.88</v>
      </c>
    </row>
    <row r="11581" spans="1:4" x14ac:dyDescent="0.2">
      <c r="A11581" s="505">
        <v>9861</v>
      </c>
      <c r="B11581" s="98" t="s">
        <v>15088</v>
      </c>
      <c r="C11581" s="99" t="s">
        <v>10166</v>
      </c>
      <c r="D11581" s="100">
        <v>20</v>
      </c>
    </row>
    <row r="11582" spans="1:4" x14ac:dyDescent="0.2">
      <c r="A11582" s="505">
        <v>9856</v>
      </c>
      <c r="B11582" s="98" t="s">
        <v>15089</v>
      </c>
      <c r="C11582" s="99" t="s">
        <v>10166</v>
      </c>
      <c r="D11582" s="100">
        <v>5.68</v>
      </c>
    </row>
    <row r="11583" spans="1:4" x14ac:dyDescent="0.2">
      <c r="A11583" s="505">
        <v>9866</v>
      </c>
      <c r="B11583" s="98" t="s">
        <v>15090</v>
      </c>
      <c r="C11583" s="99" t="s">
        <v>10166</v>
      </c>
      <c r="D11583" s="100">
        <v>15.03</v>
      </c>
    </row>
    <row r="11584" spans="1:4" x14ac:dyDescent="0.2">
      <c r="A11584" s="505">
        <v>9857</v>
      </c>
      <c r="B11584" s="98" t="s">
        <v>15091</v>
      </c>
      <c r="C11584" s="99" t="s">
        <v>10166</v>
      </c>
      <c r="D11584" s="100">
        <v>76.709999999999994</v>
      </c>
    </row>
    <row r="11585" spans="1:4" x14ac:dyDescent="0.2">
      <c r="A11585" s="505">
        <v>9864</v>
      </c>
      <c r="B11585" s="98" t="s">
        <v>15092</v>
      </c>
      <c r="C11585" s="99" t="s">
        <v>10166</v>
      </c>
      <c r="D11585" s="100">
        <v>90.6</v>
      </c>
    </row>
    <row r="11586" spans="1:4" x14ac:dyDescent="0.2">
      <c r="A11586" s="505">
        <v>9865</v>
      </c>
      <c r="B11586" s="98" t="s">
        <v>15093</v>
      </c>
      <c r="C11586" s="99" t="s">
        <v>10166</v>
      </c>
      <c r="D11586" s="100">
        <v>129.08000000000001</v>
      </c>
    </row>
    <row r="11587" spans="1:4" x14ac:dyDescent="0.2">
      <c r="A11587" s="505">
        <v>9858</v>
      </c>
      <c r="B11587" s="98" t="s">
        <v>15094</v>
      </c>
      <c r="C11587" s="99" t="s">
        <v>10166</v>
      </c>
      <c r="D11587" s="100">
        <v>149.24</v>
      </c>
    </row>
    <row r="11588" spans="1:4" x14ac:dyDescent="0.2">
      <c r="A11588" s="505">
        <v>9841</v>
      </c>
      <c r="B11588" s="98" t="s">
        <v>19079</v>
      </c>
      <c r="C11588" s="99" t="s">
        <v>10166</v>
      </c>
      <c r="D11588" s="100">
        <v>19.68</v>
      </c>
    </row>
    <row r="11589" spans="1:4" x14ac:dyDescent="0.2">
      <c r="A11589" s="505">
        <v>9840</v>
      </c>
      <c r="B11589" s="98" t="s">
        <v>19080</v>
      </c>
      <c r="C11589" s="99" t="s">
        <v>10166</v>
      </c>
      <c r="D11589" s="100">
        <v>40.92</v>
      </c>
    </row>
    <row r="11590" spans="1:4" x14ac:dyDescent="0.2">
      <c r="A11590" s="505">
        <v>20067</v>
      </c>
      <c r="B11590" s="98" t="s">
        <v>19081</v>
      </c>
      <c r="C11590" s="99" t="s">
        <v>10166</v>
      </c>
      <c r="D11590" s="100">
        <v>7.06</v>
      </c>
    </row>
    <row r="11591" spans="1:4" x14ac:dyDescent="0.2">
      <c r="A11591" s="505">
        <v>20068</v>
      </c>
      <c r="B11591" s="98" t="s">
        <v>19082</v>
      </c>
      <c r="C11591" s="99" t="s">
        <v>10166</v>
      </c>
      <c r="D11591" s="100">
        <v>9.39</v>
      </c>
    </row>
    <row r="11592" spans="1:4" x14ac:dyDescent="0.2">
      <c r="A11592" s="505">
        <v>9839</v>
      </c>
      <c r="B11592" s="98" t="s">
        <v>19083</v>
      </c>
      <c r="C11592" s="99" t="s">
        <v>10166</v>
      </c>
      <c r="D11592" s="100">
        <v>11.95</v>
      </c>
    </row>
    <row r="11593" spans="1:4" x14ac:dyDescent="0.2">
      <c r="A11593" s="505">
        <v>9870</v>
      </c>
      <c r="B11593" s="98" t="s">
        <v>15095</v>
      </c>
      <c r="C11593" s="99" t="s">
        <v>10166</v>
      </c>
      <c r="D11593" s="100">
        <v>50.27</v>
      </c>
    </row>
    <row r="11594" spans="1:4" x14ac:dyDescent="0.2">
      <c r="A11594" s="505">
        <v>9867</v>
      </c>
      <c r="B11594" s="98" t="s">
        <v>15096</v>
      </c>
      <c r="C11594" s="99" t="s">
        <v>10166</v>
      </c>
      <c r="D11594" s="100">
        <v>2.1</v>
      </c>
    </row>
    <row r="11595" spans="1:4" x14ac:dyDescent="0.2">
      <c r="A11595" s="505">
        <v>9868</v>
      </c>
      <c r="B11595" s="98" t="s">
        <v>15097</v>
      </c>
      <c r="C11595" s="99" t="s">
        <v>10166</v>
      </c>
      <c r="D11595" s="100">
        <v>2.79</v>
      </c>
    </row>
    <row r="11596" spans="1:4" x14ac:dyDescent="0.2">
      <c r="A11596" s="505">
        <v>9869</v>
      </c>
      <c r="B11596" s="98" t="s">
        <v>15098</v>
      </c>
      <c r="C11596" s="99" t="s">
        <v>10166</v>
      </c>
      <c r="D11596" s="100">
        <v>5.98</v>
      </c>
    </row>
    <row r="11597" spans="1:4" x14ac:dyDescent="0.2">
      <c r="A11597" s="505">
        <v>9874</v>
      </c>
      <c r="B11597" s="98" t="s">
        <v>15099</v>
      </c>
      <c r="C11597" s="99" t="s">
        <v>10166</v>
      </c>
      <c r="D11597" s="100">
        <v>8.7200000000000006</v>
      </c>
    </row>
    <row r="11598" spans="1:4" x14ac:dyDescent="0.2">
      <c r="A11598" s="505">
        <v>9875</v>
      </c>
      <c r="B11598" s="98" t="s">
        <v>15100</v>
      </c>
      <c r="C11598" s="99" t="s">
        <v>10166</v>
      </c>
      <c r="D11598" s="100">
        <v>10.81</v>
      </c>
    </row>
    <row r="11599" spans="1:4" x14ac:dyDescent="0.2">
      <c r="A11599" s="505">
        <v>9873</v>
      </c>
      <c r="B11599" s="98" t="s">
        <v>15101</v>
      </c>
      <c r="C11599" s="99" t="s">
        <v>10166</v>
      </c>
      <c r="D11599" s="100">
        <v>16.86</v>
      </c>
    </row>
    <row r="11600" spans="1:4" x14ac:dyDescent="0.2">
      <c r="A11600" s="505">
        <v>9871</v>
      </c>
      <c r="B11600" s="98" t="s">
        <v>15102</v>
      </c>
      <c r="C11600" s="99" t="s">
        <v>10166</v>
      </c>
      <c r="D11600" s="100">
        <v>23.65</v>
      </c>
    </row>
    <row r="11601" spans="1:4" x14ac:dyDescent="0.2">
      <c r="A11601" s="505">
        <v>9872</v>
      </c>
      <c r="B11601" s="98" t="s">
        <v>15103</v>
      </c>
      <c r="C11601" s="99" t="s">
        <v>10166</v>
      </c>
      <c r="D11601" s="100">
        <v>29.81</v>
      </c>
    </row>
    <row r="11602" spans="1:4" x14ac:dyDescent="0.2">
      <c r="A11602" s="505">
        <v>7667</v>
      </c>
      <c r="B11602" s="98" t="s">
        <v>15104</v>
      </c>
      <c r="C11602" s="99" t="s">
        <v>10166</v>
      </c>
      <c r="D11602" s="100">
        <v>1496.23</v>
      </c>
    </row>
    <row r="11603" spans="1:4" x14ac:dyDescent="0.2">
      <c r="A11603" s="505">
        <v>7660</v>
      </c>
      <c r="B11603" s="98" t="s">
        <v>15105</v>
      </c>
      <c r="C11603" s="99" t="s">
        <v>10166</v>
      </c>
      <c r="D11603" s="100">
        <v>1907.34</v>
      </c>
    </row>
    <row r="11604" spans="1:4" x14ac:dyDescent="0.2">
      <c r="A11604" s="505">
        <v>7676</v>
      </c>
      <c r="B11604" s="98" t="s">
        <v>15106</v>
      </c>
      <c r="C11604" s="99" t="s">
        <v>10166</v>
      </c>
      <c r="D11604" s="100">
        <v>1929.14</v>
      </c>
    </row>
    <row r="11605" spans="1:4" x14ac:dyDescent="0.2">
      <c r="A11605" s="505">
        <v>12426</v>
      </c>
      <c r="B11605" s="98" t="s">
        <v>15107</v>
      </c>
      <c r="C11605" s="99" t="s">
        <v>10111</v>
      </c>
      <c r="D11605" s="100">
        <v>27</v>
      </c>
    </row>
    <row r="11606" spans="1:4" x14ac:dyDescent="0.2">
      <c r="A11606" s="505">
        <v>12425</v>
      </c>
      <c r="B11606" s="98" t="s">
        <v>15108</v>
      </c>
      <c r="C11606" s="99" t="s">
        <v>10111</v>
      </c>
      <c r="D11606" s="100">
        <v>37.1</v>
      </c>
    </row>
    <row r="11607" spans="1:4" x14ac:dyDescent="0.2">
      <c r="A11607" s="505">
        <v>12427</v>
      </c>
      <c r="B11607" s="98" t="s">
        <v>15109</v>
      </c>
      <c r="C11607" s="99" t="s">
        <v>10111</v>
      </c>
      <c r="D11607" s="100">
        <v>154</v>
      </c>
    </row>
    <row r="11608" spans="1:4" x14ac:dyDescent="0.2">
      <c r="A11608" s="505">
        <v>12428</v>
      </c>
      <c r="B11608" s="98" t="s">
        <v>15110</v>
      </c>
      <c r="C11608" s="99" t="s">
        <v>10111</v>
      </c>
      <c r="D11608" s="100">
        <v>98.85</v>
      </c>
    </row>
    <row r="11609" spans="1:4" x14ac:dyDescent="0.2">
      <c r="A11609" s="505">
        <v>12430</v>
      </c>
      <c r="B11609" s="98" t="s">
        <v>15111</v>
      </c>
      <c r="C11609" s="99" t="s">
        <v>10111</v>
      </c>
      <c r="D11609" s="100">
        <v>33.11</v>
      </c>
    </row>
    <row r="11610" spans="1:4" x14ac:dyDescent="0.2">
      <c r="A11610" s="505">
        <v>12429</v>
      </c>
      <c r="B11610" s="98" t="s">
        <v>15112</v>
      </c>
      <c r="C11610" s="99" t="s">
        <v>10111</v>
      </c>
      <c r="D11610" s="100">
        <v>249.02</v>
      </c>
    </row>
    <row r="11611" spans="1:4" x14ac:dyDescent="0.2">
      <c r="A11611" s="505">
        <v>12431</v>
      </c>
      <c r="B11611" s="98" t="s">
        <v>15113</v>
      </c>
      <c r="C11611" s="99" t="s">
        <v>10111</v>
      </c>
      <c r="D11611" s="100">
        <v>423.8</v>
      </c>
    </row>
    <row r="11612" spans="1:4" x14ac:dyDescent="0.2">
      <c r="A11612" s="505">
        <v>12432</v>
      </c>
      <c r="B11612" s="98" t="s">
        <v>15114</v>
      </c>
      <c r="C11612" s="99" t="s">
        <v>10111</v>
      </c>
      <c r="D11612" s="100">
        <v>87.16</v>
      </c>
    </row>
    <row r="11613" spans="1:4" x14ac:dyDescent="0.2">
      <c r="A11613" s="505">
        <v>12434</v>
      </c>
      <c r="B11613" s="98" t="s">
        <v>15115</v>
      </c>
      <c r="C11613" s="99" t="s">
        <v>10111</v>
      </c>
      <c r="D11613" s="100">
        <v>28.4</v>
      </c>
    </row>
    <row r="11614" spans="1:4" x14ac:dyDescent="0.2">
      <c r="A11614" s="505">
        <v>12433</v>
      </c>
      <c r="B11614" s="98" t="s">
        <v>15116</v>
      </c>
      <c r="C11614" s="99" t="s">
        <v>10111</v>
      </c>
      <c r="D11614" s="100">
        <v>55.49</v>
      </c>
    </row>
    <row r="11615" spans="1:4" x14ac:dyDescent="0.2">
      <c r="A11615" s="505">
        <v>12435</v>
      </c>
      <c r="B11615" s="98" t="s">
        <v>15117</v>
      </c>
      <c r="C11615" s="99" t="s">
        <v>10111</v>
      </c>
      <c r="D11615" s="100">
        <v>171.72</v>
      </c>
    </row>
    <row r="11616" spans="1:4" x14ac:dyDescent="0.2">
      <c r="A11616" s="505">
        <v>12437</v>
      </c>
      <c r="B11616" s="98" t="s">
        <v>15118</v>
      </c>
      <c r="C11616" s="99" t="s">
        <v>10111</v>
      </c>
      <c r="D11616" s="100">
        <v>138.69</v>
      </c>
    </row>
    <row r="11617" spans="1:4" x14ac:dyDescent="0.2">
      <c r="A11617" s="505">
        <v>12439</v>
      </c>
      <c r="B11617" s="98" t="s">
        <v>15119</v>
      </c>
      <c r="C11617" s="99" t="s">
        <v>10111</v>
      </c>
      <c r="D11617" s="100">
        <v>44.51</v>
      </c>
    </row>
    <row r="11618" spans="1:4" x14ac:dyDescent="0.2">
      <c r="A11618" s="505">
        <v>12438</v>
      </c>
      <c r="B11618" s="98" t="s">
        <v>15120</v>
      </c>
      <c r="C11618" s="99" t="s">
        <v>10111</v>
      </c>
      <c r="D11618" s="100">
        <v>250.98</v>
      </c>
    </row>
    <row r="11619" spans="1:4" x14ac:dyDescent="0.2">
      <c r="A11619" s="505">
        <v>12436</v>
      </c>
      <c r="B11619" s="98" t="s">
        <v>15121</v>
      </c>
      <c r="C11619" s="99" t="s">
        <v>10111</v>
      </c>
      <c r="D11619" s="100">
        <v>317.04000000000002</v>
      </c>
    </row>
    <row r="11620" spans="1:4" x14ac:dyDescent="0.2">
      <c r="A11620" s="505">
        <v>36357</v>
      </c>
      <c r="B11620" s="98" t="s">
        <v>15122</v>
      </c>
      <c r="C11620" s="99" t="s">
        <v>10111</v>
      </c>
      <c r="D11620" s="100">
        <v>78.63</v>
      </c>
    </row>
    <row r="11621" spans="1:4" x14ac:dyDescent="0.2">
      <c r="A11621" s="505">
        <v>12424</v>
      </c>
      <c r="B11621" s="98" t="s">
        <v>15123</v>
      </c>
      <c r="C11621" s="99" t="s">
        <v>10111</v>
      </c>
      <c r="D11621" s="100">
        <v>57.13</v>
      </c>
    </row>
    <row r="11622" spans="1:4" x14ac:dyDescent="0.2">
      <c r="A11622" s="505">
        <v>12440</v>
      </c>
      <c r="B11622" s="98" t="s">
        <v>15124</v>
      </c>
      <c r="C11622" s="99" t="s">
        <v>10111</v>
      </c>
      <c r="D11622" s="100">
        <v>55.22</v>
      </c>
    </row>
    <row r="11623" spans="1:4" x14ac:dyDescent="0.2">
      <c r="A11623" s="505">
        <v>9884</v>
      </c>
      <c r="B11623" s="98" t="s">
        <v>15125</v>
      </c>
      <c r="C11623" s="99" t="s">
        <v>10111</v>
      </c>
      <c r="D11623" s="100">
        <v>41.19</v>
      </c>
    </row>
    <row r="11624" spans="1:4" x14ac:dyDescent="0.2">
      <c r="A11624" s="505">
        <v>9888</v>
      </c>
      <c r="B11624" s="98" t="s">
        <v>15126</v>
      </c>
      <c r="C11624" s="99" t="s">
        <v>10111</v>
      </c>
      <c r="D11624" s="100">
        <v>33.090000000000003</v>
      </c>
    </row>
    <row r="11625" spans="1:4" x14ac:dyDescent="0.2">
      <c r="A11625" s="505">
        <v>9883</v>
      </c>
      <c r="B11625" s="98" t="s">
        <v>15127</v>
      </c>
      <c r="C11625" s="99" t="s">
        <v>10111</v>
      </c>
      <c r="D11625" s="100">
        <v>14.44</v>
      </c>
    </row>
    <row r="11626" spans="1:4" x14ac:dyDescent="0.2">
      <c r="A11626" s="505">
        <v>9886</v>
      </c>
      <c r="B11626" s="98" t="s">
        <v>15128</v>
      </c>
      <c r="C11626" s="99" t="s">
        <v>10111</v>
      </c>
      <c r="D11626" s="100">
        <v>19.78</v>
      </c>
    </row>
    <row r="11627" spans="1:4" x14ac:dyDescent="0.2">
      <c r="A11627" s="505">
        <v>9889</v>
      </c>
      <c r="B11627" s="98" t="s">
        <v>15129</v>
      </c>
      <c r="C11627" s="99" t="s">
        <v>10111</v>
      </c>
      <c r="D11627" s="100">
        <v>100.21</v>
      </c>
    </row>
    <row r="11628" spans="1:4" x14ac:dyDescent="0.2">
      <c r="A11628" s="505">
        <v>9887</v>
      </c>
      <c r="B11628" s="98" t="s">
        <v>15130</v>
      </c>
      <c r="C11628" s="99" t="s">
        <v>10111</v>
      </c>
      <c r="D11628" s="100">
        <v>60.56</v>
      </c>
    </row>
    <row r="11629" spans="1:4" x14ac:dyDescent="0.2">
      <c r="A11629" s="505">
        <v>9885</v>
      </c>
      <c r="B11629" s="98" t="s">
        <v>15131</v>
      </c>
      <c r="C11629" s="99" t="s">
        <v>10111</v>
      </c>
      <c r="D11629" s="100">
        <v>19.12</v>
      </c>
    </row>
    <row r="11630" spans="1:4" x14ac:dyDescent="0.2">
      <c r="A11630" s="505">
        <v>9890</v>
      </c>
      <c r="B11630" s="98" t="s">
        <v>15132</v>
      </c>
      <c r="C11630" s="99" t="s">
        <v>10111</v>
      </c>
      <c r="D11630" s="100">
        <v>155.24</v>
      </c>
    </row>
    <row r="11631" spans="1:4" x14ac:dyDescent="0.2">
      <c r="A11631" s="505">
        <v>9891</v>
      </c>
      <c r="B11631" s="98" t="s">
        <v>15133</v>
      </c>
      <c r="C11631" s="99" t="s">
        <v>10111</v>
      </c>
      <c r="D11631" s="100">
        <v>217.94</v>
      </c>
    </row>
    <row r="11632" spans="1:4" x14ac:dyDescent="0.2">
      <c r="A11632" s="505">
        <v>39292</v>
      </c>
      <c r="B11632" s="98" t="s">
        <v>15134</v>
      </c>
      <c r="C11632" s="99" t="s">
        <v>10111</v>
      </c>
      <c r="D11632" s="100">
        <v>7.62</v>
      </c>
    </row>
    <row r="11633" spans="1:4" x14ac:dyDescent="0.2">
      <c r="A11633" s="505">
        <v>39293</v>
      </c>
      <c r="B11633" s="98" t="s">
        <v>15135</v>
      </c>
      <c r="C11633" s="99" t="s">
        <v>10111</v>
      </c>
      <c r="D11633" s="100">
        <v>12.3</v>
      </c>
    </row>
    <row r="11634" spans="1:4" x14ac:dyDescent="0.2">
      <c r="A11634" s="505">
        <v>39294</v>
      </c>
      <c r="B11634" s="98" t="s">
        <v>15136</v>
      </c>
      <c r="C11634" s="99" t="s">
        <v>10111</v>
      </c>
      <c r="D11634" s="100">
        <v>12.3</v>
      </c>
    </row>
    <row r="11635" spans="1:4" x14ac:dyDescent="0.2">
      <c r="A11635" s="505">
        <v>39295</v>
      </c>
      <c r="B11635" s="98" t="s">
        <v>15137</v>
      </c>
      <c r="C11635" s="99" t="s">
        <v>10111</v>
      </c>
      <c r="D11635" s="100">
        <v>20.97</v>
      </c>
    </row>
    <row r="11636" spans="1:4" x14ac:dyDescent="0.2">
      <c r="A11636" s="505">
        <v>36313</v>
      </c>
      <c r="B11636" s="98" t="s">
        <v>15138</v>
      </c>
      <c r="C11636" s="99" t="s">
        <v>10111</v>
      </c>
      <c r="D11636" s="100">
        <v>18.64</v>
      </c>
    </row>
    <row r="11637" spans="1:4" x14ac:dyDescent="0.2">
      <c r="A11637" s="505">
        <v>36316</v>
      </c>
      <c r="B11637" s="98" t="s">
        <v>15139</v>
      </c>
      <c r="C11637" s="99" t="s">
        <v>10111</v>
      </c>
      <c r="D11637" s="100">
        <v>22.6</v>
      </c>
    </row>
    <row r="11638" spans="1:4" x14ac:dyDescent="0.2">
      <c r="A11638" s="505">
        <v>64</v>
      </c>
      <c r="B11638" s="98" t="s">
        <v>15140</v>
      </c>
      <c r="C11638" s="99" t="s">
        <v>10111</v>
      </c>
      <c r="D11638" s="100">
        <v>2.59</v>
      </c>
    </row>
    <row r="11639" spans="1:4" x14ac:dyDescent="0.2">
      <c r="A11639" s="505">
        <v>37423</v>
      </c>
      <c r="B11639" s="98" t="s">
        <v>15141</v>
      </c>
      <c r="C11639" s="99" t="s">
        <v>10111</v>
      </c>
      <c r="D11639" s="100">
        <v>6.4</v>
      </c>
    </row>
    <row r="11640" spans="1:4" x14ac:dyDescent="0.2">
      <c r="A11640" s="505">
        <v>39296</v>
      </c>
      <c r="B11640" s="98" t="s">
        <v>15142</v>
      </c>
      <c r="C11640" s="99" t="s">
        <v>10111</v>
      </c>
      <c r="D11640" s="100">
        <v>5.89</v>
      </c>
    </row>
    <row r="11641" spans="1:4" x14ac:dyDescent="0.2">
      <c r="A11641" s="505">
        <v>39297</v>
      </c>
      <c r="B11641" s="98" t="s">
        <v>15143</v>
      </c>
      <c r="C11641" s="99" t="s">
        <v>10111</v>
      </c>
      <c r="D11641" s="100">
        <v>8.41</v>
      </c>
    </row>
    <row r="11642" spans="1:4" x14ac:dyDescent="0.2">
      <c r="A11642" s="505">
        <v>39298</v>
      </c>
      <c r="B11642" s="98" t="s">
        <v>15144</v>
      </c>
      <c r="C11642" s="99" t="s">
        <v>10111</v>
      </c>
      <c r="D11642" s="100">
        <v>14.82</v>
      </c>
    </row>
    <row r="11643" spans="1:4" x14ac:dyDescent="0.2">
      <c r="A11643" s="505">
        <v>39299</v>
      </c>
      <c r="B11643" s="98" t="s">
        <v>15145</v>
      </c>
      <c r="C11643" s="99" t="s">
        <v>10111</v>
      </c>
      <c r="D11643" s="100">
        <v>25.23</v>
      </c>
    </row>
    <row r="11644" spans="1:4" x14ac:dyDescent="0.2">
      <c r="A11644" s="505">
        <v>9892</v>
      </c>
      <c r="B11644" s="98" t="s">
        <v>15146</v>
      </c>
      <c r="C11644" s="99" t="s">
        <v>10111</v>
      </c>
      <c r="D11644" s="100">
        <v>5.4</v>
      </c>
    </row>
    <row r="11645" spans="1:4" x14ac:dyDescent="0.2">
      <c r="A11645" s="505">
        <v>9893</v>
      </c>
      <c r="B11645" s="98" t="s">
        <v>15147</v>
      </c>
      <c r="C11645" s="99" t="s">
        <v>10111</v>
      </c>
      <c r="D11645" s="100">
        <v>59.17</v>
      </c>
    </row>
    <row r="11646" spans="1:4" x14ac:dyDescent="0.2">
      <c r="A11646" s="505">
        <v>9901</v>
      </c>
      <c r="B11646" s="98" t="s">
        <v>15148</v>
      </c>
      <c r="C11646" s="99" t="s">
        <v>10111</v>
      </c>
      <c r="D11646" s="100">
        <v>26.03</v>
      </c>
    </row>
    <row r="11647" spans="1:4" x14ac:dyDescent="0.2">
      <c r="A11647" s="505">
        <v>9896</v>
      </c>
      <c r="B11647" s="98" t="s">
        <v>15149</v>
      </c>
      <c r="C11647" s="99" t="s">
        <v>10111</v>
      </c>
      <c r="D11647" s="100">
        <v>22.41</v>
      </c>
    </row>
    <row r="11648" spans="1:4" x14ac:dyDescent="0.2">
      <c r="A11648" s="505">
        <v>9900</v>
      </c>
      <c r="B11648" s="98" t="s">
        <v>15150</v>
      </c>
      <c r="C11648" s="99" t="s">
        <v>10111</v>
      </c>
      <c r="D11648" s="100">
        <v>13.88</v>
      </c>
    </row>
    <row r="11649" spans="1:4" x14ac:dyDescent="0.2">
      <c r="A11649" s="505">
        <v>9898</v>
      </c>
      <c r="B11649" s="98" t="s">
        <v>15151</v>
      </c>
      <c r="C11649" s="99" t="s">
        <v>10111</v>
      </c>
      <c r="D11649" s="100">
        <v>121.63</v>
      </c>
    </row>
    <row r="11650" spans="1:4" x14ac:dyDescent="0.2">
      <c r="A11650" s="505">
        <v>9899</v>
      </c>
      <c r="B11650" s="98" t="s">
        <v>15152</v>
      </c>
      <c r="C11650" s="99" t="s">
        <v>10111</v>
      </c>
      <c r="D11650" s="100">
        <v>7.44</v>
      </c>
    </row>
    <row r="11651" spans="1:4" x14ac:dyDescent="0.2">
      <c r="A11651" s="505">
        <v>9902</v>
      </c>
      <c r="B11651" s="98" t="s">
        <v>15153</v>
      </c>
      <c r="C11651" s="99" t="s">
        <v>10111</v>
      </c>
      <c r="D11651" s="100">
        <v>154.11000000000001</v>
      </c>
    </row>
    <row r="11652" spans="1:4" x14ac:dyDescent="0.2">
      <c r="A11652" s="505">
        <v>9908</v>
      </c>
      <c r="B11652" s="98" t="s">
        <v>15154</v>
      </c>
      <c r="C11652" s="99" t="s">
        <v>10111</v>
      </c>
      <c r="D11652" s="100">
        <v>390.28</v>
      </c>
    </row>
    <row r="11653" spans="1:4" x14ac:dyDescent="0.2">
      <c r="A11653" s="505">
        <v>9905</v>
      </c>
      <c r="B11653" s="98" t="s">
        <v>15155</v>
      </c>
      <c r="C11653" s="99" t="s">
        <v>10111</v>
      </c>
      <c r="D11653" s="100">
        <v>5.25</v>
      </c>
    </row>
    <row r="11654" spans="1:4" x14ac:dyDescent="0.2">
      <c r="A11654" s="505">
        <v>9906</v>
      </c>
      <c r="B11654" s="98" t="s">
        <v>15156</v>
      </c>
      <c r="C11654" s="99" t="s">
        <v>10111</v>
      </c>
      <c r="D11654" s="100">
        <v>6.19</v>
      </c>
    </row>
    <row r="11655" spans="1:4" x14ac:dyDescent="0.2">
      <c r="A11655" s="505">
        <v>9895</v>
      </c>
      <c r="B11655" s="98" t="s">
        <v>15157</v>
      </c>
      <c r="C11655" s="99" t="s">
        <v>10111</v>
      </c>
      <c r="D11655" s="100">
        <v>10.46</v>
      </c>
    </row>
    <row r="11656" spans="1:4" x14ac:dyDescent="0.2">
      <c r="A11656" s="505">
        <v>9894</v>
      </c>
      <c r="B11656" s="98" t="s">
        <v>15158</v>
      </c>
      <c r="C11656" s="99" t="s">
        <v>10111</v>
      </c>
      <c r="D11656" s="100">
        <v>20.440000000000001</v>
      </c>
    </row>
    <row r="11657" spans="1:4" x14ac:dyDescent="0.2">
      <c r="A11657" s="505">
        <v>9897</v>
      </c>
      <c r="B11657" s="98" t="s">
        <v>15159</v>
      </c>
      <c r="C11657" s="99" t="s">
        <v>10111</v>
      </c>
      <c r="D11657" s="100">
        <v>24.04</v>
      </c>
    </row>
    <row r="11658" spans="1:4" x14ac:dyDescent="0.2">
      <c r="A11658" s="505">
        <v>9910</v>
      </c>
      <c r="B11658" s="98" t="s">
        <v>15160</v>
      </c>
      <c r="C11658" s="99" t="s">
        <v>10111</v>
      </c>
      <c r="D11658" s="100">
        <v>55.63</v>
      </c>
    </row>
    <row r="11659" spans="1:4" x14ac:dyDescent="0.2">
      <c r="A11659" s="505">
        <v>9909</v>
      </c>
      <c r="B11659" s="98" t="s">
        <v>15161</v>
      </c>
      <c r="C11659" s="99" t="s">
        <v>10111</v>
      </c>
      <c r="D11659" s="100">
        <v>115.6</v>
      </c>
    </row>
    <row r="11660" spans="1:4" x14ac:dyDescent="0.2">
      <c r="A11660" s="505">
        <v>9907</v>
      </c>
      <c r="B11660" s="98" t="s">
        <v>15162</v>
      </c>
      <c r="C11660" s="99" t="s">
        <v>10111</v>
      </c>
      <c r="D11660" s="100">
        <v>171.61</v>
      </c>
    </row>
    <row r="11661" spans="1:4" ht="25.5" x14ac:dyDescent="0.2">
      <c r="A11661" s="505">
        <v>20973</v>
      </c>
      <c r="B11661" s="98" t="s">
        <v>15163</v>
      </c>
      <c r="C11661" s="99" t="s">
        <v>10111</v>
      </c>
      <c r="D11661" s="100">
        <v>81.14</v>
      </c>
    </row>
    <row r="11662" spans="1:4" ht="25.5" x14ac:dyDescent="0.2">
      <c r="A11662" s="505">
        <v>20974</v>
      </c>
      <c r="B11662" s="98" t="s">
        <v>15164</v>
      </c>
      <c r="C11662" s="99" t="s">
        <v>10111</v>
      </c>
      <c r="D11662" s="100">
        <v>116.09</v>
      </c>
    </row>
    <row r="11663" spans="1:4" x14ac:dyDescent="0.2">
      <c r="A11663" s="505">
        <v>37989</v>
      </c>
      <c r="B11663" s="98" t="s">
        <v>15165</v>
      </c>
      <c r="C11663" s="99" t="s">
        <v>10111</v>
      </c>
      <c r="D11663" s="100">
        <v>6.01</v>
      </c>
    </row>
    <row r="11664" spans="1:4" x14ac:dyDescent="0.2">
      <c r="A11664" s="505">
        <v>37990</v>
      </c>
      <c r="B11664" s="98" t="s">
        <v>15166</v>
      </c>
      <c r="C11664" s="99" t="s">
        <v>10111</v>
      </c>
      <c r="D11664" s="100">
        <v>6.98</v>
      </c>
    </row>
    <row r="11665" spans="1:4" x14ac:dyDescent="0.2">
      <c r="A11665" s="505">
        <v>37991</v>
      </c>
      <c r="B11665" s="98" t="s">
        <v>15167</v>
      </c>
      <c r="C11665" s="99" t="s">
        <v>10111</v>
      </c>
      <c r="D11665" s="100">
        <v>11.05</v>
      </c>
    </row>
    <row r="11666" spans="1:4" x14ac:dyDescent="0.2">
      <c r="A11666" s="505">
        <v>37992</v>
      </c>
      <c r="B11666" s="98" t="s">
        <v>15168</v>
      </c>
      <c r="C11666" s="99" t="s">
        <v>10111</v>
      </c>
      <c r="D11666" s="100">
        <v>16.87</v>
      </c>
    </row>
    <row r="11667" spans="1:4" x14ac:dyDescent="0.2">
      <c r="A11667" s="505">
        <v>37993</v>
      </c>
      <c r="B11667" s="98" t="s">
        <v>15169</v>
      </c>
      <c r="C11667" s="99" t="s">
        <v>10111</v>
      </c>
      <c r="D11667" s="100">
        <v>25.05</v>
      </c>
    </row>
    <row r="11668" spans="1:4" x14ac:dyDescent="0.2">
      <c r="A11668" s="505">
        <v>37994</v>
      </c>
      <c r="B11668" s="98" t="s">
        <v>15170</v>
      </c>
      <c r="C11668" s="99" t="s">
        <v>10111</v>
      </c>
      <c r="D11668" s="100">
        <v>60.2</v>
      </c>
    </row>
    <row r="11669" spans="1:4" x14ac:dyDescent="0.2">
      <c r="A11669" s="505">
        <v>37995</v>
      </c>
      <c r="B11669" s="98" t="s">
        <v>15171</v>
      </c>
      <c r="C11669" s="99" t="s">
        <v>10111</v>
      </c>
      <c r="D11669" s="100">
        <v>87.37</v>
      </c>
    </row>
    <row r="11670" spans="1:4" x14ac:dyDescent="0.2">
      <c r="A11670" s="505">
        <v>37996</v>
      </c>
      <c r="B11670" s="98" t="s">
        <v>15172</v>
      </c>
      <c r="C11670" s="99" t="s">
        <v>10111</v>
      </c>
      <c r="D11670" s="100">
        <v>128.82</v>
      </c>
    </row>
    <row r="11671" spans="1:4" x14ac:dyDescent="0.2">
      <c r="A11671" s="505">
        <v>13883</v>
      </c>
      <c r="B11671" s="98" t="s">
        <v>15173</v>
      </c>
      <c r="C11671" s="99" t="s">
        <v>10111</v>
      </c>
      <c r="D11671" s="100">
        <v>81627.8</v>
      </c>
    </row>
    <row r="11672" spans="1:4" x14ac:dyDescent="0.2">
      <c r="A11672" s="505">
        <v>38604</v>
      </c>
      <c r="B11672" s="98" t="s">
        <v>15174</v>
      </c>
      <c r="C11672" s="99" t="s">
        <v>10111</v>
      </c>
      <c r="D11672" s="100">
        <v>101666.34</v>
      </c>
    </row>
    <row r="11673" spans="1:4" ht="25.5" x14ac:dyDescent="0.2">
      <c r="A11673" s="505">
        <v>10601</v>
      </c>
      <c r="B11673" s="98" t="s">
        <v>15175</v>
      </c>
      <c r="C11673" s="99" t="s">
        <v>10111</v>
      </c>
      <c r="D11673" s="100">
        <v>1977613.23</v>
      </c>
    </row>
    <row r="11674" spans="1:4" x14ac:dyDescent="0.2">
      <c r="A11674" s="505">
        <v>26034</v>
      </c>
      <c r="B11674" s="98" t="s">
        <v>15176</v>
      </c>
      <c r="C11674" s="99" t="s">
        <v>10111</v>
      </c>
      <c r="D11674" s="100">
        <v>5206985.84</v>
      </c>
    </row>
    <row r="11675" spans="1:4" x14ac:dyDescent="0.2">
      <c r="A11675" s="505">
        <v>13894</v>
      </c>
      <c r="B11675" s="98" t="s">
        <v>15177</v>
      </c>
      <c r="C11675" s="99" t="s">
        <v>10111</v>
      </c>
      <c r="D11675" s="100">
        <v>392649.25</v>
      </c>
    </row>
    <row r="11676" spans="1:4" x14ac:dyDescent="0.2">
      <c r="A11676" s="505">
        <v>13895</v>
      </c>
      <c r="B11676" s="98" t="s">
        <v>15178</v>
      </c>
      <c r="C11676" s="99" t="s">
        <v>10111</v>
      </c>
      <c r="D11676" s="100">
        <v>527982.35</v>
      </c>
    </row>
    <row r="11677" spans="1:4" x14ac:dyDescent="0.2">
      <c r="A11677" s="505">
        <v>13892</v>
      </c>
      <c r="B11677" s="98" t="s">
        <v>15179</v>
      </c>
      <c r="C11677" s="99" t="s">
        <v>10111</v>
      </c>
      <c r="D11677" s="100">
        <v>647029.46</v>
      </c>
    </row>
    <row r="11678" spans="1:4" x14ac:dyDescent="0.2">
      <c r="A11678" s="505">
        <v>9914</v>
      </c>
      <c r="B11678" s="98" t="s">
        <v>15180</v>
      </c>
      <c r="C11678" s="99" t="s">
        <v>10111</v>
      </c>
      <c r="D11678" s="100">
        <v>700000</v>
      </c>
    </row>
    <row r="11679" spans="1:4" ht="25.5" x14ac:dyDescent="0.2">
      <c r="A11679" s="505">
        <v>36485</v>
      </c>
      <c r="B11679" s="98" t="s">
        <v>15181</v>
      </c>
      <c r="C11679" s="99" t="s">
        <v>10111</v>
      </c>
      <c r="D11679" s="100">
        <v>392892.76</v>
      </c>
    </row>
    <row r="11680" spans="1:4" x14ac:dyDescent="0.2">
      <c r="A11680" s="505">
        <v>9912</v>
      </c>
      <c r="B11680" s="98" t="s">
        <v>15182</v>
      </c>
      <c r="C11680" s="99" t="s">
        <v>10111</v>
      </c>
      <c r="D11680" s="100">
        <v>1610000</v>
      </c>
    </row>
    <row r="11681" spans="1:4" ht="25.5" x14ac:dyDescent="0.2">
      <c r="A11681" s="505">
        <v>9921</v>
      </c>
      <c r="B11681" s="98" t="s">
        <v>15183</v>
      </c>
      <c r="C11681" s="99" t="s">
        <v>10111</v>
      </c>
      <c r="D11681" s="100">
        <v>830514.15</v>
      </c>
    </row>
    <row r="11682" spans="1:4" ht="25.5" x14ac:dyDescent="0.2">
      <c r="A11682" s="505">
        <v>21112</v>
      </c>
      <c r="B11682" s="98" t="s">
        <v>15184</v>
      </c>
      <c r="C11682" s="99" t="s">
        <v>10111</v>
      </c>
      <c r="D11682" s="100">
        <v>145.44999999999999</v>
      </c>
    </row>
    <row r="11683" spans="1:4" x14ac:dyDescent="0.2">
      <c r="A11683" s="505">
        <v>10228</v>
      </c>
      <c r="B11683" s="98" t="s">
        <v>15185</v>
      </c>
      <c r="C11683" s="99" t="s">
        <v>10111</v>
      </c>
      <c r="D11683" s="100">
        <v>168.97</v>
      </c>
    </row>
    <row r="11684" spans="1:4" x14ac:dyDescent="0.2">
      <c r="A11684" s="505">
        <v>11781</v>
      </c>
      <c r="B11684" s="98" t="s">
        <v>15186</v>
      </c>
      <c r="C11684" s="99" t="s">
        <v>10111</v>
      </c>
      <c r="D11684" s="100">
        <v>136.88</v>
      </c>
    </row>
    <row r="11685" spans="1:4" x14ac:dyDescent="0.2">
      <c r="A11685" s="505">
        <v>11746</v>
      </c>
      <c r="B11685" s="98" t="s">
        <v>15187</v>
      </c>
      <c r="C11685" s="99" t="s">
        <v>10111</v>
      </c>
      <c r="D11685" s="100">
        <v>54.44</v>
      </c>
    </row>
    <row r="11686" spans="1:4" x14ac:dyDescent="0.2">
      <c r="A11686" s="505">
        <v>11751</v>
      </c>
      <c r="B11686" s="98" t="s">
        <v>15188</v>
      </c>
      <c r="C11686" s="99" t="s">
        <v>10111</v>
      </c>
      <c r="D11686" s="100">
        <v>97.79</v>
      </c>
    </row>
    <row r="11687" spans="1:4" x14ac:dyDescent="0.2">
      <c r="A11687" s="505">
        <v>11750</v>
      </c>
      <c r="B11687" s="98" t="s">
        <v>15189</v>
      </c>
      <c r="C11687" s="99" t="s">
        <v>10111</v>
      </c>
      <c r="D11687" s="100">
        <v>81.150000000000006</v>
      </c>
    </row>
    <row r="11688" spans="1:4" x14ac:dyDescent="0.2">
      <c r="A11688" s="505">
        <v>11748</v>
      </c>
      <c r="B11688" s="98" t="s">
        <v>15190</v>
      </c>
      <c r="C11688" s="99" t="s">
        <v>10111</v>
      </c>
      <c r="D11688" s="100">
        <v>34.94</v>
      </c>
    </row>
    <row r="11689" spans="1:4" x14ac:dyDescent="0.2">
      <c r="A11689" s="505">
        <v>11747</v>
      </c>
      <c r="B11689" s="98" t="s">
        <v>15191</v>
      </c>
      <c r="C11689" s="99" t="s">
        <v>10111</v>
      </c>
      <c r="D11689" s="100">
        <v>150.79</v>
      </c>
    </row>
    <row r="11690" spans="1:4" x14ac:dyDescent="0.2">
      <c r="A11690" s="505">
        <v>11749</v>
      </c>
      <c r="B11690" s="98" t="s">
        <v>15192</v>
      </c>
      <c r="C11690" s="99" t="s">
        <v>10111</v>
      </c>
      <c r="D11690" s="100">
        <v>40.33</v>
      </c>
    </row>
    <row r="11691" spans="1:4" ht="25.5" x14ac:dyDescent="0.2">
      <c r="A11691" s="505">
        <v>10236</v>
      </c>
      <c r="B11691" s="98" t="s">
        <v>15193</v>
      </c>
      <c r="C11691" s="99" t="s">
        <v>10111</v>
      </c>
      <c r="D11691" s="100">
        <v>65.900000000000006</v>
      </c>
    </row>
    <row r="11692" spans="1:4" ht="25.5" x14ac:dyDescent="0.2">
      <c r="A11692" s="505">
        <v>10233</v>
      </c>
      <c r="B11692" s="98" t="s">
        <v>15194</v>
      </c>
      <c r="C11692" s="99" t="s">
        <v>10111</v>
      </c>
      <c r="D11692" s="100">
        <v>61.75</v>
      </c>
    </row>
    <row r="11693" spans="1:4" ht="25.5" x14ac:dyDescent="0.2">
      <c r="A11693" s="505">
        <v>10234</v>
      </c>
      <c r="B11693" s="98" t="s">
        <v>15195</v>
      </c>
      <c r="C11693" s="99" t="s">
        <v>10111</v>
      </c>
      <c r="D11693" s="100">
        <v>38.9</v>
      </c>
    </row>
    <row r="11694" spans="1:4" ht="25.5" x14ac:dyDescent="0.2">
      <c r="A11694" s="505">
        <v>10231</v>
      </c>
      <c r="B11694" s="98" t="s">
        <v>15196</v>
      </c>
      <c r="C11694" s="99" t="s">
        <v>10111</v>
      </c>
      <c r="D11694" s="100">
        <v>178.38</v>
      </c>
    </row>
    <row r="11695" spans="1:4" ht="25.5" x14ac:dyDescent="0.2">
      <c r="A11695" s="505">
        <v>10232</v>
      </c>
      <c r="B11695" s="98" t="s">
        <v>15197</v>
      </c>
      <c r="C11695" s="99" t="s">
        <v>10111</v>
      </c>
      <c r="D11695" s="100">
        <v>99.82</v>
      </c>
    </row>
    <row r="11696" spans="1:4" ht="25.5" x14ac:dyDescent="0.2">
      <c r="A11696" s="505">
        <v>10229</v>
      </c>
      <c r="B11696" s="98" t="s">
        <v>15198</v>
      </c>
      <c r="C11696" s="99" t="s">
        <v>10111</v>
      </c>
      <c r="D11696" s="100">
        <v>35.18</v>
      </c>
    </row>
    <row r="11697" spans="1:4" ht="25.5" x14ac:dyDescent="0.2">
      <c r="A11697" s="505">
        <v>10235</v>
      </c>
      <c r="B11697" s="98" t="s">
        <v>15199</v>
      </c>
      <c r="C11697" s="99" t="s">
        <v>10111</v>
      </c>
      <c r="D11697" s="100">
        <v>244.54</v>
      </c>
    </row>
    <row r="11698" spans="1:4" ht="25.5" x14ac:dyDescent="0.2">
      <c r="A11698" s="505">
        <v>10230</v>
      </c>
      <c r="B11698" s="98" t="s">
        <v>15200</v>
      </c>
      <c r="C11698" s="99" t="s">
        <v>10111</v>
      </c>
      <c r="D11698" s="100">
        <v>430.37</v>
      </c>
    </row>
    <row r="11699" spans="1:4" ht="25.5" x14ac:dyDescent="0.2">
      <c r="A11699" s="505">
        <v>10409</v>
      </c>
      <c r="B11699" s="98" t="s">
        <v>15201</v>
      </c>
      <c r="C11699" s="99" t="s">
        <v>10111</v>
      </c>
      <c r="D11699" s="100">
        <v>127.86</v>
      </c>
    </row>
    <row r="11700" spans="1:4" ht="25.5" x14ac:dyDescent="0.2">
      <c r="A11700" s="505">
        <v>10411</v>
      </c>
      <c r="B11700" s="98" t="s">
        <v>15202</v>
      </c>
      <c r="C11700" s="99" t="s">
        <v>10111</v>
      </c>
      <c r="D11700" s="100">
        <v>114.41</v>
      </c>
    </row>
    <row r="11701" spans="1:4" ht="25.5" x14ac:dyDescent="0.2">
      <c r="A11701" s="505">
        <v>10404</v>
      </c>
      <c r="B11701" s="98" t="s">
        <v>15203</v>
      </c>
      <c r="C11701" s="99" t="s">
        <v>10111</v>
      </c>
      <c r="D11701" s="100">
        <v>46.4</v>
      </c>
    </row>
    <row r="11702" spans="1:4" ht="25.5" x14ac:dyDescent="0.2">
      <c r="A11702" s="505">
        <v>10410</v>
      </c>
      <c r="B11702" s="98" t="s">
        <v>15204</v>
      </c>
      <c r="C11702" s="99" t="s">
        <v>10111</v>
      </c>
      <c r="D11702" s="100">
        <v>76.42</v>
      </c>
    </row>
    <row r="11703" spans="1:4" ht="25.5" x14ac:dyDescent="0.2">
      <c r="A11703" s="505">
        <v>10405</v>
      </c>
      <c r="B11703" s="98" t="s">
        <v>15205</v>
      </c>
      <c r="C11703" s="99" t="s">
        <v>10111</v>
      </c>
      <c r="D11703" s="100">
        <v>256.16000000000003</v>
      </c>
    </row>
    <row r="11704" spans="1:4" ht="25.5" x14ac:dyDescent="0.2">
      <c r="A11704" s="505">
        <v>10408</v>
      </c>
      <c r="B11704" s="98" t="s">
        <v>15206</v>
      </c>
      <c r="C11704" s="99" t="s">
        <v>10111</v>
      </c>
      <c r="D11704" s="100">
        <v>179.13</v>
      </c>
    </row>
    <row r="11705" spans="1:4" ht="25.5" x14ac:dyDescent="0.2">
      <c r="A11705" s="505">
        <v>10412</v>
      </c>
      <c r="B11705" s="98" t="s">
        <v>15207</v>
      </c>
      <c r="C11705" s="99" t="s">
        <v>10111</v>
      </c>
      <c r="D11705" s="100">
        <v>56.23</v>
      </c>
    </row>
    <row r="11706" spans="1:4" ht="25.5" x14ac:dyDescent="0.2">
      <c r="A11706" s="505">
        <v>10406</v>
      </c>
      <c r="B11706" s="98" t="s">
        <v>15208</v>
      </c>
      <c r="C11706" s="99" t="s">
        <v>10111</v>
      </c>
      <c r="D11706" s="100">
        <v>353.81</v>
      </c>
    </row>
    <row r="11707" spans="1:4" ht="25.5" x14ac:dyDescent="0.2">
      <c r="A11707" s="505">
        <v>10407</v>
      </c>
      <c r="B11707" s="98" t="s">
        <v>15209</v>
      </c>
      <c r="C11707" s="99" t="s">
        <v>10111</v>
      </c>
      <c r="D11707" s="100">
        <v>548.77</v>
      </c>
    </row>
    <row r="11708" spans="1:4" x14ac:dyDescent="0.2">
      <c r="A11708" s="505">
        <v>10416</v>
      </c>
      <c r="B11708" s="98" t="s">
        <v>15210</v>
      </c>
      <c r="C11708" s="99" t="s">
        <v>10111</v>
      </c>
      <c r="D11708" s="100">
        <v>68.069999999999993</v>
      </c>
    </row>
    <row r="11709" spans="1:4" x14ac:dyDescent="0.2">
      <c r="A11709" s="505">
        <v>10419</v>
      </c>
      <c r="B11709" s="98" t="s">
        <v>15211</v>
      </c>
      <c r="C11709" s="99" t="s">
        <v>10111</v>
      </c>
      <c r="D11709" s="100">
        <v>59.08</v>
      </c>
    </row>
    <row r="11710" spans="1:4" x14ac:dyDescent="0.2">
      <c r="A11710" s="505">
        <v>21092</v>
      </c>
      <c r="B11710" s="98" t="s">
        <v>15212</v>
      </c>
      <c r="C11710" s="99" t="s">
        <v>10111</v>
      </c>
      <c r="D11710" s="100">
        <v>33.78</v>
      </c>
    </row>
    <row r="11711" spans="1:4" x14ac:dyDescent="0.2">
      <c r="A11711" s="505">
        <v>10418</v>
      </c>
      <c r="B11711" s="98" t="s">
        <v>15213</v>
      </c>
      <c r="C11711" s="99" t="s">
        <v>10111</v>
      </c>
      <c r="D11711" s="100">
        <v>39.380000000000003</v>
      </c>
    </row>
    <row r="11712" spans="1:4" x14ac:dyDescent="0.2">
      <c r="A11712" s="505">
        <v>12657</v>
      </c>
      <c r="B11712" s="98" t="s">
        <v>15214</v>
      </c>
      <c r="C11712" s="99" t="s">
        <v>10111</v>
      </c>
      <c r="D11712" s="100">
        <v>158.91999999999999</v>
      </c>
    </row>
    <row r="11713" spans="1:4" x14ac:dyDescent="0.2">
      <c r="A11713" s="505">
        <v>10417</v>
      </c>
      <c r="B11713" s="98" t="s">
        <v>15215</v>
      </c>
      <c r="C11713" s="99" t="s">
        <v>10111</v>
      </c>
      <c r="D11713" s="100">
        <v>99.18</v>
      </c>
    </row>
    <row r="11714" spans="1:4" x14ac:dyDescent="0.2">
      <c r="A11714" s="505">
        <v>10413</v>
      </c>
      <c r="B11714" s="98" t="s">
        <v>15216</v>
      </c>
      <c r="C11714" s="99" t="s">
        <v>10111</v>
      </c>
      <c r="D11714" s="100">
        <v>36.04</v>
      </c>
    </row>
    <row r="11715" spans="1:4" x14ac:dyDescent="0.2">
      <c r="A11715" s="505">
        <v>10414</v>
      </c>
      <c r="B11715" s="98" t="s">
        <v>15217</v>
      </c>
      <c r="C11715" s="99" t="s">
        <v>10111</v>
      </c>
      <c r="D11715" s="100">
        <v>217.02</v>
      </c>
    </row>
    <row r="11716" spans="1:4" x14ac:dyDescent="0.2">
      <c r="A11716" s="505">
        <v>10415</v>
      </c>
      <c r="B11716" s="98" t="s">
        <v>15218</v>
      </c>
      <c r="C11716" s="99" t="s">
        <v>10111</v>
      </c>
      <c r="D11716" s="100">
        <v>376.66</v>
      </c>
    </row>
    <row r="11717" spans="1:4" x14ac:dyDescent="0.2">
      <c r="A11717" s="505">
        <v>38643</v>
      </c>
      <c r="B11717" s="98" t="s">
        <v>15219</v>
      </c>
      <c r="C11717" s="99" t="s">
        <v>10111</v>
      </c>
      <c r="D11717" s="100">
        <v>24.3</v>
      </c>
    </row>
    <row r="11718" spans="1:4" x14ac:dyDescent="0.2">
      <c r="A11718" s="505">
        <v>6157</v>
      </c>
      <c r="B11718" s="98" t="s">
        <v>15220</v>
      </c>
      <c r="C11718" s="99" t="s">
        <v>10111</v>
      </c>
      <c r="D11718" s="100">
        <v>33.19</v>
      </c>
    </row>
    <row r="11719" spans="1:4" x14ac:dyDescent="0.2">
      <c r="A11719" s="505">
        <v>37588</v>
      </c>
      <c r="B11719" s="98" t="s">
        <v>15221</v>
      </c>
      <c r="C11719" s="99" t="s">
        <v>10111</v>
      </c>
      <c r="D11719" s="100">
        <v>17.579999999999998</v>
      </c>
    </row>
    <row r="11720" spans="1:4" x14ac:dyDescent="0.2">
      <c r="A11720" s="505">
        <v>6152</v>
      </c>
      <c r="B11720" s="98" t="s">
        <v>15222</v>
      </c>
      <c r="C11720" s="99" t="s">
        <v>10111</v>
      </c>
      <c r="D11720" s="100">
        <v>2.4700000000000002</v>
      </c>
    </row>
    <row r="11721" spans="1:4" x14ac:dyDescent="0.2">
      <c r="A11721" s="505">
        <v>6158</v>
      </c>
      <c r="B11721" s="98" t="s">
        <v>15223</v>
      </c>
      <c r="C11721" s="99" t="s">
        <v>10111</v>
      </c>
      <c r="D11721" s="100">
        <v>2.99</v>
      </c>
    </row>
    <row r="11722" spans="1:4" x14ac:dyDescent="0.2">
      <c r="A11722" s="505">
        <v>6153</v>
      </c>
      <c r="B11722" s="98" t="s">
        <v>15224</v>
      </c>
      <c r="C11722" s="99" t="s">
        <v>10111</v>
      </c>
      <c r="D11722" s="100">
        <v>2.33</v>
      </c>
    </row>
    <row r="11723" spans="1:4" x14ac:dyDescent="0.2">
      <c r="A11723" s="505">
        <v>6156</v>
      </c>
      <c r="B11723" s="98" t="s">
        <v>15225</v>
      </c>
      <c r="C11723" s="99" t="s">
        <v>10111</v>
      </c>
      <c r="D11723" s="100">
        <v>2.95</v>
      </c>
    </row>
    <row r="11724" spans="1:4" x14ac:dyDescent="0.2">
      <c r="A11724" s="505">
        <v>6154</v>
      </c>
      <c r="B11724" s="98" t="s">
        <v>15226</v>
      </c>
      <c r="C11724" s="99" t="s">
        <v>10111</v>
      </c>
      <c r="D11724" s="100">
        <v>5.55</v>
      </c>
    </row>
    <row r="11725" spans="1:4" ht="25.5" x14ac:dyDescent="0.2">
      <c r="A11725" s="505">
        <v>6155</v>
      </c>
      <c r="B11725" s="98" t="s">
        <v>15227</v>
      </c>
      <c r="C11725" s="99" t="s">
        <v>10111</v>
      </c>
      <c r="D11725" s="100">
        <v>11.48</v>
      </c>
    </row>
    <row r="11726" spans="1:4" x14ac:dyDescent="0.2">
      <c r="A11726" s="505">
        <v>3115</v>
      </c>
      <c r="B11726" s="98" t="s">
        <v>15228</v>
      </c>
      <c r="C11726" s="99" t="s">
        <v>10111</v>
      </c>
      <c r="D11726" s="100">
        <v>14.58</v>
      </c>
    </row>
    <row r="11727" spans="1:4" x14ac:dyDescent="0.2">
      <c r="A11727" s="505">
        <v>3116</v>
      </c>
      <c r="B11727" s="98" t="s">
        <v>15229</v>
      </c>
      <c r="C11727" s="99" t="s">
        <v>10111</v>
      </c>
      <c r="D11727" s="100">
        <v>15.03</v>
      </c>
    </row>
    <row r="11728" spans="1:4" x14ac:dyDescent="0.2">
      <c r="A11728" s="505">
        <v>38166</v>
      </c>
      <c r="B11728" s="98" t="s">
        <v>15230</v>
      </c>
      <c r="C11728" s="99" t="s">
        <v>10111</v>
      </c>
      <c r="D11728" s="100">
        <v>30.76</v>
      </c>
    </row>
    <row r="11729" spans="1:4" x14ac:dyDescent="0.2">
      <c r="A11729" s="505">
        <v>38108</v>
      </c>
      <c r="B11729" s="98" t="s">
        <v>15231</v>
      </c>
      <c r="C11729" s="99" t="s">
        <v>10111</v>
      </c>
      <c r="D11729" s="100">
        <v>39.58</v>
      </c>
    </row>
    <row r="11730" spans="1:4" ht="25.5" x14ac:dyDescent="0.2">
      <c r="A11730" s="505">
        <v>38087</v>
      </c>
      <c r="B11730" s="98" t="s">
        <v>15232</v>
      </c>
      <c r="C11730" s="99" t="s">
        <v>10111</v>
      </c>
      <c r="D11730" s="100">
        <v>50.91</v>
      </c>
    </row>
    <row r="11731" spans="1:4" x14ac:dyDescent="0.2">
      <c r="A11731" s="505">
        <v>38109</v>
      </c>
      <c r="B11731" s="98" t="s">
        <v>15233</v>
      </c>
      <c r="C11731" s="99" t="s">
        <v>10111</v>
      </c>
      <c r="D11731" s="100">
        <v>63.26</v>
      </c>
    </row>
    <row r="11732" spans="1:4" ht="25.5" x14ac:dyDescent="0.2">
      <c r="A11732" s="505">
        <v>38088</v>
      </c>
      <c r="B11732" s="98" t="s">
        <v>15234</v>
      </c>
      <c r="C11732" s="99" t="s">
        <v>10111</v>
      </c>
      <c r="D11732" s="100">
        <v>66.510000000000005</v>
      </c>
    </row>
    <row r="11733" spans="1:4" x14ac:dyDescent="0.2">
      <c r="A11733" s="505">
        <v>38110</v>
      </c>
      <c r="B11733" s="98" t="s">
        <v>15235</v>
      </c>
      <c r="C11733" s="99" t="s">
        <v>10111</v>
      </c>
      <c r="D11733" s="100">
        <v>24.33</v>
      </c>
    </row>
    <row r="11734" spans="1:4" ht="25.5" x14ac:dyDescent="0.2">
      <c r="A11734" s="505">
        <v>38089</v>
      </c>
      <c r="B11734" s="98" t="s">
        <v>15236</v>
      </c>
      <c r="C11734" s="99" t="s">
        <v>10111</v>
      </c>
      <c r="D11734" s="100">
        <v>42.4</v>
      </c>
    </row>
    <row r="11735" spans="1:4" x14ac:dyDescent="0.2">
      <c r="A11735" s="505">
        <v>38111</v>
      </c>
      <c r="B11735" s="98" t="s">
        <v>15237</v>
      </c>
      <c r="C11735" s="99" t="s">
        <v>10111</v>
      </c>
      <c r="D11735" s="100">
        <v>27.21</v>
      </c>
    </row>
    <row r="11736" spans="1:4" ht="25.5" x14ac:dyDescent="0.2">
      <c r="A11736" s="505">
        <v>38090</v>
      </c>
      <c r="B11736" s="98" t="s">
        <v>15238</v>
      </c>
      <c r="C11736" s="99" t="s">
        <v>10111</v>
      </c>
      <c r="D11736" s="100">
        <v>43.82</v>
      </c>
    </row>
    <row r="11737" spans="1:4" x14ac:dyDescent="0.2">
      <c r="A11737" s="505">
        <v>11786</v>
      </c>
      <c r="B11737" s="98" t="s">
        <v>15239</v>
      </c>
      <c r="C11737" s="99" t="s">
        <v>10111</v>
      </c>
      <c r="D11737" s="100">
        <v>241</v>
      </c>
    </row>
    <row r="11738" spans="1:4" x14ac:dyDescent="0.2">
      <c r="A11738" s="505">
        <v>13726</v>
      </c>
      <c r="B11738" s="98" t="s">
        <v>15240</v>
      </c>
      <c r="C11738" s="99" t="s">
        <v>10111</v>
      </c>
      <c r="D11738" s="100">
        <v>31212.3</v>
      </c>
    </row>
    <row r="11739" spans="1:4" x14ac:dyDescent="0.2">
      <c r="A11739" s="505">
        <v>38400</v>
      </c>
      <c r="B11739" s="98" t="s">
        <v>15241</v>
      </c>
      <c r="C11739" s="99" t="s">
        <v>10111</v>
      </c>
      <c r="D11739" s="100">
        <v>12.01</v>
      </c>
    </row>
    <row r="11740" spans="1:4" ht="25.5" x14ac:dyDescent="0.2">
      <c r="A11740" s="505">
        <v>12627</v>
      </c>
      <c r="B11740" s="98" t="s">
        <v>15242</v>
      </c>
      <c r="C11740" s="99" t="s">
        <v>10111</v>
      </c>
      <c r="D11740" s="100">
        <v>0.43</v>
      </c>
    </row>
    <row r="11741" spans="1:4" x14ac:dyDescent="0.2">
      <c r="A11741" s="505">
        <v>6138</v>
      </c>
      <c r="B11741" s="98" t="s">
        <v>15243</v>
      </c>
      <c r="C11741" s="99" t="s">
        <v>10111</v>
      </c>
      <c r="D11741" s="100">
        <v>1.83</v>
      </c>
    </row>
    <row r="11742" spans="1:4" x14ac:dyDescent="0.2">
      <c r="A11742" s="505">
        <v>39996</v>
      </c>
      <c r="B11742" s="98" t="s">
        <v>15244</v>
      </c>
      <c r="C11742" s="99" t="s">
        <v>10166</v>
      </c>
      <c r="D11742" s="100">
        <v>1.9</v>
      </c>
    </row>
    <row r="11743" spans="1:4" x14ac:dyDescent="0.2">
      <c r="A11743" s="505">
        <v>10478</v>
      </c>
      <c r="B11743" s="98" t="s">
        <v>15245</v>
      </c>
      <c r="C11743" s="99" t="s">
        <v>10172</v>
      </c>
      <c r="D11743" s="100">
        <v>22.97</v>
      </c>
    </row>
    <row r="11744" spans="1:4" x14ac:dyDescent="0.2">
      <c r="A11744" s="505">
        <v>40514</v>
      </c>
      <c r="B11744" s="98" t="s">
        <v>15246</v>
      </c>
      <c r="C11744" s="99" t="s">
        <v>10172</v>
      </c>
      <c r="D11744" s="100">
        <v>20.350000000000001</v>
      </c>
    </row>
    <row r="11745" spans="1:4" x14ac:dyDescent="0.2">
      <c r="A11745" s="505">
        <v>10475</v>
      </c>
      <c r="B11745" s="98" t="s">
        <v>15247</v>
      </c>
      <c r="C11745" s="99" t="s">
        <v>10172</v>
      </c>
      <c r="D11745" s="100">
        <v>20.21</v>
      </c>
    </row>
    <row r="11746" spans="1:4" ht="25.5" x14ac:dyDescent="0.2">
      <c r="A11746" s="505">
        <v>10481</v>
      </c>
      <c r="B11746" s="98" t="s">
        <v>15248</v>
      </c>
      <c r="C11746" s="99" t="s">
        <v>10172</v>
      </c>
      <c r="D11746" s="100">
        <v>22.04</v>
      </c>
    </row>
    <row r="11747" spans="1:4" x14ac:dyDescent="0.2">
      <c r="A11747" s="505">
        <v>4031</v>
      </c>
      <c r="B11747" s="98" t="s">
        <v>15249</v>
      </c>
      <c r="C11747" s="99" t="s">
        <v>10114</v>
      </c>
      <c r="D11747" s="100">
        <v>21.56</v>
      </c>
    </row>
    <row r="11748" spans="1:4" x14ac:dyDescent="0.2">
      <c r="A11748" s="505">
        <v>4030</v>
      </c>
      <c r="B11748" s="98" t="s">
        <v>15250</v>
      </c>
      <c r="C11748" s="99" t="s">
        <v>10114</v>
      </c>
      <c r="D11748" s="100">
        <v>4.58</v>
      </c>
    </row>
    <row r="11749" spans="1:4" x14ac:dyDescent="0.2">
      <c r="A11749" s="505">
        <v>39399</v>
      </c>
      <c r="B11749" s="98" t="s">
        <v>15251</v>
      </c>
      <c r="C11749" s="99" t="s">
        <v>10111</v>
      </c>
      <c r="D11749" s="100">
        <v>870.77</v>
      </c>
    </row>
    <row r="11750" spans="1:4" x14ac:dyDescent="0.2">
      <c r="A11750" s="505">
        <v>39400</v>
      </c>
      <c r="B11750" s="98" t="s">
        <v>15252</v>
      </c>
      <c r="C11750" s="99" t="s">
        <v>10111</v>
      </c>
      <c r="D11750" s="100">
        <v>946.49</v>
      </c>
    </row>
    <row r="11751" spans="1:4" x14ac:dyDescent="0.2">
      <c r="A11751" s="505">
        <v>39401</v>
      </c>
      <c r="B11751" s="98" t="s">
        <v>15253</v>
      </c>
      <c r="C11751" s="99" t="s">
        <v>10111</v>
      </c>
      <c r="D11751" s="100">
        <v>1061.73</v>
      </c>
    </row>
    <row r="11752" spans="1:4" ht="25.5" x14ac:dyDescent="0.2">
      <c r="A11752" s="505">
        <v>11652</v>
      </c>
      <c r="B11752" s="98" t="s">
        <v>15254</v>
      </c>
      <c r="C11752" s="99" t="s">
        <v>10111</v>
      </c>
      <c r="D11752" s="100">
        <v>2284.1999999999998</v>
      </c>
    </row>
    <row r="11753" spans="1:4" ht="25.5" x14ac:dyDescent="0.2">
      <c r="A11753" s="505">
        <v>13896</v>
      </c>
      <c r="B11753" s="98" t="s">
        <v>15255</v>
      </c>
      <c r="C11753" s="99" t="s">
        <v>10111</v>
      </c>
      <c r="D11753" s="100">
        <v>2049.12</v>
      </c>
    </row>
    <row r="11754" spans="1:4" ht="25.5" x14ac:dyDescent="0.2">
      <c r="A11754" s="505">
        <v>13475</v>
      </c>
      <c r="B11754" s="98" t="s">
        <v>15256</v>
      </c>
      <c r="C11754" s="99" t="s">
        <v>10111</v>
      </c>
      <c r="D11754" s="100">
        <v>2496.08</v>
      </c>
    </row>
    <row r="11755" spans="1:4" ht="25.5" x14ac:dyDescent="0.2">
      <c r="A11755" s="505">
        <v>25971</v>
      </c>
      <c r="B11755" s="98" t="s">
        <v>15257</v>
      </c>
      <c r="C11755" s="99" t="s">
        <v>10111</v>
      </c>
      <c r="D11755" s="100">
        <v>2361172.1800000002</v>
      </c>
    </row>
    <row r="11756" spans="1:4" ht="25.5" x14ac:dyDescent="0.2">
      <c r="A11756" s="505">
        <v>25970</v>
      </c>
      <c r="B11756" s="98" t="s">
        <v>15258</v>
      </c>
      <c r="C11756" s="99" t="s">
        <v>10111</v>
      </c>
      <c r="D11756" s="100">
        <v>994026.08</v>
      </c>
    </row>
    <row r="11757" spans="1:4" ht="25.5" x14ac:dyDescent="0.2">
      <c r="A11757" s="505">
        <v>13476</v>
      </c>
      <c r="B11757" s="98" t="s">
        <v>15259</v>
      </c>
      <c r="C11757" s="99" t="s">
        <v>10111</v>
      </c>
      <c r="D11757" s="100">
        <v>1001229.24</v>
      </c>
    </row>
    <row r="11758" spans="1:4" ht="25.5" x14ac:dyDescent="0.2">
      <c r="A11758" s="505">
        <v>10488</v>
      </c>
      <c r="B11758" s="98" t="s">
        <v>15260</v>
      </c>
      <c r="C11758" s="99" t="s">
        <v>10111</v>
      </c>
      <c r="D11758" s="100">
        <v>1213000</v>
      </c>
    </row>
    <row r="11759" spans="1:4" ht="25.5" x14ac:dyDescent="0.2">
      <c r="A11759" s="505">
        <v>13606</v>
      </c>
      <c r="B11759" s="98" t="s">
        <v>15261</v>
      </c>
      <c r="C11759" s="99" t="s">
        <v>10111</v>
      </c>
      <c r="D11759" s="100">
        <v>1074700.6499999999</v>
      </c>
    </row>
    <row r="11760" spans="1:4" x14ac:dyDescent="0.2">
      <c r="A11760" s="505">
        <v>10489</v>
      </c>
      <c r="B11760" s="98" t="s">
        <v>15262</v>
      </c>
      <c r="C11760" s="99" t="s">
        <v>10112</v>
      </c>
      <c r="D11760" s="100">
        <v>13.59</v>
      </c>
    </row>
    <row r="11761" spans="1:4" x14ac:dyDescent="0.2">
      <c r="A11761" s="505">
        <v>41073</v>
      </c>
      <c r="B11761" s="98" t="s">
        <v>15263</v>
      </c>
      <c r="C11761" s="99" t="s">
        <v>10297</v>
      </c>
      <c r="D11761" s="100">
        <v>2384.58</v>
      </c>
    </row>
    <row r="11762" spans="1:4" ht="25.5" x14ac:dyDescent="0.2">
      <c r="A11762" s="505">
        <v>34391</v>
      </c>
      <c r="B11762" s="98" t="s">
        <v>15264</v>
      </c>
      <c r="C11762" s="99" t="s">
        <v>10114</v>
      </c>
      <c r="D11762" s="100">
        <v>613.12</v>
      </c>
    </row>
    <row r="11763" spans="1:4" ht="25.5" x14ac:dyDescent="0.2">
      <c r="A11763" s="505">
        <v>10496</v>
      </c>
      <c r="B11763" s="98" t="s">
        <v>15265</v>
      </c>
      <c r="C11763" s="99" t="s">
        <v>10114</v>
      </c>
      <c r="D11763" s="100">
        <v>533.72</v>
      </c>
    </row>
    <row r="11764" spans="1:4" ht="25.5" x14ac:dyDescent="0.2">
      <c r="A11764" s="505">
        <v>10497</v>
      </c>
      <c r="B11764" s="98" t="s">
        <v>15266</v>
      </c>
      <c r="C11764" s="99" t="s">
        <v>10114</v>
      </c>
      <c r="D11764" s="100">
        <v>1387.67</v>
      </c>
    </row>
    <row r="11765" spans="1:4" ht="25.5" x14ac:dyDescent="0.2">
      <c r="A11765" s="505">
        <v>10504</v>
      </c>
      <c r="B11765" s="98" t="s">
        <v>15267</v>
      </c>
      <c r="C11765" s="99" t="s">
        <v>10114</v>
      </c>
      <c r="D11765" s="100">
        <v>1622.51</v>
      </c>
    </row>
    <row r="11766" spans="1:4" x14ac:dyDescent="0.2">
      <c r="A11766" s="505">
        <v>34390</v>
      </c>
      <c r="B11766" s="98" t="s">
        <v>15268</v>
      </c>
      <c r="C11766" s="99" t="s">
        <v>10114</v>
      </c>
      <c r="D11766" s="100">
        <v>478.21</v>
      </c>
    </row>
    <row r="11767" spans="1:4" x14ac:dyDescent="0.2">
      <c r="A11767" s="505">
        <v>34389</v>
      </c>
      <c r="B11767" s="98" t="s">
        <v>15269</v>
      </c>
      <c r="C11767" s="99" t="s">
        <v>10114</v>
      </c>
      <c r="D11767" s="100">
        <v>149.44</v>
      </c>
    </row>
    <row r="11768" spans="1:4" x14ac:dyDescent="0.2">
      <c r="A11768" s="505">
        <v>34388</v>
      </c>
      <c r="B11768" s="98" t="s">
        <v>15270</v>
      </c>
      <c r="C11768" s="99" t="s">
        <v>10114</v>
      </c>
      <c r="D11768" s="100">
        <v>212.38</v>
      </c>
    </row>
    <row r="11769" spans="1:4" x14ac:dyDescent="0.2">
      <c r="A11769" s="505">
        <v>34387</v>
      </c>
      <c r="B11769" s="98" t="s">
        <v>15271</v>
      </c>
      <c r="C11769" s="99" t="s">
        <v>10114</v>
      </c>
      <c r="D11769" s="100">
        <v>344.78</v>
      </c>
    </row>
    <row r="11770" spans="1:4" x14ac:dyDescent="0.2">
      <c r="A11770" s="505">
        <v>11188</v>
      </c>
      <c r="B11770" s="98" t="s">
        <v>15272</v>
      </c>
      <c r="C11770" s="99" t="s">
        <v>10114</v>
      </c>
      <c r="D11770" s="100">
        <v>170.79</v>
      </c>
    </row>
    <row r="11771" spans="1:4" x14ac:dyDescent="0.2">
      <c r="A11771" s="505">
        <v>11189</v>
      </c>
      <c r="B11771" s="98" t="s">
        <v>15273</v>
      </c>
      <c r="C11771" s="99" t="s">
        <v>10114</v>
      </c>
      <c r="D11771" s="100">
        <v>256.18</v>
      </c>
    </row>
    <row r="11772" spans="1:4" x14ac:dyDescent="0.2">
      <c r="A11772" s="505">
        <v>21107</v>
      </c>
      <c r="B11772" s="98" t="s">
        <v>15274</v>
      </c>
      <c r="C11772" s="99" t="s">
        <v>10114</v>
      </c>
      <c r="D11772" s="100">
        <v>184.35</v>
      </c>
    </row>
    <row r="11773" spans="1:4" x14ac:dyDescent="0.2">
      <c r="A11773" s="505">
        <v>34386</v>
      </c>
      <c r="B11773" s="98" t="s">
        <v>15275</v>
      </c>
      <c r="C11773" s="99" t="s">
        <v>10114</v>
      </c>
      <c r="D11773" s="100">
        <v>320.23</v>
      </c>
    </row>
    <row r="11774" spans="1:4" x14ac:dyDescent="0.2">
      <c r="A11774" s="505">
        <v>10490</v>
      </c>
      <c r="B11774" s="98" t="s">
        <v>15276</v>
      </c>
      <c r="C11774" s="99" t="s">
        <v>10114</v>
      </c>
      <c r="D11774" s="100">
        <v>96.07</v>
      </c>
    </row>
    <row r="11775" spans="1:4" x14ac:dyDescent="0.2">
      <c r="A11775" s="505">
        <v>10492</v>
      </c>
      <c r="B11775" s="98" t="s">
        <v>15277</v>
      </c>
      <c r="C11775" s="99" t="s">
        <v>10114</v>
      </c>
      <c r="D11775" s="100">
        <v>128.09</v>
      </c>
    </row>
    <row r="11776" spans="1:4" x14ac:dyDescent="0.2">
      <c r="A11776" s="505">
        <v>10493</v>
      </c>
      <c r="B11776" s="98" t="s">
        <v>15278</v>
      </c>
      <c r="C11776" s="99" t="s">
        <v>10114</v>
      </c>
      <c r="D11776" s="100">
        <v>149.44</v>
      </c>
    </row>
    <row r="11777" spans="1:4" x14ac:dyDescent="0.2">
      <c r="A11777" s="505">
        <v>10491</v>
      </c>
      <c r="B11777" s="98" t="s">
        <v>15279</v>
      </c>
      <c r="C11777" s="99" t="s">
        <v>10114</v>
      </c>
      <c r="D11777" s="100">
        <v>181.46</v>
      </c>
    </row>
    <row r="11778" spans="1:4" x14ac:dyDescent="0.2">
      <c r="A11778" s="505">
        <v>34385</v>
      </c>
      <c r="B11778" s="98" t="s">
        <v>15280</v>
      </c>
      <c r="C11778" s="99" t="s">
        <v>10114</v>
      </c>
      <c r="D11778" s="100">
        <v>264.72000000000003</v>
      </c>
    </row>
    <row r="11779" spans="1:4" x14ac:dyDescent="0.2">
      <c r="A11779" s="505">
        <v>10499</v>
      </c>
      <c r="B11779" s="98" t="s">
        <v>15281</v>
      </c>
      <c r="C11779" s="99" t="s">
        <v>10114</v>
      </c>
      <c r="D11779" s="100">
        <v>106.74</v>
      </c>
    </row>
    <row r="11780" spans="1:4" x14ac:dyDescent="0.2">
      <c r="A11780" s="505">
        <v>34384</v>
      </c>
      <c r="B11780" s="98" t="s">
        <v>15282</v>
      </c>
      <c r="C11780" s="99" t="s">
        <v>10114</v>
      </c>
      <c r="D11780" s="100">
        <v>320.23</v>
      </c>
    </row>
    <row r="11781" spans="1:4" x14ac:dyDescent="0.2">
      <c r="A11781" s="505">
        <v>11185</v>
      </c>
      <c r="B11781" s="98" t="s">
        <v>15283</v>
      </c>
      <c r="C11781" s="99" t="s">
        <v>10114</v>
      </c>
      <c r="D11781" s="100">
        <v>330.9</v>
      </c>
    </row>
    <row r="11782" spans="1:4" x14ac:dyDescent="0.2">
      <c r="A11782" s="505">
        <v>10507</v>
      </c>
      <c r="B11782" s="98" t="s">
        <v>15284</v>
      </c>
      <c r="C11782" s="99" t="s">
        <v>10114</v>
      </c>
      <c r="D11782" s="100">
        <v>277.36</v>
      </c>
    </row>
    <row r="11783" spans="1:4" x14ac:dyDescent="0.2">
      <c r="A11783" s="505">
        <v>10505</v>
      </c>
      <c r="B11783" s="98" t="s">
        <v>15285</v>
      </c>
      <c r="C11783" s="99" t="s">
        <v>10114</v>
      </c>
      <c r="D11783" s="100">
        <v>163.66</v>
      </c>
    </row>
    <row r="11784" spans="1:4" x14ac:dyDescent="0.2">
      <c r="A11784" s="505">
        <v>10506</v>
      </c>
      <c r="B11784" s="98" t="s">
        <v>15286</v>
      </c>
      <c r="C11784" s="99" t="s">
        <v>10114</v>
      </c>
      <c r="D11784" s="100">
        <v>213.65</v>
      </c>
    </row>
    <row r="11785" spans="1:4" x14ac:dyDescent="0.2">
      <c r="A11785" s="505">
        <v>5031</v>
      </c>
      <c r="B11785" s="98" t="s">
        <v>15287</v>
      </c>
      <c r="C11785" s="99" t="s">
        <v>10114</v>
      </c>
      <c r="D11785" s="100">
        <v>300</v>
      </c>
    </row>
    <row r="11786" spans="1:4" x14ac:dyDescent="0.2">
      <c r="A11786" s="505">
        <v>10502</v>
      </c>
      <c r="B11786" s="98" t="s">
        <v>15288</v>
      </c>
      <c r="C11786" s="99" t="s">
        <v>10114</v>
      </c>
      <c r="D11786" s="100">
        <v>349.57</v>
      </c>
    </row>
    <row r="11787" spans="1:4" x14ac:dyDescent="0.2">
      <c r="A11787" s="505">
        <v>10501</v>
      </c>
      <c r="B11787" s="98" t="s">
        <v>15289</v>
      </c>
      <c r="C11787" s="99" t="s">
        <v>10114</v>
      </c>
      <c r="D11787" s="100">
        <v>197.49</v>
      </c>
    </row>
    <row r="11788" spans="1:4" x14ac:dyDescent="0.2">
      <c r="A11788" s="505">
        <v>10503</v>
      </c>
      <c r="B11788" s="98" t="s">
        <v>15290</v>
      </c>
      <c r="C11788" s="99" t="s">
        <v>10114</v>
      </c>
      <c r="D11788" s="100">
        <v>266.82</v>
      </c>
    </row>
    <row r="11789" spans="1:4" ht="25.5" x14ac:dyDescent="0.2">
      <c r="A11789" s="505">
        <v>40270</v>
      </c>
      <c r="B11789" s="98" t="s">
        <v>15291</v>
      </c>
      <c r="C11789" s="99" t="s">
        <v>10166</v>
      </c>
      <c r="D11789" s="100">
        <v>45.38</v>
      </c>
    </row>
    <row r="11790" spans="1:4" x14ac:dyDescent="0.2">
      <c r="A11790" s="505">
        <v>20213</v>
      </c>
      <c r="B11790" s="98" t="s">
        <v>15292</v>
      </c>
      <c r="C11790" s="99" t="s">
        <v>10166</v>
      </c>
      <c r="D11790" s="100">
        <v>16.16</v>
      </c>
    </row>
    <row r="11791" spans="1:4" x14ac:dyDescent="0.2">
      <c r="A11791" s="505">
        <v>20211</v>
      </c>
      <c r="B11791" s="98" t="s">
        <v>15293</v>
      </c>
      <c r="C11791" s="99" t="s">
        <v>10166</v>
      </c>
      <c r="D11791" s="100">
        <v>23.87</v>
      </c>
    </row>
    <row r="11792" spans="1:4" ht="25.5" x14ac:dyDescent="0.2">
      <c r="A11792" s="505">
        <v>4472</v>
      </c>
      <c r="B11792" s="98" t="s">
        <v>15294</v>
      </c>
      <c r="C11792" s="99" t="s">
        <v>10166</v>
      </c>
      <c r="D11792" s="100">
        <v>27.3</v>
      </c>
    </row>
    <row r="11793" spans="1:4" ht="25.5" x14ac:dyDescent="0.2">
      <c r="A11793" s="505">
        <v>35272</v>
      </c>
      <c r="B11793" s="98" t="s">
        <v>15295</v>
      </c>
      <c r="C11793" s="99" t="s">
        <v>10166</v>
      </c>
      <c r="D11793" s="100">
        <v>35.86</v>
      </c>
    </row>
    <row r="11794" spans="1:4" x14ac:dyDescent="0.2">
      <c r="A11794" s="505">
        <v>4425</v>
      </c>
      <c r="B11794" s="98" t="s">
        <v>15296</v>
      </c>
      <c r="C11794" s="99" t="s">
        <v>10166</v>
      </c>
      <c r="D11794" s="100">
        <v>20.059999999999999</v>
      </c>
    </row>
    <row r="11795" spans="1:4" x14ac:dyDescent="0.2">
      <c r="A11795" s="505">
        <v>4481</v>
      </c>
      <c r="B11795" s="98" t="s">
        <v>15297</v>
      </c>
      <c r="C11795" s="99" t="s">
        <v>10166</v>
      </c>
      <c r="D11795" s="100">
        <v>36.950000000000003</v>
      </c>
    </row>
    <row r="11796" spans="1:4" x14ac:dyDescent="0.2">
      <c r="A11796" s="505">
        <v>34345</v>
      </c>
      <c r="B11796" s="98" t="s">
        <v>15298</v>
      </c>
      <c r="C11796" s="99" t="s">
        <v>10112</v>
      </c>
      <c r="D11796" s="100">
        <v>9.32</v>
      </c>
    </row>
    <row r="11797" spans="1:4" x14ac:dyDescent="0.2">
      <c r="A11797" s="505">
        <v>41096</v>
      </c>
      <c r="B11797" s="98" t="s">
        <v>15299</v>
      </c>
      <c r="C11797" s="99" t="s">
        <v>10297</v>
      </c>
      <c r="D11797" s="100">
        <v>1635.12</v>
      </c>
    </row>
    <row r="11798" spans="1:4" x14ac:dyDescent="0.2">
      <c r="A11798" s="505">
        <v>41776</v>
      </c>
      <c r="B11798" s="98" t="s">
        <v>15300</v>
      </c>
      <c r="C11798" s="99" t="s">
        <v>10112</v>
      </c>
      <c r="D11798" s="100">
        <v>11.48</v>
      </c>
    </row>
    <row r="11799" spans="1:4" ht="25.5" x14ac:dyDescent="0.2">
      <c r="A11799" s="505">
        <v>4487</v>
      </c>
      <c r="B11799" s="98" t="s">
        <v>15301</v>
      </c>
      <c r="C11799" s="99" t="s">
        <v>10166</v>
      </c>
      <c r="D11799" s="100">
        <v>17.93</v>
      </c>
    </row>
    <row r="11800" spans="1:4" x14ac:dyDescent="0.2">
      <c r="A11800" s="505">
        <v>11157</v>
      </c>
      <c r="B11800" s="98" t="s">
        <v>15302</v>
      </c>
      <c r="C11800" s="99" t="s">
        <v>12398</v>
      </c>
      <c r="D11800" s="100">
        <v>121.45</v>
      </c>
    </row>
  </sheetData>
  <pageMargins left="0.511811024" right="0.511811024" top="0.78740157499999996" bottom="0.78740157499999996" header="0.31496062000000002" footer="0.31496062000000002"/>
  <pageSetup paperSize="9"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712"/>
  <sheetViews>
    <sheetView topLeftCell="A1241" zoomScale="85" zoomScaleNormal="85" zoomScaleSheetLayoutView="85" workbookViewId="0">
      <selection activeCell="A1241" sqref="A1:XFD1048576"/>
    </sheetView>
  </sheetViews>
  <sheetFormatPr defaultColWidth="10.7109375" defaultRowHeight="24.95" customHeight="1" x14ac:dyDescent="0.2"/>
  <cols>
    <col min="1" max="1" width="12.7109375" style="521" customWidth="1"/>
    <col min="2" max="2" width="100.7109375" style="522" customWidth="1"/>
    <col min="3" max="3" width="12.7109375" style="509" customWidth="1"/>
    <col min="4" max="4" width="21.7109375" style="523" customWidth="1"/>
    <col min="5" max="5" width="21.7109375" style="509" customWidth="1"/>
    <col min="6" max="6" width="18.42578125" style="509" customWidth="1"/>
    <col min="7" max="9" width="10.7109375" style="509"/>
    <col min="10" max="10" width="10.7109375" style="572"/>
    <col min="11" max="256" width="10.7109375" style="509"/>
    <col min="257" max="257" width="12.7109375" style="509" customWidth="1"/>
    <col min="258" max="258" width="100.7109375" style="509" customWidth="1"/>
    <col min="259" max="259" width="12.7109375" style="509" customWidth="1"/>
    <col min="260" max="261" width="21.7109375" style="509" customWidth="1"/>
    <col min="262" max="262" width="18.42578125" style="509" customWidth="1"/>
    <col min="263" max="512" width="10.7109375" style="509"/>
    <col min="513" max="513" width="12.7109375" style="509" customWidth="1"/>
    <col min="514" max="514" width="100.7109375" style="509" customWidth="1"/>
    <col min="515" max="515" width="12.7109375" style="509" customWidth="1"/>
    <col min="516" max="517" width="21.7109375" style="509" customWidth="1"/>
    <col min="518" max="518" width="18.42578125" style="509" customWidth="1"/>
    <col min="519" max="768" width="10.7109375" style="509"/>
    <col min="769" max="769" width="12.7109375" style="509" customWidth="1"/>
    <col min="770" max="770" width="100.7109375" style="509" customWidth="1"/>
    <col min="771" max="771" width="12.7109375" style="509" customWidth="1"/>
    <col min="772" max="773" width="21.7109375" style="509" customWidth="1"/>
    <col min="774" max="774" width="18.42578125" style="509" customWidth="1"/>
    <col min="775" max="1024" width="10.7109375" style="509"/>
    <col min="1025" max="1025" width="12.7109375" style="509" customWidth="1"/>
    <col min="1026" max="1026" width="100.7109375" style="509" customWidth="1"/>
    <col min="1027" max="1027" width="12.7109375" style="509" customWidth="1"/>
    <col min="1028" max="1029" width="21.7109375" style="509" customWidth="1"/>
    <col min="1030" max="1030" width="18.42578125" style="509" customWidth="1"/>
    <col min="1031" max="1280" width="10.7109375" style="509"/>
    <col min="1281" max="1281" width="12.7109375" style="509" customWidth="1"/>
    <col min="1282" max="1282" width="100.7109375" style="509" customWidth="1"/>
    <col min="1283" max="1283" width="12.7109375" style="509" customWidth="1"/>
    <col min="1284" max="1285" width="21.7109375" style="509" customWidth="1"/>
    <col min="1286" max="1286" width="18.42578125" style="509" customWidth="1"/>
    <col min="1287" max="1536" width="10.7109375" style="509"/>
    <col min="1537" max="1537" width="12.7109375" style="509" customWidth="1"/>
    <col min="1538" max="1538" width="100.7109375" style="509" customWidth="1"/>
    <col min="1539" max="1539" width="12.7109375" style="509" customWidth="1"/>
    <col min="1540" max="1541" width="21.7109375" style="509" customWidth="1"/>
    <col min="1542" max="1542" width="18.42578125" style="509" customWidth="1"/>
    <col min="1543" max="1792" width="10.7109375" style="509"/>
    <col min="1793" max="1793" width="12.7109375" style="509" customWidth="1"/>
    <col min="1794" max="1794" width="100.7109375" style="509" customWidth="1"/>
    <col min="1795" max="1795" width="12.7109375" style="509" customWidth="1"/>
    <col min="1796" max="1797" width="21.7109375" style="509" customWidth="1"/>
    <col min="1798" max="1798" width="18.42578125" style="509" customWidth="1"/>
    <col min="1799" max="2048" width="10.7109375" style="509"/>
    <col min="2049" max="2049" width="12.7109375" style="509" customWidth="1"/>
    <col min="2050" max="2050" width="100.7109375" style="509" customWidth="1"/>
    <col min="2051" max="2051" width="12.7109375" style="509" customWidth="1"/>
    <col min="2052" max="2053" width="21.7109375" style="509" customWidth="1"/>
    <col min="2054" max="2054" width="18.42578125" style="509" customWidth="1"/>
    <col min="2055" max="2304" width="10.7109375" style="509"/>
    <col min="2305" max="2305" width="12.7109375" style="509" customWidth="1"/>
    <col min="2306" max="2306" width="100.7109375" style="509" customWidth="1"/>
    <col min="2307" max="2307" width="12.7109375" style="509" customWidth="1"/>
    <col min="2308" max="2309" width="21.7109375" style="509" customWidth="1"/>
    <col min="2310" max="2310" width="18.42578125" style="509" customWidth="1"/>
    <col min="2311" max="2560" width="10.7109375" style="509"/>
    <col min="2561" max="2561" width="12.7109375" style="509" customWidth="1"/>
    <col min="2562" max="2562" width="100.7109375" style="509" customWidth="1"/>
    <col min="2563" max="2563" width="12.7109375" style="509" customWidth="1"/>
    <col min="2564" max="2565" width="21.7109375" style="509" customWidth="1"/>
    <col min="2566" max="2566" width="18.42578125" style="509" customWidth="1"/>
    <col min="2567" max="2816" width="10.7109375" style="509"/>
    <col min="2817" max="2817" width="12.7109375" style="509" customWidth="1"/>
    <col min="2818" max="2818" width="100.7109375" style="509" customWidth="1"/>
    <col min="2819" max="2819" width="12.7109375" style="509" customWidth="1"/>
    <col min="2820" max="2821" width="21.7109375" style="509" customWidth="1"/>
    <col min="2822" max="2822" width="18.42578125" style="509" customWidth="1"/>
    <col min="2823" max="3072" width="10.7109375" style="509"/>
    <col min="3073" max="3073" width="12.7109375" style="509" customWidth="1"/>
    <col min="3074" max="3074" width="100.7109375" style="509" customWidth="1"/>
    <col min="3075" max="3075" width="12.7109375" style="509" customWidth="1"/>
    <col min="3076" max="3077" width="21.7109375" style="509" customWidth="1"/>
    <col min="3078" max="3078" width="18.42578125" style="509" customWidth="1"/>
    <col min="3079" max="3328" width="10.7109375" style="509"/>
    <col min="3329" max="3329" width="12.7109375" style="509" customWidth="1"/>
    <col min="3330" max="3330" width="100.7109375" style="509" customWidth="1"/>
    <col min="3331" max="3331" width="12.7109375" style="509" customWidth="1"/>
    <col min="3332" max="3333" width="21.7109375" style="509" customWidth="1"/>
    <col min="3334" max="3334" width="18.42578125" style="509" customWidth="1"/>
    <col min="3335" max="3584" width="10.7109375" style="509"/>
    <col min="3585" max="3585" width="12.7109375" style="509" customWidth="1"/>
    <col min="3586" max="3586" width="100.7109375" style="509" customWidth="1"/>
    <col min="3587" max="3587" width="12.7109375" style="509" customWidth="1"/>
    <col min="3588" max="3589" width="21.7109375" style="509" customWidth="1"/>
    <col min="3590" max="3590" width="18.42578125" style="509" customWidth="1"/>
    <col min="3591" max="3840" width="10.7109375" style="509"/>
    <col min="3841" max="3841" width="12.7109375" style="509" customWidth="1"/>
    <col min="3842" max="3842" width="100.7109375" style="509" customWidth="1"/>
    <col min="3843" max="3843" width="12.7109375" style="509" customWidth="1"/>
    <col min="3844" max="3845" width="21.7109375" style="509" customWidth="1"/>
    <col min="3846" max="3846" width="18.42578125" style="509" customWidth="1"/>
    <col min="3847" max="4096" width="10.7109375" style="509"/>
    <col min="4097" max="4097" width="12.7109375" style="509" customWidth="1"/>
    <col min="4098" max="4098" width="100.7109375" style="509" customWidth="1"/>
    <col min="4099" max="4099" width="12.7109375" style="509" customWidth="1"/>
    <col min="4100" max="4101" width="21.7109375" style="509" customWidth="1"/>
    <col min="4102" max="4102" width="18.42578125" style="509" customWidth="1"/>
    <col min="4103" max="4352" width="10.7109375" style="509"/>
    <col min="4353" max="4353" width="12.7109375" style="509" customWidth="1"/>
    <col min="4354" max="4354" width="100.7109375" style="509" customWidth="1"/>
    <col min="4355" max="4355" width="12.7109375" style="509" customWidth="1"/>
    <col min="4356" max="4357" width="21.7109375" style="509" customWidth="1"/>
    <col min="4358" max="4358" width="18.42578125" style="509" customWidth="1"/>
    <col min="4359" max="4608" width="10.7109375" style="509"/>
    <col min="4609" max="4609" width="12.7109375" style="509" customWidth="1"/>
    <col min="4610" max="4610" width="100.7109375" style="509" customWidth="1"/>
    <col min="4611" max="4611" width="12.7109375" style="509" customWidth="1"/>
    <col min="4612" max="4613" width="21.7109375" style="509" customWidth="1"/>
    <col min="4614" max="4614" width="18.42578125" style="509" customWidth="1"/>
    <col min="4615" max="4864" width="10.7109375" style="509"/>
    <col min="4865" max="4865" width="12.7109375" style="509" customWidth="1"/>
    <col min="4866" max="4866" width="100.7109375" style="509" customWidth="1"/>
    <col min="4867" max="4867" width="12.7109375" style="509" customWidth="1"/>
    <col min="4868" max="4869" width="21.7109375" style="509" customWidth="1"/>
    <col min="4870" max="4870" width="18.42578125" style="509" customWidth="1"/>
    <col min="4871" max="5120" width="10.7109375" style="509"/>
    <col min="5121" max="5121" width="12.7109375" style="509" customWidth="1"/>
    <col min="5122" max="5122" width="100.7109375" style="509" customWidth="1"/>
    <col min="5123" max="5123" width="12.7109375" style="509" customWidth="1"/>
    <col min="5124" max="5125" width="21.7109375" style="509" customWidth="1"/>
    <col min="5126" max="5126" width="18.42578125" style="509" customWidth="1"/>
    <col min="5127" max="5376" width="10.7109375" style="509"/>
    <col min="5377" max="5377" width="12.7109375" style="509" customWidth="1"/>
    <col min="5378" max="5378" width="100.7109375" style="509" customWidth="1"/>
    <col min="5379" max="5379" width="12.7109375" style="509" customWidth="1"/>
    <col min="5380" max="5381" width="21.7109375" style="509" customWidth="1"/>
    <col min="5382" max="5382" width="18.42578125" style="509" customWidth="1"/>
    <col min="5383" max="5632" width="10.7109375" style="509"/>
    <col min="5633" max="5633" width="12.7109375" style="509" customWidth="1"/>
    <col min="5634" max="5634" width="100.7109375" style="509" customWidth="1"/>
    <col min="5635" max="5635" width="12.7109375" style="509" customWidth="1"/>
    <col min="5636" max="5637" width="21.7109375" style="509" customWidth="1"/>
    <col min="5638" max="5638" width="18.42578125" style="509" customWidth="1"/>
    <col min="5639" max="5888" width="10.7109375" style="509"/>
    <col min="5889" max="5889" width="12.7109375" style="509" customWidth="1"/>
    <col min="5890" max="5890" width="100.7109375" style="509" customWidth="1"/>
    <col min="5891" max="5891" width="12.7109375" style="509" customWidth="1"/>
    <col min="5892" max="5893" width="21.7109375" style="509" customWidth="1"/>
    <col min="5894" max="5894" width="18.42578125" style="509" customWidth="1"/>
    <col min="5895" max="6144" width="10.7109375" style="509"/>
    <col min="6145" max="6145" width="12.7109375" style="509" customWidth="1"/>
    <col min="6146" max="6146" width="100.7109375" style="509" customWidth="1"/>
    <col min="6147" max="6147" width="12.7109375" style="509" customWidth="1"/>
    <col min="6148" max="6149" width="21.7109375" style="509" customWidth="1"/>
    <col min="6150" max="6150" width="18.42578125" style="509" customWidth="1"/>
    <col min="6151" max="6400" width="10.7109375" style="509"/>
    <col min="6401" max="6401" width="12.7109375" style="509" customWidth="1"/>
    <col min="6402" max="6402" width="100.7109375" style="509" customWidth="1"/>
    <col min="6403" max="6403" width="12.7109375" style="509" customWidth="1"/>
    <col min="6404" max="6405" width="21.7109375" style="509" customWidth="1"/>
    <col min="6406" max="6406" width="18.42578125" style="509" customWidth="1"/>
    <col min="6407" max="6656" width="10.7109375" style="509"/>
    <col min="6657" max="6657" width="12.7109375" style="509" customWidth="1"/>
    <col min="6658" max="6658" width="100.7109375" style="509" customWidth="1"/>
    <col min="6659" max="6659" width="12.7109375" style="509" customWidth="1"/>
    <col min="6660" max="6661" width="21.7109375" style="509" customWidth="1"/>
    <col min="6662" max="6662" width="18.42578125" style="509" customWidth="1"/>
    <col min="6663" max="6912" width="10.7109375" style="509"/>
    <col min="6913" max="6913" width="12.7109375" style="509" customWidth="1"/>
    <col min="6914" max="6914" width="100.7109375" style="509" customWidth="1"/>
    <col min="6915" max="6915" width="12.7109375" style="509" customWidth="1"/>
    <col min="6916" max="6917" width="21.7109375" style="509" customWidth="1"/>
    <col min="6918" max="6918" width="18.42578125" style="509" customWidth="1"/>
    <col min="6919" max="7168" width="10.7109375" style="509"/>
    <col min="7169" max="7169" width="12.7109375" style="509" customWidth="1"/>
    <col min="7170" max="7170" width="100.7109375" style="509" customWidth="1"/>
    <col min="7171" max="7171" width="12.7109375" style="509" customWidth="1"/>
    <col min="7172" max="7173" width="21.7109375" style="509" customWidth="1"/>
    <col min="7174" max="7174" width="18.42578125" style="509" customWidth="1"/>
    <col min="7175" max="7424" width="10.7109375" style="509"/>
    <col min="7425" max="7425" width="12.7109375" style="509" customWidth="1"/>
    <col min="7426" max="7426" width="100.7109375" style="509" customWidth="1"/>
    <col min="7427" max="7427" width="12.7109375" style="509" customWidth="1"/>
    <col min="7428" max="7429" width="21.7109375" style="509" customWidth="1"/>
    <col min="7430" max="7430" width="18.42578125" style="509" customWidth="1"/>
    <col min="7431" max="7680" width="10.7109375" style="509"/>
    <col min="7681" max="7681" width="12.7109375" style="509" customWidth="1"/>
    <col min="7682" max="7682" width="100.7109375" style="509" customWidth="1"/>
    <col min="7683" max="7683" width="12.7109375" style="509" customWidth="1"/>
    <col min="7684" max="7685" width="21.7109375" style="509" customWidth="1"/>
    <col min="7686" max="7686" width="18.42578125" style="509" customWidth="1"/>
    <col min="7687" max="7936" width="10.7109375" style="509"/>
    <col min="7937" max="7937" width="12.7109375" style="509" customWidth="1"/>
    <col min="7938" max="7938" width="100.7109375" style="509" customWidth="1"/>
    <col min="7939" max="7939" width="12.7109375" style="509" customWidth="1"/>
    <col min="7940" max="7941" width="21.7109375" style="509" customWidth="1"/>
    <col min="7942" max="7942" width="18.42578125" style="509" customWidth="1"/>
    <col min="7943" max="8192" width="10.7109375" style="509"/>
    <col min="8193" max="8193" width="12.7109375" style="509" customWidth="1"/>
    <col min="8194" max="8194" width="100.7109375" style="509" customWidth="1"/>
    <col min="8195" max="8195" width="12.7109375" style="509" customWidth="1"/>
    <col min="8196" max="8197" width="21.7109375" style="509" customWidth="1"/>
    <col min="8198" max="8198" width="18.42578125" style="509" customWidth="1"/>
    <col min="8199" max="8448" width="10.7109375" style="509"/>
    <col min="8449" max="8449" width="12.7109375" style="509" customWidth="1"/>
    <col min="8450" max="8450" width="100.7109375" style="509" customWidth="1"/>
    <col min="8451" max="8451" width="12.7109375" style="509" customWidth="1"/>
    <col min="8452" max="8453" width="21.7109375" style="509" customWidth="1"/>
    <col min="8454" max="8454" width="18.42578125" style="509" customWidth="1"/>
    <col min="8455" max="8704" width="10.7109375" style="509"/>
    <col min="8705" max="8705" width="12.7109375" style="509" customWidth="1"/>
    <col min="8706" max="8706" width="100.7109375" style="509" customWidth="1"/>
    <col min="8707" max="8707" width="12.7109375" style="509" customWidth="1"/>
    <col min="8708" max="8709" width="21.7109375" style="509" customWidth="1"/>
    <col min="8710" max="8710" width="18.42578125" style="509" customWidth="1"/>
    <col min="8711" max="8960" width="10.7109375" style="509"/>
    <col min="8961" max="8961" width="12.7109375" style="509" customWidth="1"/>
    <col min="8962" max="8962" width="100.7109375" style="509" customWidth="1"/>
    <col min="8963" max="8963" width="12.7109375" style="509" customWidth="1"/>
    <col min="8964" max="8965" width="21.7109375" style="509" customWidth="1"/>
    <col min="8966" max="8966" width="18.42578125" style="509" customWidth="1"/>
    <col min="8967" max="9216" width="10.7109375" style="509"/>
    <col min="9217" max="9217" width="12.7109375" style="509" customWidth="1"/>
    <col min="9218" max="9218" width="100.7109375" style="509" customWidth="1"/>
    <col min="9219" max="9219" width="12.7109375" style="509" customWidth="1"/>
    <col min="9220" max="9221" width="21.7109375" style="509" customWidth="1"/>
    <col min="9222" max="9222" width="18.42578125" style="509" customWidth="1"/>
    <col min="9223" max="9472" width="10.7109375" style="509"/>
    <col min="9473" max="9473" width="12.7109375" style="509" customWidth="1"/>
    <col min="9474" max="9474" width="100.7109375" style="509" customWidth="1"/>
    <col min="9475" max="9475" width="12.7109375" style="509" customWidth="1"/>
    <col min="9476" max="9477" width="21.7109375" style="509" customWidth="1"/>
    <col min="9478" max="9478" width="18.42578125" style="509" customWidth="1"/>
    <col min="9479" max="9728" width="10.7109375" style="509"/>
    <col min="9729" max="9729" width="12.7109375" style="509" customWidth="1"/>
    <col min="9730" max="9730" width="100.7109375" style="509" customWidth="1"/>
    <col min="9731" max="9731" width="12.7109375" style="509" customWidth="1"/>
    <col min="9732" max="9733" width="21.7109375" style="509" customWidth="1"/>
    <col min="9734" max="9734" width="18.42578125" style="509" customWidth="1"/>
    <col min="9735" max="9984" width="10.7109375" style="509"/>
    <col min="9985" max="9985" width="12.7109375" style="509" customWidth="1"/>
    <col min="9986" max="9986" width="100.7109375" style="509" customWidth="1"/>
    <col min="9987" max="9987" width="12.7109375" style="509" customWidth="1"/>
    <col min="9988" max="9989" width="21.7109375" style="509" customWidth="1"/>
    <col min="9990" max="9990" width="18.42578125" style="509" customWidth="1"/>
    <col min="9991" max="10240" width="10.7109375" style="509"/>
    <col min="10241" max="10241" width="12.7109375" style="509" customWidth="1"/>
    <col min="10242" max="10242" width="100.7109375" style="509" customWidth="1"/>
    <col min="10243" max="10243" width="12.7109375" style="509" customWidth="1"/>
    <col min="10244" max="10245" width="21.7109375" style="509" customWidth="1"/>
    <col min="10246" max="10246" width="18.42578125" style="509" customWidth="1"/>
    <col min="10247" max="10496" width="10.7109375" style="509"/>
    <col min="10497" max="10497" width="12.7109375" style="509" customWidth="1"/>
    <col min="10498" max="10498" width="100.7109375" style="509" customWidth="1"/>
    <col min="10499" max="10499" width="12.7109375" style="509" customWidth="1"/>
    <col min="10500" max="10501" width="21.7109375" style="509" customWidth="1"/>
    <col min="10502" max="10502" width="18.42578125" style="509" customWidth="1"/>
    <col min="10503" max="10752" width="10.7109375" style="509"/>
    <col min="10753" max="10753" width="12.7109375" style="509" customWidth="1"/>
    <col min="10754" max="10754" width="100.7109375" style="509" customWidth="1"/>
    <col min="10755" max="10755" width="12.7109375" style="509" customWidth="1"/>
    <col min="10756" max="10757" width="21.7109375" style="509" customWidth="1"/>
    <col min="10758" max="10758" width="18.42578125" style="509" customWidth="1"/>
    <col min="10759" max="11008" width="10.7109375" style="509"/>
    <col min="11009" max="11009" width="12.7109375" style="509" customWidth="1"/>
    <col min="11010" max="11010" width="100.7109375" style="509" customWidth="1"/>
    <col min="11011" max="11011" width="12.7109375" style="509" customWidth="1"/>
    <col min="11012" max="11013" width="21.7109375" style="509" customWidth="1"/>
    <col min="11014" max="11014" width="18.42578125" style="509" customWidth="1"/>
    <col min="11015" max="11264" width="10.7109375" style="509"/>
    <col min="11265" max="11265" width="12.7109375" style="509" customWidth="1"/>
    <col min="11266" max="11266" width="100.7109375" style="509" customWidth="1"/>
    <col min="11267" max="11267" width="12.7109375" style="509" customWidth="1"/>
    <col min="11268" max="11269" width="21.7109375" style="509" customWidth="1"/>
    <col min="11270" max="11270" width="18.42578125" style="509" customWidth="1"/>
    <col min="11271" max="11520" width="10.7109375" style="509"/>
    <col min="11521" max="11521" width="12.7109375" style="509" customWidth="1"/>
    <col min="11522" max="11522" width="100.7109375" style="509" customWidth="1"/>
    <col min="11523" max="11523" width="12.7109375" style="509" customWidth="1"/>
    <col min="11524" max="11525" width="21.7109375" style="509" customWidth="1"/>
    <col min="11526" max="11526" width="18.42578125" style="509" customWidth="1"/>
    <col min="11527" max="11776" width="10.7109375" style="509"/>
    <col min="11777" max="11777" width="12.7109375" style="509" customWidth="1"/>
    <col min="11778" max="11778" width="100.7109375" style="509" customWidth="1"/>
    <col min="11779" max="11779" width="12.7109375" style="509" customWidth="1"/>
    <col min="11780" max="11781" width="21.7109375" style="509" customWidth="1"/>
    <col min="11782" max="11782" width="18.42578125" style="509" customWidth="1"/>
    <col min="11783" max="12032" width="10.7109375" style="509"/>
    <col min="12033" max="12033" width="12.7109375" style="509" customWidth="1"/>
    <col min="12034" max="12034" width="100.7109375" style="509" customWidth="1"/>
    <col min="12035" max="12035" width="12.7109375" style="509" customWidth="1"/>
    <col min="12036" max="12037" width="21.7109375" style="509" customWidth="1"/>
    <col min="12038" max="12038" width="18.42578125" style="509" customWidth="1"/>
    <col min="12039" max="12288" width="10.7109375" style="509"/>
    <col min="12289" max="12289" width="12.7109375" style="509" customWidth="1"/>
    <col min="12290" max="12290" width="100.7109375" style="509" customWidth="1"/>
    <col min="12291" max="12291" width="12.7109375" style="509" customWidth="1"/>
    <col min="12292" max="12293" width="21.7109375" style="509" customWidth="1"/>
    <col min="12294" max="12294" width="18.42578125" style="509" customWidth="1"/>
    <col min="12295" max="12544" width="10.7109375" style="509"/>
    <col min="12545" max="12545" width="12.7109375" style="509" customWidth="1"/>
    <col min="12546" max="12546" width="100.7109375" style="509" customWidth="1"/>
    <col min="12547" max="12547" width="12.7109375" style="509" customWidth="1"/>
    <col min="12548" max="12549" width="21.7109375" style="509" customWidth="1"/>
    <col min="12550" max="12550" width="18.42578125" style="509" customWidth="1"/>
    <col min="12551" max="12800" width="10.7109375" style="509"/>
    <col min="12801" max="12801" width="12.7109375" style="509" customWidth="1"/>
    <col min="12802" max="12802" width="100.7109375" style="509" customWidth="1"/>
    <col min="12803" max="12803" width="12.7109375" style="509" customWidth="1"/>
    <col min="12804" max="12805" width="21.7109375" style="509" customWidth="1"/>
    <col min="12806" max="12806" width="18.42578125" style="509" customWidth="1"/>
    <col min="12807" max="13056" width="10.7109375" style="509"/>
    <col min="13057" max="13057" width="12.7109375" style="509" customWidth="1"/>
    <col min="13058" max="13058" width="100.7109375" style="509" customWidth="1"/>
    <col min="13059" max="13059" width="12.7109375" style="509" customWidth="1"/>
    <col min="13060" max="13061" width="21.7109375" style="509" customWidth="1"/>
    <col min="13062" max="13062" width="18.42578125" style="509" customWidth="1"/>
    <col min="13063" max="13312" width="10.7109375" style="509"/>
    <col min="13313" max="13313" width="12.7109375" style="509" customWidth="1"/>
    <col min="13314" max="13314" width="100.7109375" style="509" customWidth="1"/>
    <col min="13315" max="13315" width="12.7109375" style="509" customWidth="1"/>
    <col min="13316" max="13317" width="21.7109375" style="509" customWidth="1"/>
    <col min="13318" max="13318" width="18.42578125" style="509" customWidth="1"/>
    <col min="13319" max="13568" width="10.7109375" style="509"/>
    <col min="13569" max="13569" width="12.7109375" style="509" customWidth="1"/>
    <col min="13570" max="13570" width="100.7109375" style="509" customWidth="1"/>
    <col min="13571" max="13571" width="12.7109375" style="509" customWidth="1"/>
    <col min="13572" max="13573" width="21.7109375" style="509" customWidth="1"/>
    <col min="13574" max="13574" width="18.42578125" style="509" customWidth="1"/>
    <col min="13575" max="13824" width="10.7109375" style="509"/>
    <col min="13825" max="13825" width="12.7109375" style="509" customWidth="1"/>
    <col min="13826" max="13826" width="100.7109375" style="509" customWidth="1"/>
    <col min="13827" max="13827" width="12.7109375" style="509" customWidth="1"/>
    <col min="13828" max="13829" width="21.7109375" style="509" customWidth="1"/>
    <col min="13830" max="13830" width="18.42578125" style="509" customWidth="1"/>
    <col min="13831" max="14080" width="10.7109375" style="509"/>
    <col min="14081" max="14081" width="12.7109375" style="509" customWidth="1"/>
    <col min="14082" max="14082" width="100.7109375" style="509" customWidth="1"/>
    <col min="14083" max="14083" width="12.7109375" style="509" customWidth="1"/>
    <col min="14084" max="14085" width="21.7109375" style="509" customWidth="1"/>
    <col min="14086" max="14086" width="18.42578125" style="509" customWidth="1"/>
    <col min="14087" max="14336" width="10.7109375" style="509"/>
    <col min="14337" max="14337" width="12.7109375" style="509" customWidth="1"/>
    <col min="14338" max="14338" width="100.7109375" style="509" customWidth="1"/>
    <col min="14339" max="14339" width="12.7109375" style="509" customWidth="1"/>
    <col min="14340" max="14341" width="21.7109375" style="509" customWidth="1"/>
    <col min="14342" max="14342" width="18.42578125" style="509" customWidth="1"/>
    <col min="14343" max="14592" width="10.7109375" style="509"/>
    <col min="14593" max="14593" width="12.7109375" style="509" customWidth="1"/>
    <col min="14594" max="14594" width="100.7109375" style="509" customWidth="1"/>
    <col min="14595" max="14595" width="12.7109375" style="509" customWidth="1"/>
    <col min="14596" max="14597" width="21.7109375" style="509" customWidth="1"/>
    <col min="14598" max="14598" width="18.42578125" style="509" customWidth="1"/>
    <col min="14599" max="14848" width="10.7109375" style="509"/>
    <col min="14849" max="14849" width="12.7109375" style="509" customWidth="1"/>
    <col min="14850" max="14850" width="100.7109375" style="509" customWidth="1"/>
    <col min="14851" max="14851" width="12.7109375" style="509" customWidth="1"/>
    <col min="14852" max="14853" width="21.7109375" style="509" customWidth="1"/>
    <col min="14854" max="14854" width="18.42578125" style="509" customWidth="1"/>
    <col min="14855" max="15104" width="10.7109375" style="509"/>
    <col min="15105" max="15105" width="12.7109375" style="509" customWidth="1"/>
    <col min="15106" max="15106" width="100.7109375" style="509" customWidth="1"/>
    <col min="15107" max="15107" width="12.7109375" style="509" customWidth="1"/>
    <col min="15108" max="15109" width="21.7109375" style="509" customWidth="1"/>
    <col min="15110" max="15110" width="18.42578125" style="509" customWidth="1"/>
    <col min="15111" max="15360" width="10.7109375" style="509"/>
    <col min="15361" max="15361" width="12.7109375" style="509" customWidth="1"/>
    <col min="15362" max="15362" width="100.7109375" style="509" customWidth="1"/>
    <col min="15363" max="15363" width="12.7109375" style="509" customWidth="1"/>
    <col min="15364" max="15365" width="21.7109375" style="509" customWidth="1"/>
    <col min="15366" max="15366" width="18.42578125" style="509" customWidth="1"/>
    <col min="15367" max="15616" width="10.7109375" style="509"/>
    <col min="15617" max="15617" width="12.7109375" style="509" customWidth="1"/>
    <col min="15618" max="15618" width="100.7109375" style="509" customWidth="1"/>
    <col min="15619" max="15619" width="12.7109375" style="509" customWidth="1"/>
    <col min="15620" max="15621" width="21.7109375" style="509" customWidth="1"/>
    <col min="15622" max="15622" width="18.42578125" style="509" customWidth="1"/>
    <col min="15623" max="15872" width="10.7109375" style="509"/>
    <col min="15873" max="15873" width="12.7109375" style="509" customWidth="1"/>
    <col min="15874" max="15874" width="100.7109375" style="509" customWidth="1"/>
    <col min="15875" max="15875" width="12.7109375" style="509" customWidth="1"/>
    <col min="15876" max="15877" width="21.7109375" style="509" customWidth="1"/>
    <col min="15878" max="15878" width="18.42578125" style="509" customWidth="1"/>
    <col min="15879" max="16128" width="10.7109375" style="509"/>
    <col min="16129" max="16129" width="12.7109375" style="509" customWidth="1"/>
    <col min="16130" max="16130" width="100.7109375" style="509" customWidth="1"/>
    <col min="16131" max="16131" width="12.7109375" style="509" customWidth="1"/>
    <col min="16132" max="16133" width="21.7109375" style="509" customWidth="1"/>
    <col min="16134" max="16134" width="18.42578125" style="509" customWidth="1"/>
    <col min="16135" max="16384" width="10.7109375" style="509"/>
  </cols>
  <sheetData>
    <row r="1" spans="1:5" ht="20.100000000000001" customHeight="1" x14ac:dyDescent="0.2">
      <c r="A1" s="507" t="s">
        <v>19136</v>
      </c>
      <c r="B1" s="507"/>
      <c r="C1" s="508"/>
      <c r="D1" s="236" t="s">
        <v>18251</v>
      </c>
    </row>
    <row r="2" spans="1:5" ht="20.100000000000001" customHeight="1" x14ac:dyDescent="0.2">
      <c r="A2" s="510">
        <v>30.9</v>
      </c>
      <c r="B2" s="511"/>
      <c r="C2" s="512"/>
      <c r="D2" s="237"/>
    </row>
    <row r="3" spans="1:5" ht="24.95" customHeight="1" x14ac:dyDescent="0.2">
      <c r="A3" s="513" t="s">
        <v>3203</v>
      </c>
      <c r="B3" s="514" t="s">
        <v>3204</v>
      </c>
      <c r="C3" s="515" t="s">
        <v>3205</v>
      </c>
      <c r="D3" s="516" t="s">
        <v>763</v>
      </c>
    </row>
    <row r="4" spans="1:5" ht="24.95" customHeight="1" x14ac:dyDescent="0.2">
      <c r="A4" s="561">
        <v>1</v>
      </c>
      <c r="B4" s="561" t="s">
        <v>7</v>
      </c>
      <c r="C4" s="562"/>
      <c r="D4" s="563"/>
      <c r="E4" s="520" t="s">
        <v>16567</v>
      </c>
    </row>
    <row r="5" spans="1:5" ht="24.95" customHeight="1" x14ac:dyDescent="0.2">
      <c r="A5" s="561">
        <v>102</v>
      </c>
      <c r="B5" s="561" t="s">
        <v>59</v>
      </c>
      <c r="C5" s="562"/>
      <c r="D5" s="563"/>
    </row>
    <row r="6" spans="1:5" ht="24.95" customHeight="1" x14ac:dyDescent="0.2">
      <c r="A6" s="517">
        <v>10201</v>
      </c>
      <c r="B6" s="517" t="s">
        <v>2859</v>
      </c>
      <c r="C6" s="518" t="s">
        <v>16122</v>
      </c>
      <c r="D6" s="519">
        <v>20.84</v>
      </c>
    </row>
    <row r="7" spans="1:5" ht="24.95" customHeight="1" x14ac:dyDescent="0.2">
      <c r="A7" s="517">
        <v>10202</v>
      </c>
      <c r="B7" s="517" t="s">
        <v>2163</v>
      </c>
      <c r="C7" s="518" t="s">
        <v>16122</v>
      </c>
      <c r="D7" s="519">
        <v>11.22</v>
      </c>
    </row>
    <row r="8" spans="1:5" ht="24.95" customHeight="1" x14ac:dyDescent="0.2">
      <c r="A8" s="517">
        <v>10203</v>
      </c>
      <c r="B8" s="517" t="s">
        <v>2164</v>
      </c>
      <c r="C8" s="518" t="s">
        <v>16122</v>
      </c>
      <c r="D8" s="519">
        <v>22.44</v>
      </c>
    </row>
    <row r="9" spans="1:5" ht="24.95" customHeight="1" x14ac:dyDescent="0.2">
      <c r="A9" s="517">
        <v>10204</v>
      </c>
      <c r="B9" s="517" t="s">
        <v>3206</v>
      </c>
      <c r="C9" s="518" t="s">
        <v>16122</v>
      </c>
      <c r="D9" s="519">
        <v>16.04</v>
      </c>
    </row>
    <row r="10" spans="1:5" ht="24.95" customHeight="1" x14ac:dyDescent="0.2">
      <c r="A10" s="517">
        <v>10205</v>
      </c>
      <c r="B10" s="517" t="s">
        <v>2165</v>
      </c>
      <c r="C10" s="518" t="s">
        <v>16122</v>
      </c>
      <c r="D10" s="519">
        <v>14.43</v>
      </c>
    </row>
    <row r="11" spans="1:5" ht="24.95" customHeight="1" x14ac:dyDescent="0.2">
      <c r="A11" s="517">
        <v>10206</v>
      </c>
      <c r="B11" s="517" t="s">
        <v>2858</v>
      </c>
      <c r="C11" s="518" t="s">
        <v>16122</v>
      </c>
      <c r="D11" s="519">
        <v>40.08</v>
      </c>
    </row>
    <row r="12" spans="1:5" ht="24.95" customHeight="1" x14ac:dyDescent="0.2">
      <c r="A12" s="517">
        <v>10207</v>
      </c>
      <c r="B12" s="517" t="s">
        <v>2166</v>
      </c>
      <c r="C12" s="518" t="s">
        <v>16122</v>
      </c>
      <c r="D12" s="519">
        <v>40.08</v>
      </c>
    </row>
    <row r="13" spans="1:5" ht="24.95" customHeight="1" x14ac:dyDescent="0.2">
      <c r="A13" s="517">
        <v>10208</v>
      </c>
      <c r="B13" s="517" t="s">
        <v>2167</v>
      </c>
      <c r="C13" s="518" t="s">
        <v>16122</v>
      </c>
      <c r="D13" s="519">
        <v>8.01</v>
      </c>
    </row>
    <row r="14" spans="1:5" ht="24.95" customHeight="1" x14ac:dyDescent="0.2">
      <c r="A14" s="517">
        <v>10209</v>
      </c>
      <c r="B14" s="517" t="s">
        <v>2860</v>
      </c>
      <c r="C14" s="518" t="s">
        <v>15866</v>
      </c>
      <c r="D14" s="519">
        <v>48.09</v>
      </c>
    </row>
    <row r="15" spans="1:5" ht="24.95" customHeight="1" x14ac:dyDescent="0.2">
      <c r="A15" s="517">
        <v>10210</v>
      </c>
      <c r="B15" s="517" t="s">
        <v>2168</v>
      </c>
      <c r="C15" s="518" t="s">
        <v>15866</v>
      </c>
      <c r="D15" s="519">
        <v>225.78</v>
      </c>
    </row>
    <row r="16" spans="1:5" ht="24.95" customHeight="1" x14ac:dyDescent="0.2">
      <c r="A16" s="517">
        <v>10212</v>
      </c>
      <c r="B16" s="517" t="s">
        <v>2169</v>
      </c>
      <c r="C16" s="518" t="s">
        <v>16122</v>
      </c>
      <c r="D16" s="519">
        <v>9.6199999999999992</v>
      </c>
    </row>
    <row r="17" spans="1:4" ht="24.95" customHeight="1" x14ac:dyDescent="0.2">
      <c r="A17" s="517">
        <v>10213</v>
      </c>
      <c r="B17" s="517" t="s">
        <v>3207</v>
      </c>
      <c r="C17" s="518" t="s">
        <v>16122</v>
      </c>
      <c r="D17" s="519">
        <v>11.22</v>
      </c>
    </row>
    <row r="18" spans="1:4" ht="24.95" customHeight="1" x14ac:dyDescent="0.2">
      <c r="A18" s="517">
        <v>10214</v>
      </c>
      <c r="B18" s="517" t="s">
        <v>2170</v>
      </c>
      <c r="C18" s="518" t="s">
        <v>16122</v>
      </c>
      <c r="D18" s="519">
        <v>12.83</v>
      </c>
    </row>
    <row r="19" spans="1:4" ht="24.95" customHeight="1" x14ac:dyDescent="0.2">
      <c r="A19" s="517">
        <v>10215</v>
      </c>
      <c r="B19" s="517" t="s">
        <v>2171</v>
      </c>
      <c r="C19" s="518" t="s">
        <v>16122</v>
      </c>
      <c r="D19" s="519">
        <v>8.01</v>
      </c>
    </row>
    <row r="20" spans="1:4" ht="24.95" customHeight="1" x14ac:dyDescent="0.2">
      <c r="A20" s="517">
        <v>10216</v>
      </c>
      <c r="B20" s="517" t="s">
        <v>3208</v>
      </c>
      <c r="C20" s="518" t="s">
        <v>5</v>
      </c>
      <c r="D20" s="519">
        <v>8.01</v>
      </c>
    </row>
    <row r="21" spans="1:4" ht="24.95" customHeight="1" x14ac:dyDescent="0.2">
      <c r="A21" s="517">
        <v>10218</v>
      </c>
      <c r="B21" s="517" t="s">
        <v>2172</v>
      </c>
      <c r="C21" s="518" t="s">
        <v>16122</v>
      </c>
      <c r="D21" s="519">
        <v>9.83</v>
      </c>
    </row>
    <row r="22" spans="1:4" ht="24.95" customHeight="1" x14ac:dyDescent="0.2">
      <c r="A22" s="517">
        <v>10219</v>
      </c>
      <c r="B22" s="517" t="s">
        <v>2173</v>
      </c>
      <c r="C22" s="518" t="s">
        <v>15866</v>
      </c>
      <c r="D22" s="519">
        <v>265.5</v>
      </c>
    </row>
    <row r="23" spans="1:4" ht="24.95" customHeight="1" x14ac:dyDescent="0.2">
      <c r="A23" s="517">
        <v>10220</v>
      </c>
      <c r="B23" s="517" t="s">
        <v>2174</v>
      </c>
      <c r="C23" s="518" t="s">
        <v>16122</v>
      </c>
      <c r="D23" s="519">
        <v>9.8800000000000008</v>
      </c>
    </row>
    <row r="24" spans="1:4" ht="24.95" customHeight="1" x14ac:dyDescent="0.2">
      <c r="A24" s="517">
        <v>10221</v>
      </c>
      <c r="B24" s="517" t="s">
        <v>2175</v>
      </c>
      <c r="C24" s="518" t="s">
        <v>2885</v>
      </c>
      <c r="D24" s="519">
        <v>24.48</v>
      </c>
    </row>
    <row r="25" spans="1:4" ht="24.95" customHeight="1" x14ac:dyDescent="0.2">
      <c r="A25" s="517">
        <v>10222</v>
      </c>
      <c r="B25" s="517" t="s">
        <v>2176</v>
      </c>
      <c r="C25" s="518" t="s">
        <v>16122</v>
      </c>
      <c r="D25" s="519">
        <v>17.75</v>
      </c>
    </row>
    <row r="26" spans="1:4" ht="24.95" customHeight="1" x14ac:dyDescent="0.2">
      <c r="A26" s="517">
        <v>10223</v>
      </c>
      <c r="B26" s="517" t="s">
        <v>2177</v>
      </c>
      <c r="C26" s="518" t="s">
        <v>2885</v>
      </c>
      <c r="D26" s="519">
        <v>16.649999999999999</v>
      </c>
    </row>
    <row r="27" spans="1:4" ht="24.95" customHeight="1" x14ac:dyDescent="0.2">
      <c r="A27" s="517">
        <v>10224</v>
      </c>
      <c r="B27" s="517" t="s">
        <v>757</v>
      </c>
      <c r="C27" s="518" t="s">
        <v>16122</v>
      </c>
      <c r="D27" s="519">
        <v>14.11</v>
      </c>
    </row>
    <row r="28" spans="1:4" ht="24.95" customHeight="1" x14ac:dyDescent="0.2">
      <c r="A28" s="517">
        <v>10225</v>
      </c>
      <c r="B28" s="517" t="s">
        <v>2178</v>
      </c>
      <c r="C28" s="518" t="s">
        <v>16122</v>
      </c>
      <c r="D28" s="519">
        <v>19.98</v>
      </c>
    </row>
    <row r="29" spans="1:4" ht="24.95" customHeight="1" x14ac:dyDescent="0.2">
      <c r="A29" s="517">
        <v>10226</v>
      </c>
      <c r="B29" s="517" t="s">
        <v>2179</v>
      </c>
      <c r="C29" s="518" t="s">
        <v>2885</v>
      </c>
      <c r="D29" s="519">
        <v>19.98</v>
      </c>
    </row>
    <row r="30" spans="1:4" ht="24.95" customHeight="1" x14ac:dyDescent="0.2">
      <c r="A30" s="517">
        <v>10227</v>
      </c>
      <c r="B30" s="517" t="s">
        <v>16568</v>
      </c>
      <c r="C30" s="518" t="s">
        <v>2885</v>
      </c>
      <c r="D30" s="519">
        <v>33.299999999999997</v>
      </c>
    </row>
    <row r="31" spans="1:4" ht="24.95" customHeight="1" x14ac:dyDescent="0.2">
      <c r="A31" s="517">
        <v>10228</v>
      </c>
      <c r="B31" s="517" t="s">
        <v>2180</v>
      </c>
      <c r="C31" s="518" t="s">
        <v>16122</v>
      </c>
      <c r="D31" s="519">
        <v>5.43</v>
      </c>
    </row>
    <row r="32" spans="1:4" ht="24.95" customHeight="1" x14ac:dyDescent="0.2">
      <c r="A32" s="517">
        <v>10229</v>
      </c>
      <c r="B32" s="517" t="s">
        <v>2181</v>
      </c>
      <c r="C32" s="518" t="s">
        <v>2885</v>
      </c>
      <c r="D32" s="519">
        <v>32.06</v>
      </c>
    </row>
    <row r="33" spans="1:4" ht="24.95" customHeight="1" x14ac:dyDescent="0.2">
      <c r="A33" s="517">
        <v>10230</v>
      </c>
      <c r="B33" s="517" t="s">
        <v>2182</v>
      </c>
      <c r="C33" s="518" t="s">
        <v>16122</v>
      </c>
      <c r="D33" s="519">
        <v>5.12</v>
      </c>
    </row>
    <row r="34" spans="1:4" ht="24.95" customHeight="1" x14ac:dyDescent="0.2">
      <c r="A34" s="517">
        <v>10234</v>
      </c>
      <c r="B34" s="517" t="s">
        <v>3209</v>
      </c>
      <c r="C34" s="518" t="s">
        <v>16122</v>
      </c>
      <c r="D34" s="519">
        <v>20.84</v>
      </c>
    </row>
    <row r="35" spans="1:4" ht="24.95" customHeight="1" x14ac:dyDescent="0.2">
      <c r="A35" s="517">
        <v>10238</v>
      </c>
      <c r="B35" s="517" t="s">
        <v>2183</v>
      </c>
      <c r="C35" s="518" t="s">
        <v>16122</v>
      </c>
      <c r="D35" s="519">
        <v>8.01</v>
      </c>
    </row>
    <row r="36" spans="1:4" ht="24.95" customHeight="1" x14ac:dyDescent="0.2">
      <c r="A36" s="517">
        <v>10239</v>
      </c>
      <c r="B36" s="517" t="s">
        <v>3210</v>
      </c>
      <c r="C36" s="518" t="s">
        <v>16122</v>
      </c>
      <c r="D36" s="519">
        <v>31.22</v>
      </c>
    </row>
    <row r="37" spans="1:4" ht="24.95" customHeight="1" x14ac:dyDescent="0.2">
      <c r="A37" s="517">
        <v>10240</v>
      </c>
      <c r="B37" s="517" t="s">
        <v>2184</v>
      </c>
      <c r="C37" s="518" t="s">
        <v>2885</v>
      </c>
      <c r="D37" s="519">
        <v>8.85</v>
      </c>
    </row>
    <row r="38" spans="1:4" ht="24.95" customHeight="1" x14ac:dyDescent="0.2">
      <c r="A38" s="517">
        <v>10242</v>
      </c>
      <c r="B38" s="517" t="s">
        <v>2185</v>
      </c>
      <c r="C38" s="518" t="s">
        <v>16122</v>
      </c>
      <c r="D38" s="519">
        <v>2.83</v>
      </c>
    </row>
    <row r="39" spans="1:4" ht="24.95" customHeight="1" x14ac:dyDescent="0.2">
      <c r="A39" s="517">
        <v>10244</v>
      </c>
      <c r="B39" s="517" t="s">
        <v>2186</v>
      </c>
      <c r="C39" s="518" t="s">
        <v>5</v>
      </c>
      <c r="D39" s="519">
        <v>11.55</v>
      </c>
    </row>
    <row r="40" spans="1:4" ht="24.95" customHeight="1" x14ac:dyDescent="0.2">
      <c r="A40" s="517">
        <v>10246</v>
      </c>
      <c r="B40" s="517" t="s">
        <v>3211</v>
      </c>
      <c r="C40" s="518" t="s">
        <v>16122</v>
      </c>
      <c r="D40" s="519">
        <v>3.01</v>
      </c>
    </row>
    <row r="41" spans="1:4" ht="24.95" customHeight="1" x14ac:dyDescent="0.2">
      <c r="A41" s="517">
        <v>10253</v>
      </c>
      <c r="B41" s="517" t="s">
        <v>3212</v>
      </c>
      <c r="C41" s="518" t="s">
        <v>16122</v>
      </c>
      <c r="D41" s="519">
        <v>23.56</v>
      </c>
    </row>
    <row r="42" spans="1:4" ht="24.95" customHeight="1" x14ac:dyDescent="0.2">
      <c r="A42" s="517">
        <v>10254</v>
      </c>
      <c r="B42" s="517" t="s">
        <v>3213</v>
      </c>
      <c r="C42" s="518" t="s">
        <v>16122</v>
      </c>
      <c r="D42" s="519">
        <v>7.8</v>
      </c>
    </row>
    <row r="43" spans="1:4" ht="24.95" customHeight="1" x14ac:dyDescent="0.2">
      <c r="A43" s="517">
        <v>10255</v>
      </c>
      <c r="B43" s="517" t="s">
        <v>2187</v>
      </c>
      <c r="C43" s="518" t="s">
        <v>16122</v>
      </c>
      <c r="D43" s="519">
        <v>19.260000000000002</v>
      </c>
    </row>
    <row r="44" spans="1:4" ht="24.95" customHeight="1" x14ac:dyDescent="0.2">
      <c r="A44" s="517">
        <v>10256</v>
      </c>
      <c r="B44" s="517" t="s">
        <v>2188</v>
      </c>
      <c r="C44" s="518" t="s">
        <v>16122</v>
      </c>
      <c r="D44" s="519">
        <v>6.14</v>
      </c>
    </row>
    <row r="45" spans="1:4" ht="24.95" customHeight="1" x14ac:dyDescent="0.2">
      <c r="A45" s="517">
        <v>10259</v>
      </c>
      <c r="B45" s="517" t="s">
        <v>2189</v>
      </c>
      <c r="C45" s="518" t="s">
        <v>5</v>
      </c>
      <c r="D45" s="519">
        <v>1.86</v>
      </c>
    </row>
    <row r="46" spans="1:4" ht="24.95" customHeight="1" x14ac:dyDescent="0.2">
      <c r="A46" s="517">
        <v>10264</v>
      </c>
      <c r="B46" s="517" t="s">
        <v>2190</v>
      </c>
      <c r="C46" s="518" t="s">
        <v>16122</v>
      </c>
      <c r="D46" s="519">
        <v>22.23</v>
      </c>
    </row>
    <row r="47" spans="1:4" ht="24.95" customHeight="1" x14ac:dyDescent="0.2">
      <c r="A47" s="517">
        <v>10271</v>
      </c>
      <c r="B47" s="517" t="s">
        <v>2191</v>
      </c>
      <c r="C47" s="518" t="s">
        <v>2885</v>
      </c>
      <c r="D47" s="519">
        <v>11.94</v>
      </c>
    </row>
    <row r="48" spans="1:4" ht="24.95" customHeight="1" x14ac:dyDescent="0.2">
      <c r="A48" s="517">
        <v>10279</v>
      </c>
      <c r="B48" s="517" t="s">
        <v>2192</v>
      </c>
      <c r="C48" s="518" t="s">
        <v>2885</v>
      </c>
      <c r="D48" s="519">
        <v>18.63</v>
      </c>
    </row>
    <row r="49" spans="1:4" ht="24.95" customHeight="1" x14ac:dyDescent="0.2">
      <c r="A49" s="517">
        <v>10280</v>
      </c>
      <c r="B49" s="517" t="s">
        <v>2193</v>
      </c>
      <c r="C49" s="518" t="s">
        <v>16122</v>
      </c>
      <c r="D49" s="519">
        <v>6.99</v>
      </c>
    </row>
    <row r="50" spans="1:4" ht="24.95" customHeight="1" x14ac:dyDescent="0.2">
      <c r="A50" s="517">
        <v>10286</v>
      </c>
      <c r="B50" s="517" t="s">
        <v>2194</v>
      </c>
      <c r="C50" s="518" t="s">
        <v>16122</v>
      </c>
      <c r="D50" s="519">
        <v>11.86</v>
      </c>
    </row>
    <row r="51" spans="1:4" ht="24.95" customHeight="1" x14ac:dyDescent="0.2">
      <c r="A51" s="517">
        <v>10292</v>
      </c>
      <c r="B51" s="517" t="s">
        <v>2195</v>
      </c>
      <c r="C51" s="518" t="s">
        <v>5</v>
      </c>
      <c r="D51" s="519">
        <v>0.5</v>
      </c>
    </row>
    <row r="52" spans="1:4" ht="24.95" customHeight="1" x14ac:dyDescent="0.2">
      <c r="A52" s="561">
        <v>103</v>
      </c>
      <c r="B52" s="561" t="s">
        <v>59</v>
      </c>
      <c r="C52" s="562"/>
      <c r="D52" s="563"/>
    </row>
    <row r="53" spans="1:4" ht="24.95" customHeight="1" x14ac:dyDescent="0.2">
      <c r="A53" s="517">
        <v>10315</v>
      </c>
      <c r="B53" s="517" t="s">
        <v>2196</v>
      </c>
      <c r="C53" s="518" t="s">
        <v>16122</v>
      </c>
      <c r="D53" s="519">
        <v>9.19</v>
      </c>
    </row>
    <row r="54" spans="1:4" ht="24.95" customHeight="1" x14ac:dyDescent="0.2">
      <c r="A54" s="517">
        <v>10317</v>
      </c>
      <c r="B54" s="517" t="s">
        <v>2197</v>
      </c>
      <c r="C54" s="518" t="s">
        <v>16122</v>
      </c>
      <c r="D54" s="519">
        <v>96.19</v>
      </c>
    </row>
    <row r="55" spans="1:4" ht="24.95" customHeight="1" x14ac:dyDescent="0.2">
      <c r="A55" s="517">
        <v>10318</v>
      </c>
      <c r="B55" s="517" t="s">
        <v>2198</v>
      </c>
      <c r="C55" s="518" t="s">
        <v>16122</v>
      </c>
      <c r="D55" s="519">
        <v>11.35</v>
      </c>
    </row>
    <row r="56" spans="1:4" ht="24.95" customHeight="1" x14ac:dyDescent="0.2">
      <c r="A56" s="517">
        <v>10319</v>
      </c>
      <c r="B56" s="517" t="s">
        <v>2199</v>
      </c>
      <c r="C56" s="518" t="s">
        <v>16122</v>
      </c>
      <c r="D56" s="519">
        <v>14.77</v>
      </c>
    </row>
    <row r="57" spans="1:4" ht="24.95" customHeight="1" x14ac:dyDescent="0.2">
      <c r="A57" s="517">
        <v>10320</v>
      </c>
      <c r="B57" s="517" t="s">
        <v>2200</v>
      </c>
      <c r="C57" s="518" t="s">
        <v>16122</v>
      </c>
      <c r="D57" s="519">
        <v>1.61</v>
      </c>
    </row>
    <row r="58" spans="1:4" ht="24.95" customHeight="1" x14ac:dyDescent="0.2">
      <c r="A58" s="517">
        <v>10323</v>
      </c>
      <c r="B58" s="517" t="s">
        <v>2201</v>
      </c>
      <c r="C58" s="518" t="s">
        <v>2885</v>
      </c>
      <c r="D58" s="519">
        <v>8.85</v>
      </c>
    </row>
    <row r="59" spans="1:4" ht="24.95" customHeight="1" x14ac:dyDescent="0.2">
      <c r="A59" s="517">
        <v>10324</v>
      </c>
      <c r="B59" s="517" t="s">
        <v>2202</v>
      </c>
      <c r="C59" s="518" t="s">
        <v>16122</v>
      </c>
      <c r="D59" s="519">
        <v>7.07</v>
      </c>
    </row>
    <row r="60" spans="1:4" ht="24.95" customHeight="1" x14ac:dyDescent="0.2">
      <c r="A60" s="517">
        <v>10325</v>
      </c>
      <c r="B60" s="517" t="s">
        <v>2203</v>
      </c>
      <c r="C60" s="518" t="s">
        <v>16122</v>
      </c>
      <c r="D60" s="519">
        <v>23.56</v>
      </c>
    </row>
    <row r="61" spans="1:4" ht="24.95" customHeight="1" x14ac:dyDescent="0.2">
      <c r="A61" s="517">
        <v>10326</v>
      </c>
      <c r="B61" s="517" t="s">
        <v>2204</v>
      </c>
      <c r="C61" s="518" t="s">
        <v>16122</v>
      </c>
      <c r="D61" s="519">
        <v>23.56</v>
      </c>
    </row>
    <row r="62" spans="1:4" ht="24.95" customHeight="1" x14ac:dyDescent="0.2">
      <c r="A62" s="517">
        <v>10327</v>
      </c>
      <c r="B62" s="517" t="s">
        <v>2205</v>
      </c>
      <c r="C62" s="518" t="s">
        <v>5</v>
      </c>
      <c r="D62" s="519">
        <v>2</v>
      </c>
    </row>
    <row r="63" spans="1:4" ht="24.95" customHeight="1" x14ac:dyDescent="0.2">
      <c r="A63" s="517">
        <v>10329</v>
      </c>
      <c r="B63" s="517" t="s">
        <v>2206</v>
      </c>
      <c r="C63" s="518" t="s">
        <v>2885</v>
      </c>
      <c r="D63" s="519">
        <v>16.52</v>
      </c>
    </row>
    <row r="64" spans="1:4" ht="24.95" customHeight="1" x14ac:dyDescent="0.2">
      <c r="A64" s="517">
        <v>10331</v>
      </c>
      <c r="B64" s="517" t="s">
        <v>2207</v>
      </c>
      <c r="C64" s="518" t="s">
        <v>16122</v>
      </c>
      <c r="D64" s="519">
        <v>8.59</v>
      </c>
    </row>
    <row r="65" spans="1:4" ht="24.95" customHeight="1" x14ac:dyDescent="0.2">
      <c r="A65" s="517">
        <v>10332</v>
      </c>
      <c r="B65" s="517" t="s">
        <v>2208</v>
      </c>
      <c r="C65" s="518" t="s">
        <v>5</v>
      </c>
      <c r="D65" s="519">
        <v>2.98</v>
      </c>
    </row>
    <row r="66" spans="1:4" ht="24.95" customHeight="1" x14ac:dyDescent="0.2">
      <c r="A66" s="517">
        <v>10333</v>
      </c>
      <c r="B66" s="517" t="s">
        <v>2209</v>
      </c>
      <c r="C66" s="518" t="s">
        <v>16122</v>
      </c>
      <c r="D66" s="519">
        <v>6.72</v>
      </c>
    </row>
    <row r="67" spans="1:4" ht="24.95" customHeight="1" x14ac:dyDescent="0.2">
      <c r="A67" s="561">
        <v>104</v>
      </c>
      <c r="B67" s="561" t="s">
        <v>2210</v>
      </c>
      <c r="C67" s="562"/>
      <c r="D67" s="563"/>
    </row>
    <row r="68" spans="1:4" ht="24.95" customHeight="1" x14ac:dyDescent="0.2">
      <c r="A68" s="517">
        <v>10401</v>
      </c>
      <c r="B68" s="517" t="s">
        <v>2211</v>
      </c>
      <c r="C68" s="518" t="s">
        <v>16122</v>
      </c>
      <c r="D68" s="519">
        <v>1.0900000000000001</v>
      </c>
    </row>
    <row r="69" spans="1:4" ht="24.95" customHeight="1" x14ac:dyDescent="0.2">
      <c r="A69" s="517">
        <v>10402</v>
      </c>
      <c r="B69" s="517" t="s">
        <v>2212</v>
      </c>
      <c r="C69" s="518" t="s">
        <v>16122</v>
      </c>
      <c r="D69" s="519">
        <v>3.53</v>
      </c>
    </row>
    <row r="70" spans="1:4" ht="24.95" customHeight="1" x14ac:dyDescent="0.2">
      <c r="A70" s="517">
        <v>10403</v>
      </c>
      <c r="B70" s="517" t="s">
        <v>2213</v>
      </c>
      <c r="C70" s="518" t="s">
        <v>2885</v>
      </c>
      <c r="D70" s="519">
        <v>42.33</v>
      </c>
    </row>
    <row r="71" spans="1:4" ht="24.95" customHeight="1" x14ac:dyDescent="0.2">
      <c r="A71" s="517">
        <v>10404</v>
      </c>
      <c r="B71" s="517" t="s">
        <v>2214</v>
      </c>
      <c r="C71" s="518" t="s">
        <v>2885</v>
      </c>
      <c r="D71" s="519">
        <v>105.27</v>
      </c>
    </row>
    <row r="72" spans="1:4" ht="24.95" customHeight="1" x14ac:dyDescent="0.2">
      <c r="A72" s="561">
        <v>105</v>
      </c>
      <c r="B72" s="561" t="s">
        <v>2215</v>
      </c>
      <c r="C72" s="562"/>
      <c r="D72" s="563"/>
    </row>
    <row r="73" spans="1:4" ht="24.95" customHeight="1" x14ac:dyDescent="0.2">
      <c r="A73" s="517">
        <v>10501</v>
      </c>
      <c r="B73" s="517" t="s">
        <v>2216</v>
      </c>
      <c r="C73" s="518" t="s">
        <v>16122</v>
      </c>
      <c r="D73" s="519">
        <v>20.29</v>
      </c>
    </row>
    <row r="74" spans="1:4" ht="24.95" customHeight="1" x14ac:dyDescent="0.2">
      <c r="A74" s="517">
        <v>10512</v>
      </c>
      <c r="B74" s="517" t="s">
        <v>2217</v>
      </c>
      <c r="C74" s="518" t="s">
        <v>762</v>
      </c>
      <c r="D74" s="519">
        <v>16769.38</v>
      </c>
    </row>
    <row r="75" spans="1:4" ht="24.95" customHeight="1" x14ac:dyDescent="0.2">
      <c r="A75" s="561">
        <v>2</v>
      </c>
      <c r="B75" s="561" t="s">
        <v>2218</v>
      </c>
      <c r="C75" s="562"/>
      <c r="D75" s="563"/>
    </row>
    <row r="76" spans="1:4" ht="24.95" customHeight="1" x14ac:dyDescent="0.2">
      <c r="A76" s="561">
        <v>203</v>
      </c>
      <c r="B76" s="561" t="s">
        <v>2219</v>
      </c>
      <c r="C76" s="562"/>
      <c r="D76" s="563"/>
    </row>
    <row r="77" spans="1:4" ht="24.95" customHeight="1" x14ac:dyDescent="0.2">
      <c r="A77" s="517">
        <v>20305</v>
      </c>
      <c r="B77" s="517" t="s">
        <v>3214</v>
      </c>
      <c r="C77" s="518" t="s">
        <v>16122</v>
      </c>
      <c r="D77" s="519">
        <v>277.45999999999998</v>
      </c>
    </row>
    <row r="78" spans="1:4" ht="24.95" customHeight="1" x14ac:dyDescent="0.2">
      <c r="A78" s="517">
        <v>20339</v>
      </c>
      <c r="B78" s="517" t="s">
        <v>2220</v>
      </c>
      <c r="C78" s="518" t="s">
        <v>16122</v>
      </c>
      <c r="D78" s="519">
        <v>11.81</v>
      </c>
    </row>
    <row r="79" spans="1:4" ht="24.95" customHeight="1" x14ac:dyDescent="0.2">
      <c r="A79" s="517">
        <v>20343</v>
      </c>
      <c r="B79" s="517" t="s">
        <v>3215</v>
      </c>
      <c r="C79" s="518" t="s">
        <v>762</v>
      </c>
      <c r="D79" s="519">
        <v>556.33000000000004</v>
      </c>
    </row>
    <row r="80" spans="1:4" ht="24.95" customHeight="1" x14ac:dyDescent="0.2">
      <c r="A80" s="517">
        <v>20344</v>
      </c>
      <c r="B80" s="517" t="s">
        <v>3216</v>
      </c>
      <c r="C80" s="518" t="s">
        <v>2885</v>
      </c>
      <c r="D80" s="519">
        <v>1034.1099999999999</v>
      </c>
    </row>
    <row r="81" spans="1:4" ht="24.95" customHeight="1" x14ac:dyDescent="0.2">
      <c r="A81" s="517">
        <v>20346</v>
      </c>
      <c r="B81" s="517" t="s">
        <v>3217</v>
      </c>
      <c r="C81" s="518" t="s">
        <v>5</v>
      </c>
      <c r="D81" s="519">
        <v>10.51</v>
      </c>
    </row>
    <row r="82" spans="1:4" ht="24.95" customHeight="1" x14ac:dyDescent="0.2">
      <c r="A82" s="517">
        <v>20348</v>
      </c>
      <c r="B82" s="517" t="s">
        <v>3218</v>
      </c>
      <c r="C82" s="518" t="s">
        <v>16122</v>
      </c>
      <c r="D82" s="519">
        <v>23.58</v>
      </c>
    </row>
    <row r="83" spans="1:4" ht="24.95" customHeight="1" x14ac:dyDescent="0.2">
      <c r="A83" s="517">
        <v>20350</v>
      </c>
      <c r="B83" s="517" t="s">
        <v>3219</v>
      </c>
      <c r="C83" s="518" t="s">
        <v>5</v>
      </c>
      <c r="D83" s="519">
        <v>150.63999999999999</v>
      </c>
    </row>
    <row r="84" spans="1:4" ht="24.95" customHeight="1" x14ac:dyDescent="0.2">
      <c r="A84" s="517">
        <v>20351</v>
      </c>
      <c r="B84" s="517" t="s">
        <v>3220</v>
      </c>
      <c r="C84" s="518" t="s">
        <v>5</v>
      </c>
      <c r="D84" s="519">
        <v>175.8</v>
      </c>
    </row>
    <row r="85" spans="1:4" ht="24.95" customHeight="1" x14ac:dyDescent="0.2">
      <c r="A85" s="517">
        <v>20352</v>
      </c>
      <c r="B85" s="517" t="s">
        <v>3221</v>
      </c>
      <c r="C85" s="518" t="s">
        <v>16569</v>
      </c>
      <c r="D85" s="519">
        <v>727.8</v>
      </c>
    </row>
    <row r="86" spans="1:4" ht="24.95" customHeight="1" x14ac:dyDescent="0.2">
      <c r="A86" s="517">
        <v>20353</v>
      </c>
      <c r="B86" s="517" t="s">
        <v>3222</v>
      </c>
      <c r="C86" s="518" t="s">
        <v>16569</v>
      </c>
      <c r="D86" s="519">
        <v>570.72</v>
      </c>
    </row>
    <row r="87" spans="1:4" ht="24.95" customHeight="1" x14ac:dyDescent="0.2">
      <c r="A87" s="517">
        <v>20354</v>
      </c>
      <c r="B87" s="517" t="s">
        <v>3223</v>
      </c>
      <c r="C87" s="518" t="s">
        <v>16569</v>
      </c>
      <c r="D87" s="519">
        <v>445.06</v>
      </c>
    </row>
    <row r="88" spans="1:4" ht="24.95" customHeight="1" x14ac:dyDescent="0.2">
      <c r="A88" s="517">
        <v>20355</v>
      </c>
      <c r="B88" s="517" t="s">
        <v>3224</v>
      </c>
      <c r="C88" s="518" t="s">
        <v>16569</v>
      </c>
      <c r="D88" s="519">
        <v>719.95</v>
      </c>
    </row>
    <row r="89" spans="1:4" ht="24.95" customHeight="1" x14ac:dyDescent="0.2">
      <c r="A89" s="517">
        <v>20356</v>
      </c>
      <c r="B89" s="517" t="s">
        <v>3225</v>
      </c>
      <c r="C89" s="518" t="s">
        <v>16569</v>
      </c>
      <c r="D89" s="519">
        <v>436.33</v>
      </c>
    </row>
    <row r="90" spans="1:4" ht="24.95" customHeight="1" x14ac:dyDescent="0.2">
      <c r="A90" s="561">
        <v>207</v>
      </c>
      <c r="B90" s="561" t="s">
        <v>3226</v>
      </c>
      <c r="C90" s="562"/>
      <c r="D90" s="563"/>
    </row>
    <row r="91" spans="1:4" ht="24.95" customHeight="1" x14ac:dyDescent="0.2">
      <c r="A91" s="517">
        <v>20701</v>
      </c>
      <c r="B91" s="517" t="s">
        <v>3227</v>
      </c>
      <c r="C91" s="518" t="s">
        <v>16122</v>
      </c>
      <c r="D91" s="519">
        <v>608.23</v>
      </c>
    </row>
    <row r="92" spans="1:4" ht="24.95" customHeight="1" x14ac:dyDescent="0.2">
      <c r="A92" s="517">
        <v>20702</v>
      </c>
      <c r="B92" s="517" t="s">
        <v>2221</v>
      </c>
      <c r="C92" s="518" t="s">
        <v>16122</v>
      </c>
      <c r="D92" s="519">
        <v>417.61</v>
      </c>
    </row>
    <row r="93" spans="1:4" ht="24.95" customHeight="1" x14ac:dyDescent="0.2">
      <c r="A93" s="517">
        <v>20703</v>
      </c>
      <c r="B93" s="517" t="s">
        <v>2222</v>
      </c>
      <c r="C93" s="518" t="s">
        <v>16122</v>
      </c>
      <c r="D93" s="519">
        <v>362.12</v>
      </c>
    </row>
    <row r="94" spans="1:4" ht="24.95" customHeight="1" x14ac:dyDescent="0.2">
      <c r="A94" s="517">
        <v>20704</v>
      </c>
      <c r="B94" s="517" t="s">
        <v>2223</v>
      </c>
      <c r="C94" s="518" t="s">
        <v>16122</v>
      </c>
      <c r="D94" s="519">
        <v>400.08</v>
      </c>
    </row>
    <row r="95" spans="1:4" ht="24.95" customHeight="1" x14ac:dyDescent="0.2">
      <c r="A95" s="517">
        <v>20705</v>
      </c>
      <c r="B95" s="517" t="s">
        <v>2224</v>
      </c>
      <c r="C95" s="518" t="s">
        <v>2885</v>
      </c>
      <c r="D95" s="519">
        <v>11937.19</v>
      </c>
    </row>
    <row r="96" spans="1:4" ht="24.95" customHeight="1" x14ac:dyDescent="0.2">
      <c r="A96" s="517">
        <v>20706</v>
      </c>
      <c r="B96" s="517" t="s">
        <v>2225</v>
      </c>
      <c r="C96" s="518" t="s">
        <v>2885</v>
      </c>
      <c r="D96" s="519">
        <v>18289.61</v>
      </c>
    </row>
    <row r="97" spans="1:4" ht="24.95" customHeight="1" x14ac:dyDescent="0.2">
      <c r="A97" s="517">
        <v>20707</v>
      </c>
      <c r="B97" s="517" t="s">
        <v>2226</v>
      </c>
      <c r="C97" s="518" t="s">
        <v>2885</v>
      </c>
      <c r="D97" s="519">
        <v>23088.99</v>
      </c>
    </row>
    <row r="98" spans="1:4" ht="24.95" customHeight="1" x14ac:dyDescent="0.2">
      <c r="A98" s="517">
        <v>20708</v>
      </c>
      <c r="B98" s="517" t="s">
        <v>2227</v>
      </c>
      <c r="C98" s="518" t="s">
        <v>16122</v>
      </c>
      <c r="D98" s="519">
        <v>166.32</v>
      </c>
    </row>
    <row r="99" spans="1:4" ht="24.95" customHeight="1" x14ac:dyDescent="0.2">
      <c r="A99" s="517">
        <v>20709</v>
      </c>
      <c r="B99" s="517" t="s">
        <v>2228</v>
      </c>
      <c r="C99" s="518" t="s">
        <v>16122</v>
      </c>
      <c r="D99" s="519">
        <v>222.03</v>
      </c>
    </row>
    <row r="100" spans="1:4" ht="24.95" customHeight="1" x14ac:dyDescent="0.2">
      <c r="A100" s="517">
        <v>20710</v>
      </c>
      <c r="B100" s="517" t="s">
        <v>3228</v>
      </c>
      <c r="C100" s="518" t="s">
        <v>2885</v>
      </c>
      <c r="D100" s="519">
        <v>1588.82</v>
      </c>
    </row>
    <row r="101" spans="1:4" ht="24.95" customHeight="1" x14ac:dyDescent="0.2">
      <c r="A101" s="517">
        <v>20711</v>
      </c>
      <c r="B101" s="517" t="s">
        <v>3229</v>
      </c>
      <c r="C101" s="518" t="s">
        <v>2885</v>
      </c>
      <c r="D101" s="519">
        <v>1873.36</v>
      </c>
    </row>
    <row r="102" spans="1:4" ht="24.95" customHeight="1" x14ac:dyDescent="0.2">
      <c r="A102" s="517">
        <v>20712</v>
      </c>
      <c r="B102" s="517" t="s">
        <v>16570</v>
      </c>
      <c r="C102" s="518" t="s">
        <v>5</v>
      </c>
      <c r="D102" s="519">
        <v>37.06</v>
      </c>
    </row>
    <row r="103" spans="1:4" ht="24.95" customHeight="1" x14ac:dyDescent="0.2">
      <c r="A103" s="517">
        <v>20713</v>
      </c>
      <c r="B103" s="517" t="s">
        <v>2229</v>
      </c>
      <c r="C103" s="518" t="s">
        <v>5</v>
      </c>
      <c r="D103" s="519">
        <v>447.82</v>
      </c>
    </row>
    <row r="104" spans="1:4" ht="24.95" customHeight="1" x14ac:dyDescent="0.2">
      <c r="A104" s="517">
        <v>20714</v>
      </c>
      <c r="B104" s="517" t="s">
        <v>2230</v>
      </c>
      <c r="C104" s="518" t="s">
        <v>5</v>
      </c>
      <c r="D104" s="519">
        <v>309.41000000000003</v>
      </c>
    </row>
    <row r="105" spans="1:4" ht="24.95" customHeight="1" x14ac:dyDescent="0.2">
      <c r="A105" s="561">
        <v>208</v>
      </c>
      <c r="B105" s="561" t="s">
        <v>3230</v>
      </c>
      <c r="C105" s="562"/>
      <c r="D105" s="563"/>
    </row>
    <row r="106" spans="1:4" ht="24.95" customHeight="1" x14ac:dyDescent="0.2">
      <c r="A106" s="517">
        <v>20801</v>
      </c>
      <c r="B106" s="517" t="s">
        <v>2231</v>
      </c>
      <c r="C106" s="518" t="s">
        <v>16122</v>
      </c>
      <c r="D106" s="519">
        <v>468.36</v>
      </c>
    </row>
    <row r="107" spans="1:4" ht="24.95" customHeight="1" x14ac:dyDescent="0.2">
      <c r="A107" s="517">
        <v>20802</v>
      </c>
      <c r="B107" s="517" t="s">
        <v>2232</v>
      </c>
      <c r="C107" s="518" t="s">
        <v>16122</v>
      </c>
      <c r="D107" s="519">
        <v>328.94</v>
      </c>
    </row>
    <row r="108" spans="1:4" ht="24.95" customHeight="1" x14ac:dyDescent="0.2">
      <c r="A108" s="517">
        <v>20803</v>
      </c>
      <c r="B108" s="517" t="s">
        <v>2233</v>
      </c>
      <c r="C108" s="518" t="s">
        <v>16122</v>
      </c>
      <c r="D108" s="519">
        <v>286.75</v>
      </c>
    </row>
    <row r="109" spans="1:4" ht="24.95" customHeight="1" x14ac:dyDescent="0.2">
      <c r="A109" s="517">
        <v>20804</v>
      </c>
      <c r="B109" s="517" t="s">
        <v>3231</v>
      </c>
      <c r="C109" s="518" t="s">
        <v>16122</v>
      </c>
      <c r="D109" s="519">
        <v>319.58</v>
      </c>
    </row>
    <row r="110" spans="1:4" ht="24.95" customHeight="1" x14ac:dyDescent="0.2">
      <c r="A110" s="517">
        <v>20805</v>
      </c>
      <c r="B110" s="517" t="s">
        <v>2234</v>
      </c>
      <c r="C110" s="518" t="s">
        <v>2885</v>
      </c>
      <c r="D110" s="519">
        <v>9507.1</v>
      </c>
    </row>
    <row r="111" spans="1:4" ht="24.95" customHeight="1" x14ac:dyDescent="0.2">
      <c r="A111" s="517">
        <v>20806</v>
      </c>
      <c r="B111" s="517" t="s">
        <v>2235</v>
      </c>
      <c r="C111" s="518" t="s">
        <v>2885</v>
      </c>
      <c r="D111" s="519">
        <v>14544.94</v>
      </c>
    </row>
    <row r="112" spans="1:4" ht="24.95" customHeight="1" x14ac:dyDescent="0.2">
      <c r="A112" s="517">
        <v>20807</v>
      </c>
      <c r="B112" s="517" t="s">
        <v>2236</v>
      </c>
      <c r="C112" s="518" t="s">
        <v>2885</v>
      </c>
      <c r="D112" s="519">
        <v>18320.080000000002</v>
      </c>
    </row>
    <row r="113" spans="1:4" ht="24.95" customHeight="1" x14ac:dyDescent="0.2">
      <c r="A113" s="517">
        <v>20808</v>
      </c>
      <c r="B113" s="517" t="s">
        <v>2237</v>
      </c>
      <c r="C113" s="518" t="s">
        <v>16122</v>
      </c>
      <c r="D113" s="519">
        <v>117.13</v>
      </c>
    </row>
    <row r="114" spans="1:4" ht="24.95" customHeight="1" x14ac:dyDescent="0.2">
      <c r="A114" s="517">
        <v>20809</v>
      </c>
      <c r="B114" s="517" t="s">
        <v>2238</v>
      </c>
      <c r="C114" s="518" t="s">
        <v>16122</v>
      </c>
      <c r="D114" s="519">
        <v>160.61000000000001</v>
      </c>
    </row>
    <row r="115" spans="1:4" ht="24.95" customHeight="1" x14ac:dyDescent="0.2">
      <c r="A115" s="517">
        <v>20810</v>
      </c>
      <c r="B115" s="517" t="s">
        <v>3232</v>
      </c>
      <c r="C115" s="518" t="s">
        <v>2885</v>
      </c>
      <c r="D115" s="519">
        <v>994.75</v>
      </c>
    </row>
    <row r="116" spans="1:4" ht="24.95" customHeight="1" x14ac:dyDescent="0.2">
      <c r="A116" s="517">
        <v>20811</v>
      </c>
      <c r="B116" s="517" t="s">
        <v>3233</v>
      </c>
      <c r="C116" s="518" t="s">
        <v>2885</v>
      </c>
      <c r="D116" s="519">
        <v>1155.8599999999999</v>
      </c>
    </row>
    <row r="117" spans="1:4" ht="24.95" customHeight="1" x14ac:dyDescent="0.2">
      <c r="A117" s="517">
        <v>20812</v>
      </c>
      <c r="B117" s="517" t="s">
        <v>16571</v>
      </c>
      <c r="C117" s="518" t="s">
        <v>5</v>
      </c>
      <c r="D117" s="519">
        <v>26.76</v>
      </c>
    </row>
    <row r="118" spans="1:4" ht="24.95" customHeight="1" x14ac:dyDescent="0.2">
      <c r="A118" s="561">
        <v>3</v>
      </c>
      <c r="B118" s="561" t="s">
        <v>3234</v>
      </c>
      <c r="C118" s="562"/>
      <c r="D118" s="563"/>
    </row>
    <row r="119" spans="1:4" ht="24.95" customHeight="1" x14ac:dyDescent="0.2">
      <c r="A119" s="561">
        <v>301</v>
      </c>
      <c r="B119" s="561" t="s">
        <v>2239</v>
      </c>
      <c r="C119" s="562"/>
      <c r="D119" s="563"/>
    </row>
    <row r="120" spans="1:4" ht="24.95" customHeight="1" x14ac:dyDescent="0.2">
      <c r="A120" s="517">
        <v>30101</v>
      </c>
      <c r="B120" s="517" t="s">
        <v>2240</v>
      </c>
      <c r="C120" s="518" t="s">
        <v>15866</v>
      </c>
      <c r="D120" s="519">
        <v>45.87</v>
      </c>
    </row>
    <row r="121" spans="1:4" ht="24.95" customHeight="1" x14ac:dyDescent="0.2">
      <c r="A121" s="517">
        <v>30102</v>
      </c>
      <c r="B121" s="517" t="s">
        <v>2241</v>
      </c>
      <c r="C121" s="518" t="s">
        <v>15866</v>
      </c>
      <c r="D121" s="519">
        <v>77.61</v>
      </c>
    </row>
    <row r="122" spans="1:4" ht="24.95" customHeight="1" x14ac:dyDescent="0.2">
      <c r="A122" s="517">
        <v>30103</v>
      </c>
      <c r="B122" s="517" t="s">
        <v>3235</v>
      </c>
      <c r="C122" s="518" t="s">
        <v>15866</v>
      </c>
      <c r="D122" s="519">
        <v>12.93</v>
      </c>
    </row>
    <row r="123" spans="1:4" ht="24.95" customHeight="1" x14ac:dyDescent="0.2">
      <c r="A123" s="517">
        <v>30104</v>
      </c>
      <c r="B123" s="517" t="s">
        <v>2242</v>
      </c>
      <c r="C123" s="518" t="s">
        <v>15866</v>
      </c>
      <c r="D123" s="519">
        <v>18.079999999999998</v>
      </c>
    </row>
    <row r="124" spans="1:4" ht="24.95" customHeight="1" x14ac:dyDescent="0.2">
      <c r="A124" s="517">
        <v>30119</v>
      </c>
      <c r="B124" s="517" t="s">
        <v>3236</v>
      </c>
      <c r="C124" s="518" t="s">
        <v>16122</v>
      </c>
      <c r="D124" s="519">
        <v>23.99</v>
      </c>
    </row>
    <row r="125" spans="1:4" ht="24.95" customHeight="1" x14ac:dyDescent="0.2">
      <c r="A125" s="561">
        <v>302</v>
      </c>
      <c r="B125" s="561" t="s">
        <v>2243</v>
      </c>
      <c r="C125" s="562"/>
      <c r="D125" s="563"/>
    </row>
    <row r="126" spans="1:4" ht="24.95" customHeight="1" x14ac:dyDescent="0.2">
      <c r="A126" s="517">
        <v>30201</v>
      </c>
      <c r="B126" s="517" t="s">
        <v>2244</v>
      </c>
      <c r="C126" s="518" t="s">
        <v>15866</v>
      </c>
      <c r="D126" s="519">
        <v>49.39</v>
      </c>
    </row>
    <row r="127" spans="1:4" ht="24.95" customHeight="1" x14ac:dyDescent="0.2">
      <c r="A127" s="517">
        <v>30202</v>
      </c>
      <c r="B127" s="517" t="s">
        <v>3237</v>
      </c>
      <c r="C127" s="518" t="s">
        <v>15866</v>
      </c>
      <c r="D127" s="519">
        <v>88.44</v>
      </c>
    </row>
    <row r="128" spans="1:4" ht="24.95" customHeight="1" x14ac:dyDescent="0.2">
      <c r="A128" s="517">
        <v>30203</v>
      </c>
      <c r="B128" s="517" t="s">
        <v>2854</v>
      </c>
      <c r="C128" s="518" t="s">
        <v>15866</v>
      </c>
      <c r="D128" s="519">
        <v>156.86000000000001</v>
      </c>
    </row>
    <row r="129" spans="1:5" ht="24.95" customHeight="1" x14ac:dyDescent="0.2">
      <c r="A129" s="517">
        <v>30204</v>
      </c>
      <c r="B129" s="517" t="s">
        <v>2855</v>
      </c>
      <c r="C129" s="518" t="s">
        <v>15866</v>
      </c>
      <c r="D129" s="519">
        <v>137.82</v>
      </c>
    </row>
    <row r="130" spans="1:5" ht="24.95" customHeight="1" x14ac:dyDescent="0.2">
      <c r="A130" s="517">
        <v>30206</v>
      </c>
      <c r="B130" s="517" t="s">
        <v>3238</v>
      </c>
      <c r="C130" s="518" t="s">
        <v>15866</v>
      </c>
      <c r="D130" s="519">
        <v>110.31</v>
      </c>
    </row>
    <row r="131" spans="1:5" ht="24.95" customHeight="1" x14ac:dyDescent="0.2">
      <c r="A131" s="517">
        <v>30208</v>
      </c>
      <c r="B131" s="517" t="s">
        <v>3239</v>
      </c>
      <c r="C131" s="518" t="s">
        <v>15866</v>
      </c>
      <c r="D131" s="519">
        <v>110.3</v>
      </c>
    </row>
    <row r="132" spans="1:5" ht="24.95" customHeight="1" x14ac:dyDescent="0.2">
      <c r="A132" s="517">
        <v>30209</v>
      </c>
      <c r="B132" s="517" t="s">
        <v>2851</v>
      </c>
      <c r="C132" s="518" t="s">
        <v>15866</v>
      </c>
      <c r="D132" s="519">
        <v>86.54</v>
      </c>
    </row>
    <row r="133" spans="1:5" ht="24.95" customHeight="1" x14ac:dyDescent="0.2">
      <c r="A133" s="517">
        <v>30210</v>
      </c>
      <c r="B133" s="517" t="s">
        <v>2245</v>
      </c>
      <c r="C133" s="518" t="s">
        <v>15866</v>
      </c>
      <c r="D133" s="519">
        <v>24.65</v>
      </c>
    </row>
    <row r="134" spans="1:5" ht="24.95" customHeight="1" x14ac:dyDescent="0.2">
      <c r="A134" s="517">
        <v>30211</v>
      </c>
      <c r="B134" s="517" t="s">
        <v>2852</v>
      </c>
      <c r="C134" s="518" t="s">
        <v>15866</v>
      </c>
      <c r="D134" s="519">
        <v>6.35</v>
      </c>
    </row>
    <row r="135" spans="1:5" ht="24.95" customHeight="1" x14ac:dyDescent="0.2">
      <c r="A135" s="561">
        <v>303</v>
      </c>
      <c r="B135" s="561" t="s">
        <v>2853</v>
      </c>
      <c r="C135" s="562"/>
      <c r="D135" s="563"/>
    </row>
    <row r="136" spans="1:5" ht="24.95" customHeight="1" x14ac:dyDescent="0.2">
      <c r="A136" s="517">
        <v>30304</v>
      </c>
      <c r="B136" s="517" t="s">
        <v>3240</v>
      </c>
      <c r="C136" s="518" t="s">
        <v>15866</v>
      </c>
      <c r="D136" s="519">
        <v>59.68</v>
      </c>
    </row>
    <row r="137" spans="1:5" ht="24.95" customHeight="1" x14ac:dyDescent="0.2">
      <c r="A137" s="517">
        <v>30305</v>
      </c>
      <c r="B137" s="517" t="s">
        <v>2246</v>
      </c>
      <c r="C137" s="518" t="s">
        <v>2885</v>
      </c>
      <c r="D137" s="519">
        <v>21.17</v>
      </c>
    </row>
    <row r="138" spans="1:5" ht="24.95" customHeight="1" x14ac:dyDescent="0.2">
      <c r="A138" s="517">
        <v>30306</v>
      </c>
      <c r="B138" s="517" t="s">
        <v>2247</v>
      </c>
      <c r="C138" s="518" t="s">
        <v>2885</v>
      </c>
      <c r="D138" s="519">
        <v>14.11</v>
      </c>
    </row>
    <row r="139" spans="1:5" ht="24.95" customHeight="1" x14ac:dyDescent="0.2">
      <c r="A139" s="561">
        <v>4</v>
      </c>
      <c r="B139" s="561" t="s">
        <v>2248</v>
      </c>
      <c r="C139" s="562"/>
      <c r="D139" s="563"/>
    </row>
    <row r="140" spans="1:5" ht="24.95" customHeight="1" x14ac:dyDescent="0.2">
      <c r="A140" s="561">
        <v>402</v>
      </c>
      <c r="B140" s="561" t="s">
        <v>3241</v>
      </c>
      <c r="C140" s="562"/>
      <c r="D140" s="563"/>
    </row>
    <row r="141" spans="1:5" ht="24.95" customHeight="1" x14ac:dyDescent="0.2">
      <c r="A141" s="517">
        <v>40202</v>
      </c>
      <c r="B141" s="517" t="s">
        <v>2249</v>
      </c>
      <c r="C141" s="518" t="s">
        <v>15866</v>
      </c>
      <c r="D141" s="519">
        <v>504.15</v>
      </c>
    </row>
    <row r="142" spans="1:5" ht="24.95" customHeight="1" x14ac:dyDescent="0.2">
      <c r="A142" s="517">
        <v>40206</v>
      </c>
      <c r="B142" s="517" t="s">
        <v>3242</v>
      </c>
      <c r="C142" s="518" t="s">
        <v>16122</v>
      </c>
      <c r="D142" s="519">
        <v>114.34</v>
      </c>
      <c r="E142" s="571"/>
    </row>
    <row r="143" spans="1:5" ht="24.95" customHeight="1" x14ac:dyDescent="0.2">
      <c r="A143" s="517">
        <v>40224</v>
      </c>
      <c r="B143" s="517" t="s">
        <v>3243</v>
      </c>
      <c r="C143" s="518" t="s">
        <v>15866</v>
      </c>
      <c r="D143" s="519">
        <v>582.04999999999995</v>
      </c>
    </row>
    <row r="144" spans="1:5" ht="24.95" customHeight="1" x14ac:dyDescent="0.2">
      <c r="A144" s="517">
        <v>40231</v>
      </c>
      <c r="B144" s="517" t="s">
        <v>3244</v>
      </c>
      <c r="C144" s="518" t="s">
        <v>15866</v>
      </c>
      <c r="D144" s="519">
        <v>504.38</v>
      </c>
    </row>
    <row r="145" spans="1:4" ht="24.95" customHeight="1" x14ac:dyDescent="0.2">
      <c r="A145" s="517">
        <v>40233</v>
      </c>
      <c r="B145" s="517" t="s">
        <v>3245</v>
      </c>
      <c r="C145" s="518" t="s">
        <v>15866</v>
      </c>
      <c r="D145" s="519">
        <v>523.92999999999995</v>
      </c>
    </row>
    <row r="146" spans="1:4" ht="24.95" customHeight="1" x14ac:dyDescent="0.2">
      <c r="A146" s="517">
        <v>40235</v>
      </c>
      <c r="B146" s="517" t="s">
        <v>3246</v>
      </c>
      <c r="C146" s="518" t="s">
        <v>15866</v>
      </c>
      <c r="D146" s="519">
        <v>542.89</v>
      </c>
    </row>
    <row r="147" spans="1:4" ht="24.95" customHeight="1" x14ac:dyDescent="0.2">
      <c r="A147" s="517">
        <v>40237</v>
      </c>
      <c r="B147" s="517" t="s">
        <v>3247</v>
      </c>
      <c r="C147" s="518" t="s">
        <v>15866</v>
      </c>
      <c r="D147" s="519">
        <v>563.79999999999995</v>
      </c>
    </row>
    <row r="148" spans="1:4" ht="24.95" customHeight="1" x14ac:dyDescent="0.2">
      <c r="A148" s="517">
        <v>40238</v>
      </c>
      <c r="B148" s="517" t="s">
        <v>3248</v>
      </c>
      <c r="C148" s="518" t="s">
        <v>16122</v>
      </c>
      <c r="D148" s="519">
        <v>82.09</v>
      </c>
    </row>
    <row r="149" spans="1:4" ht="24.95" customHeight="1" x14ac:dyDescent="0.2">
      <c r="A149" s="517">
        <v>40239</v>
      </c>
      <c r="B149" s="517" t="s">
        <v>3249</v>
      </c>
      <c r="C149" s="518" t="s">
        <v>15866</v>
      </c>
      <c r="D149" s="519">
        <v>438.14</v>
      </c>
    </row>
    <row r="150" spans="1:4" ht="24.95" customHeight="1" x14ac:dyDescent="0.2">
      <c r="A150" s="517">
        <v>40240</v>
      </c>
      <c r="B150" s="517" t="s">
        <v>3250</v>
      </c>
      <c r="C150" s="518" t="s">
        <v>15866</v>
      </c>
      <c r="D150" s="519">
        <v>447.76</v>
      </c>
    </row>
    <row r="151" spans="1:4" ht="24.95" customHeight="1" x14ac:dyDescent="0.2">
      <c r="A151" s="517">
        <v>40243</v>
      </c>
      <c r="B151" s="517" t="s">
        <v>3251</v>
      </c>
      <c r="C151" s="518" t="s">
        <v>175</v>
      </c>
      <c r="D151" s="519">
        <v>8.64</v>
      </c>
    </row>
    <row r="152" spans="1:4" ht="24.95" customHeight="1" x14ac:dyDescent="0.2">
      <c r="A152" s="517">
        <v>40245</v>
      </c>
      <c r="B152" s="517" t="s">
        <v>3252</v>
      </c>
      <c r="C152" s="518" t="s">
        <v>175</v>
      </c>
      <c r="D152" s="519">
        <v>9.02</v>
      </c>
    </row>
    <row r="153" spans="1:4" ht="24.95" customHeight="1" x14ac:dyDescent="0.2">
      <c r="A153" s="517">
        <v>40246</v>
      </c>
      <c r="B153" s="517" t="s">
        <v>3253</v>
      </c>
      <c r="C153" s="518" t="s">
        <v>175</v>
      </c>
      <c r="D153" s="519">
        <v>8.59</v>
      </c>
    </row>
    <row r="154" spans="1:4" ht="24.95" customHeight="1" x14ac:dyDescent="0.2">
      <c r="A154" s="517">
        <v>40249</v>
      </c>
      <c r="B154" s="517" t="s">
        <v>3254</v>
      </c>
      <c r="C154" s="518" t="s">
        <v>16122</v>
      </c>
      <c r="D154" s="519">
        <v>317.73</v>
      </c>
    </row>
    <row r="155" spans="1:4" ht="24.95" customHeight="1" x14ac:dyDescent="0.2">
      <c r="A155" s="517">
        <v>40250</v>
      </c>
      <c r="B155" s="517" t="s">
        <v>3255</v>
      </c>
      <c r="C155" s="518" t="s">
        <v>16122</v>
      </c>
      <c r="D155" s="519">
        <v>186.49</v>
      </c>
    </row>
    <row r="156" spans="1:4" ht="24.95" customHeight="1" x14ac:dyDescent="0.2">
      <c r="A156" s="517">
        <v>40253</v>
      </c>
      <c r="B156" s="517" t="s">
        <v>3256</v>
      </c>
      <c r="C156" s="518" t="s">
        <v>15866</v>
      </c>
      <c r="D156" s="519">
        <v>458.41</v>
      </c>
    </row>
    <row r="157" spans="1:4" ht="24.95" customHeight="1" x14ac:dyDescent="0.2">
      <c r="A157" s="561">
        <v>403</v>
      </c>
      <c r="B157" s="561" t="s">
        <v>3257</v>
      </c>
      <c r="C157" s="562"/>
      <c r="D157" s="563"/>
    </row>
    <row r="158" spans="1:4" ht="24.95" customHeight="1" x14ac:dyDescent="0.2">
      <c r="A158" s="517">
        <v>40315</v>
      </c>
      <c r="B158" s="517" t="s">
        <v>3243</v>
      </c>
      <c r="C158" s="518" t="s">
        <v>15866</v>
      </c>
      <c r="D158" s="519">
        <v>672.13</v>
      </c>
    </row>
    <row r="159" spans="1:4" ht="24.95" customHeight="1" x14ac:dyDescent="0.2">
      <c r="A159" s="517">
        <v>40320</v>
      </c>
      <c r="B159" s="517" t="s">
        <v>3245</v>
      </c>
      <c r="C159" s="518" t="s">
        <v>15866</v>
      </c>
      <c r="D159" s="519">
        <v>614.01</v>
      </c>
    </row>
    <row r="160" spans="1:4" ht="24.95" customHeight="1" x14ac:dyDescent="0.2">
      <c r="A160" s="517">
        <v>40322</v>
      </c>
      <c r="B160" s="517" t="s">
        <v>3246</v>
      </c>
      <c r="C160" s="518" t="s">
        <v>15866</v>
      </c>
      <c r="D160" s="519">
        <v>632.98</v>
      </c>
    </row>
    <row r="161" spans="1:4" ht="24.95" customHeight="1" x14ac:dyDescent="0.2">
      <c r="A161" s="517">
        <v>40324</v>
      </c>
      <c r="B161" s="517" t="s">
        <v>3247</v>
      </c>
      <c r="C161" s="518" t="s">
        <v>15866</v>
      </c>
      <c r="D161" s="519">
        <v>653.88</v>
      </c>
    </row>
    <row r="162" spans="1:4" ht="24.95" customHeight="1" x14ac:dyDescent="0.2">
      <c r="A162" s="517">
        <v>40328</v>
      </c>
      <c r="B162" s="517" t="s">
        <v>3251</v>
      </c>
      <c r="C162" s="518" t="s">
        <v>175</v>
      </c>
      <c r="D162" s="519">
        <v>8.64</v>
      </c>
    </row>
    <row r="163" spans="1:4" ht="24.95" customHeight="1" x14ac:dyDescent="0.2">
      <c r="A163" s="517">
        <v>40329</v>
      </c>
      <c r="B163" s="517" t="s">
        <v>3258</v>
      </c>
      <c r="C163" s="518" t="s">
        <v>15866</v>
      </c>
      <c r="D163" s="519">
        <v>369.69</v>
      </c>
    </row>
    <row r="164" spans="1:4" ht="24.95" customHeight="1" x14ac:dyDescent="0.2">
      <c r="A164" s="517">
        <v>40330</v>
      </c>
      <c r="B164" s="517" t="s">
        <v>3259</v>
      </c>
      <c r="C164" s="518" t="s">
        <v>15866</v>
      </c>
      <c r="D164" s="519">
        <v>379.86</v>
      </c>
    </row>
    <row r="165" spans="1:4" ht="24.95" customHeight="1" x14ac:dyDescent="0.2">
      <c r="A165" s="517">
        <v>40331</v>
      </c>
      <c r="B165" s="517" t="s">
        <v>3260</v>
      </c>
      <c r="C165" s="518" t="s">
        <v>15866</v>
      </c>
      <c r="D165" s="519">
        <v>391.13</v>
      </c>
    </row>
    <row r="166" spans="1:4" ht="24.95" customHeight="1" x14ac:dyDescent="0.2">
      <c r="A166" s="517">
        <v>40332</v>
      </c>
      <c r="B166" s="517" t="s">
        <v>3261</v>
      </c>
      <c r="C166" s="518" t="s">
        <v>175</v>
      </c>
      <c r="D166" s="519">
        <v>9.02</v>
      </c>
    </row>
    <row r="167" spans="1:4" ht="24.95" customHeight="1" x14ac:dyDescent="0.2">
      <c r="A167" s="517">
        <v>40333</v>
      </c>
      <c r="B167" s="517" t="s">
        <v>3253</v>
      </c>
      <c r="C167" s="518" t="s">
        <v>175</v>
      </c>
      <c r="D167" s="519">
        <v>8.59</v>
      </c>
    </row>
    <row r="168" spans="1:4" ht="24.95" customHeight="1" x14ac:dyDescent="0.2">
      <c r="A168" s="517">
        <v>40337</v>
      </c>
      <c r="B168" s="517" t="s">
        <v>2250</v>
      </c>
      <c r="C168" s="518" t="s">
        <v>16122</v>
      </c>
      <c r="D168" s="519">
        <v>142.13</v>
      </c>
    </row>
    <row r="169" spans="1:4" ht="24.95" customHeight="1" x14ac:dyDescent="0.2">
      <c r="A169" s="517">
        <v>40339</v>
      </c>
      <c r="B169" s="517" t="s">
        <v>3262</v>
      </c>
      <c r="C169" s="518" t="s">
        <v>16122</v>
      </c>
      <c r="D169" s="519">
        <v>173.99</v>
      </c>
    </row>
    <row r="170" spans="1:4" ht="24.95" customHeight="1" x14ac:dyDescent="0.2">
      <c r="A170" s="561">
        <v>404</v>
      </c>
      <c r="B170" s="561" t="s">
        <v>2251</v>
      </c>
      <c r="C170" s="562"/>
      <c r="D170" s="563"/>
    </row>
    <row r="171" spans="1:4" ht="24.95" customHeight="1" x14ac:dyDescent="0.2">
      <c r="A171" s="517">
        <v>40405</v>
      </c>
      <c r="B171" s="517" t="s">
        <v>2252</v>
      </c>
      <c r="C171" s="518" t="s">
        <v>16122</v>
      </c>
      <c r="D171" s="519">
        <v>148</v>
      </c>
    </row>
    <row r="172" spans="1:4" ht="24.95" customHeight="1" x14ac:dyDescent="0.2">
      <c r="A172" s="561">
        <v>406</v>
      </c>
      <c r="B172" s="561" t="s">
        <v>3263</v>
      </c>
      <c r="C172" s="562"/>
      <c r="D172" s="563"/>
    </row>
    <row r="173" spans="1:4" ht="24.95" customHeight="1" x14ac:dyDescent="0.2">
      <c r="A173" s="517">
        <v>40601</v>
      </c>
      <c r="B173" s="517" t="s">
        <v>16572</v>
      </c>
      <c r="C173" s="518" t="s">
        <v>16122</v>
      </c>
      <c r="D173" s="519">
        <v>104.27</v>
      </c>
    </row>
    <row r="174" spans="1:4" ht="24.95" customHeight="1" x14ac:dyDescent="0.2">
      <c r="A174" s="517">
        <v>40602</v>
      </c>
      <c r="B174" s="517" t="s">
        <v>16573</v>
      </c>
      <c r="C174" s="518" t="s">
        <v>16122</v>
      </c>
      <c r="D174" s="519">
        <v>115.15</v>
      </c>
    </row>
    <row r="175" spans="1:4" ht="24.95" customHeight="1" x14ac:dyDescent="0.2">
      <c r="A175" s="561">
        <v>407</v>
      </c>
      <c r="B175" s="561" t="s">
        <v>2253</v>
      </c>
      <c r="C175" s="562"/>
      <c r="D175" s="563"/>
    </row>
    <row r="176" spans="1:4" ht="24.95" customHeight="1" x14ac:dyDescent="0.2">
      <c r="A176" s="517">
        <v>40705</v>
      </c>
      <c r="B176" s="517" t="s">
        <v>2254</v>
      </c>
      <c r="C176" s="518" t="s">
        <v>5</v>
      </c>
      <c r="D176" s="519">
        <v>51.47</v>
      </c>
    </row>
    <row r="177" spans="1:4" ht="24.95" customHeight="1" x14ac:dyDescent="0.2">
      <c r="A177" s="561">
        <v>408</v>
      </c>
      <c r="B177" s="561" t="s">
        <v>2255</v>
      </c>
      <c r="C177" s="562"/>
      <c r="D177" s="563"/>
    </row>
    <row r="178" spans="1:4" ht="24.95" customHeight="1" x14ac:dyDescent="0.2">
      <c r="A178" s="517">
        <v>40801</v>
      </c>
      <c r="B178" s="517" t="s">
        <v>2256</v>
      </c>
      <c r="C178" s="518" t="s">
        <v>15866</v>
      </c>
      <c r="D178" s="519">
        <v>2389.5700000000002</v>
      </c>
    </row>
    <row r="179" spans="1:4" ht="24.95" customHeight="1" x14ac:dyDescent="0.2">
      <c r="A179" s="517">
        <v>40802</v>
      </c>
      <c r="B179" s="517" t="s">
        <v>2257</v>
      </c>
      <c r="C179" s="518" t="s">
        <v>16122</v>
      </c>
      <c r="D179" s="519">
        <v>119.47</v>
      </c>
    </row>
    <row r="180" spans="1:4" ht="24.95" customHeight="1" x14ac:dyDescent="0.2">
      <c r="A180" s="517">
        <v>40803</v>
      </c>
      <c r="B180" s="517" t="s">
        <v>3264</v>
      </c>
      <c r="C180" s="518" t="s">
        <v>16122</v>
      </c>
      <c r="D180" s="519">
        <v>70.56</v>
      </c>
    </row>
    <row r="181" spans="1:4" ht="24.95" customHeight="1" x14ac:dyDescent="0.2">
      <c r="A181" s="517">
        <v>40806</v>
      </c>
      <c r="B181" s="517" t="s">
        <v>2258</v>
      </c>
      <c r="C181" s="518" t="s">
        <v>16122</v>
      </c>
      <c r="D181" s="519">
        <v>21.17</v>
      </c>
    </row>
    <row r="182" spans="1:4" ht="24.95" customHeight="1" x14ac:dyDescent="0.2">
      <c r="A182" s="517">
        <v>40807</v>
      </c>
      <c r="B182" s="517" t="s">
        <v>2259</v>
      </c>
      <c r="C182" s="518" t="s">
        <v>16122</v>
      </c>
      <c r="D182" s="519">
        <v>68.92</v>
      </c>
    </row>
    <row r="183" spans="1:4" ht="24.95" customHeight="1" x14ac:dyDescent="0.2">
      <c r="A183" s="517">
        <v>40808</v>
      </c>
      <c r="B183" s="517" t="s">
        <v>2260</v>
      </c>
      <c r="C183" s="518" t="s">
        <v>175</v>
      </c>
      <c r="D183" s="519">
        <v>4.25</v>
      </c>
    </row>
    <row r="184" spans="1:4" ht="24.95" customHeight="1" x14ac:dyDescent="0.2">
      <c r="A184" s="517">
        <v>40809</v>
      </c>
      <c r="B184" s="517" t="s">
        <v>2261</v>
      </c>
      <c r="C184" s="518" t="s">
        <v>16122</v>
      </c>
      <c r="D184" s="519">
        <v>416.47</v>
      </c>
    </row>
    <row r="185" spans="1:4" ht="24.95" customHeight="1" x14ac:dyDescent="0.2">
      <c r="A185" s="517">
        <v>40810</v>
      </c>
      <c r="B185" s="517" t="s">
        <v>2262</v>
      </c>
      <c r="C185" s="518" t="s">
        <v>15866</v>
      </c>
      <c r="D185" s="519">
        <v>7616.48</v>
      </c>
    </row>
    <row r="186" spans="1:4" ht="24.95" customHeight="1" x14ac:dyDescent="0.2">
      <c r="A186" s="517">
        <v>40813</v>
      </c>
      <c r="B186" s="517" t="s">
        <v>2263</v>
      </c>
      <c r="C186" s="518" t="s">
        <v>16122</v>
      </c>
      <c r="D186" s="519">
        <v>70.239999999999995</v>
      </c>
    </row>
    <row r="187" spans="1:4" ht="24.95" customHeight="1" x14ac:dyDescent="0.2">
      <c r="A187" s="517">
        <v>40816</v>
      </c>
      <c r="B187" s="517" t="s">
        <v>2264</v>
      </c>
      <c r="C187" s="518" t="s">
        <v>16122</v>
      </c>
      <c r="D187" s="519">
        <v>12</v>
      </c>
    </row>
    <row r="188" spans="1:4" ht="24.95" customHeight="1" x14ac:dyDescent="0.2">
      <c r="A188" s="517">
        <v>40817</v>
      </c>
      <c r="B188" s="517" t="s">
        <v>2265</v>
      </c>
      <c r="C188" s="518" t="s">
        <v>15866</v>
      </c>
      <c r="D188" s="519">
        <v>2954.47</v>
      </c>
    </row>
    <row r="189" spans="1:4" ht="24.95" customHeight="1" x14ac:dyDescent="0.2">
      <c r="A189" s="517">
        <v>40818</v>
      </c>
      <c r="B189" s="517" t="s">
        <v>2266</v>
      </c>
      <c r="C189" s="518" t="s">
        <v>16122</v>
      </c>
      <c r="D189" s="519">
        <v>59.35</v>
      </c>
    </row>
    <row r="190" spans="1:4" ht="24.95" customHeight="1" x14ac:dyDescent="0.2">
      <c r="A190" s="561">
        <v>409</v>
      </c>
      <c r="B190" s="561" t="s">
        <v>3265</v>
      </c>
      <c r="C190" s="562"/>
      <c r="D190" s="563"/>
    </row>
    <row r="191" spans="1:4" ht="24.95" customHeight="1" x14ac:dyDescent="0.2">
      <c r="A191" s="517">
        <v>40901</v>
      </c>
      <c r="B191" s="517" t="s">
        <v>16574</v>
      </c>
      <c r="C191" s="518" t="s">
        <v>5</v>
      </c>
      <c r="D191" s="519">
        <v>607.83000000000004</v>
      </c>
    </row>
    <row r="192" spans="1:4" ht="24.95" customHeight="1" x14ac:dyDescent="0.2">
      <c r="A192" s="517">
        <v>40902</v>
      </c>
      <c r="B192" s="517" t="s">
        <v>16575</v>
      </c>
      <c r="C192" s="518" t="s">
        <v>5</v>
      </c>
      <c r="D192" s="519">
        <v>982.56</v>
      </c>
    </row>
    <row r="193" spans="1:4" ht="24.95" customHeight="1" x14ac:dyDescent="0.2">
      <c r="A193" s="517">
        <v>40903</v>
      </c>
      <c r="B193" s="517" t="s">
        <v>16576</v>
      </c>
      <c r="C193" s="518" t="s">
        <v>5</v>
      </c>
      <c r="D193" s="519">
        <v>1401.93</v>
      </c>
    </row>
    <row r="194" spans="1:4" ht="24.95" customHeight="1" x14ac:dyDescent="0.2">
      <c r="A194" s="517">
        <v>40904</v>
      </c>
      <c r="B194" s="517" t="s">
        <v>16577</v>
      </c>
      <c r="C194" s="518" t="s">
        <v>5</v>
      </c>
      <c r="D194" s="519">
        <v>1840.95</v>
      </c>
    </row>
    <row r="195" spans="1:4" ht="24.95" customHeight="1" x14ac:dyDescent="0.2">
      <c r="A195" s="561">
        <v>5</v>
      </c>
      <c r="B195" s="561" t="s">
        <v>2267</v>
      </c>
      <c r="C195" s="562"/>
      <c r="D195" s="563"/>
    </row>
    <row r="196" spans="1:4" ht="24.95" customHeight="1" x14ac:dyDescent="0.2">
      <c r="A196" s="561">
        <v>501</v>
      </c>
      <c r="B196" s="561" t="s">
        <v>2268</v>
      </c>
      <c r="C196" s="562"/>
      <c r="D196" s="563"/>
    </row>
    <row r="197" spans="1:4" ht="24.95" customHeight="1" x14ac:dyDescent="0.2">
      <c r="A197" s="517">
        <v>50112</v>
      </c>
      <c r="B197" s="517" t="s">
        <v>3266</v>
      </c>
      <c r="C197" s="518" t="s">
        <v>16122</v>
      </c>
      <c r="D197" s="519">
        <v>126.16</v>
      </c>
    </row>
    <row r="198" spans="1:4" ht="24.95" customHeight="1" x14ac:dyDescent="0.2">
      <c r="A198" s="517">
        <v>50115</v>
      </c>
      <c r="B198" s="517" t="s">
        <v>2269</v>
      </c>
      <c r="C198" s="518" t="s">
        <v>15866</v>
      </c>
      <c r="D198" s="519">
        <v>415.33</v>
      </c>
    </row>
    <row r="199" spans="1:4" ht="24.95" customHeight="1" x14ac:dyDescent="0.2">
      <c r="A199" s="517">
        <v>50122</v>
      </c>
      <c r="B199" s="517" t="s">
        <v>2270</v>
      </c>
      <c r="C199" s="518" t="s">
        <v>16122</v>
      </c>
      <c r="D199" s="519">
        <v>135.99</v>
      </c>
    </row>
    <row r="200" spans="1:4" ht="24.95" customHeight="1" x14ac:dyDescent="0.2">
      <c r="A200" s="561">
        <v>502</v>
      </c>
      <c r="B200" s="561" t="s">
        <v>2271</v>
      </c>
      <c r="C200" s="562"/>
      <c r="D200" s="563"/>
    </row>
    <row r="201" spans="1:4" ht="24.95" customHeight="1" x14ac:dyDescent="0.2">
      <c r="A201" s="517">
        <v>50202</v>
      </c>
      <c r="B201" s="517" t="s">
        <v>2272</v>
      </c>
      <c r="C201" s="518" t="s">
        <v>16122</v>
      </c>
      <c r="D201" s="519">
        <v>104.39</v>
      </c>
    </row>
    <row r="202" spans="1:4" ht="24.95" customHeight="1" x14ac:dyDescent="0.2">
      <c r="A202" s="517">
        <v>50203</v>
      </c>
      <c r="B202" s="517" t="s">
        <v>2273</v>
      </c>
      <c r="C202" s="518" t="s">
        <v>2885</v>
      </c>
      <c r="D202" s="519">
        <v>368.16</v>
      </c>
    </row>
    <row r="203" spans="1:4" ht="24.95" customHeight="1" x14ac:dyDescent="0.2">
      <c r="A203" s="517">
        <v>50205</v>
      </c>
      <c r="B203" s="517" t="s">
        <v>2274</v>
      </c>
      <c r="C203" s="518" t="s">
        <v>16122</v>
      </c>
      <c r="D203" s="519">
        <v>463.66</v>
      </c>
    </row>
    <row r="204" spans="1:4" ht="24.95" customHeight="1" x14ac:dyDescent="0.2">
      <c r="A204" s="517">
        <v>50206</v>
      </c>
      <c r="B204" s="517" t="s">
        <v>2275</v>
      </c>
      <c r="C204" s="518" t="s">
        <v>16122</v>
      </c>
      <c r="D204" s="519">
        <v>436.55</v>
      </c>
    </row>
    <row r="205" spans="1:4" ht="24.95" customHeight="1" x14ac:dyDescent="0.2">
      <c r="A205" s="517">
        <v>50208</v>
      </c>
      <c r="B205" s="517" t="s">
        <v>2276</v>
      </c>
      <c r="C205" s="518" t="s">
        <v>16122</v>
      </c>
      <c r="D205" s="519">
        <v>117.59</v>
      </c>
    </row>
    <row r="206" spans="1:4" ht="24.95" customHeight="1" x14ac:dyDescent="0.2">
      <c r="A206" s="561">
        <v>503</v>
      </c>
      <c r="B206" s="561" t="s">
        <v>2277</v>
      </c>
      <c r="C206" s="562"/>
      <c r="D206" s="563"/>
    </row>
    <row r="207" spans="1:4" ht="24.95" customHeight="1" x14ac:dyDescent="0.2">
      <c r="A207" s="517">
        <v>50301</v>
      </c>
      <c r="B207" s="517" t="s">
        <v>2278</v>
      </c>
      <c r="C207" s="518" t="s">
        <v>5</v>
      </c>
      <c r="D207" s="519">
        <v>10.81</v>
      </c>
    </row>
    <row r="208" spans="1:4" ht="24.95" customHeight="1" x14ac:dyDescent="0.2">
      <c r="A208" s="517">
        <v>50303</v>
      </c>
      <c r="B208" s="517" t="s">
        <v>2279</v>
      </c>
      <c r="C208" s="518" t="s">
        <v>5</v>
      </c>
      <c r="D208" s="519">
        <v>69.14</v>
      </c>
    </row>
    <row r="209" spans="1:4" ht="24.95" customHeight="1" x14ac:dyDescent="0.2">
      <c r="A209" s="561">
        <v>505</v>
      </c>
      <c r="B209" s="561" t="s">
        <v>2280</v>
      </c>
      <c r="C209" s="562"/>
      <c r="D209" s="563"/>
    </row>
    <row r="210" spans="1:4" ht="24.95" customHeight="1" x14ac:dyDescent="0.2">
      <c r="A210" s="517">
        <v>50501</v>
      </c>
      <c r="B210" s="517" t="s">
        <v>2281</v>
      </c>
      <c r="C210" s="518" t="s">
        <v>16122</v>
      </c>
      <c r="D210" s="519">
        <v>94.31</v>
      </c>
    </row>
    <row r="211" spans="1:4" ht="24.95" customHeight="1" x14ac:dyDescent="0.2">
      <c r="A211" s="517">
        <v>50502</v>
      </c>
      <c r="B211" s="517" t="s">
        <v>2282</v>
      </c>
      <c r="C211" s="518" t="s">
        <v>16122</v>
      </c>
      <c r="D211" s="519">
        <v>179.61</v>
      </c>
    </row>
    <row r="212" spans="1:4" ht="24.95" customHeight="1" x14ac:dyDescent="0.2">
      <c r="A212" s="517">
        <v>50503</v>
      </c>
      <c r="B212" s="517" t="s">
        <v>2283</v>
      </c>
      <c r="C212" s="518" t="s">
        <v>16122</v>
      </c>
      <c r="D212" s="519">
        <v>66.430000000000007</v>
      </c>
    </row>
    <row r="213" spans="1:4" ht="24.95" customHeight="1" x14ac:dyDescent="0.2">
      <c r="A213" s="561">
        <v>506</v>
      </c>
      <c r="B213" s="561" t="s">
        <v>2284</v>
      </c>
      <c r="C213" s="562"/>
      <c r="D213" s="563"/>
    </row>
    <row r="214" spans="1:4" ht="24.95" customHeight="1" x14ac:dyDescent="0.2">
      <c r="A214" s="517">
        <v>50601</v>
      </c>
      <c r="B214" s="517" t="s">
        <v>2285</v>
      </c>
      <c r="C214" s="518" t="s">
        <v>16122</v>
      </c>
      <c r="D214" s="519">
        <v>47.97</v>
      </c>
    </row>
    <row r="215" spans="1:4" ht="24.95" customHeight="1" x14ac:dyDescent="0.2">
      <c r="A215" s="517">
        <v>50602</v>
      </c>
      <c r="B215" s="517" t="s">
        <v>2286</v>
      </c>
      <c r="C215" s="518" t="s">
        <v>16122</v>
      </c>
      <c r="D215" s="519">
        <v>59.47</v>
      </c>
    </row>
    <row r="216" spans="1:4" ht="24.95" customHeight="1" x14ac:dyDescent="0.2">
      <c r="A216" s="517">
        <v>50603</v>
      </c>
      <c r="B216" s="517" t="s">
        <v>2287</v>
      </c>
      <c r="C216" s="518" t="s">
        <v>16122</v>
      </c>
      <c r="D216" s="519">
        <v>70.28</v>
      </c>
    </row>
    <row r="217" spans="1:4" ht="24.95" customHeight="1" x14ac:dyDescent="0.2">
      <c r="A217" s="517">
        <v>50605</v>
      </c>
      <c r="B217" s="517" t="s">
        <v>2288</v>
      </c>
      <c r="C217" s="518" t="s">
        <v>16122</v>
      </c>
      <c r="D217" s="519">
        <v>57.78</v>
      </c>
    </row>
    <row r="218" spans="1:4" ht="24.95" customHeight="1" x14ac:dyDescent="0.2">
      <c r="A218" s="517">
        <v>50606</v>
      </c>
      <c r="B218" s="517" t="s">
        <v>2289</v>
      </c>
      <c r="C218" s="518" t="s">
        <v>16122</v>
      </c>
      <c r="D218" s="519">
        <v>50.25</v>
      </c>
    </row>
    <row r="219" spans="1:4" ht="24.95" customHeight="1" x14ac:dyDescent="0.2">
      <c r="A219" s="517">
        <v>50607</v>
      </c>
      <c r="B219" s="517" t="s">
        <v>2290</v>
      </c>
      <c r="C219" s="518" t="s">
        <v>16122</v>
      </c>
      <c r="D219" s="519">
        <v>100.01</v>
      </c>
    </row>
    <row r="220" spans="1:4" ht="24.95" customHeight="1" x14ac:dyDescent="0.2">
      <c r="A220" s="517">
        <v>50608</v>
      </c>
      <c r="B220" s="517" t="s">
        <v>2291</v>
      </c>
      <c r="C220" s="518" t="s">
        <v>16122</v>
      </c>
      <c r="D220" s="519">
        <v>85.86</v>
      </c>
    </row>
    <row r="221" spans="1:4" ht="24.95" customHeight="1" x14ac:dyDescent="0.2">
      <c r="A221" s="561">
        <v>6</v>
      </c>
      <c r="B221" s="561" t="s">
        <v>2292</v>
      </c>
      <c r="C221" s="562"/>
      <c r="D221" s="563"/>
    </row>
    <row r="222" spans="1:4" ht="24.95" customHeight="1" x14ac:dyDescent="0.2">
      <c r="A222" s="561">
        <v>601</v>
      </c>
      <c r="B222" s="561" t="s">
        <v>2293</v>
      </c>
      <c r="C222" s="562"/>
      <c r="D222" s="563"/>
    </row>
    <row r="223" spans="1:4" ht="24.95" customHeight="1" x14ac:dyDescent="0.2">
      <c r="A223" s="517">
        <v>60101</v>
      </c>
      <c r="B223" s="517" t="s">
        <v>3267</v>
      </c>
      <c r="C223" s="518" t="s">
        <v>2885</v>
      </c>
      <c r="D223" s="519">
        <v>258.62</v>
      </c>
    </row>
    <row r="224" spans="1:4" ht="24.95" customHeight="1" x14ac:dyDescent="0.2">
      <c r="A224" s="517">
        <v>60102</v>
      </c>
      <c r="B224" s="517" t="s">
        <v>3268</v>
      </c>
      <c r="C224" s="518" t="s">
        <v>2885</v>
      </c>
      <c r="D224" s="519">
        <v>258.62</v>
      </c>
    </row>
    <row r="225" spans="1:4" ht="24.95" customHeight="1" x14ac:dyDescent="0.2">
      <c r="A225" s="517">
        <v>60103</v>
      </c>
      <c r="B225" s="517" t="s">
        <v>3269</v>
      </c>
      <c r="C225" s="518" t="s">
        <v>2885</v>
      </c>
      <c r="D225" s="519">
        <v>258.62</v>
      </c>
    </row>
    <row r="226" spans="1:4" ht="24.95" customHeight="1" x14ac:dyDescent="0.2">
      <c r="A226" s="517">
        <v>60107</v>
      </c>
      <c r="B226" s="517" t="s">
        <v>3270</v>
      </c>
      <c r="C226" s="518" t="s">
        <v>5</v>
      </c>
      <c r="D226" s="519">
        <v>14.12</v>
      </c>
    </row>
    <row r="227" spans="1:4" ht="24.95" customHeight="1" x14ac:dyDescent="0.2">
      <c r="A227" s="517">
        <v>60108</v>
      </c>
      <c r="B227" s="517" t="s">
        <v>3271</v>
      </c>
      <c r="C227" s="518" t="s">
        <v>2885</v>
      </c>
      <c r="D227" s="519">
        <v>258.62</v>
      </c>
    </row>
    <row r="228" spans="1:4" ht="24.95" customHeight="1" x14ac:dyDescent="0.2">
      <c r="A228" s="517">
        <v>60110</v>
      </c>
      <c r="B228" s="517" t="s">
        <v>3272</v>
      </c>
      <c r="C228" s="518" t="s">
        <v>5</v>
      </c>
      <c r="D228" s="519">
        <v>57.45</v>
      </c>
    </row>
    <row r="229" spans="1:4" ht="24.95" customHeight="1" x14ac:dyDescent="0.2">
      <c r="A229" s="517">
        <v>60112</v>
      </c>
      <c r="B229" s="517" t="s">
        <v>3273</v>
      </c>
      <c r="C229" s="518" t="s">
        <v>5</v>
      </c>
      <c r="D229" s="519">
        <v>45.62</v>
      </c>
    </row>
    <row r="230" spans="1:4" ht="24.95" customHeight="1" x14ac:dyDescent="0.2">
      <c r="A230" s="517">
        <v>60113</v>
      </c>
      <c r="B230" s="517" t="s">
        <v>3274</v>
      </c>
      <c r="C230" s="518" t="s">
        <v>5</v>
      </c>
      <c r="D230" s="519">
        <v>23.69</v>
      </c>
    </row>
    <row r="231" spans="1:4" ht="24.95" customHeight="1" x14ac:dyDescent="0.2">
      <c r="A231" s="561">
        <v>611</v>
      </c>
      <c r="B231" s="561" t="s">
        <v>2294</v>
      </c>
      <c r="C231" s="562"/>
      <c r="D231" s="563"/>
    </row>
    <row r="232" spans="1:4" ht="24.95" customHeight="1" x14ac:dyDescent="0.2">
      <c r="A232" s="517">
        <v>61101</v>
      </c>
      <c r="B232" s="517" t="s">
        <v>3275</v>
      </c>
      <c r="C232" s="518" t="s">
        <v>2885</v>
      </c>
      <c r="D232" s="519">
        <v>7.74</v>
      </c>
    </row>
    <row r="233" spans="1:4" ht="24.95" customHeight="1" x14ac:dyDescent="0.2">
      <c r="A233" s="517">
        <v>61102</v>
      </c>
      <c r="B233" s="517" t="s">
        <v>3276</v>
      </c>
      <c r="C233" s="518" t="s">
        <v>2885</v>
      </c>
      <c r="D233" s="519">
        <v>89.47</v>
      </c>
    </row>
    <row r="234" spans="1:4" ht="24.95" customHeight="1" x14ac:dyDescent="0.2">
      <c r="A234" s="517">
        <v>61103</v>
      </c>
      <c r="B234" s="517" t="s">
        <v>3277</v>
      </c>
      <c r="C234" s="518" t="s">
        <v>2885</v>
      </c>
      <c r="D234" s="519">
        <v>158.44</v>
      </c>
    </row>
    <row r="235" spans="1:4" ht="24.95" customHeight="1" x14ac:dyDescent="0.2">
      <c r="A235" s="517">
        <v>61104</v>
      </c>
      <c r="B235" s="517" t="s">
        <v>3278</v>
      </c>
      <c r="C235" s="518" t="s">
        <v>2885</v>
      </c>
      <c r="D235" s="519">
        <v>68.81</v>
      </c>
    </row>
    <row r="236" spans="1:4" ht="24.95" customHeight="1" x14ac:dyDescent="0.2">
      <c r="A236" s="517">
        <v>61106</v>
      </c>
      <c r="B236" s="517" t="s">
        <v>3279</v>
      </c>
      <c r="C236" s="518" t="s">
        <v>2885</v>
      </c>
      <c r="D236" s="519">
        <v>137.12</v>
      </c>
    </row>
    <row r="237" spans="1:4" ht="24.95" customHeight="1" x14ac:dyDescent="0.2">
      <c r="A237" s="517">
        <v>61107</v>
      </c>
      <c r="B237" s="517" t="s">
        <v>3280</v>
      </c>
      <c r="C237" s="518" t="s">
        <v>2885</v>
      </c>
      <c r="D237" s="519">
        <v>110.94</v>
      </c>
    </row>
    <row r="238" spans="1:4" ht="24.95" customHeight="1" x14ac:dyDescent="0.2">
      <c r="A238" s="517">
        <v>61108</v>
      </c>
      <c r="B238" s="517" t="s">
        <v>3281</v>
      </c>
      <c r="C238" s="518" t="s">
        <v>2885</v>
      </c>
      <c r="D238" s="519">
        <v>85.22</v>
      </c>
    </row>
    <row r="239" spans="1:4" ht="24.95" customHeight="1" x14ac:dyDescent="0.2">
      <c r="A239" s="517">
        <v>61112</v>
      </c>
      <c r="B239" s="517" t="s">
        <v>3282</v>
      </c>
      <c r="C239" s="518" t="s">
        <v>2885</v>
      </c>
      <c r="D239" s="519">
        <v>47.94</v>
      </c>
    </row>
    <row r="240" spans="1:4" ht="24.95" customHeight="1" x14ac:dyDescent="0.2">
      <c r="A240" s="561">
        <v>613</v>
      </c>
      <c r="B240" s="561" t="s">
        <v>3283</v>
      </c>
      <c r="C240" s="562"/>
      <c r="D240" s="563"/>
    </row>
    <row r="241" spans="1:4" ht="24.95" customHeight="1" x14ac:dyDescent="0.2">
      <c r="A241" s="517">
        <v>61301</v>
      </c>
      <c r="B241" s="517" t="s">
        <v>3284</v>
      </c>
      <c r="C241" s="518" t="s">
        <v>2885</v>
      </c>
      <c r="D241" s="519">
        <v>810.78</v>
      </c>
    </row>
    <row r="242" spans="1:4" ht="24.95" customHeight="1" x14ac:dyDescent="0.2">
      <c r="A242" s="517">
        <v>61302</v>
      </c>
      <c r="B242" s="517" t="s">
        <v>3285</v>
      </c>
      <c r="C242" s="518" t="s">
        <v>2885</v>
      </c>
      <c r="D242" s="519">
        <v>824.96</v>
      </c>
    </row>
    <row r="243" spans="1:4" ht="24.95" customHeight="1" x14ac:dyDescent="0.2">
      <c r="A243" s="517">
        <v>61303</v>
      </c>
      <c r="B243" s="517" t="s">
        <v>3286</v>
      </c>
      <c r="C243" s="518" t="s">
        <v>2885</v>
      </c>
      <c r="D243" s="519">
        <v>849.83</v>
      </c>
    </row>
    <row r="244" spans="1:4" ht="24.95" customHeight="1" x14ac:dyDescent="0.2">
      <c r="A244" s="517">
        <v>61304</v>
      </c>
      <c r="B244" s="517" t="s">
        <v>3287</v>
      </c>
      <c r="C244" s="518" t="s">
        <v>2885</v>
      </c>
      <c r="D244" s="519">
        <v>880.81</v>
      </c>
    </row>
    <row r="245" spans="1:4" ht="24.95" customHeight="1" x14ac:dyDescent="0.2">
      <c r="A245" s="561">
        <v>614</v>
      </c>
      <c r="B245" s="561" t="s">
        <v>3288</v>
      </c>
      <c r="C245" s="562"/>
      <c r="D245" s="563"/>
    </row>
    <row r="246" spans="1:4" ht="24.95" customHeight="1" x14ac:dyDescent="0.2">
      <c r="A246" s="517">
        <v>61401</v>
      </c>
      <c r="B246" s="517" t="s">
        <v>3289</v>
      </c>
      <c r="C246" s="518" t="s">
        <v>2885</v>
      </c>
      <c r="D246" s="519">
        <v>591.07000000000005</v>
      </c>
    </row>
    <row r="247" spans="1:4" ht="24.95" customHeight="1" x14ac:dyDescent="0.2">
      <c r="A247" s="517">
        <v>61402</v>
      </c>
      <c r="B247" s="517" t="s">
        <v>3290</v>
      </c>
      <c r="C247" s="518" t="s">
        <v>2885</v>
      </c>
      <c r="D247" s="519">
        <v>599.44000000000005</v>
      </c>
    </row>
    <row r="248" spans="1:4" ht="24.95" customHeight="1" x14ac:dyDescent="0.2">
      <c r="A248" s="517">
        <v>61403</v>
      </c>
      <c r="B248" s="517" t="s">
        <v>3291</v>
      </c>
      <c r="C248" s="518" t="s">
        <v>2885</v>
      </c>
      <c r="D248" s="519">
        <v>591.07000000000005</v>
      </c>
    </row>
    <row r="249" spans="1:4" ht="24.95" customHeight="1" x14ac:dyDescent="0.2">
      <c r="A249" s="517">
        <v>61404</v>
      </c>
      <c r="B249" s="517" t="s">
        <v>3292</v>
      </c>
      <c r="C249" s="518" t="s">
        <v>2885</v>
      </c>
      <c r="D249" s="519">
        <v>599.44000000000005</v>
      </c>
    </row>
    <row r="250" spans="1:4" ht="24.95" customHeight="1" x14ac:dyDescent="0.2">
      <c r="A250" s="561">
        <v>617</v>
      </c>
      <c r="B250" s="561" t="s">
        <v>3293</v>
      </c>
      <c r="C250" s="562"/>
      <c r="D250" s="563"/>
    </row>
    <row r="251" spans="1:4" ht="24.95" customHeight="1" x14ac:dyDescent="0.2">
      <c r="A251" s="517">
        <v>61701</v>
      </c>
      <c r="B251" s="517" t="s">
        <v>3294</v>
      </c>
      <c r="C251" s="518" t="s">
        <v>2885</v>
      </c>
      <c r="D251" s="519">
        <v>644.92999999999995</v>
      </c>
    </row>
    <row r="252" spans="1:4" ht="24.95" customHeight="1" x14ac:dyDescent="0.2">
      <c r="A252" s="517">
        <v>61702</v>
      </c>
      <c r="B252" s="517" t="s">
        <v>3295</v>
      </c>
      <c r="C252" s="518" t="s">
        <v>2885</v>
      </c>
      <c r="D252" s="519">
        <v>685.94</v>
      </c>
    </row>
    <row r="253" spans="1:4" ht="24.95" customHeight="1" x14ac:dyDescent="0.2">
      <c r="A253" s="517">
        <v>61703</v>
      </c>
      <c r="B253" s="517" t="s">
        <v>3296</v>
      </c>
      <c r="C253" s="518" t="s">
        <v>2885</v>
      </c>
      <c r="D253" s="519">
        <v>751.75</v>
      </c>
    </row>
    <row r="254" spans="1:4" ht="24.95" customHeight="1" x14ac:dyDescent="0.2">
      <c r="A254" s="561">
        <v>619</v>
      </c>
      <c r="B254" s="561" t="s">
        <v>2295</v>
      </c>
      <c r="C254" s="562"/>
      <c r="D254" s="563"/>
    </row>
    <row r="255" spans="1:4" ht="24.95" customHeight="1" x14ac:dyDescent="0.2">
      <c r="A255" s="517">
        <v>61901</v>
      </c>
      <c r="B255" s="517" t="s">
        <v>3297</v>
      </c>
      <c r="C255" s="518" t="s">
        <v>2885</v>
      </c>
      <c r="D255" s="519">
        <v>1185.48</v>
      </c>
    </row>
    <row r="256" spans="1:4" ht="24.95" customHeight="1" x14ac:dyDescent="0.2">
      <c r="A256" s="517">
        <v>61902</v>
      </c>
      <c r="B256" s="517" t="s">
        <v>3298</v>
      </c>
      <c r="C256" s="518" t="s">
        <v>2885</v>
      </c>
      <c r="D256" s="519">
        <v>1215.58</v>
      </c>
    </row>
    <row r="257" spans="1:4" ht="24.95" customHeight="1" x14ac:dyDescent="0.2">
      <c r="A257" s="517">
        <v>61903</v>
      </c>
      <c r="B257" s="517" t="s">
        <v>3299</v>
      </c>
      <c r="C257" s="518" t="s">
        <v>2885</v>
      </c>
      <c r="D257" s="519">
        <v>1291.93</v>
      </c>
    </row>
    <row r="258" spans="1:4" ht="24.95" customHeight="1" x14ac:dyDescent="0.2">
      <c r="A258" s="561">
        <v>622</v>
      </c>
      <c r="B258" s="561" t="s">
        <v>2296</v>
      </c>
      <c r="C258" s="562"/>
      <c r="D258" s="563"/>
    </row>
    <row r="259" spans="1:4" ht="24.95" customHeight="1" x14ac:dyDescent="0.2">
      <c r="A259" s="517">
        <v>62201</v>
      </c>
      <c r="B259" s="517" t="s">
        <v>2297</v>
      </c>
      <c r="C259" s="518" t="s">
        <v>2885</v>
      </c>
      <c r="D259" s="519">
        <v>65.87</v>
      </c>
    </row>
    <row r="260" spans="1:4" ht="24.95" customHeight="1" x14ac:dyDescent="0.2">
      <c r="A260" s="517">
        <v>62202</v>
      </c>
      <c r="B260" s="517" t="s">
        <v>2298</v>
      </c>
      <c r="C260" s="518" t="s">
        <v>2885</v>
      </c>
      <c r="D260" s="519">
        <v>134.84</v>
      </c>
    </row>
    <row r="261" spans="1:4" ht="24.95" customHeight="1" x14ac:dyDescent="0.2">
      <c r="A261" s="517">
        <v>62203</v>
      </c>
      <c r="B261" s="517" t="s">
        <v>2299</v>
      </c>
      <c r="C261" s="518" t="s">
        <v>2885</v>
      </c>
      <c r="D261" s="519">
        <v>113.52</v>
      </c>
    </row>
    <row r="262" spans="1:4" ht="24.95" customHeight="1" x14ac:dyDescent="0.2">
      <c r="A262" s="517">
        <v>62204</v>
      </c>
      <c r="B262" s="517" t="s">
        <v>2300</v>
      </c>
      <c r="C262" s="518" t="s">
        <v>2885</v>
      </c>
      <c r="D262" s="519">
        <v>66.849999999999994</v>
      </c>
    </row>
    <row r="263" spans="1:4" ht="24.95" customHeight="1" x14ac:dyDescent="0.2">
      <c r="A263" s="517">
        <v>62205</v>
      </c>
      <c r="B263" s="517" t="s">
        <v>2301</v>
      </c>
      <c r="C263" s="518" t="s">
        <v>2885</v>
      </c>
      <c r="D263" s="519">
        <v>57.09</v>
      </c>
    </row>
    <row r="264" spans="1:4" ht="24.95" customHeight="1" x14ac:dyDescent="0.2">
      <c r="A264" s="517">
        <v>62206</v>
      </c>
      <c r="B264" s="517" t="s">
        <v>3300</v>
      </c>
      <c r="C264" s="518" t="s">
        <v>2885</v>
      </c>
      <c r="D264" s="519">
        <v>7.49</v>
      </c>
    </row>
    <row r="265" spans="1:4" ht="24.95" customHeight="1" x14ac:dyDescent="0.2">
      <c r="A265" s="517">
        <v>62207</v>
      </c>
      <c r="B265" s="517" t="s">
        <v>2302</v>
      </c>
      <c r="C265" s="518" t="s">
        <v>2885</v>
      </c>
      <c r="D265" s="519">
        <v>43.08</v>
      </c>
    </row>
    <row r="266" spans="1:4" ht="24.95" customHeight="1" x14ac:dyDescent="0.2">
      <c r="A266" s="517">
        <v>62208</v>
      </c>
      <c r="B266" s="517" t="s">
        <v>2303</v>
      </c>
      <c r="C266" s="518" t="s">
        <v>2885</v>
      </c>
      <c r="D266" s="519">
        <v>60.92</v>
      </c>
    </row>
    <row r="267" spans="1:4" ht="24.95" customHeight="1" x14ac:dyDescent="0.2">
      <c r="A267" s="517">
        <v>62211</v>
      </c>
      <c r="B267" s="517" t="s">
        <v>3301</v>
      </c>
      <c r="C267" s="518" t="s">
        <v>5</v>
      </c>
      <c r="D267" s="519">
        <v>2.5499999999999998</v>
      </c>
    </row>
    <row r="268" spans="1:4" ht="24.95" customHeight="1" x14ac:dyDescent="0.2">
      <c r="A268" s="517">
        <v>62212</v>
      </c>
      <c r="B268" s="517" t="s">
        <v>2304</v>
      </c>
      <c r="C268" s="518" t="s">
        <v>5</v>
      </c>
      <c r="D268" s="519">
        <v>12.4</v>
      </c>
    </row>
    <row r="269" spans="1:4" ht="24.95" customHeight="1" x14ac:dyDescent="0.2">
      <c r="A269" s="561">
        <v>623</v>
      </c>
      <c r="B269" s="561" t="s">
        <v>3302</v>
      </c>
      <c r="C269" s="562"/>
      <c r="D269" s="563"/>
    </row>
    <row r="270" spans="1:4" ht="24.95" customHeight="1" x14ac:dyDescent="0.2">
      <c r="A270" s="517">
        <v>62301</v>
      </c>
      <c r="B270" s="517" t="s">
        <v>3303</v>
      </c>
      <c r="C270" s="518" t="s">
        <v>2885</v>
      </c>
      <c r="D270" s="519">
        <v>575.58000000000004</v>
      </c>
    </row>
    <row r="271" spans="1:4" ht="24.95" customHeight="1" x14ac:dyDescent="0.2">
      <c r="A271" s="517">
        <v>62302</v>
      </c>
      <c r="B271" s="517" t="s">
        <v>3304</v>
      </c>
      <c r="C271" s="518" t="s">
        <v>2885</v>
      </c>
      <c r="D271" s="519">
        <v>583.96</v>
      </c>
    </row>
    <row r="272" spans="1:4" ht="24.95" customHeight="1" x14ac:dyDescent="0.2">
      <c r="A272" s="561">
        <v>625</v>
      </c>
      <c r="B272" s="561" t="s">
        <v>3305</v>
      </c>
      <c r="C272" s="562"/>
      <c r="D272" s="563"/>
    </row>
    <row r="273" spans="1:4" ht="24.95" customHeight="1" x14ac:dyDescent="0.2">
      <c r="A273" s="517">
        <v>62501</v>
      </c>
      <c r="B273" s="517" t="s">
        <v>3306</v>
      </c>
      <c r="C273" s="518" t="s">
        <v>2885</v>
      </c>
      <c r="D273" s="519">
        <v>1615.16</v>
      </c>
    </row>
    <row r="274" spans="1:4" ht="24.95" customHeight="1" x14ac:dyDescent="0.2">
      <c r="A274" s="517">
        <v>62502</v>
      </c>
      <c r="B274" s="517" t="s">
        <v>3307</v>
      </c>
      <c r="C274" s="518" t="s">
        <v>2885</v>
      </c>
      <c r="D274" s="519">
        <v>1641.34</v>
      </c>
    </row>
    <row r="275" spans="1:4" ht="24.95" customHeight="1" x14ac:dyDescent="0.2">
      <c r="A275" s="517">
        <v>62503</v>
      </c>
      <c r="B275" s="517" t="s">
        <v>3308</v>
      </c>
      <c r="C275" s="518" t="s">
        <v>2885</v>
      </c>
      <c r="D275" s="519">
        <v>1636.11</v>
      </c>
    </row>
    <row r="276" spans="1:4" ht="24.95" customHeight="1" x14ac:dyDescent="0.2">
      <c r="A276" s="517">
        <v>62504</v>
      </c>
      <c r="B276" s="517" t="s">
        <v>3309</v>
      </c>
      <c r="C276" s="518" t="s">
        <v>2885</v>
      </c>
      <c r="D276" s="519">
        <v>1808.89</v>
      </c>
    </row>
    <row r="277" spans="1:4" ht="24.95" customHeight="1" x14ac:dyDescent="0.2">
      <c r="A277" s="517">
        <v>62505</v>
      </c>
      <c r="B277" s="517" t="s">
        <v>3310</v>
      </c>
      <c r="C277" s="518" t="s">
        <v>2885</v>
      </c>
      <c r="D277" s="519">
        <v>3145.61</v>
      </c>
    </row>
    <row r="278" spans="1:4" ht="24.95" customHeight="1" x14ac:dyDescent="0.2">
      <c r="A278" s="561">
        <v>7</v>
      </c>
      <c r="B278" s="561" t="s">
        <v>2305</v>
      </c>
      <c r="C278" s="562"/>
      <c r="D278" s="563"/>
    </row>
    <row r="279" spans="1:4" ht="24.95" customHeight="1" x14ac:dyDescent="0.2">
      <c r="A279" s="561">
        <v>711</v>
      </c>
      <c r="B279" s="561" t="s">
        <v>2306</v>
      </c>
      <c r="C279" s="562"/>
      <c r="D279" s="563"/>
    </row>
    <row r="280" spans="1:4" ht="24.95" customHeight="1" x14ac:dyDescent="0.2">
      <c r="A280" s="517">
        <v>71101</v>
      </c>
      <c r="B280" s="517" t="s">
        <v>2307</v>
      </c>
      <c r="C280" s="518" t="s">
        <v>16122</v>
      </c>
      <c r="D280" s="519">
        <v>506.78</v>
      </c>
    </row>
    <row r="281" spans="1:4" ht="24.95" customHeight="1" x14ac:dyDescent="0.2">
      <c r="A281" s="517">
        <v>71103</v>
      </c>
      <c r="B281" s="517" t="s">
        <v>16578</v>
      </c>
      <c r="C281" s="518" t="s">
        <v>16122</v>
      </c>
      <c r="D281" s="519">
        <v>102.29</v>
      </c>
    </row>
    <row r="282" spans="1:4" ht="24.95" customHeight="1" x14ac:dyDescent="0.2">
      <c r="A282" s="517">
        <v>71104</v>
      </c>
      <c r="B282" s="517" t="s">
        <v>3311</v>
      </c>
      <c r="C282" s="518" t="s">
        <v>16122</v>
      </c>
      <c r="D282" s="519">
        <v>446.67</v>
      </c>
    </row>
    <row r="283" spans="1:4" ht="24.95" customHeight="1" x14ac:dyDescent="0.2">
      <c r="A283" s="517">
        <v>71105</v>
      </c>
      <c r="B283" s="517" t="s">
        <v>2308</v>
      </c>
      <c r="C283" s="518" t="s">
        <v>16122</v>
      </c>
      <c r="D283" s="519">
        <v>270.95</v>
      </c>
    </row>
    <row r="284" spans="1:4" ht="24.95" customHeight="1" x14ac:dyDescent="0.2">
      <c r="A284" s="517">
        <v>71106</v>
      </c>
      <c r="B284" s="517" t="s">
        <v>2309</v>
      </c>
      <c r="C284" s="518" t="s">
        <v>16122</v>
      </c>
      <c r="D284" s="519">
        <v>529.42999999999995</v>
      </c>
    </row>
    <row r="285" spans="1:4" ht="24.95" customHeight="1" x14ac:dyDescent="0.2">
      <c r="A285" s="517">
        <v>71107</v>
      </c>
      <c r="B285" s="517" t="s">
        <v>2310</v>
      </c>
      <c r="C285" s="518" t="s">
        <v>16122</v>
      </c>
      <c r="D285" s="519">
        <v>582.87</v>
      </c>
    </row>
    <row r="286" spans="1:4" ht="24.95" customHeight="1" x14ac:dyDescent="0.2">
      <c r="A286" s="561">
        <v>717</v>
      </c>
      <c r="B286" s="561" t="s">
        <v>2311</v>
      </c>
      <c r="C286" s="562"/>
      <c r="D286" s="563"/>
    </row>
    <row r="287" spans="1:4" ht="24.95" customHeight="1" x14ac:dyDescent="0.2">
      <c r="A287" s="517">
        <v>71701</v>
      </c>
      <c r="B287" s="517" t="s">
        <v>2312</v>
      </c>
      <c r="C287" s="518" t="s">
        <v>16122</v>
      </c>
      <c r="D287" s="519">
        <v>447.61</v>
      </c>
    </row>
    <row r="288" spans="1:4" ht="24.95" customHeight="1" x14ac:dyDescent="0.2">
      <c r="A288" s="517">
        <v>71702</v>
      </c>
      <c r="B288" s="517" t="s">
        <v>2313</v>
      </c>
      <c r="C288" s="518" t="s">
        <v>16122</v>
      </c>
      <c r="D288" s="519">
        <v>539.69000000000005</v>
      </c>
    </row>
    <row r="289" spans="1:4" ht="24.95" customHeight="1" x14ac:dyDescent="0.2">
      <c r="A289" s="517">
        <v>71703</v>
      </c>
      <c r="B289" s="517" t="s">
        <v>3312</v>
      </c>
      <c r="C289" s="518" t="s">
        <v>16122</v>
      </c>
      <c r="D289" s="519">
        <v>356.3</v>
      </c>
    </row>
    <row r="290" spans="1:4" ht="24.95" customHeight="1" x14ac:dyDescent="0.2">
      <c r="A290" s="517">
        <v>71704</v>
      </c>
      <c r="B290" s="517" t="s">
        <v>2314</v>
      </c>
      <c r="C290" s="518" t="s">
        <v>16122</v>
      </c>
      <c r="D290" s="519">
        <v>711.59</v>
      </c>
    </row>
    <row r="291" spans="1:4" ht="24.95" customHeight="1" x14ac:dyDescent="0.2">
      <c r="A291" s="517">
        <v>71706</v>
      </c>
      <c r="B291" s="517" t="s">
        <v>2315</v>
      </c>
      <c r="C291" s="518" t="s">
        <v>16122</v>
      </c>
      <c r="D291" s="519">
        <v>197.45</v>
      </c>
    </row>
    <row r="292" spans="1:4" ht="24.95" customHeight="1" x14ac:dyDescent="0.2">
      <c r="A292" s="561">
        <v>718</v>
      </c>
      <c r="B292" s="561" t="s">
        <v>2296</v>
      </c>
      <c r="C292" s="562"/>
      <c r="D292" s="563"/>
    </row>
    <row r="293" spans="1:4" ht="24.95" customHeight="1" x14ac:dyDescent="0.2">
      <c r="A293" s="517">
        <v>71801</v>
      </c>
      <c r="B293" s="517" t="s">
        <v>2316</v>
      </c>
      <c r="C293" s="518" t="s">
        <v>16122</v>
      </c>
      <c r="D293" s="519">
        <v>21.17</v>
      </c>
    </row>
    <row r="294" spans="1:4" ht="24.95" customHeight="1" x14ac:dyDescent="0.2">
      <c r="A294" s="561">
        <v>8</v>
      </c>
      <c r="B294" s="561" t="s">
        <v>3313</v>
      </c>
      <c r="C294" s="562"/>
      <c r="D294" s="563"/>
    </row>
    <row r="295" spans="1:4" ht="24.95" customHeight="1" x14ac:dyDescent="0.2">
      <c r="A295" s="561">
        <v>801</v>
      </c>
      <c r="B295" s="561" t="s">
        <v>2317</v>
      </c>
      <c r="C295" s="562"/>
      <c r="D295" s="563"/>
    </row>
    <row r="296" spans="1:4" ht="24.95" customHeight="1" x14ac:dyDescent="0.2">
      <c r="A296" s="517">
        <v>80102</v>
      </c>
      <c r="B296" s="517" t="s">
        <v>3314</v>
      </c>
      <c r="C296" s="518" t="s">
        <v>16122</v>
      </c>
      <c r="D296" s="519">
        <v>129.51</v>
      </c>
    </row>
    <row r="297" spans="1:4" ht="24.95" customHeight="1" x14ac:dyDescent="0.2">
      <c r="A297" s="517">
        <v>80103</v>
      </c>
      <c r="B297" s="517" t="s">
        <v>3315</v>
      </c>
      <c r="C297" s="518" t="s">
        <v>16122</v>
      </c>
      <c r="D297" s="519">
        <v>160.86000000000001</v>
      </c>
    </row>
    <row r="298" spans="1:4" ht="24.95" customHeight="1" x14ac:dyDescent="0.2">
      <c r="A298" s="517">
        <v>80107</v>
      </c>
      <c r="B298" s="517" t="s">
        <v>2318</v>
      </c>
      <c r="C298" s="518" t="s">
        <v>16122</v>
      </c>
      <c r="D298" s="519">
        <v>645.99</v>
      </c>
    </row>
    <row r="299" spans="1:4" ht="24.95" customHeight="1" x14ac:dyDescent="0.2">
      <c r="A299" s="561">
        <v>802</v>
      </c>
      <c r="B299" s="561" t="s">
        <v>3316</v>
      </c>
      <c r="C299" s="562"/>
      <c r="D299" s="563"/>
    </row>
    <row r="300" spans="1:4" ht="24.95" customHeight="1" x14ac:dyDescent="0.2">
      <c r="A300" s="517">
        <v>80201</v>
      </c>
      <c r="B300" s="517" t="s">
        <v>2319</v>
      </c>
      <c r="C300" s="518" t="s">
        <v>16122</v>
      </c>
      <c r="D300" s="519">
        <v>489.42</v>
      </c>
    </row>
    <row r="301" spans="1:4" ht="24.95" customHeight="1" x14ac:dyDescent="0.2">
      <c r="A301" s="517">
        <v>80202</v>
      </c>
      <c r="B301" s="517" t="s">
        <v>2320</v>
      </c>
      <c r="C301" s="518" t="s">
        <v>16122</v>
      </c>
      <c r="D301" s="519">
        <v>608.61</v>
      </c>
    </row>
    <row r="302" spans="1:4" ht="24.95" customHeight="1" x14ac:dyDescent="0.2">
      <c r="A302" s="517">
        <v>80203</v>
      </c>
      <c r="B302" s="517" t="s">
        <v>2321</v>
      </c>
      <c r="C302" s="518" t="s">
        <v>16122</v>
      </c>
      <c r="D302" s="519">
        <v>531.19000000000005</v>
      </c>
    </row>
    <row r="303" spans="1:4" ht="24.95" customHeight="1" x14ac:dyDescent="0.2">
      <c r="A303" s="561">
        <v>9</v>
      </c>
      <c r="B303" s="561" t="s">
        <v>2322</v>
      </c>
      <c r="C303" s="562"/>
      <c r="D303" s="563"/>
    </row>
    <row r="304" spans="1:4" ht="24.95" customHeight="1" x14ac:dyDescent="0.2">
      <c r="A304" s="561">
        <v>901</v>
      </c>
      <c r="B304" s="561" t="s">
        <v>2323</v>
      </c>
      <c r="C304" s="562"/>
      <c r="D304" s="563"/>
    </row>
    <row r="305" spans="1:4" ht="24.95" customHeight="1" x14ac:dyDescent="0.2">
      <c r="A305" s="517">
        <v>90101</v>
      </c>
      <c r="B305" s="517" t="s">
        <v>3317</v>
      </c>
      <c r="C305" s="518" t="s">
        <v>16122</v>
      </c>
      <c r="D305" s="519">
        <v>185.98</v>
      </c>
    </row>
    <row r="306" spans="1:4" ht="24.95" customHeight="1" x14ac:dyDescent="0.2">
      <c r="A306" s="517">
        <v>90102</v>
      </c>
      <c r="B306" s="517" t="s">
        <v>3318</v>
      </c>
      <c r="C306" s="518" t="s">
        <v>16122</v>
      </c>
      <c r="D306" s="519">
        <v>94.78</v>
      </c>
    </row>
    <row r="307" spans="1:4" ht="24.95" customHeight="1" x14ac:dyDescent="0.2">
      <c r="A307" s="517">
        <v>90103</v>
      </c>
      <c r="B307" s="517" t="s">
        <v>2324</v>
      </c>
      <c r="C307" s="518" t="s">
        <v>16122</v>
      </c>
      <c r="D307" s="519">
        <v>61.41</v>
      </c>
    </row>
    <row r="308" spans="1:4" ht="24.95" customHeight="1" x14ac:dyDescent="0.2">
      <c r="A308" s="517">
        <v>90104</v>
      </c>
      <c r="B308" s="517" t="s">
        <v>3319</v>
      </c>
      <c r="C308" s="518" t="s">
        <v>16122</v>
      </c>
      <c r="D308" s="519">
        <v>294.79000000000002</v>
      </c>
    </row>
    <row r="309" spans="1:4" ht="24.95" customHeight="1" x14ac:dyDescent="0.2">
      <c r="A309" s="517">
        <v>90105</v>
      </c>
      <c r="B309" s="517" t="s">
        <v>3320</v>
      </c>
      <c r="C309" s="518" t="s">
        <v>16122</v>
      </c>
      <c r="D309" s="519">
        <v>168.15</v>
      </c>
    </row>
    <row r="310" spans="1:4" ht="24.95" customHeight="1" x14ac:dyDescent="0.2">
      <c r="A310" s="561">
        <v>902</v>
      </c>
      <c r="B310" s="561" t="s">
        <v>2325</v>
      </c>
      <c r="C310" s="562"/>
      <c r="D310" s="563"/>
    </row>
    <row r="311" spans="1:4" ht="24.95" customHeight="1" x14ac:dyDescent="0.2">
      <c r="A311" s="517">
        <v>90202</v>
      </c>
      <c r="B311" s="517" t="s">
        <v>2326</v>
      </c>
      <c r="C311" s="518" t="s">
        <v>16122</v>
      </c>
      <c r="D311" s="519">
        <v>46.09</v>
      </c>
    </row>
    <row r="312" spans="1:4" ht="24.95" customHeight="1" x14ac:dyDescent="0.2">
      <c r="A312" s="517">
        <v>90203</v>
      </c>
      <c r="B312" s="517" t="s">
        <v>2327</v>
      </c>
      <c r="C312" s="518" t="s">
        <v>16122</v>
      </c>
      <c r="D312" s="519">
        <v>64.25</v>
      </c>
    </row>
    <row r="313" spans="1:4" ht="24.95" customHeight="1" x14ac:dyDescent="0.2">
      <c r="A313" s="517">
        <v>90206</v>
      </c>
      <c r="B313" s="517" t="s">
        <v>2328</v>
      </c>
      <c r="C313" s="518" t="s">
        <v>16122</v>
      </c>
      <c r="D313" s="519">
        <v>51.13</v>
      </c>
    </row>
    <row r="314" spans="1:4" ht="24.95" customHeight="1" x14ac:dyDescent="0.2">
      <c r="A314" s="517">
        <v>90211</v>
      </c>
      <c r="B314" s="517" t="s">
        <v>3321</v>
      </c>
      <c r="C314" s="518" t="s">
        <v>16122</v>
      </c>
      <c r="D314" s="519">
        <v>132.33000000000001</v>
      </c>
    </row>
    <row r="315" spans="1:4" ht="24.95" customHeight="1" x14ac:dyDescent="0.2">
      <c r="A315" s="517">
        <v>90212</v>
      </c>
      <c r="B315" s="517" t="s">
        <v>2329</v>
      </c>
      <c r="C315" s="518" t="s">
        <v>16122</v>
      </c>
      <c r="D315" s="519">
        <v>107.31</v>
      </c>
    </row>
    <row r="316" spans="1:4" ht="24.95" customHeight="1" x14ac:dyDescent="0.2">
      <c r="A316" s="517">
        <v>90215</v>
      </c>
      <c r="B316" s="517" t="s">
        <v>3322</v>
      </c>
      <c r="C316" s="518" t="s">
        <v>5</v>
      </c>
      <c r="D316" s="519">
        <v>31.94</v>
      </c>
    </row>
    <row r="317" spans="1:4" ht="24.95" customHeight="1" x14ac:dyDescent="0.2">
      <c r="A317" s="517">
        <v>90216</v>
      </c>
      <c r="B317" s="517" t="s">
        <v>2330</v>
      </c>
      <c r="C317" s="518" t="s">
        <v>5</v>
      </c>
      <c r="D317" s="519">
        <v>70.010000000000005</v>
      </c>
    </row>
    <row r="318" spans="1:4" ht="24.95" customHeight="1" x14ac:dyDescent="0.2">
      <c r="A318" s="517">
        <v>90219</v>
      </c>
      <c r="B318" s="517" t="s">
        <v>2331</v>
      </c>
      <c r="C318" s="518" t="s">
        <v>16122</v>
      </c>
      <c r="D318" s="519">
        <v>51.74</v>
      </c>
    </row>
    <row r="319" spans="1:4" ht="24.95" customHeight="1" x14ac:dyDescent="0.2">
      <c r="A319" s="517">
        <v>90220</v>
      </c>
      <c r="B319" s="517" t="s">
        <v>2332</v>
      </c>
      <c r="C319" s="518" t="s">
        <v>16122</v>
      </c>
      <c r="D319" s="519">
        <v>62.57</v>
      </c>
    </row>
    <row r="320" spans="1:4" ht="24.95" customHeight="1" x14ac:dyDescent="0.2">
      <c r="A320" s="517">
        <v>90221</v>
      </c>
      <c r="B320" s="517" t="s">
        <v>3323</v>
      </c>
      <c r="C320" s="518" t="s">
        <v>16122</v>
      </c>
      <c r="D320" s="519">
        <v>134.69999999999999</v>
      </c>
    </row>
    <row r="321" spans="1:4" ht="24.95" customHeight="1" x14ac:dyDescent="0.2">
      <c r="A321" s="517">
        <v>90223</v>
      </c>
      <c r="B321" s="517" t="s">
        <v>2333</v>
      </c>
      <c r="C321" s="518" t="s">
        <v>16122</v>
      </c>
      <c r="D321" s="519">
        <v>177.43</v>
      </c>
    </row>
    <row r="322" spans="1:4" ht="24.95" customHeight="1" x14ac:dyDescent="0.2">
      <c r="A322" s="561">
        <v>903</v>
      </c>
      <c r="B322" s="561" t="s">
        <v>2334</v>
      </c>
      <c r="C322" s="562"/>
      <c r="D322" s="563"/>
    </row>
    <row r="323" spans="1:4" ht="24.95" customHeight="1" x14ac:dyDescent="0.2">
      <c r="A323" s="517">
        <v>90301</v>
      </c>
      <c r="B323" s="517" t="s">
        <v>2335</v>
      </c>
      <c r="C323" s="518" t="s">
        <v>5</v>
      </c>
      <c r="D323" s="519">
        <v>140.97</v>
      </c>
    </row>
    <row r="324" spans="1:4" ht="24.95" customHeight="1" x14ac:dyDescent="0.2">
      <c r="A324" s="517">
        <v>90302</v>
      </c>
      <c r="B324" s="517" t="s">
        <v>2336</v>
      </c>
      <c r="C324" s="518" t="s">
        <v>5</v>
      </c>
      <c r="D324" s="519">
        <v>28.69</v>
      </c>
    </row>
    <row r="325" spans="1:4" ht="24.95" customHeight="1" x14ac:dyDescent="0.2">
      <c r="A325" s="517">
        <v>90305</v>
      </c>
      <c r="B325" s="517" t="s">
        <v>2337</v>
      </c>
      <c r="C325" s="518" t="s">
        <v>5</v>
      </c>
      <c r="D325" s="519">
        <v>355.6</v>
      </c>
    </row>
    <row r="326" spans="1:4" ht="24.95" customHeight="1" x14ac:dyDescent="0.2">
      <c r="A326" s="517">
        <v>90312</v>
      </c>
      <c r="B326" s="517" t="s">
        <v>2338</v>
      </c>
      <c r="C326" s="518" t="s">
        <v>5</v>
      </c>
      <c r="D326" s="519">
        <v>109.89</v>
      </c>
    </row>
    <row r="327" spans="1:4" ht="24.95" customHeight="1" x14ac:dyDescent="0.2">
      <c r="A327" s="517">
        <v>90314</v>
      </c>
      <c r="B327" s="517" t="s">
        <v>3324</v>
      </c>
      <c r="C327" s="518" t="s">
        <v>5</v>
      </c>
      <c r="D327" s="519">
        <v>37.28</v>
      </c>
    </row>
    <row r="328" spans="1:4" ht="24.95" customHeight="1" x14ac:dyDescent="0.2">
      <c r="A328" s="561">
        <v>904</v>
      </c>
      <c r="B328" s="561" t="s">
        <v>2339</v>
      </c>
      <c r="C328" s="562"/>
      <c r="D328" s="563"/>
    </row>
    <row r="329" spans="1:4" ht="24.95" customHeight="1" x14ac:dyDescent="0.2">
      <c r="A329" s="517">
        <v>90403</v>
      </c>
      <c r="B329" s="517" t="s">
        <v>2340</v>
      </c>
      <c r="C329" s="518" t="s">
        <v>5</v>
      </c>
      <c r="D329" s="519">
        <v>102.77</v>
      </c>
    </row>
    <row r="330" spans="1:4" ht="24.95" customHeight="1" x14ac:dyDescent="0.2">
      <c r="A330" s="561">
        <v>905</v>
      </c>
      <c r="B330" s="561" t="s">
        <v>2296</v>
      </c>
      <c r="C330" s="562"/>
      <c r="D330" s="563"/>
    </row>
    <row r="331" spans="1:4" ht="24.95" customHeight="1" x14ac:dyDescent="0.2">
      <c r="A331" s="517">
        <v>90501</v>
      </c>
      <c r="B331" s="517" t="s">
        <v>2341</v>
      </c>
      <c r="C331" s="518" t="s">
        <v>16122</v>
      </c>
      <c r="D331" s="519">
        <v>53.75</v>
      </c>
    </row>
    <row r="332" spans="1:4" ht="24.95" customHeight="1" x14ac:dyDescent="0.2">
      <c r="A332" s="517">
        <v>90502</v>
      </c>
      <c r="B332" s="517" t="s">
        <v>2342</v>
      </c>
      <c r="C332" s="518" t="s">
        <v>16122</v>
      </c>
      <c r="D332" s="519">
        <v>18.440000000000001</v>
      </c>
    </row>
    <row r="333" spans="1:4" ht="24.95" customHeight="1" x14ac:dyDescent="0.2">
      <c r="A333" s="517">
        <v>90506</v>
      </c>
      <c r="B333" s="517" t="s">
        <v>2343</v>
      </c>
      <c r="C333" s="518" t="s">
        <v>16122</v>
      </c>
      <c r="D333" s="519">
        <v>14.26</v>
      </c>
    </row>
    <row r="334" spans="1:4" ht="24.95" customHeight="1" x14ac:dyDescent="0.2">
      <c r="A334" s="517">
        <v>90509</v>
      </c>
      <c r="B334" s="517" t="s">
        <v>2344</v>
      </c>
      <c r="C334" s="518" t="s">
        <v>16122</v>
      </c>
      <c r="D334" s="519">
        <v>76.25</v>
      </c>
    </row>
    <row r="335" spans="1:4" ht="24.95" customHeight="1" x14ac:dyDescent="0.2">
      <c r="A335" s="517">
        <v>90511</v>
      </c>
      <c r="B335" s="517" t="s">
        <v>2345</v>
      </c>
      <c r="C335" s="518" t="s">
        <v>16122</v>
      </c>
      <c r="D335" s="519">
        <v>50.71</v>
      </c>
    </row>
    <row r="336" spans="1:4" ht="24.95" customHeight="1" x14ac:dyDescent="0.2">
      <c r="A336" s="517">
        <v>90512</v>
      </c>
      <c r="B336" s="517" t="s">
        <v>3325</v>
      </c>
      <c r="C336" s="518" t="s">
        <v>15866</v>
      </c>
      <c r="D336" s="519">
        <v>19.399999999999999</v>
      </c>
    </row>
    <row r="337" spans="1:4" ht="24.95" customHeight="1" x14ac:dyDescent="0.2">
      <c r="A337" s="561">
        <v>10</v>
      </c>
      <c r="B337" s="561" t="s">
        <v>2346</v>
      </c>
      <c r="C337" s="562"/>
      <c r="D337" s="563"/>
    </row>
    <row r="338" spans="1:4" ht="24.95" customHeight="1" x14ac:dyDescent="0.2">
      <c r="A338" s="561">
        <v>1001</v>
      </c>
      <c r="B338" s="561" t="s">
        <v>2347</v>
      </c>
      <c r="C338" s="562"/>
      <c r="D338" s="563"/>
    </row>
    <row r="339" spans="1:4" ht="24.95" customHeight="1" x14ac:dyDescent="0.2">
      <c r="A339" s="517">
        <v>100102</v>
      </c>
      <c r="B339" s="517" t="s">
        <v>2348</v>
      </c>
      <c r="C339" s="518" t="s">
        <v>16122</v>
      </c>
      <c r="D339" s="519">
        <v>67.900000000000006</v>
      </c>
    </row>
    <row r="340" spans="1:4" ht="24.95" customHeight="1" x14ac:dyDescent="0.2">
      <c r="A340" s="517">
        <v>100105</v>
      </c>
      <c r="B340" s="517" t="s">
        <v>2349</v>
      </c>
      <c r="C340" s="518" t="s">
        <v>16122</v>
      </c>
      <c r="D340" s="519">
        <v>237.54</v>
      </c>
    </row>
    <row r="341" spans="1:4" ht="24.95" customHeight="1" x14ac:dyDescent="0.2">
      <c r="A341" s="561">
        <v>1002</v>
      </c>
      <c r="B341" s="561" t="s">
        <v>2350</v>
      </c>
      <c r="C341" s="562"/>
      <c r="D341" s="563"/>
    </row>
    <row r="342" spans="1:4" ht="24.95" customHeight="1" x14ac:dyDescent="0.2">
      <c r="A342" s="517">
        <v>100202</v>
      </c>
      <c r="B342" s="517" t="s">
        <v>3326</v>
      </c>
      <c r="C342" s="518" t="s">
        <v>16122</v>
      </c>
      <c r="D342" s="519">
        <v>45.99</v>
      </c>
    </row>
    <row r="343" spans="1:4" ht="24.95" customHeight="1" x14ac:dyDescent="0.2">
      <c r="A343" s="517">
        <v>100203</v>
      </c>
      <c r="B343" s="517" t="s">
        <v>2351</v>
      </c>
      <c r="C343" s="518" t="s">
        <v>16122</v>
      </c>
      <c r="D343" s="519">
        <v>40.17</v>
      </c>
    </row>
    <row r="344" spans="1:4" ht="24.95" customHeight="1" x14ac:dyDescent="0.2">
      <c r="A344" s="517">
        <v>100204</v>
      </c>
      <c r="B344" s="517" t="s">
        <v>2352</v>
      </c>
      <c r="C344" s="518" t="s">
        <v>16122</v>
      </c>
      <c r="D344" s="519">
        <v>37.18</v>
      </c>
    </row>
    <row r="345" spans="1:4" ht="24.95" customHeight="1" x14ac:dyDescent="0.2">
      <c r="A345" s="517">
        <v>100208</v>
      </c>
      <c r="B345" s="517" t="s">
        <v>2353</v>
      </c>
      <c r="C345" s="518" t="s">
        <v>16122</v>
      </c>
      <c r="D345" s="519">
        <v>224.59</v>
      </c>
    </row>
    <row r="346" spans="1:4" ht="24.95" customHeight="1" x14ac:dyDescent="0.2">
      <c r="A346" s="561">
        <v>1003</v>
      </c>
      <c r="B346" s="561" t="s">
        <v>2354</v>
      </c>
      <c r="C346" s="562"/>
      <c r="D346" s="563"/>
    </row>
    <row r="347" spans="1:4" ht="24.95" customHeight="1" x14ac:dyDescent="0.2">
      <c r="A347" s="517">
        <v>100301</v>
      </c>
      <c r="B347" s="517" t="s">
        <v>2355</v>
      </c>
      <c r="C347" s="518" t="s">
        <v>16122</v>
      </c>
      <c r="D347" s="519">
        <v>76.81</v>
      </c>
    </row>
    <row r="348" spans="1:4" ht="24.95" customHeight="1" x14ac:dyDescent="0.2">
      <c r="A348" s="561">
        <v>11</v>
      </c>
      <c r="B348" s="561" t="s">
        <v>2356</v>
      </c>
      <c r="C348" s="562"/>
      <c r="D348" s="563"/>
    </row>
    <row r="349" spans="1:4" ht="24.95" customHeight="1" x14ac:dyDescent="0.2">
      <c r="A349" s="561">
        <v>1101</v>
      </c>
      <c r="B349" s="561" t="s">
        <v>2357</v>
      </c>
      <c r="C349" s="562"/>
      <c r="D349" s="563"/>
    </row>
    <row r="350" spans="1:4" ht="24.95" customHeight="1" x14ac:dyDescent="0.2">
      <c r="A350" s="517">
        <v>110101</v>
      </c>
      <c r="B350" s="517" t="s">
        <v>2358</v>
      </c>
      <c r="C350" s="518" t="s">
        <v>16122</v>
      </c>
      <c r="D350" s="519">
        <v>11.1</v>
      </c>
    </row>
    <row r="351" spans="1:4" ht="24.95" customHeight="1" x14ac:dyDescent="0.2">
      <c r="A351" s="561">
        <v>1102</v>
      </c>
      <c r="B351" s="561" t="s">
        <v>2359</v>
      </c>
      <c r="C351" s="562"/>
      <c r="D351" s="563"/>
    </row>
    <row r="352" spans="1:4" ht="24.95" customHeight="1" x14ac:dyDescent="0.2">
      <c r="A352" s="517">
        <v>110201</v>
      </c>
      <c r="B352" s="517" t="s">
        <v>3327</v>
      </c>
      <c r="C352" s="518" t="s">
        <v>16122</v>
      </c>
      <c r="D352" s="519">
        <v>35.06</v>
      </c>
    </row>
    <row r="353" spans="1:4" ht="24.95" customHeight="1" x14ac:dyDescent="0.2">
      <c r="A353" s="517">
        <v>110210</v>
      </c>
      <c r="B353" s="517" t="s">
        <v>2360</v>
      </c>
      <c r="C353" s="518" t="s">
        <v>16122</v>
      </c>
      <c r="D353" s="519">
        <v>57.16</v>
      </c>
    </row>
    <row r="354" spans="1:4" ht="24.95" customHeight="1" x14ac:dyDescent="0.2">
      <c r="A354" s="561">
        <v>1103</v>
      </c>
      <c r="B354" s="561" t="s">
        <v>2361</v>
      </c>
      <c r="C354" s="562"/>
      <c r="D354" s="563"/>
    </row>
    <row r="355" spans="1:4" ht="24.95" customHeight="1" x14ac:dyDescent="0.2">
      <c r="A355" s="517">
        <v>110301</v>
      </c>
      <c r="B355" s="517" t="s">
        <v>2362</v>
      </c>
      <c r="C355" s="518" t="s">
        <v>16122</v>
      </c>
      <c r="D355" s="519">
        <v>31.02</v>
      </c>
    </row>
    <row r="356" spans="1:4" ht="24.95" customHeight="1" x14ac:dyDescent="0.2">
      <c r="A356" s="517">
        <v>110302</v>
      </c>
      <c r="B356" s="517" t="s">
        <v>755</v>
      </c>
      <c r="C356" s="518" t="s">
        <v>16122</v>
      </c>
      <c r="D356" s="519">
        <v>53.63</v>
      </c>
    </row>
    <row r="357" spans="1:4" ht="24.95" customHeight="1" x14ac:dyDescent="0.2">
      <c r="A357" s="561">
        <v>1104</v>
      </c>
      <c r="B357" s="561" t="s">
        <v>2296</v>
      </c>
      <c r="C357" s="562"/>
      <c r="D357" s="563"/>
    </row>
    <row r="358" spans="1:4" ht="24.95" customHeight="1" x14ac:dyDescent="0.2">
      <c r="A358" s="517">
        <v>110401</v>
      </c>
      <c r="B358" s="517" t="s">
        <v>3328</v>
      </c>
      <c r="C358" s="518" t="s">
        <v>16122</v>
      </c>
      <c r="D358" s="519">
        <v>47.49</v>
      </c>
    </row>
    <row r="359" spans="1:4" ht="24.95" customHeight="1" x14ac:dyDescent="0.2">
      <c r="A359" s="561">
        <v>12</v>
      </c>
      <c r="B359" s="561" t="s">
        <v>2363</v>
      </c>
      <c r="C359" s="562"/>
      <c r="D359" s="563"/>
    </row>
    <row r="360" spans="1:4" ht="24.95" customHeight="1" x14ac:dyDescent="0.2">
      <c r="A360" s="561">
        <v>1201</v>
      </c>
      <c r="B360" s="561" t="s">
        <v>2357</v>
      </c>
      <c r="C360" s="562"/>
      <c r="D360" s="563"/>
    </row>
    <row r="361" spans="1:4" ht="24.95" customHeight="1" x14ac:dyDescent="0.2">
      <c r="A361" s="517">
        <v>120101</v>
      </c>
      <c r="B361" s="517" t="s">
        <v>2364</v>
      </c>
      <c r="C361" s="518" t="s">
        <v>16122</v>
      </c>
      <c r="D361" s="519">
        <v>5.64</v>
      </c>
    </row>
    <row r="362" spans="1:4" ht="24.95" customHeight="1" x14ac:dyDescent="0.2">
      <c r="A362" s="561">
        <v>1202</v>
      </c>
      <c r="B362" s="561" t="s">
        <v>2365</v>
      </c>
      <c r="C362" s="562"/>
      <c r="D362" s="563"/>
    </row>
    <row r="363" spans="1:4" ht="24.95" customHeight="1" x14ac:dyDescent="0.2">
      <c r="A363" s="517">
        <v>120201</v>
      </c>
      <c r="B363" s="517" t="s">
        <v>2366</v>
      </c>
      <c r="C363" s="518" t="s">
        <v>16122</v>
      </c>
      <c r="D363" s="519">
        <v>65.63</v>
      </c>
    </row>
    <row r="364" spans="1:4" ht="24.95" customHeight="1" x14ac:dyDescent="0.2">
      <c r="A364" s="517">
        <v>120205</v>
      </c>
      <c r="B364" s="517" t="s">
        <v>3329</v>
      </c>
      <c r="C364" s="518" t="s">
        <v>5</v>
      </c>
      <c r="D364" s="519">
        <v>42.74</v>
      </c>
    </row>
    <row r="365" spans="1:4" ht="24.95" customHeight="1" x14ac:dyDescent="0.2">
      <c r="A365" s="517">
        <v>120207</v>
      </c>
      <c r="B365" s="517" t="s">
        <v>3330</v>
      </c>
      <c r="C365" s="518" t="s">
        <v>5</v>
      </c>
      <c r="D365" s="519">
        <v>51.8</v>
      </c>
    </row>
    <row r="366" spans="1:4" ht="24.95" customHeight="1" x14ac:dyDescent="0.2">
      <c r="A366" s="517">
        <v>120208</v>
      </c>
      <c r="B366" s="517" t="s">
        <v>2367</v>
      </c>
      <c r="C366" s="518" t="s">
        <v>5</v>
      </c>
      <c r="D366" s="519">
        <v>14.77</v>
      </c>
    </row>
    <row r="367" spans="1:4" ht="24.95" customHeight="1" x14ac:dyDescent="0.2">
      <c r="A367" s="517">
        <v>120216</v>
      </c>
      <c r="B367" s="517" t="s">
        <v>2368</v>
      </c>
      <c r="C367" s="518" t="s">
        <v>5</v>
      </c>
      <c r="D367" s="519">
        <v>14.92</v>
      </c>
    </row>
    <row r="368" spans="1:4" ht="24.95" customHeight="1" x14ac:dyDescent="0.2">
      <c r="A368" s="517">
        <v>120220</v>
      </c>
      <c r="B368" s="517" t="s">
        <v>2369</v>
      </c>
      <c r="C368" s="518" t="s">
        <v>16122</v>
      </c>
      <c r="D368" s="519">
        <v>67.16</v>
      </c>
    </row>
    <row r="369" spans="1:4" ht="24.95" customHeight="1" x14ac:dyDescent="0.2">
      <c r="A369" s="517">
        <v>120221</v>
      </c>
      <c r="B369" s="517" t="s">
        <v>3331</v>
      </c>
      <c r="C369" s="518" t="s">
        <v>16122</v>
      </c>
      <c r="D369" s="519">
        <v>157.19999999999999</v>
      </c>
    </row>
    <row r="370" spans="1:4" ht="24.95" customHeight="1" x14ac:dyDescent="0.2">
      <c r="A370" s="517">
        <v>120224</v>
      </c>
      <c r="B370" s="517" t="s">
        <v>2370</v>
      </c>
      <c r="C370" s="518" t="s">
        <v>16122</v>
      </c>
      <c r="D370" s="519">
        <v>13.19</v>
      </c>
    </row>
    <row r="371" spans="1:4" ht="24.95" customHeight="1" x14ac:dyDescent="0.2">
      <c r="A371" s="517">
        <v>120227</v>
      </c>
      <c r="B371" s="517" t="s">
        <v>2371</v>
      </c>
      <c r="C371" s="518" t="s">
        <v>5</v>
      </c>
      <c r="D371" s="519">
        <v>43.13</v>
      </c>
    </row>
    <row r="372" spans="1:4" ht="24.95" customHeight="1" x14ac:dyDescent="0.2">
      <c r="A372" s="517">
        <v>120232</v>
      </c>
      <c r="B372" s="517" t="s">
        <v>2372</v>
      </c>
      <c r="C372" s="518" t="s">
        <v>16122</v>
      </c>
      <c r="D372" s="519">
        <v>71.77</v>
      </c>
    </row>
    <row r="373" spans="1:4" ht="24.95" customHeight="1" x14ac:dyDescent="0.2">
      <c r="A373" s="517">
        <v>120233</v>
      </c>
      <c r="B373" s="517" t="s">
        <v>2373</v>
      </c>
      <c r="C373" s="518" t="s">
        <v>16122</v>
      </c>
      <c r="D373" s="519">
        <v>47.78</v>
      </c>
    </row>
    <row r="374" spans="1:4" ht="24.95" customHeight="1" x14ac:dyDescent="0.2">
      <c r="A374" s="517">
        <v>120236</v>
      </c>
      <c r="B374" s="517" t="s">
        <v>3332</v>
      </c>
      <c r="C374" s="518" t="s">
        <v>16122</v>
      </c>
      <c r="D374" s="519">
        <v>62.79</v>
      </c>
    </row>
    <row r="375" spans="1:4" ht="24.95" customHeight="1" x14ac:dyDescent="0.2">
      <c r="A375" s="561">
        <v>1203</v>
      </c>
      <c r="B375" s="561" t="s">
        <v>2361</v>
      </c>
      <c r="C375" s="562"/>
      <c r="D375" s="563"/>
    </row>
    <row r="376" spans="1:4" ht="24.95" customHeight="1" x14ac:dyDescent="0.2">
      <c r="A376" s="517">
        <v>120301</v>
      </c>
      <c r="B376" s="517" t="s">
        <v>2374</v>
      </c>
      <c r="C376" s="518" t="s">
        <v>16122</v>
      </c>
      <c r="D376" s="519">
        <v>27.7</v>
      </c>
    </row>
    <row r="377" spans="1:4" ht="24.95" customHeight="1" x14ac:dyDescent="0.2">
      <c r="A377" s="517">
        <v>120302</v>
      </c>
      <c r="B377" s="517" t="s">
        <v>2375</v>
      </c>
      <c r="C377" s="518" t="s">
        <v>16122</v>
      </c>
      <c r="D377" s="519">
        <v>19.71</v>
      </c>
    </row>
    <row r="378" spans="1:4" ht="24.95" customHeight="1" x14ac:dyDescent="0.2">
      <c r="A378" s="517">
        <v>120303</v>
      </c>
      <c r="B378" s="517" t="s">
        <v>2376</v>
      </c>
      <c r="C378" s="518" t="s">
        <v>16122</v>
      </c>
      <c r="D378" s="519">
        <v>47.5</v>
      </c>
    </row>
    <row r="379" spans="1:4" ht="24.95" customHeight="1" x14ac:dyDescent="0.2">
      <c r="A379" s="517">
        <v>120304</v>
      </c>
      <c r="B379" s="517" t="s">
        <v>2377</v>
      </c>
      <c r="C379" s="518" t="s">
        <v>16122</v>
      </c>
      <c r="D379" s="519">
        <v>52.82</v>
      </c>
    </row>
    <row r="380" spans="1:4" ht="24.95" customHeight="1" x14ac:dyDescent="0.2">
      <c r="A380" s="517">
        <v>120308</v>
      </c>
      <c r="B380" s="517" t="s">
        <v>2378</v>
      </c>
      <c r="C380" s="518" t="s">
        <v>16122</v>
      </c>
      <c r="D380" s="519">
        <v>6.44</v>
      </c>
    </row>
    <row r="381" spans="1:4" ht="24.95" customHeight="1" x14ac:dyDescent="0.2">
      <c r="A381" s="561">
        <v>13</v>
      </c>
      <c r="B381" s="561" t="s">
        <v>3333</v>
      </c>
      <c r="C381" s="562"/>
      <c r="D381" s="563"/>
    </row>
    <row r="382" spans="1:4" ht="24.95" customHeight="1" x14ac:dyDescent="0.2">
      <c r="A382" s="561">
        <v>1301</v>
      </c>
      <c r="B382" s="561" t="s">
        <v>2379</v>
      </c>
      <c r="C382" s="562"/>
      <c r="D382" s="563"/>
    </row>
    <row r="383" spans="1:4" ht="24.95" customHeight="1" x14ac:dyDescent="0.2">
      <c r="A383" s="517">
        <v>130103</v>
      </c>
      <c r="B383" s="517" t="s">
        <v>2380</v>
      </c>
      <c r="C383" s="518" t="s">
        <v>16122</v>
      </c>
      <c r="D383" s="519">
        <v>19.489999999999998</v>
      </c>
    </row>
    <row r="384" spans="1:4" ht="24.95" customHeight="1" x14ac:dyDescent="0.2">
      <c r="A384" s="517">
        <v>130104</v>
      </c>
      <c r="B384" s="517" t="s">
        <v>2381</v>
      </c>
      <c r="C384" s="518" t="s">
        <v>16122</v>
      </c>
      <c r="D384" s="519">
        <v>30.26</v>
      </c>
    </row>
    <row r="385" spans="1:4" ht="24.95" customHeight="1" x14ac:dyDescent="0.2">
      <c r="A385" s="517">
        <v>130109</v>
      </c>
      <c r="B385" s="517" t="s">
        <v>2382</v>
      </c>
      <c r="C385" s="518" t="s">
        <v>16122</v>
      </c>
      <c r="D385" s="519">
        <v>63.76</v>
      </c>
    </row>
    <row r="386" spans="1:4" ht="24.95" customHeight="1" x14ac:dyDescent="0.2">
      <c r="A386" s="517">
        <v>130110</v>
      </c>
      <c r="B386" s="517" t="s">
        <v>2383</v>
      </c>
      <c r="C386" s="518" t="s">
        <v>16122</v>
      </c>
      <c r="D386" s="519">
        <v>52.07</v>
      </c>
    </row>
    <row r="387" spans="1:4" ht="24.95" customHeight="1" x14ac:dyDescent="0.2">
      <c r="A387" s="517">
        <v>130111</v>
      </c>
      <c r="B387" s="517" t="s">
        <v>2384</v>
      </c>
      <c r="C387" s="518" t="s">
        <v>16122</v>
      </c>
      <c r="D387" s="519">
        <v>48.3</v>
      </c>
    </row>
    <row r="388" spans="1:4" ht="24.95" customHeight="1" x14ac:dyDescent="0.2">
      <c r="A388" s="517">
        <v>130112</v>
      </c>
      <c r="B388" s="517" t="s">
        <v>2385</v>
      </c>
      <c r="C388" s="518" t="s">
        <v>16122</v>
      </c>
      <c r="D388" s="519">
        <v>39.54</v>
      </c>
    </row>
    <row r="389" spans="1:4" ht="24.95" customHeight="1" x14ac:dyDescent="0.2">
      <c r="A389" s="517">
        <v>130113</v>
      </c>
      <c r="B389" s="517" t="s">
        <v>2386</v>
      </c>
      <c r="C389" s="518" t="s">
        <v>16122</v>
      </c>
      <c r="D389" s="519">
        <v>64.25</v>
      </c>
    </row>
    <row r="390" spans="1:4" ht="24.95" customHeight="1" x14ac:dyDescent="0.2">
      <c r="A390" s="561">
        <v>1302</v>
      </c>
      <c r="B390" s="561" t="s">
        <v>2365</v>
      </c>
      <c r="C390" s="562"/>
      <c r="D390" s="563"/>
    </row>
    <row r="391" spans="1:4" ht="24.95" customHeight="1" x14ac:dyDescent="0.2">
      <c r="A391" s="517">
        <v>130202</v>
      </c>
      <c r="B391" s="517" t="s">
        <v>2387</v>
      </c>
      <c r="C391" s="518" t="s">
        <v>16122</v>
      </c>
      <c r="D391" s="519">
        <v>45.38</v>
      </c>
    </row>
    <row r="392" spans="1:4" ht="24.95" customHeight="1" x14ac:dyDescent="0.2">
      <c r="A392" s="517">
        <v>130205</v>
      </c>
      <c r="B392" s="517" t="s">
        <v>2388</v>
      </c>
      <c r="C392" s="518" t="s">
        <v>16122</v>
      </c>
      <c r="D392" s="519">
        <v>276.43</v>
      </c>
    </row>
    <row r="393" spans="1:4" ht="24.95" customHeight="1" x14ac:dyDescent="0.2">
      <c r="A393" s="517">
        <v>130208</v>
      </c>
      <c r="B393" s="517" t="s">
        <v>2389</v>
      </c>
      <c r="C393" s="518" t="s">
        <v>5</v>
      </c>
      <c r="D393" s="519">
        <v>7.54</v>
      </c>
    </row>
    <row r="394" spans="1:4" ht="24.95" customHeight="1" x14ac:dyDescent="0.2">
      <c r="A394" s="517">
        <v>130209</v>
      </c>
      <c r="B394" s="517" t="s">
        <v>2390</v>
      </c>
      <c r="C394" s="518" t="s">
        <v>16122</v>
      </c>
      <c r="D394" s="519">
        <v>73.930000000000007</v>
      </c>
    </row>
    <row r="395" spans="1:4" ht="24.95" customHeight="1" x14ac:dyDescent="0.2">
      <c r="A395" s="517">
        <v>130210</v>
      </c>
      <c r="B395" s="517" t="s">
        <v>2391</v>
      </c>
      <c r="C395" s="518" t="s">
        <v>16122</v>
      </c>
      <c r="D395" s="519">
        <v>54</v>
      </c>
    </row>
    <row r="396" spans="1:4" ht="24.95" customHeight="1" x14ac:dyDescent="0.2">
      <c r="A396" s="517">
        <v>130211</v>
      </c>
      <c r="B396" s="517" t="s">
        <v>2392</v>
      </c>
      <c r="C396" s="518" t="s">
        <v>16122</v>
      </c>
      <c r="D396" s="519">
        <v>153.07</v>
      </c>
    </row>
    <row r="397" spans="1:4" ht="24.95" customHeight="1" x14ac:dyDescent="0.2">
      <c r="A397" s="517">
        <v>130219</v>
      </c>
      <c r="B397" s="517" t="s">
        <v>2393</v>
      </c>
      <c r="C397" s="518" t="s">
        <v>16122</v>
      </c>
      <c r="D397" s="519">
        <v>66.680000000000007</v>
      </c>
    </row>
    <row r="398" spans="1:4" ht="24.95" customHeight="1" x14ac:dyDescent="0.2">
      <c r="A398" s="517">
        <v>130222</v>
      </c>
      <c r="B398" s="517" t="s">
        <v>2394</v>
      </c>
      <c r="C398" s="518" t="s">
        <v>16122</v>
      </c>
      <c r="D398" s="519">
        <v>106.53</v>
      </c>
    </row>
    <row r="399" spans="1:4" ht="24.95" customHeight="1" x14ac:dyDescent="0.2">
      <c r="A399" s="517">
        <v>130223</v>
      </c>
      <c r="B399" s="517" t="s">
        <v>2395</v>
      </c>
      <c r="C399" s="518" t="s">
        <v>16122</v>
      </c>
      <c r="D399" s="519">
        <v>11.75</v>
      </c>
    </row>
    <row r="400" spans="1:4" ht="24.95" customHeight="1" x14ac:dyDescent="0.2">
      <c r="A400" s="517">
        <v>130225</v>
      </c>
      <c r="B400" s="517" t="s">
        <v>2396</v>
      </c>
      <c r="C400" s="518" t="s">
        <v>16122</v>
      </c>
      <c r="D400" s="519">
        <v>8.6</v>
      </c>
    </row>
    <row r="401" spans="1:4" ht="24.95" customHeight="1" x14ac:dyDescent="0.2">
      <c r="A401" s="517">
        <v>130226</v>
      </c>
      <c r="B401" s="517" t="s">
        <v>2397</v>
      </c>
      <c r="C401" s="518" t="s">
        <v>16122</v>
      </c>
      <c r="D401" s="519">
        <v>12.85</v>
      </c>
    </row>
    <row r="402" spans="1:4" ht="24.95" customHeight="1" x14ac:dyDescent="0.2">
      <c r="A402" s="517">
        <v>130228</v>
      </c>
      <c r="B402" s="517" t="s">
        <v>2398</v>
      </c>
      <c r="C402" s="518" t="s">
        <v>16122</v>
      </c>
      <c r="D402" s="519">
        <v>47.78</v>
      </c>
    </row>
    <row r="403" spans="1:4" ht="24.95" customHeight="1" x14ac:dyDescent="0.2">
      <c r="A403" s="517">
        <v>130230</v>
      </c>
      <c r="B403" s="517" t="s">
        <v>3334</v>
      </c>
      <c r="C403" s="518" t="s">
        <v>16122</v>
      </c>
      <c r="D403" s="519">
        <v>105.9</v>
      </c>
    </row>
    <row r="404" spans="1:4" ht="24.95" customHeight="1" x14ac:dyDescent="0.2">
      <c r="A404" s="517">
        <v>130231</v>
      </c>
      <c r="B404" s="517" t="s">
        <v>2399</v>
      </c>
      <c r="C404" s="518" t="s">
        <v>16122</v>
      </c>
      <c r="D404" s="519">
        <v>116.99</v>
      </c>
    </row>
    <row r="405" spans="1:4" ht="24.95" customHeight="1" x14ac:dyDescent="0.2">
      <c r="A405" s="517">
        <v>130232</v>
      </c>
      <c r="B405" s="517" t="s">
        <v>2400</v>
      </c>
      <c r="C405" s="518" t="s">
        <v>16122</v>
      </c>
      <c r="D405" s="519">
        <v>176.27</v>
      </c>
    </row>
    <row r="406" spans="1:4" ht="24.95" customHeight="1" x14ac:dyDescent="0.2">
      <c r="A406" s="517">
        <v>130233</v>
      </c>
      <c r="B406" s="517" t="s">
        <v>2401</v>
      </c>
      <c r="C406" s="518" t="s">
        <v>16122</v>
      </c>
      <c r="D406" s="519">
        <v>105.77</v>
      </c>
    </row>
    <row r="407" spans="1:4" ht="24.95" customHeight="1" x14ac:dyDescent="0.2">
      <c r="A407" s="517">
        <v>130234</v>
      </c>
      <c r="B407" s="517" t="s">
        <v>19137</v>
      </c>
      <c r="C407" s="518" t="s">
        <v>16122</v>
      </c>
      <c r="D407" s="519">
        <v>191.35</v>
      </c>
    </row>
    <row r="408" spans="1:4" ht="24.95" customHeight="1" x14ac:dyDescent="0.2">
      <c r="A408" s="517">
        <v>130235</v>
      </c>
      <c r="B408" s="517" t="s">
        <v>2402</v>
      </c>
      <c r="C408" s="518" t="s">
        <v>16122</v>
      </c>
      <c r="D408" s="519">
        <v>50.03</v>
      </c>
    </row>
    <row r="409" spans="1:4" ht="24.95" customHeight="1" x14ac:dyDescent="0.2">
      <c r="A409" s="517">
        <v>130236</v>
      </c>
      <c r="B409" s="517" t="s">
        <v>2403</v>
      </c>
      <c r="C409" s="518" t="s">
        <v>16122</v>
      </c>
      <c r="D409" s="519">
        <v>62.26</v>
      </c>
    </row>
    <row r="410" spans="1:4" ht="24.95" customHeight="1" x14ac:dyDescent="0.2">
      <c r="A410" s="561">
        <v>1303</v>
      </c>
      <c r="B410" s="561" t="s">
        <v>2404</v>
      </c>
      <c r="C410" s="562"/>
      <c r="D410" s="563"/>
    </row>
    <row r="411" spans="1:4" ht="24.95" customHeight="1" x14ac:dyDescent="0.2">
      <c r="A411" s="517">
        <v>130301</v>
      </c>
      <c r="B411" s="517" t="s">
        <v>2405</v>
      </c>
      <c r="C411" s="518" t="s">
        <v>5</v>
      </c>
      <c r="D411" s="519">
        <v>11.81</v>
      </c>
    </row>
    <row r="412" spans="1:4" ht="24.95" customHeight="1" x14ac:dyDescent="0.2">
      <c r="A412" s="517">
        <v>130303</v>
      </c>
      <c r="B412" s="517" t="s">
        <v>3335</v>
      </c>
      <c r="C412" s="518" t="s">
        <v>5</v>
      </c>
      <c r="D412" s="519">
        <v>12.62</v>
      </c>
    </row>
    <row r="413" spans="1:4" ht="24.95" customHeight="1" x14ac:dyDescent="0.2">
      <c r="A413" s="517">
        <v>130304</v>
      </c>
      <c r="B413" s="517" t="s">
        <v>2406</v>
      </c>
      <c r="C413" s="518" t="s">
        <v>5</v>
      </c>
      <c r="D413" s="519">
        <v>25.34</v>
      </c>
    </row>
    <row r="414" spans="1:4" ht="24.95" customHeight="1" x14ac:dyDescent="0.2">
      <c r="A414" s="517">
        <v>130307</v>
      </c>
      <c r="B414" s="517" t="s">
        <v>3336</v>
      </c>
      <c r="C414" s="518" t="s">
        <v>5</v>
      </c>
      <c r="D414" s="519">
        <v>120.72</v>
      </c>
    </row>
    <row r="415" spans="1:4" ht="24.95" customHeight="1" x14ac:dyDescent="0.2">
      <c r="A415" s="517">
        <v>130308</v>
      </c>
      <c r="B415" s="517" t="s">
        <v>2407</v>
      </c>
      <c r="C415" s="518" t="s">
        <v>5</v>
      </c>
      <c r="D415" s="519">
        <v>51.8</v>
      </c>
    </row>
    <row r="416" spans="1:4" ht="24.95" customHeight="1" x14ac:dyDescent="0.2">
      <c r="A416" s="517">
        <v>130311</v>
      </c>
      <c r="B416" s="517" t="s">
        <v>2408</v>
      </c>
      <c r="C416" s="518" t="s">
        <v>5</v>
      </c>
      <c r="D416" s="519">
        <v>14.16</v>
      </c>
    </row>
    <row r="417" spans="1:4" ht="24.95" customHeight="1" x14ac:dyDescent="0.2">
      <c r="A417" s="517">
        <v>130315</v>
      </c>
      <c r="B417" s="517" t="s">
        <v>2409</v>
      </c>
      <c r="C417" s="518" t="s">
        <v>5</v>
      </c>
      <c r="D417" s="519">
        <v>41.8</v>
      </c>
    </row>
    <row r="418" spans="1:4" ht="24.95" customHeight="1" x14ac:dyDescent="0.2">
      <c r="A418" s="517">
        <v>130317</v>
      </c>
      <c r="B418" s="517" t="s">
        <v>2410</v>
      </c>
      <c r="C418" s="518" t="s">
        <v>5</v>
      </c>
      <c r="D418" s="519">
        <v>72.77</v>
      </c>
    </row>
    <row r="419" spans="1:4" ht="24.95" customHeight="1" x14ac:dyDescent="0.2">
      <c r="A419" s="517">
        <v>130320</v>
      </c>
      <c r="B419" s="517" t="s">
        <v>3337</v>
      </c>
      <c r="C419" s="518" t="s">
        <v>5</v>
      </c>
      <c r="D419" s="519">
        <v>26.85</v>
      </c>
    </row>
    <row r="420" spans="1:4" ht="24.95" customHeight="1" x14ac:dyDescent="0.2">
      <c r="A420" s="517">
        <v>130321</v>
      </c>
      <c r="B420" s="517" t="s">
        <v>2411</v>
      </c>
      <c r="C420" s="518" t="s">
        <v>5</v>
      </c>
      <c r="D420" s="519">
        <v>41.78</v>
      </c>
    </row>
    <row r="421" spans="1:4" ht="24.95" customHeight="1" x14ac:dyDescent="0.2">
      <c r="A421" s="517">
        <v>130322</v>
      </c>
      <c r="B421" s="517" t="s">
        <v>2412</v>
      </c>
      <c r="C421" s="518" t="s">
        <v>5</v>
      </c>
      <c r="D421" s="519">
        <v>23.88</v>
      </c>
    </row>
    <row r="422" spans="1:4" ht="24.95" customHeight="1" x14ac:dyDescent="0.2">
      <c r="A422" s="517">
        <v>130323</v>
      </c>
      <c r="B422" s="517" t="s">
        <v>2413</v>
      </c>
      <c r="C422" s="518" t="s">
        <v>5</v>
      </c>
      <c r="D422" s="519">
        <v>40.89</v>
      </c>
    </row>
    <row r="423" spans="1:4" ht="24.95" customHeight="1" x14ac:dyDescent="0.2">
      <c r="A423" s="561">
        <v>1304</v>
      </c>
      <c r="B423" s="561" t="s">
        <v>2296</v>
      </c>
      <c r="C423" s="562"/>
      <c r="D423" s="563"/>
    </row>
    <row r="424" spans="1:4" ht="24.95" customHeight="1" x14ac:dyDescent="0.2">
      <c r="A424" s="517">
        <v>130403</v>
      </c>
      <c r="B424" s="517" t="s">
        <v>2414</v>
      </c>
      <c r="C424" s="518" t="s">
        <v>16122</v>
      </c>
      <c r="D424" s="519">
        <v>103.33</v>
      </c>
    </row>
    <row r="425" spans="1:4" ht="24.95" customHeight="1" x14ac:dyDescent="0.2">
      <c r="A425" s="561">
        <v>14</v>
      </c>
      <c r="B425" s="561" t="s">
        <v>3338</v>
      </c>
      <c r="C425" s="562"/>
      <c r="D425" s="563"/>
    </row>
    <row r="426" spans="1:4" ht="24.95" customHeight="1" x14ac:dyDescent="0.2">
      <c r="A426" s="561">
        <v>1401</v>
      </c>
      <c r="B426" s="561" t="s">
        <v>2415</v>
      </c>
      <c r="C426" s="562"/>
      <c r="D426" s="563"/>
    </row>
    <row r="427" spans="1:4" ht="24.95" customHeight="1" x14ac:dyDescent="0.2">
      <c r="A427" s="517">
        <v>140102</v>
      </c>
      <c r="B427" s="517" t="s">
        <v>3339</v>
      </c>
      <c r="C427" s="518" t="s">
        <v>2885</v>
      </c>
      <c r="D427" s="519">
        <v>1582.55</v>
      </c>
    </row>
    <row r="428" spans="1:4" ht="24.95" customHeight="1" x14ac:dyDescent="0.2">
      <c r="A428" s="517">
        <v>140103</v>
      </c>
      <c r="B428" s="517" t="s">
        <v>3340</v>
      </c>
      <c r="C428" s="518" t="s">
        <v>2885</v>
      </c>
      <c r="D428" s="519">
        <v>2367.52</v>
      </c>
    </row>
    <row r="429" spans="1:4" ht="24.95" customHeight="1" x14ac:dyDescent="0.2">
      <c r="A429" s="517">
        <v>140108</v>
      </c>
      <c r="B429" s="517" t="s">
        <v>3341</v>
      </c>
      <c r="C429" s="518" t="s">
        <v>2885</v>
      </c>
      <c r="D429" s="519">
        <v>4272.1000000000004</v>
      </c>
    </row>
    <row r="430" spans="1:4" ht="24.95" customHeight="1" x14ac:dyDescent="0.2">
      <c r="A430" s="517">
        <v>140109</v>
      </c>
      <c r="B430" s="517" t="s">
        <v>3342</v>
      </c>
      <c r="C430" s="518" t="s">
        <v>2885</v>
      </c>
      <c r="D430" s="519">
        <v>4716.6000000000004</v>
      </c>
    </row>
    <row r="431" spans="1:4" ht="24.95" customHeight="1" x14ac:dyDescent="0.2">
      <c r="A431" s="561">
        <v>1402</v>
      </c>
      <c r="B431" s="561" t="s">
        <v>2416</v>
      </c>
      <c r="C431" s="562"/>
      <c r="D431" s="563"/>
    </row>
    <row r="432" spans="1:4" ht="24.95" customHeight="1" x14ac:dyDescent="0.2">
      <c r="A432" s="517">
        <v>140201</v>
      </c>
      <c r="B432" s="517" t="s">
        <v>16579</v>
      </c>
      <c r="C432" s="518" t="s">
        <v>2885</v>
      </c>
      <c r="D432" s="519">
        <v>279.35000000000002</v>
      </c>
    </row>
    <row r="433" spans="1:4" ht="24.95" customHeight="1" x14ac:dyDescent="0.2">
      <c r="A433" s="517">
        <v>140207</v>
      </c>
      <c r="B433" s="517" t="s">
        <v>16580</v>
      </c>
      <c r="C433" s="518" t="s">
        <v>2885</v>
      </c>
      <c r="D433" s="519">
        <v>373.46</v>
      </c>
    </row>
    <row r="434" spans="1:4" ht="24.95" customHeight="1" x14ac:dyDescent="0.2">
      <c r="A434" s="517">
        <v>140208</v>
      </c>
      <c r="B434" s="517" t="s">
        <v>16581</v>
      </c>
      <c r="C434" s="518" t="s">
        <v>2885</v>
      </c>
      <c r="D434" s="519">
        <v>528.97</v>
      </c>
    </row>
    <row r="435" spans="1:4" ht="24.95" customHeight="1" x14ac:dyDescent="0.2">
      <c r="A435" s="517">
        <v>140209</v>
      </c>
      <c r="B435" s="517" t="s">
        <v>3343</v>
      </c>
      <c r="C435" s="518" t="s">
        <v>2885</v>
      </c>
      <c r="D435" s="519">
        <v>224.85</v>
      </c>
    </row>
    <row r="436" spans="1:4" ht="24.95" customHeight="1" x14ac:dyDescent="0.2">
      <c r="A436" s="561">
        <v>1407</v>
      </c>
      <c r="B436" s="561" t="s">
        <v>3344</v>
      </c>
      <c r="C436" s="562"/>
      <c r="D436" s="563"/>
    </row>
    <row r="437" spans="1:4" ht="24.95" customHeight="1" x14ac:dyDescent="0.2">
      <c r="A437" s="517">
        <v>140701</v>
      </c>
      <c r="B437" s="517" t="s">
        <v>2417</v>
      </c>
      <c r="C437" s="518" t="s">
        <v>2418</v>
      </c>
      <c r="D437" s="519">
        <v>81.760000000000005</v>
      </c>
    </row>
    <row r="438" spans="1:4" ht="24.95" customHeight="1" x14ac:dyDescent="0.2">
      <c r="A438" s="517">
        <v>140702</v>
      </c>
      <c r="B438" s="517" t="s">
        <v>2419</v>
      </c>
      <c r="C438" s="518" t="s">
        <v>2418</v>
      </c>
      <c r="D438" s="519">
        <v>150.93</v>
      </c>
    </row>
    <row r="439" spans="1:4" ht="24.95" customHeight="1" x14ac:dyDescent="0.2">
      <c r="A439" s="517">
        <v>140703</v>
      </c>
      <c r="B439" s="517" t="s">
        <v>2420</v>
      </c>
      <c r="C439" s="518" t="s">
        <v>2418</v>
      </c>
      <c r="D439" s="519">
        <v>299.94</v>
      </c>
    </row>
    <row r="440" spans="1:4" ht="24.95" customHeight="1" x14ac:dyDescent="0.2">
      <c r="A440" s="517">
        <v>140704</v>
      </c>
      <c r="B440" s="517" t="s">
        <v>3345</v>
      </c>
      <c r="C440" s="518" t="s">
        <v>2418</v>
      </c>
      <c r="D440" s="519">
        <v>333.81</v>
      </c>
    </row>
    <row r="441" spans="1:4" ht="24.95" customHeight="1" x14ac:dyDescent="0.2">
      <c r="A441" s="517">
        <v>140705</v>
      </c>
      <c r="B441" s="517" t="s">
        <v>2421</v>
      </c>
      <c r="C441" s="518" t="s">
        <v>2418</v>
      </c>
      <c r="D441" s="519">
        <v>99.09</v>
      </c>
    </row>
    <row r="442" spans="1:4" ht="24.95" customHeight="1" x14ac:dyDescent="0.2">
      <c r="A442" s="517">
        <v>140706</v>
      </c>
      <c r="B442" s="517" t="s">
        <v>2422</v>
      </c>
      <c r="C442" s="518" t="s">
        <v>2418</v>
      </c>
      <c r="D442" s="519">
        <v>76.180000000000007</v>
      </c>
    </row>
    <row r="443" spans="1:4" ht="24.95" customHeight="1" x14ac:dyDescent="0.2">
      <c r="A443" s="517">
        <v>140707</v>
      </c>
      <c r="B443" s="517" t="s">
        <v>2423</v>
      </c>
      <c r="C443" s="518" t="s">
        <v>2418</v>
      </c>
      <c r="D443" s="519">
        <v>135.85</v>
      </c>
    </row>
    <row r="444" spans="1:4" ht="24.95" customHeight="1" x14ac:dyDescent="0.2">
      <c r="A444" s="517">
        <v>140708</v>
      </c>
      <c r="B444" s="517" t="s">
        <v>2424</v>
      </c>
      <c r="C444" s="518" t="s">
        <v>2418</v>
      </c>
      <c r="D444" s="519">
        <v>72.19</v>
      </c>
    </row>
    <row r="445" spans="1:4" ht="24.95" customHeight="1" x14ac:dyDescent="0.2">
      <c r="A445" s="517">
        <v>140709</v>
      </c>
      <c r="B445" s="517" t="s">
        <v>2425</v>
      </c>
      <c r="C445" s="518" t="s">
        <v>2418</v>
      </c>
      <c r="D445" s="519">
        <v>68.540000000000006</v>
      </c>
    </row>
    <row r="446" spans="1:4" ht="24.95" customHeight="1" x14ac:dyDescent="0.2">
      <c r="A446" s="517">
        <v>140710</v>
      </c>
      <c r="B446" s="517" t="s">
        <v>2426</v>
      </c>
      <c r="C446" s="518" t="s">
        <v>2885</v>
      </c>
      <c r="D446" s="519">
        <v>158.61000000000001</v>
      </c>
    </row>
    <row r="447" spans="1:4" ht="24.95" customHeight="1" x14ac:dyDescent="0.2">
      <c r="A447" s="517">
        <v>140711</v>
      </c>
      <c r="B447" s="517" t="s">
        <v>2427</v>
      </c>
      <c r="C447" s="518" t="s">
        <v>2885</v>
      </c>
      <c r="D447" s="519">
        <v>84.94</v>
      </c>
    </row>
    <row r="448" spans="1:4" ht="24.95" customHeight="1" x14ac:dyDescent="0.2">
      <c r="A448" s="517">
        <v>140712</v>
      </c>
      <c r="B448" s="517" t="s">
        <v>3346</v>
      </c>
      <c r="C448" s="518" t="s">
        <v>2885</v>
      </c>
      <c r="D448" s="519">
        <v>611.89</v>
      </c>
    </row>
    <row r="449" spans="1:4" ht="24.95" customHeight="1" x14ac:dyDescent="0.2">
      <c r="A449" s="517">
        <v>140713</v>
      </c>
      <c r="B449" s="517" t="s">
        <v>2428</v>
      </c>
      <c r="C449" s="518" t="s">
        <v>2885</v>
      </c>
      <c r="D449" s="519">
        <v>895.4</v>
      </c>
    </row>
    <row r="450" spans="1:4" ht="24.95" customHeight="1" x14ac:dyDescent="0.2">
      <c r="A450" s="517">
        <v>140714</v>
      </c>
      <c r="B450" s="517" t="s">
        <v>2429</v>
      </c>
      <c r="C450" s="518" t="s">
        <v>2885</v>
      </c>
      <c r="D450" s="519">
        <v>678.56</v>
      </c>
    </row>
    <row r="451" spans="1:4" ht="24.95" customHeight="1" x14ac:dyDescent="0.2">
      <c r="A451" s="561">
        <v>1409</v>
      </c>
      <c r="B451" s="561" t="s">
        <v>2430</v>
      </c>
      <c r="C451" s="562"/>
      <c r="D451" s="563"/>
    </row>
    <row r="452" spans="1:4" ht="24.95" customHeight="1" x14ac:dyDescent="0.2">
      <c r="A452" s="517">
        <v>140901</v>
      </c>
      <c r="B452" s="517" t="s">
        <v>2431</v>
      </c>
      <c r="C452" s="518" t="s">
        <v>5</v>
      </c>
      <c r="D452" s="519">
        <v>81.680000000000007</v>
      </c>
    </row>
    <row r="453" spans="1:4" ht="24.95" customHeight="1" x14ac:dyDescent="0.2">
      <c r="A453" s="517">
        <v>140902</v>
      </c>
      <c r="B453" s="517" t="s">
        <v>2432</v>
      </c>
      <c r="C453" s="518" t="s">
        <v>5</v>
      </c>
      <c r="D453" s="519">
        <v>104.41</v>
      </c>
    </row>
    <row r="454" spans="1:4" ht="24.95" customHeight="1" x14ac:dyDescent="0.2">
      <c r="A454" s="517">
        <v>140903</v>
      </c>
      <c r="B454" s="517" t="s">
        <v>2433</v>
      </c>
      <c r="C454" s="518" t="s">
        <v>5</v>
      </c>
      <c r="D454" s="519">
        <v>46.56</v>
      </c>
    </row>
    <row r="455" spans="1:4" ht="24.95" customHeight="1" x14ac:dyDescent="0.2">
      <c r="A455" s="517">
        <v>140904</v>
      </c>
      <c r="B455" s="517" t="s">
        <v>2434</v>
      </c>
      <c r="C455" s="518" t="s">
        <v>5</v>
      </c>
      <c r="D455" s="519">
        <v>81.38</v>
      </c>
    </row>
    <row r="456" spans="1:4" ht="24.95" customHeight="1" x14ac:dyDescent="0.2">
      <c r="A456" s="517">
        <v>140905</v>
      </c>
      <c r="B456" s="517" t="s">
        <v>2435</v>
      </c>
      <c r="C456" s="518" t="s">
        <v>5</v>
      </c>
      <c r="D456" s="519">
        <v>105.3</v>
      </c>
    </row>
    <row r="457" spans="1:4" ht="24.95" customHeight="1" x14ac:dyDescent="0.2">
      <c r="A457" s="517">
        <v>140906</v>
      </c>
      <c r="B457" s="517" t="s">
        <v>2436</v>
      </c>
      <c r="C457" s="518" t="s">
        <v>5</v>
      </c>
      <c r="D457" s="519">
        <v>43.09</v>
      </c>
    </row>
    <row r="458" spans="1:4" ht="24.95" customHeight="1" x14ac:dyDescent="0.2">
      <c r="A458" s="561">
        <v>1411</v>
      </c>
      <c r="B458" s="561" t="s">
        <v>2437</v>
      </c>
      <c r="C458" s="562"/>
      <c r="D458" s="563"/>
    </row>
    <row r="459" spans="1:4" ht="24.95" customHeight="1" x14ac:dyDescent="0.2">
      <c r="A459" s="517">
        <v>141101</v>
      </c>
      <c r="B459" s="517" t="s">
        <v>2438</v>
      </c>
      <c r="C459" s="518" t="s">
        <v>2885</v>
      </c>
      <c r="D459" s="519">
        <v>454.54</v>
      </c>
    </row>
    <row r="460" spans="1:4" ht="24.95" customHeight="1" x14ac:dyDescent="0.2">
      <c r="A460" s="517">
        <v>141102</v>
      </c>
      <c r="B460" s="517" t="s">
        <v>758</v>
      </c>
      <c r="C460" s="518" t="s">
        <v>2885</v>
      </c>
      <c r="D460" s="519">
        <v>448.24</v>
      </c>
    </row>
    <row r="461" spans="1:4" ht="24.95" customHeight="1" x14ac:dyDescent="0.2">
      <c r="A461" s="517">
        <v>141103</v>
      </c>
      <c r="B461" s="517" t="s">
        <v>2439</v>
      </c>
      <c r="C461" s="518" t="s">
        <v>2885</v>
      </c>
      <c r="D461" s="519">
        <v>502.7</v>
      </c>
    </row>
    <row r="462" spans="1:4" ht="24.95" customHeight="1" x14ac:dyDescent="0.2">
      <c r="A462" s="517">
        <v>141104</v>
      </c>
      <c r="B462" s="517" t="s">
        <v>2440</v>
      </c>
      <c r="C462" s="518" t="s">
        <v>2885</v>
      </c>
      <c r="D462" s="519">
        <v>491.67</v>
      </c>
    </row>
    <row r="463" spans="1:4" ht="24.95" customHeight="1" x14ac:dyDescent="0.2">
      <c r="A463" s="517">
        <v>141105</v>
      </c>
      <c r="B463" s="517" t="s">
        <v>2441</v>
      </c>
      <c r="C463" s="518" t="s">
        <v>2885</v>
      </c>
      <c r="D463" s="519">
        <v>471.37</v>
      </c>
    </row>
    <row r="464" spans="1:4" ht="24.95" customHeight="1" x14ac:dyDescent="0.2">
      <c r="A464" s="517">
        <v>141106</v>
      </c>
      <c r="B464" s="517" t="s">
        <v>2442</v>
      </c>
      <c r="C464" s="518" t="s">
        <v>2885</v>
      </c>
      <c r="D464" s="519">
        <v>652.16999999999996</v>
      </c>
    </row>
    <row r="465" spans="1:4" ht="24.95" customHeight="1" x14ac:dyDescent="0.2">
      <c r="A465" s="517">
        <v>141107</v>
      </c>
      <c r="B465" s="517" t="s">
        <v>2443</v>
      </c>
      <c r="C465" s="518" t="s">
        <v>2885</v>
      </c>
      <c r="D465" s="519">
        <v>644.77</v>
      </c>
    </row>
    <row r="466" spans="1:4" ht="24.95" customHeight="1" x14ac:dyDescent="0.2">
      <c r="A466" s="517">
        <v>141108</v>
      </c>
      <c r="B466" s="517" t="s">
        <v>3347</v>
      </c>
      <c r="C466" s="518" t="s">
        <v>2885</v>
      </c>
      <c r="D466" s="519">
        <v>927.4</v>
      </c>
    </row>
    <row r="467" spans="1:4" ht="24.95" customHeight="1" x14ac:dyDescent="0.2">
      <c r="A467" s="517">
        <v>141109</v>
      </c>
      <c r="B467" s="517" t="s">
        <v>2444</v>
      </c>
      <c r="C467" s="518" t="s">
        <v>5</v>
      </c>
      <c r="D467" s="519">
        <v>130.1</v>
      </c>
    </row>
    <row r="468" spans="1:4" ht="24.95" customHeight="1" x14ac:dyDescent="0.2">
      <c r="A468" s="517">
        <v>141110</v>
      </c>
      <c r="B468" s="517" t="s">
        <v>2445</v>
      </c>
      <c r="C468" s="518" t="s">
        <v>2885</v>
      </c>
      <c r="D468" s="519">
        <v>604.76</v>
      </c>
    </row>
    <row r="469" spans="1:4" ht="24.95" customHeight="1" x14ac:dyDescent="0.2">
      <c r="A469" s="517">
        <v>141111</v>
      </c>
      <c r="B469" s="517" t="s">
        <v>2446</v>
      </c>
      <c r="C469" s="518" t="s">
        <v>2885</v>
      </c>
      <c r="D469" s="519">
        <v>598.45000000000005</v>
      </c>
    </row>
    <row r="470" spans="1:4" ht="24.95" customHeight="1" x14ac:dyDescent="0.2">
      <c r="A470" s="517">
        <v>141112</v>
      </c>
      <c r="B470" s="517" t="s">
        <v>2447</v>
      </c>
      <c r="C470" s="518" t="s">
        <v>2885</v>
      </c>
      <c r="D470" s="519">
        <v>652.92999999999995</v>
      </c>
    </row>
    <row r="471" spans="1:4" ht="24.95" customHeight="1" x14ac:dyDescent="0.2">
      <c r="A471" s="517">
        <v>141113</v>
      </c>
      <c r="B471" s="517" t="s">
        <v>2448</v>
      </c>
      <c r="C471" s="518" t="s">
        <v>2885</v>
      </c>
      <c r="D471" s="519">
        <v>641.89</v>
      </c>
    </row>
    <row r="472" spans="1:4" ht="24.95" customHeight="1" x14ac:dyDescent="0.2">
      <c r="A472" s="517">
        <v>141114</v>
      </c>
      <c r="B472" s="517" t="s">
        <v>2449</v>
      </c>
      <c r="C472" s="518" t="s">
        <v>2885</v>
      </c>
      <c r="D472" s="519">
        <v>621.58000000000004</v>
      </c>
    </row>
    <row r="473" spans="1:4" ht="24.95" customHeight="1" x14ac:dyDescent="0.2">
      <c r="A473" s="561">
        <v>1412</v>
      </c>
      <c r="B473" s="561" t="s">
        <v>3348</v>
      </c>
      <c r="C473" s="562"/>
      <c r="D473" s="563"/>
    </row>
    <row r="474" spans="1:4" ht="24.95" customHeight="1" x14ac:dyDescent="0.2">
      <c r="A474" s="517">
        <v>141210</v>
      </c>
      <c r="B474" s="517" t="s">
        <v>2450</v>
      </c>
      <c r="C474" s="518" t="s">
        <v>5</v>
      </c>
      <c r="D474" s="519">
        <v>43.63</v>
      </c>
    </row>
    <row r="475" spans="1:4" ht="24.95" customHeight="1" x14ac:dyDescent="0.2">
      <c r="A475" s="517">
        <v>141211</v>
      </c>
      <c r="B475" s="517" t="s">
        <v>3349</v>
      </c>
      <c r="C475" s="518" t="s">
        <v>5</v>
      </c>
      <c r="D475" s="519">
        <v>52.61</v>
      </c>
    </row>
    <row r="476" spans="1:4" ht="24.95" customHeight="1" x14ac:dyDescent="0.2">
      <c r="A476" s="517">
        <v>141212</v>
      </c>
      <c r="B476" s="517" t="s">
        <v>2451</v>
      </c>
      <c r="C476" s="518" t="s">
        <v>5</v>
      </c>
      <c r="D476" s="519">
        <v>69.87</v>
      </c>
    </row>
    <row r="477" spans="1:4" ht="24.95" customHeight="1" x14ac:dyDescent="0.2">
      <c r="A477" s="517">
        <v>141213</v>
      </c>
      <c r="B477" s="517" t="s">
        <v>3350</v>
      </c>
      <c r="C477" s="518" t="s">
        <v>5</v>
      </c>
      <c r="D477" s="519">
        <v>85.74</v>
      </c>
    </row>
    <row r="478" spans="1:4" ht="24.95" customHeight="1" x14ac:dyDescent="0.2">
      <c r="A478" s="517">
        <v>141214</v>
      </c>
      <c r="B478" s="517" t="s">
        <v>2452</v>
      </c>
      <c r="C478" s="518" t="s">
        <v>5</v>
      </c>
      <c r="D478" s="519">
        <v>99.34</v>
      </c>
    </row>
    <row r="479" spans="1:4" ht="24.95" customHeight="1" x14ac:dyDescent="0.2">
      <c r="A479" s="517">
        <v>141215</v>
      </c>
      <c r="B479" s="517" t="s">
        <v>2453</v>
      </c>
      <c r="C479" s="518" t="s">
        <v>5</v>
      </c>
      <c r="D479" s="519">
        <v>122.21</v>
      </c>
    </row>
    <row r="480" spans="1:4" ht="24.95" customHeight="1" x14ac:dyDescent="0.2">
      <c r="A480" s="517">
        <v>141216</v>
      </c>
      <c r="B480" s="517" t="s">
        <v>3351</v>
      </c>
      <c r="C480" s="518" t="s">
        <v>5</v>
      </c>
      <c r="D480" s="519">
        <v>155.51</v>
      </c>
    </row>
    <row r="481" spans="1:4" ht="24.95" customHeight="1" x14ac:dyDescent="0.2">
      <c r="A481" s="517">
        <v>141217</v>
      </c>
      <c r="B481" s="517" t="s">
        <v>2454</v>
      </c>
      <c r="C481" s="518" t="s">
        <v>5</v>
      </c>
      <c r="D481" s="519">
        <v>171.28</v>
      </c>
    </row>
    <row r="482" spans="1:4" ht="24.95" customHeight="1" x14ac:dyDescent="0.2">
      <c r="A482" s="517">
        <v>141218</v>
      </c>
      <c r="B482" s="517" t="s">
        <v>2455</v>
      </c>
      <c r="C482" s="518" t="s">
        <v>5</v>
      </c>
      <c r="D482" s="519">
        <v>228.84</v>
      </c>
    </row>
    <row r="483" spans="1:4" ht="24.95" customHeight="1" x14ac:dyDescent="0.2">
      <c r="A483" s="561">
        <v>1414</v>
      </c>
      <c r="B483" s="561" t="s">
        <v>3352</v>
      </c>
      <c r="C483" s="562"/>
      <c r="D483" s="563"/>
    </row>
    <row r="484" spans="1:4" ht="24.95" customHeight="1" x14ac:dyDescent="0.2">
      <c r="A484" s="517">
        <v>141409</v>
      </c>
      <c r="B484" s="517" t="s">
        <v>2456</v>
      </c>
      <c r="C484" s="518" t="s">
        <v>5</v>
      </c>
      <c r="D484" s="519">
        <v>16.66</v>
      </c>
    </row>
    <row r="485" spans="1:4" ht="24.95" customHeight="1" x14ac:dyDescent="0.2">
      <c r="A485" s="517">
        <v>141410</v>
      </c>
      <c r="B485" s="517" t="s">
        <v>2457</v>
      </c>
      <c r="C485" s="518" t="s">
        <v>5</v>
      </c>
      <c r="D485" s="519">
        <v>19.690000000000001</v>
      </c>
    </row>
    <row r="486" spans="1:4" ht="24.95" customHeight="1" x14ac:dyDescent="0.2">
      <c r="A486" s="517">
        <v>141411</v>
      </c>
      <c r="B486" s="517" t="s">
        <v>2458</v>
      </c>
      <c r="C486" s="518" t="s">
        <v>5</v>
      </c>
      <c r="D486" s="519">
        <v>26.4</v>
      </c>
    </row>
    <row r="487" spans="1:4" ht="24.95" customHeight="1" x14ac:dyDescent="0.2">
      <c r="A487" s="517">
        <v>141412</v>
      </c>
      <c r="B487" s="517" t="s">
        <v>2459</v>
      </c>
      <c r="C487" s="518" t="s">
        <v>5</v>
      </c>
      <c r="D487" s="519">
        <v>33.549999999999997</v>
      </c>
    </row>
    <row r="488" spans="1:4" ht="24.95" customHeight="1" x14ac:dyDescent="0.2">
      <c r="A488" s="517">
        <v>141413</v>
      </c>
      <c r="B488" s="517" t="s">
        <v>2460</v>
      </c>
      <c r="C488" s="518" t="s">
        <v>5</v>
      </c>
      <c r="D488" s="519">
        <v>40.42</v>
      </c>
    </row>
    <row r="489" spans="1:4" ht="24.95" customHeight="1" x14ac:dyDescent="0.2">
      <c r="A489" s="517">
        <v>141414</v>
      </c>
      <c r="B489" s="517" t="s">
        <v>3353</v>
      </c>
      <c r="C489" s="518" t="s">
        <v>5</v>
      </c>
      <c r="D489" s="519">
        <v>56.26</v>
      </c>
    </row>
    <row r="490" spans="1:4" ht="24.95" customHeight="1" x14ac:dyDescent="0.2">
      <c r="A490" s="517">
        <v>141415</v>
      </c>
      <c r="B490" s="517" t="s">
        <v>2461</v>
      </c>
      <c r="C490" s="518" t="s">
        <v>5</v>
      </c>
      <c r="D490" s="519">
        <v>80.44</v>
      </c>
    </row>
    <row r="491" spans="1:4" ht="24.95" customHeight="1" x14ac:dyDescent="0.2">
      <c r="A491" s="517">
        <v>141416</v>
      </c>
      <c r="B491" s="517" t="s">
        <v>2462</v>
      </c>
      <c r="C491" s="518" t="s">
        <v>5</v>
      </c>
      <c r="D491" s="519">
        <v>92.01</v>
      </c>
    </row>
    <row r="492" spans="1:4" ht="24.95" customHeight="1" x14ac:dyDescent="0.2">
      <c r="A492" s="561">
        <v>1415</v>
      </c>
      <c r="B492" s="561" t="s">
        <v>3354</v>
      </c>
      <c r="C492" s="562"/>
      <c r="D492" s="563"/>
    </row>
    <row r="493" spans="1:4" ht="24.95" customHeight="1" x14ac:dyDescent="0.2">
      <c r="A493" s="517">
        <v>141522</v>
      </c>
      <c r="B493" s="517" t="s">
        <v>16582</v>
      </c>
      <c r="C493" s="518" t="s">
        <v>2885</v>
      </c>
      <c r="D493" s="519">
        <v>16.05</v>
      </c>
    </row>
    <row r="494" spans="1:4" ht="24.95" customHeight="1" x14ac:dyDescent="0.2">
      <c r="A494" s="517">
        <v>141524</v>
      </c>
      <c r="B494" s="517" t="s">
        <v>16583</v>
      </c>
      <c r="C494" s="518" t="s">
        <v>2885</v>
      </c>
      <c r="D494" s="519">
        <v>34.15</v>
      </c>
    </row>
    <row r="495" spans="1:4" ht="24.95" customHeight="1" x14ac:dyDescent="0.2">
      <c r="A495" s="517">
        <v>141525</v>
      </c>
      <c r="B495" s="517" t="s">
        <v>16584</v>
      </c>
      <c r="C495" s="518" t="s">
        <v>2885</v>
      </c>
      <c r="D495" s="519">
        <v>37.61</v>
      </c>
    </row>
    <row r="496" spans="1:4" ht="24.95" customHeight="1" x14ac:dyDescent="0.2">
      <c r="A496" s="517">
        <v>141526</v>
      </c>
      <c r="B496" s="517" t="s">
        <v>16585</v>
      </c>
      <c r="C496" s="518" t="s">
        <v>2885</v>
      </c>
      <c r="D496" s="519">
        <v>57.96</v>
      </c>
    </row>
    <row r="497" spans="1:4" ht="24.95" customHeight="1" x14ac:dyDescent="0.2">
      <c r="A497" s="517">
        <v>141527</v>
      </c>
      <c r="B497" s="517" t="s">
        <v>16586</v>
      </c>
      <c r="C497" s="518" t="s">
        <v>2885</v>
      </c>
      <c r="D497" s="519">
        <v>216.77</v>
      </c>
    </row>
    <row r="498" spans="1:4" ht="24.95" customHeight="1" x14ac:dyDescent="0.2">
      <c r="A498" s="517">
        <v>141529</v>
      </c>
      <c r="B498" s="517" t="s">
        <v>3355</v>
      </c>
      <c r="C498" s="518" t="s">
        <v>2885</v>
      </c>
      <c r="D498" s="519">
        <v>7.44</v>
      </c>
    </row>
    <row r="499" spans="1:4" ht="24.95" customHeight="1" x14ac:dyDescent="0.2">
      <c r="A499" s="561">
        <v>1419</v>
      </c>
      <c r="B499" s="561" t="s">
        <v>3356</v>
      </c>
      <c r="C499" s="562"/>
      <c r="D499" s="563"/>
    </row>
    <row r="500" spans="1:4" ht="24.95" customHeight="1" x14ac:dyDescent="0.2">
      <c r="A500" s="517">
        <v>141906</v>
      </c>
      <c r="B500" s="517" t="s">
        <v>2463</v>
      </c>
      <c r="C500" s="518" t="s">
        <v>5</v>
      </c>
      <c r="D500" s="519">
        <v>29.43</v>
      </c>
    </row>
    <row r="501" spans="1:4" ht="24.95" customHeight="1" x14ac:dyDescent="0.2">
      <c r="A501" s="517">
        <v>141907</v>
      </c>
      <c r="B501" s="517" t="s">
        <v>2464</v>
      </c>
      <c r="C501" s="518" t="s">
        <v>5</v>
      </c>
      <c r="D501" s="519">
        <v>38.049999999999997</v>
      </c>
    </row>
    <row r="502" spans="1:4" ht="24.95" customHeight="1" x14ac:dyDescent="0.2">
      <c r="A502" s="517">
        <v>141908</v>
      </c>
      <c r="B502" s="517" t="s">
        <v>2465</v>
      </c>
      <c r="C502" s="518" t="s">
        <v>5</v>
      </c>
      <c r="D502" s="519">
        <v>53.18</v>
      </c>
    </row>
    <row r="503" spans="1:4" ht="24.95" customHeight="1" x14ac:dyDescent="0.2">
      <c r="A503" s="517">
        <v>141909</v>
      </c>
      <c r="B503" s="517" t="s">
        <v>2466</v>
      </c>
      <c r="C503" s="518" t="s">
        <v>5</v>
      </c>
      <c r="D503" s="519">
        <v>59.32</v>
      </c>
    </row>
    <row r="504" spans="1:4" ht="24.95" customHeight="1" x14ac:dyDescent="0.2">
      <c r="A504" s="517">
        <v>141910</v>
      </c>
      <c r="B504" s="517" t="s">
        <v>2467</v>
      </c>
      <c r="C504" s="518" t="s">
        <v>5</v>
      </c>
      <c r="D504" s="519">
        <v>92.56</v>
      </c>
    </row>
    <row r="505" spans="1:4" ht="24.95" customHeight="1" x14ac:dyDescent="0.2">
      <c r="A505" s="561">
        <v>1421</v>
      </c>
      <c r="B505" s="561" t="s">
        <v>2468</v>
      </c>
      <c r="C505" s="562"/>
      <c r="D505" s="563"/>
    </row>
    <row r="506" spans="1:4" ht="24.95" customHeight="1" x14ac:dyDescent="0.2">
      <c r="A506" s="517">
        <v>142103</v>
      </c>
      <c r="B506" s="517" t="s">
        <v>2469</v>
      </c>
      <c r="C506" s="518" t="s">
        <v>2885</v>
      </c>
      <c r="D506" s="519">
        <v>78.709999999999994</v>
      </c>
    </row>
    <row r="507" spans="1:4" ht="24.95" customHeight="1" x14ac:dyDescent="0.2">
      <c r="A507" s="517">
        <v>142104</v>
      </c>
      <c r="B507" s="517" t="s">
        <v>3357</v>
      </c>
      <c r="C507" s="518" t="s">
        <v>2885</v>
      </c>
      <c r="D507" s="519">
        <v>24.22</v>
      </c>
    </row>
    <row r="508" spans="1:4" ht="24.95" customHeight="1" x14ac:dyDescent="0.2">
      <c r="A508" s="517">
        <v>142106</v>
      </c>
      <c r="B508" s="517" t="s">
        <v>2470</v>
      </c>
      <c r="C508" s="518" t="s">
        <v>2885</v>
      </c>
      <c r="D508" s="519">
        <v>21.82</v>
      </c>
    </row>
    <row r="509" spans="1:4" ht="24.95" customHeight="1" x14ac:dyDescent="0.2">
      <c r="A509" s="517">
        <v>142107</v>
      </c>
      <c r="B509" s="517" t="s">
        <v>3358</v>
      </c>
      <c r="C509" s="518" t="s">
        <v>2885</v>
      </c>
      <c r="D509" s="519">
        <v>46.6</v>
      </c>
    </row>
    <row r="510" spans="1:4" ht="24.95" customHeight="1" x14ac:dyDescent="0.2">
      <c r="A510" s="517">
        <v>142109</v>
      </c>
      <c r="B510" s="517" t="s">
        <v>2471</v>
      </c>
      <c r="C510" s="518" t="s">
        <v>2885</v>
      </c>
      <c r="D510" s="519">
        <v>42.23</v>
      </c>
    </row>
    <row r="511" spans="1:4" ht="24.95" customHeight="1" x14ac:dyDescent="0.2">
      <c r="A511" s="517">
        <v>142111</v>
      </c>
      <c r="B511" s="517" t="s">
        <v>2472</v>
      </c>
      <c r="C511" s="518" t="s">
        <v>2885</v>
      </c>
      <c r="D511" s="519">
        <v>90.54</v>
      </c>
    </row>
    <row r="512" spans="1:4" ht="24.95" customHeight="1" x14ac:dyDescent="0.2">
      <c r="A512" s="517">
        <v>142112</v>
      </c>
      <c r="B512" s="517" t="s">
        <v>2473</v>
      </c>
      <c r="C512" s="518" t="s">
        <v>2885</v>
      </c>
      <c r="D512" s="519">
        <v>57.19</v>
      </c>
    </row>
    <row r="513" spans="1:4" ht="24.95" customHeight="1" x14ac:dyDescent="0.2">
      <c r="A513" s="517">
        <v>142113</v>
      </c>
      <c r="B513" s="517" t="s">
        <v>3359</v>
      </c>
      <c r="C513" s="518" t="s">
        <v>2885</v>
      </c>
      <c r="D513" s="519">
        <v>70.91</v>
      </c>
    </row>
    <row r="514" spans="1:4" ht="24.95" customHeight="1" x14ac:dyDescent="0.2">
      <c r="A514" s="517">
        <v>142114</v>
      </c>
      <c r="B514" s="517" t="s">
        <v>2474</v>
      </c>
      <c r="C514" s="518" t="s">
        <v>2885</v>
      </c>
      <c r="D514" s="519">
        <v>6.01</v>
      </c>
    </row>
    <row r="515" spans="1:4" ht="24.95" customHeight="1" x14ac:dyDescent="0.2">
      <c r="A515" s="517">
        <v>142115</v>
      </c>
      <c r="B515" s="517" t="s">
        <v>3360</v>
      </c>
      <c r="C515" s="518" t="s">
        <v>2885</v>
      </c>
      <c r="D515" s="519">
        <v>29.58</v>
      </c>
    </row>
    <row r="516" spans="1:4" ht="24.95" customHeight="1" x14ac:dyDescent="0.2">
      <c r="A516" s="517">
        <v>142116</v>
      </c>
      <c r="B516" s="517" t="s">
        <v>2475</v>
      </c>
      <c r="C516" s="518" t="s">
        <v>2885</v>
      </c>
      <c r="D516" s="519">
        <v>3.84</v>
      </c>
    </row>
    <row r="517" spans="1:4" ht="24.95" customHeight="1" x14ac:dyDescent="0.2">
      <c r="A517" s="517">
        <v>142117</v>
      </c>
      <c r="B517" s="517" t="s">
        <v>3361</v>
      </c>
      <c r="C517" s="518" t="s">
        <v>2885</v>
      </c>
      <c r="D517" s="519">
        <v>17.21</v>
      </c>
    </row>
    <row r="518" spans="1:4" ht="24.95" customHeight="1" x14ac:dyDescent="0.2">
      <c r="A518" s="517">
        <v>142118</v>
      </c>
      <c r="B518" s="517" t="s">
        <v>3362</v>
      </c>
      <c r="C518" s="518" t="s">
        <v>2885</v>
      </c>
      <c r="D518" s="519">
        <v>13.01</v>
      </c>
    </row>
    <row r="519" spans="1:4" ht="24.95" customHeight="1" x14ac:dyDescent="0.2">
      <c r="A519" s="517">
        <v>142119</v>
      </c>
      <c r="B519" s="517" t="s">
        <v>3363</v>
      </c>
      <c r="C519" s="518" t="s">
        <v>2885</v>
      </c>
      <c r="D519" s="519">
        <v>78.44</v>
      </c>
    </row>
    <row r="520" spans="1:4" ht="24.95" customHeight="1" x14ac:dyDescent="0.2">
      <c r="A520" s="517">
        <v>142120</v>
      </c>
      <c r="B520" s="517" t="s">
        <v>3364</v>
      </c>
      <c r="C520" s="518" t="s">
        <v>2885</v>
      </c>
      <c r="D520" s="519">
        <v>98.69</v>
      </c>
    </row>
    <row r="521" spans="1:4" ht="24.95" customHeight="1" x14ac:dyDescent="0.2">
      <c r="A521" s="517">
        <v>142121</v>
      </c>
      <c r="B521" s="517" t="s">
        <v>3365</v>
      </c>
      <c r="C521" s="518" t="s">
        <v>2885</v>
      </c>
      <c r="D521" s="519">
        <v>165.21</v>
      </c>
    </row>
    <row r="522" spans="1:4" ht="24.95" customHeight="1" x14ac:dyDescent="0.2">
      <c r="A522" s="517">
        <v>142122</v>
      </c>
      <c r="B522" s="517" t="s">
        <v>3366</v>
      </c>
      <c r="C522" s="518" t="s">
        <v>2885</v>
      </c>
      <c r="D522" s="519">
        <v>81.069999999999993</v>
      </c>
    </row>
    <row r="523" spans="1:4" ht="24.95" customHeight="1" x14ac:dyDescent="0.2">
      <c r="A523" s="517">
        <v>142123</v>
      </c>
      <c r="B523" s="517" t="s">
        <v>16587</v>
      </c>
      <c r="C523" s="518" t="s">
        <v>2885</v>
      </c>
      <c r="D523" s="519">
        <v>13.48</v>
      </c>
    </row>
    <row r="524" spans="1:4" ht="24.95" customHeight="1" x14ac:dyDescent="0.2">
      <c r="A524" s="517">
        <v>142124</v>
      </c>
      <c r="B524" s="517" t="s">
        <v>16588</v>
      </c>
      <c r="C524" s="518" t="s">
        <v>2885</v>
      </c>
      <c r="D524" s="519">
        <v>16.05</v>
      </c>
    </row>
    <row r="525" spans="1:4" ht="24.95" customHeight="1" x14ac:dyDescent="0.2">
      <c r="A525" s="517">
        <v>142125</v>
      </c>
      <c r="B525" s="517" t="s">
        <v>16589</v>
      </c>
      <c r="C525" s="518" t="s">
        <v>2885</v>
      </c>
      <c r="D525" s="519">
        <v>21.23</v>
      </c>
    </row>
    <row r="526" spans="1:4" ht="24.95" customHeight="1" x14ac:dyDescent="0.2">
      <c r="A526" s="561">
        <v>1422</v>
      </c>
      <c r="B526" s="561" t="s">
        <v>2476</v>
      </c>
      <c r="C526" s="562"/>
      <c r="D526" s="563"/>
    </row>
    <row r="527" spans="1:4" ht="24.95" customHeight="1" x14ac:dyDescent="0.2">
      <c r="A527" s="517">
        <v>142201</v>
      </c>
      <c r="B527" s="517" t="s">
        <v>2477</v>
      </c>
      <c r="C527" s="518" t="s">
        <v>5</v>
      </c>
      <c r="D527" s="519">
        <v>10.31</v>
      </c>
    </row>
    <row r="528" spans="1:4" ht="24.95" customHeight="1" x14ac:dyDescent="0.2">
      <c r="A528" s="517">
        <v>142202</v>
      </c>
      <c r="B528" s="517" t="s">
        <v>2478</v>
      </c>
      <c r="C528" s="518" t="s">
        <v>5</v>
      </c>
      <c r="D528" s="519">
        <v>15.45</v>
      </c>
    </row>
    <row r="529" spans="1:4" ht="24.95" customHeight="1" x14ac:dyDescent="0.2">
      <c r="A529" s="517">
        <v>142203</v>
      </c>
      <c r="B529" s="517" t="s">
        <v>2479</v>
      </c>
      <c r="C529" s="518" t="s">
        <v>5</v>
      </c>
      <c r="D529" s="519">
        <v>23.25</v>
      </c>
    </row>
    <row r="530" spans="1:4" ht="24.95" customHeight="1" x14ac:dyDescent="0.2">
      <c r="A530" s="517">
        <v>142204</v>
      </c>
      <c r="B530" s="517" t="s">
        <v>2480</v>
      </c>
      <c r="C530" s="518" t="s">
        <v>5</v>
      </c>
      <c r="D530" s="519">
        <v>19.670000000000002</v>
      </c>
    </row>
    <row r="531" spans="1:4" ht="24.95" customHeight="1" x14ac:dyDescent="0.2">
      <c r="A531" s="517">
        <v>142205</v>
      </c>
      <c r="B531" s="517" t="s">
        <v>2481</v>
      </c>
      <c r="C531" s="518" t="s">
        <v>5</v>
      </c>
      <c r="D531" s="519">
        <v>29.96</v>
      </c>
    </row>
    <row r="532" spans="1:4" ht="24.95" customHeight="1" x14ac:dyDescent="0.2">
      <c r="A532" s="517">
        <v>142206</v>
      </c>
      <c r="B532" s="517" t="s">
        <v>2482</v>
      </c>
      <c r="C532" s="518" t="s">
        <v>5</v>
      </c>
      <c r="D532" s="519">
        <v>43.59</v>
      </c>
    </row>
    <row r="533" spans="1:4" ht="24.95" customHeight="1" x14ac:dyDescent="0.2">
      <c r="A533" s="561">
        <v>1423</v>
      </c>
      <c r="B533" s="561" t="s">
        <v>2296</v>
      </c>
      <c r="C533" s="562"/>
      <c r="D533" s="563"/>
    </row>
    <row r="534" spans="1:4" ht="24.95" customHeight="1" x14ac:dyDescent="0.2">
      <c r="A534" s="517">
        <v>142301</v>
      </c>
      <c r="B534" s="517" t="s">
        <v>2483</v>
      </c>
      <c r="C534" s="518" t="s">
        <v>2885</v>
      </c>
      <c r="D534" s="519">
        <v>17.7</v>
      </c>
    </row>
    <row r="535" spans="1:4" ht="24.95" customHeight="1" x14ac:dyDescent="0.2">
      <c r="A535" s="517">
        <v>142302</v>
      </c>
      <c r="B535" s="517" t="s">
        <v>3367</v>
      </c>
      <c r="C535" s="518" t="s">
        <v>2885</v>
      </c>
      <c r="D535" s="519">
        <v>24.78</v>
      </c>
    </row>
    <row r="536" spans="1:4" ht="24.95" customHeight="1" x14ac:dyDescent="0.2">
      <c r="A536" s="517">
        <v>142303</v>
      </c>
      <c r="B536" s="517" t="s">
        <v>3368</v>
      </c>
      <c r="C536" s="518" t="s">
        <v>2885</v>
      </c>
      <c r="D536" s="519">
        <v>17.7</v>
      </c>
    </row>
    <row r="537" spans="1:4" ht="24.95" customHeight="1" x14ac:dyDescent="0.2">
      <c r="A537" s="517">
        <v>142304</v>
      </c>
      <c r="B537" s="517" t="s">
        <v>3369</v>
      </c>
      <c r="C537" s="518" t="s">
        <v>2885</v>
      </c>
      <c r="D537" s="519">
        <v>30.16</v>
      </c>
    </row>
    <row r="538" spans="1:4" ht="24.95" customHeight="1" x14ac:dyDescent="0.2">
      <c r="A538" s="561">
        <v>15</v>
      </c>
      <c r="B538" s="561" t="s">
        <v>2484</v>
      </c>
      <c r="C538" s="562"/>
      <c r="D538" s="563"/>
    </row>
    <row r="539" spans="1:4" ht="24.95" customHeight="1" x14ac:dyDescent="0.2">
      <c r="A539" s="561">
        <v>1501</v>
      </c>
      <c r="B539" s="561" t="s">
        <v>2485</v>
      </c>
      <c r="C539" s="562"/>
      <c r="D539" s="563"/>
    </row>
    <row r="540" spans="1:4" ht="24.95" customHeight="1" x14ac:dyDescent="0.2">
      <c r="A540" s="517">
        <v>150115</v>
      </c>
      <c r="B540" s="517" t="s">
        <v>2486</v>
      </c>
      <c r="C540" s="518" t="s">
        <v>2885</v>
      </c>
      <c r="D540" s="519">
        <v>12846.89</v>
      </c>
    </row>
    <row r="541" spans="1:4" ht="24.95" customHeight="1" x14ac:dyDescent="0.2">
      <c r="A541" s="517">
        <v>150122</v>
      </c>
      <c r="B541" s="517" t="s">
        <v>2487</v>
      </c>
      <c r="C541" s="518" t="s">
        <v>2885</v>
      </c>
      <c r="D541" s="519">
        <v>1380.98</v>
      </c>
    </row>
    <row r="542" spans="1:4" ht="24.95" customHeight="1" x14ac:dyDescent="0.2">
      <c r="A542" s="517">
        <v>150123</v>
      </c>
      <c r="B542" s="517" t="s">
        <v>2488</v>
      </c>
      <c r="C542" s="518" t="s">
        <v>2885</v>
      </c>
      <c r="D542" s="519">
        <v>2251.44</v>
      </c>
    </row>
    <row r="543" spans="1:4" ht="24.95" customHeight="1" x14ac:dyDescent="0.2">
      <c r="A543" s="561">
        <v>1503</v>
      </c>
      <c r="B543" s="561" t="s">
        <v>2489</v>
      </c>
      <c r="C543" s="562"/>
      <c r="D543" s="563"/>
    </row>
    <row r="544" spans="1:4" ht="24.95" customHeight="1" x14ac:dyDescent="0.2">
      <c r="A544" s="517">
        <v>150302</v>
      </c>
      <c r="B544" s="517" t="s">
        <v>2490</v>
      </c>
      <c r="C544" s="518" t="s">
        <v>2885</v>
      </c>
      <c r="D544" s="519">
        <v>287.38</v>
      </c>
    </row>
    <row r="545" spans="1:4" ht="24.95" customHeight="1" x14ac:dyDescent="0.2">
      <c r="A545" s="517">
        <v>150306</v>
      </c>
      <c r="B545" s="517" t="s">
        <v>2491</v>
      </c>
      <c r="C545" s="518" t="s">
        <v>2885</v>
      </c>
      <c r="D545" s="519">
        <v>427.19</v>
      </c>
    </row>
    <row r="546" spans="1:4" ht="24.95" customHeight="1" x14ac:dyDescent="0.2">
      <c r="A546" s="517">
        <v>150307</v>
      </c>
      <c r="B546" s="517" t="s">
        <v>2492</v>
      </c>
      <c r="C546" s="518" t="s">
        <v>2885</v>
      </c>
      <c r="D546" s="519">
        <v>427.19</v>
      </c>
    </row>
    <row r="547" spans="1:4" ht="24.95" customHeight="1" x14ac:dyDescent="0.2">
      <c r="A547" s="517">
        <v>150308</v>
      </c>
      <c r="B547" s="517" t="s">
        <v>2493</v>
      </c>
      <c r="C547" s="518" t="s">
        <v>2885</v>
      </c>
      <c r="D547" s="519">
        <v>493.17</v>
      </c>
    </row>
    <row r="548" spans="1:4" ht="24.95" customHeight="1" x14ac:dyDescent="0.2">
      <c r="A548" s="517">
        <v>150309</v>
      </c>
      <c r="B548" s="517" t="s">
        <v>2494</v>
      </c>
      <c r="C548" s="518" t="s">
        <v>2885</v>
      </c>
      <c r="D548" s="519">
        <v>606.16999999999996</v>
      </c>
    </row>
    <row r="549" spans="1:4" ht="24.95" customHeight="1" x14ac:dyDescent="0.2">
      <c r="A549" s="517">
        <v>150310</v>
      </c>
      <c r="B549" s="517" t="s">
        <v>2495</v>
      </c>
      <c r="C549" s="518" t="s">
        <v>2885</v>
      </c>
      <c r="D549" s="519">
        <v>82.18</v>
      </c>
    </row>
    <row r="550" spans="1:4" ht="24.95" customHeight="1" x14ac:dyDescent="0.2">
      <c r="A550" s="517">
        <v>150311</v>
      </c>
      <c r="B550" s="517" t="s">
        <v>2496</v>
      </c>
      <c r="C550" s="518" t="s">
        <v>2885</v>
      </c>
      <c r="D550" s="519">
        <v>136.58000000000001</v>
      </c>
    </row>
    <row r="551" spans="1:4" ht="24.95" customHeight="1" x14ac:dyDescent="0.2">
      <c r="A551" s="517">
        <v>150312</v>
      </c>
      <c r="B551" s="517" t="s">
        <v>2497</v>
      </c>
      <c r="C551" s="518" t="s">
        <v>2885</v>
      </c>
      <c r="D551" s="519">
        <v>113.99</v>
      </c>
    </row>
    <row r="552" spans="1:4" ht="24.95" customHeight="1" x14ac:dyDescent="0.2">
      <c r="A552" s="517">
        <v>150313</v>
      </c>
      <c r="B552" s="517" t="s">
        <v>2498</v>
      </c>
      <c r="C552" s="518" t="s">
        <v>2885</v>
      </c>
      <c r="D552" s="519">
        <v>179.87</v>
      </c>
    </row>
    <row r="553" spans="1:4" ht="24.95" customHeight="1" x14ac:dyDescent="0.2">
      <c r="A553" s="517">
        <v>150315</v>
      </c>
      <c r="B553" s="517" t="s">
        <v>3370</v>
      </c>
      <c r="C553" s="518" t="s">
        <v>2885</v>
      </c>
      <c r="D553" s="519">
        <v>1021.28</v>
      </c>
    </row>
    <row r="554" spans="1:4" ht="24.95" customHeight="1" x14ac:dyDescent="0.2">
      <c r="A554" s="517">
        <v>150316</v>
      </c>
      <c r="B554" s="517" t="s">
        <v>3371</v>
      </c>
      <c r="C554" s="518" t="s">
        <v>2885</v>
      </c>
      <c r="D554" s="519">
        <v>1164.45</v>
      </c>
    </row>
    <row r="555" spans="1:4" ht="24.95" customHeight="1" x14ac:dyDescent="0.2">
      <c r="A555" s="517">
        <v>150317</v>
      </c>
      <c r="B555" s="517" t="s">
        <v>2499</v>
      </c>
      <c r="C555" s="518" t="s">
        <v>2885</v>
      </c>
      <c r="D555" s="519">
        <v>1638.99</v>
      </c>
    </row>
    <row r="556" spans="1:4" ht="24.95" customHeight="1" x14ac:dyDescent="0.2">
      <c r="A556" s="561">
        <v>1506</v>
      </c>
      <c r="B556" s="561" t="s">
        <v>2500</v>
      </c>
      <c r="C556" s="562"/>
      <c r="D556" s="563"/>
    </row>
    <row r="557" spans="1:4" ht="24.95" customHeight="1" x14ac:dyDescent="0.2">
      <c r="A557" s="517">
        <v>150609</v>
      </c>
      <c r="B557" s="517" t="s">
        <v>3372</v>
      </c>
      <c r="C557" s="518" t="s">
        <v>2885</v>
      </c>
      <c r="D557" s="519">
        <v>144.41</v>
      </c>
    </row>
    <row r="558" spans="1:4" ht="24.95" customHeight="1" x14ac:dyDescent="0.2">
      <c r="A558" s="517">
        <v>150610</v>
      </c>
      <c r="B558" s="517" t="s">
        <v>2501</v>
      </c>
      <c r="C558" s="518" t="s">
        <v>2885</v>
      </c>
      <c r="D558" s="519">
        <v>223.45</v>
      </c>
    </row>
    <row r="559" spans="1:4" ht="24.95" customHeight="1" x14ac:dyDescent="0.2">
      <c r="A559" s="517">
        <v>150612</v>
      </c>
      <c r="B559" s="517" t="s">
        <v>3373</v>
      </c>
      <c r="C559" s="518" t="s">
        <v>2885</v>
      </c>
      <c r="D559" s="519">
        <v>31.65</v>
      </c>
    </row>
    <row r="560" spans="1:4" ht="24.95" customHeight="1" x14ac:dyDescent="0.2">
      <c r="A560" s="517">
        <v>150614</v>
      </c>
      <c r="B560" s="517" t="s">
        <v>2502</v>
      </c>
      <c r="C560" s="518" t="s">
        <v>2885</v>
      </c>
      <c r="D560" s="519">
        <v>112.89</v>
      </c>
    </row>
    <row r="561" spans="1:4" ht="24.95" customHeight="1" x14ac:dyDescent="0.2">
      <c r="A561" s="517">
        <v>150615</v>
      </c>
      <c r="B561" s="517" t="s">
        <v>2503</v>
      </c>
      <c r="C561" s="518" t="s">
        <v>2885</v>
      </c>
      <c r="D561" s="519">
        <v>145.08000000000001</v>
      </c>
    </row>
    <row r="562" spans="1:4" ht="24.95" customHeight="1" x14ac:dyDescent="0.2">
      <c r="A562" s="517">
        <v>150616</v>
      </c>
      <c r="B562" s="517" t="s">
        <v>2504</v>
      </c>
      <c r="C562" s="518" t="s">
        <v>2885</v>
      </c>
      <c r="D562" s="519">
        <v>203.56</v>
      </c>
    </row>
    <row r="563" spans="1:4" ht="24.95" customHeight="1" x14ac:dyDescent="0.2">
      <c r="A563" s="517">
        <v>150623</v>
      </c>
      <c r="B563" s="517" t="s">
        <v>2505</v>
      </c>
      <c r="C563" s="518" t="s">
        <v>2885</v>
      </c>
      <c r="D563" s="519">
        <v>7.63</v>
      </c>
    </row>
    <row r="564" spans="1:4" ht="24.95" customHeight="1" x14ac:dyDescent="0.2">
      <c r="A564" s="517">
        <v>150626</v>
      </c>
      <c r="B564" s="517" t="s">
        <v>3374</v>
      </c>
      <c r="C564" s="518" t="s">
        <v>2885</v>
      </c>
      <c r="D564" s="519">
        <v>108.44</v>
      </c>
    </row>
    <row r="565" spans="1:4" ht="24.95" customHeight="1" x14ac:dyDescent="0.2">
      <c r="A565" s="517">
        <v>150628</v>
      </c>
      <c r="B565" s="517" t="s">
        <v>3375</v>
      </c>
      <c r="C565" s="518" t="s">
        <v>2885</v>
      </c>
      <c r="D565" s="519">
        <v>7.53</v>
      </c>
    </row>
    <row r="566" spans="1:4" ht="24.95" customHeight="1" x14ac:dyDescent="0.2">
      <c r="A566" s="517">
        <v>150629</v>
      </c>
      <c r="B566" s="517" t="s">
        <v>3376</v>
      </c>
      <c r="C566" s="518" t="s">
        <v>2885</v>
      </c>
      <c r="D566" s="519">
        <v>12.51</v>
      </c>
    </row>
    <row r="567" spans="1:4" ht="24.95" customHeight="1" x14ac:dyDescent="0.2">
      <c r="A567" s="517">
        <v>150630</v>
      </c>
      <c r="B567" s="517" t="s">
        <v>2506</v>
      </c>
      <c r="C567" s="518" t="s">
        <v>2885</v>
      </c>
      <c r="D567" s="519">
        <v>9.18</v>
      </c>
    </row>
    <row r="568" spans="1:4" ht="24.95" customHeight="1" x14ac:dyDescent="0.2">
      <c r="A568" s="517">
        <v>150632</v>
      </c>
      <c r="B568" s="517" t="s">
        <v>3377</v>
      </c>
      <c r="C568" s="518" t="s">
        <v>2885</v>
      </c>
      <c r="D568" s="519">
        <v>48.88</v>
      </c>
    </row>
    <row r="569" spans="1:4" ht="24.95" customHeight="1" x14ac:dyDescent="0.2">
      <c r="A569" s="517">
        <v>150633</v>
      </c>
      <c r="B569" s="517" t="s">
        <v>2507</v>
      </c>
      <c r="C569" s="518" t="s">
        <v>2885</v>
      </c>
      <c r="D569" s="519">
        <v>78.45</v>
      </c>
    </row>
    <row r="570" spans="1:4" ht="24.95" customHeight="1" x14ac:dyDescent="0.2">
      <c r="A570" s="517">
        <v>150634</v>
      </c>
      <c r="B570" s="517" t="s">
        <v>2508</v>
      </c>
      <c r="C570" s="518" t="s">
        <v>2885</v>
      </c>
      <c r="D570" s="519">
        <v>116.53</v>
      </c>
    </row>
    <row r="571" spans="1:4" ht="24.95" customHeight="1" x14ac:dyDescent="0.2">
      <c r="A571" s="517">
        <v>150635</v>
      </c>
      <c r="B571" s="517" t="s">
        <v>3378</v>
      </c>
      <c r="C571" s="518" t="s">
        <v>2885</v>
      </c>
      <c r="D571" s="519">
        <v>167.7</v>
      </c>
    </row>
    <row r="572" spans="1:4" ht="24.95" customHeight="1" x14ac:dyDescent="0.2">
      <c r="A572" s="517">
        <v>150636</v>
      </c>
      <c r="B572" s="517" t="s">
        <v>3379</v>
      </c>
      <c r="C572" s="518" t="s">
        <v>2885</v>
      </c>
      <c r="D572" s="519">
        <v>9.27</v>
      </c>
    </row>
    <row r="573" spans="1:4" ht="24.95" customHeight="1" x14ac:dyDescent="0.2">
      <c r="A573" s="561">
        <v>1507</v>
      </c>
      <c r="B573" s="561" t="s">
        <v>2509</v>
      </c>
      <c r="C573" s="562"/>
      <c r="D573" s="563"/>
    </row>
    <row r="574" spans="1:4" ht="24.95" customHeight="1" x14ac:dyDescent="0.2">
      <c r="A574" s="517">
        <v>150701</v>
      </c>
      <c r="B574" s="517" t="s">
        <v>2510</v>
      </c>
      <c r="C574" s="518" t="s">
        <v>5</v>
      </c>
      <c r="D574" s="519">
        <v>45.08</v>
      </c>
    </row>
    <row r="575" spans="1:4" ht="24.95" customHeight="1" x14ac:dyDescent="0.2">
      <c r="A575" s="517">
        <v>150702</v>
      </c>
      <c r="B575" s="517" t="s">
        <v>2511</v>
      </c>
      <c r="C575" s="518" t="s">
        <v>5</v>
      </c>
      <c r="D575" s="519">
        <v>54.11</v>
      </c>
    </row>
    <row r="576" spans="1:4" ht="24.95" customHeight="1" x14ac:dyDescent="0.2">
      <c r="A576" s="517">
        <v>150703</v>
      </c>
      <c r="B576" s="517" t="s">
        <v>2512</v>
      </c>
      <c r="C576" s="518" t="s">
        <v>5</v>
      </c>
      <c r="D576" s="519">
        <v>141.44999999999999</v>
      </c>
    </row>
    <row r="577" spans="1:4" ht="24.95" customHeight="1" x14ac:dyDescent="0.2">
      <c r="A577" s="517">
        <v>150704</v>
      </c>
      <c r="B577" s="517" t="s">
        <v>2513</v>
      </c>
      <c r="C577" s="518" t="s">
        <v>5</v>
      </c>
      <c r="D577" s="519">
        <v>151.57</v>
      </c>
    </row>
    <row r="578" spans="1:4" ht="24.95" customHeight="1" x14ac:dyDescent="0.2">
      <c r="A578" s="561">
        <v>1508</v>
      </c>
      <c r="B578" s="561" t="s">
        <v>2514</v>
      </c>
      <c r="C578" s="562"/>
      <c r="D578" s="563"/>
    </row>
    <row r="579" spans="1:4" ht="24.95" customHeight="1" x14ac:dyDescent="0.2">
      <c r="A579" s="517">
        <v>150801</v>
      </c>
      <c r="B579" s="517" t="s">
        <v>19138</v>
      </c>
      <c r="C579" s="518" t="s">
        <v>5</v>
      </c>
      <c r="D579" s="519">
        <v>13.9</v>
      </c>
    </row>
    <row r="580" spans="1:4" ht="24.95" customHeight="1" x14ac:dyDescent="0.2">
      <c r="A580" s="517">
        <v>150802</v>
      </c>
      <c r="B580" s="517" t="s">
        <v>16590</v>
      </c>
      <c r="C580" s="518" t="s">
        <v>2885</v>
      </c>
      <c r="D580" s="519">
        <v>16.510000000000002</v>
      </c>
    </row>
    <row r="581" spans="1:4" ht="24.95" customHeight="1" x14ac:dyDescent="0.2">
      <c r="A581" s="517">
        <v>150803</v>
      </c>
      <c r="B581" s="517" t="s">
        <v>16591</v>
      </c>
      <c r="C581" s="518" t="s">
        <v>2885</v>
      </c>
      <c r="D581" s="519">
        <v>19.32</v>
      </c>
    </row>
    <row r="582" spans="1:4" ht="24.95" customHeight="1" x14ac:dyDescent="0.2">
      <c r="A582" s="517">
        <v>150804</v>
      </c>
      <c r="B582" s="517" t="s">
        <v>16592</v>
      </c>
      <c r="C582" s="518" t="s">
        <v>2885</v>
      </c>
      <c r="D582" s="519">
        <v>18.21</v>
      </c>
    </row>
    <row r="583" spans="1:4" ht="24.95" customHeight="1" x14ac:dyDescent="0.2">
      <c r="A583" s="517">
        <v>150805</v>
      </c>
      <c r="B583" s="517" t="s">
        <v>16593</v>
      </c>
      <c r="C583" s="518" t="s">
        <v>2885</v>
      </c>
      <c r="D583" s="519">
        <v>23.58</v>
      </c>
    </row>
    <row r="584" spans="1:4" ht="24.95" customHeight="1" x14ac:dyDescent="0.2">
      <c r="A584" s="517">
        <v>150806</v>
      </c>
      <c r="B584" s="517" t="s">
        <v>19139</v>
      </c>
      <c r="C584" s="518" t="s">
        <v>5</v>
      </c>
      <c r="D584" s="519">
        <v>21.06</v>
      </c>
    </row>
    <row r="585" spans="1:4" ht="24.95" customHeight="1" x14ac:dyDescent="0.2">
      <c r="A585" s="517">
        <v>150807</v>
      </c>
      <c r="B585" s="517" t="s">
        <v>2515</v>
      </c>
      <c r="C585" s="518" t="s">
        <v>5</v>
      </c>
      <c r="D585" s="519">
        <v>12.02</v>
      </c>
    </row>
    <row r="586" spans="1:4" ht="24.95" customHeight="1" x14ac:dyDescent="0.2">
      <c r="A586" s="517">
        <v>150835</v>
      </c>
      <c r="B586" s="517" t="s">
        <v>2516</v>
      </c>
      <c r="C586" s="518" t="s">
        <v>5</v>
      </c>
      <c r="D586" s="519">
        <v>49.09</v>
      </c>
    </row>
    <row r="587" spans="1:4" ht="24.95" customHeight="1" x14ac:dyDescent="0.2">
      <c r="A587" s="517">
        <v>150836</v>
      </c>
      <c r="B587" s="517" t="s">
        <v>2517</v>
      </c>
      <c r="C587" s="518" t="s">
        <v>5</v>
      </c>
      <c r="D587" s="519">
        <v>78.44</v>
      </c>
    </row>
    <row r="588" spans="1:4" ht="24.95" customHeight="1" x14ac:dyDescent="0.2">
      <c r="A588" s="517">
        <v>150837</v>
      </c>
      <c r="B588" s="517" t="s">
        <v>2518</v>
      </c>
      <c r="C588" s="518" t="s">
        <v>5</v>
      </c>
      <c r="D588" s="519">
        <v>91.71</v>
      </c>
    </row>
    <row r="589" spans="1:4" ht="24.95" customHeight="1" x14ac:dyDescent="0.2">
      <c r="A589" s="517">
        <v>150838</v>
      </c>
      <c r="B589" s="517" t="s">
        <v>2519</v>
      </c>
      <c r="C589" s="518" t="s">
        <v>5</v>
      </c>
      <c r="D589" s="519">
        <v>105.23</v>
      </c>
    </row>
    <row r="590" spans="1:4" ht="24.95" customHeight="1" x14ac:dyDescent="0.2">
      <c r="A590" s="517">
        <v>150843</v>
      </c>
      <c r="B590" s="517" t="s">
        <v>2520</v>
      </c>
      <c r="C590" s="518" t="s">
        <v>2885</v>
      </c>
      <c r="D590" s="519">
        <v>49.96</v>
      </c>
    </row>
    <row r="591" spans="1:4" ht="24.95" customHeight="1" x14ac:dyDescent="0.2">
      <c r="A591" s="517">
        <v>150844</v>
      </c>
      <c r="B591" s="517" t="s">
        <v>2521</v>
      </c>
      <c r="C591" s="518" t="s">
        <v>2885</v>
      </c>
      <c r="D591" s="519">
        <v>63.05</v>
      </c>
    </row>
    <row r="592" spans="1:4" ht="24.95" customHeight="1" x14ac:dyDescent="0.2">
      <c r="A592" s="517">
        <v>150845</v>
      </c>
      <c r="B592" s="517" t="s">
        <v>2522</v>
      </c>
      <c r="C592" s="518" t="s">
        <v>2885</v>
      </c>
      <c r="D592" s="519">
        <v>77.73</v>
      </c>
    </row>
    <row r="593" spans="1:4" ht="24.95" customHeight="1" x14ac:dyDescent="0.2">
      <c r="A593" s="517">
        <v>150850</v>
      </c>
      <c r="B593" s="517" t="s">
        <v>2523</v>
      </c>
      <c r="C593" s="518" t="s">
        <v>2885</v>
      </c>
      <c r="D593" s="519">
        <v>7.3</v>
      </c>
    </row>
    <row r="594" spans="1:4" ht="24.95" customHeight="1" x14ac:dyDescent="0.2">
      <c r="A594" s="517">
        <v>150851</v>
      </c>
      <c r="B594" s="517" t="s">
        <v>2524</v>
      </c>
      <c r="C594" s="518" t="s">
        <v>2885</v>
      </c>
      <c r="D594" s="519">
        <v>7.42</v>
      </c>
    </row>
    <row r="595" spans="1:4" ht="24.95" customHeight="1" x14ac:dyDescent="0.2">
      <c r="A595" s="517">
        <v>150852</v>
      </c>
      <c r="B595" s="517" t="s">
        <v>2525</v>
      </c>
      <c r="C595" s="518" t="s">
        <v>2885</v>
      </c>
      <c r="D595" s="519">
        <v>8.68</v>
      </c>
    </row>
    <row r="596" spans="1:4" ht="24.95" customHeight="1" x14ac:dyDescent="0.2">
      <c r="A596" s="517">
        <v>150860</v>
      </c>
      <c r="B596" s="517" t="s">
        <v>2526</v>
      </c>
      <c r="C596" s="518" t="s">
        <v>2885</v>
      </c>
      <c r="D596" s="519">
        <v>17.82</v>
      </c>
    </row>
    <row r="597" spans="1:4" ht="24.95" customHeight="1" x14ac:dyDescent="0.2">
      <c r="A597" s="517">
        <v>150861</v>
      </c>
      <c r="B597" s="517" t="s">
        <v>2527</v>
      </c>
      <c r="C597" s="518" t="s">
        <v>2885</v>
      </c>
      <c r="D597" s="519">
        <v>21.4</v>
      </c>
    </row>
    <row r="598" spans="1:4" ht="24.95" customHeight="1" x14ac:dyDescent="0.2">
      <c r="A598" s="517">
        <v>150862</v>
      </c>
      <c r="B598" s="517" t="s">
        <v>2528</v>
      </c>
      <c r="C598" s="518" t="s">
        <v>2885</v>
      </c>
      <c r="D598" s="519">
        <v>29.4</v>
      </c>
    </row>
    <row r="599" spans="1:4" ht="24.95" customHeight="1" x14ac:dyDescent="0.2">
      <c r="A599" s="517">
        <v>150863</v>
      </c>
      <c r="B599" s="517" t="s">
        <v>2529</v>
      </c>
      <c r="C599" s="518" t="s">
        <v>2885</v>
      </c>
      <c r="D599" s="519">
        <v>44.49</v>
      </c>
    </row>
    <row r="600" spans="1:4" ht="24.95" customHeight="1" x14ac:dyDescent="0.2">
      <c r="A600" s="517">
        <v>150866</v>
      </c>
      <c r="B600" s="517" t="s">
        <v>2530</v>
      </c>
      <c r="C600" s="518" t="s">
        <v>2885</v>
      </c>
      <c r="D600" s="519">
        <v>10.35</v>
      </c>
    </row>
    <row r="601" spans="1:4" ht="24.95" customHeight="1" x14ac:dyDescent="0.2">
      <c r="A601" s="517">
        <v>150867</v>
      </c>
      <c r="B601" s="517" t="s">
        <v>2531</v>
      </c>
      <c r="C601" s="518" t="s">
        <v>2885</v>
      </c>
      <c r="D601" s="519">
        <v>11.06</v>
      </c>
    </row>
    <row r="602" spans="1:4" ht="24.95" customHeight="1" x14ac:dyDescent="0.2">
      <c r="A602" s="517">
        <v>150870</v>
      </c>
      <c r="B602" s="517" t="s">
        <v>2532</v>
      </c>
      <c r="C602" s="518" t="s">
        <v>2885</v>
      </c>
      <c r="D602" s="519">
        <v>75.52</v>
      </c>
    </row>
    <row r="603" spans="1:4" ht="24.95" customHeight="1" x14ac:dyDescent="0.2">
      <c r="A603" s="517">
        <v>150871</v>
      </c>
      <c r="B603" s="517" t="s">
        <v>2533</v>
      </c>
      <c r="C603" s="518" t="s">
        <v>2885</v>
      </c>
      <c r="D603" s="519">
        <v>98.69</v>
      </c>
    </row>
    <row r="604" spans="1:4" ht="24.95" customHeight="1" x14ac:dyDescent="0.2">
      <c r="A604" s="517">
        <v>150875</v>
      </c>
      <c r="B604" s="517" t="s">
        <v>2534</v>
      </c>
      <c r="C604" s="518" t="s">
        <v>2885</v>
      </c>
      <c r="D604" s="519">
        <v>79.44</v>
      </c>
    </row>
    <row r="605" spans="1:4" ht="24.95" customHeight="1" x14ac:dyDescent="0.2">
      <c r="A605" s="517">
        <v>150876</v>
      </c>
      <c r="B605" s="517" t="s">
        <v>2535</v>
      </c>
      <c r="C605" s="518" t="s">
        <v>2885</v>
      </c>
      <c r="D605" s="519">
        <v>103.12</v>
      </c>
    </row>
    <row r="606" spans="1:4" ht="24.95" customHeight="1" x14ac:dyDescent="0.2">
      <c r="A606" s="517">
        <v>150880</v>
      </c>
      <c r="B606" s="517" t="s">
        <v>2536</v>
      </c>
      <c r="C606" s="518" t="s">
        <v>2885</v>
      </c>
      <c r="D606" s="519">
        <v>20.28</v>
      </c>
    </row>
    <row r="607" spans="1:4" ht="24.95" customHeight="1" x14ac:dyDescent="0.2">
      <c r="A607" s="517">
        <v>150881</v>
      </c>
      <c r="B607" s="517" t="s">
        <v>2537</v>
      </c>
      <c r="C607" s="518" t="s">
        <v>2885</v>
      </c>
      <c r="D607" s="519">
        <v>23.99</v>
      </c>
    </row>
    <row r="608" spans="1:4" ht="24.95" customHeight="1" x14ac:dyDescent="0.2">
      <c r="A608" s="517">
        <v>150882</v>
      </c>
      <c r="B608" s="517" t="s">
        <v>2538</v>
      </c>
      <c r="C608" s="518" t="s">
        <v>2885</v>
      </c>
      <c r="D608" s="519">
        <v>42.67</v>
      </c>
    </row>
    <row r="609" spans="1:4" ht="24.95" customHeight="1" x14ac:dyDescent="0.2">
      <c r="A609" s="517">
        <v>150883</v>
      </c>
      <c r="B609" s="517" t="s">
        <v>2539</v>
      </c>
      <c r="C609" s="518" t="s">
        <v>2885</v>
      </c>
      <c r="D609" s="519">
        <v>50.5</v>
      </c>
    </row>
    <row r="610" spans="1:4" ht="24.95" customHeight="1" x14ac:dyDescent="0.2">
      <c r="A610" s="517">
        <v>150884</v>
      </c>
      <c r="B610" s="517" t="s">
        <v>2540</v>
      </c>
      <c r="C610" s="518" t="s">
        <v>2885</v>
      </c>
      <c r="D610" s="519">
        <v>28.54</v>
      </c>
    </row>
    <row r="611" spans="1:4" ht="24.95" customHeight="1" x14ac:dyDescent="0.2">
      <c r="A611" s="517">
        <v>150885</v>
      </c>
      <c r="B611" s="517" t="s">
        <v>16594</v>
      </c>
      <c r="C611" s="518" t="s">
        <v>2885</v>
      </c>
      <c r="D611" s="519">
        <v>38.46</v>
      </c>
    </row>
    <row r="612" spans="1:4" ht="24.95" customHeight="1" x14ac:dyDescent="0.2">
      <c r="A612" s="517">
        <v>150886</v>
      </c>
      <c r="B612" s="517" t="s">
        <v>16595</v>
      </c>
      <c r="C612" s="518" t="s">
        <v>2885</v>
      </c>
      <c r="D612" s="519">
        <v>40.57</v>
      </c>
    </row>
    <row r="613" spans="1:4" ht="24.95" customHeight="1" x14ac:dyDescent="0.2">
      <c r="A613" s="561">
        <v>1509</v>
      </c>
      <c r="B613" s="561" t="s">
        <v>2541</v>
      </c>
      <c r="C613" s="562"/>
      <c r="D613" s="563"/>
    </row>
    <row r="614" spans="1:4" ht="24.95" customHeight="1" x14ac:dyDescent="0.2">
      <c r="A614" s="517">
        <v>150906</v>
      </c>
      <c r="B614" s="517" t="s">
        <v>2542</v>
      </c>
      <c r="C614" s="518" t="s">
        <v>5</v>
      </c>
      <c r="D614" s="519">
        <v>1.54</v>
      </c>
    </row>
    <row r="615" spans="1:4" ht="24.95" customHeight="1" x14ac:dyDescent="0.2">
      <c r="A615" s="517">
        <v>150910</v>
      </c>
      <c r="B615" s="517" t="s">
        <v>2543</v>
      </c>
      <c r="C615" s="518" t="s">
        <v>2885</v>
      </c>
      <c r="D615" s="519">
        <v>10.130000000000001</v>
      </c>
    </row>
    <row r="616" spans="1:4" ht="24.95" customHeight="1" x14ac:dyDescent="0.2">
      <c r="A616" s="517">
        <v>150916</v>
      </c>
      <c r="B616" s="517" t="s">
        <v>2544</v>
      </c>
      <c r="C616" s="518" t="s">
        <v>2885</v>
      </c>
      <c r="D616" s="519">
        <v>28.85</v>
      </c>
    </row>
    <row r="617" spans="1:4" ht="24.95" customHeight="1" x14ac:dyDescent="0.2">
      <c r="A617" s="517">
        <v>150918</v>
      </c>
      <c r="B617" s="517" t="s">
        <v>2545</v>
      </c>
      <c r="C617" s="518" t="s">
        <v>2885</v>
      </c>
      <c r="D617" s="519">
        <v>24.79</v>
      </c>
    </row>
    <row r="618" spans="1:4" ht="24.95" customHeight="1" x14ac:dyDescent="0.2">
      <c r="A618" s="517">
        <v>150932</v>
      </c>
      <c r="B618" s="517" t="s">
        <v>2546</v>
      </c>
      <c r="C618" s="518" t="s">
        <v>2885</v>
      </c>
      <c r="D618" s="519">
        <v>6.87</v>
      </c>
    </row>
    <row r="619" spans="1:4" ht="24.95" customHeight="1" x14ac:dyDescent="0.2">
      <c r="A619" s="517">
        <v>150934</v>
      </c>
      <c r="B619" s="517" t="s">
        <v>3380</v>
      </c>
      <c r="C619" s="518" t="s">
        <v>2885</v>
      </c>
      <c r="D619" s="519">
        <v>10.46</v>
      </c>
    </row>
    <row r="620" spans="1:4" ht="24.95" customHeight="1" x14ac:dyDescent="0.2">
      <c r="A620" s="517">
        <v>150937</v>
      </c>
      <c r="B620" s="517" t="s">
        <v>3381</v>
      </c>
      <c r="C620" s="518" t="s">
        <v>5</v>
      </c>
      <c r="D620" s="519">
        <v>3.82</v>
      </c>
    </row>
    <row r="621" spans="1:4" ht="24.95" customHeight="1" x14ac:dyDescent="0.2">
      <c r="A621" s="517">
        <v>150964</v>
      </c>
      <c r="B621" s="517" t="s">
        <v>3382</v>
      </c>
      <c r="C621" s="518" t="s">
        <v>2885</v>
      </c>
      <c r="D621" s="519">
        <v>10.46</v>
      </c>
    </row>
    <row r="622" spans="1:4" ht="24.95" customHeight="1" x14ac:dyDescent="0.2">
      <c r="A622" s="517">
        <v>150967</v>
      </c>
      <c r="B622" s="517" t="s">
        <v>2547</v>
      </c>
      <c r="C622" s="518" t="s">
        <v>2885</v>
      </c>
      <c r="D622" s="519">
        <v>5.77</v>
      </c>
    </row>
    <row r="623" spans="1:4" ht="24.95" customHeight="1" x14ac:dyDescent="0.2">
      <c r="A623" s="561">
        <v>1510</v>
      </c>
      <c r="B623" s="561" t="s">
        <v>2548</v>
      </c>
      <c r="C623" s="562"/>
      <c r="D623" s="563"/>
    </row>
    <row r="624" spans="1:4" ht="24.95" customHeight="1" x14ac:dyDescent="0.2">
      <c r="A624" s="517">
        <v>151001</v>
      </c>
      <c r="B624" s="517" t="s">
        <v>2549</v>
      </c>
      <c r="C624" s="518" t="s">
        <v>2885</v>
      </c>
      <c r="D624" s="519">
        <v>101.08</v>
      </c>
    </row>
    <row r="625" spans="1:4" ht="24.95" customHeight="1" x14ac:dyDescent="0.2">
      <c r="A625" s="517">
        <v>151002</v>
      </c>
      <c r="B625" s="517" t="s">
        <v>2550</v>
      </c>
      <c r="C625" s="518" t="s">
        <v>2885</v>
      </c>
      <c r="D625" s="519">
        <v>255.61</v>
      </c>
    </row>
    <row r="626" spans="1:4" ht="24.95" customHeight="1" x14ac:dyDescent="0.2">
      <c r="A626" s="517">
        <v>151003</v>
      </c>
      <c r="B626" s="517" t="s">
        <v>2551</v>
      </c>
      <c r="C626" s="518" t="s">
        <v>2885</v>
      </c>
      <c r="D626" s="519">
        <v>104.79</v>
      </c>
    </row>
    <row r="627" spans="1:4" ht="24.95" customHeight="1" x14ac:dyDescent="0.2">
      <c r="A627" s="517">
        <v>151004</v>
      </c>
      <c r="B627" s="517" t="s">
        <v>2552</v>
      </c>
      <c r="C627" s="518" t="s">
        <v>2885</v>
      </c>
      <c r="D627" s="519">
        <v>250.75</v>
      </c>
    </row>
    <row r="628" spans="1:4" ht="24.95" customHeight="1" x14ac:dyDescent="0.2">
      <c r="A628" s="517">
        <v>151015</v>
      </c>
      <c r="B628" s="517" t="s">
        <v>2553</v>
      </c>
      <c r="C628" s="518" t="s">
        <v>2885</v>
      </c>
      <c r="D628" s="519">
        <v>187.93</v>
      </c>
    </row>
    <row r="629" spans="1:4" ht="24.95" customHeight="1" x14ac:dyDescent="0.2">
      <c r="A629" s="517">
        <v>151016</v>
      </c>
      <c r="B629" s="517" t="s">
        <v>2554</v>
      </c>
      <c r="C629" s="518" t="s">
        <v>2885</v>
      </c>
      <c r="D629" s="519">
        <v>595.79</v>
      </c>
    </row>
    <row r="630" spans="1:4" ht="24.95" customHeight="1" x14ac:dyDescent="0.2">
      <c r="A630" s="517">
        <v>151017</v>
      </c>
      <c r="B630" s="517" t="s">
        <v>2555</v>
      </c>
      <c r="C630" s="518" t="s">
        <v>2885</v>
      </c>
      <c r="D630" s="519">
        <v>898.3</v>
      </c>
    </row>
    <row r="631" spans="1:4" ht="24.95" customHeight="1" x14ac:dyDescent="0.2">
      <c r="A631" s="561">
        <v>1511</v>
      </c>
      <c r="B631" s="561" t="s">
        <v>2556</v>
      </c>
      <c r="C631" s="562"/>
      <c r="D631" s="563"/>
    </row>
    <row r="632" spans="1:4" ht="24.95" customHeight="1" x14ac:dyDescent="0.2">
      <c r="A632" s="517">
        <v>151125</v>
      </c>
      <c r="B632" s="517" t="s">
        <v>2557</v>
      </c>
      <c r="C632" s="518" t="s">
        <v>5</v>
      </c>
      <c r="D632" s="519">
        <v>13.21</v>
      </c>
    </row>
    <row r="633" spans="1:4" ht="24.95" customHeight="1" x14ac:dyDescent="0.2">
      <c r="A633" s="517">
        <v>151126</v>
      </c>
      <c r="B633" s="517" t="s">
        <v>2558</v>
      </c>
      <c r="C633" s="518" t="s">
        <v>5</v>
      </c>
      <c r="D633" s="519">
        <v>13.84</v>
      </c>
    </row>
    <row r="634" spans="1:4" ht="24.95" customHeight="1" x14ac:dyDescent="0.2">
      <c r="A634" s="517">
        <v>151127</v>
      </c>
      <c r="B634" s="517" t="s">
        <v>2559</v>
      </c>
      <c r="C634" s="518" t="s">
        <v>5</v>
      </c>
      <c r="D634" s="519">
        <v>20.67</v>
      </c>
    </row>
    <row r="635" spans="1:4" ht="24.95" customHeight="1" x14ac:dyDescent="0.2">
      <c r="A635" s="517">
        <v>151128</v>
      </c>
      <c r="B635" s="517" t="s">
        <v>2560</v>
      </c>
      <c r="C635" s="518" t="s">
        <v>5</v>
      </c>
      <c r="D635" s="519">
        <v>24.87</v>
      </c>
    </row>
    <row r="636" spans="1:4" ht="24.95" customHeight="1" x14ac:dyDescent="0.2">
      <c r="A636" s="517">
        <v>151129</v>
      </c>
      <c r="B636" s="517" t="s">
        <v>2561</v>
      </c>
      <c r="C636" s="518" t="s">
        <v>5</v>
      </c>
      <c r="D636" s="519">
        <v>30.59</v>
      </c>
    </row>
    <row r="637" spans="1:4" ht="24.95" customHeight="1" x14ac:dyDescent="0.2">
      <c r="A637" s="517">
        <v>151130</v>
      </c>
      <c r="B637" s="517" t="s">
        <v>2562</v>
      </c>
      <c r="C637" s="518" t="s">
        <v>5</v>
      </c>
      <c r="D637" s="519">
        <v>36.69</v>
      </c>
    </row>
    <row r="638" spans="1:4" ht="24.95" customHeight="1" x14ac:dyDescent="0.2">
      <c r="A638" s="517">
        <v>151131</v>
      </c>
      <c r="B638" s="517" t="s">
        <v>2563</v>
      </c>
      <c r="C638" s="518" t="s">
        <v>5</v>
      </c>
      <c r="D638" s="519">
        <v>66.180000000000007</v>
      </c>
    </row>
    <row r="639" spans="1:4" ht="24.95" customHeight="1" x14ac:dyDescent="0.2">
      <c r="A639" s="517">
        <v>151132</v>
      </c>
      <c r="B639" s="517" t="s">
        <v>3383</v>
      </c>
      <c r="C639" s="518" t="s">
        <v>5</v>
      </c>
      <c r="D639" s="519">
        <v>7.51</v>
      </c>
    </row>
    <row r="640" spans="1:4" ht="24.95" customHeight="1" x14ac:dyDescent="0.2">
      <c r="A640" s="517">
        <v>151133</v>
      </c>
      <c r="B640" s="517" t="s">
        <v>2564</v>
      </c>
      <c r="C640" s="518" t="s">
        <v>5</v>
      </c>
      <c r="D640" s="519">
        <v>8.65</v>
      </c>
    </row>
    <row r="641" spans="1:4" ht="24.95" customHeight="1" x14ac:dyDescent="0.2">
      <c r="A641" s="517">
        <v>151135</v>
      </c>
      <c r="B641" s="517" t="s">
        <v>2565</v>
      </c>
      <c r="C641" s="518" t="s">
        <v>5</v>
      </c>
      <c r="D641" s="519">
        <v>83.89</v>
      </c>
    </row>
    <row r="642" spans="1:4" ht="24.95" customHeight="1" x14ac:dyDescent="0.2">
      <c r="A642" s="517">
        <v>151136</v>
      </c>
      <c r="B642" s="517" t="s">
        <v>2566</v>
      </c>
      <c r="C642" s="518" t="s">
        <v>5</v>
      </c>
      <c r="D642" s="519">
        <v>146.05000000000001</v>
      </c>
    </row>
    <row r="643" spans="1:4" ht="24.95" customHeight="1" x14ac:dyDescent="0.2">
      <c r="A643" s="517">
        <v>151137</v>
      </c>
      <c r="B643" s="517" t="s">
        <v>2567</v>
      </c>
      <c r="C643" s="518" t="s">
        <v>5</v>
      </c>
      <c r="D643" s="519">
        <v>21.18</v>
      </c>
    </row>
    <row r="644" spans="1:4" ht="24.95" customHeight="1" x14ac:dyDescent="0.2">
      <c r="A644" s="517">
        <v>151138</v>
      </c>
      <c r="B644" s="517" t="s">
        <v>2568</v>
      </c>
      <c r="C644" s="518" t="s">
        <v>5</v>
      </c>
      <c r="D644" s="519">
        <v>18.760000000000002</v>
      </c>
    </row>
    <row r="645" spans="1:4" ht="24.95" customHeight="1" x14ac:dyDescent="0.2">
      <c r="A645" s="517">
        <v>151139</v>
      </c>
      <c r="B645" s="517" t="s">
        <v>2569</v>
      </c>
      <c r="C645" s="518" t="s">
        <v>5</v>
      </c>
      <c r="D645" s="519">
        <v>22.33</v>
      </c>
    </row>
    <row r="646" spans="1:4" ht="24.95" customHeight="1" x14ac:dyDescent="0.2">
      <c r="A646" s="517">
        <v>151140</v>
      </c>
      <c r="B646" s="517" t="s">
        <v>2570</v>
      </c>
      <c r="C646" s="518" t="s">
        <v>5</v>
      </c>
      <c r="D646" s="519">
        <v>36.049999999999997</v>
      </c>
    </row>
    <row r="647" spans="1:4" ht="24.95" customHeight="1" x14ac:dyDescent="0.2">
      <c r="A647" s="517">
        <v>151141</v>
      </c>
      <c r="B647" s="517" t="s">
        <v>2571</v>
      </c>
      <c r="C647" s="518" t="s">
        <v>5</v>
      </c>
      <c r="D647" s="519">
        <v>49.13</v>
      </c>
    </row>
    <row r="648" spans="1:4" ht="24.95" customHeight="1" x14ac:dyDescent="0.2">
      <c r="A648" s="517">
        <v>151142</v>
      </c>
      <c r="B648" s="517" t="s">
        <v>2572</v>
      </c>
      <c r="C648" s="518" t="s">
        <v>5</v>
      </c>
      <c r="D648" s="519">
        <v>93.33</v>
      </c>
    </row>
    <row r="649" spans="1:4" ht="24.95" customHeight="1" x14ac:dyDescent="0.2">
      <c r="A649" s="561">
        <v>1513</v>
      </c>
      <c r="B649" s="561" t="s">
        <v>3384</v>
      </c>
      <c r="C649" s="562"/>
      <c r="D649" s="563"/>
    </row>
    <row r="650" spans="1:4" ht="24.95" customHeight="1" x14ac:dyDescent="0.2">
      <c r="A650" s="517">
        <v>151301</v>
      </c>
      <c r="B650" s="517" t="s">
        <v>3385</v>
      </c>
      <c r="C650" s="518" t="s">
        <v>2885</v>
      </c>
      <c r="D650" s="519">
        <v>18.86</v>
      </c>
    </row>
    <row r="651" spans="1:4" ht="24.95" customHeight="1" x14ac:dyDescent="0.2">
      <c r="A651" s="517">
        <v>151302</v>
      </c>
      <c r="B651" s="517" t="s">
        <v>3386</v>
      </c>
      <c r="C651" s="518" t="s">
        <v>2885</v>
      </c>
      <c r="D651" s="519">
        <v>18.86</v>
      </c>
    </row>
    <row r="652" spans="1:4" ht="24.95" customHeight="1" x14ac:dyDescent="0.2">
      <c r="A652" s="517">
        <v>151303</v>
      </c>
      <c r="B652" s="517" t="s">
        <v>3387</v>
      </c>
      <c r="C652" s="518" t="s">
        <v>2885</v>
      </c>
      <c r="D652" s="519">
        <v>18.86</v>
      </c>
    </row>
    <row r="653" spans="1:4" ht="24.95" customHeight="1" x14ac:dyDescent="0.2">
      <c r="A653" s="517">
        <v>151304</v>
      </c>
      <c r="B653" s="517" t="s">
        <v>3388</v>
      </c>
      <c r="C653" s="518" t="s">
        <v>2885</v>
      </c>
      <c r="D653" s="519">
        <v>18.86</v>
      </c>
    </row>
    <row r="654" spans="1:4" ht="24.95" customHeight="1" x14ac:dyDescent="0.2">
      <c r="A654" s="517">
        <v>151305</v>
      </c>
      <c r="B654" s="517" t="s">
        <v>3389</v>
      </c>
      <c r="C654" s="518" t="s">
        <v>2885</v>
      </c>
      <c r="D654" s="519">
        <v>21.31</v>
      </c>
    </row>
    <row r="655" spans="1:4" ht="24.95" customHeight="1" x14ac:dyDescent="0.2">
      <c r="A655" s="517">
        <v>151306</v>
      </c>
      <c r="B655" s="517" t="s">
        <v>3390</v>
      </c>
      <c r="C655" s="518" t="s">
        <v>2885</v>
      </c>
      <c r="D655" s="519">
        <v>53.16</v>
      </c>
    </row>
    <row r="656" spans="1:4" ht="24.95" customHeight="1" x14ac:dyDescent="0.2">
      <c r="A656" s="517">
        <v>151307</v>
      </c>
      <c r="B656" s="517" t="s">
        <v>3391</v>
      </c>
      <c r="C656" s="518" t="s">
        <v>2885</v>
      </c>
      <c r="D656" s="519">
        <v>53.16</v>
      </c>
    </row>
    <row r="657" spans="1:4" ht="24.95" customHeight="1" x14ac:dyDescent="0.2">
      <c r="A657" s="517">
        <v>151308</v>
      </c>
      <c r="B657" s="517" t="s">
        <v>3392</v>
      </c>
      <c r="C657" s="518" t="s">
        <v>2885</v>
      </c>
      <c r="D657" s="519">
        <v>59.14</v>
      </c>
    </row>
    <row r="658" spans="1:4" ht="24.95" customHeight="1" x14ac:dyDescent="0.2">
      <c r="A658" s="517">
        <v>151309</v>
      </c>
      <c r="B658" s="517" t="s">
        <v>3393</v>
      </c>
      <c r="C658" s="518" t="s">
        <v>2885</v>
      </c>
      <c r="D658" s="519">
        <v>73.25</v>
      </c>
    </row>
    <row r="659" spans="1:4" ht="24.95" customHeight="1" x14ac:dyDescent="0.2">
      <c r="A659" s="517">
        <v>151310</v>
      </c>
      <c r="B659" s="517" t="s">
        <v>3394</v>
      </c>
      <c r="C659" s="518" t="s">
        <v>2885</v>
      </c>
      <c r="D659" s="519">
        <v>83.47</v>
      </c>
    </row>
    <row r="660" spans="1:4" ht="24.95" customHeight="1" x14ac:dyDescent="0.2">
      <c r="A660" s="517">
        <v>151311</v>
      </c>
      <c r="B660" s="517" t="s">
        <v>3395</v>
      </c>
      <c r="C660" s="518" t="s">
        <v>2885</v>
      </c>
      <c r="D660" s="519">
        <v>83.59</v>
      </c>
    </row>
    <row r="661" spans="1:4" ht="24.95" customHeight="1" x14ac:dyDescent="0.2">
      <c r="A661" s="517">
        <v>151313</v>
      </c>
      <c r="B661" s="517" t="s">
        <v>3396</v>
      </c>
      <c r="C661" s="518" t="s">
        <v>2885</v>
      </c>
      <c r="D661" s="519">
        <v>156.71</v>
      </c>
    </row>
    <row r="662" spans="1:4" ht="24.95" customHeight="1" x14ac:dyDescent="0.2">
      <c r="A662" s="517">
        <v>151314</v>
      </c>
      <c r="B662" s="517" t="s">
        <v>3397</v>
      </c>
      <c r="C662" s="518" t="s">
        <v>2885</v>
      </c>
      <c r="D662" s="519">
        <v>343.1</v>
      </c>
    </row>
    <row r="663" spans="1:4" ht="24.95" customHeight="1" x14ac:dyDescent="0.2">
      <c r="A663" s="517">
        <v>151315</v>
      </c>
      <c r="B663" s="517" t="s">
        <v>3398</v>
      </c>
      <c r="C663" s="518" t="s">
        <v>2885</v>
      </c>
      <c r="D663" s="519">
        <v>3115.21</v>
      </c>
    </row>
    <row r="664" spans="1:4" ht="24.95" customHeight="1" x14ac:dyDescent="0.2">
      <c r="A664" s="517">
        <v>151316</v>
      </c>
      <c r="B664" s="517" t="s">
        <v>3399</v>
      </c>
      <c r="C664" s="518" t="s">
        <v>2885</v>
      </c>
      <c r="D664" s="519">
        <v>155.55000000000001</v>
      </c>
    </row>
    <row r="665" spans="1:4" ht="24.95" customHeight="1" x14ac:dyDescent="0.2">
      <c r="A665" s="517">
        <v>151317</v>
      </c>
      <c r="B665" s="517" t="s">
        <v>3400</v>
      </c>
      <c r="C665" s="518" t="s">
        <v>2885</v>
      </c>
      <c r="D665" s="519">
        <v>21.52</v>
      </c>
    </row>
    <row r="666" spans="1:4" ht="24.95" customHeight="1" x14ac:dyDescent="0.2">
      <c r="A666" s="517">
        <v>151318</v>
      </c>
      <c r="B666" s="517" t="s">
        <v>3401</v>
      </c>
      <c r="C666" s="518" t="s">
        <v>2885</v>
      </c>
      <c r="D666" s="519">
        <v>24.67</v>
      </c>
    </row>
    <row r="667" spans="1:4" ht="24.95" customHeight="1" x14ac:dyDescent="0.2">
      <c r="A667" s="517">
        <v>151319</v>
      </c>
      <c r="B667" s="517" t="s">
        <v>3402</v>
      </c>
      <c r="C667" s="518" t="s">
        <v>2885</v>
      </c>
      <c r="D667" s="519">
        <v>25.92</v>
      </c>
    </row>
    <row r="668" spans="1:4" ht="24.95" customHeight="1" x14ac:dyDescent="0.2">
      <c r="A668" s="517">
        <v>151320</v>
      </c>
      <c r="B668" s="517" t="s">
        <v>3403</v>
      </c>
      <c r="C668" s="518" t="s">
        <v>2885</v>
      </c>
      <c r="D668" s="519">
        <v>37.67</v>
      </c>
    </row>
    <row r="669" spans="1:4" ht="24.95" customHeight="1" x14ac:dyDescent="0.2">
      <c r="A669" s="517">
        <v>151321</v>
      </c>
      <c r="B669" s="517" t="s">
        <v>3404</v>
      </c>
      <c r="C669" s="518" t="s">
        <v>2885</v>
      </c>
      <c r="D669" s="519">
        <v>53.16</v>
      </c>
    </row>
    <row r="670" spans="1:4" ht="24.95" customHeight="1" x14ac:dyDescent="0.2">
      <c r="A670" s="517">
        <v>151322</v>
      </c>
      <c r="B670" s="517" t="s">
        <v>3405</v>
      </c>
      <c r="C670" s="518" t="s">
        <v>2885</v>
      </c>
      <c r="D670" s="519">
        <v>53.16</v>
      </c>
    </row>
    <row r="671" spans="1:4" ht="24.95" customHeight="1" x14ac:dyDescent="0.2">
      <c r="A671" s="517">
        <v>151323</v>
      </c>
      <c r="B671" s="517" t="s">
        <v>3406</v>
      </c>
      <c r="C671" s="518" t="s">
        <v>2885</v>
      </c>
      <c r="D671" s="519">
        <v>59.14</v>
      </c>
    </row>
    <row r="672" spans="1:4" ht="24.95" customHeight="1" x14ac:dyDescent="0.2">
      <c r="A672" s="517">
        <v>151324</v>
      </c>
      <c r="B672" s="517" t="s">
        <v>3407</v>
      </c>
      <c r="C672" s="518" t="s">
        <v>2885</v>
      </c>
      <c r="D672" s="519">
        <v>72.81</v>
      </c>
    </row>
    <row r="673" spans="1:4" ht="24.95" customHeight="1" x14ac:dyDescent="0.2">
      <c r="A673" s="517">
        <v>151325</v>
      </c>
      <c r="B673" s="517" t="s">
        <v>3408</v>
      </c>
      <c r="C673" s="518" t="s">
        <v>2885</v>
      </c>
      <c r="D673" s="519">
        <v>87.19</v>
      </c>
    </row>
    <row r="674" spans="1:4" ht="24.95" customHeight="1" x14ac:dyDescent="0.2">
      <c r="A674" s="517">
        <v>151326</v>
      </c>
      <c r="B674" s="517" t="s">
        <v>3409</v>
      </c>
      <c r="C674" s="518" t="s">
        <v>2885</v>
      </c>
      <c r="D674" s="519">
        <v>115.68</v>
      </c>
    </row>
    <row r="675" spans="1:4" ht="24.95" customHeight="1" x14ac:dyDescent="0.2">
      <c r="A675" s="517">
        <v>151327</v>
      </c>
      <c r="B675" s="517" t="s">
        <v>3410</v>
      </c>
      <c r="C675" s="518" t="s">
        <v>2885</v>
      </c>
      <c r="D675" s="519">
        <v>73.25</v>
      </c>
    </row>
    <row r="676" spans="1:4" ht="24.95" customHeight="1" x14ac:dyDescent="0.2">
      <c r="A676" s="517">
        <v>151328</v>
      </c>
      <c r="B676" s="517" t="s">
        <v>3411</v>
      </c>
      <c r="C676" s="518" t="s">
        <v>2885</v>
      </c>
      <c r="D676" s="519">
        <v>73.25</v>
      </c>
    </row>
    <row r="677" spans="1:4" ht="24.95" customHeight="1" x14ac:dyDescent="0.2">
      <c r="A677" s="517">
        <v>151329</v>
      </c>
      <c r="B677" s="517" t="s">
        <v>3412</v>
      </c>
      <c r="C677" s="518" t="s">
        <v>2885</v>
      </c>
      <c r="D677" s="519">
        <v>73.25</v>
      </c>
    </row>
    <row r="678" spans="1:4" ht="24.95" customHeight="1" x14ac:dyDescent="0.2">
      <c r="A678" s="517">
        <v>151330</v>
      </c>
      <c r="B678" s="517" t="s">
        <v>3413</v>
      </c>
      <c r="C678" s="518" t="s">
        <v>2885</v>
      </c>
      <c r="D678" s="519">
        <v>101.41</v>
      </c>
    </row>
    <row r="679" spans="1:4" ht="24.95" customHeight="1" x14ac:dyDescent="0.2">
      <c r="A679" s="517">
        <v>151331</v>
      </c>
      <c r="B679" s="517" t="s">
        <v>3414</v>
      </c>
      <c r="C679" s="518" t="s">
        <v>2885</v>
      </c>
      <c r="D679" s="519">
        <v>155.55000000000001</v>
      </c>
    </row>
    <row r="680" spans="1:4" ht="24.95" customHeight="1" x14ac:dyDescent="0.2">
      <c r="A680" s="517">
        <v>151332</v>
      </c>
      <c r="B680" s="517" t="s">
        <v>3415</v>
      </c>
      <c r="C680" s="518" t="s">
        <v>2885</v>
      </c>
      <c r="D680" s="519">
        <v>388.63</v>
      </c>
    </row>
    <row r="681" spans="1:4" ht="24.95" customHeight="1" x14ac:dyDescent="0.2">
      <c r="A681" s="517">
        <v>151333</v>
      </c>
      <c r="B681" s="517" t="s">
        <v>3416</v>
      </c>
      <c r="C681" s="518" t="s">
        <v>2885</v>
      </c>
      <c r="D681" s="519">
        <v>583.66</v>
      </c>
    </row>
    <row r="682" spans="1:4" ht="24.95" customHeight="1" x14ac:dyDescent="0.2">
      <c r="A682" s="517">
        <v>151334</v>
      </c>
      <c r="B682" s="517" t="s">
        <v>3417</v>
      </c>
      <c r="C682" s="518" t="s">
        <v>2885</v>
      </c>
      <c r="D682" s="519">
        <v>1274.81</v>
      </c>
    </row>
    <row r="683" spans="1:4" ht="24.95" customHeight="1" x14ac:dyDescent="0.2">
      <c r="A683" s="517">
        <v>151335</v>
      </c>
      <c r="B683" s="517" t="s">
        <v>3418</v>
      </c>
      <c r="C683" s="518" t="s">
        <v>2885</v>
      </c>
      <c r="D683" s="519">
        <v>2641.4</v>
      </c>
    </row>
    <row r="684" spans="1:4" ht="24.95" customHeight="1" x14ac:dyDescent="0.2">
      <c r="A684" s="517">
        <v>151336</v>
      </c>
      <c r="B684" s="517" t="s">
        <v>19140</v>
      </c>
      <c r="C684" s="518" t="s">
        <v>2885</v>
      </c>
      <c r="D684" s="519">
        <v>144.12</v>
      </c>
    </row>
    <row r="685" spans="1:4" ht="24.95" customHeight="1" x14ac:dyDescent="0.2">
      <c r="A685" s="517">
        <v>151337</v>
      </c>
      <c r="B685" s="517" t="s">
        <v>2573</v>
      </c>
      <c r="C685" s="518" t="s">
        <v>2885</v>
      </c>
      <c r="D685" s="519">
        <v>217.95</v>
      </c>
    </row>
    <row r="686" spans="1:4" ht="24.95" customHeight="1" x14ac:dyDescent="0.2">
      <c r="A686" s="517">
        <v>151338</v>
      </c>
      <c r="B686" s="517" t="s">
        <v>3419</v>
      </c>
      <c r="C686" s="518" t="s">
        <v>2885</v>
      </c>
      <c r="D686" s="519">
        <v>18.86</v>
      </c>
    </row>
    <row r="687" spans="1:4" ht="24.95" customHeight="1" x14ac:dyDescent="0.2">
      <c r="A687" s="517">
        <v>151339</v>
      </c>
      <c r="B687" s="517" t="s">
        <v>3420</v>
      </c>
      <c r="C687" s="518" t="s">
        <v>2885</v>
      </c>
      <c r="D687" s="519">
        <v>388.38</v>
      </c>
    </row>
    <row r="688" spans="1:4" ht="24.95" customHeight="1" x14ac:dyDescent="0.2">
      <c r="A688" s="517">
        <v>151340</v>
      </c>
      <c r="B688" s="517" t="s">
        <v>3421</v>
      </c>
      <c r="C688" s="518" t="s">
        <v>2885</v>
      </c>
      <c r="D688" s="519">
        <v>1150.83</v>
      </c>
    </row>
    <row r="689" spans="1:4" ht="24.95" customHeight="1" x14ac:dyDescent="0.2">
      <c r="A689" s="517">
        <v>151341</v>
      </c>
      <c r="B689" s="517" t="s">
        <v>2574</v>
      </c>
      <c r="C689" s="518" t="s">
        <v>2885</v>
      </c>
      <c r="D689" s="519">
        <v>3023.46</v>
      </c>
    </row>
    <row r="690" spans="1:4" ht="24.95" customHeight="1" x14ac:dyDescent="0.2">
      <c r="A690" s="517">
        <v>151342</v>
      </c>
      <c r="B690" s="517" t="s">
        <v>2575</v>
      </c>
      <c r="C690" s="518" t="s">
        <v>2885</v>
      </c>
      <c r="D690" s="519">
        <v>3759.98</v>
      </c>
    </row>
    <row r="691" spans="1:4" ht="24.95" customHeight="1" x14ac:dyDescent="0.2">
      <c r="A691" s="517">
        <v>151343</v>
      </c>
      <c r="B691" s="517" t="s">
        <v>2576</v>
      </c>
      <c r="C691" s="518" t="s">
        <v>2885</v>
      </c>
      <c r="D691" s="519">
        <v>9401.34</v>
      </c>
    </row>
    <row r="692" spans="1:4" ht="24.95" customHeight="1" x14ac:dyDescent="0.2">
      <c r="A692" s="517">
        <v>151344</v>
      </c>
      <c r="B692" s="517" t="s">
        <v>3422</v>
      </c>
      <c r="C692" s="518" t="s">
        <v>2885</v>
      </c>
      <c r="D692" s="519">
        <v>40.92</v>
      </c>
    </row>
    <row r="693" spans="1:4" ht="24.95" customHeight="1" x14ac:dyDescent="0.2">
      <c r="A693" s="517">
        <v>151345</v>
      </c>
      <c r="B693" s="517" t="s">
        <v>3423</v>
      </c>
      <c r="C693" s="518" t="s">
        <v>2885</v>
      </c>
      <c r="D693" s="519">
        <v>40.92</v>
      </c>
    </row>
    <row r="694" spans="1:4" ht="24.95" customHeight="1" x14ac:dyDescent="0.2">
      <c r="A694" s="517">
        <v>151346</v>
      </c>
      <c r="B694" s="517" t="s">
        <v>3424</v>
      </c>
      <c r="C694" s="518" t="s">
        <v>2885</v>
      </c>
      <c r="D694" s="519">
        <v>73.47</v>
      </c>
    </row>
    <row r="695" spans="1:4" ht="24.95" customHeight="1" x14ac:dyDescent="0.2">
      <c r="A695" s="517">
        <v>151347</v>
      </c>
      <c r="B695" s="517" t="s">
        <v>3425</v>
      </c>
      <c r="C695" s="518" t="s">
        <v>2885</v>
      </c>
      <c r="D695" s="519">
        <v>73.47</v>
      </c>
    </row>
    <row r="696" spans="1:4" ht="24.95" customHeight="1" x14ac:dyDescent="0.2">
      <c r="A696" s="517">
        <v>151348</v>
      </c>
      <c r="B696" s="517" t="s">
        <v>3426</v>
      </c>
      <c r="C696" s="518" t="s">
        <v>2885</v>
      </c>
      <c r="D696" s="519">
        <v>77.48</v>
      </c>
    </row>
    <row r="697" spans="1:4" ht="24.95" customHeight="1" x14ac:dyDescent="0.2">
      <c r="A697" s="517">
        <v>151349</v>
      </c>
      <c r="B697" s="517" t="s">
        <v>2577</v>
      </c>
      <c r="C697" s="518" t="s">
        <v>2885</v>
      </c>
      <c r="D697" s="519">
        <v>40.92</v>
      </c>
    </row>
    <row r="698" spans="1:4" ht="24.95" customHeight="1" x14ac:dyDescent="0.2">
      <c r="A698" s="517">
        <v>151350</v>
      </c>
      <c r="B698" s="517" t="s">
        <v>19141</v>
      </c>
      <c r="C698" s="518" t="s">
        <v>2885</v>
      </c>
      <c r="D698" s="519">
        <v>144.12</v>
      </c>
    </row>
    <row r="699" spans="1:4" ht="24.95" customHeight="1" x14ac:dyDescent="0.2">
      <c r="A699" s="517">
        <v>151351</v>
      </c>
      <c r="B699" s="517" t="s">
        <v>19142</v>
      </c>
      <c r="C699" s="518" t="s">
        <v>2885</v>
      </c>
      <c r="D699" s="519">
        <v>147.55000000000001</v>
      </c>
    </row>
    <row r="700" spans="1:4" ht="24.95" customHeight="1" x14ac:dyDescent="0.2">
      <c r="A700" s="561">
        <v>1514</v>
      </c>
      <c r="B700" s="561" t="s">
        <v>2578</v>
      </c>
      <c r="C700" s="562"/>
      <c r="D700" s="563"/>
    </row>
    <row r="701" spans="1:4" ht="24.95" customHeight="1" x14ac:dyDescent="0.2">
      <c r="A701" s="517">
        <v>151401</v>
      </c>
      <c r="B701" s="517" t="s">
        <v>2579</v>
      </c>
      <c r="C701" s="518" t="s">
        <v>5</v>
      </c>
      <c r="D701" s="519">
        <v>4.32</v>
      </c>
    </row>
    <row r="702" spans="1:4" ht="24.95" customHeight="1" x14ac:dyDescent="0.2">
      <c r="A702" s="517">
        <v>151402</v>
      </c>
      <c r="B702" s="517" t="s">
        <v>2580</v>
      </c>
      <c r="C702" s="518" t="s">
        <v>5</v>
      </c>
      <c r="D702" s="519">
        <v>5.2</v>
      </c>
    </row>
    <row r="703" spans="1:4" ht="24.95" customHeight="1" x14ac:dyDescent="0.2">
      <c r="A703" s="517">
        <v>151403</v>
      </c>
      <c r="B703" s="517" t="s">
        <v>2581</v>
      </c>
      <c r="C703" s="518" t="s">
        <v>5</v>
      </c>
      <c r="D703" s="519">
        <v>6.4</v>
      </c>
    </row>
    <row r="704" spans="1:4" ht="24.95" customHeight="1" x14ac:dyDescent="0.2">
      <c r="A704" s="517">
        <v>151404</v>
      </c>
      <c r="B704" s="517" t="s">
        <v>2582</v>
      </c>
      <c r="C704" s="518" t="s">
        <v>5</v>
      </c>
      <c r="D704" s="519">
        <v>7.7</v>
      </c>
    </row>
    <row r="705" spans="1:4" ht="24.95" customHeight="1" x14ac:dyDescent="0.2">
      <c r="A705" s="517">
        <v>151405</v>
      </c>
      <c r="B705" s="517" t="s">
        <v>2583</v>
      </c>
      <c r="C705" s="518" t="s">
        <v>5</v>
      </c>
      <c r="D705" s="519">
        <v>10.64</v>
      </c>
    </row>
    <row r="706" spans="1:4" ht="24.95" customHeight="1" x14ac:dyDescent="0.2">
      <c r="A706" s="517">
        <v>151406</v>
      </c>
      <c r="B706" s="517" t="s">
        <v>2584</v>
      </c>
      <c r="C706" s="518" t="s">
        <v>5</v>
      </c>
      <c r="D706" s="519">
        <v>14.43</v>
      </c>
    </row>
    <row r="707" spans="1:4" ht="24.95" customHeight="1" x14ac:dyDescent="0.2">
      <c r="A707" s="517">
        <v>151407</v>
      </c>
      <c r="B707" s="517" t="s">
        <v>2585</v>
      </c>
      <c r="C707" s="518" t="s">
        <v>5</v>
      </c>
      <c r="D707" s="519">
        <v>19.86</v>
      </c>
    </row>
    <row r="708" spans="1:4" ht="24.95" customHeight="1" x14ac:dyDescent="0.2">
      <c r="A708" s="517">
        <v>151413</v>
      </c>
      <c r="B708" s="517" t="s">
        <v>2586</v>
      </c>
      <c r="C708" s="518" t="s">
        <v>5</v>
      </c>
      <c r="D708" s="519">
        <v>19.7</v>
      </c>
    </row>
    <row r="709" spans="1:4" ht="24.95" customHeight="1" x14ac:dyDescent="0.2">
      <c r="A709" s="517">
        <v>151414</v>
      </c>
      <c r="B709" s="517" t="s">
        <v>3427</v>
      </c>
      <c r="C709" s="518" t="s">
        <v>5</v>
      </c>
      <c r="D709" s="519">
        <v>10.56</v>
      </c>
    </row>
    <row r="710" spans="1:4" ht="24.95" customHeight="1" x14ac:dyDescent="0.2">
      <c r="A710" s="517">
        <v>151417</v>
      </c>
      <c r="B710" s="517" t="s">
        <v>2587</v>
      </c>
      <c r="C710" s="518" t="s">
        <v>5</v>
      </c>
      <c r="D710" s="519">
        <v>5.73</v>
      </c>
    </row>
    <row r="711" spans="1:4" ht="24.95" customHeight="1" x14ac:dyDescent="0.2">
      <c r="A711" s="517">
        <v>151418</v>
      </c>
      <c r="B711" s="517" t="s">
        <v>2588</v>
      </c>
      <c r="C711" s="518" t="s">
        <v>5</v>
      </c>
      <c r="D711" s="519">
        <v>7.3</v>
      </c>
    </row>
    <row r="712" spans="1:4" ht="24.95" customHeight="1" x14ac:dyDescent="0.2">
      <c r="A712" s="517">
        <v>151419</v>
      </c>
      <c r="B712" s="517" t="s">
        <v>2589</v>
      </c>
      <c r="C712" s="518" t="s">
        <v>5</v>
      </c>
      <c r="D712" s="519">
        <v>8.4600000000000009</v>
      </c>
    </row>
    <row r="713" spans="1:4" ht="24.95" customHeight="1" x14ac:dyDescent="0.2">
      <c r="A713" s="517">
        <v>151420</v>
      </c>
      <c r="B713" s="517" t="s">
        <v>2590</v>
      </c>
      <c r="C713" s="518" t="s">
        <v>5</v>
      </c>
      <c r="D713" s="519">
        <v>10.81</v>
      </c>
    </row>
    <row r="714" spans="1:4" ht="24.95" customHeight="1" x14ac:dyDescent="0.2">
      <c r="A714" s="517">
        <v>151421</v>
      </c>
      <c r="B714" s="517" t="s">
        <v>3428</v>
      </c>
      <c r="C714" s="518" t="s">
        <v>5</v>
      </c>
      <c r="D714" s="519">
        <v>15.09</v>
      </c>
    </row>
    <row r="715" spans="1:4" ht="24.95" customHeight="1" x14ac:dyDescent="0.2">
      <c r="A715" s="517">
        <v>151422</v>
      </c>
      <c r="B715" s="517" t="s">
        <v>2591</v>
      </c>
      <c r="C715" s="518" t="s">
        <v>5</v>
      </c>
      <c r="D715" s="519">
        <v>20.51</v>
      </c>
    </row>
    <row r="716" spans="1:4" ht="24.95" customHeight="1" x14ac:dyDescent="0.2">
      <c r="A716" s="517">
        <v>151423</v>
      </c>
      <c r="B716" s="517" t="s">
        <v>2592</v>
      </c>
      <c r="C716" s="518" t="s">
        <v>5</v>
      </c>
      <c r="D716" s="519">
        <v>28.31</v>
      </c>
    </row>
    <row r="717" spans="1:4" ht="24.95" customHeight="1" x14ac:dyDescent="0.2">
      <c r="A717" s="517">
        <v>151424</v>
      </c>
      <c r="B717" s="517" t="s">
        <v>2593</v>
      </c>
      <c r="C717" s="518" t="s">
        <v>5</v>
      </c>
      <c r="D717" s="519">
        <v>9.0299999999999994</v>
      </c>
    </row>
    <row r="718" spans="1:4" ht="24.95" customHeight="1" x14ac:dyDescent="0.2">
      <c r="A718" s="517">
        <v>151425</v>
      </c>
      <c r="B718" s="517" t="s">
        <v>2594</v>
      </c>
      <c r="C718" s="518" t="s">
        <v>5</v>
      </c>
      <c r="D718" s="519">
        <v>39.65</v>
      </c>
    </row>
    <row r="719" spans="1:4" ht="24.95" customHeight="1" x14ac:dyDescent="0.2">
      <c r="A719" s="517">
        <v>151426</v>
      </c>
      <c r="B719" s="517" t="s">
        <v>2595</v>
      </c>
      <c r="C719" s="518" t="s">
        <v>5</v>
      </c>
      <c r="D719" s="519">
        <v>65.67</v>
      </c>
    </row>
    <row r="720" spans="1:4" ht="24.95" customHeight="1" x14ac:dyDescent="0.2">
      <c r="A720" s="517">
        <v>151427</v>
      </c>
      <c r="B720" s="517" t="s">
        <v>2596</v>
      </c>
      <c r="C720" s="518" t="s">
        <v>5</v>
      </c>
      <c r="D720" s="519">
        <v>80.319999999999993</v>
      </c>
    </row>
    <row r="721" spans="1:4" ht="24.95" customHeight="1" x14ac:dyDescent="0.2">
      <c r="A721" s="517">
        <v>151428</v>
      </c>
      <c r="B721" s="517" t="s">
        <v>2597</v>
      </c>
      <c r="C721" s="518" t="s">
        <v>5</v>
      </c>
      <c r="D721" s="519">
        <v>217.28</v>
      </c>
    </row>
    <row r="722" spans="1:4" ht="24.95" customHeight="1" x14ac:dyDescent="0.2">
      <c r="A722" s="517">
        <v>151429</v>
      </c>
      <c r="B722" s="517" t="s">
        <v>2598</v>
      </c>
      <c r="C722" s="518" t="s">
        <v>5</v>
      </c>
      <c r="D722" s="519">
        <v>52.87</v>
      </c>
    </row>
    <row r="723" spans="1:4" ht="24.95" customHeight="1" x14ac:dyDescent="0.2">
      <c r="A723" s="517">
        <v>151430</v>
      </c>
      <c r="B723" s="517" t="s">
        <v>2599</v>
      </c>
      <c r="C723" s="518" t="s">
        <v>5</v>
      </c>
      <c r="D723" s="519">
        <v>104.97</v>
      </c>
    </row>
    <row r="724" spans="1:4" ht="24.95" customHeight="1" x14ac:dyDescent="0.2">
      <c r="A724" s="517">
        <v>151431</v>
      </c>
      <c r="B724" s="517" t="s">
        <v>2600</v>
      </c>
      <c r="C724" s="518" t="s">
        <v>5</v>
      </c>
      <c r="D724" s="519">
        <v>129.66</v>
      </c>
    </row>
    <row r="725" spans="1:4" ht="24.95" customHeight="1" x14ac:dyDescent="0.2">
      <c r="A725" s="517">
        <v>151432</v>
      </c>
      <c r="B725" s="517" t="s">
        <v>2601</v>
      </c>
      <c r="C725" s="518" t="s">
        <v>5</v>
      </c>
      <c r="D725" s="519">
        <v>171.65</v>
      </c>
    </row>
    <row r="726" spans="1:4" ht="24.95" customHeight="1" x14ac:dyDescent="0.2">
      <c r="A726" s="517">
        <v>151433</v>
      </c>
      <c r="B726" s="517" t="s">
        <v>2602</v>
      </c>
      <c r="C726" s="518" t="s">
        <v>5</v>
      </c>
      <c r="D726" s="519">
        <v>44.3</v>
      </c>
    </row>
    <row r="727" spans="1:4" ht="24.95" customHeight="1" x14ac:dyDescent="0.2">
      <c r="A727" s="517">
        <v>151434</v>
      </c>
      <c r="B727" s="517" t="s">
        <v>2603</v>
      </c>
      <c r="C727" s="518" t="s">
        <v>5</v>
      </c>
      <c r="D727" s="519">
        <v>56.67</v>
      </c>
    </row>
    <row r="728" spans="1:4" ht="24.95" customHeight="1" x14ac:dyDescent="0.2">
      <c r="A728" s="517">
        <v>151435</v>
      </c>
      <c r="B728" s="517" t="s">
        <v>2604</v>
      </c>
      <c r="C728" s="518" t="s">
        <v>5</v>
      </c>
      <c r="D728" s="519">
        <v>9.7899999999999991</v>
      </c>
    </row>
    <row r="729" spans="1:4" ht="24.95" customHeight="1" x14ac:dyDescent="0.2">
      <c r="A729" s="517">
        <v>151436</v>
      </c>
      <c r="B729" s="517" t="s">
        <v>2605</v>
      </c>
      <c r="C729" s="518" t="s">
        <v>5</v>
      </c>
      <c r="D729" s="519">
        <v>13</v>
      </c>
    </row>
    <row r="730" spans="1:4" ht="24.95" customHeight="1" x14ac:dyDescent="0.2">
      <c r="A730" s="561">
        <v>1515</v>
      </c>
      <c r="B730" s="561" t="s">
        <v>2606</v>
      </c>
      <c r="C730" s="562"/>
      <c r="D730" s="563"/>
    </row>
    <row r="731" spans="1:4" ht="24.95" customHeight="1" x14ac:dyDescent="0.2">
      <c r="A731" s="517">
        <v>151503</v>
      </c>
      <c r="B731" s="517" t="s">
        <v>3429</v>
      </c>
      <c r="C731" s="518" t="s">
        <v>2885</v>
      </c>
      <c r="D731" s="519">
        <v>14.73</v>
      </c>
    </row>
    <row r="732" spans="1:4" ht="24.95" customHeight="1" x14ac:dyDescent="0.2">
      <c r="A732" s="517">
        <v>151504</v>
      </c>
      <c r="B732" s="517" t="s">
        <v>2607</v>
      </c>
      <c r="C732" s="518" t="s">
        <v>2885</v>
      </c>
      <c r="D732" s="519">
        <v>15.25</v>
      </c>
    </row>
    <row r="733" spans="1:4" ht="24.95" customHeight="1" x14ac:dyDescent="0.2">
      <c r="A733" s="517">
        <v>151506</v>
      </c>
      <c r="B733" s="517" t="s">
        <v>3430</v>
      </c>
      <c r="C733" s="518" t="s">
        <v>2885</v>
      </c>
      <c r="D733" s="519">
        <v>114.79</v>
      </c>
    </row>
    <row r="734" spans="1:4" ht="24.95" customHeight="1" x14ac:dyDescent="0.2">
      <c r="A734" s="517">
        <v>151507</v>
      </c>
      <c r="B734" s="517" t="s">
        <v>2608</v>
      </c>
      <c r="C734" s="518" t="s">
        <v>2885</v>
      </c>
      <c r="D734" s="519">
        <v>10.58</v>
      </c>
    </row>
    <row r="735" spans="1:4" ht="24.95" customHeight="1" x14ac:dyDescent="0.2">
      <c r="A735" s="517">
        <v>151508</v>
      </c>
      <c r="B735" s="517" t="s">
        <v>3431</v>
      </c>
      <c r="C735" s="518" t="s">
        <v>2885</v>
      </c>
      <c r="D735" s="519">
        <v>1.47</v>
      </c>
    </row>
    <row r="736" spans="1:4" ht="24.95" customHeight="1" x14ac:dyDescent="0.2">
      <c r="A736" s="517">
        <v>151509</v>
      </c>
      <c r="B736" s="517" t="s">
        <v>3432</v>
      </c>
      <c r="C736" s="518" t="s">
        <v>2885</v>
      </c>
      <c r="D736" s="519">
        <v>2.19</v>
      </c>
    </row>
    <row r="737" spans="1:4" ht="24.95" customHeight="1" x14ac:dyDescent="0.2">
      <c r="A737" s="517">
        <v>151510</v>
      </c>
      <c r="B737" s="517" t="s">
        <v>3433</v>
      </c>
      <c r="C737" s="518" t="s">
        <v>2885</v>
      </c>
      <c r="D737" s="519">
        <v>4.4800000000000004</v>
      </c>
    </row>
    <row r="738" spans="1:4" ht="24.95" customHeight="1" x14ac:dyDescent="0.2">
      <c r="A738" s="517">
        <v>151511</v>
      </c>
      <c r="B738" s="517" t="s">
        <v>3434</v>
      </c>
      <c r="C738" s="518" t="s">
        <v>2885</v>
      </c>
      <c r="D738" s="519">
        <v>16.62</v>
      </c>
    </row>
    <row r="739" spans="1:4" ht="24.95" customHeight="1" x14ac:dyDescent="0.2">
      <c r="A739" s="517">
        <v>151512</v>
      </c>
      <c r="B739" s="517" t="s">
        <v>3435</v>
      </c>
      <c r="C739" s="518" t="s">
        <v>2885</v>
      </c>
      <c r="D739" s="519">
        <v>81.069999999999993</v>
      </c>
    </row>
    <row r="740" spans="1:4" ht="24.95" customHeight="1" x14ac:dyDescent="0.2">
      <c r="A740" s="517">
        <v>151513</v>
      </c>
      <c r="B740" s="517" t="s">
        <v>2609</v>
      </c>
      <c r="C740" s="518" t="s">
        <v>2885</v>
      </c>
      <c r="D740" s="519">
        <v>11.45</v>
      </c>
    </row>
    <row r="741" spans="1:4" ht="24.95" customHeight="1" x14ac:dyDescent="0.2">
      <c r="A741" s="561">
        <v>1516</v>
      </c>
      <c r="B741" s="561" t="s">
        <v>2476</v>
      </c>
      <c r="C741" s="562"/>
      <c r="D741" s="563"/>
    </row>
    <row r="742" spans="1:4" ht="24.95" customHeight="1" x14ac:dyDescent="0.2">
      <c r="A742" s="517">
        <v>151601</v>
      </c>
      <c r="B742" s="517" t="s">
        <v>2610</v>
      </c>
      <c r="C742" s="518" t="s">
        <v>5</v>
      </c>
      <c r="D742" s="519">
        <v>10.33</v>
      </c>
    </row>
    <row r="743" spans="1:4" ht="24.95" customHeight="1" x14ac:dyDescent="0.2">
      <c r="A743" s="517">
        <v>151602</v>
      </c>
      <c r="B743" s="517" t="s">
        <v>2611</v>
      </c>
      <c r="C743" s="518" t="s">
        <v>5</v>
      </c>
      <c r="D743" s="519">
        <v>15.45</v>
      </c>
    </row>
    <row r="744" spans="1:4" ht="24.95" customHeight="1" x14ac:dyDescent="0.2">
      <c r="A744" s="517">
        <v>151603</v>
      </c>
      <c r="B744" s="517" t="s">
        <v>2612</v>
      </c>
      <c r="C744" s="518" t="s">
        <v>5</v>
      </c>
      <c r="D744" s="519">
        <v>23.25</v>
      </c>
    </row>
    <row r="745" spans="1:4" ht="24.95" customHeight="1" x14ac:dyDescent="0.2">
      <c r="A745" s="517">
        <v>151604</v>
      </c>
      <c r="B745" s="517" t="s">
        <v>2613</v>
      </c>
      <c r="C745" s="518" t="s">
        <v>5</v>
      </c>
      <c r="D745" s="519">
        <v>19.690000000000001</v>
      </c>
    </row>
    <row r="746" spans="1:4" ht="24.95" customHeight="1" x14ac:dyDescent="0.2">
      <c r="A746" s="517">
        <v>151605</v>
      </c>
      <c r="B746" s="517" t="s">
        <v>2614</v>
      </c>
      <c r="C746" s="518" t="s">
        <v>5</v>
      </c>
      <c r="D746" s="519">
        <v>29.96</v>
      </c>
    </row>
    <row r="747" spans="1:4" ht="24.95" customHeight="1" x14ac:dyDescent="0.2">
      <c r="A747" s="517">
        <v>151606</v>
      </c>
      <c r="B747" s="517" t="s">
        <v>2615</v>
      </c>
      <c r="C747" s="518" t="s">
        <v>5</v>
      </c>
      <c r="D747" s="519">
        <v>43.59</v>
      </c>
    </row>
    <row r="748" spans="1:4" ht="24.95" customHeight="1" x14ac:dyDescent="0.2">
      <c r="A748" s="561">
        <v>1517</v>
      </c>
      <c r="B748" s="561" t="s">
        <v>3436</v>
      </c>
      <c r="C748" s="562"/>
      <c r="D748" s="563"/>
    </row>
    <row r="749" spans="1:4" ht="24.95" customHeight="1" x14ac:dyDescent="0.2">
      <c r="A749" s="517">
        <v>151701</v>
      </c>
      <c r="B749" s="517" t="s">
        <v>2616</v>
      </c>
      <c r="C749" s="518" t="s">
        <v>2885</v>
      </c>
      <c r="D749" s="519">
        <v>1899.61</v>
      </c>
    </row>
    <row r="750" spans="1:4" ht="24.95" customHeight="1" x14ac:dyDescent="0.2">
      <c r="A750" s="517">
        <v>151702</v>
      </c>
      <c r="B750" s="517" t="s">
        <v>2617</v>
      </c>
      <c r="C750" s="518" t="s">
        <v>2885</v>
      </c>
      <c r="D750" s="519">
        <v>2481.13</v>
      </c>
    </row>
    <row r="751" spans="1:4" ht="24.95" customHeight="1" x14ac:dyDescent="0.2">
      <c r="A751" s="517">
        <v>151703</v>
      </c>
      <c r="B751" s="517" t="s">
        <v>2618</v>
      </c>
      <c r="C751" s="518" t="s">
        <v>2885</v>
      </c>
      <c r="D751" s="519">
        <v>2540.4899999999998</v>
      </c>
    </row>
    <row r="752" spans="1:4" ht="24.95" customHeight="1" x14ac:dyDescent="0.2">
      <c r="A752" s="517">
        <v>151704</v>
      </c>
      <c r="B752" s="517" t="s">
        <v>3437</v>
      </c>
      <c r="C752" s="518" t="s">
        <v>2885</v>
      </c>
      <c r="D752" s="519">
        <v>2700.85</v>
      </c>
    </row>
    <row r="753" spans="1:4" ht="24.95" customHeight="1" x14ac:dyDescent="0.2">
      <c r="A753" s="517">
        <v>151705</v>
      </c>
      <c r="B753" s="517" t="s">
        <v>2619</v>
      </c>
      <c r="C753" s="518" t="s">
        <v>2885</v>
      </c>
      <c r="D753" s="519">
        <v>3001.9</v>
      </c>
    </row>
    <row r="754" spans="1:4" ht="24.95" customHeight="1" x14ac:dyDescent="0.2">
      <c r="A754" s="517">
        <v>151706</v>
      </c>
      <c r="B754" s="517" t="s">
        <v>2620</v>
      </c>
      <c r="C754" s="518" t="s">
        <v>2885</v>
      </c>
      <c r="D754" s="519">
        <v>5547.04</v>
      </c>
    </row>
    <row r="755" spans="1:4" ht="24.95" customHeight="1" x14ac:dyDescent="0.2">
      <c r="A755" s="517">
        <v>151707</v>
      </c>
      <c r="B755" s="517" t="s">
        <v>2621</v>
      </c>
      <c r="C755" s="518" t="s">
        <v>2885</v>
      </c>
      <c r="D755" s="519">
        <v>6290.01</v>
      </c>
    </row>
    <row r="756" spans="1:4" ht="24.95" customHeight="1" x14ac:dyDescent="0.2">
      <c r="A756" s="517">
        <v>151708</v>
      </c>
      <c r="B756" s="517" t="s">
        <v>2622</v>
      </c>
      <c r="C756" s="518" t="s">
        <v>2885</v>
      </c>
      <c r="D756" s="519">
        <v>7477.66</v>
      </c>
    </row>
    <row r="757" spans="1:4" ht="24.95" customHeight="1" x14ac:dyDescent="0.2">
      <c r="A757" s="517">
        <v>151709</v>
      </c>
      <c r="B757" s="517" t="s">
        <v>2623</v>
      </c>
      <c r="C757" s="518" t="s">
        <v>2885</v>
      </c>
      <c r="D757" s="519">
        <v>7781.53</v>
      </c>
    </row>
    <row r="758" spans="1:4" ht="24.95" customHeight="1" x14ac:dyDescent="0.2">
      <c r="A758" s="517">
        <v>151710</v>
      </c>
      <c r="B758" s="517" t="s">
        <v>2624</v>
      </c>
      <c r="C758" s="518" t="s">
        <v>2885</v>
      </c>
      <c r="D758" s="519">
        <v>8687.2199999999993</v>
      </c>
    </row>
    <row r="759" spans="1:4" ht="24.95" customHeight="1" x14ac:dyDescent="0.2">
      <c r="A759" s="517">
        <v>151711</v>
      </c>
      <c r="B759" s="517" t="s">
        <v>2625</v>
      </c>
      <c r="C759" s="518" t="s">
        <v>2885</v>
      </c>
      <c r="D759" s="519">
        <v>9415.98</v>
      </c>
    </row>
    <row r="760" spans="1:4" ht="24.95" customHeight="1" x14ac:dyDescent="0.2">
      <c r="A760" s="517">
        <v>151712</v>
      </c>
      <c r="B760" s="517" t="s">
        <v>3438</v>
      </c>
      <c r="C760" s="518" t="s">
        <v>2885</v>
      </c>
      <c r="D760" s="519">
        <v>26447.17</v>
      </c>
    </row>
    <row r="761" spans="1:4" ht="24.95" customHeight="1" x14ac:dyDescent="0.2">
      <c r="A761" s="517">
        <v>151713</v>
      </c>
      <c r="B761" s="517" t="s">
        <v>3439</v>
      </c>
      <c r="C761" s="518" t="s">
        <v>2885</v>
      </c>
      <c r="D761" s="519">
        <v>32064.19</v>
      </c>
    </row>
    <row r="762" spans="1:4" ht="24.95" customHeight="1" x14ac:dyDescent="0.2">
      <c r="A762" s="517">
        <v>151714</v>
      </c>
      <c r="B762" s="517" t="s">
        <v>3440</v>
      </c>
      <c r="C762" s="518" t="s">
        <v>2885</v>
      </c>
      <c r="D762" s="519">
        <v>45050.3</v>
      </c>
    </row>
    <row r="763" spans="1:4" ht="24.95" customHeight="1" x14ac:dyDescent="0.2">
      <c r="A763" s="517">
        <v>151715</v>
      </c>
      <c r="B763" s="517" t="s">
        <v>3441</v>
      </c>
      <c r="C763" s="518" t="s">
        <v>2885</v>
      </c>
      <c r="D763" s="519">
        <v>61920.53</v>
      </c>
    </row>
    <row r="764" spans="1:4" ht="24.95" customHeight="1" x14ac:dyDescent="0.2">
      <c r="A764" s="561">
        <v>1518</v>
      </c>
      <c r="B764" s="561" t="s">
        <v>3442</v>
      </c>
      <c r="C764" s="562"/>
      <c r="D764" s="563"/>
    </row>
    <row r="765" spans="1:4" ht="24.95" customHeight="1" x14ac:dyDescent="0.2">
      <c r="A765" s="517">
        <v>151801</v>
      </c>
      <c r="B765" s="517" t="s">
        <v>3443</v>
      </c>
      <c r="C765" s="518" t="s">
        <v>2885</v>
      </c>
      <c r="D765" s="519">
        <v>161.94</v>
      </c>
    </row>
    <row r="766" spans="1:4" ht="24.95" customHeight="1" x14ac:dyDescent="0.2">
      <c r="A766" s="517">
        <v>151802</v>
      </c>
      <c r="B766" s="517" t="s">
        <v>3444</v>
      </c>
      <c r="C766" s="518" t="s">
        <v>2885</v>
      </c>
      <c r="D766" s="519">
        <v>143.85</v>
      </c>
    </row>
    <row r="767" spans="1:4" ht="24.95" customHeight="1" x14ac:dyDescent="0.2">
      <c r="A767" s="517">
        <v>151803</v>
      </c>
      <c r="B767" s="517" t="s">
        <v>3445</v>
      </c>
      <c r="C767" s="518" t="s">
        <v>2885</v>
      </c>
      <c r="D767" s="519">
        <v>165.39</v>
      </c>
    </row>
    <row r="768" spans="1:4" ht="24.95" customHeight="1" x14ac:dyDescent="0.2">
      <c r="A768" s="517">
        <v>151805</v>
      </c>
      <c r="B768" s="517" t="s">
        <v>3446</v>
      </c>
      <c r="C768" s="518" t="s">
        <v>2885</v>
      </c>
      <c r="D768" s="519">
        <v>384.94</v>
      </c>
    </row>
    <row r="769" spans="1:4" ht="24.95" customHeight="1" x14ac:dyDescent="0.2">
      <c r="A769" s="517">
        <v>151806</v>
      </c>
      <c r="B769" s="517" t="s">
        <v>3447</v>
      </c>
      <c r="C769" s="518" t="s">
        <v>2885</v>
      </c>
      <c r="D769" s="519">
        <v>231.81</v>
      </c>
    </row>
    <row r="770" spans="1:4" ht="24.95" customHeight="1" x14ac:dyDescent="0.2">
      <c r="A770" s="517">
        <v>151807</v>
      </c>
      <c r="B770" s="517" t="s">
        <v>3448</v>
      </c>
      <c r="C770" s="518" t="s">
        <v>2885</v>
      </c>
      <c r="D770" s="519">
        <v>189.95</v>
      </c>
    </row>
    <row r="771" spans="1:4" ht="24.95" customHeight="1" x14ac:dyDescent="0.2">
      <c r="A771" s="517">
        <v>151809</v>
      </c>
      <c r="B771" s="517" t="s">
        <v>3449</v>
      </c>
      <c r="C771" s="518" t="s">
        <v>2885</v>
      </c>
      <c r="D771" s="519">
        <v>145.5</v>
      </c>
    </row>
    <row r="772" spans="1:4" ht="24.95" customHeight="1" x14ac:dyDescent="0.2">
      <c r="A772" s="517">
        <v>151810</v>
      </c>
      <c r="B772" s="517" t="s">
        <v>3450</v>
      </c>
      <c r="C772" s="518" t="s">
        <v>2885</v>
      </c>
      <c r="D772" s="519">
        <v>277.67</v>
      </c>
    </row>
    <row r="773" spans="1:4" ht="24.95" customHeight="1" x14ac:dyDescent="0.2">
      <c r="A773" s="517">
        <v>151811</v>
      </c>
      <c r="B773" s="517" t="s">
        <v>3451</v>
      </c>
      <c r="C773" s="518" t="s">
        <v>2885</v>
      </c>
      <c r="D773" s="519">
        <v>173.26</v>
      </c>
    </row>
    <row r="774" spans="1:4" ht="24.95" customHeight="1" x14ac:dyDescent="0.2">
      <c r="A774" s="517">
        <v>151812</v>
      </c>
      <c r="B774" s="517" t="s">
        <v>3452</v>
      </c>
      <c r="C774" s="518" t="s">
        <v>2885</v>
      </c>
      <c r="D774" s="519">
        <v>191.43</v>
      </c>
    </row>
    <row r="775" spans="1:4" ht="24.95" customHeight="1" x14ac:dyDescent="0.2">
      <c r="A775" s="517">
        <v>151813</v>
      </c>
      <c r="B775" s="517" t="s">
        <v>3453</v>
      </c>
      <c r="C775" s="518" t="s">
        <v>2885</v>
      </c>
      <c r="D775" s="519">
        <v>153.21</v>
      </c>
    </row>
    <row r="776" spans="1:4" ht="24.95" customHeight="1" x14ac:dyDescent="0.2">
      <c r="A776" s="517">
        <v>151814</v>
      </c>
      <c r="B776" s="517" t="s">
        <v>3454</v>
      </c>
      <c r="C776" s="518" t="s">
        <v>2885</v>
      </c>
      <c r="D776" s="519">
        <v>240.93</v>
      </c>
    </row>
    <row r="777" spans="1:4" ht="24.95" customHeight="1" x14ac:dyDescent="0.2">
      <c r="A777" s="517">
        <v>151815</v>
      </c>
      <c r="B777" s="517" t="s">
        <v>3455</v>
      </c>
      <c r="C777" s="518" t="s">
        <v>2885</v>
      </c>
      <c r="D777" s="519">
        <v>118.5</v>
      </c>
    </row>
    <row r="778" spans="1:4" ht="24.95" customHeight="1" x14ac:dyDescent="0.2">
      <c r="A778" s="517">
        <v>151816</v>
      </c>
      <c r="B778" s="517" t="s">
        <v>3456</v>
      </c>
      <c r="C778" s="518" t="s">
        <v>2885</v>
      </c>
      <c r="D778" s="519">
        <v>206.73</v>
      </c>
    </row>
    <row r="779" spans="1:4" ht="24.95" customHeight="1" x14ac:dyDescent="0.2">
      <c r="A779" s="517">
        <v>151817</v>
      </c>
      <c r="B779" s="517" t="s">
        <v>3457</v>
      </c>
      <c r="C779" s="518" t="s">
        <v>2885</v>
      </c>
      <c r="D779" s="519">
        <v>191.99</v>
      </c>
    </row>
    <row r="780" spans="1:4" ht="24.95" customHeight="1" x14ac:dyDescent="0.2">
      <c r="A780" s="517">
        <v>151819</v>
      </c>
      <c r="B780" s="517" t="s">
        <v>3458</v>
      </c>
      <c r="C780" s="518" t="s">
        <v>2885</v>
      </c>
      <c r="D780" s="519">
        <v>81.03</v>
      </c>
    </row>
    <row r="781" spans="1:4" ht="24.95" customHeight="1" x14ac:dyDescent="0.2">
      <c r="A781" s="517">
        <v>151820</v>
      </c>
      <c r="B781" s="517" t="s">
        <v>3459</v>
      </c>
      <c r="C781" s="518" t="s">
        <v>2885</v>
      </c>
      <c r="D781" s="519">
        <v>138.22</v>
      </c>
    </row>
    <row r="782" spans="1:4" ht="24.95" customHeight="1" x14ac:dyDescent="0.2">
      <c r="A782" s="561">
        <v>1519</v>
      </c>
      <c r="B782" s="561" t="s">
        <v>2626</v>
      </c>
      <c r="C782" s="562"/>
      <c r="D782" s="563"/>
    </row>
    <row r="783" spans="1:4" ht="24.95" customHeight="1" x14ac:dyDescent="0.2">
      <c r="A783" s="517">
        <v>151901</v>
      </c>
      <c r="B783" s="517" t="s">
        <v>3460</v>
      </c>
      <c r="C783" s="518" t="s">
        <v>2885</v>
      </c>
      <c r="D783" s="519">
        <v>427.19</v>
      </c>
    </row>
    <row r="784" spans="1:4" ht="24.95" customHeight="1" x14ac:dyDescent="0.2">
      <c r="A784" s="517">
        <v>151902</v>
      </c>
      <c r="B784" s="517" t="s">
        <v>3461</v>
      </c>
      <c r="C784" s="518" t="s">
        <v>2885</v>
      </c>
      <c r="D784" s="519">
        <v>493.17</v>
      </c>
    </row>
    <row r="785" spans="1:4" ht="24.95" customHeight="1" x14ac:dyDescent="0.2">
      <c r="A785" s="517">
        <v>151903</v>
      </c>
      <c r="B785" s="517" t="s">
        <v>3462</v>
      </c>
      <c r="C785" s="518" t="s">
        <v>2885</v>
      </c>
      <c r="D785" s="519">
        <v>606.16999999999996</v>
      </c>
    </row>
    <row r="786" spans="1:4" ht="24.95" customHeight="1" x14ac:dyDescent="0.2">
      <c r="A786" s="517">
        <v>151904</v>
      </c>
      <c r="B786" s="517" t="s">
        <v>3463</v>
      </c>
      <c r="C786" s="518" t="s">
        <v>2885</v>
      </c>
      <c r="D786" s="519">
        <v>721.27</v>
      </c>
    </row>
    <row r="787" spans="1:4" ht="24.95" customHeight="1" x14ac:dyDescent="0.2">
      <c r="A787" s="517">
        <v>151905</v>
      </c>
      <c r="B787" s="517" t="s">
        <v>3464</v>
      </c>
      <c r="C787" s="518" t="s">
        <v>2885</v>
      </c>
      <c r="D787" s="519">
        <v>1445.24</v>
      </c>
    </row>
    <row r="788" spans="1:4" ht="24.95" customHeight="1" x14ac:dyDescent="0.2">
      <c r="A788" s="561">
        <v>1520</v>
      </c>
      <c r="B788" s="561" t="s">
        <v>2627</v>
      </c>
      <c r="C788" s="562"/>
      <c r="D788" s="563"/>
    </row>
    <row r="789" spans="1:4" ht="24.95" customHeight="1" x14ac:dyDescent="0.2">
      <c r="A789" s="517">
        <v>152001</v>
      </c>
      <c r="B789" s="517" t="s">
        <v>19143</v>
      </c>
      <c r="C789" s="518" t="s">
        <v>2885</v>
      </c>
      <c r="D789" s="519">
        <v>9.27</v>
      </c>
    </row>
    <row r="790" spans="1:4" ht="24.95" customHeight="1" x14ac:dyDescent="0.2">
      <c r="A790" s="517">
        <v>152002</v>
      </c>
      <c r="B790" s="517" t="s">
        <v>3465</v>
      </c>
      <c r="C790" s="518" t="s">
        <v>2885</v>
      </c>
      <c r="D790" s="519">
        <v>11.06</v>
      </c>
    </row>
    <row r="791" spans="1:4" ht="24.95" customHeight="1" x14ac:dyDescent="0.2">
      <c r="A791" s="517">
        <v>152003</v>
      </c>
      <c r="B791" s="517" t="s">
        <v>3466</v>
      </c>
      <c r="C791" s="518" t="s">
        <v>2885</v>
      </c>
      <c r="D791" s="519">
        <v>16.53</v>
      </c>
    </row>
    <row r="792" spans="1:4" ht="24.95" customHeight="1" x14ac:dyDescent="0.2">
      <c r="A792" s="517">
        <v>152004</v>
      </c>
      <c r="B792" s="517" t="s">
        <v>3467</v>
      </c>
      <c r="C792" s="518" t="s">
        <v>2885</v>
      </c>
      <c r="D792" s="519">
        <v>16.72</v>
      </c>
    </row>
    <row r="793" spans="1:4" ht="24.95" customHeight="1" x14ac:dyDescent="0.2">
      <c r="A793" s="517">
        <v>152005</v>
      </c>
      <c r="B793" s="517" t="s">
        <v>3468</v>
      </c>
      <c r="C793" s="518" t="s">
        <v>2885</v>
      </c>
      <c r="D793" s="519">
        <v>17.850000000000001</v>
      </c>
    </row>
    <row r="794" spans="1:4" ht="24.95" customHeight="1" x14ac:dyDescent="0.2">
      <c r="A794" s="517">
        <v>152006</v>
      </c>
      <c r="B794" s="517" t="s">
        <v>3469</v>
      </c>
      <c r="C794" s="518" t="s">
        <v>2885</v>
      </c>
      <c r="D794" s="519">
        <v>20.85</v>
      </c>
    </row>
    <row r="795" spans="1:4" ht="24.95" customHeight="1" x14ac:dyDescent="0.2">
      <c r="A795" s="517">
        <v>152007</v>
      </c>
      <c r="B795" s="517" t="s">
        <v>3470</v>
      </c>
      <c r="C795" s="518" t="s">
        <v>2885</v>
      </c>
      <c r="D795" s="519">
        <v>28.81</v>
      </c>
    </row>
    <row r="796" spans="1:4" ht="24.95" customHeight="1" x14ac:dyDescent="0.2">
      <c r="A796" s="517">
        <v>152010</v>
      </c>
      <c r="B796" s="517" t="s">
        <v>3471</v>
      </c>
      <c r="C796" s="518" t="s">
        <v>2885</v>
      </c>
      <c r="D796" s="519">
        <v>29.44</v>
      </c>
    </row>
    <row r="797" spans="1:4" ht="24.95" customHeight="1" x14ac:dyDescent="0.2">
      <c r="A797" s="517">
        <v>152011</v>
      </c>
      <c r="B797" s="517" t="s">
        <v>2628</v>
      </c>
      <c r="C797" s="518" t="s">
        <v>2885</v>
      </c>
      <c r="D797" s="519">
        <v>35.08</v>
      </c>
    </row>
    <row r="798" spans="1:4" ht="24.95" customHeight="1" x14ac:dyDescent="0.2">
      <c r="A798" s="517">
        <v>152012</v>
      </c>
      <c r="B798" s="517" t="s">
        <v>3472</v>
      </c>
      <c r="C798" s="518" t="s">
        <v>2885</v>
      </c>
      <c r="D798" s="519">
        <v>48.92</v>
      </c>
    </row>
    <row r="799" spans="1:4" ht="24.95" customHeight="1" x14ac:dyDescent="0.2">
      <c r="A799" s="517">
        <v>152013</v>
      </c>
      <c r="B799" s="517" t="s">
        <v>3473</v>
      </c>
      <c r="C799" s="518" t="s">
        <v>2885</v>
      </c>
      <c r="D799" s="519">
        <v>50.85</v>
      </c>
    </row>
    <row r="800" spans="1:4" ht="24.95" customHeight="1" x14ac:dyDescent="0.2">
      <c r="A800" s="517">
        <v>152014</v>
      </c>
      <c r="B800" s="517" t="s">
        <v>3474</v>
      </c>
      <c r="C800" s="518" t="s">
        <v>2885</v>
      </c>
      <c r="D800" s="519">
        <v>57.81</v>
      </c>
    </row>
    <row r="801" spans="1:4" ht="24.95" customHeight="1" x14ac:dyDescent="0.2">
      <c r="A801" s="517">
        <v>152015</v>
      </c>
      <c r="B801" s="517" t="s">
        <v>3475</v>
      </c>
      <c r="C801" s="518" t="s">
        <v>2885</v>
      </c>
      <c r="D801" s="519">
        <v>60.74</v>
      </c>
    </row>
    <row r="802" spans="1:4" ht="24.95" customHeight="1" x14ac:dyDescent="0.2">
      <c r="A802" s="517">
        <v>152016</v>
      </c>
      <c r="B802" s="517" t="s">
        <v>3476</v>
      </c>
      <c r="C802" s="518" t="s">
        <v>2885</v>
      </c>
      <c r="D802" s="519">
        <v>62.39</v>
      </c>
    </row>
    <row r="803" spans="1:4" ht="24.95" customHeight="1" x14ac:dyDescent="0.2">
      <c r="A803" s="517">
        <v>152025</v>
      </c>
      <c r="B803" s="517" t="s">
        <v>3477</v>
      </c>
      <c r="C803" s="518" t="s">
        <v>2885</v>
      </c>
      <c r="D803" s="519">
        <v>207.38</v>
      </c>
    </row>
    <row r="804" spans="1:4" ht="24.95" customHeight="1" x14ac:dyDescent="0.2">
      <c r="A804" s="517">
        <v>152026</v>
      </c>
      <c r="B804" s="517" t="s">
        <v>3478</v>
      </c>
      <c r="C804" s="518" t="s">
        <v>2885</v>
      </c>
      <c r="D804" s="519">
        <v>220.97</v>
      </c>
    </row>
    <row r="805" spans="1:4" ht="24.95" customHeight="1" x14ac:dyDescent="0.2">
      <c r="A805" s="517">
        <v>152027</v>
      </c>
      <c r="B805" s="517" t="s">
        <v>3479</v>
      </c>
      <c r="C805" s="518" t="s">
        <v>2885</v>
      </c>
      <c r="D805" s="519">
        <v>289.58</v>
      </c>
    </row>
    <row r="806" spans="1:4" ht="24.95" customHeight="1" x14ac:dyDescent="0.2">
      <c r="A806" s="517">
        <v>152030</v>
      </c>
      <c r="B806" s="517" t="s">
        <v>2629</v>
      </c>
      <c r="C806" s="518" t="s">
        <v>2885</v>
      </c>
      <c r="D806" s="519">
        <v>10</v>
      </c>
    </row>
    <row r="807" spans="1:4" ht="24.95" customHeight="1" x14ac:dyDescent="0.2">
      <c r="A807" s="517">
        <v>152031</v>
      </c>
      <c r="B807" s="517" t="s">
        <v>3480</v>
      </c>
      <c r="C807" s="518" t="s">
        <v>2885</v>
      </c>
      <c r="D807" s="519">
        <v>16.95</v>
      </c>
    </row>
    <row r="808" spans="1:4" ht="24.95" customHeight="1" x14ac:dyDescent="0.2">
      <c r="A808" s="517">
        <v>152033</v>
      </c>
      <c r="B808" s="517" t="s">
        <v>2630</v>
      </c>
      <c r="C808" s="518" t="s">
        <v>2885</v>
      </c>
      <c r="D808" s="519">
        <v>14.77</v>
      </c>
    </row>
    <row r="809" spans="1:4" ht="24.95" customHeight="1" x14ac:dyDescent="0.2">
      <c r="A809" s="517">
        <v>152034</v>
      </c>
      <c r="B809" s="517" t="s">
        <v>2631</v>
      </c>
      <c r="C809" s="518" t="s">
        <v>2885</v>
      </c>
      <c r="D809" s="519">
        <v>15.85</v>
      </c>
    </row>
    <row r="810" spans="1:4" ht="24.95" customHeight="1" x14ac:dyDescent="0.2">
      <c r="A810" s="517">
        <v>152035</v>
      </c>
      <c r="B810" s="517" t="s">
        <v>3481</v>
      </c>
      <c r="C810" s="518" t="s">
        <v>2885</v>
      </c>
      <c r="D810" s="519">
        <v>18.23</v>
      </c>
    </row>
    <row r="811" spans="1:4" ht="24.95" customHeight="1" x14ac:dyDescent="0.2">
      <c r="A811" s="517">
        <v>152040</v>
      </c>
      <c r="B811" s="517" t="s">
        <v>2632</v>
      </c>
      <c r="C811" s="518" t="s">
        <v>2885</v>
      </c>
      <c r="D811" s="519">
        <v>25.83</v>
      </c>
    </row>
    <row r="812" spans="1:4" ht="24.95" customHeight="1" x14ac:dyDescent="0.2">
      <c r="A812" s="517">
        <v>152041</v>
      </c>
      <c r="B812" s="517" t="s">
        <v>3482</v>
      </c>
      <c r="C812" s="518" t="s">
        <v>2885</v>
      </c>
      <c r="D812" s="519">
        <v>27.33</v>
      </c>
    </row>
    <row r="813" spans="1:4" ht="24.95" customHeight="1" x14ac:dyDescent="0.2">
      <c r="A813" s="517">
        <v>152042</v>
      </c>
      <c r="B813" s="517" t="s">
        <v>3483</v>
      </c>
      <c r="C813" s="518" t="s">
        <v>2885</v>
      </c>
      <c r="D813" s="519">
        <v>33.22</v>
      </c>
    </row>
    <row r="814" spans="1:4" ht="24.95" customHeight="1" x14ac:dyDescent="0.2">
      <c r="A814" s="561">
        <v>16</v>
      </c>
      <c r="B814" s="561" t="s">
        <v>2633</v>
      </c>
      <c r="C814" s="562"/>
      <c r="D814" s="563"/>
    </row>
    <row r="815" spans="1:4" ht="24.95" customHeight="1" x14ac:dyDescent="0.2">
      <c r="A815" s="561">
        <v>1601</v>
      </c>
      <c r="B815" s="561" t="s">
        <v>2634</v>
      </c>
      <c r="C815" s="562"/>
      <c r="D815" s="563"/>
    </row>
    <row r="816" spans="1:4" ht="24.95" customHeight="1" x14ac:dyDescent="0.2">
      <c r="A816" s="517">
        <v>160105</v>
      </c>
      <c r="B816" s="517" t="s">
        <v>3484</v>
      </c>
      <c r="C816" s="518" t="s">
        <v>2885</v>
      </c>
      <c r="D816" s="519">
        <v>1131.22</v>
      </c>
    </row>
    <row r="817" spans="1:4" ht="24.95" customHeight="1" x14ac:dyDescent="0.2">
      <c r="A817" s="517">
        <v>160106</v>
      </c>
      <c r="B817" s="517" t="s">
        <v>2635</v>
      </c>
      <c r="C817" s="518" t="s">
        <v>2885</v>
      </c>
      <c r="D817" s="519">
        <v>314.20999999999998</v>
      </c>
    </row>
    <row r="818" spans="1:4" ht="24.95" customHeight="1" x14ac:dyDescent="0.2">
      <c r="A818" s="517">
        <v>160108</v>
      </c>
      <c r="B818" s="517" t="s">
        <v>3485</v>
      </c>
      <c r="C818" s="518" t="s">
        <v>2885</v>
      </c>
      <c r="D818" s="519">
        <v>106.6</v>
      </c>
    </row>
    <row r="819" spans="1:4" ht="24.95" customHeight="1" x14ac:dyDescent="0.2">
      <c r="A819" s="517">
        <v>160110</v>
      </c>
      <c r="B819" s="517" t="s">
        <v>3486</v>
      </c>
      <c r="C819" s="518" t="s">
        <v>2885</v>
      </c>
      <c r="D819" s="519">
        <v>336.05</v>
      </c>
    </row>
    <row r="820" spans="1:4" ht="24.95" customHeight="1" x14ac:dyDescent="0.2">
      <c r="A820" s="517">
        <v>160111</v>
      </c>
      <c r="B820" s="517" t="s">
        <v>2636</v>
      </c>
      <c r="C820" s="518" t="s">
        <v>2885</v>
      </c>
      <c r="D820" s="519">
        <v>908.67</v>
      </c>
    </row>
    <row r="821" spans="1:4" ht="24.95" customHeight="1" x14ac:dyDescent="0.2">
      <c r="A821" s="517">
        <v>160115</v>
      </c>
      <c r="B821" s="517" t="s">
        <v>3487</v>
      </c>
      <c r="C821" s="518" t="s">
        <v>5</v>
      </c>
      <c r="D821" s="519">
        <v>15.98</v>
      </c>
    </row>
    <row r="822" spans="1:4" ht="24.95" customHeight="1" x14ac:dyDescent="0.2">
      <c r="A822" s="517">
        <v>160120</v>
      </c>
      <c r="B822" s="517" t="s">
        <v>2637</v>
      </c>
      <c r="C822" s="518" t="s">
        <v>2885</v>
      </c>
      <c r="D822" s="519">
        <v>30.63</v>
      </c>
    </row>
    <row r="823" spans="1:4" ht="24.95" customHeight="1" x14ac:dyDescent="0.2">
      <c r="A823" s="561">
        <v>1602</v>
      </c>
      <c r="B823" s="561" t="s">
        <v>2638</v>
      </c>
      <c r="C823" s="562"/>
      <c r="D823" s="563"/>
    </row>
    <row r="824" spans="1:4" ht="24.95" customHeight="1" x14ac:dyDescent="0.2">
      <c r="A824" s="517">
        <v>160207</v>
      </c>
      <c r="B824" s="517" t="s">
        <v>2639</v>
      </c>
      <c r="C824" s="518" t="s">
        <v>2885</v>
      </c>
      <c r="D824" s="519">
        <v>6846.58</v>
      </c>
    </row>
    <row r="825" spans="1:4" ht="24.95" customHeight="1" x14ac:dyDescent="0.2">
      <c r="A825" s="517">
        <v>160208</v>
      </c>
      <c r="B825" s="517" t="s">
        <v>2640</v>
      </c>
      <c r="C825" s="518" t="s">
        <v>2885</v>
      </c>
      <c r="D825" s="519">
        <v>12014.17</v>
      </c>
    </row>
    <row r="826" spans="1:4" ht="24.95" customHeight="1" x14ac:dyDescent="0.2">
      <c r="A826" s="561">
        <v>1603</v>
      </c>
      <c r="B826" s="561" t="s">
        <v>3488</v>
      </c>
      <c r="C826" s="562"/>
      <c r="D826" s="563"/>
    </row>
    <row r="827" spans="1:4" ht="24.95" customHeight="1" x14ac:dyDescent="0.2">
      <c r="A827" s="517">
        <v>160303</v>
      </c>
      <c r="B827" s="517" t="s">
        <v>2641</v>
      </c>
      <c r="C827" s="518" t="s">
        <v>2885</v>
      </c>
      <c r="D827" s="519">
        <v>314.20999999999998</v>
      </c>
    </row>
    <row r="828" spans="1:4" ht="24.95" customHeight="1" x14ac:dyDescent="0.2">
      <c r="A828" s="517">
        <v>160304</v>
      </c>
      <c r="B828" s="517" t="s">
        <v>3489</v>
      </c>
      <c r="C828" s="518" t="s">
        <v>2885</v>
      </c>
      <c r="D828" s="519">
        <v>743.17</v>
      </c>
    </row>
    <row r="829" spans="1:4" ht="24.95" customHeight="1" x14ac:dyDescent="0.2">
      <c r="A829" s="517">
        <v>160305</v>
      </c>
      <c r="B829" s="517" t="s">
        <v>2642</v>
      </c>
      <c r="C829" s="518" t="s">
        <v>5</v>
      </c>
      <c r="D829" s="519">
        <v>67.180000000000007</v>
      </c>
    </row>
    <row r="830" spans="1:4" ht="24.95" customHeight="1" x14ac:dyDescent="0.2">
      <c r="A830" s="517">
        <v>160308</v>
      </c>
      <c r="B830" s="517" t="s">
        <v>2643</v>
      </c>
      <c r="C830" s="518" t="s">
        <v>5</v>
      </c>
      <c r="D830" s="519">
        <v>38.380000000000003</v>
      </c>
    </row>
    <row r="831" spans="1:4" ht="24.95" customHeight="1" x14ac:dyDescent="0.2">
      <c r="A831" s="517">
        <v>160309</v>
      </c>
      <c r="B831" s="517" t="s">
        <v>3490</v>
      </c>
      <c r="C831" s="518" t="s">
        <v>2885</v>
      </c>
      <c r="D831" s="519">
        <v>48.38</v>
      </c>
    </row>
    <row r="832" spans="1:4" ht="24.95" customHeight="1" x14ac:dyDescent="0.2">
      <c r="A832" s="517">
        <v>160310</v>
      </c>
      <c r="B832" s="517" t="s">
        <v>3491</v>
      </c>
      <c r="C832" s="518" t="s">
        <v>2885</v>
      </c>
      <c r="D832" s="519">
        <v>54.39</v>
      </c>
    </row>
    <row r="833" spans="1:4" ht="24.95" customHeight="1" x14ac:dyDescent="0.2">
      <c r="A833" s="517">
        <v>160311</v>
      </c>
      <c r="B833" s="517" t="s">
        <v>3430</v>
      </c>
      <c r="C833" s="518" t="s">
        <v>2885</v>
      </c>
      <c r="D833" s="519">
        <v>114.79</v>
      </c>
    </row>
    <row r="834" spans="1:4" ht="24.95" customHeight="1" x14ac:dyDescent="0.2">
      <c r="A834" s="517">
        <v>160312</v>
      </c>
      <c r="B834" s="517" t="s">
        <v>2644</v>
      </c>
      <c r="C834" s="518" t="s">
        <v>2885</v>
      </c>
      <c r="D834" s="519">
        <v>46.18</v>
      </c>
    </row>
    <row r="835" spans="1:4" ht="24.95" customHeight="1" x14ac:dyDescent="0.2">
      <c r="A835" s="517">
        <v>160313</v>
      </c>
      <c r="B835" s="517" t="s">
        <v>3492</v>
      </c>
      <c r="C835" s="518" t="s">
        <v>2885</v>
      </c>
      <c r="D835" s="519">
        <v>48.26</v>
      </c>
    </row>
    <row r="836" spans="1:4" ht="24.95" customHeight="1" x14ac:dyDescent="0.2">
      <c r="A836" s="517">
        <v>160314</v>
      </c>
      <c r="B836" s="517" t="s">
        <v>2645</v>
      </c>
      <c r="C836" s="518" t="s">
        <v>2885</v>
      </c>
      <c r="D836" s="519">
        <v>768.49</v>
      </c>
    </row>
    <row r="837" spans="1:4" ht="24.95" customHeight="1" x14ac:dyDescent="0.2">
      <c r="A837" s="517">
        <v>160315</v>
      </c>
      <c r="B837" s="517" t="s">
        <v>2646</v>
      </c>
      <c r="C837" s="518" t="s">
        <v>2885</v>
      </c>
      <c r="D837" s="519">
        <v>1112.96</v>
      </c>
    </row>
    <row r="838" spans="1:4" ht="24.95" customHeight="1" x14ac:dyDescent="0.2">
      <c r="A838" s="517">
        <v>160316</v>
      </c>
      <c r="B838" s="517" t="s">
        <v>3493</v>
      </c>
      <c r="C838" s="518" t="s">
        <v>2885</v>
      </c>
      <c r="D838" s="519">
        <v>80.86</v>
      </c>
    </row>
    <row r="839" spans="1:4" ht="24.95" customHeight="1" x14ac:dyDescent="0.2">
      <c r="A839" s="517">
        <v>160317</v>
      </c>
      <c r="B839" s="517" t="s">
        <v>2647</v>
      </c>
      <c r="C839" s="518" t="s">
        <v>5</v>
      </c>
      <c r="D839" s="519">
        <v>38.380000000000003</v>
      </c>
    </row>
    <row r="840" spans="1:4" ht="24.95" customHeight="1" x14ac:dyDescent="0.2">
      <c r="A840" s="517">
        <v>160318</v>
      </c>
      <c r="B840" s="517" t="s">
        <v>2648</v>
      </c>
      <c r="C840" s="518" t="s">
        <v>5</v>
      </c>
      <c r="D840" s="519">
        <v>26.69</v>
      </c>
    </row>
    <row r="841" spans="1:4" ht="24.95" customHeight="1" x14ac:dyDescent="0.2">
      <c r="A841" s="517">
        <v>160319</v>
      </c>
      <c r="B841" s="517" t="s">
        <v>2649</v>
      </c>
      <c r="C841" s="518" t="s">
        <v>2885</v>
      </c>
      <c r="D841" s="519">
        <v>10.88</v>
      </c>
    </row>
    <row r="842" spans="1:4" ht="24.95" customHeight="1" x14ac:dyDescent="0.2">
      <c r="A842" s="517">
        <v>160321</v>
      </c>
      <c r="B842" s="517" t="s">
        <v>2650</v>
      </c>
      <c r="C842" s="518" t="s">
        <v>2885</v>
      </c>
      <c r="D842" s="519">
        <v>129.28</v>
      </c>
    </row>
    <row r="843" spans="1:4" ht="24.95" customHeight="1" x14ac:dyDescent="0.2">
      <c r="A843" s="517">
        <v>160322</v>
      </c>
      <c r="B843" s="517" t="s">
        <v>3494</v>
      </c>
      <c r="C843" s="518" t="s">
        <v>2885</v>
      </c>
      <c r="D843" s="519">
        <v>6.23</v>
      </c>
    </row>
    <row r="844" spans="1:4" ht="24.95" customHeight="1" x14ac:dyDescent="0.2">
      <c r="A844" s="517">
        <v>160323</v>
      </c>
      <c r="B844" s="517" t="s">
        <v>3495</v>
      </c>
      <c r="C844" s="518" t="s">
        <v>2885</v>
      </c>
      <c r="D844" s="519">
        <v>8.57</v>
      </c>
    </row>
    <row r="845" spans="1:4" ht="24.95" customHeight="1" x14ac:dyDescent="0.2">
      <c r="A845" s="517">
        <v>160324</v>
      </c>
      <c r="B845" s="517" t="s">
        <v>3496</v>
      </c>
      <c r="C845" s="518" t="s">
        <v>2885</v>
      </c>
      <c r="D845" s="519">
        <v>195.03</v>
      </c>
    </row>
    <row r="846" spans="1:4" ht="24.95" customHeight="1" x14ac:dyDescent="0.2">
      <c r="A846" s="517">
        <v>160325</v>
      </c>
      <c r="B846" s="517" t="s">
        <v>3497</v>
      </c>
      <c r="C846" s="518" t="s">
        <v>2885</v>
      </c>
      <c r="D846" s="519">
        <v>506.41</v>
      </c>
    </row>
    <row r="847" spans="1:4" ht="24.95" customHeight="1" x14ac:dyDescent="0.2">
      <c r="A847" s="517">
        <v>160326</v>
      </c>
      <c r="B847" s="517" t="s">
        <v>3498</v>
      </c>
      <c r="C847" s="518" t="s">
        <v>5</v>
      </c>
      <c r="D847" s="519">
        <v>31.57</v>
      </c>
    </row>
    <row r="848" spans="1:4" ht="24.95" customHeight="1" x14ac:dyDescent="0.2">
      <c r="A848" s="517">
        <v>160327</v>
      </c>
      <c r="B848" s="517" t="s">
        <v>3499</v>
      </c>
      <c r="C848" s="518" t="s">
        <v>5</v>
      </c>
      <c r="D848" s="519">
        <v>33.67</v>
      </c>
    </row>
    <row r="849" spans="1:4" ht="24.95" customHeight="1" x14ac:dyDescent="0.2">
      <c r="A849" s="517">
        <v>160328</v>
      </c>
      <c r="B849" s="517" t="s">
        <v>3500</v>
      </c>
      <c r="C849" s="518" t="s">
        <v>2885</v>
      </c>
      <c r="D849" s="519">
        <v>19.57</v>
      </c>
    </row>
    <row r="850" spans="1:4" ht="24.95" customHeight="1" x14ac:dyDescent="0.2">
      <c r="A850" s="517">
        <v>160329</v>
      </c>
      <c r="B850" s="517" t="s">
        <v>3501</v>
      </c>
      <c r="C850" s="518" t="s">
        <v>2885</v>
      </c>
      <c r="D850" s="519">
        <v>14.92</v>
      </c>
    </row>
    <row r="851" spans="1:4" ht="24.95" customHeight="1" x14ac:dyDescent="0.2">
      <c r="A851" s="517">
        <v>160330</v>
      </c>
      <c r="B851" s="517" t="s">
        <v>2651</v>
      </c>
      <c r="C851" s="518" t="s">
        <v>2885</v>
      </c>
      <c r="D851" s="519">
        <v>11.9</v>
      </c>
    </row>
    <row r="852" spans="1:4" ht="24.95" customHeight="1" x14ac:dyDescent="0.2">
      <c r="A852" s="517">
        <v>160331</v>
      </c>
      <c r="B852" s="517" t="s">
        <v>3502</v>
      </c>
      <c r="C852" s="518" t="s">
        <v>2885</v>
      </c>
      <c r="D852" s="519">
        <v>39.409999999999997</v>
      </c>
    </row>
    <row r="853" spans="1:4" ht="24.95" customHeight="1" x14ac:dyDescent="0.2">
      <c r="A853" s="517">
        <v>160332</v>
      </c>
      <c r="B853" s="517" t="s">
        <v>3503</v>
      </c>
      <c r="C853" s="518" t="s">
        <v>5</v>
      </c>
      <c r="D853" s="519">
        <v>27.41</v>
      </c>
    </row>
    <row r="854" spans="1:4" ht="24.95" customHeight="1" x14ac:dyDescent="0.2">
      <c r="A854" s="517">
        <v>160333</v>
      </c>
      <c r="B854" s="517" t="s">
        <v>3504</v>
      </c>
      <c r="C854" s="518" t="s">
        <v>5</v>
      </c>
      <c r="D854" s="519">
        <v>49.19</v>
      </c>
    </row>
    <row r="855" spans="1:4" ht="24.95" customHeight="1" x14ac:dyDescent="0.2">
      <c r="A855" s="517">
        <v>160334</v>
      </c>
      <c r="B855" s="517" t="s">
        <v>3505</v>
      </c>
      <c r="C855" s="518" t="s">
        <v>2885</v>
      </c>
      <c r="D855" s="519">
        <v>27.44</v>
      </c>
    </row>
    <row r="856" spans="1:4" ht="24.95" customHeight="1" x14ac:dyDescent="0.2">
      <c r="A856" s="517">
        <v>160335</v>
      </c>
      <c r="B856" s="517" t="s">
        <v>3506</v>
      </c>
      <c r="C856" s="518" t="s">
        <v>5</v>
      </c>
      <c r="D856" s="519">
        <v>47.41</v>
      </c>
    </row>
    <row r="857" spans="1:4" ht="24.95" customHeight="1" x14ac:dyDescent="0.2">
      <c r="A857" s="561">
        <v>1606</v>
      </c>
      <c r="B857" s="561" t="s">
        <v>2652</v>
      </c>
      <c r="C857" s="562"/>
      <c r="D857" s="563"/>
    </row>
    <row r="858" spans="1:4" ht="24.95" customHeight="1" x14ac:dyDescent="0.2">
      <c r="A858" s="517">
        <v>160602</v>
      </c>
      <c r="B858" s="517" t="s">
        <v>3507</v>
      </c>
      <c r="C858" s="518" t="s">
        <v>2885</v>
      </c>
      <c r="D858" s="519">
        <v>1575.45</v>
      </c>
    </row>
    <row r="859" spans="1:4" ht="24.95" customHeight="1" x14ac:dyDescent="0.2">
      <c r="A859" s="517">
        <v>160603</v>
      </c>
      <c r="B859" s="517" t="s">
        <v>2653</v>
      </c>
      <c r="C859" s="518" t="s">
        <v>2885</v>
      </c>
      <c r="D859" s="519">
        <v>639.63</v>
      </c>
    </row>
    <row r="860" spans="1:4" ht="24.95" customHeight="1" x14ac:dyDescent="0.2">
      <c r="A860" s="517">
        <v>160604</v>
      </c>
      <c r="B860" s="517" t="s">
        <v>3508</v>
      </c>
      <c r="C860" s="518" t="s">
        <v>2885</v>
      </c>
      <c r="D860" s="519">
        <v>162.94</v>
      </c>
    </row>
    <row r="861" spans="1:4" ht="24.95" customHeight="1" x14ac:dyDescent="0.2">
      <c r="A861" s="517">
        <v>160605</v>
      </c>
      <c r="B861" s="517" t="s">
        <v>3509</v>
      </c>
      <c r="C861" s="518" t="s">
        <v>2885</v>
      </c>
      <c r="D861" s="519">
        <v>225.15</v>
      </c>
    </row>
    <row r="862" spans="1:4" ht="24.95" customHeight="1" x14ac:dyDescent="0.2">
      <c r="A862" s="517">
        <v>160606</v>
      </c>
      <c r="B862" s="517" t="s">
        <v>3510</v>
      </c>
      <c r="C862" s="518" t="s">
        <v>2885</v>
      </c>
      <c r="D862" s="519">
        <v>517.83000000000004</v>
      </c>
    </row>
    <row r="863" spans="1:4" ht="24.95" customHeight="1" x14ac:dyDescent="0.2">
      <c r="A863" s="517">
        <v>160607</v>
      </c>
      <c r="B863" s="517" t="s">
        <v>3511</v>
      </c>
      <c r="C863" s="518" t="s">
        <v>2885</v>
      </c>
      <c r="D863" s="519">
        <v>195.39</v>
      </c>
    </row>
    <row r="864" spans="1:4" ht="24.95" customHeight="1" x14ac:dyDescent="0.2">
      <c r="A864" s="517">
        <v>160608</v>
      </c>
      <c r="B864" s="517" t="s">
        <v>2654</v>
      </c>
      <c r="C864" s="518" t="s">
        <v>2885</v>
      </c>
      <c r="D864" s="519">
        <v>316.73</v>
      </c>
    </row>
    <row r="865" spans="1:4" ht="24.95" customHeight="1" x14ac:dyDescent="0.2">
      <c r="A865" s="517">
        <v>160612</v>
      </c>
      <c r="B865" s="517" t="s">
        <v>3512</v>
      </c>
      <c r="C865" s="518" t="s">
        <v>2885</v>
      </c>
      <c r="D865" s="519">
        <v>30.32</v>
      </c>
    </row>
    <row r="866" spans="1:4" ht="24.95" customHeight="1" x14ac:dyDescent="0.2">
      <c r="A866" s="517">
        <v>160613</v>
      </c>
      <c r="B866" s="517" t="s">
        <v>2655</v>
      </c>
      <c r="C866" s="518" t="s">
        <v>2885</v>
      </c>
      <c r="D866" s="519">
        <v>204.24</v>
      </c>
    </row>
    <row r="867" spans="1:4" ht="24.95" customHeight="1" x14ac:dyDescent="0.2">
      <c r="A867" s="517">
        <v>160625</v>
      </c>
      <c r="B867" s="517" t="s">
        <v>3513</v>
      </c>
      <c r="C867" s="518" t="s">
        <v>2885</v>
      </c>
      <c r="D867" s="519">
        <v>648.23</v>
      </c>
    </row>
    <row r="868" spans="1:4" ht="24.95" customHeight="1" x14ac:dyDescent="0.2">
      <c r="A868" s="517">
        <v>160663</v>
      </c>
      <c r="B868" s="517" t="s">
        <v>3514</v>
      </c>
      <c r="C868" s="518" t="s">
        <v>2885</v>
      </c>
      <c r="D868" s="519">
        <v>545.36</v>
      </c>
    </row>
    <row r="869" spans="1:4" ht="24.95" customHeight="1" x14ac:dyDescent="0.2">
      <c r="A869" s="517">
        <v>160665</v>
      </c>
      <c r="B869" s="517" t="s">
        <v>3515</v>
      </c>
      <c r="C869" s="518" t="s">
        <v>2885</v>
      </c>
      <c r="D869" s="519">
        <v>2382.5500000000002</v>
      </c>
    </row>
    <row r="870" spans="1:4" ht="24.95" customHeight="1" x14ac:dyDescent="0.2">
      <c r="A870" s="517">
        <v>160671</v>
      </c>
      <c r="B870" s="517" t="s">
        <v>3516</v>
      </c>
      <c r="C870" s="518" t="s">
        <v>2885</v>
      </c>
      <c r="D870" s="519">
        <v>2007.93</v>
      </c>
    </row>
    <row r="871" spans="1:4" ht="24.95" customHeight="1" x14ac:dyDescent="0.2">
      <c r="A871" s="517">
        <v>160673</v>
      </c>
      <c r="B871" s="517" t="s">
        <v>3517</v>
      </c>
      <c r="C871" s="518" t="s">
        <v>2885</v>
      </c>
      <c r="D871" s="519">
        <v>2625.76</v>
      </c>
    </row>
    <row r="872" spans="1:4" ht="24.95" customHeight="1" x14ac:dyDescent="0.2">
      <c r="A872" s="517">
        <v>160674</v>
      </c>
      <c r="B872" s="517" t="s">
        <v>3518</v>
      </c>
      <c r="C872" s="518" t="s">
        <v>2885</v>
      </c>
      <c r="D872" s="519">
        <v>135.76</v>
      </c>
    </row>
    <row r="873" spans="1:4" ht="24.95" customHeight="1" x14ac:dyDescent="0.2">
      <c r="A873" s="517">
        <v>160675</v>
      </c>
      <c r="B873" s="517" t="s">
        <v>3519</v>
      </c>
      <c r="C873" s="518" t="s">
        <v>2885</v>
      </c>
      <c r="D873" s="519">
        <v>175.38</v>
      </c>
    </row>
    <row r="874" spans="1:4" ht="24.95" customHeight="1" x14ac:dyDescent="0.2">
      <c r="A874" s="517">
        <v>160676</v>
      </c>
      <c r="B874" s="517" t="s">
        <v>3520</v>
      </c>
      <c r="C874" s="518" t="s">
        <v>2885</v>
      </c>
      <c r="D874" s="519">
        <v>72.86</v>
      </c>
    </row>
    <row r="875" spans="1:4" ht="24.95" customHeight="1" x14ac:dyDescent="0.2">
      <c r="A875" s="561">
        <v>1607</v>
      </c>
      <c r="B875" s="561" t="s">
        <v>2656</v>
      </c>
      <c r="C875" s="562"/>
      <c r="D875" s="563"/>
    </row>
    <row r="876" spans="1:4" ht="24.95" customHeight="1" x14ac:dyDescent="0.2">
      <c r="A876" s="517">
        <v>160702</v>
      </c>
      <c r="B876" s="517" t="s">
        <v>2657</v>
      </c>
      <c r="C876" s="518" t="s">
        <v>16122</v>
      </c>
      <c r="D876" s="519">
        <v>5.64</v>
      </c>
    </row>
    <row r="877" spans="1:4" ht="24.95" customHeight="1" x14ac:dyDescent="0.2">
      <c r="A877" s="517">
        <v>160704</v>
      </c>
      <c r="B877" s="517" t="s">
        <v>2658</v>
      </c>
      <c r="C877" s="518" t="s">
        <v>15866</v>
      </c>
      <c r="D877" s="519">
        <v>2761.23</v>
      </c>
    </row>
    <row r="878" spans="1:4" ht="24.95" customHeight="1" x14ac:dyDescent="0.2">
      <c r="A878" s="517">
        <v>160707</v>
      </c>
      <c r="B878" s="517" t="s">
        <v>2659</v>
      </c>
      <c r="C878" s="518" t="s">
        <v>16122</v>
      </c>
      <c r="D878" s="519">
        <v>21.59</v>
      </c>
    </row>
    <row r="879" spans="1:4" ht="24.95" customHeight="1" x14ac:dyDescent="0.2">
      <c r="A879" s="517">
        <v>160708</v>
      </c>
      <c r="B879" s="517" t="s">
        <v>756</v>
      </c>
      <c r="C879" s="518" t="s">
        <v>16122</v>
      </c>
      <c r="D879" s="519">
        <v>22.4</v>
      </c>
    </row>
    <row r="880" spans="1:4" ht="24.95" customHeight="1" x14ac:dyDescent="0.2">
      <c r="A880" s="517">
        <v>160709</v>
      </c>
      <c r="B880" s="517" t="s">
        <v>2660</v>
      </c>
      <c r="C880" s="518" t="s">
        <v>16122</v>
      </c>
      <c r="D880" s="519">
        <v>647.35</v>
      </c>
    </row>
    <row r="881" spans="1:4" ht="24.95" customHeight="1" x14ac:dyDescent="0.2">
      <c r="A881" s="517">
        <v>160710</v>
      </c>
      <c r="B881" s="517" t="s">
        <v>2661</v>
      </c>
      <c r="C881" s="518" t="s">
        <v>16122</v>
      </c>
      <c r="D881" s="519">
        <v>47.97</v>
      </c>
    </row>
    <row r="882" spans="1:4" ht="24.95" customHeight="1" x14ac:dyDescent="0.2">
      <c r="A882" s="517">
        <v>160711</v>
      </c>
      <c r="B882" s="517" t="s">
        <v>2662</v>
      </c>
      <c r="C882" s="518" t="s">
        <v>16122</v>
      </c>
      <c r="D882" s="519">
        <v>47.5</v>
      </c>
    </row>
    <row r="883" spans="1:4" ht="24.95" customHeight="1" x14ac:dyDescent="0.2">
      <c r="A883" s="517">
        <v>160712</v>
      </c>
      <c r="B883" s="517" t="s">
        <v>2663</v>
      </c>
      <c r="C883" s="518" t="s">
        <v>16122</v>
      </c>
      <c r="D883" s="519">
        <v>171.56</v>
      </c>
    </row>
    <row r="884" spans="1:4" ht="24.95" customHeight="1" x14ac:dyDescent="0.2">
      <c r="A884" s="517">
        <v>160713</v>
      </c>
      <c r="B884" s="517" t="s">
        <v>3521</v>
      </c>
      <c r="C884" s="518" t="s">
        <v>16122</v>
      </c>
      <c r="D884" s="519">
        <v>313.70999999999998</v>
      </c>
    </row>
    <row r="885" spans="1:4" ht="24.95" customHeight="1" x14ac:dyDescent="0.2">
      <c r="A885" s="517">
        <v>160714</v>
      </c>
      <c r="B885" s="517" t="s">
        <v>2664</v>
      </c>
      <c r="C885" s="518" t="s">
        <v>16122</v>
      </c>
      <c r="D885" s="519">
        <v>63.76</v>
      </c>
    </row>
    <row r="886" spans="1:4" ht="24.95" customHeight="1" x14ac:dyDescent="0.2">
      <c r="A886" s="517">
        <v>160715</v>
      </c>
      <c r="B886" s="517" t="s">
        <v>2665</v>
      </c>
      <c r="C886" s="518" t="s">
        <v>16122</v>
      </c>
      <c r="D886" s="519">
        <v>224.59</v>
      </c>
    </row>
    <row r="887" spans="1:4" ht="24.95" customHeight="1" x14ac:dyDescent="0.2">
      <c r="A887" s="517">
        <v>160716</v>
      </c>
      <c r="B887" s="517" t="s">
        <v>3522</v>
      </c>
      <c r="C887" s="518" t="s">
        <v>15866</v>
      </c>
      <c r="D887" s="519">
        <v>523.92999999999995</v>
      </c>
    </row>
    <row r="888" spans="1:4" ht="24.95" customHeight="1" x14ac:dyDescent="0.2">
      <c r="A888" s="517">
        <v>160718</v>
      </c>
      <c r="B888" s="517" t="s">
        <v>2666</v>
      </c>
      <c r="C888" s="518" t="s">
        <v>16122</v>
      </c>
      <c r="D888" s="519">
        <v>18.399999999999999</v>
      </c>
    </row>
    <row r="889" spans="1:4" ht="24.95" customHeight="1" x14ac:dyDescent="0.2">
      <c r="A889" s="561">
        <v>1608</v>
      </c>
      <c r="B889" s="561" t="s">
        <v>2667</v>
      </c>
      <c r="C889" s="562"/>
      <c r="D889" s="563"/>
    </row>
    <row r="890" spans="1:4" ht="24.95" customHeight="1" x14ac:dyDescent="0.2">
      <c r="A890" s="517">
        <v>160806</v>
      </c>
      <c r="B890" s="517" t="s">
        <v>3523</v>
      </c>
      <c r="C890" s="518" t="s">
        <v>2885</v>
      </c>
      <c r="D890" s="519">
        <v>28.9</v>
      </c>
    </row>
    <row r="891" spans="1:4" ht="24.95" customHeight="1" x14ac:dyDescent="0.2">
      <c r="A891" s="517">
        <v>160807</v>
      </c>
      <c r="B891" s="517" t="s">
        <v>2668</v>
      </c>
      <c r="C891" s="518" t="s">
        <v>2885</v>
      </c>
      <c r="D891" s="519">
        <v>10.43</v>
      </c>
    </row>
    <row r="892" spans="1:4" ht="24.95" customHeight="1" x14ac:dyDescent="0.2">
      <c r="A892" s="517">
        <v>160808</v>
      </c>
      <c r="B892" s="517" t="s">
        <v>3524</v>
      </c>
      <c r="C892" s="518" t="s">
        <v>5</v>
      </c>
      <c r="D892" s="519">
        <v>6.89</v>
      </c>
    </row>
    <row r="893" spans="1:4" ht="24.95" customHeight="1" x14ac:dyDescent="0.2">
      <c r="A893" s="561">
        <v>17</v>
      </c>
      <c r="B893" s="561" t="s">
        <v>3525</v>
      </c>
      <c r="C893" s="562"/>
      <c r="D893" s="563"/>
    </row>
    <row r="894" spans="1:4" ht="24.95" customHeight="1" x14ac:dyDescent="0.2">
      <c r="A894" s="561">
        <v>1701</v>
      </c>
      <c r="B894" s="561" t="s">
        <v>2669</v>
      </c>
      <c r="C894" s="562"/>
      <c r="D894" s="563"/>
    </row>
    <row r="895" spans="1:4" ht="24.95" customHeight="1" x14ac:dyDescent="0.2">
      <c r="A895" s="517">
        <v>170101</v>
      </c>
      <c r="B895" s="517" t="s">
        <v>2670</v>
      </c>
      <c r="C895" s="518" t="s">
        <v>2885</v>
      </c>
      <c r="D895" s="519">
        <v>543.85</v>
      </c>
    </row>
    <row r="896" spans="1:4" ht="24.95" customHeight="1" x14ac:dyDescent="0.2">
      <c r="A896" s="517">
        <v>170107</v>
      </c>
      <c r="B896" s="517" t="s">
        <v>3526</v>
      </c>
      <c r="C896" s="518" t="s">
        <v>2885</v>
      </c>
      <c r="D896" s="519">
        <v>473.88</v>
      </c>
    </row>
    <row r="897" spans="1:4" ht="24.95" customHeight="1" x14ac:dyDescent="0.2">
      <c r="A897" s="517">
        <v>170108</v>
      </c>
      <c r="B897" s="517" t="s">
        <v>2671</v>
      </c>
      <c r="C897" s="518" t="s">
        <v>2885</v>
      </c>
      <c r="D897" s="519">
        <v>74.42</v>
      </c>
    </row>
    <row r="898" spans="1:4" ht="24.95" customHeight="1" x14ac:dyDescent="0.2">
      <c r="A898" s="517">
        <v>170110</v>
      </c>
      <c r="B898" s="517" t="s">
        <v>2672</v>
      </c>
      <c r="C898" s="518" t="s">
        <v>2885</v>
      </c>
      <c r="D898" s="519">
        <v>59.97</v>
      </c>
    </row>
    <row r="899" spans="1:4" ht="24.95" customHeight="1" x14ac:dyDescent="0.2">
      <c r="A899" s="517">
        <v>170111</v>
      </c>
      <c r="B899" s="517" t="s">
        <v>2673</v>
      </c>
      <c r="C899" s="518" t="s">
        <v>2885</v>
      </c>
      <c r="D899" s="519">
        <v>77.17</v>
      </c>
    </row>
    <row r="900" spans="1:4" ht="24.95" customHeight="1" x14ac:dyDescent="0.2">
      <c r="A900" s="517">
        <v>170114</v>
      </c>
      <c r="B900" s="517" t="s">
        <v>2674</v>
      </c>
      <c r="C900" s="518" t="s">
        <v>2885</v>
      </c>
      <c r="D900" s="519">
        <v>594.29999999999995</v>
      </c>
    </row>
    <row r="901" spans="1:4" ht="24.95" customHeight="1" x14ac:dyDescent="0.2">
      <c r="A901" s="517">
        <v>170115</v>
      </c>
      <c r="B901" s="517" t="s">
        <v>16596</v>
      </c>
      <c r="C901" s="518" t="s">
        <v>2885</v>
      </c>
      <c r="D901" s="519">
        <v>294.66000000000003</v>
      </c>
    </row>
    <row r="902" spans="1:4" ht="24.95" customHeight="1" x14ac:dyDescent="0.2">
      <c r="A902" s="517">
        <v>170116</v>
      </c>
      <c r="B902" s="517" t="s">
        <v>2675</v>
      </c>
      <c r="C902" s="518" t="s">
        <v>2885</v>
      </c>
      <c r="D902" s="519">
        <v>411.47</v>
      </c>
    </row>
    <row r="903" spans="1:4" ht="24.95" customHeight="1" x14ac:dyDescent="0.2">
      <c r="A903" s="517">
        <v>170117</v>
      </c>
      <c r="B903" s="517" t="s">
        <v>2676</v>
      </c>
      <c r="C903" s="518" t="s">
        <v>2885</v>
      </c>
      <c r="D903" s="519">
        <v>193.38</v>
      </c>
    </row>
    <row r="904" spans="1:4" ht="24.95" customHeight="1" x14ac:dyDescent="0.2">
      <c r="A904" s="517">
        <v>170118</v>
      </c>
      <c r="B904" s="517" t="s">
        <v>2677</v>
      </c>
      <c r="C904" s="518" t="s">
        <v>2885</v>
      </c>
      <c r="D904" s="519">
        <v>65.2</v>
      </c>
    </row>
    <row r="905" spans="1:4" ht="24.95" customHeight="1" x14ac:dyDescent="0.2">
      <c r="A905" s="517">
        <v>170119</v>
      </c>
      <c r="B905" s="517" t="s">
        <v>2678</v>
      </c>
      <c r="C905" s="518" t="s">
        <v>2885</v>
      </c>
      <c r="D905" s="519">
        <v>55.11</v>
      </c>
    </row>
    <row r="906" spans="1:4" ht="24.95" customHeight="1" x14ac:dyDescent="0.2">
      <c r="A906" s="517">
        <v>170120</v>
      </c>
      <c r="B906" s="517" t="s">
        <v>2679</v>
      </c>
      <c r="C906" s="518" t="s">
        <v>2885</v>
      </c>
      <c r="D906" s="519">
        <v>321.45999999999998</v>
      </c>
    </row>
    <row r="907" spans="1:4" ht="24.95" customHeight="1" x14ac:dyDescent="0.2">
      <c r="A907" s="517">
        <v>170121</v>
      </c>
      <c r="B907" s="517" t="s">
        <v>2680</v>
      </c>
      <c r="C907" s="518" t="s">
        <v>2885</v>
      </c>
      <c r="D907" s="519">
        <v>205.3</v>
      </c>
    </row>
    <row r="908" spans="1:4" ht="24.95" customHeight="1" x14ac:dyDescent="0.2">
      <c r="A908" s="517">
        <v>170122</v>
      </c>
      <c r="B908" s="517" t="s">
        <v>2681</v>
      </c>
      <c r="C908" s="518" t="s">
        <v>2885</v>
      </c>
      <c r="D908" s="519">
        <v>271.51</v>
      </c>
    </row>
    <row r="909" spans="1:4" ht="24.95" customHeight="1" x14ac:dyDescent="0.2">
      <c r="A909" s="517">
        <v>170123</v>
      </c>
      <c r="B909" s="517" t="s">
        <v>2682</v>
      </c>
      <c r="C909" s="518" t="s">
        <v>2885</v>
      </c>
      <c r="D909" s="519">
        <v>119.93</v>
      </c>
    </row>
    <row r="910" spans="1:4" ht="24.95" customHeight="1" x14ac:dyDescent="0.2">
      <c r="A910" s="517">
        <v>170124</v>
      </c>
      <c r="B910" s="517" t="s">
        <v>2683</v>
      </c>
      <c r="C910" s="518" t="s">
        <v>2885</v>
      </c>
      <c r="D910" s="519">
        <v>426.42</v>
      </c>
    </row>
    <row r="911" spans="1:4" ht="24.95" customHeight="1" x14ac:dyDescent="0.2">
      <c r="A911" s="517">
        <v>170126</v>
      </c>
      <c r="B911" s="517" t="s">
        <v>3527</v>
      </c>
      <c r="C911" s="518" t="s">
        <v>2885</v>
      </c>
      <c r="D911" s="519">
        <v>1751.02</v>
      </c>
    </row>
    <row r="912" spans="1:4" ht="24.95" customHeight="1" x14ac:dyDescent="0.2">
      <c r="A912" s="517">
        <v>170127</v>
      </c>
      <c r="B912" s="517" t="s">
        <v>3528</v>
      </c>
      <c r="C912" s="518" t="s">
        <v>2885</v>
      </c>
      <c r="D912" s="519">
        <v>835.09</v>
      </c>
    </row>
    <row r="913" spans="1:4" ht="24.95" customHeight="1" x14ac:dyDescent="0.2">
      <c r="A913" s="517">
        <v>170128</v>
      </c>
      <c r="B913" s="517" t="s">
        <v>2684</v>
      </c>
      <c r="C913" s="518" t="s">
        <v>2885</v>
      </c>
      <c r="D913" s="519">
        <v>710</v>
      </c>
    </row>
    <row r="914" spans="1:4" ht="24.95" customHeight="1" x14ac:dyDescent="0.2">
      <c r="A914" s="517">
        <v>170129</v>
      </c>
      <c r="B914" s="517" t="s">
        <v>2685</v>
      </c>
      <c r="C914" s="518" t="s">
        <v>2885</v>
      </c>
      <c r="D914" s="519">
        <v>540.26</v>
      </c>
    </row>
    <row r="915" spans="1:4" ht="24.95" customHeight="1" x14ac:dyDescent="0.2">
      <c r="A915" s="517">
        <v>170130</v>
      </c>
      <c r="B915" s="517" t="s">
        <v>2686</v>
      </c>
      <c r="C915" s="518" t="s">
        <v>2885</v>
      </c>
      <c r="D915" s="519">
        <v>501.44</v>
      </c>
    </row>
    <row r="916" spans="1:4" ht="24.95" customHeight="1" x14ac:dyDescent="0.2">
      <c r="A916" s="517">
        <v>170131</v>
      </c>
      <c r="B916" s="517" t="s">
        <v>3529</v>
      </c>
      <c r="C916" s="518" t="s">
        <v>2885</v>
      </c>
      <c r="D916" s="519">
        <v>692</v>
      </c>
    </row>
    <row r="917" spans="1:4" ht="24.95" customHeight="1" x14ac:dyDescent="0.2">
      <c r="A917" s="517">
        <v>170132</v>
      </c>
      <c r="B917" s="517" t="s">
        <v>3530</v>
      </c>
      <c r="C917" s="518" t="s">
        <v>2885</v>
      </c>
      <c r="D917" s="519">
        <v>1263.68</v>
      </c>
    </row>
    <row r="918" spans="1:4" ht="24.95" customHeight="1" x14ac:dyDescent="0.2">
      <c r="A918" s="517">
        <v>170133</v>
      </c>
      <c r="B918" s="517" t="s">
        <v>2687</v>
      </c>
      <c r="C918" s="518" t="s">
        <v>2885</v>
      </c>
      <c r="D918" s="519">
        <v>294.66000000000003</v>
      </c>
    </row>
    <row r="919" spans="1:4" ht="24.95" customHeight="1" x14ac:dyDescent="0.2">
      <c r="A919" s="517">
        <v>170134</v>
      </c>
      <c r="B919" s="517" t="s">
        <v>2688</v>
      </c>
      <c r="C919" s="518" t="s">
        <v>2885</v>
      </c>
      <c r="D919" s="519">
        <v>525.16</v>
      </c>
    </row>
    <row r="920" spans="1:4" ht="24.95" customHeight="1" x14ac:dyDescent="0.2">
      <c r="A920" s="517">
        <v>170135</v>
      </c>
      <c r="B920" s="517" t="s">
        <v>3531</v>
      </c>
      <c r="C920" s="518" t="s">
        <v>2885</v>
      </c>
      <c r="D920" s="519">
        <v>1787.78</v>
      </c>
    </row>
    <row r="921" spans="1:4" ht="24.95" customHeight="1" x14ac:dyDescent="0.2">
      <c r="A921" s="517">
        <v>170136</v>
      </c>
      <c r="B921" s="517" t="s">
        <v>2689</v>
      </c>
      <c r="C921" s="518" t="s">
        <v>2885</v>
      </c>
      <c r="D921" s="519">
        <v>878.97</v>
      </c>
    </row>
    <row r="922" spans="1:4" ht="24.95" customHeight="1" x14ac:dyDescent="0.2">
      <c r="A922" s="517">
        <v>170137</v>
      </c>
      <c r="B922" s="517" t="s">
        <v>3532</v>
      </c>
      <c r="C922" s="518" t="s">
        <v>2885</v>
      </c>
      <c r="D922" s="519">
        <v>866.45</v>
      </c>
    </row>
    <row r="923" spans="1:4" ht="24.95" customHeight="1" x14ac:dyDescent="0.2">
      <c r="A923" s="561">
        <v>1702</v>
      </c>
      <c r="B923" s="561" t="s">
        <v>2690</v>
      </c>
      <c r="C923" s="562"/>
      <c r="D923" s="563"/>
    </row>
    <row r="924" spans="1:4" ht="24.95" customHeight="1" x14ac:dyDescent="0.2">
      <c r="A924" s="517">
        <v>170205</v>
      </c>
      <c r="B924" s="517" t="s">
        <v>2691</v>
      </c>
      <c r="C924" s="518" t="s">
        <v>16122</v>
      </c>
      <c r="D924" s="519">
        <v>449.08</v>
      </c>
    </row>
    <row r="925" spans="1:4" ht="24.95" customHeight="1" x14ac:dyDescent="0.2">
      <c r="A925" s="517">
        <v>170220</v>
      </c>
      <c r="B925" s="517" t="s">
        <v>2692</v>
      </c>
      <c r="C925" s="518" t="s">
        <v>16122</v>
      </c>
      <c r="D925" s="519">
        <v>362.59</v>
      </c>
    </row>
    <row r="926" spans="1:4" ht="24.95" customHeight="1" x14ac:dyDescent="0.2">
      <c r="A926" s="517">
        <v>170221</v>
      </c>
      <c r="B926" s="517" t="s">
        <v>2693</v>
      </c>
      <c r="C926" s="518" t="s">
        <v>16122</v>
      </c>
      <c r="D926" s="519">
        <v>17.45</v>
      </c>
    </row>
    <row r="927" spans="1:4" ht="24.95" customHeight="1" x14ac:dyDescent="0.2">
      <c r="A927" s="517">
        <v>170222</v>
      </c>
      <c r="B927" s="517" t="s">
        <v>2694</v>
      </c>
      <c r="C927" s="518" t="s">
        <v>2885</v>
      </c>
      <c r="D927" s="519">
        <v>1717.47</v>
      </c>
    </row>
    <row r="928" spans="1:4" ht="24.95" customHeight="1" x14ac:dyDescent="0.2">
      <c r="A928" s="561">
        <v>1703</v>
      </c>
      <c r="B928" s="561" t="s">
        <v>2695</v>
      </c>
      <c r="C928" s="562"/>
      <c r="D928" s="563"/>
    </row>
    <row r="929" spans="1:4" ht="24.95" customHeight="1" x14ac:dyDescent="0.2">
      <c r="A929" s="517">
        <v>170304</v>
      </c>
      <c r="B929" s="517" t="s">
        <v>2696</v>
      </c>
      <c r="C929" s="518" t="s">
        <v>2885</v>
      </c>
      <c r="D929" s="519">
        <v>109.14</v>
      </c>
    </row>
    <row r="930" spans="1:4" ht="24.95" customHeight="1" x14ac:dyDescent="0.2">
      <c r="A930" s="517">
        <v>170306</v>
      </c>
      <c r="B930" s="517" t="s">
        <v>2697</v>
      </c>
      <c r="C930" s="518" t="s">
        <v>2885</v>
      </c>
      <c r="D930" s="519">
        <v>109.14</v>
      </c>
    </row>
    <row r="931" spans="1:4" ht="24.95" customHeight="1" x14ac:dyDescent="0.2">
      <c r="A931" s="517">
        <v>170309</v>
      </c>
      <c r="B931" s="517" t="s">
        <v>2698</v>
      </c>
      <c r="C931" s="518" t="s">
        <v>2885</v>
      </c>
      <c r="D931" s="519">
        <v>104.52</v>
      </c>
    </row>
    <row r="932" spans="1:4" ht="24.95" customHeight="1" x14ac:dyDescent="0.2">
      <c r="A932" s="517">
        <v>170310</v>
      </c>
      <c r="B932" s="517" t="s">
        <v>2699</v>
      </c>
      <c r="C932" s="518" t="s">
        <v>2885</v>
      </c>
      <c r="D932" s="519">
        <v>127.65</v>
      </c>
    </row>
    <row r="933" spans="1:4" ht="24.95" customHeight="1" x14ac:dyDescent="0.2">
      <c r="A933" s="517">
        <v>170311</v>
      </c>
      <c r="B933" s="517" t="s">
        <v>2700</v>
      </c>
      <c r="C933" s="518" t="s">
        <v>2885</v>
      </c>
      <c r="D933" s="519">
        <v>35.880000000000003</v>
      </c>
    </row>
    <row r="934" spans="1:4" ht="24.95" customHeight="1" x14ac:dyDescent="0.2">
      <c r="A934" s="517">
        <v>170312</v>
      </c>
      <c r="B934" s="517" t="s">
        <v>2701</v>
      </c>
      <c r="C934" s="518" t="s">
        <v>2885</v>
      </c>
      <c r="D934" s="519">
        <v>113.25</v>
      </c>
    </row>
    <row r="935" spans="1:4" ht="24.95" customHeight="1" x14ac:dyDescent="0.2">
      <c r="A935" s="517">
        <v>170313</v>
      </c>
      <c r="B935" s="517" t="s">
        <v>2702</v>
      </c>
      <c r="C935" s="518" t="s">
        <v>2885</v>
      </c>
      <c r="D935" s="519">
        <v>109.14</v>
      </c>
    </row>
    <row r="936" spans="1:4" ht="24.95" customHeight="1" x14ac:dyDescent="0.2">
      <c r="A936" s="517">
        <v>170315</v>
      </c>
      <c r="B936" s="517" t="s">
        <v>2703</v>
      </c>
      <c r="C936" s="518" t="s">
        <v>2885</v>
      </c>
      <c r="D936" s="519">
        <v>121.54</v>
      </c>
    </row>
    <row r="937" spans="1:4" ht="24.95" customHeight="1" x14ac:dyDescent="0.2">
      <c r="A937" s="517">
        <v>170316</v>
      </c>
      <c r="B937" s="517" t="s">
        <v>2704</v>
      </c>
      <c r="C937" s="518" t="s">
        <v>2885</v>
      </c>
      <c r="D937" s="519">
        <v>64.22</v>
      </c>
    </row>
    <row r="938" spans="1:4" ht="24.95" customHeight="1" x14ac:dyDescent="0.2">
      <c r="A938" s="517">
        <v>170317</v>
      </c>
      <c r="B938" s="517" t="s">
        <v>2705</v>
      </c>
      <c r="C938" s="518" t="s">
        <v>2885</v>
      </c>
      <c r="D938" s="519">
        <v>69.19</v>
      </c>
    </row>
    <row r="939" spans="1:4" ht="24.95" customHeight="1" x14ac:dyDescent="0.2">
      <c r="A939" s="517">
        <v>170318</v>
      </c>
      <c r="B939" s="517" t="s">
        <v>3533</v>
      </c>
      <c r="C939" s="518" t="s">
        <v>2885</v>
      </c>
      <c r="D939" s="519">
        <v>48.72</v>
      </c>
    </row>
    <row r="940" spans="1:4" ht="24.95" customHeight="1" x14ac:dyDescent="0.2">
      <c r="A940" s="517">
        <v>170319</v>
      </c>
      <c r="B940" s="517" t="s">
        <v>3534</v>
      </c>
      <c r="C940" s="518" t="s">
        <v>2885</v>
      </c>
      <c r="D940" s="519">
        <v>42.07</v>
      </c>
    </row>
    <row r="941" spans="1:4" ht="24.95" customHeight="1" x14ac:dyDescent="0.2">
      <c r="A941" s="517">
        <v>170320</v>
      </c>
      <c r="B941" s="517" t="s">
        <v>3535</v>
      </c>
      <c r="C941" s="518" t="s">
        <v>2885</v>
      </c>
      <c r="D941" s="519">
        <v>43.72</v>
      </c>
    </row>
    <row r="942" spans="1:4" ht="24.95" customHeight="1" x14ac:dyDescent="0.2">
      <c r="A942" s="517">
        <v>170321</v>
      </c>
      <c r="B942" s="517" t="s">
        <v>3536</v>
      </c>
      <c r="C942" s="518" t="s">
        <v>2885</v>
      </c>
      <c r="D942" s="519">
        <v>60.32</v>
      </c>
    </row>
    <row r="943" spans="1:4" ht="24.95" customHeight="1" x14ac:dyDescent="0.2">
      <c r="A943" s="517">
        <v>170322</v>
      </c>
      <c r="B943" s="517" t="s">
        <v>3537</v>
      </c>
      <c r="C943" s="518" t="s">
        <v>2885</v>
      </c>
      <c r="D943" s="519">
        <v>87.38</v>
      </c>
    </row>
    <row r="944" spans="1:4" ht="24.95" customHeight="1" x14ac:dyDescent="0.2">
      <c r="A944" s="517">
        <v>170323</v>
      </c>
      <c r="B944" s="517" t="s">
        <v>3538</v>
      </c>
      <c r="C944" s="518" t="s">
        <v>2885</v>
      </c>
      <c r="D944" s="519">
        <v>98.21</v>
      </c>
    </row>
    <row r="945" spans="1:4" ht="24.95" customHeight="1" x14ac:dyDescent="0.2">
      <c r="A945" s="517">
        <v>170324</v>
      </c>
      <c r="B945" s="517" t="s">
        <v>3539</v>
      </c>
      <c r="C945" s="518" t="s">
        <v>2885</v>
      </c>
      <c r="D945" s="519">
        <v>165.51</v>
      </c>
    </row>
    <row r="946" spans="1:4" ht="24.95" customHeight="1" x14ac:dyDescent="0.2">
      <c r="A946" s="517">
        <v>170325</v>
      </c>
      <c r="B946" s="517" t="s">
        <v>3540</v>
      </c>
      <c r="C946" s="518" t="s">
        <v>2885</v>
      </c>
      <c r="D946" s="519">
        <v>303.14999999999998</v>
      </c>
    </row>
    <row r="947" spans="1:4" ht="24.95" customHeight="1" x14ac:dyDescent="0.2">
      <c r="A947" s="517">
        <v>170326</v>
      </c>
      <c r="B947" s="517" t="s">
        <v>2706</v>
      </c>
      <c r="C947" s="518" t="s">
        <v>2885</v>
      </c>
      <c r="D947" s="519">
        <v>469.09</v>
      </c>
    </row>
    <row r="948" spans="1:4" ht="24.95" customHeight="1" x14ac:dyDescent="0.2">
      <c r="A948" s="517">
        <v>170327</v>
      </c>
      <c r="B948" s="517" t="s">
        <v>2707</v>
      </c>
      <c r="C948" s="518" t="s">
        <v>2885</v>
      </c>
      <c r="D948" s="519">
        <v>95.96</v>
      </c>
    </row>
    <row r="949" spans="1:4" ht="24.95" customHeight="1" x14ac:dyDescent="0.2">
      <c r="A949" s="517">
        <v>170328</v>
      </c>
      <c r="B949" s="517" t="s">
        <v>2708</v>
      </c>
      <c r="C949" s="518" t="s">
        <v>2885</v>
      </c>
      <c r="D949" s="519">
        <v>100.62</v>
      </c>
    </row>
    <row r="950" spans="1:4" ht="24.95" customHeight="1" x14ac:dyDescent="0.2">
      <c r="A950" s="517">
        <v>170329</v>
      </c>
      <c r="B950" s="517" t="s">
        <v>2709</v>
      </c>
      <c r="C950" s="518" t="s">
        <v>2885</v>
      </c>
      <c r="D950" s="519">
        <v>124.71</v>
      </c>
    </row>
    <row r="951" spans="1:4" ht="24.95" customHeight="1" x14ac:dyDescent="0.2">
      <c r="A951" s="517">
        <v>170330</v>
      </c>
      <c r="B951" s="517" t="s">
        <v>2710</v>
      </c>
      <c r="C951" s="518" t="s">
        <v>2885</v>
      </c>
      <c r="D951" s="519">
        <v>180.77</v>
      </c>
    </row>
    <row r="952" spans="1:4" ht="24.95" customHeight="1" x14ac:dyDescent="0.2">
      <c r="A952" s="517">
        <v>170331</v>
      </c>
      <c r="B952" s="517" t="s">
        <v>2711</v>
      </c>
      <c r="C952" s="518" t="s">
        <v>2885</v>
      </c>
      <c r="D952" s="519">
        <v>190.04</v>
      </c>
    </row>
    <row r="953" spans="1:4" ht="24.95" customHeight="1" x14ac:dyDescent="0.2">
      <c r="A953" s="517">
        <v>170332</v>
      </c>
      <c r="B953" s="517" t="s">
        <v>3541</v>
      </c>
      <c r="C953" s="518" t="s">
        <v>2885</v>
      </c>
      <c r="D953" s="519">
        <v>71.2</v>
      </c>
    </row>
    <row r="954" spans="1:4" ht="24.95" customHeight="1" x14ac:dyDescent="0.2">
      <c r="A954" s="517">
        <v>170333</v>
      </c>
      <c r="B954" s="517" t="s">
        <v>3542</v>
      </c>
      <c r="C954" s="518" t="s">
        <v>2885</v>
      </c>
      <c r="D954" s="519">
        <v>81.16</v>
      </c>
    </row>
    <row r="955" spans="1:4" ht="24.95" customHeight="1" x14ac:dyDescent="0.2">
      <c r="A955" s="517">
        <v>170334</v>
      </c>
      <c r="B955" s="517" t="s">
        <v>3543</v>
      </c>
      <c r="C955" s="518" t="s">
        <v>2885</v>
      </c>
      <c r="D955" s="519">
        <v>99.07</v>
      </c>
    </row>
    <row r="956" spans="1:4" ht="24.95" customHeight="1" x14ac:dyDescent="0.2">
      <c r="A956" s="517">
        <v>170335</v>
      </c>
      <c r="B956" s="517" t="s">
        <v>3544</v>
      </c>
      <c r="C956" s="518" t="s">
        <v>2885</v>
      </c>
      <c r="D956" s="519">
        <v>157.25</v>
      </c>
    </row>
    <row r="957" spans="1:4" ht="24.95" customHeight="1" x14ac:dyDescent="0.2">
      <c r="A957" s="517">
        <v>170336</v>
      </c>
      <c r="B957" s="517" t="s">
        <v>3545</v>
      </c>
      <c r="C957" s="518" t="s">
        <v>2885</v>
      </c>
      <c r="D957" s="519">
        <v>190.13</v>
      </c>
    </row>
    <row r="958" spans="1:4" ht="24.95" customHeight="1" x14ac:dyDescent="0.2">
      <c r="A958" s="517">
        <v>170337</v>
      </c>
      <c r="B958" s="517" t="s">
        <v>3546</v>
      </c>
      <c r="C958" s="518" t="s">
        <v>2885</v>
      </c>
      <c r="D958" s="519">
        <v>229.87</v>
      </c>
    </row>
    <row r="959" spans="1:4" ht="24.95" customHeight="1" x14ac:dyDescent="0.2">
      <c r="A959" s="517">
        <v>170338</v>
      </c>
      <c r="B959" s="517" t="s">
        <v>3547</v>
      </c>
      <c r="C959" s="518" t="s">
        <v>2885</v>
      </c>
      <c r="D959" s="519">
        <v>383.86</v>
      </c>
    </row>
    <row r="960" spans="1:4" ht="24.95" customHeight="1" x14ac:dyDescent="0.2">
      <c r="A960" s="517">
        <v>170339</v>
      </c>
      <c r="B960" s="517" t="s">
        <v>3548</v>
      </c>
      <c r="C960" s="518" t="s">
        <v>2885</v>
      </c>
      <c r="D960" s="519">
        <v>494.42</v>
      </c>
    </row>
    <row r="961" spans="1:4" ht="24.95" customHeight="1" x14ac:dyDescent="0.2">
      <c r="A961" s="517">
        <v>170345</v>
      </c>
      <c r="B961" s="517" t="s">
        <v>2712</v>
      </c>
      <c r="C961" s="518" t="s">
        <v>2885</v>
      </c>
      <c r="D961" s="519">
        <v>261.29000000000002</v>
      </c>
    </row>
    <row r="962" spans="1:4" ht="24.95" customHeight="1" x14ac:dyDescent="0.2">
      <c r="A962" s="517">
        <v>170346</v>
      </c>
      <c r="B962" s="517" t="s">
        <v>2713</v>
      </c>
      <c r="C962" s="518" t="s">
        <v>2885</v>
      </c>
      <c r="D962" s="519">
        <v>330.44</v>
      </c>
    </row>
    <row r="963" spans="1:4" ht="24.95" customHeight="1" x14ac:dyDescent="0.2">
      <c r="A963" s="517">
        <v>170347</v>
      </c>
      <c r="B963" s="517" t="s">
        <v>2714</v>
      </c>
      <c r="C963" s="518" t="s">
        <v>2885</v>
      </c>
      <c r="D963" s="519">
        <v>7.53</v>
      </c>
    </row>
    <row r="964" spans="1:4" ht="24.95" customHeight="1" x14ac:dyDescent="0.2">
      <c r="A964" s="517">
        <v>170348</v>
      </c>
      <c r="B964" s="517" t="s">
        <v>2715</v>
      </c>
      <c r="C964" s="518" t="s">
        <v>2885</v>
      </c>
      <c r="D964" s="519">
        <v>10.29</v>
      </c>
    </row>
    <row r="965" spans="1:4" ht="24.95" customHeight="1" x14ac:dyDescent="0.2">
      <c r="A965" s="517">
        <v>170349</v>
      </c>
      <c r="B965" s="517" t="s">
        <v>2716</v>
      </c>
      <c r="C965" s="518" t="s">
        <v>2885</v>
      </c>
      <c r="D965" s="519">
        <v>63.92</v>
      </c>
    </row>
    <row r="966" spans="1:4" ht="24.95" customHeight="1" x14ac:dyDescent="0.2">
      <c r="A966" s="517">
        <v>170350</v>
      </c>
      <c r="B966" s="517" t="s">
        <v>2717</v>
      </c>
      <c r="C966" s="518" t="s">
        <v>2885</v>
      </c>
      <c r="D966" s="519">
        <v>18.809999999999999</v>
      </c>
    </row>
    <row r="967" spans="1:4" ht="24.95" customHeight="1" x14ac:dyDescent="0.2">
      <c r="A967" s="517">
        <v>170351</v>
      </c>
      <c r="B967" s="517" t="s">
        <v>2718</v>
      </c>
      <c r="C967" s="518" t="s">
        <v>2885</v>
      </c>
      <c r="D967" s="519">
        <v>284.81</v>
      </c>
    </row>
    <row r="968" spans="1:4" ht="24.95" customHeight="1" x14ac:dyDescent="0.2">
      <c r="A968" s="517">
        <v>170352</v>
      </c>
      <c r="B968" s="517" t="s">
        <v>3549</v>
      </c>
      <c r="C968" s="518" t="s">
        <v>2885</v>
      </c>
      <c r="D968" s="519">
        <v>483.74</v>
      </c>
    </row>
    <row r="969" spans="1:4" ht="24.95" customHeight="1" x14ac:dyDescent="0.2">
      <c r="A969" s="517">
        <v>170353</v>
      </c>
      <c r="B969" s="517" t="s">
        <v>3550</v>
      </c>
      <c r="C969" s="518" t="s">
        <v>2885</v>
      </c>
      <c r="D969" s="519">
        <v>401.08</v>
      </c>
    </row>
    <row r="970" spans="1:4" ht="24.95" customHeight="1" x14ac:dyDescent="0.2">
      <c r="A970" s="517">
        <v>170354</v>
      </c>
      <c r="B970" s="517" t="s">
        <v>3551</v>
      </c>
      <c r="C970" s="518" t="s">
        <v>2885</v>
      </c>
      <c r="D970" s="519">
        <v>646.30999999999995</v>
      </c>
    </row>
    <row r="971" spans="1:4" ht="24.95" customHeight="1" x14ac:dyDescent="0.2">
      <c r="A971" s="517">
        <v>170356</v>
      </c>
      <c r="B971" s="517" t="s">
        <v>2719</v>
      </c>
      <c r="C971" s="518" t="s">
        <v>2885</v>
      </c>
      <c r="D971" s="519">
        <v>341.26</v>
      </c>
    </row>
    <row r="972" spans="1:4" ht="24.95" customHeight="1" x14ac:dyDescent="0.2">
      <c r="A972" s="517">
        <v>170357</v>
      </c>
      <c r="B972" s="517" t="s">
        <v>2720</v>
      </c>
      <c r="C972" s="518" t="s">
        <v>2885</v>
      </c>
      <c r="D972" s="519">
        <v>640.24</v>
      </c>
    </row>
    <row r="973" spans="1:4" ht="24.95" customHeight="1" x14ac:dyDescent="0.2">
      <c r="A973" s="561">
        <v>1705</v>
      </c>
      <c r="B973" s="561" t="s">
        <v>2721</v>
      </c>
      <c r="C973" s="562"/>
      <c r="D973" s="563"/>
    </row>
    <row r="974" spans="1:4" ht="24.95" customHeight="1" x14ac:dyDescent="0.2">
      <c r="A974" s="517">
        <v>170502</v>
      </c>
      <c r="B974" s="517" t="s">
        <v>3552</v>
      </c>
      <c r="C974" s="518" t="s">
        <v>2885</v>
      </c>
      <c r="D974" s="519">
        <v>150.38999999999999</v>
      </c>
    </row>
    <row r="975" spans="1:4" ht="24.95" customHeight="1" x14ac:dyDescent="0.2">
      <c r="A975" s="517">
        <v>170506</v>
      </c>
      <c r="B975" s="517" t="s">
        <v>3553</v>
      </c>
      <c r="C975" s="518" t="s">
        <v>2885</v>
      </c>
      <c r="D975" s="519">
        <v>573.16999999999996</v>
      </c>
    </row>
    <row r="976" spans="1:4" ht="24.95" customHeight="1" x14ac:dyDescent="0.2">
      <c r="A976" s="517">
        <v>170507</v>
      </c>
      <c r="B976" s="517" t="s">
        <v>2722</v>
      </c>
      <c r="C976" s="518" t="s">
        <v>5</v>
      </c>
      <c r="D976" s="519">
        <v>1412.83</v>
      </c>
    </row>
    <row r="977" spans="1:4" ht="24.95" customHeight="1" x14ac:dyDescent="0.2">
      <c r="A977" s="517">
        <v>170508</v>
      </c>
      <c r="B977" s="517" t="s">
        <v>2723</v>
      </c>
      <c r="C977" s="518" t="s">
        <v>5</v>
      </c>
      <c r="D977" s="519">
        <v>1414.99</v>
      </c>
    </row>
    <row r="978" spans="1:4" ht="24.95" customHeight="1" x14ac:dyDescent="0.2">
      <c r="A978" s="517">
        <v>170509</v>
      </c>
      <c r="B978" s="517" t="s">
        <v>2724</v>
      </c>
      <c r="C978" s="518" t="s">
        <v>2885</v>
      </c>
      <c r="D978" s="519">
        <v>1675.98</v>
      </c>
    </row>
    <row r="979" spans="1:4" ht="24.95" customHeight="1" x14ac:dyDescent="0.2">
      <c r="A979" s="517">
        <v>170510</v>
      </c>
      <c r="B979" s="517" t="s">
        <v>2725</v>
      </c>
      <c r="C979" s="518" t="s">
        <v>2885</v>
      </c>
      <c r="D979" s="519">
        <v>4432.8100000000004</v>
      </c>
    </row>
    <row r="980" spans="1:4" ht="24.95" customHeight="1" x14ac:dyDescent="0.2">
      <c r="A980" s="517">
        <v>170511</v>
      </c>
      <c r="B980" s="517" t="s">
        <v>3554</v>
      </c>
      <c r="C980" s="518" t="s">
        <v>2885</v>
      </c>
      <c r="D980" s="519">
        <v>2133.64</v>
      </c>
    </row>
    <row r="981" spans="1:4" ht="24.95" customHeight="1" x14ac:dyDescent="0.2">
      <c r="A981" s="517">
        <v>170512</v>
      </c>
      <c r="B981" s="517" t="s">
        <v>2726</v>
      </c>
      <c r="C981" s="518" t="s">
        <v>2885</v>
      </c>
      <c r="D981" s="519">
        <v>483.52</v>
      </c>
    </row>
    <row r="982" spans="1:4" ht="24.95" customHeight="1" x14ac:dyDescent="0.2">
      <c r="A982" s="517">
        <v>170514</v>
      </c>
      <c r="B982" s="517" t="s">
        <v>3555</v>
      </c>
      <c r="C982" s="518" t="s">
        <v>2885</v>
      </c>
      <c r="D982" s="519">
        <v>1598.58</v>
      </c>
    </row>
    <row r="983" spans="1:4" ht="24.95" customHeight="1" x14ac:dyDescent="0.2">
      <c r="A983" s="517">
        <v>170515</v>
      </c>
      <c r="B983" s="517" t="s">
        <v>2727</v>
      </c>
      <c r="C983" s="518" t="s">
        <v>2885</v>
      </c>
      <c r="D983" s="519">
        <v>1913.78</v>
      </c>
    </row>
    <row r="984" spans="1:4" ht="24.95" customHeight="1" x14ac:dyDescent="0.2">
      <c r="A984" s="517">
        <v>170516</v>
      </c>
      <c r="B984" s="517" t="s">
        <v>3556</v>
      </c>
      <c r="C984" s="518" t="s">
        <v>2885</v>
      </c>
      <c r="D984" s="519">
        <v>2598.73</v>
      </c>
    </row>
    <row r="985" spans="1:4" ht="24.95" customHeight="1" x14ac:dyDescent="0.2">
      <c r="A985" s="517">
        <v>170519</v>
      </c>
      <c r="B985" s="517" t="s">
        <v>2728</v>
      </c>
      <c r="C985" s="518" t="s">
        <v>2885</v>
      </c>
      <c r="D985" s="519">
        <v>281.39999999999998</v>
      </c>
    </row>
    <row r="986" spans="1:4" ht="24.95" customHeight="1" x14ac:dyDescent="0.2">
      <c r="A986" s="517">
        <v>170524</v>
      </c>
      <c r="B986" s="517" t="s">
        <v>2729</v>
      </c>
      <c r="C986" s="518" t="s">
        <v>2885</v>
      </c>
      <c r="D986" s="519">
        <v>69.38</v>
      </c>
    </row>
    <row r="987" spans="1:4" ht="24.95" customHeight="1" x14ac:dyDescent="0.2">
      <c r="A987" s="517">
        <v>170528</v>
      </c>
      <c r="B987" s="517" t="s">
        <v>3557</v>
      </c>
      <c r="C987" s="518" t="s">
        <v>2885</v>
      </c>
      <c r="D987" s="519">
        <v>2847.35</v>
      </c>
    </row>
    <row r="988" spans="1:4" ht="24.95" customHeight="1" x14ac:dyDescent="0.2">
      <c r="A988" s="517">
        <v>170530</v>
      </c>
      <c r="B988" s="517" t="s">
        <v>2730</v>
      </c>
      <c r="C988" s="518" t="s">
        <v>2885</v>
      </c>
      <c r="D988" s="519">
        <v>395.63</v>
      </c>
    </row>
    <row r="989" spans="1:4" ht="24.95" customHeight="1" x14ac:dyDescent="0.2">
      <c r="A989" s="517">
        <v>170533</v>
      </c>
      <c r="B989" s="517" t="s">
        <v>2731</v>
      </c>
      <c r="C989" s="518" t="s">
        <v>2885</v>
      </c>
      <c r="D989" s="519">
        <v>1844.49</v>
      </c>
    </row>
    <row r="990" spans="1:4" ht="24.95" customHeight="1" x14ac:dyDescent="0.2">
      <c r="A990" s="517">
        <v>170534</v>
      </c>
      <c r="B990" s="517" t="s">
        <v>2732</v>
      </c>
      <c r="C990" s="518" t="s">
        <v>2885</v>
      </c>
      <c r="D990" s="519">
        <v>2442.48</v>
      </c>
    </row>
    <row r="991" spans="1:4" ht="24.95" customHeight="1" x14ac:dyDescent="0.2">
      <c r="A991" s="517">
        <v>170535</v>
      </c>
      <c r="B991" s="517" t="s">
        <v>2733</v>
      </c>
      <c r="C991" s="518" t="s">
        <v>2885</v>
      </c>
      <c r="D991" s="519">
        <v>2046.53</v>
      </c>
    </row>
    <row r="992" spans="1:4" ht="24.95" customHeight="1" x14ac:dyDescent="0.2">
      <c r="A992" s="517">
        <v>170536</v>
      </c>
      <c r="B992" s="517" t="s">
        <v>2734</v>
      </c>
      <c r="C992" s="518" t="s">
        <v>2885</v>
      </c>
      <c r="D992" s="519">
        <v>2247.5100000000002</v>
      </c>
    </row>
    <row r="993" spans="1:4" ht="24.95" customHeight="1" x14ac:dyDescent="0.2">
      <c r="A993" s="517">
        <v>170537</v>
      </c>
      <c r="B993" s="517" t="s">
        <v>2735</v>
      </c>
      <c r="C993" s="518" t="s">
        <v>2885</v>
      </c>
      <c r="D993" s="519">
        <v>37.83</v>
      </c>
    </row>
    <row r="994" spans="1:4" ht="24.95" customHeight="1" x14ac:dyDescent="0.2">
      <c r="A994" s="517">
        <v>170538</v>
      </c>
      <c r="B994" s="517" t="s">
        <v>2736</v>
      </c>
      <c r="C994" s="518" t="s">
        <v>2885</v>
      </c>
      <c r="D994" s="519">
        <v>19.96</v>
      </c>
    </row>
    <row r="995" spans="1:4" ht="24.95" customHeight="1" x14ac:dyDescent="0.2">
      <c r="A995" s="517">
        <v>170539</v>
      </c>
      <c r="B995" s="517" t="s">
        <v>3558</v>
      </c>
      <c r="C995" s="518" t="s">
        <v>2885</v>
      </c>
      <c r="D995" s="519">
        <v>530.9</v>
      </c>
    </row>
    <row r="996" spans="1:4" ht="24.95" customHeight="1" x14ac:dyDescent="0.2">
      <c r="A996" s="517">
        <v>170540</v>
      </c>
      <c r="B996" s="517" t="s">
        <v>3559</v>
      </c>
      <c r="C996" s="518" t="s">
        <v>2885</v>
      </c>
      <c r="D996" s="519">
        <v>666.06</v>
      </c>
    </row>
    <row r="997" spans="1:4" ht="24.95" customHeight="1" x14ac:dyDescent="0.2">
      <c r="A997" s="517">
        <v>170541</v>
      </c>
      <c r="B997" s="517" t="s">
        <v>16597</v>
      </c>
      <c r="C997" s="518" t="s">
        <v>2885</v>
      </c>
      <c r="D997" s="519">
        <v>193.93</v>
      </c>
    </row>
    <row r="998" spans="1:4" ht="24.95" customHeight="1" x14ac:dyDescent="0.2">
      <c r="A998" s="517">
        <v>170545</v>
      </c>
      <c r="B998" s="517" t="s">
        <v>2737</v>
      </c>
      <c r="C998" s="518" t="s">
        <v>5</v>
      </c>
      <c r="D998" s="519">
        <v>1369.52</v>
      </c>
    </row>
    <row r="999" spans="1:4" ht="24.95" customHeight="1" x14ac:dyDescent="0.2">
      <c r="A999" s="517">
        <v>170546</v>
      </c>
      <c r="B999" s="517" t="s">
        <v>2738</v>
      </c>
      <c r="C999" s="518" t="s">
        <v>2885</v>
      </c>
      <c r="D999" s="519">
        <v>314.07</v>
      </c>
    </row>
    <row r="1000" spans="1:4" ht="24.95" customHeight="1" x14ac:dyDescent="0.2">
      <c r="A1000" s="517">
        <v>170547</v>
      </c>
      <c r="B1000" s="517" t="s">
        <v>3560</v>
      </c>
      <c r="C1000" s="518" t="s">
        <v>2885</v>
      </c>
      <c r="D1000" s="519">
        <v>480.98</v>
      </c>
    </row>
    <row r="1001" spans="1:4" ht="24.95" customHeight="1" x14ac:dyDescent="0.2">
      <c r="A1001" s="517">
        <v>170548</v>
      </c>
      <c r="B1001" s="517" t="s">
        <v>3561</v>
      </c>
      <c r="C1001" s="518" t="s">
        <v>2885</v>
      </c>
      <c r="D1001" s="519">
        <v>1020.26</v>
      </c>
    </row>
    <row r="1002" spans="1:4" ht="24.95" customHeight="1" x14ac:dyDescent="0.2">
      <c r="A1002" s="517">
        <v>170549</v>
      </c>
      <c r="B1002" s="517" t="s">
        <v>3562</v>
      </c>
      <c r="C1002" s="518" t="s">
        <v>2885</v>
      </c>
      <c r="D1002" s="519">
        <v>1855.89</v>
      </c>
    </row>
    <row r="1003" spans="1:4" ht="24.95" customHeight="1" x14ac:dyDescent="0.2">
      <c r="A1003" s="517">
        <v>170550</v>
      </c>
      <c r="B1003" s="517" t="s">
        <v>3563</v>
      </c>
      <c r="C1003" s="518" t="s">
        <v>2885</v>
      </c>
      <c r="D1003" s="519">
        <v>1244.8599999999999</v>
      </c>
    </row>
    <row r="1004" spans="1:4" ht="24.95" customHeight="1" x14ac:dyDescent="0.2">
      <c r="A1004" s="517">
        <v>170555</v>
      </c>
      <c r="B1004" s="517" t="s">
        <v>2739</v>
      </c>
      <c r="C1004" s="518" t="s">
        <v>2885</v>
      </c>
      <c r="D1004" s="519">
        <v>186.94</v>
      </c>
    </row>
    <row r="1005" spans="1:4" ht="24.95" customHeight="1" x14ac:dyDescent="0.2">
      <c r="A1005" s="517">
        <v>170557</v>
      </c>
      <c r="B1005" s="517" t="s">
        <v>2740</v>
      </c>
      <c r="C1005" s="518" t="s">
        <v>5</v>
      </c>
      <c r="D1005" s="519">
        <v>1636.88</v>
      </c>
    </row>
    <row r="1006" spans="1:4" ht="24.95" customHeight="1" x14ac:dyDescent="0.2">
      <c r="A1006" s="517">
        <v>170561</v>
      </c>
      <c r="B1006" s="517" t="s">
        <v>3564</v>
      </c>
      <c r="C1006" s="518" t="s">
        <v>2885</v>
      </c>
      <c r="D1006" s="519">
        <v>9225.06</v>
      </c>
    </row>
    <row r="1007" spans="1:4" ht="24.95" customHeight="1" x14ac:dyDescent="0.2">
      <c r="A1007" s="517">
        <v>170562</v>
      </c>
      <c r="B1007" s="517" t="s">
        <v>2741</v>
      </c>
      <c r="C1007" s="518" t="s">
        <v>2885</v>
      </c>
      <c r="D1007" s="519">
        <v>2575.1799999999998</v>
      </c>
    </row>
    <row r="1008" spans="1:4" ht="24.95" customHeight="1" x14ac:dyDescent="0.2">
      <c r="A1008" s="561">
        <v>18</v>
      </c>
      <c r="B1008" s="561" t="s">
        <v>3565</v>
      </c>
      <c r="C1008" s="562"/>
      <c r="D1008" s="563"/>
    </row>
    <row r="1009" spans="1:4" ht="24.95" customHeight="1" x14ac:dyDescent="0.2">
      <c r="A1009" s="561">
        <v>1801</v>
      </c>
      <c r="B1009" s="561" t="s">
        <v>2742</v>
      </c>
      <c r="C1009" s="562"/>
      <c r="D1009" s="563"/>
    </row>
    <row r="1010" spans="1:4" ht="24.95" customHeight="1" x14ac:dyDescent="0.2">
      <c r="A1010" s="517">
        <v>180101</v>
      </c>
      <c r="B1010" s="517" t="s">
        <v>3566</v>
      </c>
      <c r="C1010" s="518" t="s">
        <v>2885</v>
      </c>
      <c r="D1010" s="519">
        <v>99.6</v>
      </c>
    </row>
    <row r="1011" spans="1:4" ht="24.95" customHeight="1" x14ac:dyDescent="0.2">
      <c r="A1011" s="517">
        <v>180102</v>
      </c>
      <c r="B1011" s="517" t="s">
        <v>3567</v>
      </c>
      <c r="C1011" s="518" t="s">
        <v>2885</v>
      </c>
      <c r="D1011" s="519">
        <v>112.23</v>
      </c>
    </row>
    <row r="1012" spans="1:4" ht="24.95" customHeight="1" x14ac:dyDescent="0.2">
      <c r="A1012" s="517">
        <v>180103</v>
      </c>
      <c r="B1012" s="517" t="s">
        <v>3568</v>
      </c>
      <c r="C1012" s="518" t="s">
        <v>2885</v>
      </c>
      <c r="D1012" s="519">
        <v>205.37</v>
      </c>
    </row>
    <row r="1013" spans="1:4" ht="24.95" customHeight="1" x14ac:dyDescent="0.2">
      <c r="A1013" s="517">
        <v>180104</v>
      </c>
      <c r="B1013" s="517" t="s">
        <v>3569</v>
      </c>
      <c r="C1013" s="518" t="s">
        <v>2885</v>
      </c>
      <c r="D1013" s="519">
        <v>210.66</v>
      </c>
    </row>
    <row r="1014" spans="1:4" ht="24.95" customHeight="1" x14ac:dyDescent="0.2">
      <c r="A1014" s="517">
        <v>180107</v>
      </c>
      <c r="B1014" s="517" t="s">
        <v>2743</v>
      </c>
      <c r="C1014" s="518" t="s">
        <v>2885</v>
      </c>
      <c r="D1014" s="519">
        <v>292.48</v>
      </c>
    </row>
    <row r="1015" spans="1:4" ht="24.95" customHeight="1" x14ac:dyDescent="0.2">
      <c r="A1015" s="517">
        <v>180108</v>
      </c>
      <c r="B1015" s="517" t="s">
        <v>3570</v>
      </c>
      <c r="C1015" s="518" t="s">
        <v>2885</v>
      </c>
      <c r="D1015" s="519">
        <v>71.260000000000005</v>
      </c>
    </row>
    <row r="1016" spans="1:4" ht="24.95" customHeight="1" x14ac:dyDescent="0.2">
      <c r="A1016" s="517">
        <v>180109</v>
      </c>
      <c r="B1016" s="517" t="s">
        <v>3571</v>
      </c>
      <c r="C1016" s="518" t="s">
        <v>2885</v>
      </c>
      <c r="D1016" s="519">
        <v>74.59</v>
      </c>
    </row>
    <row r="1017" spans="1:4" ht="24.95" customHeight="1" x14ac:dyDescent="0.2">
      <c r="A1017" s="517">
        <v>180110</v>
      </c>
      <c r="B1017" s="517" t="s">
        <v>2744</v>
      </c>
      <c r="C1017" s="518" t="s">
        <v>2885</v>
      </c>
      <c r="D1017" s="519">
        <v>94.9</v>
      </c>
    </row>
    <row r="1018" spans="1:4" ht="24.95" customHeight="1" x14ac:dyDescent="0.2">
      <c r="A1018" s="517">
        <v>180111</v>
      </c>
      <c r="B1018" s="517" t="s">
        <v>3572</v>
      </c>
      <c r="C1018" s="518" t="s">
        <v>2885</v>
      </c>
      <c r="D1018" s="519">
        <v>225.63</v>
      </c>
    </row>
    <row r="1019" spans="1:4" ht="24.95" customHeight="1" x14ac:dyDescent="0.2">
      <c r="A1019" s="517">
        <v>180114</v>
      </c>
      <c r="B1019" s="517" t="s">
        <v>3573</v>
      </c>
      <c r="C1019" s="518" t="s">
        <v>2885</v>
      </c>
      <c r="D1019" s="519">
        <v>155.51</v>
      </c>
    </row>
    <row r="1020" spans="1:4" ht="24.95" customHeight="1" x14ac:dyDescent="0.2">
      <c r="A1020" s="517">
        <v>180115</v>
      </c>
      <c r="B1020" s="517" t="s">
        <v>2745</v>
      </c>
      <c r="C1020" s="518" t="s">
        <v>2885</v>
      </c>
      <c r="D1020" s="519">
        <v>64.650000000000006</v>
      </c>
    </row>
    <row r="1021" spans="1:4" ht="24.95" customHeight="1" x14ac:dyDescent="0.2">
      <c r="A1021" s="517">
        <v>180123</v>
      </c>
      <c r="B1021" s="517" t="s">
        <v>3574</v>
      </c>
      <c r="C1021" s="518" t="s">
        <v>2885</v>
      </c>
      <c r="D1021" s="519">
        <v>209.45</v>
      </c>
    </row>
    <row r="1022" spans="1:4" ht="24.95" customHeight="1" x14ac:dyDescent="0.2">
      <c r="A1022" s="517">
        <v>180124</v>
      </c>
      <c r="B1022" s="517" t="s">
        <v>3575</v>
      </c>
      <c r="C1022" s="518" t="s">
        <v>2885</v>
      </c>
      <c r="D1022" s="519">
        <v>277.08999999999997</v>
      </c>
    </row>
    <row r="1023" spans="1:4" ht="24.95" customHeight="1" x14ac:dyDescent="0.2">
      <c r="A1023" s="517">
        <v>180125</v>
      </c>
      <c r="B1023" s="517" t="s">
        <v>3576</v>
      </c>
      <c r="C1023" s="518" t="s">
        <v>2885</v>
      </c>
      <c r="D1023" s="519">
        <v>189.05</v>
      </c>
    </row>
    <row r="1024" spans="1:4" ht="24.95" customHeight="1" x14ac:dyDescent="0.2">
      <c r="A1024" s="517">
        <v>180126</v>
      </c>
      <c r="B1024" s="517" t="s">
        <v>3577</v>
      </c>
      <c r="C1024" s="518" t="s">
        <v>2885</v>
      </c>
      <c r="D1024" s="519">
        <v>253.16</v>
      </c>
    </row>
    <row r="1025" spans="1:4" ht="24.95" customHeight="1" x14ac:dyDescent="0.2">
      <c r="A1025" s="517">
        <v>180127</v>
      </c>
      <c r="B1025" s="517" t="s">
        <v>3578</v>
      </c>
      <c r="C1025" s="518" t="s">
        <v>2885</v>
      </c>
      <c r="D1025" s="519">
        <v>303.49</v>
      </c>
    </row>
    <row r="1026" spans="1:4" ht="24.95" customHeight="1" x14ac:dyDescent="0.2">
      <c r="A1026" s="517">
        <v>180128</v>
      </c>
      <c r="B1026" s="517" t="s">
        <v>3579</v>
      </c>
      <c r="C1026" s="518" t="s">
        <v>2885</v>
      </c>
      <c r="D1026" s="519">
        <v>274.95999999999998</v>
      </c>
    </row>
    <row r="1027" spans="1:4" ht="24.95" customHeight="1" x14ac:dyDescent="0.2">
      <c r="A1027" s="517">
        <v>180129</v>
      </c>
      <c r="B1027" s="517" t="s">
        <v>3580</v>
      </c>
      <c r="C1027" s="518" t="s">
        <v>2885</v>
      </c>
      <c r="D1027" s="519">
        <v>213.73</v>
      </c>
    </row>
    <row r="1028" spans="1:4" ht="24.95" customHeight="1" x14ac:dyDescent="0.2">
      <c r="A1028" s="561">
        <v>1802</v>
      </c>
      <c r="B1028" s="561" t="s">
        <v>2746</v>
      </c>
      <c r="C1028" s="562"/>
      <c r="D1028" s="563"/>
    </row>
    <row r="1029" spans="1:4" ht="24.95" customHeight="1" x14ac:dyDescent="0.2">
      <c r="A1029" s="517">
        <v>180201</v>
      </c>
      <c r="B1029" s="517" t="s">
        <v>16598</v>
      </c>
      <c r="C1029" s="518" t="s">
        <v>2885</v>
      </c>
      <c r="D1029" s="519">
        <v>28.16</v>
      </c>
    </row>
    <row r="1030" spans="1:4" ht="24.95" customHeight="1" x14ac:dyDescent="0.2">
      <c r="A1030" s="517">
        <v>180202</v>
      </c>
      <c r="B1030" s="517" t="s">
        <v>16599</v>
      </c>
      <c r="C1030" s="518" t="s">
        <v>2885</v>
      </c>
      <c r="D1030" s="519">
        <v>33.18</v>
      </c>
    </row>
    <row r="1031" spans="1:4" ht="24.95" customHeight="1" x14ac:dyDescent="0.2">
      <c r="A1031" s="517">
        <v>180204</v>
      </c>
      <c r="B1031" s="517" t="s">
        <v>3581</v>
      </c>
      <c r="C1031" s="518" t="s">
        <v>2885</v>
      </c>
      <c r="D1031" s="519">
        <v>24.35</v>
      </c>
    </row>
    <row r="1032" spans="1:4" ht="24.95" customHeight="1" x14ac:dyDescent="0.2">
      <c r="A1032" s="517">
        <v>180205</v>
      </c>
      <c r="B1032" s="517" t="s">
        <v>3582</v>
      </c>
      <c r="C1032" s="518" t="s">
        <v>2885</v>
      </c>
      <c r="D1032" s="519">
        <v>38.590000000000003</v>
      </c>
    </row>
    <row r="1033" spans="1:4" ht="24.95" customHeight="1" x14ac:dyDescent="0.2">
      <c r="A1033" s="517">
        <v>180206</v>
      </c>
      <c r="B1033" s="517" t="s">
        <v>2747</v>
      </c>
      <c r="C1033" s="518" t="s">
        <v>2885</v>
      </c>
      <c r="D1033" s="519">
        <v>29.26</v>
      </c>
    </row>
    <row r="1034" spans="1:4" ht="24.95" customHeight="1" x14ac:dyDescent="0.2">
      <c r="A1034" s="517">
        <v>180207</v>
      </c>
      <c r="B1034" s="517" t="s">
        <v>19144</v>
      </c>
      <c r="C1034" s="518" t="s">
        <v>2885</v>
      </c>
      <c r="D1034" s="519">
        <v>42.4</v>
      </c>
    </row>
    <row r="1035" spans="1:4" ht="24.95" customHeight="1" x14ac:dyDescent="0.2">
      <c r="A1035" s="517">
        <v>180208</v>
      </c>
      <c r="B1035" s="517" t="s">
        <v>19145</v>
      </c>
      <c r="C1035" s="518" t="s">
        <v>2885</v>
      </c>
      <c r="D1035" s="519">
        <v>56.63</v>
      </c>
    </row>
    <row r="1036" spans="1:4" ht="24.95" customHeight="1" x14ac:dyDescent="0.2">
      <c r="A1036" s="517">
        <v>180209</v>
      </c>
      <c r="B1036" s="517" t="s">
        <v>2748</v>
      </c>
      <c r="C1036" s="518" t="s">
        <v>2885</v>
      </c>
      <c r="D1036" s="519">
        <v>25.89</v>
      </c>
    </row>
    <row r="1037" spans="1:4" ht="24.95" customHeight="1" x14ac:dyDescent="0.2">
      <c r="A1037" s="517">
        <v>180210</v>
      </c>
      <c r="B1037" s="517" t="s">
        <v>2749</v>
      </c>
      <c r="C1037" s="518" t="s">
        <v>2885</v>
      </c>
      <c r="D1037" s="519">
        <v>31.08</v>
      </c>
    </row>
    <row r="1038" spans="1:4" ht="24.95" customHeight="1" x14ac:dyDescent="0.2">
      <c r="A1038" s="517">
        <v>180211</v>
      </c>
      <c r="B1038" s="517" t="s">
        <v>2750</v>
      </c>
      <c r="C1038" s="518" t="s">
        <v>2885</v>
      </c>
      <c r="D1038" s="519">
        <v>93.1</v>
      </c>
    </row>
    <row r="1039" spans="1:4" ht="24.95" customHeight="1" x14ac:dyDescent="0.2">
      <c r="A1039" s="517">
        <v>180212</v>
      </c>
      <c r="B1039" s="517" t="s">
        <v>3583</v>
      </c>
      <c r="C1039" s="518" t="s">
        <v>2885</v>
      </c>
      <c r="D1039" s="519">
        <v>52.82</v>
      </c>
    </row>
    <row r="1040" spans="1:4" ht="24.95" customHeight="1" x14ac:dyDescent="0.2">
      <c r="A1040" s="517">
        <v>180217</v>
      </c>
      <c r="B1040" s="517" t="s">
        <v>2751</v>
      </c>
      <c r="C1040" s="518" t="s">
        <v>2885</v>
      </c>
      <c r="D1040" s="519">
        <v>8.34</v>
      </c>
    </row>
    <row r="1041" spans="1:4" ht="24.95" customHeight="1" x14ac:dyDescent="0.2">
      <c r="A1041" s="517">
        <v>180218</v>
      </c>
      <c r="B1041" s="517" t="s">
        <v>3584</v>
      </c>
      <c r="C1041" s="518" t="s">
        <v>2885</v>
      </c>
      <c r="D1041" s="519">
        <v>18.37</v>
      </c>
    </row>
    <row r="1042" spans="1:4" ht="24.95" customHeight="1" x14ac:dyDescent="0.2">
      <c r="A1042" s="517">
        <v>180220</v>
      </c>
      <c r="B1042" s="517" t="s">
        <v>3585</v>
      </c>
      <c r="C1042" s="518" t="s">
        <v>2885</v>
      </c>
      <c r="D1042" s="519">
        <v>20.63</v>
      </c>
    </row>
    <row r="1043" spans="1:4" ht="24.95" customHeight="1" x14ac:dyDescent="0.2">
      <c r="A1043" s="561">
        <v>1803</v>
      </c>
      <c r="B1043" s="561" t="s">
        <v>2752</v>
      </c>
      <c r="C1043" s="562"/>
      <c r="D1043" s="563"/>
    </row>
    <row r="1044" spans="1:4" ht="24.95" customHeight="1" x14ac:dyDescent="0.2">
      <c r="A1044" s="517">
        <v>180301</v>
      </c>
      <c r="B1044" s="517" t="s">
        <v>3586</v>
      </c>
      <c r="C1044" s="518" t="s">
        <v>2885</v>
      </c>
      <c r="D1044" s="519">
        <v>3311.91</v>
      </c>
    </row>
    <row r="1045" spans="1:4" ht="24.95" customHeight="1" x14ac:dyDescent="0.2">
      <c r="A1045" s="517">
        <v>180302</v>
      </c>
      <c r="B1045" s="517" t="s">
        <v>2753</v>
      </c>
      <c r="C1045" s="518" t="s">
        <v>2885</v>
      </c>
      <c r="D1045" s="519">
        <v>808.63</v>
      </c>
    </row>
    <row r="1046" spans="1:4" ht="24.95" customHeight="1" x14ac:dyDescent="0.2">
      <c r="A1046" s="517">
        <v>180303</v>
      </c>
      <c r="B1046" s="517" t="s">
        <v>3587</v>
      </c>
      <c r="C1046" s="518" t="s">
        <v>2885</v>
      </c>
      <c r="D1046" s="519">
        <v>1267.74</v>
      </c>
    </row>
    <row r="1047" spans="1:4" ht="24.95" customHeight="1" x14ac:dyDescent="0.2">
      <c r="A1047" s="517">
        <v>180304</v>
      </c>
      <c r="B1047" s="517" t="s">
        <v>2754</v>
      </c>
      <c r="C1047" s="518" t="s">
        <v>2885</v>
      </c>
      <c r="D1047" s="519">
        <v>1438.03</v>
      </c>
    </row>
    <row r="1048" spans="1:4" ht="24.95" customHeight="1" x14ac:dyDescent="0.2">
      <c r="A1048" s="517">
        <v>180305</v>
      </c>
      <c r="B1048" s="517" t="s">
        <v>2755</v>
      </c>
      <c r="C1048" s="518" t="s">
        <v>2885</v>
      </c>
      <c r="D1048" s="519">
        <v>1451.54</v>
      </c>
    </row>
    <row r="1049" spans="1:4" ht="24.95" customHeight="1" x14ac:dyDescent="0.2">
      <c r="A1049" s="561">
        <v>1804</v>
      </c>
      <c r="B1049" s="561" t="s">
        <v>3588</v>
      </c>
      <c r="C1049" s="562"/>
      <c r="D1049" s="563"/>
    </row>
    <row r="1050" spans="1:4" ht="24.95" customHeight="1" x14ac:dyDescent="0.2">
      <c r="A1050" s="517">
        <v>180405</v>
      </c>
      <c r="B1050" s="517" t="s">
        <v>2756</v>
      </c>
      <c r="C1050" s="518" t="s">
        <v>2885</v>
      </c>
      <c r="D1050" s="519">
        <v>3643.51</v>
      </c>
    </row>
    <row r="1051" spans="1:4" ht="24.95" customHeight="1" x14ac:dyDescent="0.2">
      <c r="A1051" s="517">
        <v>180408</v>
      </c>
      <c r="B1051" s="517" t="s">
        <v>2757</v>
      </c>
      <c r="C1051" s="518" t="s">
        <v>2885</v>
      </c>
      <c r="D1051" s="519">
        <v>3996.81</v>
      </c>
    </row>
    <row r="1052" spans="1:4" ht="24.95" customHeight="1" x14ac:dyDescent="0.2">
      <c r="A1052" s="561">
        <v>1807</v>
      </c>
      <c r="B1052" s="561" t="s">
        <v>2758</v>
      </c>
      <c r="C1052" s="562"/>
      <c r="D1052" s="563"/>
    </row>
    <row r="1053" spans="1:4" ht="24.95" customHeight="1" x14ac:dyDescent="0.2">
      <c r="A1053" s="517">
        <v>180702</v>
      </c>
      <c r="B1053" s="517" t="s">
        <v>2759</v>
      </c>
      <c r="C1053" s="518" t="s">
        <v>2885</v>
      </c>
      <c r="D1053" s="519">
        <v>210.54</v>
      </c>
    </row>
    <row r="1054" spans="1:4" ht="24.95" customHeight="1" x14ac:dyDescent="0.2">
      <c r="A1054" s="561">
        <v>1808</v>
      </c>
      <c r="B1054" s="561" t="s">
        <v>2721</v>
      </c>
      <c r="C1054" s="562"/>
      <c r="D1054" s="563"/>
    </row>
    <row r="1055" spans="1:4" ht="24.95" customHeight="1" x14ac:dyDescent="0.2">
      <c r="A1055" s="517">
        <v>180803</v>
      </c>
      <c r="B1055" s="517" t="s">
        <v>3589</v>
      </c>
      <c r="C1055" s="518" t="s">
        <v>2885</v>
      </c>
      <c r="D1055" s="519">
        <v>167.25</v>
      </c>
    </row>
    <row r="1056" spans="1:4" ht="24.95" customHeight="1" x14ac:dyDescent="0.2">
      <c r="A1056" s="517">
        <v>180804</v>
      </c>
      <c r="B1056" s="517" t="s">
        <v>2760</v>
      </c>
      <c r="C1056" s="518" t="s">
        <v>2885</v>
      </c>
      <c r="D1056" s="519">
        <v>636.48</v>
      </c>
    </row>
    <row r="1057" spans="1:4" ht="24.95" customHeight="1" x14ac:dyDescent="0.2">
      <c r="A1057" s="517">
        <v>180809</v>
      </c>
      <c r="B1057" s="517" t="s">
        <v>2761</v>
      </c>
      <c r="C1057" s="518" t="s">
        <v>2885</v>
      </c>
      <c r="D1057" s="519">
        <v>88.83</v>
      </c>
    </row>
    <row r="1058" spans="1:4" ht="24.95" customHeight="1" x14ac:dyDescent="0.2">
      <c r="A1058" s="561">
        <v>19</v>
      </c>
      <c r="B1058" s="561" t="s">
        <v>2762</v>
      </c>
      <c r="C1058" s="562"/>
      <c r="D1058" s="563"/>
    </row>
    <row r="1059" spans="1:4" ht="24.95" customHeight="1" x14ac:dyDescent="0.2">
      <c r="A1059" s="561">
        <v>1901</v>
      </c>
      <c r="B1059" s="561" t="s">
        <v>2763</v>
      </c>
      <c r="C1059" s="562"/>
      <c r="D1059" s="563"/>
    </row>
    <row r="1060" spans="1:4" ht="24.95" customHeight="1" x14ac:dyDescent="0.2">
      <c r="A1060" s="517">
        <v>190101</v>
      </c>
      <c r="B1060" s="517" t="s">
        <v>2764</v>
      </c>
      <c r="C1060" s="518" t="s">
        <v>16122</v>
      </c>
      <c r="D1060" s="519">
        <v>11.94</v>
      </c>
    </row>
    <row r="1061" spans="1:4" ht="24.95" customHeight="1" x14ac:dyDescent="0.2">
      <c r="A1061" s="517">
        <v>190102</v>
      </c>
      <c r="B1061" s="517" t="s">
        <v>2765</v>
      </c>
      <c r="C1061" s="518" t="s">
        <v>16122</v>
      </c>
      <c r="D1061" s="519">
        <v>18.55</v>
      </c>
    </row>
    <row r="1062" spans="1:4" ht="24.95" customHeight="1" x14ac:dyDescent="0.2">
      <c r="A1062" s="517">
        <v>190103</v>
      </c>
      <c r="B1062" s="517" t="s">
        <v>2766</v>
      </c>
      <c r="C1062" s="518" t="s">
        <v>16122</v>
      </c>
      <c r="D1062" s="519">
        <v>16.170000000000002</v>
      </c>
    </row>
    <row r="1063" spans="1:4" ht="24.95" customHeight="1" x14ac:dyDescent="0.2">
      <c r="A1063" s="517">
        <v>190104</v>
      </c>
      <c r="B1063" s="517" t="s">
        <v>3590</v>
      </c>
      <c r="C1063" s="518" t="s">
        <v>16122</v>
      </c>
      <c r="D1063" s="519">
        <v>21.59</v>
      </c>
    </row>
    <row r="1064" spans="1:4" ht="24.95" customHeight="1" x14ac:dyDescent="0.2">
      <c r="A1064" s="517">
        <v>190105</v>
      </c>
      <c r="B1064" s="517" t="s">
        <v>2768</v>
      </c>
      <c r="C1064" s="518" t="s">
        <v>16122</v>
      </c>
      <c r="D1064" s="519">
        <v>23.94</v>
      </c>
    </row>
    <row r="1065" spans="1:4" ht="24.95" customHeight="1" x14ac:dyDescent="0.2">
      <c r="A1065" s="517">
        <v>190106</v>
      </c>
      <c r="B1065" s="517" t="s">
        <v>2769</v>
      </c>
      <c r="C1065" s="518" t="s">
        <v>16122</v>
      </c>
      <c r="D1065" s="519">
        <v>22.4</v>
      </c>
    </row>
    <row r="1066" spans="1:4" ht="24.95" customHeight="1" x14ac:dyDescent="0.2">
      <c r="A1066" s="517">
        <v>190107</v>
      </c>
      <c r="B1066" s="517" t="s">
        <v>3591</v>
      </c>
      <c r="C1066" s="518" t="s">
        <v>16122</v>
      </c>
      <c r="D1066" s="519">
        <v>3.3</v>
      </c>
    </row>
    <row r="1067" spans="1:4" ht="24.95" customHeight="1" x14ac:dyDescent="0.2">
      <c r="A1067" s="517">
        <v>190108</v>
      </c>
      <c r="B1067" s="517" t="s">
        <v>2770</v>
      </c>
      <c r="C1067" s="518" t="s">
        <v>16122</v>
      </c>
      <c r="D1067" s="519">
        <v>11.77</v>
      </c>
    </row>
    <row r="1068" spans="1:4" ht="24.95" customHeight="1" x14ac:dyDescent="0.2">
      <c r="A1068" s="517">
        <v>190109</v>
      </c>
      <c r="B1068" s="517" t="s">
        <v>2771</v>
      </c>
      <c r="C1068" s="518" t="s">
        <v>2885</v>
      </c>
      <c r="D1068" s="519">
        <v>17.670000000000002</v>
      </c>
    </row>
    <row r="1069" spans="1:4" ht="24.95" customHeight="1" x14ac:dyDescent="0.2">
      <c r="A1069" s="517">
        <v>190114</v>
      </c>
      <c r="B1069" s="517" t="s">
        <v>2772</v>
      </c>
      <c r="C1069" s="518" t="s">
        <v>16122</v>
      </c>
      <c r="D1069" s="519">
        <v>5.03</v>
      </c>
    </row>
    <row r="1070" spans="1:4" ht="24.95" customHeight="1" x14ac:dyDescent="0.2">
      <c r="A1070" s="517">
        <v>190115</v>
      </c>
      <c r="B1070" s="517" t="s">
        <v>2767</v>
      </c>
      <c r="C1070" s="518" t="s">
        <v>16122</v>
      </c>
      <c r="D1070" s="519">
        <v>17.57</v>
      </c>
    </row>
    <row r="1071" spans="1:4" ht="24.95" customHeight="1" x14ac:dyDescent="0.2">
      <c r="A1071" s="517">
        <v>190116</v>
      </c>
      <c r="B1071" s="517" t="s">
        <v>2773</v>
      </c>
      <c r="C1071" s="518" t="s">
        <v>16122</v>
      </c>
      <c r="D1071" s="519">
        <v>19.399999999999999</v>
      </c>
    </row>
    <row r="1072" spans="1:4" ht="24.95" customHeight="1" x14ac:dyDescent="0.2">
      <c r="A1072" s="517">
        <v>190117</v>
      </c>
      <c r="B1072" s="517" t="s">
        <v>2774</v>
      </c>
      <c r="C1072" s="518" t="s">
        <v>16122</v>
      </c>
      <c r="D1072" s="519">
        <v>18.13</v>
      </c>
    </row>
    <row r="1073" spans="1:4" ht="24.95" customHeight="1" x14ac:dyDescent="0.2">
      <c r="A1073" s="517">
        <v>190121</v>
      </c>
      <c r="B1073" s="517" t="s">
        <v>2775</v>
      </c>
      <c r="C1073" s="518" t="s">
        <v>16122</v>
      </c>
      <c r="D1073" s="519">
        <v>2.33</v>
      </c>
    </row>
    <row r="1074" spans="1:4" ht="24.95" customHeight="1" x14ac:dyDescent="0.2">
      <c r="A1074" s="561">
        <v>1902</v>
      </c>
      <c r="B1074" s="561" t="s">
        <v>2776</v>
      </c>
      <c r="C1074" s="562"/>
      <c r="D1074" s="563"/>
    </row>
    <row r="1075" spans="1:4" ht="24.95" customHeight="1" x14ac:dyDescent="0.2">
      <c r="A1075" s="517">
        <v>190201</v>
      </c>
      <c r="B1075" s="517" t="s">
        <v>2777</v>
      </c>
      <c r="C1075" s="518" t="s">
        <v>16122</v>
      </c>
      <c r="D1075" s="519">
        <v>9.07</v>
      </c>
    </row>
    <row r="1076" spans="1:4" ht="24.95" customHeight="1" x14ac:dyDescent="0.2">
      <c r="A1076" s="517">
        <v>190202</v>
      </c>
      <c r="B1076" s="517" t="s">
        <v>2778</v>
      </c>
      <c r="C1076" s="518" t="s">
        <v>16122</v>
      </c>
      <c r="D1076" s="519">
        <v>19.829999999999998</v>
      </c>
    </row>
    <row r="1077" spans="1:4" ht="24.95" customHeight="1" x14ac:dyDescent="0.2">
      <c r="A1077" s="517">
        <v>190203</v>
      </c>
      <c r="B1077" s="517" t="s">
        <v>2779</v>
      </c>
      <c r="C1077" s="518" t="s">
        <v>16122</v>
      </c>
      <c r="D1077" s="519">
        <v>21.23</v>
      </c>
    </row>
    <row r="1078" spans="1:4" ht="24.95" customHeight="1" x14ac:dyDescent="0.2">
      <c r="A1078" s="517">
        <v>190204</v>
      </c>
      <c r="B1078" s="517" t="s">
        <v>2780</v>
      </c>
      <c r="C1078" s="518" t="s">
        <v>16122</v>
      </c>
      <c r="D1078" s="519">
        <v>26.98</v>
      </c>
    </row>
    <row r="1079" spans="1:4" ht="24.95" customHeight="1" x14ac:dyDescent="0.2">
      <c r="A1079" s="517">
        <v>190205</v>
      </c>
      <c r="B1079" s="517" t="s">
        <v>3592</v>
      </c>
      <c r="C1079" s="518" t="s">
        <v>16122</v>
      </c>
      <c r="D1079" s="519">
        <v>9.35</v>
      </c>
    </row>
    <row r="1080" spans="1:4" ht="24.95" customHeight="1" x14ac:dyDescent="0.2">
      <c r="A1080" s="517">
        <v>190211</v>
      </c>
      <c r="B1080" s="517" t="s">
        <v>2781</v>
      </c>
      <c r="C1080" s="518" t="s">
        <v>16122</v>
      </c>
      <c r="D1080" s="519">
        <v>17.57</v>
      </c>
    </row>
    <row r="1081" spans="1:4" ht="24.95" customHeight="1" x14ac:dyDescent="0.2">
      <c r="A1081" s="561">
        <v>1903</v>
      </c>
      <c r="B1081" s="561" t="s">
        <v>2782</v>
      </c>
      <c r="C1081" s="562"/>
      <c r="D1081" s="563"/>
    </row>
    <row r="1082" spans="1:4" ht="24.95" customHeight="1" x14ac:dyDescent="0.2">
      <c r="A1082" s="517">
        <v>190301</v>
      </c>
      <c r="B1082" s="517" t="s">
        <v>2783</v>
      </c>
      <c r="C1082" s="518" t="s">
        <v>16122</v>
      </c>
      <c r="D1082" s="519">
        <v>17.7</v>
      </c>
    </row>
    <row r="1083" spans="1:4" ht="24.95" customHeight="1" x14ac:dyDescent="0.2">
      <c r="A1083" s="517">
        <v>190302</v>
      </c>
      <c r="B1083" s="517" t="s">
        <v>2784</v>
      </c>
      <c r="C1083" s="518" t="s">
        <v>16122</v>
      </c>
      <c r="D1083" s="519">
        <v>21.99</v>
      </c>
    </row>
    <row r="1084" spans="1:4" ht="24.95" customHeight="1" x14ac:dyDescent="0.2">
      <c r="A1084" s="517">
        <v>190303</v>
      </c>
      <c r="B1084" s="517" t="s">
        <v>2785</v>
      </c>
      <c r="C1084" s="518" t="s">
        <v>16122</v>
      </c>
      <c r="D1084" s="519">
        <v>27.45</v>
      </c>
    </row>
    <row r="1085" spans="1:4" ht="24.95" customHeight="1" x14ac:dyDescent="0.2">
      <c r="A1085" s="517">
        <v>190306</v>
      </c>
      <c r="B1085" s="517" t="s">
        <v>2786</v>
      </c>
      <c r="C1085" s="518" t="s">
        <v>16122</v>
      </c>
      <c r="D1085" s="519">
        <v>21.99</v>
      </c>
    </row>
    <row r="1086" spans="1:4" ht="24.95" customHeight="1" x14ac:dyDescent="0.2">
      <c r="A1086" s="561">
        <v>1904</v>
      </c>
      <c r="B1086" s="561" t="s">
        <v>2787</v>
      </c>
      <c r="C1086" s="562"/>
      <c r="D1086" s="563"/>
    </row>
    <row r="1087" spans="1:4" ht="24.95" customHeight="1" x14ac:dyDescent="0.2">
      <c r="A1087" s="517">
        <v>190417</v>
      </c>
      <c r="B1087" s="517" t="s">
        <v>2788</v>
      </c>
      <c r="C1087" s="518" t="s">
        <v>16122</v>
      </c>
      <c r="D1087" s="519">
        <v>18.399999999999999</v>
      </c>
    </row>
    <row r="1088" spans="1:4" ht="24.95" customHeight="1" x14ac:dyDescent="0.2">
      <c r="A1088" s="517">
        <v>190418</v>
      </c>
      <c r="B1088" s="517" t="s">
        <v>2789</v>
      </c>
      <c r="C1088" s="518" t="s">
        <v>16122</v>
      </c>
      <c r="D1088" s="519">
        <v>29.87</v>
      </c>
    </row>
    <row r="1089" spans="1:4" ht="24.95" customHeight="1" x14ac:dyDescent="0.2">
      <c r="A1089" s="561">
        <v>1905</v>
      </c>
      <c r="B1089" s="561" t="s">
        <v>2790</v>
      </c>
      <c r="C1089" s="562"/>
      <c r="D1089" s="563"/>
    </row>
    <row r="1090" spans="1:4" ht="24.95" customHeight="1" x14ac:dyDescent="0.2">
      <c r="A1090" s="517">
        <v>190501</v>
      </c>
      <c r="B1090" s="517" t="s">
        <v>2791</v>
      </c>
      <c r="C1090" s="518" t="s">
        <v>2885</v>
      </c>
      <c r="D1090" s="519">
        <v>4.5</v>
      </c>
    </row>
    <row r="1091" spans="1:4" ht="24.95" customHeight="1" x14ac:dyDescent="0.2">
      <c r="A1091" s="561">
        <v>1906</v>
      </c>
      <c r="B1091" s="561" t="s">
        <v>2792</v>
      </c>
      <c r="C1091" s="562"/>
      <c r="D1091" s="563"/>
    </row>
    <row r="1092" spans="1:4" ht="24.95" customHeight="1" x14ac:dyDescent="0.2">
      <c r="A1092" s="517">
        <v>190601</v>
      </c>
      <c r="B1092" s="517" t="s">
        <v>2793</v>
      </c>
      <c r="C1092" s="518" t="s">
        <v>5</v>
      </c>
      <c r="D1092" s="519">
        <v>29.18</v>
      </c>
    </row>
    <row r="1093" spans="1:4" ht="24.95" customHeight="1" x14ac:dyDescent="0.2">
      <c r="A1093" s="517">
        <v>190602</v>
      </c>
      <c r="B1093" s="517" t="s">
        <v>2794</v>
      </c>
      <c r="C1093" s="518" t="s">
        <v>16122</v>
      </c>
      <c r="D1093" s="519">
        <v>31.94</v>
      </c>
    </row>
    <row r="1094" spans="1:4" ht="24.95" customHeight="1" x14ac:dyDescent="0.2">
      <c r="A1094" s="517">
        <v>190603</v>
      </c>
      <c r="B1094" s="517" t="s">
        <v>2795</v>
      </c>
      <c r="C1094" s="518" t="s">
        <v>16122</v>
      </c>
      <c r="D1094" s="519">
        <v>18.920000000000002</v>
      </c>
    </row>
    <row r="1095" spans="1:4" ht="24.95" customHeight="1" x14ac:dyDescent="0.2">
      <c r="A1095" s="517">
        <v>190604</v>
      </c>
      <c r="B1095" s="517" t="s">
        <v>2796</v>
      </c>
      <c r="C1095" s="518" t="s">
        <v>5</v>
      </c>
      <c r="D1095" s="519">
        <v>46.68</v>
      </c>
    </row>
    <row r="1096" spans="1:4" ht="24.95" customHeight="1" x14ac:dyDescent="0.2">
      <c r="A1096" s="517">
        <v>190605</v>
      </c>
      <c r="B1096" s="517" t="s">
        <v>16600</v>
      </c>
      <c r="C1096" s="518" t="s">
        <v>16122</v>
      </c>
      <c r="D1096" s="519">
        <v>57.53</v>
      </c>
    </row>
    <row r="1097" spans="1:4" ht="24.95" customHeight="1" x14ac:dyDescent="0.2">
      <c r="A1097" s="561">
        <v>20</v>
      </c>
      <c r="B1097" s="561" t="s">
        <v>2797</v>
      </c>
      <c r="C1097" s="562"/>
      <c r="D1097" s="563"/>
    </row>
    <row r="1098" spans="1:4" ht="24.95" customHeight="1" x14ac:dyDescent="0.2">
      <c r="A1098" s="561">
        <v>2001</v>
      </c>
      <c r="B1098" s="561" t="s">
        <v>2798</v>
      </c>
      <c r="C1098" s="562"/>
      <c r="D1098" s="563"/>
    </row>
    <row r="1099" spans="1:4" ht="24.95" customHeight="1" x14ac:dyDescent="0.2">
      <c r="A1099" s="517">
        <v>200101</v>
      </c>
      <c r="B1099" s="517" t="s">
        <v>2799</v>
      </c>
      <c r="C1099" s="518" t="s">
        <v>16122</v>
      </c>
      <c r="D1099" s="519">
        <v>163.68</v>
      </c>
    </row>
    <row r="1100" spans="1:4" ht="24.95" customHeight="1" x14ac:dyDescent="0.2">
      <c r="A1100" s="517">
        <v>200104</v>
      </c>
      <c r="B1100" s="517" t="s">
        <v>2800</v>
      </c>
      <c r="C1100" s="518" t="s">
        <v>5</v>
      </c>
      <c r="D1100" s="519">
        <v>204.94</v>
      </c>
    </row>
    <row r="1101" spans="1:4" ht="24.95" customHeight="1" x14ac:dyDescent="0.2">
      <c r="A1101" s="517">
        <v>200105</v>
      </c>
      <c r="B1101" s="517" t="s">
        <v>3593</v>
      </c>
      <c r="C1101" s="518" t="s">
        <v>5</v>
      </c>
      <c r="D1101" s="519">
        <v>146.13999999999999</v>
      </c>
    </row>
    <row r="1102" spans="1:4" ht="24.95" customHeight="1" x14ac:dyDescent="0.2">
      <c r="A1102" s="517">
        <v>200107</v>
      </c>
      <c r="B1102" s="517" t="s">
        <v>3594</v>
      </c>
      <c r="C1102" s="518" t="s">
        <v>5</v>
      </c>
      <c r="D1102" s="519">
        <v>81.849999999999994</v>
      </c>
    </row>
    <row r="1103" spans="1:4" ht="24.95" customHeight="1" x14ac:dyDescent="0.2">
      <c r="A1103" s="517">
        <v>200108</v>
      </c>
      <c r="B1103" s="517" t="s">
        <v>2801</v>
      </c>
      <c r="C1103" s="518" t="s">
        <v>15866</v>
      </c>
      <c r="D1103" s="519">
        <v>1069.99</v>
      </c>
    </row>
    <row r="1104" spans="1:4" ht="24.95" customHeight="1" x14ac:dyDescent="0.2">
      <c r="A1104" s="517">
        <v>200120</v>
      </c>
      <c r="B1104" s="517" t="s">
        <v>3595</v>
      </c>
      <c r="C1104" s="518" t="s">
        <v>5</v>
      </c>
      <c r="D1104" s="519">
        <v>179.95</v>
      </c>
    </row>
    <row r="1105" spans="1:4" ht="24.95" customHeight="1" x14ac:dyDescent="0.2">
      <c r="A1105" s="517">
        <v>200124</v>
      </c>
      <c r="B1105" s="517" t="s">
        <v>2802</v>
      </c>
      <c r="C1105" s="518" t="s">
        <v>5</v>
      </c>
      <c r="D1105" s="519">
        <v>800.91</v>
      </c>
    </row>
    <row r="1106" spans="1:4" ht="24.95" customHeight="1" x14ac:dyDescent="0.2">
      <c r="A1106" s="517">
        <v>200128</v>
      </c>
      <c r="B1106" s="517" t="s">
        <v>2803</v>
      </c>
      <c r="C1106" s="518" t="s">
        <v>16122</v>
      </c>
      <c r="D1106" s="519">
        <v>193.09</v>
      </c>
    </row>
    <row r="1107" spans="1:4" ht="24.95" customHeight="1" x14ac:dyDescent="0.2">
      <c r="A1107" s="517">
        <v>200129</v>
      </c>
      <c r="B1107" s="517" t="s">
        <v>3596</v>
      </c>
      <c r="C1107" s="518" t="s">
        <v>5</v>
      </c>
      <c r="D1107" s="519">
        <v>84.48</v>
      </c>
    </row>
    <row r="1108" spans="1:4" ht="24.95" customHeight="1" x14ac:dyDescent="0.2">
      <c r="A1108" s="517">
        <v>200130</v>
      </c>
      <c r="B1108" s="517" t="s">
        <v>2804</v>
      </c>
      <c r="C1108" s="518" t="s">
        <v>5</v>
      </c>
      <c r="D1108" s="519">
        <v>681.92</v>
      </c>
    </row>
    <row r="1109" spans="1:4" ht="24.95" customHeight="1" x14ac:dyDescent="0.2">
      <c r="A1109" s="517">
        <v>200131</v>
      </c>
      <c r="B1109" s="517" t="s">
        <v>2805</v>
      </c>
      <c r="C1109" s="518" t="s">
        <v>5</v>
      </c>
      <c r="D1109" s="519">
        <v>1249.81</v>
      </c>
    </row>
    <row r="1110" spans="1:4" ht="24.95" customHeight="1" x14ac:dyDescent="0.2">
      <c r="A1110" s="561">
        <v>2002</v>
      </c>
      <c r="B1110" s="561" t="s">
        <v>2806</v>
      </c>
      <c r="C1110" s="562"/>
      <c r="D1110" s="563"/>
    </row>
    <row r="1111" spans="1:4" ht="24.95" customHeight="1" x14ac:dyDescent="0.2">
      <c r="A1111" s="517">
        <v>200202</v>
      </c>
      <c r="B1111" s="517" t="s">
        <v>3597</v>
      </c>
      <c r="C1111" s="518" t="s">
        <v>5</v>
      </c>
      <c r="D1111" s="519">
        <v>46.06</v>
      </c>
    </row>
    <row r="1112" spans="1:4" ht="24.95" customHeight="1" x14ac:dyDescent="0.2">
      <c r="A1112" s="517">
        <v>200206</v>
      </c>
      <c r="B1112" s="517" t="s">
        <v>3598</v>
      </c>
      <c r="C1112" s="518" t="s">
        <v>16122</v>
      </c>
      <c r="D1112" s="519">
        <v>66.44</v>
      </c>
    </row>
    <row r="1113" spans="1:4" ht="24.95" customHeight="1" x14ac:dyDescent="0.2">
      <c r="A1113" s="517">
        <v>200209</v>
      </c>
      <c r="B1113" s="517" t="s">
        <v>2807</v>
      </c>
      <c r="C1113" s="518" t="s">
        <v>16122</v>
      </c>
      <c r="D1113" s="519">
        <v>120.69</v>
      </c>
    </row>
    <row r="1114" spans="1:4" ht="24.95" customHeight="1" x14ac:dyDescent="0.2">
      <c r="A1114" s="517">
        <v>200214</v>
      </c>
      <c r="B1114" s="517" t="s">
        <v>3599</v>
      </c>
      <c r="C1114" s="518" t="s">
        <v>16122</v>
      </c>
      <c r="D1114" s="519">
        <v>82.15</v>
      </c>
    </row>
    <row r="1115" spans="1:4" ht="24.95" customHeight="1" x14ac:dyDescent="0.2">
      <c r="A1115" s="517">
        <v>200223</v>
      </c>
      <c r="B1115" s="517" t="s">
        <v>2808</v>
      </c>
      <c r="C1115" s="518" t="s">
        <v>15866</v>
      </c>
      <c r="D1115" s="519">
        <v>186.73</v>
      </c>
    </row>
    <row r="1116" spans="1:4" ht="24.95" customHeight="1" x14ac:dyDescent="0.2">
      <c r="A1116" s="517">
        <v>200229</v>
      </c>
      <c r="B1116" s="517" t="s">
        <v>3600</v>
      </c>
      <c r="C1116" s="518" t="s">
        <v>5</v>
      </c>
      <c r="D1116" s="519">
        <v>73.239999999999995</v>
      </c>
    </row>
    <row r="1117" spans="1:4" ht="24.95" customHeight="1" x14ac:dyDescent="0.2">
      <c r="A1117" s="517">
        <v>200237</v>
      </c>
      <c r="B1117" s="517" t="s">
        <v>3601</v>
      </c>
      <c r="C1117" s="518" t="s">
        <v>16122</v>
      </c>
      <c r="D1117" s="519">
        <v>57.65</v>
      </c>
    </row>
    <row r="1118" spans="1:4" ht="24.95" customHeight="1" x14ac:dyDescent="0.2">
      <c r="A1118" s="517">
        <v>200243</v>
      </c>
      <c r="B1118" s="517" t="s">
        <v>2809</v>
      </c>
      <c r="C1118" s="518" t="s">
        <v>5</v>
      </c>
      <c r="D1118" s="519">
        <v>217.73</v>
      </c>
    </row>
    <row r="1119" spans="1:4" ht="24.95" customHeight="1" x14ac:dyDescent="0.2">
      <c r="A1119" s="517">
        <v>200253</v>
      </c>
      <c r="B1119" s="517" t="s">
        <v>2810</v>
      </c>
      <c r="C1119" s="518" t="s">
        <v>16122</v>
      </c>
      <c r="D1119" s="519">
        <v>60.17</v>
      </c>
    </row>
    <row r="1120" spans="1:4" ht="24.95" customHeight="1" x14ac:dyDescent="0.2">
      <c r="A1120" s="517">
        <v>200254</v>
      </c>
      <c r="B1120" s="517" t="s">
        <v>2811</v>
      </c>
      <c r="C1120" s="518" t="s">
        <v>16122</v>
      </c>
      <c r="D1120" s="519">
        <v>60.17</v>
      </c>
    </row>
    <row r="1121" spans="1:4" ht="24.95" customHeight="1" x14ac:dyDescent="0.2">
      <c r="A1121" s="561">
        <v>2003</v>
      </c>
      <c r="B1121" s="561" t="s">
        <v>66</v>
      </c>
      <c r="C1121" s="562"/>
      <c r="D1121" s="563"/>
    </row>
    <row r="1122" spans="1:4" ht="24.95" customHeight="1" x14ac:dyDescent="0.2">
      <c r="A1122" s="517">
        <v>200303</v>
      </c>
      <c r="B1122" s="517" t="s">
        <v>2812</v>
      </c>
      <c r="C1122" s="518" t="s">
        <v>16122</v>
      </c>
      <c r="D1122" s="519">
        <v>8.3800000000000008</v>
      </c>
    </row>
    <row r="1123" spans="1:4" ht="24.95" customHeight="1" x14ac:dyDescent="0.2">
      <c r="A1123" s="517">
        <v>200305</v>
      </c>
      <c r="B1123" s="517" t="s">
        <v>3602</v>
      </c>
      <c r="C1123" s="518" t="s">
        <v>15866</v>
      </c>
      <c r="D1123" s="519">
        <v>137.82</v>
      </c>
    </row>
    <row r="1124" spans="1:4" ht="24.95" customHeight="1" x14ac:dyDescent="0.2">
      <c r="A1124" s="517">
        <v>200306</v>
      </c>
      <c r="B1124" s="517" t="s">
        <v>3603</v>
      </c>
      <c r="C1124" s="518" t="s">
        <v>15866</v>
      </c>
      <c r="D1124" s="519">
        <v>151.54</v>
      </c>
    </row>
    <row r="1125" spans="1:4" ht="24.95" customHeight="1" x14ac:dyDescent="0.2">
      <c r="A1125" s="517">
        <v>200307</v>
      </c>
      <c r="B1125" s="517" t="s">
        <v>2813</v>
      </c>
      <c r="C1125" s="518" t="s">
        <v>15866</v>
      </c>
      <c r="D1125" s="519">
        <v>147.79</v>
      </c>
    </row>
    <row r="1126" spans="1:4" ht="24.95" customHeight="1" x14ac:dyDescent="0.2">
      <c r="A1126" s="517">
        <v>200323</v>
      </c>
      <c r="B1126" s="517" t="s">
        <v>2814</v>
      </c>
      <c r="C1126" s="518" t="s">
        <v>15866</v>
      </c>
      <c r="D1126" s="519">
        <v>107.19</v>
      </c>
    </row>
    <row r="1127" spans="1:4" ht="24.95" customHeight="1" x14ac:dyDescent="0.2">
      <c r="A1127" s="517">
        <v>200326</v>
      </c>
      <c r="B1127" s="517" t="s">
        <v>2815</v>
      </c>
      <c r="C1127" s="518" t="s">
        <v>16122</v>
      </c>
      <c r="D1127" s="519">
        <v>18.05</v>
      </c>
    </row>
    <row r="1128" spans="1:4" ht="24.95" customHeight="1" x14ac:dyDescent="0.2">
      <c r="A1128" s="561">
        <v>2004</v>
      </c>
      <c r="B1128" s="561" t="s">
        <v>2816</v>
      </c>
      <c r="C1128" s="562"/>
      <c r="D1128" s="563"/>
    </row>
    <row r="1129" spans="1:4" ht="24.95" customHeight="1" x14ac:dyDescent="0.2">
      <c r="A1129" s="517">
        <v>200401</v>
      </c>
      <c r="B1129" s="517" t="s">
        <v>2817</v>
      </c>
      <c r="C1129" s="518" t="s">
        <v>16122</v>
      </c>
      <c r="D1129" s="519">
        <v>9.8800000000000008</v>
      </c>
    </row>
    <row r="1130" spans="1:4" ht="24.95" customHeight="1" x14ac:dyDescent="0.2">
      <c r="A1130" s="517">
        <v>200402</v>
      </c>
      <c r="B1130" s="517" t="s">
        <v>3604</v>
      </c>
      <c r="C1130" s="518" t="s">
        <v>16122</v>
      </c>
      <c r="D1130" s="519">
        <v>0.99</v>
      </c>
    </row>
    <row r="1131" spans="1:4" ht="24.95" customHeight="1" x14ac:dyDescent="0.2">
      <c r="A1131" s="517">
        <v>200404</v>
      </c>
      <c r="B1131" s="517" t="s">
        <v>2818</v>
      </c>
      <c r="C1131" s="518" t="s">
        <v>16122</v>
      </c>
      <c r="D1131" s="519">
        <v>19.43</v>
      </c>
    </row>
    <row r="1132" spans="1:4" ht="24.95" customHeight="1" x14ac:dyDescent="0.2">
      <c r="A1132" s="561">
        <v>2005</v>
      </c>
      <c r="B1132" s="561" t="s">
        <v>2819</v>
      </c>
      <c r="C1132" s="562"/>
      <c r="D1132" s="563"/>
    </row>
    <row r="1133" spans="1:4" ht="24.95" customHeight="1" x14ac:dyDescent="0.2">
      <c r="A1133" s="517">
        <v>200511</v>
      </c>
      <c r="B1133" s="517" t="s">
        <v>751</v>
      </c>
      <c r="C1133" s="518" t="s">
        <v>2885</v>
      </c>
      <c r="D1133" s="519">
        <v>179.06</v>
      </c>
    </row>
    <row r="1134" spans="1:4" ht="24.95" customHeight="1" x14ac:dyDescent="0.2">
      <c r="A1134" s="517">
        <v>200512</v>
      </c>
      <c r="B1134" s="517" t="s">
        <v>2820</v>
      </c>
      <c r="C1134" s="518" t="s">
        <v>2885</v>
      </c>
      <c r="D1134" s="519">
        <v>484.53</v>
      </c>
    </row>
    <row r="1135" spans="1:4" ht="24.95" customHeight="1" x14ac:dyDescent="0.2">
      <c r="A1135" s="517">
        <v>200513</v>
      </c>
      <c r="B1135" s="517" t="s">
        <v>16601</v>
      </c>
      <c r="C1135" s="518" t="s">
        <v>2885</v>
      </c>
      <c r="D1135" s="519">
        <v>1019.11</v>
      </c>
    </row>
    <row r="1136" spans="1:4" ht="24.95" customHeight="1" x14ac:dyDescent="0.2">
      <c r="A1136" s="517">
        <v>200549</v>
      </c>
      <c r="B1136" s="517" t="s">
        <v>2821</v>
      </c>
      <c r="C1136" s="518" t="s">
        <v>2885</v>
      </c>
      <c r="D1136" s="519">
        <v>52.87</v>
      </c>
    </row>
    <row r="1137" spans="1:4" ht="24.95" customHeight="1" x14ac:dyDescent="0.2">
      <c r="A1137" s="517">
        <v>200562</v>
      </c>
      <c r="B1137" s="517" t="s">
        <v>3605</v>
      </c>
      <c r="C1137" s="518" t="s">
        <v>2885</v>
      </c>
      <c r="D1137" s="519">
        <v>334.78</v>
      </c>
    </row>
    <row r="1138" spans="1:4" ht="24.95" customHeight="1" x14ac:dyDescent="0.2">
      <c r="A1138" s="517">
        <v>200563</v>
      </c>
      <c r="B1138" s="517" t="s">
        <v>2822</v>
      </c>
      <c r="C1138" s="518" t="s">
        <v>5</v>
      </c>
      <c r="D1138" s="519">
        <v>178.61</v>
      </c>
    </row>
    <row r="1139" spans="1:4" ht="24.95" customHeight="1" x14ac:dyDescent="0.2">
      <c r="A1139" s="517">
        <v>200572</v>
      </c>
      <c r="B1139" s="517" t="s">
        <v>3606</v>
      </c>
      <c r="C1139" s="518" t="s">
        <v>2885</v>
      </c>
      <c r="D1139" s="519">
        <v>2035.53</v>
      </c>
    </row>
    <row r="1140" spans="1:4" ht="24.95" customHeight="1" x14ac:dyDescent="0.2">
      <c r="A1140" s="517">
        <v>200573</v>
      </c>
      <c r="B1140" s="517" t="s">
        <v>64</v>
      </c>
      <c r="C1140" s="518" t="s">
        <v>5</v>
      </c>
      <c r="D1140" s="519">
        <v>153.65</v>
      </c>
    </row>
    <row r="1141" spans="1:4" ht="24.95" customHeight="1" x14ac:dyDescent="0.2">
      <c r="A1141" s="517">
        <v>200576</v>
      </c>
      <c r="B1141" s="517" t="s">
        <v>3607</v>
      </c>
      <c r="C1141" s="518" t="s">
        <v>2885</v>
      </c>
      <c r="D1141" s="519">
        <v>773.7</v>
      </c>
    </row>
    <row r="1142" spans="1:4" ht="24.95" customHeight="1" x14ac:dyDescent="0.2">
      <c r="A1142" s="561">
        <v>2007</v>
      </c>
      <c r="B1142" s="561" t="s">
        <v>2823</v>
      </c>
      <c r="C1142" s="562"/>
      <c r="D1142" s="563"/>
    </row>
    <row r="1143" spans="1:4" ht="24.95" customHeight="1" x14ac:dyDescent="0.2">
      <c r="A1143" s="517">
        <v>200702</v>
      </c>
      <c r="B1143" s="517" t="s">
        <v>16602</v>
      </c>
      <c r="C1143" s="518" t="s">
        <v>16122</v>
      </c>
      <c r="D1143" s="519">
        <v>95.32</v>
      </c>
    </row>
    <row r="1144" spans="1:4" ht="24.95" customHeight="1" x14ac:dyDescent="0.2">
      <c r="A1144" s="517">
        <v>200703</v>
      </c>
      <c r="B1144" s="517" t="s">
        <v>2824</v>
      </c>
      <c r="C1144" s="518" t="s">
        <v>5</v>
      </c>
      <c r="D1144" s="519">
        <v>29.18</v>
      </c>
    </row>
    <row r="1145" spans="1:4" ht="24.95" customHeight="1" x14ac:dyDescent="0.2">
      <c r="A1145" s="517">
        <v>200704</v>
      </c>
      <c r="B1145" s="517" t="s">
        <v>2825</v>
      </c>
      <c r="C1145" s="518" t="s">
        <v>16122</v>
      </c>
      <c r="D1145" s="519">
        <v>31.94</v>
      </c>
    </row>
    <row r="1146" spans="1:4" ht="24.95" customHeight="1" x14ac:dyDescent="0.2">
      <c r="A1146" s="517">
        <v>200705</v>
      </c>
      <c r="B1146" s="517" t="s">
        <v>2826</v>
      </c>
      <c r="C1146" s="518" t="s">
        <v>2885</v>
      </c>
      <c r="D1146" s="519">
        <v>214.58</v>
      </c>
    </row>
    <row r="1147" spans="1:4" ht="24.95" customHeight="1" x14ac:dyDescent="0.2">
      <c r="A1147" s="517">
        <v>200706</v>
      </c>
      <c r="B1147" s="517" t="s">
        <v>2827</v>
      </c>
      <c r="C1147" s="518" t="s">
        <v>2885</v>
      </c>
      <c r="D1147" s="519">
        <v>3283.23</v>
      </c>
    </row>
    <row r="1148" spans="1:4" ht="24.95" customHeight="1" x14ac:dyDescent="0.2">
      <c r="A1148" s="517">
        <v>200707</v>
      </c>
      <c r="B1148" s="517" t="s">
        <v>754</v>
      </c>
      <c r="C1148" s="518" t="s">
        <v>2885</v>
      </c>
      <c r="D1148" s="519">
        <v>1154.1099999999999</v>
      </c>
    </row>
    <row r="1149" spans="1:4" ht="24.95" customHeight="1" x14ac:dyDescent="0.2">
      <c r="A1149" s="517">
        <v>200708</v>
      </c>
      <c r="B1149" s="517" t="s">
        <v>2828</v>
      </c>
      <c r="C1149" s="518" t="s">
        <v>2885</v>
      </c>
      <c r="D1149" s="519">
        <v>1325.14</v>
      </c>
    </row>
    <row r="1150" spans="1:4" ht="24.95" customHeight="1" x14ac:dyDescent="0.2">
      <c r="A1150" s="517">
        <v>200709</v>
      </c>
      <c r="B1150" s="517" t="s">
        <v>2829</v>
      </c>
      <c r="C1150" s="518" t="s">
        <v>2885</v>
      </c>
      <c r="D1150" s="519">
        <v>688</v>
      </c>
    </row>
    <row r="1151" spans="1:4" ht="24.95" customHeight="1" x14ac:dyDescent="0.2">
      <c r="A1151" s="517">
        <v>200710</v>
      </c>
      <c r="B1151" s="517" t="s">
        <v>2830</v>
      </c>
      <c r="C1151" s="518" t="s">
        <v>2885</v>
      </c>
      <c r="D1151" s="519">
        <v>4706.12</v>
      </c>
    </row>
    <row r="1152" spans="1:4" ht="24.95" customHeight="1" x14ac:dyDescent="0.2">
      <c r="A1152" s="517">
        <v>200711</v>
      </c>
      <c r="B1152" s="517" t="s">
        <v>2831</v>
      </c>
      <c r="C1152" s="518" t="s">
        <v>16122</v>
      </c>
      <c r="D1152" s="519">
        <v>193.54</v>
      </c>
    </row>
    <row r="1153" spans="1:4" ht="24.95" customHeight="1" x14ac:dyDescent="0.2">
      <c r="A1153" s="517">
        <v>200713</v>
      </c>
      <c r="B1153" s="517" t="s">
        <v>753</v>
      </c>
      <c r="C1153" s="518" t="s">
        <v>2885</v>
      </c>
      <c r="D1153" s="519">
        <v>137.44999999999999</v>
      </c>
    </row>
    <row r="1154" spans="1:4" ht="24.95" customHeight="1" x14ac:dyDescent="0.2">
      <c r="A1154" s="517">
        <v>200714</v>
      </c>
      <c r="B1154" s="517" t="s">
        <v>2832</v>
      </c>
      <c r="C1154" s="518" t="s">
        <v>16122</v>
      </c>
      <c r="D1154" s="519">
        <v>13.02</v>
      </c>
    </row>
    <row r="1155" spans="1:4" ht="24.95" customHeight="1" x14ac:dyDescent="0.2">
      <c r="A1155" s="517">
        <v>200715</v>
      </c>
      <c r="B1155" s="517" t="s">
        <v>3666</v>
      </c>
      <c r="C1155" s="518" t="s">
        <v>16122</v>
      </c>
      <c r="D1155" s="519">
        <v>166.07</v>
      </c>
    </row>
    <row r="1156" spans="1:4" ht="24.95" customHeight="1" x14ac:dyDescent="0.2">
      <c r="A1156" s="517">
        <v>200716</v>
      </c>
      <c r="B1156" s="517" t="s">
        <v>2833</v>
      </c>
      <c r="C1156" s="518" t="s">
        <v>16122</v>
      </c>
      <c r="D1156" s="519">
        <v>132.37</v>
      </c>
    </row>
    <row r="1157" spans="1:4" ht="24.95" customHeight="1" x14ac:dyDescent="0.2">
      <c r="A1157" s="517">
        <v>200717</v>
      </c>
      <c r="B1157" s="517" t="s">
        <v>2834</v>
      </c>
      <c r="C1157" s="518" t="s">
        <v>5</v>
      </c>
      <c r="D1157" s="519">
        <v>4.71</v>
      </c>
    </row>
    <row r="1158" spans="1:4" ht="24.95" customHeight="1" x14ac:dyDescent="0.2">
      <c r="A1158" s="517">
        <v>200720</v>
      </c>
      <c r="B1158" s="517" t="s">
        <v>3608</v>
      </c>
      <c r="C1158" s="518" t="s">
        <v>16122</v>
      </c>
      <c r="D1158" s="519">
        <v>42.44</v>
      </c>
    </row>
    <row r="1159" spans="1:4" ht="24.95" customHeight="1" x14ac:dyDescent="0.2">
      <c r="A1159" s="517">
        <v>200721</v>
      </c>
      <c r="B1159" s="517" t="s">
        <v>16603</v>
      </c>
      <c r="C1159" s="518" t="s">
        <v>16122</v>
      </c>
      <c r="D1159" s="519">
        <v>14.96</v>
      </c>
    </row>
    <row r="1160" spans="1:4" ht="24.95" customHeight="1" x14ac:dyDescent="0.2">
      <c r="A1160" s="517">
        <v>200722</v>
      </c>
      <c r="B1160" s="517" t="s">
        <v>2835</v>
      </c>
      <c r="C1160" s="518" t="s">
        <v>2885</v>
      </c>
      <c r="D1160" s="519">
        <v>507.67</v>
      </c>
    </row>
    <row r="1161" spans="1:4" ht="24.95" customHeight="1" x14ac:dyDescent="0.2">
      <c r="A1161" s="517">
        <v>200725</v>
      </c>
      <c r="B1161" s="517" t="s">
        <v>2836</v>
      </c>
      <c r="C1161" s="518" t="s">
        <v>5</v>
      </c>
      <c r="D1161" s="519">
        <v>46.68</v>
      </c>
    </row>
    <row r="1162" spans="1:4" ht="24.95" customHeight="1" x14ac:dyDescent="0.2">
      <c r="A1162" s="517">
        <v>200726</v>
      </c>
      <c r="B1162" s="517" t="s">
        <v>2837</v>
      </c>
      <c r="C1162" s="518" t="s">
        <v>16122</v>
      </c>
      <c r="D1162" s="519">
        <v>135.44</v>
      </c>
    </row>
    <row r="1163" spans="1:4" ht="24.95" customHeight="1" x14ac:dyDescent="0.2">
      <c r="A1163" s="517">
        <v>200728</v>
      </c>
      <c r="B1163" s="517" t="s">
        <v>2838</v>
      </c>
      <c r="C1163" s="518" t="s">
        <v>16122</v>
      </c>
      <c r="D1163" s="519">
        <v>147.58000000000001</v>
      </c>
    </row>
    <row r="1164" spans="1:4" ht="24.95" customHeight="1" x14ac:dyDescent="0.2">
      <c r="A1164" s="517">
        <v>200738</v>
      </c>
      <c r="B1164" s="517" t="s">
        <v>16604</v>
      </c>
      <c r="C1164" s="518" t="s">
        <v>175</v>
      </c>
      <c r="D1164" s="519">
        <v>23.86</v>
      </c>
    </row>
    <row r="1165" spans="1:4" ht="24.95" customHeight="1" x14ac:dyDescent="0.2">
      <c r="A1165" s="561">
        <v>21</v>
      </c>
      <c r="B1165" s="561" t="s">
        <v>2839</v>
      </c>
      <c r="C1165" s="562"/>
      <c r="D1165" s="563"/>
    </row>
    <row r="1166" spans="1:4" ht="24.95" customHeight="1" x14ac:dyDescent="0.2">
      <c r="A1166" s="561">
        <v>2101</v>
      </c>
      <c r="B1166" s="561" t="s">
        <v>2840</v>
      </c>
      <c r="C1166" s="562"/>
      <c r="D1166" s="563"/>
    </row>
    <row r="1167" spans="1:4" ht="24.95" customHeight="1" x14ac:dyDescent="0.2">
      <c r="A1167" s="517">
        <v>210102</v>
      </c>
      <c r="B1167" s="517" t="s">
        <v>3609</v>
      </c>
      <c r="C1167" s="518" t="s">
        <v>16122</v>
      </c>
      <c r="D1167" s="519">
        <v>280.61</v>
      </c>
    </row>
    <row r="1168" spans="1:4" ht="24.95" customHeight="1" x14ac:dyDescent="0.2">
      <c r="A1168" s="517">
        <v>210105</v>
      </c>
      <c r="B1168" s="517" t="s">
        <v>2841</v>
      </c>
      <c r="C1168" s="518" t="s">
        <v>16122</v>
      </c>
      <c r="D1168" s="519">
        <v>88.07</v>
      </c>
    </row>
    <row r="1169" spans="1:4" ht="24.95" customHeight="1" x14ac:dyDescent="0.2">
      <c r="A1169" s="517">
        <v>210107</v>
      </c>
      <c r="B1169" s="517" t="s">
        <v>2842</v>
      </c>
      <c r="C1169" s="518" t="s">
        <v>2885</v>
      </c>
      <c r="D1169" s="519">
        <v>4486.8900000000003</v>
      </c>
    </row>
    <row r="1170" spans="1:4" ht="24.95" customHeight="1" x14ac:dyDescent="0.2">
      <c r="A1170" s="517">
        <v>210109</v>
      </c>
      <c r="B1170" s="517" t="s">
        <v>2843</v>
      </c>
      <c r="C1170" s="518" t="s">
        <v>2885</v>
      </c>
      <c r="D1170" s="519">
        <v>498.17</v>
      </c>
    </row>
    <row r="1171" spans="1:4" ht="24.95" customHeight="1" x14ac:dyDescent="0.2">
      <c r="A1171" s="517">
        <v>210113</v>
      </c>
      <c r="B1171" s="517" t="s">
        <v>2844</v>
      </c>
      <c r="C1171" s="518" t="s">
        <v>2885</v>
      </c>
      <c r="D1171" s="519">
        <v>3636.69</v>
      </c>
    </row>
    <row r="1172" spans="1:4" ht="24.95" customHeight="1" x14ac:dyDescent="0.2">
      <c r="A1172" s="561">
        <v>2102</v>
      </c>
      <c r="B1172" s="561" t="s">
        <v>2845</v>
      </c>
      <c r="C1172" s="562"/>
      <c r="D1172" s="563"/>
    </row>
    <row r="1173" spans="1:4" ht="24.95" customHeight="1" x14ac:dyDescent="0.2">
      <c r="A1173" s="517">
        <v>210210</v>
      </c>
      <c r="B1173" s="517" t="s">
        <v>3610</v>
      </c>
      <c r="C1173" s="518" t="s">
        <v>16122</v>
      </c>
      <c r="D1173" s="519">
        <v>298.56</v>
      </c>
    </row>
    <row r="1174" spans="1:4" ht="24.95" customHeight="1" x14ac:dyDescent="0.2">
      <c r="A1174" s="561">
        <v>2103</v>
      </c>
      <c r="B1174" s="561" t="s">
        <v>2846</v>
      </c>
      <c r="C1174" s="562"/>
      <c r="D1174" s="563"/>
    </row>
    <row r="1175" spans="1:4" ht="24.95" customHeight="1" x14ac:dyDescent="0.2">
      <c r="A1175" s="517">
        <v>210301</v>
      </c>
      <c r="B1175" s="517" t="s">
        <v>2847</v>
      </c>
      <c r="C1175" s="518" t="s">
        <v>5</v>
      </c>
      <c r="D1175" s="519">
        <v>242.43</v>
      </c>
    </row>
    <row r="1176" spans="1:4" ht="24.95" customHeight="1" x14ac:dyDescent="0.2">
      <c r="A1176" s="517">
        <v>210302</v>
      </c>
      <c r="B1176" s="517" t="s">
        <v>2848</v>
      </c>
      <c r="C1176" s="518" t="s">
        <v>5</v>
      </c>
      <c r="D1176" s="519">
        <v>165.5</v>
      </c>
    </row>
    <row r="1177" spans="1:4" ht="24.95" customHeight="1" x14ac:dyDescent="0.2">
      <c r="A1177" s="517">
        <v>210304</v>
      </c>
      <c r="B1177" s="517" t="s">
        <v>2849</v>
      </c>
      <c r="C1177" s="518" t="s">
        <v>5</v>
      </c>
      <c r="D1177" s="519">
        <v>231.82</v>
      </c>
    </row>
    <row r="1178" spans="1:4" ht="24.95" customHeight="1" x14ac:dyDescent="0.2">
      <c r="A1178" s="517">
        <v>210316</v>
      </c>
      <c r="B1178" s="517" t="s">
        <v>3611</v>
      </c>
      <c r="C1178" s="518" t="s">
        <v>2885</v>
      </c>
      <c r="D1178" s="519">
        <v>480.7</v>
      </c>
    </row>
    <row r="1179" spans="1:4" ht="24.95" customHeight="1" x14ac:dyDescent="0.2">
      <c r="A1179" s="517">
        <v>210321</v>
      </c>
      <c r="B1179" s="517" t="s">
        <v>3612</v>
      </c>
      <c r="C1179" s="518" t="s">
        <v>2885</v>
      </c>
      <c r="D1179" s="519">
        <v>129.88999999999999</v>
      </c>
    </row>
    <row r="1180" spans="1:4" ht="24.95" customHeight="1" x14ac:dyDescent="0.2">
      <c r="A1180" s="517">
        <v>210322</v>
      </c>
      <c r="B1180" s="517" t="s">
        <v>3613</v>
      </c>
      <c r="C1180" s="518" t="s">
        <v>5</v>
      </c>
      <c r="D1180" s="519">
        <v>92.61</v>
      </c>
    </row>
    <row r="1181" spans="1:4" ht="24.95" customHeight="1" x14ac:dyDescent="0.2">
      <c r="A1181" s="561">
        <v>22</v>
      </c>
      <c r="B1181" s="561" t="s">
        <v>3614</v>
      </c>
      <c r="C1181" s="562"/>
      <c r="D1181" s="563"/>
    </row>
    <row r="1182" spans="1:4" ht="24.95" customHeight="1" x14ac:dyDescent="0.2">
      <c r="A1182" s="561">
        <v>2208</v>
      </c>
      <c r="B1182" s="561" t="s">
        <v>3615</v>
      </c>
      <c r="C1182" s="562"/>
      <c r="D1182" s="563"/>
    </row>
    <row r="1183" spans="1:4" ht="24.95" customHeight="1" x14ac:dyDescent="0.2">
      <c r="A1183" s="517">
        <v>220803</v>
      </c>
      <c r="B1183" s="517" t="s">
        <v>3616</v>
      </c>
      <c r="C1183" s="518" t="s">
        <v>762</v>
      </c>
      <c r="D1183" s="519">
        <v>3546</v>
      </c>
    </row>
    <row r="1184" spans="1:4" ht="24.95" customHeight="1" x14ac:dyDescent="0.2">
      <c r="A1184" s="561">
        <v>31</v>
      </c>
      <c r="B1184" s="561" t="s">
        <v>3617</v>
      </c>
      <c r="C1184" s="562"/>
      <c r="D1184" s="563"/>
    </row>
    <row r="1185" spans="1:4" ht="24.95" customHeight="1" x14ac:dyDescent="0.2">
      <c r="A1185" s="561">
        <v>3106</v>
      </c>
      <c r="B1185" s="561" t="s">
        <v>3618</v>
      </c>
      <c r="C1185" s="562"/>
      <c r="D1185" s="563"/>
    </row>
    <row r="1186" spans="1:4" ht="24.95" customHeight="1" x14ac:dyDescent="0.2">
      <c r="A1186" s="517">
        <v>310601</v>
      </c>
      <c r="B1186" s="517" t="s">
        <v>3619</v>
      </c>
      <c r="C1186" s="518" t="s">
        <v>16605</v>
      </c>
      <c r="D1186" s="519">
        <v>1311.23</v>
      </c>
    </row>
    <row r="1187" spans="1:4" ht="24.95" customHeight="1" x14ac:dyDescent="0.2">
      <c r="A1187" s="561">
        <v>3108</v>
      </c>
      <c r="B1187" s="561" t="s">
        <v>3620</v>
      </c>
      <c r="C1187" s="562"/>
      <c r="D1187" s="563"/>
    </row>
    <row r="1188" spans="1:4" ht="24.95" customHeight="1" x14ac:dyDescent="0.2">
      <c r="A1188" s="517">
        <v>310801</v>
      </c>
      <c r="B1188" s="517" t="s">
        <v>3621</v>
      </c>
      <c r="C1188" s="518" t="s">
        <v>2885</v>
      </c>
      <c r="D1188" s="519">
        <v>11.36</v>
      </c>
    </row>
    <row r="1189" spans="1:4" ht="24.95" customHeight="1" x14ac:dyDescent="0.2">
      <c r="A1189" s="517">
        <v>310802</v>
      </c>
      <c r="B1189" s="517" t="s">
        <v>3622</v>
      </c>
      <c r="C1189" s="518" t="s">
        <v>2885</v>
      </c>
      <c r="D1189" s="519">
        <v>108.73</v>
      </c>
    </row>
    <row r="1190" spans="1:4" ht="24.95" customHeight="1" x14ac:dyDescent="0.2">
      <c r="A1190" s="517">
        <v>310803</v>
      </c>
      <c r="B1190" s="517" t="s">
        <v>3623</v>
      </c>
      <c r="C1190" s="518" t="s">
        <v>2885</v>
      </c>
      <c r="D1190" s="519">
        <v>24.19</v>
      </c>
    </row>
    <row r="1191" spans="1:4" ht="24.95" customHeight="1" x14ac:dyDescent="0.2">
      <c r="A1191" s="517">
        <v>310804</v>
      </c>
      <c r="B1191" s="517" t="s">
        <v>3624</v>
      </c>
      <c r="C1191" s="518" t="s">
        <v>2885</v>
      </c>
      <c r="D1191" s="519">
        <v>51.5</v>
      </c>
    </row>
    <row r="1192" spans="1:4" ht="24.95" customHeight="1" x14ac:dyDescent="0.2">
      <c r="A1192" s="517">
        <v>310805</v>
      </c>
      <c r="B1192" s="517" t="s">
        <v>3625</v>
      </c>
      <c r="C1192" s="518" t="s">
        <v>2885</v>
      </c>
      <c r="D1192" s="519">
        <v>4.96</v>
      </c>
    </row>
    <row r="1193" spans="1:4" ht="24.95" customHeight="1" x14ac:dyDescent="0.2">
      <c r="A1193" s="517">
        <v>310806</v>
      </c>
      <c r="B1193" s="517" t="s">
        <v>3626</v>
      </c>
      <c r="C1193" s="518" t="s">
        <v>2885</v>
      </c>
      <c r="D1193" s="519">
        <v>8.7799999999999994</v>
      </c>
    </row>
    <row r="1194" spans="1:4" ht="24.95" customHeight="1" x14ac:dyDescent="0.2">
      <c r="A1194" s="517">
        <v>310807</v>
      </c>
      <c r="B1194" s="517" t="s">
        <v>3627</v>
      </c>
      <c r="C1194" s="518" t="s">
        <v>2885</v>
      </c>
      <c r="D1194" s="519">
        <v>14.82</v>
      </c>
    </row>
    <row r="1195" spans="1:4" ht="24.95" customHeight="1" x14ac:dyDescent="0.2">
      <c r="A1195" s="517">
        <v>310808</v>
      </c>
      <c r="B1195" s="517" t="s">
        <v>3628</v>
      </c>
      <c r="C1195" s="518" t="s">
        <v>2885</v>
      </c>
      <c r="D1195" s="519">
        <v>1.51</v>
      </c>
    </row>
    <row r="1196" spans="1:4" ht="24.95" customHeight="1" x14ac:dyDescent="0.2">
      <c r="A1196" s="517">
        <v>310809</v>
      </c>
      <c r="B1196" s="517" t="s">
        <v>3629</v>
      </c>
      <c r="C1196" s="518" t="s">
        <v>2885</v>
      </c>
      <c r="D1196" s="519">
        <v>76.22</v>
      </c>
    </row>
    <row r="1197" spans="1:4" ht="24.95" customHeight="1" x14ac:dyDescent="0.2">
      <c r="A1197" s="561">
        <v>3109</v>
      </c>
      <c r="B1197" s="561" t="s">
        <v>3630</v>
      </c>
      <c r="C1197" s="562"/>
      <c r="D1197" s="563"/>
    </row>
    <row r="1198" spans="1:4" ht="24.95" customHeight="1" x14ac:dyDescent="0.2">
      <c r="A1198" s="517">
        <v>310901</v>
      </c>
      <c r="B1198" s="517" t="s">
        <v>3631</v>
      </c>
      <c r="C1198" s="518" t="s">
        <v>2885</v>
      </c>
      <c r="D1198" s="519">
        <v>59.56</v>
      </c>
    </row>
    <row r="1199" spans="1:4" ht="24.95" customHeight="1" x14ac:dyDescent="0.2">
      <c r="A1199" s="517">
        <v>310902</v>
      </c>
      <c r="B1199" s="517" t="s">
        <v>3632</v>
      </c>
      <c r="C1199" s="518" t="s">
        <v>2885</v>
      </c>
      <c r="D1199" s="519">
        <v>35.81</v>
      </c>
    </row>
    <row r="1200" spans="1:4" ht="24.95" customHeight="1" x14ac:dyDescent="0.2">
      <c r="A1200" s="517">
        <v>310903</v>
      </c>
      <c r="B1200" s="517" t="s">
        <v>3633</v>
      </c>
      <c r="C1200" s="518" t="s">
        <v>2885</v>
      </c>
      <c r="D1200" s="519">
        <v>49.05</v>
      </c>
    </row>
    <row r="1201" spans="1:4" ht="24.95" customHeight="1" x14ac:dyDescent="0.2">
      <c r="A1201" s="517">
        <v>310904</v>
      </c>
      <c r="B1201" s="517" t="s">
        <v>3634</v>
      </c>
      <c r="C1201" s="518" t="s">
        <v>2885</v>
      </c>
      <c r="D1201" s="519">
        <v>61.68</v>
      </c>
    </row>
    <row r="1202" spans="1:4" ht="24.95" customHeight="1" x14ac:dyDescent="0.2">
      <c r="A1202" s="517">
        <v>310905</v>
      </c>
      <c r="B1202" s="517" t="s">
        <v>3635</v>
      </c>
      <c r="C1202" s="518" t="s">
        <v>2885</v>
      </c>
      <c r="D1202" s="519">
        <v>23.67</v>
      </c>
    </row>
    <row r="1203" spans="1:4" ht="24.95" customHeight="1" x14ac:dyDescent="0.2">
      <c r="A1203" s="517">
        <v>310906</v>
      </c>
      <c r="B1203" s="517" t="s">
        <v>3636</v>
      </c>
      <c r="C1203" s="518" t="s">
        <v>2885</v>
      </c>
      <c r="D1203" s="519">
        <v>34.96</v>
      </c>
    </row>
    <row r="1204" spans="1:4" ht="24.95" customHeight="1" x14ac:dyDescent="0.2">
      <c r="A1204" s="517">
        <v>310907</v>
      </c>
      <c r="B1204" s="517" t="s">
        <v>3637</v>
      </c>
      <c r="C1204" s="518" t="s">
        <v>2885</v>
      </c>
      <c r="D1204" s="519">
        <v>26.83</v>
      </c>
    </row>
    <row r="1205" spans="1:4" ht="24.95" customHeight="1" x14ac:dyDescent="0.2">
      <c r="A1205" s="517">
        <v>310908</v>
      </c>
      <c r="B1205" s="517" t="s">
        <v>3638</v>
      </c>
      <c r="C1205" s="518" t="s">
        <v>2885</v>
      </c>
      <c r="D1205" s="519">
        <v>114.67</v>
      </c>
    </row>
    <row r="1206" spans="1:4" ht="24.95" customHeight="1" x14ac:dyDescent="0.2">
      <c r="A1206" s="517">
        <v>310909</v>
      </c>
      <c r="B1206" s="517" t="s">
        <v>3639</v>
      </c>
      <c r="C1206" s="518" t="s">
        <v>2885</v>
      </c>
      <c r="D1206" s="519">
        <v>55.58</v>
      </c>
    </row>
    <row r="1207" spans="1:4" ht="24.95" customHeight="1" x14ac:dyDescent="0.2">
      <c r="A1207" s="517">
        <v>310910</v>
      </c>
      <c r="B1207" s="517" t="s">
        <v>3640</v>
      </c>
      <c r="C1207" s="518" t="s">
        <v>2885</v>
      </c>
      <c r="D1207" s="519">
        <v>41.78</v>
      </c>
    </row>
    <row r="1208" spans="1:4" ht="24.95" customHeight="1" x14ac:dyDescent="0.2">
      <c r="A1208" s="517">
        <v>310911</v>
      </c>
      <c r="B1208" s="517" t="s">
        <v>3641</v>
      </c>
      <c r="C1208" s="518" t="s">
        <v>2885</v>
      </c>
      <c r="D1208" s="519">
        <v>40.85</v>
      </c>
    </row>
    <row r="1209" spans="1:4" ht="24.95" customHeight="1" x14ac:dyDescent="0.2">
      <c r="A1209" s="517">
        <v>310912</v>
      </c>
      <c r="B1209" s="517" t="s">
        <v>3642</v>
      </c>
      <c r="C1209" s="518" t="s">
        <v>2885</v>
      </c>
      <c r="D1209" s="519">
        <v>540.59</v>
      </c>
    </row>
    <row r="1210" spans="1:4" ht="24.95" customHeight="1" x14ac:dyDescent="0.2">
      <c r="A1210" s="517">
        <v>310913</v>
      </c>
      <c r="B1210" s="517" t="s">
        <v>3643</v>
      </c>
      <c r="C1210" s="518" t="s">
        <v>2885</v>
      </c>
      <c r="D1210" s="519">
        <v>708.17</v>
      </c>
    </row>
    <row r="1211" spans="1:4" ht="24.95" customHeight="1" x14ac:dyDescent="0.2">
      <c r="A1211" s="517">
        <v>310914</v>
      </c>
      <c r="B1211" s="517" t="s">
        <v>3644</v>
      </c>
      <c r="C1211" s="518" t="s">
        <v>2885</v>
      </c>
      <c r="D1211" s="519">
        <v>150.06</v>
      </c>
    </row>
    <row r="1212" spans="1:4" ht="24.95" customHeight="1" x14ac:dyDescent="0.2">
      <c r="A1212" s="561">
        <v>3110</v>
      </c>
      <c r="B1212" s="561" t="s">
        <v>3645</v>
      </c>
      <c r="C1212" s="562"/>
      <c r="D1212" s="563"/>
    </row>
    <row r="1213" spans="1:4" ht="24.95" customHeight="1" x14ac:dyDescent="0.2">
      <c r="A1213" s="517">
        <v>311001</v>
      </c>
      <c r="B1213" s="517" t="s">
        <v>3646</v>
      </c>
      <c r="C1213" s="518" t="s">
        <v>2885</v>
      </c>
      <c r="D1213" s="519">
        <v>13.09</v>
      </c>
    </row>
    <row r="1214" spans="1:4" ht="24.95" customHeight="1" x14ac:dyDescent="0.2">
      <c r="A1214" s="561">
        <v>3120</v>
      </c>
      <c r="B1214" s="561" t="s">
        <v>16606</v>
      </c>
      <c r="C1214" s="562"/>
      <c r="D1214" s="563"/>
    </row>
    <row r="1215" spans="1:4" ht="24.95" customHeight="1" x14ac:dyDescent="0.2">
      <c r="A1215" s="517">
        <v>312001</v>
      </c>
      <c r="B1215" s="517" t="s">
        <v>16607</v>
      </c>
      <c r="C1215" s="518" t="s">
        <v>16569</v>
      </c>
      <c r="D1215" s="519">
        <v>6413.76</v>
      </c>
    </row>
    <row r="1216" spans="1:4" ht="24.95" customHeight="1" x14ac:dyDescent="0.2">
      <c r="A1216" s="517">
        <v>312002</v>
      </c>
      <c r="B1216" s="517" t="s">
        <v>16608</v>
      </c>
      <c r="C1216" s="518" t="s">
        <v>16569</v>
      </c>
      <c r="D1216" s="519">
        <v>23470.32</v>
      </c>
    </row>
    <row r="1217" spans="1:4" ht="24.95" customHeight="1" x14ac:dyDescent="0.2">
      <c r="A1217" s="517">
        <v>312003</v>
      </c>
      <c r="B1217" s="517" t="s">
        <v>16609</v>
      </c>
      <c r="C1217" s="518" t="s">
        <v>16569</v>
      </c>
      <c r="D1217" s="519">
        <v>10083.280000000001</v>
      </c>
    </row>
    <row r="1218" spans="1:4" ht="24.95" customHeight="1" x14ac:dyDescent="0.2">
      <c r="A1218" s="517">
        <v>312004</v>
      </c>
      <c r="B1218" s="517" t="s">
        <v>16610</v>
      </c>
      <c r="C1218" s="518" t="s">
        <v>16569</v>
      </c>
      <c r="D1218" s="519">
        <v>3222.69</v>
      </c>
    </row>
    <row r="1219" spans="1:4" ht="24.95" customHeight="1" x14ac:dyDescent="0.2">
      <c r="A1219" s="517">
        <v>312005</v>
      </c>
      <c r="B1219" s="517" t="s">
        <v>16611</v>
      </c>
      <c r="C1219" s="518" t="s">
        <v>16569</v>
      </c>
      <c r="D1219" s="519">
        <v>16975.490000000002</v>
      </c>
    </row>
    <row r="1220" spans="1:4" ht="24.95" customHeight="1" x14ac:dyDescent="0.2">
      <c r="A1220" s="517">
        <v>312006</v>
      </c>
      <c r="B1220" s="517" t="s">
        <v>16612</v>
      </c>
      <c r="C1220" s="518" t="s">
        <v>16569</v>
      </c>
      <c r="D1220" s="519">
        <v>5108.8599999999997</v>
      </c>
    </row>
    <row r="1221" spans="1:4" ht="24.95" customHeight="1" x14ac:dyDescent="0.2">
      <c r="A1221" s="517">
        <v>312007</v>
      </c>
      <c r="B1221" s="517" t="s">
        <v>16613</v>
      </c>
      <c r="C1221" s="518" t="s">
        <v>16569</v>
      </c>
      <c r="D1221" s="519">
        <v>4507.82</v>
      </c>
    </row>
    <row r="1222" spans="1:4" ht="24.95" customHeight="1" x14ac:dyDescent="0.2">
      <c r="A1222" s="517">
        <v>312008</v>
      </c>
      <c r="B1222" s="517" t="s">
        <v>16614</v>
      </c>
      <c r="C1222" s="518" t="s">
        <v>16569</v>
      </c>
      <c r="D1222" s="519">
        <v>14472.47</v>
      </c>
    </row>
    <row r="1223" spans="1:4" ht="24.95" customHeight="1" x14ac:dyDescent="0.2">
      <c r="A1223" s="517">
        <v>312009</v>
      </c>
      <c r="B1223" s="517" t="s">
        <v>16615</v>
      </c>
      <c r="C1223" s="518" t="s">
        <v>16569</v>
      </c>
      <c r="D1223" s="519">
        <v>11427.71</v>
      </c>
    </row>
    <row r="1224" spans="1:4" ht="24.95" customHeight="1" x14ac:dyDescent="0.2">
      <c r="A1224" s="517">
        <v>312010</v>
      </c>
      <c r="B1224" s="517" t="s">
        <v>16616</v>
      </c>
      <c r="C1224" s="518" t="s">
        <v>16569</v>
      </c>
      <c r="D1224" s="519">
        <v>11427.71</v>
      </c>
    </row>
    <row r="1225" spans="1:4" ht="24.95" customHeight="1" x14ac:dyDescent="0.2">
      <c r="A1225" s="517">
        <v>312011</v>
      </c>
      <c r="B1225" s="517" t="s">
        <v>16617</v>
      </c>
      <c r="C1225" s="518" t="s">
        <v>16569</v>
      </c>
      <c r="D1225" s="519">
        <v>12169.13</v>
      </c>
    </row>
    <row r="1226" spans="1:4" ht="24.95" customHeight="1" x14ac:dyDescent="0.2">
      <c r="A1226" s="517">
        <v>312012</v>
      </c>
      <c r="B1226" s="517" t="s">
        <v>16618</v>
      </c>
      <c r="C1226" s="518" t="s">
        <v>16569</v>
      </c>
      <c r="D1226" s="519">
        <v>11052.07</v>
      </c>
    </row>
    <row r="1227" spans="1:4" ht="24.95" customHeight="1" x14ac:dyDescent="0.2">
      <c r="A1227" s="517">
        <v>312013</v>
      </c>
      <c r="B1227" s="517" t="s">
        <v>16619</v>
      </c>
      <c r="C1227" s="518" t="s">
        <v>16569</v>
      </c>
      <c r="D1227" s="519">
        <v>11437.6</v>
      </c>
    </row>
    <row r="1228" spans="1:4" ht="24.95" customHeight="1" x14ac:dyDescent="0.2">
      <c r="A1228" s="517">
        <v>312014</v>
      </c>
      <c r="B1228" s="517" t="s">
        <v>16620</v>
      </c>
      <c r="C1228" s="518" t="s">
        <v>16569</v>
      </c>
      <c r="D1228" s="519">
        <v>25870.53</v>
      </c>
    </row>
    <row r="1229" spans="1:4" ht="24.95" customHeight="1" x14ac:dyDescent="0.2">
      <c r="A1229" s="517">
        <v>312015</v>
      </c>
      <c r="B1229" s="517" t="s">
        <v>16621</v>
      </c>
      <c r="C1229" s="518" t="s">
        <v>16569</v>
      </c>
      <c r="D1229" s="519">
        <v>5883.89</v>
      </c>
    </row>
    <row r="1230" spans="1:4" ht="24.95" customHeight="1" x14ac:dyDescent="0.2">
      <c r="A1230" s="517">
        <v>312016</v>
      </c>
      <c r="B1230" s="517" t="s">
        <v>16622</v>
      </c>
      <c r="C1230" s="518" t="s">
        <v>16569</v>
      </c>
      <c r="D1230" s="519">
        <v>14472.47</v>
      </c>
    </row>
    <row r="1231" spans="1:4" ht="24.95" customHeight="1" x14ac:dyDescent="0.2">
      <c r="A1231" s="517">
        <v>312017</v>
      </c>
      <c r="B1231" s="517" t="s">
        <v>16623</v>
      </c>
      <c r="C1231" s="518" t="s">
        <v>16569</v>
      </c>
      <c r="D1231" s="519">
        <v>19377.689999999999</v>
      </c>
    </row>
    <row r="1232" spans="1:4" ht="24.95" customHeight="1" x14ac:dyDescent="0.2">
      <c r="A1232" s="517">
        <v>312018</v>
      </c>
      <c r="B1232" s="517" t="s">
        <v>16624</v>
      </c>
      <c r="C1232" s="518" t="s">
        <v>16569</v>
      </c>
      <c r="D1232" s="519">
        <v>2753.32</v>
      </c>
    </row>
    <row r="1233" spans="1:8" ht="24.95" customHeight="1" x14ac:dyDescent="0.2">
      <c r="A1233" s="517">
        <v>312019</v>
      </c>
      <c r="B1233" s="517" t="s">
        <v>16625</v>
      </c>
      <c r="C1233" s="518" t="s">
        <v>16569</v>
      </c>
      <c r="D1233" s="519">
        <v>4981.6499999999996</v>
      </c>
    </row>
    <row r="1234" spans="1:8" ht="24.95" customHeight="1" x14ac:dyDescent="0.2">
      <c r="A1234" s="517">
        <v>312020</v>
      </c>
      <c r="B1234" s="517" t="s">
        <v>16626</v>
      </c>
      <c r="C1234" s="518" t="s">
        <v>16569</v>
      </c>
      <c r="D1234" s="519">
        <v>2053.04</v>
      </c>
    </row>
    <row r="1235" spans="1:8" ht="24.95" customHeight="1" x14ac:dyDescent="0.2">
      <c r="A1235" s="517">
        <v>312021</v>
      </c>
      <c r="B1235" s="517" t="s">
        <v>16627</v>
      </c>
      <c r="C1235" s="518" t="s">
        <v>16569</v>
      </c>
      <c r="D1235" s="519">
        <v>2022.59</v>
      </c>
    </row>
    <row r="1236" spans="1:8" ht="24.95" customHeight="1" x14ac:dyDescent="0.2">
      <c r="A1236" s="517">
        <v>312022</v>
      </c>
      <c r="B1236" s="517" t="s">
        <v>16628</v>
      </c>
      <c r="C1236" s="518" t="s">
        <v>16569</v>
      </c>
      <c r="D1236" s="519">
        <v>3832.05</v>
      </c>
    </row>
    <row r="1240" spans="1:8" ht="24.95" customHeight="1" x14ac:dyDescent="0.2">
      <c r="A1240" s="564" t="s">
        <v>3203</v>
      </c>
      <c r="B1240" s="565" t="s">
        <v>19146</v>
      </c>
      <c r="C1240" s="566" t="s">
        <v>3205</v>
      </c>
      <c r="D1240" s="567" t="s">
        <v>763</v>
      </c>
    </row>
    <row r="1241" spans="1:8" ht="24.95" customHeight="1" x14ac:dyDescent="0.2">
      <c r="A1241" s="524">
        <v>1</v>
      </c>
      <c r="B1241" s="524" t="s">
        <v>16630</v>
      </c>
      <c r="C1241" s="525"/>
      <c r="D1241" s="372"/>
      <c r="E1241" s="526" t="s">
        <v>2891</v>
      </c>
    </row>
    <row r="1242" spans="1:8" ht="24.95" customHeight="1" x14ac:dyDescent="0.2">
      <c r="A1242" s="524">
        <v>101</v>
      </c>
      <c r="B1242" s="524" t="s">
        <v>16631</v>
      </c>
      <c r="C1242" s="525"/>
      <c r="D1242" s="372"/>
    </row>
    <row r="1243" spans="1:8" ht="24.95" customHeight="1" x14ac:dyDescent="0.2">
      <c r="A1243" s="524">
        <v>10101</v>
      </c>
      <c r="B1243" s="524" t="s">
        <v>16632</v>
      </c>
      <c r="C1243" s="525" t="s">
        <v>948</v>
      </c>
      <c r="D1243" s="372">
        <v>5.42</v>
      </c>
      <c r="H1243" s="574"/>
    </row>
    <row r="1244" spans="1:8" ht="24.95" customHeight="1" x14ac:dyDescent="0.2">
      <c r="A1244" s="524">
        <v>10106</v>
      </c>
      <c r="B1244" s="524" t="s">
        <v>16633</v>
      </c>
      <c r="C1244" s="525" t="s">
        <v>948</v>
      </c>
      <c r="D1244" s="372">
        <v>6.42</v>
      </c>
      <c r="H1244" s="574"/>
    </row>
    <row r="1245" spans="1:8" ht="24.95" customHeight="1" x14ac:dyDescent="0.2">
      <c r="A1245" s="524">
        <v>10108</v>
      </c>
      <c r="B1245" s="524" t="s">
        <v>16634</v>
      </c>
      <c r="C1245" s="525" t="s">
        <v>948</v>
      </c>
      <c r="D1245" s="372">
        <v>6.42</v>
      </c>
      <c r="H1245" s="574"/>
    </row>
    <row r="1246" spans="1:8" ht="24.95" customHeight="1" x14ac:dyDescent="0.2">
      <c r="A1246" s="524">
        <v>10111</v>
      </c>
      <c r="B1246" s="524" t="s">
        <v>16635</v>
      </c>
      <c r="C1246" s="525" t="s">
        <v>948</v>
      </c>
      <c r="D1246" s="372">
        <v>6.42</v>
      </c>
      <c r="H1246" s="574"/>
    </row>
    <row r="1247" spans="1:8" ht="24.95" customHeight="1" x14ac:dyDescent="0.2">
      <c r="A1247" s="524">
        <v>10115</v>
      </c>
      <c r="B1247" s="524" t="s">
        <v>12077</v>
      </c>
      <c r="C1247" s="525" t="s">
        <v>948</v>
      </c>
      <c r="D1247" s="372">
        <v>6.42</v>
      </c>
      <c r="H1247" s="574"/>
    </row>
    <row r="1248" spans="1:8" ht="24.95" customHeight="1" x14ac:dyDescent="0.2">
      <c r="A1248" s="524">
        <v>10117</v>
      </c>
      <c r="B1248" s="524" t="s">
        <v>16636</v>
      </c>
      <c r="C1248" s="525" t="s">
        <v>948</v>
      </c>
      <c r="D1248" s="372">
        <v>12.19</v>
      </c>
      <c r="H1248" s="574"/>
    </row>
    <row r="1249" spans="1:8" ht="24.95" customHeight="1" x14ac:dyDescent="0.2">
      <c r="A1249" s="524">
        <v>10118</v>
      </c>
      <c r="B1249" s="524" t="s">
        <v>16637</v>
      </c>
      <c r="C1249" s="525" t="s">
        <v>948</v>
      </c>
      <c r="D1249" s="372">
        <v>6.42</v>
      </c>
      <c r="H1249" s="574"/>
    </row>
    <row r="1250" spans="1:8" ht="24.95" customHeight="1" x14ac:dyDescent="0.2">
      <c r="A1250" s="524">
        <v>10121</v>
      </c>
      <c r="B1250" s="524" t="s">
        <v>10483</v>
      </c>
      <c r="C1250" s="525" t="s">
        <v>948</v>
      </c>
      <c r="D1250" s="372">
        <v>6.42</v>
      </c>
      <c r="H1250" s="574"/>
    </row>
    <row r="1251" spans="1:8" ht="24.95" customHeight="1" x14ac:dyDescent="0.2">
      <c r="A1251" s="524">
        <v>10124</v>
      </c>
      <c r="B1251" s="524" t="s">
        <v>16638</v>
      </c>
      <c r="C1251" s="525" t="s">
        <v>948</v>
      </c>
      <c r="D1251" s="372">
        <v>6.42</v>
      </c>
      <c r="H1251" s="574"/>
    </row>
    <row r="1252" spans="1:8" ht="24.95" customHeight="1" x14ac:dyDescent="0.2">
      <c r="A1252" s="524">
        <v>10128</v>
      </c>
      <c r="B1252" s="524" t="s">
        <v>16639</v>
      </c>
      <c r="C1252" s="525" t="s">
        <v>948</v>
      </c>
      <c r="D1252" s="372">
        <v>6.42</v>
      </c>
      <c r="H1252" s="574"/>
    </row>
    <row r="1253" spans="1:8" ht="24.95" customHeight="1" x14ac:dyDescent="0.2">
      <c r="A1253" s="524">
        <v>10130</v>
      </c>
      <c r="B1253" s="524" t="s">
        <v>16640</v>
      </c>
      <c r="C1253" s="525" t="s">
        <v>948</v>
      </c>
      <c r="D1253" s="372">
        <v>6.42</v>
      </c>
      <c r="H1253" s="574"/>
    </row>
    <row r="1254" spans="1:8" ht="24.95" customHeight="1" x14ac:dyDescent="0.2">
      <c r="A1254" s="524">
        <v>10138</v>
      </c>
      <c r="B1254" s="524" t="s">
        <v>13609</v>
      </c>
      <c r="C1254" s="525" t="s">
        <v>948</v>
      </c>
      <c r="D1254" s="372">
        <v>6.42</v>
      </c>
      <c r="H1254" s="574"/>
    </row>
    <row r="1255" spans="1:8" ht="24.95" customHeight="1" x14ac:dyDescent="0.2">
      <c r="A1255" s="524">
        <v>10139</v>
      </c>
      <c r="B1255" s="524" t="s">
        <v>13649</v>
      </c>
      <c r="C1255" s="525" t="s">
        <v>948</v>
      </c>
      <c r="D1255" s="372">
        <v>6.42</v>
      </c>
      <c r="H1255" s="574"/>
    </row>
    <row r="1256" spans="1:8" ht="24.95" customHeight="1" x14ac:dyDescent="0.2">
      <c r="A1256" s="524">
        <v>10140</v>
      </c>
      <c r="B1256" s="524" t="s">
        <v>13724</v>
      </c>
      <c r="C1256" s="525" t="s">
        <v>948</v>
      </c>
      <c r="D1256" s="372">
        <v>6.42</v>
      </c>
      <c r="H1256" s="574"/>
    </row>
    <row r="1257" spans="1:8" ht="24.95" customHeight="1" x14ac:dyDescent="0.2">
      <c r="A1257" s="524">
        <v>10146</v>
      </c>
      <c r="B1257" s="524" t="s">
        <v>14232</v>
      </c>
      <c r="C1257" s="525" t="s">
        <v>948</v>
      </c>
      <c r="D1257" s="372">
        <v>4.72</v>
      </c>
      <c r="H1257" s="574"/>
    </row>
    <row r="1258" spans="1:8" ht="24.95" customHeight="1" x14ac:dyDescent="0.2">
      <c r="A1258" s="524">
        <v>10150</v>
      </c>
      <c r="B1258" s="524" t="s">
        <v>14676</v>
      </c>
      <c r="C1258" s="525" t="s">
        <v>948</v>
      </c>
      <c r="D1258" s="372">
        <v>6.42</v>
      </c>
      <c r="H1258" s="574"/>
    </row>
    <row r="1259" spans="1:8" ht="24.95" customHeight="1" x14ac:dyDescent="0.2">
      <c r="A1259" s="524">
        <v>102</v>
      </c>
      <c r="B1259" s="524" t="s">
        <v>16641</v>
      </c>
      <c r="C1259" s="525"/>
      <c r="D1259" s="372"/>
      <c r="H1259" s="574"/>
    </row>
    <row r="1260" spans="1:8" ht="24.95" customHeight="1" x14ac:dyDescent="0.2">
      <c r="A1260" s="524">
        <v>10209</v>
      </c>
      <c r="B1260" s="524" t="s">
        <v>16642</v>
      </c>
      <c r="C1260" s="525" t="s">
        <v>948</v>
      </c>
      <c r="D1260" s="372">
        <v>9.77</v>
      </c>
      <c r="H1260" s="574"/>
    </row>
    <row r="1261" spans="1:8" ht="24.95" customHeight="1" x14ac:dyDescent="0.2">
      <c r="A1261" s="524">
        <v>10233</v>
      </c>
      <c r="B1261" s="524" t="s">
        <v>13463</v>
      </c>
      <c r="C1261" s="525" t="s">
        <v>948</v>
      </c>
      <c r="D1261" s="372">
        <v>4.4000000000000004</v>
      </c>
      <c r="H1261" s="574"/>
    </row>
    <row r="1262" spans="1:8" ht="24.95" customHeight="1" x14ac:dyDescent="0.2">
      <c r="A1262" s="524">
        <v>10235</v>
      </c>
      <c r="B1262" s="524" t="s">
        <v>16643</v>
      </c>
      <c r="C1262" s="525" t="s">
        <v>948</v>
      </c>
      <c r="D1262" s="372">
        <v>4.4000000000000004</v>
      </c>
      <c r="H1262" s="574"/>
    </row>
    <row r="1263" spans="1:8" ht="24.95" customHeight="1" x14ac:dyDescent="0.2">
      <c r="A1263" s="524">
        <v>10260</v>
      </c>
      <c r="B1263" s="524" t="s">
        <v>16644</v>
      </c>
      <c r="C1263" s="525" t="s">
        <v>948</v>
      </c>
      <c r="D1263" s="372">
        <v>5.01</v>
      </c>
      <c r="H1263" s="574"/>
    </row>
    <row r="1264" spans="1:8" ht="24.95" customHeight="1" x14ac:dyDescent="0.2">
      <c r="A1264" s="524">
        <v>10278</v>
      </c>
      <c r="B1264" s="524" t="s">
        <v>16645</v>
      </c>
      <c r="C1264" s="525" t="s">
        <v>948</v>
      </c>
      <c r="D1264" s="372">
        <v>9.8000000000000007</v>
      </c>
      <c r="H1264" s="574"/>
    </row>
    <row r="1265" spans="1:8" ht="24.95" customHeight="1" x14ac:dyDescent="0.2">
      <c r="A1265" s="524"/>
      <c r="B1265" s="524"/>
      <c r="C1265" s="525"/>
      <c r="D1265" s="372"/>
      <c r="H1265" s="574"/>
    </row>
    <row r="1266" spans="1:8" ht="24.95" customHeight="1" x14ac:dyDescent="0.2">
      <c r="A1266" s="524" t="s">
        <v>16646</v>
      </c>
      <c r="B1266" s="524"/>
      <c r="C1266" s="525"/>
      <c r="D1266" s="372"/>
      <c r="H1266" s="574"/>
    </row>
    <row r="1267" spans="1:8" ht="24.95" customHeight="1" x14ac:dyDescent="0.2">
      <c r="A1267" s="524"/>
      <c r="B1267" s="524"/>
      <c r="C1267" s="525"/>
      <c r="D1267" s="372"/>
      <c r="H1267" s="574"/>
    </row>
    <row r="1268" spans="1:8" ht="24.95" customHeight="1" x14ac:dyDescent="0.2">
      <c r="A1268" s="524" t="s">
        <v>74</v>
      </c>
      <c r="B1268" s="524" t="s">
        <v>16629</v>
      </c>
      <c r="C1268" s="525" t="s">
        <v>3205</v>
      </c>
      <c r="D1268" s="372" t="s">
        <v>2887</v>
      </c>
      <c r="H1268" s="574"/>
    </row>
    <row r="1269" spans="1:8" ht="24.95" customHeight="1" x14ac:dyDescent="0.2">
      <c r="A1269" s="524">
        <v>2</v>
      </c>
      <c r="B1269" s="524" t="s">
        <v>16647</v>
      </c>
      <c r="C1269" s="525"/>
      <c r="D1269" s="372"/>
      <c r="H1269" s="574"/>
    </row>
    <row r="1270" spans="1:8" ht="24.95" customHeight="1" x14ac:dyDescent="0.2">
      <c r="A1270" s="524">
        <v>203</v>
      </c>
      <c r="B1270" s="524" t="s">
        <v>16648</v>
      </c>
      <c r="C1270" s="525"/>
      <c r="D1270" s="372"/>
      <c r="H1270" s="574"/>
    </row>
    <row r="1271" spans="1:8" ht="24.95" customHeight="1" x14ac:dyDescent="0.2">
      <c r="A1271" s="524">
        <v>20356</v>
      </c>
      <c r="B1271" s="524" t="s">
        <v>16649</v>
      </c>
      <c r="C1271" s="525" t="s">
        <v>775</v>
      </c>
      <c r="D1271" s="372">
        <v>34.299999999999997</v>
      </c>
      <c r="H1271" s="574"/>
    </row>
    <row r="1272" spans="1:8" ht="24.95" customHeight="1" x14ac:dyDescent="0.2">
      <c r="A1272" s="524">
        <v>204</v>
      </c>
      <c r="B1272" s="524" t="s">
        <v>16650</v>
      </c>
      <c r="C1272" s="525"/>
      <c r="D1272" s="372"/>
      <c r="H1272" s="574"/>
    </row>
    <row r="1273" spans="1:8" ht="24.95" customHeight="1" x14ac:dyDescent="0.2">
      <c r="A1273" s="524">
        <v>20416</v>
      </c>
      <c r="B1273" s="524" t="s">
        <v>16651</v>
      </c>
      <c r="C1273" s="525" t="s">
        <v>741</v>
      </c>
      <c r="D1273" s="372">
        <v>244</v>
      </c>
      <c r="H1273" s="574"/>
    </row>
    <row r="1274" spans="1:8" ht="24.95" customHeight="1" x14ac:dyDescent="0.2">
      <c r="A1274" s="524">
        <v>20463</v>
      </c>
      <c r="B1274" s="524" t="s">
        <v>16652</v>
      </c>
      <c r="C1274" s="525" t="s">
        <v>822</v>
      </c>
      <c r="D1274" s="372">
        <v>5.07</v>
      </c>
      <c r="H1274" s="574"/>
    </row>
    <row r="1275" spans="1:8" ht="24.95" customHeight="1" x14ac:dyDescent="0.2">
      <c r="A1275" s="524">
        <v>20468</v>
      </c>
      <c r="B1275" s="524" t="s">
        <v>16653</v>
      </c>
      <c r="C1275" s="525" t="s">
        <v>822</v>
      </c>
      <c r="D1275" s="372">
        <v>7.48</v>
      </c>
      <c r="H1275" s="574"/>
    </row>
    <row r="1276" spans="1:8" ht="24.95" customHeight="1" x14ac:dyDescent="0.2">
      <c r="A1276" s="524">
        <v>205</v>
      </c>
      <c r="B1276" s="524" t="s">
        <v>16654</v>
      </c>
      <c r="C1276" s="525"/>
      <c r="D1276" s="372"/>
      <c r="H1276" s="574"/>
    </row>
    <row r="1277" spans="1:8" ht="24.95" customHeight="1" x14ac:dyDescent="0.2">
      <c r="A1277" s="524">
        <v>20503</v>
      </c>
      <c r="B1277" s="524" t="s">
        <v>16655</v>
      </c>
      <c r="C1277" s="525" t="s">
        <v>741</v>
      </c>
      <c r="D1277" s="372">
        <v>58.75</v>
      </c>
      <c r="H1277" s="574"/>
    </row>
    <row r="1278" spans="1:8" ht="24.95" customHeight="1" x14ac:dyDescent="0.2">
      <c r="A1278" s="524">
        <v>20505</v>
      </c>
      <c r="B1278" s="524" t="s">
        <v>16656</v>
      </c>
      <c r="C1278" s="525" t="s">
        <v>822</v>
      </c>
      <c r="D1278" s="372">
        <v>0.66</v>
      </c>
      <c r="H1278" s="574"/>
    </row>
    <row r="1279" spans="1:8" ht="24.95" customHeight="1" x14ac:dyDescent="0.2">
      <c r="A1279" s="524">
        <v>20508</v>
      </c>
      <c r="B1279" s="524" t="s">
        <v>16657</v>
      </c>
      <c r="C1279" s="525" t="s">
        <v>822</v>
      </c>
      <c r="D1279" s="372">
        <v>0.36</v>
      </c>
      <c r="H1279" s="574"/>
    </row>
    <row r="1280" spans="1:8" ht="24.95" customHeight="1" x14ac:dyDescent="0.2">
      <c r="A1280" s="524">
        <v>20509</v>
      </c>
      <c r="B1280" s="524" t="s">
        <v>16658</v>
      </c>
      <c r="C1280" s="525" t="s">
        <v>822</v>
      </c>
      <c r="D1280" s="372">
        <v>2.98</v>
      </c>
      <c r="H1280" s="574"/>
    </row>
    <row r="1281" spans="1:8" ht="24.95" customHeight="1" x14ac:dyDescent="0.2">
      <c r="A1281" s="524">
        <v>20510</v>
      </c>
      <c r="B1281" s="524" t="s">
        <v>16659</v>
      </c>
      <c r="C1281" s="525" t="s">
        <v>822</v>
      </c>
      <c r="D1281" s="372">
        <v>0.49</v>
      </c>
      <c r="H1281" s="574"/>
    </row>
    <row r="1282" spans="1:8" ht="24.95" customHeight="1" x14ac:dyDescent="0.2">
      <c r="A1282" s="524">
        <v>20514</v>
      </c>
      <c r="B1282" s="524" t="s">
        <v>16660</v>
      </c>
      <c r="C1282" s="525" t="s">
        <v>741</v>
      </c>
      <c r="D1282" s="372">
        <v>229.25</v>
      </c>
      <c r="H1282" s="574"/>
    </row>
    <row r="1283" spans="1:8" ht="24.95" customHeight="1" x14ac:dyDescent="0.2">
      <c r="A1283" s="524">
        <v>20517</v>
      </c>
      <c r="B1283" s="524" t="s">
        <v>16661</v>
      </c>
      <c r="C1283" s="525" t="s">
        <v>741</v>
      </c>
      <c r="D1283" s="372">
        <v>77.400000000000006</v>
      </c>
      <c r="H1283" s="574"/>
    </row>
    <row r="1284" spans="1:8" ht="24.95" customHeight="1" x14ac:dyDescent="0.2">
      <c r="A1284" s="524">
        <v>20518</v>
      </c>
      <c r="B1284" s="524" t="s">
        <v>16662</v>
      </c>
      <c r="C1284" s="525" t="s">
        <v>741</v>
      </c>
      <c r="D1284" s="372">
        <v>77.400000000000006</v>
      </c>
      <c r="H1284" s="574"/>
    </row>
    <row r="1285" spans="1:8" ht="24.95" customHeight="1" x14ac:dyDescent="0.2">
      <c r="A1285" s="524">
        <v>20519</v>
      </c>
      <c r="B1285" s="524" t="s">
        <v>16663</v>
      </c>
      <c r="C1285" s="525" t="s">
        <v>741</v>
      </c>
      <c r="D1285" s="372">
        <v>77.400000000000006</v>
      </c>
      <c r="H1285" s="574"/>
    </row>
    <row r="1286" spans="1:8" ht="24.95" customHeight="1" x14ac:dyDescent="0.2">
      <c r="A1286" s="524">
        <v>20520</v>
      </c>
      <c r="B1286" s="524" t="s">
        <v>16664</v>
      </c>
      <c r="C1286" s="525" t="s">
        <v>741</v>
      </c>
      <c r="D1286" s="372">
        <v>77.400000000000006</v>
      </c>
      <c r="H1286" s="574"/>
    </row>
    <row r="1287" spans="1:8" ht="24.95" customHeight="1" x14ac:dyDescent="0.2">
      <c r="A1287" s="524">
        <v>20521</v>
      </c>
      <c r="B1287" s="524" t="s">
        <v>16665</v>
      </c>
      <c r="C1287" s="525" t="s">
        <v>741</v>
      </c>
      <c r="D1287" s="372">
        <v>64.959999999999994</v>
      </c>
      <c r="H1287" s="574"/>
    </row>
    <row r="1288" spans="1:8" ht="24.95" customHeight="1" x14ac:dyDescent="0.2">
      <c r="A1288" s="524">
        <v>20522</v>
      </c>
      <c r="B1288" s="524" t="s">
        <v>16666</v>
      </c>
      <c r="C1288" s="525" t="s">
        <v>741</v>
      </c>
      <c r="D1288" s="372">
        <v>91.02</v>
      </c>
      <c r="H1288" s="574"/>
    </row>
    <row r="1289" spans="1:8" ht="24.95" customHeight="1" x14ac:dyDescent="0.2">
      <c r="A1289" s="524">
        <v>20524</v>
      </c>
      <c r="B1289" s="524" t="s">
        <v>16667</v>
      </c>
      <c r="C1289" s="525" t="s">
        <v>741</v>
      </c>
      <c r="D1289" s="372">
        <v>45.13</v>
      </c>
      <c r="H1289" s="574"/>
    </row>
    <row r="1290" spans="1:8" ht="24.95" customHeight="1" x14ac:dyDescent="0.2">
      <c r="A1290" s="524">
        <v>20553</v>
      </c>
      <c r="B1290" s="524" t="s">
        <v>16668</v>
      </c>
      <c r="C1290" s="525" t="s">
        <v>741</v>
      </c>
      <c r="D1290" s="372">
        <v>77.400000000000006</v>
      </c>
      <c r="H1290" s="574"/>
    </row>
    <row r="1291" spans="1:8" ht="24.95" customHeight="1" x14ac:dyDescent="0.2">
      <c r="A1291" s="524">
        <v>20554</v>
      </c>
      <c r="B1291" s="524" t="s">
        <v>16669</v>
      </c>
      <c r="C1291" s="525" t="s">
        <v>741</v>
      </c>
      <c r="D1291" s="372">
        <v>27.5</v>
      </c>
      <c r="H1291" s="574"/>
    </row>
    <row r="1292" spans="1:8" ht="24.95" customHeight="1" x14ac:dyDescent="0.2">
      <c r="A1292" s="524">
        <v>20567</v>
      </c>
      <c r="B1292" s="524" t="s">
        <v>16670</v>
      </c>
      <c r="C1292" s="525" t="s">
        <v>741</v>
      </c>
      <c r="D1292" s="372">
        <v>236.25</v>
      </c>
      <c r="H1292" s="574"/>
    </row>
    <row r="1293" spans="1:8" ht="24.95" customHeight="1" x14ac:dyDescent="0.2">
      <c r="A1293" s="524">
        <v>20571</v>
      </c>
      <c r="B1293" s="524" t="s">
        <v>16671</v>
      </c>
      <c r="C1293" s="525" t="s">
        <v>741</v>
      </c>
      <c r="D1293" s="372">
        <v>77.400000000000006</v>
      </c>
      <c r="H1293" s="574"/>
    </row>
    <row r="1294" spans="1:8" ht="24.95" customHeight="1" x14ac:dyDescent="0.2">
      <c r="A1294" s="524">
        <v>20572</v>
      </c>
      <c r="B1294" s="524" t="s">
        <v>16672</v>
      </c>
      <c r="C1294" s="525" t="s">
        <v>822</v>
      </c>
      <c r="D1294" s="372">
        <v>2.84</v>
      </c>
      <c r="H1294" s="574"/>
    </row>
    <row r="1295" spans="1:8" ht="24.95" customHeight="1" x14ac:dyDescent="0.2">
      <c r="A1295" s="524">
        <v>20578</v>
      </c>
      <c r="B1295" s="524" t="s">
        <v>16673</v>
      </c>
      <c r="C1295" s="525" t="s">
        <v>741</v>
      </c>
      <c r="D1295" s="372">
        <v>73.75</v>
      </c>
      <c r="H1295" s="574"/>
    </row>
    <row r="1296" spans="1:8" ht="24.95" customHeight="1" x14ac:dyDescent="0.2">
      <c r="A1296" s="524">
        <v>20580</v>
      </c>
      <c r="B1296" s="524" t="s">
        <v>16674</v>
      </c>
      <c r="C1296" s="525" t="s">
        <v>741</v>
      </c>
      <c r="D1296" s="372">
        <v>40.47</v>
      </c>
      <c r="H1296" s="574"/>
    </row>
    <row r="1297" spans="1:8" ht="24.95" customHeight="1" x14ac:dyDescent="0.2">
      <c r="A1297" s="524">
        <v>20584</v>
      </c>
      <c r="B1297" s="524" t="s">
        <v>16675</v>
      </c>
      <c r="C1297" s="525" t="s">
        <v>822</v>
      </c>
      <c r="D1297" s="372">
        <v>1.32</v>
      </c>
      <c r="H1297" s="574"/>
    </row>
    <row r="1298" spans="1:8" ht="24.95" customHeight="1" x14ac:dyDescent="0.2">
      <c r="A1298" s="524">
        <v>20588</v>
      </c>
      <c r="B1298" s="524" t="s">
        <v>16676</v>
      </c>
      <c r="C1298" s="525" t="s">
        <v>822</v>
      </c>
      <c r="D1298" s="372">
        <v>5.07</v>
      </c>
      <c r="H1298" s="574"/>
    </row>
    <row r="1299" spans="1:8" ht="24.95" customHeight="1" x14ac:dyDescent="0.2">
      <c r="A1299" s="524">
        <v>207</v>
      </c>
      <c r="B1299" s="524" t="s">
        <v>16654</v>
      </c>
      <c r="C1299" s="525"/>
      <c r="D1299" s="372"/>
      <c r="H1299" s="574"/>
    </row>
    <row r="1300" spans="1:8" ht="24.95" customHeight="1" x14ac:dyDescent="0.2">
      <c r="A1300" s="524">
        <v>20732</v>
      </c>
      <c r="B1300" s="524" t="s">
        <v>16677</v>
      </c>
      <c r="C1300" s="525" t="s">
        <v>822</v>
      </c>
      <c r="D1300" s="372">
        <v>1.7</v>
      </c>
      <c r="H1300" s="574"/>
    </row>
    <row r="1301" spans="1:8" ht="24.95" customHeight="1" x14ac:dyDescent="0.2">
      <c r="A1301" s="524">
        <v>20746</v>
      </c>
      <c r="B1301" s="524" t="s">
        <v>16678</v>
      </c>
      <c r="C1301" s="525" t="s">
        <v>822</v>
      </c>
      <c r="D1301" s="372">
        <v>3.56</v>
      </c>
      <c r="H1301" s="574"/>
    </row>
    <row r="1302" spans="1:8" ht="24.95" customHeight="1" x14ac:dyDescent="0.2">
      <c r="A1302" s="524">
        <v>209</v>
      </c>
      <c r="B1302" s="524" t="s">
        <v>16679</v>
      </c>
      <c r="C1302" s="525"/>
      <c r="D1302" s="372"/>
      <c r="H1302" s="574"/>
    </row>
    <row r="1303" spans="1:8" ht="24.95" customHeight="1" x14ac:dyDescent="0.2">
      <c r="A1303" s="524">
        <v>20910</v>
      </c>
      <c r="B1303" s="524" t="s">
        <v>16680</v>
      </c>
      <c r="C1303" s="525" t="s">
        <v>742</v>
      </c>
      <c r="D1303" s="372">
        <v>28.38</v>
      </c>
      <c r="H1303" s="574"/>
    </row>
    <row r="1304" spans="1:8" ht="24.95" customHeight="1" x14ac:dyDescent="0.2">
      <c r="A1304" s="524">
        <v>210</v>
      </c>
      <c r="B1304" s="524" t="s">
        <v>16679</v>
      </c>
      <c r="C1304" s="525"/>
      <c r="D1304" s="372"/>
      <c r="H1304" s="574"/>
    </row>
    <row r="1305" spans="1:8" ht="24.95" customHeight="1" x14ac:dyDescent="0.2">
      <c r="A1305" s="524">
        <v>21004</v>
      </c>
      <c r="B1305" s="524" t="s">
        <v>16681</v>
      </c>
      <c r="C1305" s="525" t="s">
        <v>742</v>
      </c>
      <c r="D1305" s="372">
        <v>26.04</v>
      </c>
      <c r="H1305" s="574"/>
    </row>
    <row r="1306" spans="1:8" ht="24.95" customHeight="1" x14ac:dyDescent="0.2">
      <c r="A1306" s="524">
        <v>21005</v>
      </c>
      <c r="B1306" s="524" t="s">
        <v>16682</v>
      </c>
      <c r="C1306" s="525" t="s">
        <v>741</v>
      </c>
      <c r="D1306" s="372">
        <v>3050</v>
      </c>
      <c r="H1306" s="574"/>
    </row>
    <row r="1307" spans="1:8" ht="24.95" customHeight="1" x14ac:dyDescent="0.2">
      <c r="A1307" s="524">
        <v>21009</v>
      </c>
      <c r="B1307" s="524" t="s">
        <v>19324</v>
      </c>
      <c r="C1307" s="525" t="s">
        <v>779</v>
      </c>
      <c r="D1307" s="372">
        <v>3.52</v>
      </c>
      <c r="H1307" s="574"/>
    </row>
    <row r="1308" spans="1:8" ht="24.95" customHeight="1" x14ac:dyDescent="0.2">
      <c r="A1308" s="524">
        <v>21016</v>
      </c>
      <c r="B1308" s="524" t="s">
        <v>16683</v>
      </c>
      <c r="C1308" s="525" t="s">
        <v>779</v>
      </c>
      <c r="D1308" s="372">
        <v>11.19</v>
      </c>
      <c r="H1308" s="574"/>
    </row>
    <row r="1309" spans="1:8" ht="24.95" customHeight="1" x14ac:dyDescent="0.2">
      <c r="A1309" s="524">
        <v>21018</v>
      </c>
      <c r="B1309" s="524" t="s">
        <v>19325</v>
      </c>
      <c r="C1309" s="525" t="s">
        <v>779</v>
      </c>
      <c r="D1309" s="372">
        <v>10.210000000000001</v>
      </c>
      <c r="H1309" s="574"/>
    </row>
    <row r="1310" spans="1:8" ht="24.95" customHeight="1" x14ac:dyDescent="0.2">
      <c r="A1310" s="524">
        <v>21021</v>
      </c>
      <c r="B1310" s="524" t="s">
        <v>16684</v>
      </c>
      <c r="C1310" s="525" t="s">
        <v>742</v>
      </c>
      <c r="D1310" s="372">
        <v>130.88999999999999</v>
      </c>
      <c r="H1310" s="574"/>
    </row>
    <row r="1311" spans="1:8" ht="24.95" customHeight="1" x14ac:dyDescent="0.2">
      <c r="A1311" s="524">
        <v>21023</v>
      </c>
      <c r="B1311" s="524" t="s">
        <v>16685</v>
      </c>
      <c r="C1311" s="525" t="s">
        <v>775</v>
      </c>
      <c r="D1311" s="372">
        <v>3.08</v>
      </c>
      <c r="H1311" s="574"/>
    </row>
    <row r="1312" spans="1:8" ht="24.95" customHeight="1" x14ac:dyDescent="0.2">
      <c r="A1312" s="524">
        <v>21028</v>
      </c>
      <c r="B1312" s="524" t="s">
        <v>16686</v>
      </c>
      <c r="C1312" s="525" t="s">
        <v>16687</v>
      </c>
      <c r="D1312" s="372">
        <v>112.34</v>
      </c>
      <c r="H1312" s="574"/>
    </row>
    <row r="1313" spans="1:8" ht="24.95" customHeight="1" x14ac:dyDescent="0.2">
      <c r="A1313" s="524">
        <v>21030</v>
      </c>
      <c r="B1313" s="524" t="s">
        <v>16688</v>
      </c>
      <c r="C1313" s="525" t="s">
        <v>742</v>
      </c>
      <c r="D1313" s="372">
        <v>9.6</v>
      </c>
      <c r="H1313" s="574"/>
    </row>
    <row r="1314" spans="1:8" ht="24.95" customHeight="1" x14ac:dyDescent="0.2">
      <c r="A1314" s="524">
        <v>21031</v>
      </c>
      <c r="B1314" s="524" t="s">
        <v>16689</v>
      </c>
      <c r="C1314" s="525" t="s">
        <v>742</v>
      </c>
      <c r="D1314" s="372">
        <v>12.7</v>
      </c>
      <c r="H1314" s="574"/>
    </row>
    <row r="1315" spans="1:8" ht="24.95" customHeight="1" x14ac:dyDescent="0.2">
      <c r="A1315" s="524">
        <v>21032</v>
      </c>
      <c r="B1315" s="524" t="s">
        <v>16690</v>
      </c>
      <c r="C1315" s="525" t="s">
        <v>742</v>
      </c>
      <c r="D1315" s="372">
        <v>18.809999999999999</v>
      </c>
      <c r="H1315" s="574"/>
    </row>
    <row r="1316" spans="1:8" ht="24.95" customHeight="1" x14ac:dyDescent="0.2">
      <c r="A1316" s="524">
        <v>21033</v>
      </c>
      <c r="B1316" s="524" t="s">
        <v>16691</v>
      </c>
      <c r="C1316" s="525" t="s">
        <v>742</v>
      </c>
      <c r="D1316" s="372">
        <v>24.55</v>
      </c>
      <c r="H1316" s="574"/>
    </row>
    <row r="1317" spans="1:8" ht="24.95" customHeight="1" x14ac:dyDescent="0.2">
      <c r="A1317" s="524">
        <v>21040</v>
      </c>
      <c r="B1317" s="524" t="s">
        <v>16692</v>
      </c>
      <c r="C1317" s="525" t="s">
        <v>779</v>
      </c>
      <c r="D1317" s="372">
        <v>19.68</v>
      </c>
      <c r="H1317" s="574"/>
    </row>
    <row r="1318" spans="1:8" ht="24.95" customHeight="1" x14ac:dyDescent="0.2">
      <c r="A1318" s="524">
        <v>21041</v>
      </c>
      <c r="B1318" s="524" t="s">
        <v>16693</v>
      </c>
      <c r="C1318" s="525" t="s">
        <v>779</v>
      </c>
      <c r="D1318" s="372">
        <v>18.7</v>
      </c>
      <c r="H1318" s="574"/>
    </row>
    <row r="1319" spans="1:8" ht="24.95" customHeight="1" x14ac:dyDescent="0.2">
      <c r="A1319" s="524">
        <v>21042</v>
      </c>
      <c r="B1319" s="524" t="s">
        <v>16694</v>
      </c>
      <c r="C1319" s="525" t="s">
        <v>779</v>
      </c>
      <c r="D1319" s="372">
        <v>30.71</v>
      </c>
      <c r="H1319" s="574"/>
    </row>
    <row r="1320" spans="1:8" ht="24.95" customHeight="1" x14ac:dyDescent="0.2">
      <c r="A1320" s="524">
        <v>21043</v>
      </c>
      <c r="B1320" s="524" t="s">
        <v>16695</v>
      </c>
      <c r="C1320" s="525" t="s">
        <v>779</v>
      </c>
      <c r="D1320" s="372">
        <v>142.33000000000001</v>
      </c>
      <c r="H1320" s="574"/>
    </row>
    <row r="1321" spans="1:8" ht="24.95" customHeight="1" x14ac:dyDescent="0.2">
      <c r="A1321" s="524">
        <v>21060</v>
      </c>
      <c r="B1321" s="524" t="s">
        <v>16696</v>
      </c>
      <c r="C1321" s="525" t="s">
        <v>779</v>
      </c>
      <c r="D1321" s="372">
        <v>5.34</v>
      </c>
      <c r="H1321" s="574"/>
    </row>
    <row r="1322" spans="1:8" ht="24.95" customHeight="1" x14ac:dyDescent="0.2">
      <c r="A1322" s="524">
        <v>21061</v>
      </c>
      <c r="B1322" s="524" t="s">
        <v>16697</v>
      </c>
      <c r="C1322" s="525" t="s">
        <v>779</v>
      </c>
      <c r="D1322" s="372">
        <v>2.78</v>
      </c>
      <c r="H1322" s="574"/>
    </row>
    <row r="1323" spans="1:8" ht="24.95" customHeight="1" x14ac:dyDescent="0.2">
      <c r="A1323" s="524">
        <v>21085</v>
      </c>
      <c r="B1323" s="524" t="s">
        <v>16698</v>
      </c>
      <c r="C1323" s="525" t="s">
        <v>741</v>
      </c>
      <c r="D1323" s="372">
        <v>2737.5</v>
      </c>
      <c r="H1323" s="574"/>
    </row>
    <row r="1324" spans="1:8" ht="24.95" customHeight="1" x14ac:dyDescent="0.2">
      <c r="A1324" s="524">
        <v>21089</v>
      </c>
      <c r="B1324" s="524" t="s">
        <v>16699</v>
      </c>
      <c r="C1324" s="525" t="s">
        <v>779</v>
      </c>
      <c r="D1324" s="372">
        <v>7.03</v>
      </c>
      <c r="H1324" s="574"/>
    </row>
    <row r="1325" spans="1:8" ht="24.95" customHeight="1" x14ac:dyDescent="0.2">
      <c r="A1325" s="524">
        <v>21090</v>
      </c>
      <c r="B1325" s="524" t="s">
        <v>16700</v>
      </c>
      <c r="C1325" s="525" t="s">
        <v>742</v>
      </c>
      <c r="D1325" s="372">
        <v>56.6</v>
      </c>
      <c r="H1325" s="574"/>
    </row>
    <row r="1326" spans="1:8" ht="24.95" customHeight="1" x14ac:dyDescent="0.2">
      <c r="A1326" s="524">
        <v>21091</v>
      </c>
      <c r="B1326" s="524" t="s">
        <v>16701</v>
      </c>
      <c r="C1326" s="525" t="s">
        <v>742</v>
      </c>
      <c r="D1326" s="372">
        <v>20.6</v>
      </c>
      <c r="H1326" s="574"/>
    </row>
    <row r="1327" spans="1:8" ht="24.95" customHeight="1" x14ac:dyDescent="0.2">
      <c r="A1327" s="524">
        <v>211</v>
      </c>
      <c r="B1327" s="524" t="s">
        <v>16702</v>
      </c>
      <c r="C1327" s="525"/>
      <c r="D1327" s="372"/>
      <c r="H1327" s="574"/>
    </row>
    <row r="1328" spans="1:8" ht="24.95" customHeight="1" x14ac:dyDescent="0.2">
      <c r="A1328" s="524">
        <v>21103</v>
      </c>
      <c r="B1328" s="524" t="s">
        <v>16684</v>
      </c>
      <c r="C1328" s="525" t="s">
        <v>779</v>
      </c>
      <c r="D1328" s="372">
        <v>40.270000000000003</v>
      </c>
      <c r="H1328" s="574"/>
    </row>
    <row r="1329" spans="1:8" ht="24.95" customHeight="1" x14ac:dyDescent="0.2">
      <c r="A1329" s="524">
        <v>21106</v>
      </c>
      <c r="B1329" s="524" t="s">
        <v>16703</v>
      </c>
      <c r="C1329" s="525" t="s">
        <v>779</v>
      </c>
      <c r="D1329" s="372">
        <v>11.64</v>
      </c>
      <c r="H1329" s="574"/>
    </row>
    <row r="1330" spans="1:8" ht="24.95" customHeight="1" x14ac:dyDescent="0.2">
      <c r="A1330" s="524">
        <v>21108</v>
      </c>
      <c r="B1330" s="524" t="s">
        <v>16704</v>
      </c>
      <c r="C1330" s="525" t="s">
        <v>779</v>
      </c>
      <c r="D1330" s="372">
        <v>26.11</v>
      </c>
      <c r="H1330" s="574"/>
    </row>
    <row r="1331" spans="1:8" ht="24.95" customHeight="1" x14ac:dyDescent="0.2">
      <c r="A1331" s="524">
        <v>21109</v>
      </c>
      <c r="B1331" s="524" t="s">
        <v>16705</v>
      </c>
      <c r="C1331" s="525" t="s">
        <v>16034</v>
      </c>
      <c r="D1331" s="372">
        <v>60.38</v>
      </c>
      <c r="H1331" s="574"/>
    </row>
    <row r="1332" spans="1:8" ht="24.95" customHeight="1" x14ac:dyDescent="0.2">
      <c r="A1332" s="524">
        <v>21111</v>
      </c>
      <c r="B1332" s="524" t="s">
        <v>16706</v>
      </c>
      <c r="C1332" s="525" t="s">
        <v>779</v>
      </c>
      <c r="D1332" s="372">
        <v>35.229999999999997</v>
      </c>
      <c r="H1332" s="574"/>
    </row>
    <row r="1333" spans="1:8" ht="24.95" customHeight="1" x14ac:dyDescent="0.2">
      <c r="A1333" s="524">
        <v>21118</v>
      </c>
      <c r="B1333" s="524" t="s">
        <v>16707</v>
      </c>
      <c r="C1333" s="525" t="s">
        <v>779</v>
      </c>
      <c r="D1333" s="372">
        <v>29.23</v>
      </c>
      <c r="H1333" s="574"/>
    </row>
    <row r="1334" spans="1:8" ht="24.95" customHeight="1" x14ac:dyDescent="0.2">
      <c r="A1334" s="524">
        <v>21144</v>
      </c>
      <c r="B1334" s="524" t="s">
        <v>16708</v>
      </c>
      <c r="C1334" s="525" t="s">
        <v>779</v>
      </c>
      <c r="D1334" s="372">
        <v>13.04</v>
      </c>
      <c r="H1334" s="574"/>
    </row>
    <row r="1335" spans="1:8" ht="24.95" customHeight="1" x14ac:dyDescent="0.2">
      <c r="A1335" s="524">
        <v>21151</v>
      </c>
      <c r="B1335" s="524" t="s">
        <v>16709</v>
      </c>
      <c r="C1335" s="525" t="s">
        <v>779</v>
      </c>
      <c r="D1335" s="372">
        <v>2.88</v>
      </c>
      <c r="H1335" s="574"/>
    </row>
    <row r="1336" spans="1:8" ht="24.95" customHeight="1" x14ac:dyDescent="0.2">
      <c r="A1336" s="524">
        <v>21170</v>
      </c>
      <c r="B1336" s="524" t="s">
        <v>16710</v>
      </c>
      <c r="C1336" s="525" t="s">
        <v>779</v>
      </c>
      <c r="D1336" s="372">
        <v>8.02</v>
      </c>
      <c r="H1336" s="574"/>
    </row>
    <row r="1337" spans="1:8" ht="24.95" customHeight="1" x14ac:dyDescent="0.2">
      <c r="A1337" s="524">
        <v>21188</v>
      </c>
      <c r="B1337" s="524" t="s">
        <v>16711</v>
      </c>
      <c r="C1337" s="525" t="s">
        <v>779</v>
      </c>
      <c r="D1337" s="372">
        <v>7.6</v>
      </c>
      <c r="H1337" s="574"/>
    </row>
    <row r="1338" spans="1:8" ht="24.95" customHeight="1" x14ac:dyDescent="0.2">
      <c r="A1338" s="524">
        <v>212</v>
      </c>
      <c r="B1338" s="524" t="s">
        <v>16712</v>
      </c>
      <c r="C1338" s="525"/>
      <c r="D1338" s="372"/>
      <c r="H1338" s="574"/>
    </row>
    <row r="1339" spans="1:8" ht="24.95" customHeight="1" x14ac:dyDescent="0.2">
      <c r="A1339" s="524">
        <v>21205</v>
      </c>
      <c r="B1339" s="524" t="s">
        <v>16713</v>
      </c>
      <c r="C1339" s="525" t="s">
        <v>779</v>
      </c>
      <c r="D1339" s="372">
        <v>8.0299999999999994</v>
      </c>
      <c r="H1339" s="574"/>
    </row>
    <row r="1340" spans="1:8" ht="24.95" customHeight="1" x14ac:dyDescent="0.2">
      <c r="A1340" s="524">
        <v>21211</v>
      </c>
      <c r="B1340" s="524" t="s">
        <v>16714</v>
      </c>
      <c r="C1340" s="525" t="s">
        <v>742</v>
      </c>
      <c r="D1340" s="372">
        <v>5.94</v>
      </c>
      <c r="H1340" s="574"/>
    </row>
    <row r="1341" spans="1:8" ht="24.95" customHeight="1" x14ac:dyDescent="0.2">
      <c r="A1341" s="524">
        <v>213</v>
      </c>
      <c r="B1341" s="524" t="s">
        <v>16702</v>
      </c>
      <c r="C1341" s="525"/>
      <c r="D1341" s="372"/>
      <c r="H1341" s="574"/>
    </row>
    <row r="1342" spans="1:8" ht="24.95" customHeight="1" x14ac:dyDescent="0.2">
      <c r="A1342" s="524">
        <v>21305</v>
      </c>
      <c r="B1342" s="524" t="s">
        <v>16715</v>
      </c>
      <c r="C1342" s="525" t="s">
        <v>779</v>
      </c>
      <c r="D1342" s="372">
        <v>13.74</v>
      </c>
      <c r="H1342" s="574"/>
    </row>
    <row r="1343" spans="1:8" ht="24.95" customHeight="1" x14ac:dyDescent="0.2">
      <c r="A1343" s="524">
        <v>21368</v>
      </c>
      <c r="B1343" s="524" t="s">
        <v>16716</v>
      </c>
      <c r="C1343" s="525" t="s">
        <v>779</v>
      </c>
      <c r="D1343" s="372">
        <v>2.95</v>
      </c>
      <c r="H1343" s="574"/>
    </row>
    <row r="1344" spans="1:8" ht="24.95" customHeight="1" x14ac:dyDescent="0.2">
      <c r="A1344" s="524">
        <v>215</v>
      </c>
      <c r="B1344" s="524" t="s">
        <v>16717</v>
      </c>
      <c r="C1344" s="525"/>
      <c r="D1344" s="372"/>
      <c r="H1344" s="574"/>
    </row>
    <row r="1345" spans="1:8" ht="24.95" customHeight="1" x14ac:dyDescent="0.2">
      <c r="A1345" s="524">
        <v>21516</v>
      </c>
      <c r="B1345" s="524" t="s">
        <v>16718</v>
      </c>
      <c r="C1345" s="525" t="s">
        <v>822</v>
      </c>
      <c r="D1345" s="372">
        <v>3.96</v>
      </c>
      <c r="H1345" s="574"/>
    </row>
    <row r="1346" spans="1:8" ht="24.95" customHeight="1" x14ac:dyDescent="0.2">
      <c r="A1346" s="524">
        <v>21517</v>
      </c>
      <c r="B1346" s="524" t="s">
        <v>16719</v>
      </c>
      <c r="C1346" s="525" t="s">
        <v>822</v>
      </c>
      <c r="D1346" s="372">
        <v>3.91</v>
      </c>
      <c r="H1346" s="574"/>
    </row>
    <row r="1347" spans="1:8" ht="24.95" customHeight="1" x14ac:dyDescent="0.2">
      <c r="A1347" s="524">
        <v>21521</v>
      </c>
      <c r="B1347" s="524" t="s">
        <v>16720</v>
      </c>
      <c r="C1347" s="525" t="s">
        <v>822</v>
      </c>
      <c r="D1347" s="372">
        <v>3.62</v>
      </c>
      <c r="H1347" s="574"/>
    </row>
    <row r="1348" spans="1:8" ht="24.95" customHeight="1" x14ac:dyDescent="0.2">
      <c r="A1348" s="524">
        <v>21532</v>
      </c>
      <c r="B1348" s="524" t="s">
        <v>16721</v>
      </c>
      <c r="C1348" s="525" t="s">
        <v>822</v>
      </c>
      <c r="D1348" s="372">
        <v>4.12</v>
      </c>
      <c r="H1348" s="574"/>
    </row>
    <row r="1349" spans="1:8" ht="24.95" customHeight="1" x14ac:dyDescent="0.2">
      <c r="A1349" s="524">
        <v>21543</v>
      </c>
      <c r="B1349" s="524" t="s">
        <v>16722</v>
      </c>
      <c r="C1349" s="525" t="s">
        <v>742</v>
      </c>
      <c r="D1349" s="372">
        <v>11.67</v>
      </c>
      <c r="H1349" s="574"/>
    </row>
    <row r="1350" spans="1:8" ht="24.95" customHeight="1" x14ac:dyDescent="0.2">
      <c r="A1350" s="524">
        <v>220</v>
      </c>
      <c r="B1350" s="524" t="s">
        <v>16723</v>
      </c>
      <c r="C1350" s="525"/>
      <c r="D1350" s="372"/>
      <c r="H1350" s="574"/>
    </row>
    <row r="1351" spans="1:8" ht="24.95" customHeight="1" x14ac:dyDescent="0.2">
      <c r="A1351" s="524">
        <v>22001</v>
      </c>
      <c r="B1351" s="524" t="s">
        <v>16724</v>
      </c>
      <c r="C1351" s="525" t="s">
        <v>742</v>
      </c>
      <c r="D1351" s="372">
        <v>24.5</v>
      </c>
      <c r="H1351" s="574"/>
    </row>
    <row r="1352" spans="1:8" ht="24.95" customHeight="1" x14ac:dyDescent="0.2">
      <c r="A1352" s="524">
        <v>22002</v>
      </c>
      <c r="B1352" s="524" t="s">
        <v>16725</v>
      </c>
      <c r="C1352" s="525" t="s">
        <v>742</v>
      </c>
      <c r="D1352" s="372">
        <v>25.5</v>
      </c>
      <c r="H1352" s="574"/>
    </row>
    <row r="1353" spans="1:8" ht="24.95" customHeight="1" x14ac:dyDescent="0.2">
      <c r="A1353" s="524">
        <v>225</v>
      </c>
      <c r="B1353" s="524" t="s">
        <v>16726</v>
      </c>
      <c r="C1353" s="525"/>
      <c r="D1353" s="372"/>
      <c r="H1353" s="574"/>
    </row>
    <row r="1354" spans="1:8" ht="24.95" customHeight="1" x14ac:dyDescent="0.2">
      <c r="A1354" s="524">
        <v>22502</v>
      </c>
      <c r="B1354" s="524" t="s">
        <v>16727</v>
      </c>
      <c r="C1354" s="525" t="s">
        <v>775</v>
      </c>
      <c r="D1354" s="372">
        <v>1.37</v>
      </c>
      <c r="H1354" s="574"/>
    </row>
    <row r="1355" spans="1:8" ht="24.95" customHeight="1" x14ac:dyDescent="0.2">
      <c r="A1355" s="524">
        <v>22504</v>
      </c>
      <c r="B1355" s="524" t="s">
        <v>16728</v>
      </c>
      <c r="C1355" s="525" t="s">
        <v>775</v>
      </c>
      <c r="D1355" s="372">
        <v>1.88</v>
      </c>
      <c r="H1355" s="574"/>
    </row>
    <row r="1356" spans="1:8" ht="24.95" customHeight="1" x14ac:dyDescent="0.2">
      <c r="A1356" s="524">
        <v>22505</v>
      </c>
      <c r="B1356" s="524" t="s">
        <v>16729</v>
      </c>
      <c r="C1356" s="525" t="s">
        <v>775</v>
      </c>
      <c r="D1356" s="372">
        <v>2.35</v>
      </c>
      <c r="H1356" s="574"/>
    </row>
    <row r="1357" spans="1:8" ht="24.95" customHeight="1" x14ac:dyDescent="0.2">
      <c r="A1357" s="524">
        <v>22507</v>
      </c>
      <c r="B1357" s="524" t="s">
        <v>16730</v>
      </c>
      <c r="C1357" s="525" t="s">
        <v>775</v>
      </c>
      <c r="D1357" s="372">
        <v>2</v>
      </c>
      <c r="H1357" s="574"/>
    </row>
    <row r="1358" spans="1:8" ht="24.95" customHeight="1" x14ac:dyDescent="0.2">
      <c r="A1358" s="524">
        <v>22508</v>
      </c>
      <c r="B1358" s="524" t="s">
        <v>16731</v>
      </c>
      <c r="C1358" s="525" t="s">
        <v>775</v>
      </c>
      <c r="D1358" s="372">
        <v>2.68</v>
      </c>
      <c r="H1358" s="574"/>
    </row>
    <row r="1359" spans="1:8" ht="24.95" customHeight="1" x14ac:dyDescent="0.2">
      <c r="A1359" s="524">
        <v>22548</v>
      </c>
      <c r="B1359" s="524" t="s">
        <v>16732</v>
      </c>
      <c r="C1359" s="525" t="s">
        <v>775</v>
      </c>
      <c r="D1359" s="372">
        <v>1.46</v>
      </c>
      <c r="H1359" s="574"/>
    </row>
    <row r="1360" spans="1:8" ht="24.95" customHeight="1" x14ac:dyDescent="0.2">
      <c r="A1360" s="524">
        <v>22585</v>
      </c>
      <c r="B1360" s="524" t="s">
        <v>16733</v>
      </c>
      <c r="C1360" s="525" t="s">
        <v>775</v>
      </c>
      <c r="D1360" s="372">
        <v>0.62</v>
      </c>
      <c r="H1360" s="574"/>
    </row>
    <row r="1361" spans="1:8" ht="24.95" customHeight="1" x14ac:dyDescent="0.2">
      <c r="A1361" s="524">
        <v>22586</v>
      </c>
      <c r="B1361" s="524" t="s">
        <v>16734</v>
      </c>
      <c r="C1361" s="525" t="s">
        <v>775</v>
      </c>
      <c r="D1361" s="372">
        <v>0.39</v>
      </c>
      <c r="H1361" s="574"/>
    </row>
    <row r="1362" spans="1:8" ht="24.95" customHeight="1" x14ac:dyDescent="0.2">
      <c r="A1362" s="524">
        <v>230</v>
      </c>
      <c r="B1362" s="524" t="s">
        <v>16735</v>
      </c>
      <c r="C1362" s="525"/>
      <c r="D1362" s="372"/>
      <c r="H1362" s="574"/>
    </row>
    <row r="1363" spans="1:8" ht="24.95" customHeight="1" x14ac:dyDescent="0.2">
      <c r="A1363" s="524">
        <v>23010</v>
      </c>
      <c r="B1363" s="524" t="s">
        <v>16736</v>
      </c>
      <c r="C1363" s="525" t="s">
        <v>775</v>
      </c>
      <c r="D1363" s="372">
        <v>3.01</v>
      </c>
      <c r="H1363" s="574"/>
    </row>
    <row r="1364" spans="1:8" ht="24.95" customHeight="1" x14ac:dyDescent="0.2">
      <c r="A1364" s="524">
        <v>23015</v>
      </c>
      <c r="B1364" s="524" t="s">
        <v>16737</v>
      </c>
      <c r="C1364" s="525" t="s">
        <v>775</v>
      </c>
      <c r="D1364" s="372">
        <v>8.2100000000000009</v>
      </c>
      <c r="H1364" s="574"/>
    </row>
    <row r="1365" spans="1:8" ht="24.95" customHeight="1" x14ac:dyDescent="0.2">
      <c r="A1365" s="524">
        <v>235</v>
      </c>
      <c r="B1365" s="524" t="s">
        <v>16738</v>
      </c>
      <c r="C1365" s="525"/>
      <c r="D1365" s="372"/>
      <c r="H1365" s="574"/>
    </row>
    <row r="1366" spans="1:8" ht="24.95" customHeight="1" x14ac:dyDescent="0.2">
      <c r="A1366" s="524">
        <v>23501</v>
      </c>
      <c r="B1366" s="524" t="s">
        <v>16739</v>
      </c>
      <c r="C1366" s="525" t="s">
        <v>742</v>
      </c>
      <c r="D1366" s="372">
        <v>79.75</v>
      </c>
      <c r="H1366" s="574"/>
    </row>
    <row r="1367" spans="1:8" ht="24.95" customHeight="1" x14ac:dyDescent="0.2">
      <c r="A1367" s="524">
        <v>23503</v>
      </c>
      <c r="B1367" s="524" t="s">
        <v>16740</v>
      </c>
      <c r="C1367" s="525" t="s">
        <v>775</v>
      </c>
      <c r="D1367" s="372">
        <v>281.25</v>
      </c>
      <c r="H1367" s="574"/>
    </row>
    <row r="1368" spans="1:8" ht="24.95" customHeight="1" x14ac:dyDescent="0.2">
      <c r="A1368" s="524">
        <v>23522</v>
      </c>
      <c r="B1368" s="524" t="s">
        <v>16741</v>
      </c>
      <c r="C1368" s="525" t="s">
        <v>742</v>
      </c>
      <c r="D1368" s="372">
        <v>264.38</v>
      </c>
      <c r="H1368" s="574"/>
    </row>
    <row r="1369" spans="1:8" ht="24.95" customHeight="1" x14ac:dyDescent="0.2">
      <c r="A1369" s="524">
        <v>240</v>
      </c>
      <c r="B1369" s="524" t="s">
        <v>16742</v>
      </c>
      <c r="C1369" s="525"/>
      <c r="D1369" s="372"/>
      <c r="H1369" s="574"/>
    </row>
    <row r="1370" spans="1:8" ht="24.95" customHeight="1" x14ac:dyDescent="0.2">
      <c r="A1370" s="524">
        <v>24015</v>
      </c>
      <c r="B1370" s="524" t="s">
        <v>16745</v>
      </c>
      <c r="C1370" s="525" t="s">
        <v>822</v>
      </c>
      <c r="D1370" s="372">
        <v>5.58</v>
      </c>
      <c r="H1370" s="574"/>
    </row>
    <row r="1371" spans="1:8" ht="24.95" customHeight="1" x14ac:dyDescent="0.2">
      <c r="A1371" s="524">
        <v>24020</v>
      </c>
      <c r="B1371" s="524" t="s">
        <v>16743</v>
      </c>
      <c r="C1371" s="525" t="s">
        <v>822</v>
      </c>
      <c r="D1371" s="372">
        <v>8.08</v>
      </c>
      <c r="H1371" s="574"/>
    </row>
    <row r="1372" spans="1:8" ht="24.95" customHeight="1" x14ac:dyDescent="0.2">
      <c r="A1372" s="524">
        <v>24029</v>
      </c>
      <c r="B1372" s="524" t="s">
        <v>16744</v>
      </c>
      <c r="C1372" s="525" t="s">
        <v>742</v>
      </c>
      <c r="D1372" s="372">
        <v>5.81</v>
      </c>
      <c r="H1372" s="574"/>
    </row>
    <row r="1373" spans="1:8" ht="24.95" customHeight="1" x14ac:dyDescent="0.2">
      <c r="A1373" s="524">
        <v>24034</v>
      </c>
      <c r="B1373" s="524" t="s">
        <v>16746</v>
      </c>
      <c r="C1373" s="525" t="s">
        <v>822</v>
      </c>
      <c r="D1373" s="372">
        <v>11.3</v>
      </c>
      <c r="H1373" s="574"/>
    </row>
    <row r="1374" spans="1:8" ht="24.95" customHeight="1" x14ac:dyDescent="0.2">
      <c r="A1374" s="524">
        <v>24035</v>
      </c>
      <c r="B1374" s="524" t="s">
        <v>16747</v>
      </c>
      <c r="C1374" s="525" t="s">
        <v>822</v>
      </c>
      <c r="D1374" s="372">
        <v>9.0399999999999991</v>
      </c>
      <c r="H1374" s="574"/>
    </row>
    <row r="1375" spans="1:8" ht="24.95" customHeight="1" x14ac:dyDescent="0.2">
      <c r="A1375" s="524">
        <v>24038</v>
      </c>
      <c r="B1375" s="524" t="s">
        <v>16748</v>
      </c>
      <c r="C1375" s="525" t="s">
        <v>8897</v>
      </c>
      <c r="D1375" s="372">
        <v>0.17</v>
      </c>
      <c r="H1375" s="574"/>
    </row>
    <row r="1376" spans="1:8" ht="24.95" customHeight="1" x14ac:dyDescent="0.2">
      <c r="A1376" s="524">
        <v>24042</v>
      </c>
      <c r="B1376" s="524" t="s">
        <v>16749</v>
      </c>
      <c r="C1376" s="525" t="s">
        <v>822</v>
      </c>
      <c r="D1376" s="372">
        <v>24.17</v>
      </c>
      <c r="H1376" s="574"/>
    </row>
    <row r="1377" spans="1:8" ht="24.95" customHeight="1" x14ac:dyDescent="0.2">
      <c r="A1377" s="524">
        <v>241</v>
      </c>
      <c r="B1377" s="524" t="s">
        <v>16750</v>
      </c>
      <c r="C1377" s="525"/>
      <c r="D1377" s="372"/>
      <c r="H1377" s="574"/>
    </row>
    <row r="1378" spans="1:8" ht="24.95" customHeight="1" x14ac:dyDescent="0.2">
      <c r="A1378" s="524">
        <v>24116</v>
      </c>
      <c r="B1378" s="524" t="s">
        <v>16751</v>
      </c>
      <c r="C1378" s="525" t="s">
        <v>742</v>
      </c>
      <c r="D1378" s="372">
        <v>0.79</v>
      </c>
      <c r="H1378" s="574"/>
    </row>
    <row r="1379" spans="1:8" ht="24.95" customHeight="1" x14ac:dyDescent="0.2">
      <c r="A1379" s="524">
        <v>24130</v>
      </c>
      <c r="B1379" s="524" t="s">
        <v>19326</v>
      </c>
      <c r="C1379" s="525" t="s">
        <v>742</v>
      </c>
      <c r="D1379" s="372">
        <v>171.57</v>
      </c>
      <c r="H1379" s="574"/>
    </row>
    <row r="1380" spans="1:8" ht="24.95" customHeight="1" x14ac:dyDescent="0.2">
      <c r="A1380" s="524">
        <v>24131</v>
      </c>
      <c r="B1380" s="524" t="s">
        <v>19327</v>
      </c>
      <c r="C1380" s="525" t="s">
        <v>742</v>
      </c>
      <c r="D1380" s="372">
        <v>181.47</v>
      </c>
      <c r="H1380" s="574"/>
    </row>
    <row r="1381" spans="1:8" ht="24.95" customHeight="1" x14ac:dyDescent="0.2">
      <c r="A1381" s="524">
        <v>24145</v>
      </c>
      <c r="B1381" s="524" t="s">
        <v>16752</v>
      </c>
      <c r="C1381" s="525" t="s">
        <v>822</v>
      </c>
      <c r="D1381" s="372">
        <v>10.82</v>
      </c>
      <c r="H1381" s="574"/>
    </row>
    <row r="1382" spans="1:8" ht="24.95" customHeight="1" x14ac:dyDescent="0.2">
      <c r="A1382" s="524">
        <v>24184</v>
      </c>
      <c r="B1382" s="524" t="s">
        <v>16753</v>
      </c>
      <c r="C1382" s="525" t="s">
        <v>775</v>
      </c>
      <c r="D1382" s="372">
        <v>49.65</v>
      </c>
      <c r="H1382" s="574"/>
    </row>
    <row r="1383" spans="1:8" ht="24.95" customHeight="1" x14ac:dyDescent="0.2">
      <c r="A1383" s="524">
        <v>255</v>
      </c>
      <c r="B1383" s="524" t="s">
        <v>16754</v>
      </c>
      <c r="C1383" s="525"/>
      <c r="D1383" s="372"/>
      <c r="H1383" s="574"/>
    </row>
    <row r="1384" spans="1:8" ht="24.95" customHeight="1" x14ac:dyDescent="0.2">
      <c r="A1384" s="524">
        <v>25513</v>
      </c>
      <c r="B1384" s="524" t="s">
        <v>16755</v>
      </c>
      <c r="C1384" s="525" t="s">
        <v>742</v>
      </c>
      <c r="D1384" s="372">
        <v>20.04</v>
      </c>
      <c r="H1384" s="574"/>
    </row>
    <row r="1385" spans="1:8" ht="24.95" customHeight="1" x14ac:dyDescent="0.2">
      <c r="A1385" s="524">
        <v>25514</v>
      </c>
      <c r="B1385" s="524" t="s">
        <v>16756</v>
      </c>
      <c r="C1385" s="525" t="s">
        <v>742</v>
      </c>
      <c r="D1385" s="372">
        <v>32.1</v>
      </c>
      <c r="H1385" s="574"/>
    </row>
    <row r="1386" spans="1:8" ht="24.95" customHeight="1" x14ac:dyDescent="0.2">
      <c r="A1386" s="524">
        <v>25532</v>
      </c>
      <c r="B1386" s="524" t="s">
        <v>16757</v>
      </c>
      <c r="C1386" s="525" t="s">
        <v>742</v>
      </c>
      <c r="D1386" s="372">
        <v>31.8</v>
      </c>
      <c r="H1386" s="574"/>
    </row>
    <row r="1387" spans="1:8" ht="24.95" customHeight="1" x14ac:dyDescent="0.2">
      <c r="A1387" s="524">
        <v>25568</v>
      </c>
      <c r="B1387" s="524" t="s">
        <v>16758</v>
      </c>
      <c r="C1387" s="525" t="s">
        <v>742</v>
      </c>
      <c r="D1387" s="372">
        <v>18.61</v>
      </c>
      <c r="H1387" s="574"/>
    </row>
    <row r="1388" spans="1:8" ht="24.95" customHeight="1" x14ac:dyDescent="0.2">
      <c r="A1388" s="524">
        <v>25569</v>
      </c>
      <c r="B1388" s="524" t="s">
        <v>16758</v>
      </c>
      <c r="C1388" s="525" t="s">
        <v>742</v>
      </c>
      <c r="D1388" s="372">
        <v>37</v>
      </c>
      <c r="H1388" s="574"/>
    </row>
    <row r="1389" spans="1:8" ht="24.95" customHeight="1" x14ac:dyDescent="0.2">
      <c r="A1389" s="524">
        <v>25570</v>
      </c>
      <c r="B1389" s="524" t="s">
        <v>16759</v>
      </c>
      <c r="C1389" s="525" t="s">
        <v>775</v>
      </c>
      <c r="D1389" s="372">
        <v>1.34</v>
      </c>
      <c r="H1389" s="574"/>
    </row>
    <row r="1390" spans="1:8" ht="24.95" customHeight="1" x14ac:dyDescent="0.2">
      <c r="A1390" s="524">
        <v>25571</v>
      </c>
      <c r="B1390" s="524" t="s">
        <v>16760</v>
      </c>
      <c r="C1390" s="525" t="s">
        <v>775</v>
      </c>
      <c r="D1390" s="372">
        <v>3.75</v>
      </c>
      <c r="H1390" s="574"/>
    </row>
    <row r="1391" spans="1:8" ht="24.95" customHeight="1" x14ac:dyDescent="0.2">
      <c r="A1391" s="524">
        <v>25592</v>
      </c>
      <c r="B1391" s="524" t="s">
        <v>16761</v>
      </c>
      <c r="C1391" s="525" t="s">
        <v>742</v>
      </c>
      <c r="D1391" s="372">
        <v>32.270000000000003</v>
      </c>
      <c r="H1391" s="574"/>
    </row>
    <row r="1392" spans="1:8" ht="24.95" customHeight="1" x14ac:dyDescent="0.2">
      <c r="A1392" s="524">
        <v>256</v>
      </c>
      <c r="B1392" s="524" t="s">
        <v>16754</v>
      </c>
      <c r="C1392" s="525"/>
      <c r="D1392" s="372"/>
      <c r="H1392" s="574"/>
    </row>
    <row r="1393" spans="1:8" ht="24.95" customHeight="1" x14ac:dyDescent="0.2">
      <c r="A1393" s="524">
        <v>25617</v>
      </c>
      <c r="B1393" s="524" t="s">
        <v>16762</v>
      </c>
      <c r="C1393" s="525" t="s">
        <v>742</v>
      </c>
      <c r="D1393" s="372">
        <v>23.56</v>
      </c>
      <c r="H1393" s="574"/>
    </row>
    <row r="1394" spans="1:8" ht="24.95" customHeight="1" x14ac:dyDescent="0.2">
      <c r="A1394" s="524">
        <v>25641</v>
      </c>
      <c r="B1394" s="524" t="s">
        <v>16763</v>
      </c>
      <c r="C1394" s="525" t="s">
        <v>742</v>
      </c>
      <c r="D1394" s="372">
        <v>121.87</v>
      </c>
      <c r="H1394" s="574"/>
    </row>
    <row r="1395" spans="1:8" ht="24.95" customHeight="1" x14ac:dyDescent="0.2">
      <c r="A1395" s="524">
        <v>25646</v>
      </c>
      <c r="B1395" s="524" t="s">
        <v>16764</v>
      </c>
      <c r="C1395" s="525" t="s">
        <v>742</v>
      </c>
      <c r="D1395" s="372">
        <v>38.85</v>
      </c>
      <c r="H1395" s="574"/>
    </row>
    <row r="1396" spans="1:8" ht="24.95" customHeight="1" x14ac:dyDescent="0.2">
      <c r="A1396" s="524">
        <v>258</v>
      </c>
      <c r="B1396" s="524" t="s">
        <v>16754</v>
      </c>
      <c r="C1396" s="525"/>
      <c r="D1396" s="372"/>
      <c r="H1396" s="574"/>
    </row>
    <row r="1397" spans="1:8" ht="24.95" customHeight="1" x14ac:dyDescent="0.2">
      <c r="A1397" s="524">
        <v>25812</v>
      </c>
      <c r="B1397" s="524" t="s">
        <v>16765</v>
      </c>
      <c r="C1397" s="525" t="s">
        <v>742</v>
      </c>
      <c r="D1397" s="372">
        <v>90.77</v>
      </c>
      <c r="H1397" s="574"/>
    </row>
    <row r="1398" spans="1:8" ht="24.95" customHeight="1" x14ac:dyDescent="0.2">
      <c r="A1398" s="524">
        <v>25814</v>
      </c>
      <c r="B1398" s="524" t="s">
        <v>16766</v>
      </c>
      <c r="C1398" s="525" t="s">
        <v>742</v>
      </c>
      <c r="D1398" s="372">
        <v>38.29</v>
      </c>
      <c r="H1398" s="574"/>
    </row>
    <row r="1399" spans="1:8" ht="24.95" customHeight="1" x14ac:dyDescent="0.2">
      <c r="A1399" s="524">
        <v>260</v>
      </c>
      <c r="B1399" s="524" t="s">
        <v>16767</v>
      </c>
      <c r="C1399" s="525"/>
      <c r="D1399" s="372"/>
      <c r="H1399" s="574"/>
    </row>
    <row r="1400" spans="1:8" ht="24.95" customHeight="1" x14ac:dyDescent="0.2">
      <c r="A1400" s="524">
        <v>26008</v>
      </c>
      <c r="B1400" s="524" t="s">
        <v>16768</v>
      </c>
      <c r="C1400" s="525" t="s">
        <v>779</v>
      </c>
      <c r="D1400" s="372">
        <v>13.99</v>
      </c>
      <c r="H1400" s="574"/>
    </row>
    <row r="1401" spans="1:8" ht="24.95" customHeight="1" x14ac:dyDescent="0.2">
      <c r="A1401" s="524">
        <v>26015</v>
      </c>
      <c r="B1401" s="524" t="s">
        <v>16769</v>
      </c>
      <c r="C1401" s="525" t="s">
        <v>779</v>
      </c>
      <c r="D1401" s="372">
        <v>40.340000000000003</v>
      </c>
      <c r="H1401" s="574"/>
    </row>
    <row r="1402" spans="1:8" ht="24.95" customHeight="1" x14ac:dyDescent="0.2">
      <c r="A1402" s="524">
        <v>26040</v>
      </c>
      <c r="B1402" s="524" t="s">
        <v>16770</v>
      </c>
      <c r="C1402" s="525" t="s">
        <v>779</v>
      </c>
      <c r="D1402" s="372">
        <v>1.4</v>
      </c>
      <c r="H1402" s="574"/>
    </row>
    <row r="1403" spans="1:8" ht="24.95" customHeight="1" x14ac:dyDescent="0.2">
      <c r="A1403" s="524">
        <v>26091</v>
      </c>
      <c r="B1403" s="524" t="s">
        <v>19328</v>
      </c>
      <c r="C1403" s="525" t="s">
        <v>779</v>
      </c>
      <c r="D1403" s="372">
        <v>2.25</v>
      </c>
      <c r="H1403" s="574"/>
    </row>
    <row r="1404" spans="1:8" ht="24.95" customHeight="1" x14ac:dyDescent="0.2">
      <c r="A1404" s="524">
        <v>265</v>
      </c>
      <c r="B1404" s="524" t="s">
        <v>16771</v>
      </c>
      <c r="C1404" s="525"/>
      <c r="D1404" s="372"/>
      <c r="H1404" s="574"/>
    </row>
    <row r="1405" spans="1:8" ht="24.95" customHeight="1" x14ac:dyDescent="0.2">
      <c r="A1405" s="524">
        <v>26503</v>
      </c>
      <c r="B1405" s="524" t="s">
        <v>16772</v>
      </c>
      <c r="C1405" s="525" t="s">
        <v>775</v>
      </c>
      <c r="D1405" s="372">
        <v>0.56999999999999995</v>
      </c>
      <c r="H1405" s="574"/>
    </row>
    <row r="1406" spans="1:8" ht="24.95" customHeight="1" x14ac:dyDescent="0.2">
      <c r="A1406" s="524">
        <v>26506</v>
      </c>
      <c r="B1406" s="524" t="s">
        <v>16773</v>
      </c>
      <c r="C1406" s="525" t="s">
        <v>775</v>
      </c>
      <c r="D1406" s="372">
        <v>160.97</v>
      </c>
      <c r="H1406" s="574"/>
    </row>
    <row r="1407" spans="1:8" ht="24.95" customHeight="1" x14ac:dyDescent="0.2">
      <c r="A1407" s="524">
        <v>26508</v>
      </c>
      <c r="B1407" s="524" t="s">
        <v>19329</v>
      </c>
      <c r="C1407" s="525" t="s">
        <v>779</v>
      </c>
      <c r="D1407" s="372">
        <v>3.49</v>
      </c>
      <c r="H1407" s="574"/>
    </row>
    <row r="1408" spans="1:8" ht="24.95" customHeight="1" x14ac:dyDescent="0.2">
      <c r="A1408" s="524">
        <v>26512</v>
      </c>
      <c r="B1408" s="524" t="s">
        <v>16774</v>
      </c>
      <c r="C1408" s="525" t="s">
        <v>775</v>
      </c>
      <c r="D1408" s="372">
        <v>0.56999999999999995</v>
      </c>
      <c r="H1408" s="574"/>
    </row>
    <row r="1409" spans="1:8" ht="24.95" customHeight="1" x14ac:dyDescent="0.2">
      <c r="A1409" s="524">
        <v>26517</v>
      </c>
      <c r="B1409" s="524" t="s">
        <v>16775</v>
      </c>
      <c r="C1409" s="525" t="s">
        <v>775</v>
      </c>
      <c r="D1409" s="372">
        <v>0.88</v>
      </c>
      <c r="H1409" s="574"/>
    </row>
    <row r="1410" spans="1:8" ht="24.95" customHeight="1" x14ac:dyDescent="0.2">
      <c r="A1410" s="524">
        <v>26546</v>
      </c>
      <c r="B1410" s="524" t="s">
        <v>16776</v>
      </c>
      <c r="C1410" s="525" t="s">
        <v>775</v>
      </c>
      <c r="D1410" s="372">
        <v>0.17</v>
      </c>
      <c r="H1410" s="574"/>
    </row>
    <row r="1411" spans="1:8" ht="24.95" customHeight="1" x14ac:dyDescent="0.2">
      <c r="A1411" s="524">
        <v>26548</v>
      </c>
      <c r="B1411" s="524" t="s">
        <v>16777</v>
      </c>
      <c r="C1411" s="525" t="s">
        <v>775</v>
      </c>
      <c r="D1411" s="372">
        <v>0.21</v>
      </c>
      <c r="H1411" s="574"/>
    </row>
    <row r="1412" spans="1:8" ht="24.95" customHeight="1" x14ac:dyDescent="0.2">
      <c r="A1412" s="524">
        <v>26549</v>
      </c>
      <c r="B1412" s="524" t="s">
        <v>16778</v>
      </c>
      <c r="C1412" s="525" t="s">
        <v>775</v>
      </c>
      <c r="D1412" s="372">
        <v>7.0000000000000007E-2</v>
      </c>
      <c r="H1412" s="574"/>
    </row>
    <row r="1413" spans="1:8" ht="24.95" customHeight="1" x14ac:dyDescent="0.2">
      <c r="A1413" s="524">
        <v>26550</v>
      </c>
      <c r="B1413" s="524" t="s">
        <v>16779</v>
      </c>
      <c r="C1413" s="525" t="s">
        <v>775</v>
      </c>
      <c r="D1413" s="372">
        <v>8.51</v>
      </c>
      <c r="H1413" s="574"/>
    </row>
    <row r="1414" spans="1:8" ht="24.95" customHeight="1" x14ac:dyDescent="0.2">
      <c r="A1414" s="524">
        <v>26551</v>
      </c>
      <c r="B1414" s="524" t="s">
        <v>16780</v>
      </c>
      <c r="C1414" s="525" t="s">
        <v>775</v>
      </c>
      <c r="D1414" s="372">
        <v>0.47</v>
      </c>
      <c r="H1414" s="574"/>
    </row>
    <row r="1415" spans="1:8" ht="24.95" customHeight="1" x14ac:dyDescent="0.2">
      <c r="A1415" s="524">
        <v>26552</v>
      </c>
      <c r="B1415" s="524" t="s">
        <v>16781</v>
      </c>
      <c r="C1415" s="525" t="s">
        <v>775</v>
      </c>
      <c r="D1415" s="372">
        <v>0.06</v>
      </c>
      <c r="H1415" s="574"/>
    </row>
    <row r="1416" spans="1:8" ht="24.95" customHeight="1" x14ac:dyDescent="0.2">
      <c r="A1416" s="524">
        <v>26554</v>
      </c>
      <c r="B1416" s="524" t="s">
        <v>16782</v>
      </c>
      <c r="C1416" s="525" t="s">
        <v>775</v>
      </c>
      <c r="D1416" s="372">
        <v>0.09</v>
      </c>
      <c r="H1416" s="574"/>
    </row>
    <row r="1417" spans="1:8" ht="24.95" customHeight="1" x14ac:dyDescent="0.2">
      <c r="A1417" s="524">
        <v>26560</v>
      </c>
      <c r="B1417" s="524" t="s">
        <v>16783</v>
      </c>
      <c r="C1417" s="525" t="s">
        <v>822</v>
      </c>
      <c r="D1417" s="372">
        <v>7.24</v>
      </c>
      <c r="H1417" s="574"/>
    </row>
    <row r="1418" spans="1:8" ht="24.95" customHeight="1" x14ac:dyDescent="0.2">
      <c r="A1418" s="524">
        <v>26563</v>
      </c>
      <c r="B1418" s="524" t="s">
        <v>16784</v>
      </c>
      <c r="C1418" s="525" t="s">
        <v>822</v>
      </c>
      <c r="D1418" s="372">
        <v>9.43</v>
      </c>
      <c r="H1418" s="574"/>
    </row>
    <row r="1419" spans="1:8" ht="24.95" customHeight="1" x14ac:dyDescent="0.2">
      <c r="A1419" s="524">
        <v>26566</v>
      </c>
      <c r="B1419" s="524" t="s">
        <v>16785</v>
      </c>
      <c r="C1419" s="525" t="s">
        <v>822</v>
      </c>
      <c r="D1419" s="372">
        <v>7.79</v>
      </c>
      <c r="H1419" s="574"/>
    </row>
    <row r="1420" spans="1:8" ht="24.95" customHeight="1" x14ac:dyDescent="0.2">
      <c r="A1420" s="524">
        <v>26569</v>
      </c>
      <c r="B1420" s="524" t="s">
        <v>16786</v>
      </c>
      <c r="C1420" s="525" t="s">
        <v>822</v>
      </c>
      <c r="D1420" s="372">
        <v>6.85</v>
      </c>
      <c r="H1420" s="574"/>
    </row>
    <row r="1421" spans="1:8" ht="24.95" customHeight="1" x14ac:dyDescent="0.2">
      <c r="A1421" s="524">
        <v>26570</v>
      </c>
      <c r="B1421" s="524" t="s">
        <v>16787</v>
      </c>
      <c r="C1421" s="525" t="s">
        <v>822</v>
      </c>
      <c r="D1421" s="372">
        <v>6.85</v>
      </c>
      <c r="H1421" s="574"/>
    </row>
    <row r="1422" spans="1:8" ht="24.95" customHeight="1" x14ac:dyDescent="0.2">
      <c r="A1422" s="524">
        <v>26573</v>
      </c>
      <c r="B1422" s="524" t="s">
        <v>16788</v>
      </c>
      <c r="C1422" s="525" t="s">
        <v>822</v>
      </c>
      <c r="D1422" s="372">
        <v>10.36</v>
      </c>
      <c r="H1422" s="574"/>
    </row>
    <row r="1423" spans="1:8" ht="24.95" customHeight="1" x14ac:dyDescent="0.2">
      <c r="A1423" s="524">
        <v>26581</v>
      </c>
      <c r="B1423" s="524" t="s">
        <v>16789</v>
      </c>
      <c r="C1423" s="525" t="s">
        <v>822</v>
      </c>
      <c r="D1423" s="372">
        <v>9.5</v>
      </c>
      <c r="H1423" s="574"/>
    </row>
    <row r="1424" spans="1:8" ht="24.95" customHeight="1" x14ac:dyDescent="0.2">
      <c r="A1424" s="524">
        <v>26588</v>
      </c>
      <c r="B1424" s="524" t="s">
        <v>16790</v>
      </c>
      <c r="C1424" s="525" t="s">
        <v>775</v>
      </c>
      <c r="D1424" s="372">
        <v>0.1</v>
      </c>
      <c r="H1424" s="574"/>
    </row>
    <row r="1425" spans="1:8" ht="24.95" customHeight="1" x14ac:dyDescent="0.2">
      <c r="A1425" s="524">
        <v>26589</v>
      </c>
      <c r="B1425" s="524" t="s">
        <v>16791</v>
      </c>
      <c r="C1425" s="525" t="s">
        <v>775</v>
      </c>
      <c r="D1425" s="372">
        <v>0.14000000000000001</v>
      </c>
      <c r="H1425" s="574"/>
    </row>
    <row r="1426" spans="1:8" ht="24.95" customHeight="1" x14ac:dyDescent="0.2">
      <c r="A1426" s="524">
        <v>26591</v>
      </c>
      <c r="B1426" s="524" t="s">
        <v>16792</v>
      </c>
      <c r="C1426" s="525" t="s">
        <v>775</v>
      </c>
      <c r="D1426" s="372">
        <v>0.05</v>
      </c>
      <c r="H1426" s="574"/>
    </row>
    <row r="1427" spans="1:8" ht="24.95" customHeight="1" x14ac:dyDescent="0.2">
      <c r="A1427" s="524">
        <v>26592</v>
      </c>
      <c r="B1427" s="524" t="s">
        <v>16793</v>
      </c>
      <c r="C1427" s="525" t="s">
        <v>775</v>
      </c>
      <c r="D1427" s="372">
        <v>7.0000000000000007E-2</v>
      </c>
      <c r="H1427" s="574"/>
    </row>
    <row r="1428" spans="1:8" ht="24.95" customHeight="1" x14ac:dyDescent="0.2">
      <c r="A1428" s="524">
        <v>266</v>
      </c>
      <c r="B1428" s="524" t="s">
        <v>16794</v>
      </c>
      <c r="C1428" s="525"/>
      <c r="D1428" s="372"/>
      <c r="H1428" s="574"/>
    </row>
    <row r="1429" spans="1:8" ht="24.95" customHeight="1" x14ac:dyDescent="0.2">
      <c r="A1429" s="524">
        <v>26607</v>
      </c>
      <c r="B1429" s="524" t="s">
        <v>16795</v>
      </c>
      <c r="C1429" s="525" t="s">
        <v>775</v>
      </c>
      <c r="D1429" s="372">
        <v>0.73</v>
      </c>
      <c r="H1429" s="574"/>
    </row>
    <row r="1430" spans="1:8" ht="24.95" customHeight="1" x14ac:dyDescent="0.2">
      <c r="A1430" s="524">
        <v>26610</v>
      </c>
      <c r="B1430" s="524" t="s">
        <v>16796</v>
      </c>
      <c r="C1430" s="525" t="s">
        <v>775</v>
      </c>
      <c r="D1430" s="372">
        <v>0.33</v>
      </c>
      <c r="H1430" s="574"/>
    </row>
    <row r="1431" spans="1:8" ht="24.95" customHeight="1" x14ac:dyDescent="0.2">
      <c r="A1431" s="524">
        <v>26612</v>
      </c>
      <c r="B1431" s="524" t="s">
        <v>16797</v>
      </c>
      <c r="C1431" s="525" t="s">
        <v>775</v>
      </c>
      <c r="D1431" s="372">
        <v>0.56999999999999995</v>
      </c>
      <c r="H1431" s="574"/>
    </row>
    <row r="1432" spans="1:8" ht="24.95" customHeight="1" x14ac:dyDescent="0.2">
      <c r="A1432" s="524">
        <v>26617</v>
      </c>
      <c r="B1432" s="524" t="s">
        <v>16798</v>
      </c>
      <c r="C1432" s="525" t="s">
        <v>779</v>
      </c>
      <c r="D1432" s="372">
        <v>10</v>
      </c>
      <c r="H1432" s="574"/>
    </row>
    <row r="1433" spans="1:8" ht="24.95" customHeight="1" x14ac:dyDescent="0.2">
      <c r="A1433" s="524">
        <v>26618</v>
      </c>
      <c r="B1433" s="524" t="s">
        <v>19330</v>
      </c>
      <c r="C1433" s="525" t="s">
        <v>775</v>
      </c>
      <c r="D1433" s="372">
        <v>9.02</v>
      </c>
      <c r="H1433" s="574"/>
    </row>
    <row r="1434" spans="1:8" ht="24.95" customHeight="1" x14ac:dyDescent="0.2">
      <c r="A1434" s="524">
        <v>26648</v>
      </c>
      <c r="B1434" s="524" t="s">
        <v>16799</v>
      </c>
      <c r="C1434" s="525" t="s">
        <v>775</v>
      </c>
      <c r="D1434" s="372">
        <v>0.18</v>
      </c>
      <c r="H1434" s="574"/>
    </row>
    <row r="1435" spans="1:8" ht="24.95" customHeight="1" x14ac:dyDescent="0.2">
      <c r="A1435" s="524">
        <v>26664</v>
      </c>
      <c r="B1435" s="524" t="s">
        <v>16800</v>
      </c>
      <c r="C1435" s="525" t="s">
        <v>775</v>
      </c>
      <c r="D1435" s="372">
        <v>0.15</v>
      </c>
      <c r="H1435" s="574"/>
    </row>
    <row r="1436" spans="1:8" ht="24.95" customHeight="1" x14ac:dyDescent="0.2">
      <c r="A1436" s="524">
        <v>26668</v>
      </c>
      <c r="B1436" s="524" t="s">
        <v>19147</v>
      </c>
      <c r="C1436" s="525" t="s">
        <v>775</v>
      </c>
      <c r="D1436" s="372">
        <v>27.49</v>
      </c>
      <c r="H1436" s="574"/>
    </row>
    <row r="1437" spans="1:8" ht="24.95" customHeight="1" x14ac:dyDescent="0.2">
      <c r="A1437" s="524">
        <v>26669</v>
      </c>
      <c r="B1437" s="524" t="s">
        <v>19148</v>
      </c>
      <c r="C1437" s="525" t="s">
        <v>775</v>
      </c>
      <c r="D1437" s="372">
        <v>5.21</v>
      </c>
      <c r="H1437" s="574"/>
    </row>
    <row r="1438" spans="1:8" ht="24.95" customHeight="1" x14ac:dyDescent="0.2">
      <c r="A1438" s="524">
        <v>26670</v>
      </c>
      <c r="B1438" s="524" t="s">
        <v>19149</v>
      </c>
      <c r="C1438" s="525" t="s">
        <v>775</v>
      </c>
      <c r="D1438" s="372">
        <v>64.709999999999994</v>
      </c>
      <c r="H1438" s="574"/>
    </row>
    <row r="1439" spans="1:8" ht="24.95" customHeight="1" x14ac:dyDescent="0.2">
      <c r="A1439" s="524">
        <v>26671</v>
      </c>
      <c r="B1439" s="524" t="s">
        <v>19150</v>
      </c>
      <c r="C1439" s="525" t="s">
        <v>775</v>
      </c>
      <c r="D1439" s="372">
        <v>29.72</v>
      </c>
      <c r="H1439" s="574"/>
    </row>
    <row r="1440" spans="1:8" ht="24.95" customHeight="1" x14ac:dyDescent="0.2">
      <c r="A1440" s="524">
        <v>26675</v>
      </c>
      <c r="B1440" s="524" t="s">
        <v>16801</v>
      </c>
      <c r="C1440" s="525" t="s">
        <v>775</v>
      </c>
      <c r="D1440" s="372">
        <v>0.3</v>
      </c>
      <c r="H1440" s="574"/>
    </row>
    <row r="1441" spans="1:8" ht="24.95" customHeight="1" x14ac:dyDescent="0.2">
      <c r="A1441" s="524">
        <v>26678</v>
      </c>
      <c r="B1441" s="524" t="s">
        <v>16802</v>
      </c>
      <c r="C1441" s="525" t="s">
        <v>775</v>
      </c>
      <c r="D1441" s="372">
        <v>0.33</v>
      </c>
      <c r="H1441" s="574"/>
    </row>
    <row r="1442" spans="1:8" ht="24.95" customHeight="1" x14ac:dyDescent="0.2">
      <c r="A1442" s="524">
        <v>267</v>
      </c>
      <c r="B1442" s="524" t="s">
        <v>16794</v>
      </c>
      <c r="C1442" s="525"/>
      <c r="D1442" s="372"/>
      <c r="H1442" s="574"/>
    </row>
    <row r="1443" spans="1:8" ht="24.95" customHeight="1" x14ac:dyDescent="0.2">
      <c r="A1443" s="524">
        <v>26714</v>
      </c>
      <c r="B1443" s="524" t="s">
        <v>16803</v>
      </c>
      <c r="C1443" s="525" t="s">
        <v>775</v>
      </c>
      <c r="D1443" s="372">
        <v>3.34</v>
      </c>
      <c r="H1443" s="574"/>
    </row>
    <row r="1444" spans="1:8" ht="24.95" customHeight="1" x14ac:dyDescent="0.2">
      <c r="A1444" s="524">
        <v>268</v>
      </c>
      <c r="B1444" s="524" t="s">
        <v>16794</v>
      </c>
      <c r="C1444" s="525"/>
      <c r="D1444" s="372"/>
      <c r="H1444" s="574"/>
    </row>
    <row r="1445" spans="1:8" ht="24.95" customHeight="1" x14ac:dyDescent="0.2">
      <c r="A1445" s="524">
        <v>26877</v>
      </c>
      <c r="B1445" s="524" t="s">
        <v>16804</v>
      </c>
      <c r="C1445" s="525" t="s">
        <v>775</v>
      </c>
      <c r="D1445" s="372">
        <v>0.42</v>
      </c>
      <c r="H1445" s="574"/>
    </row>
    <row r="1446" spans="1:8" ht="24.95" customHeight="1" x14ac:dyDescent="0.2">
      <c r="A1446" s="524">
        <v>26879</v>
      </c>
      <c r="B1446" s="524" t="s">
        <v>16805</v>
      </c>
      <c r="C1446" s="525" t="s">
        <v>775</v>
      </c>
      <c r="D1446" s="372">
        <v>0.31</v>
      </c>
      <c r="H1446" s="574"/>
    </row>
    <row r="1447" spans="1:8" ht="24.95" customHeight="1" x14ac:dyDescent="0.2">
      <c r="A1447" s="524">
        <v>26894</v>
      </c>
      <c r="B1447" s="524" t="s">
        <v>16806</v>
      </c>
      <c r="C1447" s="525" t="s">
        <v>775</v>
      </c>
      <c r="D1447" s="372">
        <v>0.12</v>
      </c>
      <c r="H1447" s="574"/>
    </row>
    <row r="1448" spans="1:8" ht="24.95" customHeight="1" x14ac:dyDescent="0.2">
      <c r="A1448" s="524">
        <v>269</v>
      </c>
      <c r="B1448" s="524" t="s">
        <v>16807</v>
      </c>
      <c r="C1448" s="525"/>
      <c r="D1448" s="372"/>
      <c r="H1448" s="574"/>
    </row>
    <row r="1449" spans="1:8" ht="24.95" customHeight="1" x14ac:dyDescent="0.2">
      <c r="A1449" s="524">
        <v>26972</v>
      </c>
      <c r="B1449" s="524" t="s">
        <v>16808</v>
      </c>
      <c r="C1449" s="525" t="s">
        <v>775</v>
      </c>
      <c r="D1449" s="372">
        <v>15.76</v>
      </c>
      <c r="H1449" s="574"/>
    </row>
    <row r="1450" spans="1:8" ht="24.95" customHeight="1" x14ac:dyDescent="0.2">
      <c r="A1450" s="524">
        <v>270</v>
      </c>
      <c r="B1450" s="524" t="s">
        <v>16809</v>
      </c>
      <c r="C1450" s="525"/>
      <c r="D1450" s="372"/>
      <c r="H1450" s="574"/>
    </row>
    <row r="1451" spans="1:8" ht="24.95" customHeight="1" x14ac:dyDescent="0.2">
      <c r="A1451" s="524">
        <v>27002</v>
      </c>
      <c r="B1451" s="524" t="s">
        <v>16810</v>
      </c>
      <c r="C1451" s="525" t="s">
        <v>822</v>
      </c>
      <c r="D1451" s="372">
        <v>7.49</v>
      </c>
      <c r="H1451" s="574"/>
    </row>
    <row r="1452" spans="1:8" ht="24.95" customHeight="1" x14ac:dyDescent="0.2">
      <c r="A1452" s="524">
        <v>27003</v>
      </c>
      <c r="B1452" s="524" t="s">
        <v>16811</v>
      </c>
      <c r="C1452" s="525" t="s">
        <v>822</v>
      </c>
      <c r="D1452" s="372">
        <v>7.69</v>
      </c>
      <c r="H1452" s="574"/>
    </row>
    <row r="1453" spans="1:8" ht="24.95" customHeight="1" x14ac:dyDescent="0.2">
      <c r="A1453" s="524">
        <v>27004</v>
      </c>
      <c r="B1453" s="524" t="s">
        <v>16812</v>
      </c>
      <c r="C1453" s="525" t="s">
        <v>822</v>
      </c>
      <c r="D1453" s="372">
        <v>7.98</v>
      </c>
      <c r="H1453" s="574"/>
    </row>
    <row r="1454" spans="1:8" ht="24.95" customHeight="1" x14ac:dyDescent="0.2">
      <c r="A1454" s="524">
        <v>27005</v>
      </c>
      <c r="B1454" s="524" t="s">
        <v>16813</v>
      </c>
      <c r="C1454" s="525" t="s">
        <v>822</v>
      </c>
      <c r="D1454" s="372">
        <v>9</v>
      </c>
      <c r="H1454" s="574"/>
    </row>
    <row r="1455" spans="1:8" ht="24.95" customHeight="1" x14ac:dyDescent="0.2">
      <c r="A1455" s="524">
        <v>27006</v>
      </c>
      <c r="B1455" s="524" t="s">
        <v>16814</v>
      </c>
      <c r="C1455" s="525" t="s">
        <v>822</v>
      </c>
      <c r="D1455" s="372">
        <v>10.1</v>
      </c>
      <c r="H1455" s="574"/>
    </row>
    <row r="1456" spans="1:8" ht="24.95" customHeight="1" x14ac:dyDescent="0.2">
      <c r="A1456" s="524">
        <v>27010</v>
      </c>
      <c r="B1456" s="524" t="s">
        <v>16815</v>
      </c>
      <c r="C1456" s="525" t="s">
        <v>822</v>
      </c>
      <c r="D1456" s="372">
        <v>6.82</v>
      </c>
      <c r="H1456" s="574"/>
    </row>
    <row r="1457" spans="1:8" ht="24.95" customHeight="1" x14ac:dyDescent="0.2">
      <c r="A1457" s="524">
        <v>27012</v>
      </c>
      <c r="B1457" s="524" t="s">
        <v>16811</v>
      </c>
      <c r="C1457" s="525" t="s">
        <v>779</v>
      </c>
      <c r="D1457" s="372">
        <v>0.37</v>
      </c>
      <c r="H1457" s="574"/>
    </row>
    <row r="1458" spans="1:8" ht="24.95" customHeight="1" x14ac:dyDescent="0.2">
      <c r="A1458" s="524">
        <v>27020</v>
      </c>
      <c r="B1458" s="524" t="s">
        <v>16816</v>
      </c>
      <c r="C1458" s="525" t="s">
        <v>779</v>
      </c>
      <c r="D1458" s="372">
        <v>0.24</v>
      </c>
      <c r="H1458" s="574"/>
    </row>
    <row r="1459" spans="1:8" ht="24.95" customHeight="1" x14ac:dyDescent="0.2">
      <c r="A1459" s="524">
        <v>27022</v>
      </c>
      <c r="B1459" s="524" t="s">
        <v>16817</v>
      </c>
      <c r="C1459" s="525" t="s">
        <v>779</v>
      </c>
      <c r="D1459" s="372">
        <v>0.5</v>
      </c>
      <c r="H1459" s="574"/>
    </row>
    <row r="1460" spans="1:8" ht="24.95" customHeight="1" x14ac:dyDescent="0.2">
      <c r="A1460" s="524">
        <v>275</v>
      </c>
      <c r="B1460" s="524" t="s">
        <v>16818</v>
      </c>
      <c r="C1460" s="525"/>
      <c r="D1460" s="372"/>
      <c r="H1460" s="574"/>
    </row>
    <row r="1461" spans="1:8" ht="24.95" customHeight="1" x14ac:dyDescent="0.2">
      <c r="A1461" s="524">
        <v>27504</v>
      </c>
      <c r="B1461" s="524" t="s">
        <v>16819</v>
      </c>
      <c r="C1461" s="525" t="s">
        <v>775</v>
      </c>
      <c r="D1461" s="372">
        <v>41.2</v>
      </c>
      <c r="H1461" s="574"/>
    </row>
    <row r="1462" spans="1:8" ht="24.95" customHeight="1" x14ac:dyDescent="0.2">
      <c r="A1462" s="524">
        <v>27520</v>
      </c>
      <c r="B1462" s="524" t="s">
        <v>16820</v>
      </c>
      <c r="C1462" s="525" t="s">
        <v>742</v>
      </c>
      <c r="D1462" s="372">
        <v>10.56</v>
      </c>
      <c r="H1462" s="574"/>
    </row>
    <row r="1463" spans="1:8" ht="24.95" customHeight="1" x14ac:dyDescent="0.2">
      <c r="A1463" s="524">
        <v>27532</v>
      </c>
      <c r="B1463" s="524" t="s">
        <v>16821</v>
      </c>
      <c r="C1463" s="525" t="s">
        <v>742</v>
      </c>
      <c r="D1463" s="372">
        <v>59.87</v>
      </c>
      <c r="H1463" s="574"/>
    </row>
    <row r="1464" spans="1:8" ht="24.95" customHeight="1" x14ac:dyDescent="0.2">
      <c r="A1464" s="524">
        <v>27546</v>
      </c>
      <c r="B1464" s="524" t="s">
        <v>16822</v>
      </c>
      <c r="C1464" s="525" t="s">
        <v>742</v>
      </c>
      <c r="D1464" s="372">
        <v>30.81</v>
      </c>
      <c r="H1464" s="574"/>
    </row>
    <row r="1465" spans="1:8" ht="24.95" customHeight="1" x14ac:dyDescent="0.2">
      <c r="A1465" s="524">
        <v>276</v>
      </c>
      <c r="B1465" s="524" t="s">
        <v>16823</v>
      </c>
      <c r="C1465" s="525"/>
      <c r="D1465" s="372"/>
      <c r="H1465" s="574"/>
    </row>
    <row r="1466" spans="1:8" ht="24.95" customHeight="1" x14ac:dyDescent="0.2">
      <c r="A1466" s="524">
        <v>27602</v>
      </c>
      <c r="B1466" s="524" t="s">
        <v>16824</v>
      </c>
      <c r="C1466" s="525" t="s">
        <v>742</v>
      </c>
      <c r="D1466" s="372">
        <v>19.739999999999998</v>
      </c>
      <c r="H1466" s="574"/>
    </row>
    <row r="1467" spans="1:8" ht="24.95" customHeight="1" x14ac:dyDescent="0.2">
      <c r="A1467" s="524">
        <v>27666</v>
      </c>
      <c r="B1467" s="524" t="s">
        <v>16825</v>
      </c>
      <c r="C1467" s="525" t="s">
        <v>742</v>
      </c>
      <c r="D1467" s="372">
        <v>39.630000000000003</v>
      </c>
      <c r="H1467" s="574"/>
    </row>
    <row r="1468" spans="1:8" ht="24.95" customHeight="1" x14ac:dyDescent="0.2">
      <c r="A1468" s="524">
        <v>27676</v>
      </c>
      <c r="B1468" s="524" t="s">
        <v>16826</v>
      </c>
      <c r="C1468" s="525" t="s">
        <v>742</v>
      </c>
      <c r="D1468" s="372">
        <v>49.27</v>
      </c>
      <c r="H1468" s="574"/>
    </row>
    <row r="1469" spans="1:8" ht="24.95" customHeight="1" x14ac:dyDescent="0.2">
      <c r="A1469" s="524">
        <v>27677</v>
      </c>
      <c r="B1469" s="524" t="s">
        <v>16827</v>
      </c>
      <c r="C1469" s="525" t="s">
        <v>742</v>
      </c>
      <c r="D1469" s="372">
        <v>7.32</v>
      </c>
      <c r="H1469" s="574"/>
    </row>
    <row r="1470" spans="1:8" ht="24.95" customHeight="1" x14ac:dyDescent="0.2">
      <c r="A1470" s="524">
        <v>27678</v>
      </c>
      <c r="B1470" s="524" t="s">
        <v>16828</v>
      </c>
      <c r="C1470" s="525" t="s">
        <v>742</v>
      </c>
      <c r="D1470" s="372">
        <v>30.96</v>
      </c>
      <c r="H1470" s="574"/>
    </row>
    <row r="1471" spans="1:8" ht="24.95" customHeight="1" x14ac:dyDescent="0.2">
      <c r="A1471" s="524">
        <v>27679</v>
      </c>
      <c r="B1471" s="524" t="s">
        <v>16829</v>
      </c>
      <c r="C1471" s="525" t="s">
        <v>742</v>
      </c>
      <c r="D1471" s="372">
        <v>76.06</v>
      </c>
      <c r="H1471" s="574"/>
    </row>
    <row r="1472" spans="1:8" ht="24.95" customHeight="1" x14ac:dyDescent="0.2">
      <c r="A1472" s="524">
        <v>27680</v>
      </c>
      <c r="B1472" s="524" t="s">
        <v>16830</v>
      </c>
      <c r="C1472" s="525" t="s">
        <v>742</v>
      </c>
      <c r="D1472" s="372">
        <v>49</v>
      </c>
      <c r="H1472" s="574"/>
    </row>
    <row r="1473" spans="1:8" ht="24.95" customHeight="1" x14ac:dyDescent="0.2">
      <c r="A1473" s="524">
        <v>280</v>
      </c>
      <c r="B1473" s="524" t="s">
        <v>2253</v>
      </c>
      <c r="C1473" s="525"/>
      <c r="D1473" s="372"/>
      <c r="H1473" s="574"/>
    </row>
    <row r="1474" spans="1:8" ht="24.95" customHeight="1" x14ac:dyDescent="0.2">
      <c r="A1474" s="524">
        <v>28001</v>
      </c>
      <c r="B1474" s="524" t="s">
        <v>16831</v>
      </c>
      <c r="C1474" s="525" t="s">
        <v>741</v>
      </c>
      <c r="D1474" s="372">
        <v>22.5</v>
      </c>
      <c r="H1474" s="574"/>
    </row>
    <row r="1475" spans="1:8" ht="24.95" customHeight="1" x14ac:dyDescent="0.2">
      <c r="A1475" s="524">
        <v>28004</v>
      </c>
      <c r="B1475" s="524" t="s">
        <v>16832</v>
      </c>
      <c r="C1475" s="525" t="s">
        <v>775</v>
      </c>
      <c r="D1475" s="372">
        <v>73.069999999999993</v>
      </c>
      <c r="H1475" s="574"/>
    </row>
    <row r="1476" spans="1:8" ht="24.95" customHeight="1" x14ac:dyDescent="0.2">
      <c r="A1476" s="524">
        <v>28005</v>
      </c>
      <c r="B1476" s="524" t="s">
        <v>16833</v>
      </c>
      <c r="C1476" s="525" t="s">
        <v>822</v>
      </c>
      <c r="D1476" s="372">
        <v>26.86</v>
      </c>
      <c r="H1476" s="574"/>
    </row>
    <row r="1477" spans="1:8" ht="24.95" customHeight="1" x14ac:dyDescent="0.2">
      <c r="A1477" s="524">
        <v>28008</v>
      </c>
      <c r="B1477" s="524" t="s">
        <v>16834</v>
      </c>
      <c r="C1477" s="525" t="s">
        <v>2888</v>
      </c>
      <c r="D1477" s="372">
        <v>13.26</v>
      </c>
      <c r="H1477" s="574"/>
    </row>
    <row r="1478" spans="1:8" ht="24.95" customHeight="1" x14ac:dyDescent="0.2">
      <c r="A1478" s="524">
        <v>28028</v>
      </c>
      <c r="B1478" s="524" t="s">
        <v>16835</v>
      </c>
      <c r="C1478" s="525" t="s">
        <v>779</v>
      </c>
      <c r="D1478" s="372">
        <v>5.12</v>
      </c>
      <c r="H1478" s="574"/>
    </row>
    <row r="1479" spans="1:8" ht="24.95" customHeight="1" x14ac:dyDescent="0.2">
      <c r="A1479" s="524">
        <v>28056</v>
      </c>
      <c r="B1479" s="524" t="s">
        <v>16836</v>
      </c>
      <c r="C1479" s="525" t="s">
        <v>779</v>
      </c>
      <c r="D1479" s="372">
        <v>1.17</v>
      </c>
      <c r="H1479" s="574"/>
    </row>
    <row r="1480" spans="1:8" ht="24.95" customHeight="1" x14ac:dyDescent="0.2">
      <c r="A1480" s="524">
        <v>28067</v>
      </c>
      <c r="B1480" s="524" t="s">
        <v>16837</v>
      </c>
      <c r="C1480" s="525" t="s">
        <v>779</v>
      </c>
      <c r="D1480" s="372">
        <v>3.62</v>
      </c>
      <c r="H1480" s="574"/>
    </row>
    <row r="1481" spans="1:8" ht="24.95" customHeight="1" x14ac:dyDescent="0.2">
      <c r="A1481" s="524">
        <v>28068</v>
      </c>
      <c r="B1481" s="524" t="s">
        <v>16838</v>
      </c>
      <c r="C1481" s="525" t="s">
        <v>779</v>
      </c>
      <c r="D1481" s="372">
        <v>3.73</v>
      </c>
      <c r="H1481" s="574"/>
    </row>
    <row r="1482" spans="1:8" ht="24.95" customHeight="1" x14ac:dyDescent="0.2">
      <c r="A1482" s="524">
        <v>28088</v>
      </c>
      <c r="B1482" s="524" t="s">
        <v>16839</v>
      </c>
      <c r="C1482" s="525" t="s">
        <v>2888</v>
      </c>
      <c r="D1482" s="372">
        <v>28.01</v>
      </c>
      <c r="H1482" s="574"/>
    </row>
    <row r="1483" spans="1:8" ht="24.95" customHeight="1" x14ac:dyDescent="0.2">
      <c r="A1483" s="524">
        <v>281</v>
      </c>
      <c r="B1483" s="524" t="s">
        <v>16840</v>
      </c>
      <c r="C1483" s="525"/>
      <c r="D1483" s="372"/>
      <c r="H1483" s="574"/>
    </row>
    <row r="1484" spans="1:8" ht="24.95" customHeight="1" x14ac:dyDescent="0.2">
      <c r="A1484" s="524">
        <v>28125</v>
      </c>
      <c r="B1484" s="524" t="s">
        <v>16841</v>
      </c>
      <c r="C1484" s="525" t="s">
        <v>779</v>
      </c>
      <c r="D1484" s="372">
        <v>4.9800000000000004</v>
      </c>
      <c r="H1484" s="574"/>
    </row>
    <row r="1485" spans="1:8" ht="24.95" customHeight="1" x14ac:dyDescent="0.2">
      <c r="A1485" s="524">
        <v>282</v>
      </c>
      <c r="B1485" s="524" t="s">
        <v>16840</v>
      </c>
      <c r="C1485" s="525"/>
      <c r="D1485" s="372"/>
      <c r="H1485" s="574"/>
    </row>
    <row r="1486" spans="1:8" ht="24.95" customHeight="1" x14ac:dyDescent="0.2">
      <c r="A1486" s="524">
        <v>28270</v>
      </c>
      <c r="B1486" s="524" t="s">
        <v>16842</v>
      </c>
      <c r="C1486" s="525" t="s">
        <v>779</v>
      </c>
      <c r="D1486" s="372">
        <v>7.0000000000000007E-2</v>
      </c>
      <c r="H1486" s="574"/>
    </row>
    <row r="1487" spans="1:8" ht="24.95" customHeight="1" x14ac:dyDescent="0.2">
      <c r="A1487" s="524">
        <v>290</v>
      </c>
      <c r="B1487" s="524" t="s">
        <v>16840</v>
      </c>
      <c r="C1487" s="525"/>
      <c r="D1487" s="372"/>
      <c r="H1487" s="574"/>
    </row>
    <row r="1488" spans="1:8" ht="24.95" customHeight="1" x14ac:dyDescent="0.2">
      <c r="A1488" s="524">
        <v>29028</v>
      </c>
      <c r="B1488" s="524" t="s">
        <v>16843</v>
      </c>
      <c r="C1488" s="525" t="s">
        <v>775</v>
      </c>
      <c r="D1488" s="372">
        <v>513.33000000000004</v>
      </c>
      <c r="H1488" s="574"/>
    </row>
    <row r="1489" spans="1:8" ht="24.95" customHeight="1" x14ac:dyDescent="0.2">
      <c r="A1489" s="524">
        <v>29050</v>
      </c>
      <c r="B1489" s="524" t="s">
        <v>16844</v>
      </c>
      <c r="C1489" s="525" t="s">
        <v>775</v>
      </c>
      <c r="D1489" s="372">
        <v>23.04</v>
      </c>
      <c r="H1489" s="574"/>
    </row>
    <row r="1490" spans="1:8" ht="24.95" customHeight="1" x14ac:dyDescent="0.2">
      <c r="A1490" s="524">
        <v>29093</v>
      </c>
      <c r="B1490" s="524" t="s">
        <v>16845</v>
      </c>
      <c r="C1490" s="525" t="s">
        <v>775</v>
      </c>
      <c r="D1490" s="372">
        <v>1.47</v>
      </c>
      <c r="H1490" s="574"/>
    </row>
    <row r="1491" spans="1:8" ht="24.95" customHeight="1" x14ac:dyDescent="0.2">
      <c r="A1491" s="524">
        <v>29094</v>
      </c>
      <c r="B1491" s="524" t="s">
        <v>16846</v>
      </c>
      <c r="C1491" s="525" t="s">
        <v>775</v>
      </c>
      <c r="D1491" s="372">
        <v>15.95</v>
      </c>
      <c r="H1491" s="574"/>
    </row>
    <row r="1492" spans="1:8" ht="24.95" customHeight="1" x14ac:dyDescent="0.2">
      <c r="A1492" s="524">
        <v>293</v>
      </c>
      <c r="B1492" s="524" t="s">
        <v>2253</v>
      </c>
      <c r="C1492" s="525"/>
      <c r="D1492" s="372"/>
      <c r="H1492" s="574"/>
    </row>
    <row r="1493" spans="1:8" ht="24.95" customHeight="1" x14ac:dyDescent="0.2">
      <c r="A1493" s="524">
        <v>29337</v>
      </c>
      <c r="B1493" s="524" t="s">
        <v>16847</v>
      </c>
      <c r="C1493" s="525" t="s">
        <v>775</v>
      </c>
      <c r="D1493" s="372">
        <v>31</v>
      </c>
      <c r="H1493" s="574"/>
    </row>
    <row r="1494" spans="1:8" ht="24.95" customHeight="1" x14ac:dyDescent="0.2">
      <c r="A1494" s="524">
        <v>3</v>
      </c>
      <c r="B1494" s="524" t="s">
        <v>16848</v>
      </c>
      <c r="C1494" s="525"/>
      <c r="D1494" s="372"/>
      <c r="H1494" s="574"/>
    </row>
    <row r="1495" spans="1:8" ht="24.95" customHeight="1" x14ac:dyDescent="0.2">
      <c r="A1495" s="524">
        <v>301</v>
      </c>
      <c r="B1495" s="524" t="s">
        <v>16849</v>
      </c>
      <c r="C1495" s="525"/>
      <c r="D1495" s="372"/>
      <c r="H1495" s="574"/>
    </row>
    <row r="1496" spans="1:8" ht="24.95" customHeight="1" x14ac:dyDescent="0.2">
      <c r="A1496" s="524">
        <v>30106</v>
      </c>
      <c r="B1496" s="524" t="s">
        <v>16850</v>
      </c>
      <c r="C1496" s="525" t="s">
        <v>779</v>
      </c>
      <c r="D1496" s="372">
        <v>8.0399999999999991</v>
      </c>
      <c r="H1496" s="574"/>
    </row>
    <row r="1497" spans="1:8" ht="24.95" customHeight="1" x14ac:dyDescent="0.2">
      <c r="A1497" s="524">
        <v>30152</v>
      </c>
      <c r="B1497" s="524" t="s">
        <v>16851</v>
      </c>
      <c r="C1497" s="525" t="s">
        <v>775</v>
      </c>
      <c r="D1497" s="372">
        <v>129.4</v>
      </c>
      <c r="H1497" s="574"/>
    </row>
    <row r="1498" spans="1:8" ht="24.95" customHeight="1" x14ac:dyDescent="0.2">
      <c r="A1498" s="524">
        <v>30172</v>
      </c>
      <c r="B1498" s="524" t="s">
        <v>16852</v>
      </c>
      <c r="C1498" s="525" t="s">
        <v>775</v>
      </c>
      <c r="D1498" s="372">
        <v>137.66999999999999</v>
      </c>
      <c r="H1498" s="574"/>
    </row>
    <row r="1499" spans="1:8" ht="24.95" customHeight="1" x14ac:dyDescent="0.2">
      <c r="A1499" s="524">
        <v>30173</v>
      </c>
      <c r="B1499" s="524" t="s">
        <v>16853</v>
      </c>
      <c r="C1499" s="525" t="s">
        <v>775</v>
      </c>
      <c r="D1499" s="372">
        <v>137.66999999999999</v>
      </c>
      <c r="H1499" s="574"/>
    </row>
    <row r="1500" spans="1:8" ht="24.95" customHeight="1" x14ac:dyDescent="0.2">
      <c r="A1500" s="524">
        <v>30174</v>
      </c>
      <c r="B1500" s="524" t="s">
        <v>16854</v>
      </c>
      <c r="C1500" s="525" t="s">
        <v>775</v>
      </c>
      <c r="D1500" s="372">
        <v>137.66999999999999</v>
      </c>
      <c r="H1500" s="574"/>
    </row>
    <row r="1501" spans="1:8" ht="24.95" customHeight="1" x14ac:dyDescent="0.2">
      <c r="A1501" s="524">
        <v>30175</v>
      </c>
      <c r="B1501" s="524" t="s">
        <v>16855</v>
      </c>
      <c r="C1501" s="525" t="s">
        <v>775</v>
      </c>
      <c r="D1501" s="372">
        <v>137.66999999999999</v>
      </c>
      <c r="H1501" s="574"/>
    </row>
    <row r="1502" spans="1:8" ht="24.95" customHeight="1" x14ac:dyDescent="0.2">
      <c r="A1502" s="524">
        <v>30191</v>
      </c>
      <c r="B1502" s="524" t="s">
        <v>16856</v>
      </c>
      <c r="C1502" s="525" t="s">
        <v>779</v>
      </c>
      <c r="D1502" s="372">
        <v>27.85</v>
      </c>
      <c r="H1502" s="574"/>
    </row>
    <row r="1503" spans="1:8" ht="24.95" customHeight="1" x14ac:dyDescent="0.2">
      <c r="A1503" s="524">
        <v>302</v>
      </c>
      <c r="B1503" s="524" t="s">
        <v>16857</v>
      </c>
      <c r="C1503" s="525"/>
      <c r="D1503" s="372"/>
      <c r="H1503" s="574"/>
    </row>
    <row r="1504" spans="1:8" ht="24.95" customHeight="1" x14ac:dyDescent="0.2">
      <c r="A1504" s="524">
        <v>30202</v>
      </c>
      <c r="B1504" s="524" t="s">
        <v>16858</v>
      </c>
      <c r="C1504" s="525" t="s">
        <v>775</v>
      </c>
      <c r="D1504" s="372">
        <v>86</v>
      </c>
      <c r="H1504" s="574"/>
    </row>
    <row r="1505" spans="1:8" ht="24.95" customHeight="1" x14ac:dyDescent="0.2">
      <c r="A1505" s="524">
        <v>30210</v>
      </c>
      <c r="B1505" s="524" t="s">
        <v>16859</v>
      </c>
      <c r="C1505" s="525" t="s">
        <v>775</v>
      </c>
      <c r="D1505" s="372">
        <v>115.5</v>
      </c>
      <c r="H1505" s="574"/>
    </row>
    <row r="1506" spans="1:8" ht="24.95" customHeight="1" x14ac:dyDescent="0.2">
      <c r="A1506" s="524">
        <v>30211</v>
      </c>
      <c r="B1506" s="524" t="s">
        <v>16860</v>
      </c>
      <c r="C1506" s="525" t="s">
        <v>775</v>
      </c>
      <c r="D1506" s="372">
        <v>123.33</v>
      </c>
      <c r="H1506" s="574"/>
    </row>
    <row r="1507" spans="1:8" ht="24.95" customHeight="1" x14ac:dyDescent="0.2">
      <c r="A1507" s="524">
        <v>30212</v>
      </c>
      <c r="B1507" s="524" t="s">
        <v>16861</v>
      </c>
      <c r="C1507" s="525" t="s">
        <v>775</v>
      </c>
      <c r="D1507" s="372">
        <v>139.33000000000001</v>
      </c>
      <c r="H1507" s="574"/>
    </row>
    <row r="1508" spans="1:8" ht="24.95" customHeight="1" x14ac:dyDescent="0.2">
      <c r="A1508" s="524">
        <v>30213</v>
      </c>
      <c r="B1508" s="524" t="s">
        <v>16862</v>
      </c>
      <c r="C1508" s="525" t="s">
        <v>775</v>
      </c>
      <c r="D1508" s="372">
        <v>163</v>
      </c>
      <c r="H1508" s="574"/>
    </row>
    <row r="1509" spans="1:8" ht="24.95" customHeight="1" x14ac:dyDescent="0.2">
      <c r="A1509" s="524">
        <v>30217</v>
      </c>
      <c r="B1509" s="524" t="s">
        <v>16863</v>
      </c>
      <c r="C1509" s="525" t="s">
        <v>775</v>
      </c>
      <c r="D1509" s="372">
        <v>123</v>
      </c>
      <c r="H1509" s="574"/>
    </row>
    <row r="1510" spans="1:8" ht="24.95" customHeight="1" x14ac:dyDescent="0.2">
      <c r="A1510" s="524">
        <v>30233</v>
      </c>
      <c r="B1510" s="524" t="s">
        <v>19151</v>
      </c>
      <c r="C1510" s="525" t="s">
        <v>775</v>
      </c>
      <c r="D1510" s="372">
        <v>129.4</v>
      </c>
      <c r="H1510" s="574"/>
    </row>
    <row r="1511" spans="1:8" ht="24.95" customHeight="1" x14ac:dyDescent="0.2">
      <c r="A1511" s="524">
        <v>30257</v>
      </c>
      <c r="B1511" s="524" t="s">
        <v>16864</v>
      </c>
      <c r="C1511" s="525" t="s">
        <v>775</v>
      </c>
      <c r="D1511" s="372">
        <v>386.33</v>
      </c>
      <c r="H1511" s="574"/>
    </row>
    <row r="1512" spans="1:8" ht="24.95" customHeight="1" x14ac:dyDescent="0.2">
      <c r="A1512" s="524">
        <v>30261</v>
      </c>
      <c r="B1512" s="524" t="s">
        <v>16865</v>
      </c>
      <c r="C1512" s="525" t="s">
        <v>775</v>
      </c>
      <c r="D1512" s="372">
        <v>355</v>
      </c>
      <c r="H1512" s="574"/>
    </row>
    <row r="1513" spans="1:8" ht="24.95" customHeight="1" x14ac:dyDescent="0.2">
      <c r="A1513" s="524">
        <v>30263</v>
      </c>
      <c r="B1513" s="524" t="s">
        <v>16866</v>
      </c>
      <c r="C1513" s="525" t="s">
        <v>775</v>
      </c>
      <c r="D1513" s="372">
        <v>436.6</v>
      </c>
      <c r="H1513" s="574"/>
    </row>
    <row r="1514" spans="1:8" ht="24.95" customHeight="1" x14ac:dyDescent="0.2">
      <c r="A1514" s="524">
        <v>303</v>
      </c>
      <c r="B1514" s="524" t="s">
        <v>16857</v>
      </c>
      <c r="C1514" s="525"/>
      <c r="D1514" s="372"/>
      <c r="H1514" s="574"/>
    </row>
    <row r="1515" spans="1:8" ht="24.95" customHeight="1" x14ac:dyDescent="0.2">
      <c r="A1515" s="524">
        <v>30358</v>
      </c>
      <c r="B1515" s="524" t="s">
        <v>16867</v>
      </c>
      <c r="C1515" s="525" t="s">
        <v>779</v>
      </c>
      <c r="D1515" s="372">
        <v>14.33</v>
      </c>
      <c r="H1515" s="574"/>
    </row>
    <row r="1516" spans="1:8" ht="24.95" customHeight="1" x14ac:dyDescent="0.2">
      <c r="A1516" s="524">
        <v>304</v>
      </c>
      <c r="B1516" s="524" t="s">
        <v>16857</v>
      </c>
      <c r="C1516" s="525"/>
      <c r="D1516" s="372"/>
      <c r="H1516" s="574"/>
    </row>
    <row r="1517" spans="1:8" ht="24.95" customHeight="1" x14ac:dyDescent="0.2">
      <c r="A1517" s="524">
        <v>30460</v>
      </c>
      <c r="B1517" s="524" t="s">
        <v>19152</v>
      </c>
      <c r="C1517" s="525" t="s">
        <v>775</v>
      </c>
      <c r="D1517" s="372">
        <v>123</v>
      </c>
      <c r="H1517" s="574"/>
    </row>
    <row r="1518" spans="1:8" ht="24.95" customHeight="1" x14ac:dyDescent="0.2">
      <c r="A1518" s="524">
        <v>30496</v>
      </c>
      <c r="B1518" s="524" t="s">
        <v>16868</v>
      </c>
      <c r="C1518" s="525" t="s">
        <v>779</v>
      </c>
      <c r="D1518" s="372">
        <v>13.63</v>
      </c>
      <c r="H1518" s="574"/>
    </row>
    <row r="1519" spans="1:8" ht="24.95" customHeight="1" x14ac:dyDescent="0.2">
      <c r="A1519" s="524">
        <v>306</v>
      </c>
      <c r="B1519" s="524" t="s">
        <v>16857</v>
      </c>
      <c r="C1519" s="525"/>
      <c r="D1519" s="372"/>
      <c r="H1519" s="574"/>
    </row>
    <row r="1520" spans="1:8" ht="24.95" customHeight="1" x14ac:dyDescent="0.2">
      <c r="A1520" s="524">
        <v>30665</v>
      </c>
      <c r="B1520" s="524" t="s">
        <v>16869</v>
      </c>
      <c r="C1520" s="525" t="s">
        <v>779</v>
      </c>
      <c r="D1520" s="372">
        <v>19.63</v>
      </c>
      <c r="H1520" s="574"/>
    </row>
    <row r="1521" spans="1:8" ht="24.95" customHeight="1" x14ac:dyDescent="0.2">
      <c r="A1521" s="524">
        <v>30675</v>
      </c>
      <c r="B1521" s="524" t="s">
        <v>16870</v>
      </c>
      <c r="C1521" s="525" t="s">
        <v>775</v>
      </c>
      <c r="D1521" s="372">
        <v>375</v>
      </c>
      <c r="H1521" s="574"/>
    </row>
    <row r="1522" spans="1:8" ht="24.95" customHeight="1" x14ac:dyDescent="0.2">
      <c r="A1522" s="524">
        <v>30676</v>
      </c>
      <c r="B1522" s="524" t="s">
        <v>16871</v>
      </c>
      <c r="C1522" s="525" t="s">
        <v>775</v>
      </c>
      <c r="D1522" s="372">
        <v>395</v>
      </c>
      <c r="H1522" s="574"/>
    </row>
    <row r="1523" spans="1:8" ht="24.95" customHeight="1" x14ac:dyDescent="0.2">
      <c r="A1523" s="524">
        <v>30677</v>
      </c>
      <c r="B1523" s="524" t="s">
        <v>16872</v>
      </c>
      <c r="C1523" s="525" t="s">
        <v>775</v>
      </c>
      <c r="D1523" s="372">
        <v>453.33</v>
      </c>
      <c r="H1523" s="574"/>
    </row>
    <row r="1524" spans="1:8" ht="24.95" customHeight="1" x14ac:dyDescent="0.2">
      <c r="A1524" s="524">
        <v>308</v>
      </c>
      <c r="B1524" s="524" t="s">
        <v>16873</v>
      </c>
      <c r="C1524" s="525"/>
      <c r="D1524" s="372"/>
      <c r="H1524" s="574"/>
    </row>
    <row r="1525" spans="1:8" ht="24.95" customHeight="1" x14ac:dyDescent="0.2">
      <c r="A1525" s="524">
        <v>30868</v>
      </c>
      <c r="B1525" s="524" t="s">
        <v>19331</v>
      </c>
      <c r="C1525" s="525" t="s">
        <v>742</v>
      </c>
      <c r="D1525" s="372">
        <v>509.85</v>
      </c>
      <c r="H1525" s="574"/>
    </row>
    <row r="1526" spans="1:8" ht="24.95" customHeight="1" x14ac:dyDescent="0.2">
      <c r="A1526" s="524">
        <v>309</v>
      </c>
      <c r="B1526" s="524" t="s">
        <v>16873</v>
      </c>
      <c r="C1526" s="525"/>
      <c r="D1526" s="372"/>
      <c r="H1526" s="574"/>
    </row>
    <row r="1527" spans="1:8" ht="24.95" customHeight="1" x14ac:dyDescent="0.2">
      <c r="A1527" s="524">
        <v>30951</v>
      </c>
      <c r="B1527" s="524" t="s">
        <v>19332</v>
      </c>
      <c r="C1527" s="525" t="s">
        <v>742</v>
      </c>
      <c r="D1527" s="372">
        <v>238.43</v>
      </c>
      <c r="H1527" s="574"/>
    </row>
    <row r="1528" spans="1:8" ht="24.95" customHeight="1" x14ac:dyDescent="0.2">
      <c r="A1528" s="524">
        <v>314</v>
      </c>
      <c r="B1528" s="524" t="s">
        <v>16873</v>
      </c>
      <c r="C1528" s="525"/>
      <c r="D1528" s="372"/>
      <c r="H1528" s="574"/>
    </row>
    <row r="1529" spans="1:8" ht="24.95" customHeight="1" x14ac:dyDescent="0.2">
      <c r="A1529" s="524">
        <v>31443</v>
      </c>
      <c r="B1529" s="524" t="s">
        <v>19333</v>
      </c>
      <c r="C1529" s="525" t="s">
        <v>742</v>
      </c>
      <c r="D1529" s="372">
        <v>308.19</v>
      </c>
      <c r="H1529" s="574"/>
    </row>
    <row r="1530" spans="1:8" ht="24.95" customHeight="1" x14ac:dyDescent="0.2">
      <c r="A1530" s="524">
        <v>315</v>
      </c>
      <c r="B1530" s="524" t="s">
        <v>16874</v>
      </c>
      <c r="C1530" s="525"/>
      <c r="D1530" s="372"/>
      <c r="H1530" s="574"/>
    </row>
    <row r="1531" spans="1:8" ht="24.95" customHeight="1" x14ac:dyDescent="0.2">
      <c r="A1531" s="524">
        <v>31507</v>
      </c>
      <c r="B1531" s="524" t="s">
        <v>16875</v>
      </c>
      <c r="C1531" s="525" t="s">
        <v>775</v>
      </c>
      <c r="D1531" s="372">
        <v>90.99</v>
      </c>
      <c r="H1531" s="574"/>
    </row>
    <row r="1532" spans="1:8" ht="24.95" customHeight="1" x14ac:dyDescent="0.2">
      <c r="A1532" s="524">
        <v>31508</v>
      </c>
      <c r="B1532" s="524" t="s">
        <v>16876</v>
      </c>
      <c r="C1532" s="525" t="s">
        <v>775</v>
      </c>
      <c r="D1532" s="372">
        <v>171.58</v>
      </c>
      <c r="H1532" s="574"/>
    </row>
    <row r="1533" spans="1:8" ht="24.95" customHeight="1" x14ac:dyDescent="0.2">
      <c r="A1533" s="524">
        <v>31511</v>
      </c>
      <c r="B1533" s="524" t="s">
        <v>16877</v>
      </c>
      <c r="C1533" s="525" t="s">
        <v>775</v>
      </c>
      <c r="D1533" s="372">
        <v>2.98</v>
      </c>
      <c r="H1533" s="574"/>
    </row>
    <row r="1534" spans="1:8" ht="24.95" customHeight="1" x14ac:dyDescent="0.2">
      <c r="A1534" s="524">
        <v>31515</v>
      </c>
      <c r="B1534" s="524" t="s">
        <v>16878</v>
      </c>
      <c r="C1534" s="525" t="s">
        <v>775</v>
      </c>
      <c r="D1534" s="372">
        <v>66</v>
      </c>
      <c r="H1534" s="574"/>
    </row>
    <row r="1535" spans="1:8" ht="24.95" customHeight="1" x14ac:dyDescent="0.2">
      <c r="A1535" s="524">
        <v>31516</v>
      </c>
      <c r="B1535" s="524" t="s">
        <v>16879</v>
      </c>
      <c r="C1535" s="525" t="s">
        <v>775</v>
      </c>
      <c r="D1535" s="372">
        <v>2.79</v>
      </c>
      <c r="H1535" s="574"/>
    </row>
    <row r="1536" spans="1:8" ht="24.95" customHeight="1" x14ac:dyDescent="0.2">
      <c r="A1536" s="524">
        <v>31517</v>
      </c>
      <c r="B1536" s="524" t="s">
        <v>16880</v>
      </c>
      <c r="C1536" s="525" t="s">
        <v>775</v>
      </c>
      <c r="D1536" s="372">
        <v>38.299999999999997</v>
      </c>
      <c r="H1536" s="574"/>
    </row>
    <row r="1537" spans="1:8" ht="24.95" customHeight="1" x14ac:dyDescent="0.2">
      <c r="A1537" s="524">
        <v>31518</v>
      </c>
      <c r="B1537" s="524" t="s">
        <v>16881</v>
      </c>
      <c r="C1537" s="525" t="s">
        <v>775</v>
      </c>
      <c r="D1537" s="372">
        <v>50.66</v>
      </c>
      <c r="H1537" s="574"/>
    </row>
    <row r="1538" spans="1:8" ht="24.95" customHeight="1" x14ac:dyDescent="0.2">
      <c r="A1538" s="524">
        <v>31519</v>
      </c>
      <c r="B1538" s="524" t="s">
        <v>16882</v>
      </c>
      <c r="C1538" s="525" t="s">
        <v>775</v>
      </c>
      <c r="D1538" s="372">
        <v>25.11</v>
      </c>
      <c r="H1538" s="574"/>
    </row>
    <row r="1539" spans="1:8" ht="24.95" customHeight="1" x14ac:dyDescent="0.2">
      <c r="A1539" s="524">
        <v>31548</v>
      </c>
      <c r="B1539" s="524" t="s">
        <v>16883</v>
      </c>
      <c r="C1539" s="525" t="s">
        <v>775</v>
      </c>
      <c r="D1539" s="372">
        <v>17.55</v>
      </c>
      <c r="H1539" s="574"/>
    </row>
    <row r="1540" spans="1:8" ht="24.95" customHeight="1" x14ac:dyDescent="0.2">
      <c r="A1540" s="524">
        <v>31570</v>
      </c>
      <c r="B1540" s="524" t="s">
        <v>16884</v>
      </c>
      <c r="C1540" s="525" t="s">
        <v>775</v>
      </c>
      <c r="D1540" s="372">
        <v>5.41</v>
      </c>
      <c r="H1540" s="574"/>
    </row>
    <row r="1541" spans="1:8" ht="24.95" customHeight="1" x14ac:dyDescent="0.2">
      <c r="A1541" s="524">
        <v>31571</v>
      </c>
      <c r="B1541" s="524" t="s">
        <v>16885</v>
      </c>
      <c r="C1541" s="525" t="s">
        <v>775</v>
      </c>
      <c r="D1541" s="372">
        <v>7.17</v>
      </c>
      <c r="H1541" s="574"/>
    </row>
    <row r="1542" spans="1:8" ht="24.95" customHeight="1" x14ac:dyDescent="0.2">
      <c r="A1542" s="524">
        <v>31581</v>
      </c>
      <c r="B1542" s="524" t="s">
        <v>16886</v>
      </c>
      <c r="C1542" s="525" t="s">
        <v>775</v>
      </c>
      <c r="D1542" s="372">
        <v>36.74</v>
      </c>
      <c r="H1542" s="574"/>
    </row>
    <row r="1543" spans="1:8" ht="24.95" customHeight="1" x14ac:dyDescent="0.2">
      <c r="A1543" s="524">
        <v>31584</v>
      </c>
      <c r="B1543" s="524" t="s">
        <v>16887</v>
      </c>
      <c r="C1543" s="525" t="s">
        <v>775</v>
      </c>
      <c r="D1543" s="372">
        <v>8.5</v>
      </c>
      <c r="H1543" s="574"/>
    </row>
    <row r="1544" spans="1:8" ht="24.95" customHeight="1" x14ac:dyDescent="0.2">
      <c r="A1544" s="524">
        <v>316</v>
      </c>
      <c r="B1544" s="524" t="s">
        <v>16888</v>
      </c>
      <c r="C1544" s="525"/>
      <c r="D1544" s="372"/>
      <c r="H1544" s="574"/>
    </row>
    <row r="1545" spans="1:8" ht="24.95" customHeight="1" x14ac:dyDescent="0.2">
      <c r="A1545" s="524">
        <v>31601</v>
      </c>
      <c r="B1545" s="524" t="s">
        <v>16889</v>
      </c>
      <c r="C1545" s="525" t="s">
        <v>775</v>
      </c>
      <c r="D1545" s="372">
        <v>28.51</v>
      </c>
      <c r="H1545" s="574"/>
    </row>
    <row r="1546" spans="1:8" ht="24.95" customHeight="1" x14ac:dyDescent="0.2">
      <c r="A1546" s="524">
        <v>31647</v>
      </c>
      <c r="B1546" s="524" t="s">
        <v>16890</v>
      </c>
      <c r="C1546" s="525" t="s">
        <v>775</v>
      </c>
      <c r="D1546" s="372">
        <v>27.15</v>
      </c>
      <c r="H1546" s="574"/>
    </row>
    <row r="1547" spans="1:8" ht="24.95" customHeight="1" x14ac:dyDescent="0.2">
      <c r="A1547" s="524">
        <v>317</v>
      </c>
      <c r="B1547" s="524" t="s">
        <v>16873</v>
      </c>
      <c r="C1547" s="525"/>
      <c r="D1547" s="372"/>
      <c r="H1547" s="574"/>
    </row>
    <row r="1548" spans="1:8" ht="24.95" customHeight="1" x14ac:dyDescent="0.2">
      <c r="A1548" s="524">
        <v>31733</v>
      </c>
      <c r="B1548" s="524" t="s">
        <v>16891</v>
      </c>
      <c r="C1548" s="525" t="s">
        <v>742</v>
      </c>
      <c r="D1548" s="372">
        <v>378.53</v>
      </c>
      <c r="H1548" s="574"/>
    </row>
    <row r="1549" spans="1:8" ht="24.95" customHeight="1" x14ac:dyDescent="0.2">
      <c r="A1549" s="524">
        <v>318</v>
      </c>
      <c r="B1549" s="524" t="s">
        <v>16888</v>
      </c>
      <c r="C1549" s="525"/>
      <c r="D1549" s="372"/>
      <c r="H1549" s="574"/>
    </row>
    <row r="1550" spans="1:8" ht="24.95" customHeight="1" x14ac:dyDescent="0.2">
      <c r="A1550" s="524">
        <v>31811</v>
      </c>
      <c r="B1550" s="524" t="s">
        <v>16892</v>
      </c>
      <c r="C1550" s="525" t="s">
        <v>775</v>
      </c>
      <c r="D1550" s="372">
        <v>74.7</v>
      </c>
      <c r="H1550" s="574"/>
    </row>
    <row r="1551" spans="1:8" ht="24.95" customHeight="1" x14ac:dyDescent="0.2">
      <c r="A1551" s="524">
        <v>31812</v>
      </c>
      <c r="B1551" s="524" t="s">
        <v>16893</v>
      </c>
      <c r="C1551" s="525" t="s">
        <v>775</v>
      </c>
      <c r="D1551" s="372">
        <v>54.7</v>
      </c>
      <c r="H1551" s="574"/>
    </row>
    <row r="1552" spans="1:8" ht="24.95" customHeight="1" x14ac:dyDescent="0.2">
      <c r="A1552" s="524">
        <v>31813</v>
      </c>
      <c r="B1552" s="524" t="s">
        <v>16894</v>
      </c>
      <c r="C1552" s="525" t="s">
        <v>775</v>
      </c>
      <c r="D1552" s="372">
        <v>35.049999999999997</v>
      </c>
      <c r="H1552" s="574"/>
    </row>
    <row r="1553" spans="1:8" ht="24.95" customHeight="1" x14ac:dyDescent="0.2">
      <c r="A1553" s="524">
        <v>320</v>
      </c>
      <c r="B1553" s="524" t="s">
        <v>16895</v>
      </c>
      <c r="C1553" s="525"/>
      <c r="D1553" s="372"/>
      <c r="H1553" s="574"/>
    </row>
    <row r="1554" spans="1:8" ht="24.95" customHeight="1" x14ac:dyDescent="0.2">
      <c r="A1554" s="524">
        <v>32001</v>
      </c>
      <c r="B1554" s="524" t="s">
        <v>16896</v>
      </c>
      <c r="C1554" s="525" t="s">
        <v>742</v>
      </c>
      <c r="D1554" s="372">
        <v>31.9</v>
      </c>
      <c r="H1554" s="574"/>
    </row>
    <row r="1555" spans="1:8" ht="24.95" customHeight="1" x14ac:dyDescent="0.2">
      <c r="A1555" s="524">
        <v>321</v>
      </c>
      <c r="B1555" s="524" t="s">
        <v>16897</v>
      </c>
      <c r="C1555" s="525"/>
      <c r="D1555" s="372"/>
      <c r="H1555" s="574"/>
    </row>
    <row r="1556" spans="1:8" ht="24.95" customHeight="1" x14ac:dyDescent="0.2">
      <c r="A1556" s="524">
        <v>32147</v>
      </c>
      <c r="B1556" s="524" t="s">
        <v>16898</v>
      </c>
      <c r="C1556" s="525" t="s">
        <v>742</v>
      </c>
      <c r="D1556" s="372">
        <v>38.21</v>
      </c>
      <c r="H1556" s="574"/>
    </row>
    <row r="1557" spans="1:8" ht="24.95" customHeight="1" x14ac:dyDescent="0.2">
      <c r="A1557" s="524">
        <v>322</v>
      </c>
      <c r="B1557" s="524" t="s">
        <v>16897</v>
      </c>
      <c r="C1557" s="525"/>
      <c r="D1557" s="372"/>
      <c r="H1557" s="574"/>
    </row>
    <row r="1558" spans="1:8" ht="24.95" customHeight="1" x14ac:dyDescent="0.2">
      <c r="A1558" s="524">
        <v>32219</v>
      </c>
      <c r="B1558" s="524" t="s">
        <v>16899</v>
      </c>
      <c r="C1558" s="525" t="s">
        <v>742</v>
      </c>
      <c r="D1558" s="372">
        <v>74.03</v>
      </c>
      <c r="H1558" s="574"/>
    </row>
    <row r="1559" spans="1:8" ht="24.95" customHeight="1" x14ac:dyDescent="0.2">
      <c r="A1559" s="524">
        <v>32223</v>
      </c>
      <c r="B1559" s="524" t="s">
        <v>16900</v>
      </c>
      <c r="C1559" s="525" t="s">
        <v>742</v>
      </c>
      <c r="D1559" s="372">
        <v>37.11</v>
      </c>
      <c r="H1559" s="574"/>
    </row>
    <row r="1560" spans="1:8" ht="24.95" customHeight="1" x14ac:dyDescent="0.2">
      <c r="A1560" s="524">
        <v>325</v>
      </c>
      <c r="B1560" s="524" t="s">
        <v>16901</v>
      </c>
      <c r="C1560" s="525"/>
      <c r="D1560" s="372"/>
      <c r="H1560" s="574"/>
    </row>
    <row r="1561" spans="1:8" ht="24.95" customHeight="1" x14ac:dyDescent="0.2">
      <c r="A1561" s="524">
        <v>32502</v>
      </c>
      <c r="B1561" s="524" t="s">
        <v>16902</v>
      </c>
      <c r="C1561" s="525" t="s">
        <v>742</v>
      </c>
      <c r="D1561" s="372">
        <v>256.39999999999998</v>
      </c>
      <c r="H1561" s="574"/>
    </row>
    <row r="1562" spans="1:8" ht="24.95" customHeight="1" x14ac:dyDescent="0.2">
      <c r="A1562" s="524">
        <v>32505</v>
      </c>
      <c r="B1562" s="524" t="s">
        <v>16903</v>
      </c>
      <c r="C1562" s="525" t="s">
        <v>742</v>
      </c>
      <c r="D1562" s="372">
        <v>190.34</v>
      </c>
      <c r="H1562" s="574"/>
    </row>
    <row r="1563" spans="1:8" ht="24.95" customHeight="1" x14ac:dyDescent="0.2">
      <c r="A1563" s="524">
        <v>32596</v>
      </c>
      <c r="B1563" s="524" t="s">
        <v>16904</v>
      </c>
      <c r="C1563" s="525" t="s">
        <v>742</v>
      </c>
      <c r="D1563" s="372">
        <v>141.41</v>
      </c>
      <c r="H1563" s="574"/>
    </row>
    <row r="1564" spans="1:8" ht="24.95" customHeight="1" x14ac:dyDescent="0.2">
      <c r="A1564" s="524">
        <v>330</v>
      </c>
      <c r="B1564" s="524" t="s">
        <v>16905</v>
      </c>
      <c r="C1564" s="525"/>
      <c r="D1564" s="372"/>
      <c r="H1564" s="574"/>
    </row>
    <row r="1565" spans="1:8" ht="24.95" customHeight="1" x14ac:dyDescent="0.2">
      <c r="A1565" s="524">
        <v>33023</v>
      </c>
      <c r="B1565" s="524" t="s">
        <v>16906</v>
      </c>
      <c r="C1565" s="525" t="s">
        <v>742</v>
      </c>
      <c r="D1565" s="372">
        <v>52.87</v>
      </c>
      <c r="H1565" s="574"/>
    </row>
    <row r="1566" spans="1:8" ht="24.95" customHeight="1" x14ac:dyDescent="0.2">
      <c r="A1566" s="524">
        <v>335</v>
      </c>
      <c r="B1566" s="524" t="s">
        <v>16907</v>
      </c>
      <c r="C1566" s="525"/>
      <c r="D1566" s="372"/>
      <c r="H1566" s="574"/>
    </row>
    <row r="1567" spans="1:8" ht="24.95" customHeight="1" x14ac:dyDescent="0.2">
      <c r="A1567" s="524">
        <v>33503</v>
      </c>
      <c r="B1567" s="524" t="s">
        <v>16908</v>
      </c>
      <c r="C1567" s="525" t="s">
        <v>779</v>
      </c>
      <c r="D1567" s="372">
        <v>3.46</v>
      </c>
      <c r="H1567" s="574"/>
    </row>
    <row r="1568" spans="1:8" ht="24.95" customHeight="1" x14ac:dyDescent="0.2">
      <c r="A1568" s="524">
        <v>33506</v>
      </c>
      <c r="B1568" s="524" t="s">
        <v>16909</v>
      </c>
      <c r="C1568" s="525" t="s">
        <v>779</v>
      </c>
      <c r="D1568" s="372">
        <v>39.28</v>
      </c>
      <c r="H1568" s="574"/>
    </row>
    <row r="1569" spans="1:8" ht="24.95" customHeight="1" x14ac:dyDescent="0.2">
      <c r="A1569" s="524">
        <v>33511</v>
      </c>
      <c r="B1569" s="524" t="s">
        <v>16910</v>
      </c>
      <c r="C1569" s="525" t="s">
        <v>779</v>
      </c>
      <c r="D1569" s="372">
        <v>31.2</v>
      </c>
      <c r="H1569" s="574"/>
    </row>
    <row r="1570" spans="1:8" ht="24.95" customHeight="1" x14ac:dyDescent="0.2">
      <c r="A1570" s="524">
        <v>33513</v>
      </c>
      <c r="B1570" s="524" t="s">
        <v>16911</v>
      </c>
      <c r="C1570" s="525" t="s">
        <v>779</v>
      </c>
      <c r="D1570" s="372">
        <v>31.67</v>
      </c>
      <c r="H1570" s="574"/>
    </row>
    <row r="1571" spans="1:8" ht="24.95" customHeight="1" x14ac:dyDescent="0.2">
      <c r="A1571" s="524">
        <v>33518</v>
      </c>
      <c r="B1571" s="524" t="s">
        <v>16912</v>
      </c>
      <c r="C1571" s="525" t="s">
        <v>779</v>
      </c>
      <c r="D1571" s="372">
        <v>57.37</v>
      </c>
      <c r="H1571" s="574"/>
    </row>
    <row r="1572" spans="1:8" ht="24.95" customHeight="1" x14ac:dyDescent="0.2">
      <c r="A1572" s="524">
        <v>33556</v>
      </c>
      <c r="B1572" s="524" t="s">
        <v>16913</v>
      </c>
      <c r="C1572" s="525" t="s">
        <v>779</v>
      </c>
      <c r="D1572" s="372">
        <v>3.41</v>
      </c>
      <c r="H1572" s="574"/>
    </row>
    <row r="1573" spans="1:8" ht="24.95" customHeight="1" x14ac:dyDescent="0.2">
      <c r="A1573" s="524">
        <v>33599</v>
      </c>
      <c r="B1573" s="524" t="s">
        <v>16914</v>
      </c>
      <c r="C1573" s="525" t="s">
        <v>779</v>
      </c>
      <c r="D1573" s="372">
        <v>14.08</v>
      </c>
      <c r="H1573" s="574"/>
    </row>
    <row r="1574" spans="1:8" ht="24.95" customHeight="1" x14ac:dyDescent="0.2">
      <c r="A1574" s="524">
        <v>340</v>
      </c>
      <c r="B1574" s="524" t="s">
        <v>16915</v>
      </c>
      <c r="C1574" s="525"/>
      <c r="D1574" s="372"/>
      <c r="H1574" s="574"/>
    </row>
    <row r="1575" spans="1:8" ht="24.95" customHeight="1" x14ac:dyDescent="0.2">
      <c r="A1575" s="524">
        <v>34005</v>
      </c>
      <c r="B1575" s="524" t="s">
        <v>16916</v>
      </c>
      <c r="C1575" s="525" t="s">
        <v>742</v>
      </c>
      <c r="D1575" s="372">
        <v>26.78</v>
      </c>
      <c r="H1575" s="574"/>
    </row>
    <row r="1576" spans="1:8" ht="24.95" customHeight="1" x14ac:dyDescent="0.2">
      <c r="A1576" s="524">
        <v>341</v>
      </c>
      <c r="B1576" s="524" t="s">
        <v>16917</v>
      </c>
      <c r="C1576" s="525"/>
      <c r="D1576" s="372"/>
      <c r="H1576" s="574"/>
    </row>
    <row r="1577" spans="1:8" ht="24.95" customHeight="1" x14ac:dyDescent="0.2">
      <c r="A1577" s="524">
        <v>34114</v>
      </c>
      <c r="B1577" s="524" t="s">
        <v>16918</v>
      </c>
      <c r="C1577" s="525" t="s">
        <v>742</v>
      </c>
      <c r="D1577" s="372">
        <v>43.67</v>
      </c>
      <c r="H1577" s="574"/>
    </row>
    <row r="1578" spans="1:8" ht="24.95" customHeight="1" x14ac:dyDescent="0.2">
      <c r="A1578" s="524">
        <v>343</v>
      </c>
      <c r="B1578" s="524" t="s">
        <v>16919</v>
      </c>
      <c r="C1578" s="525"/>
      <c r="D1578" s="372"/>
      <c r="H1578" s="574"/>
    </row>
    <row r="1579" spans="1:8" ht="24.95" customHeight="1" x14ac:dyDescent="0.2">
      <c r="A1579" s="524">
        <v>34383</v>
      </c>
      <c r="B1579" s="524" t="s">
        <v>19153</v>
      </c>
      <c r="C1579" s="525" t="s">
        <v>775</v>
      </c>
      <c r="D1579" s="372">
        <v>26.09</v>
      </c>
      <c r="H1579" s="574"/>
    </row>
    <row r="1580" spans="1:8" ht="24.95" customHeight="1" x14ac:dyDescent="0.2">
      <c r="A1580" s="524">
        <v>34384</v>
      </c>
      <c r="B1580" s="524" t="s">
        <v>16920</v>
      </c>
      <c r="C1580" s="525" t="s">
        <v>775</v>
      </c>
      <c r="D1580" s="372">
        <v>30.72</v>
      </c>
      <c r="H1580" s="574"/>
    </row>
    <row r="1581" spans="1:8" ht="24.95" customHeight="1" x14ac:dyDescent="0.2">
      <c r="A1581" s="524">
        <v>345</v>
      </c>
      <c r="B1581" s="524" t="s">
        <v>16921</v>
      </c>
      <c r="C1581" s="525"/>
      <c r="D1581" s="372"/>
      <c r="H1581" s="574"/>
    </row>
    <row r="1582" spans="1:8" ht="24.95" customHeight="1" x14ac:dyDescent="0.2">
      <c r="A1582" s="524">
        <v>34544</v>
      </c>
      <c r="B1582" s="524" t="s">
        <v>16922</v>
      </c>
      <c r="C1582" s="525" t="s">
        <v>822</v>
      </c>
      <c r="D1582" s="372">
        <v>32.869999999999997</v>
      </c>
      <c r="H1582" s="574"/>
    </row>
    <row r="1583" spans="1:8" ht="24.95" customHeight="1" x14ac:dyDescent="0.2">
      <c r="A1583" s="524">
        <v>346</v>
      </c>
      <c r="B1583" s="524" t="s">
        <v>16923</v>
      </c>
      <c r="C1583" s="525"/>
      <c r="D1583" s="372"/>
      <c r="H1583" s="574"/>
    </row>
    <row r="1584" spans="1:8" ht="24.95" customHeight="1" x14ac:dyDescent="0.2">
      <c r="A1584" s="524">
        <v>34656</v>
      </c>
      <c r="B1584" s="524" t="s">
        <v>16924</v>
      </c>
      <c r="C1584" s="525" t="s">
        <v>742</v>
      </c>
      <c r="D1584" s="372">
        <v>33.700000000000003</v>
      </c>
      <c r="H1584" s="574"/>
    </row>
    <row r="1585" spans="1:8" ht="24.95" customHeight="1" x14ac:dyDescent="0.2">
      <c r="A1585" s="524">
        <v>34661</v>
      </c>
      <c r="B1585" s="524" t="s">
        <v>16925</v>
      </c>
      <c r="C1585" s="525" t="s">
        <v>742</v>
      </c>
      <c r="D1585" s="372">
        <v>32.08</v>
      </c>
      <c r="H1585" s="574"/>
    </row>
    <row r="1586" spans="1:8" ht="24.95" customHeight="1" x14ac:dyDescent="0.2">
      <c r="A1586" s="524">
        <v>34666</v>
      </c>
      <c r="B1586" s="524" t="s">
        <v>16926</v>
      </c>
      <c r="C1586" s="525" t="s">
        <v>742</v>
      </c>
      <c r="D1586" s="372">
        <v>33.700000000000003</v>
      </c>
      <c r="H1586" s="574"/>
    </row>
    <row r="1587" spans="1:8" ht="24.95" customHeight="1" x14ac:dyDescent="0.2">
      <c r="A1587" s="524">
        <v>347</v>
      </c>
      <c r="B1587" s="524" t="s">
        <v>16923</v>
      </c>
      <c r="C1587" s="525"/>
      <c r="D1587" s="372"/>
      <c r="H1587" s="574"/>
    </row>
    <row r="1588" spans="1:8" ht="24.95" customHeight="1" x14ac:dyDescent="0.2">
      <c r="A1588" s="524">
        <v>34787</v>
      </c>
      <c r="B1588" s="524" t="s">
        <v>16927</v>
      </c>
      <c r="C1588" s="525" t="s">
        <v>742</v>
      </c>
      <c r="D1588" s="372">
        <v>30.49</v>
      </c>
      <c r="H1588" s="574"/>
    </row>
    <row r="1589" spans="1:8" ht="24.95" customHeight="1" x14ac:dyDescent="0.2">
      <c r="A1589" s="524">
        <v>351</v>
      </c>
      <c r="B1589" s="524" t="s">
        <v>16928</v>
      </c>
      <c r="C1589" s="525"/>
      <c r="D1589" s="372"/>
      <c r="H1589" s="574"/>
    </row>
    <row r="1590" spans="1:8" ht="24.95" customHeight="1" x14ac:dyDescent="0.2">
      <c r="A1590" s="524">
        <v>35114</v>
      </c>
      <c r="B1590" s="524" t="s">
        <v>16929</v>
      </c>
      <c r="C1590" s="525" t="s">
        <v>779</v>
      </c>
      <c r="D1590" s="372">
        <v>0.78</v>
      </c>
      <c r="H1590" s="574"/>
    </row>
    <row r="1591" spans="1:8" ht="24.95" customHeight="1" x14ac:dyDescent="0.2">
      <c r="A1591" s="524">
        <v>35144</v>
      </c>
      <c r="B1591" s="524" t="s">
        <v>16930</v>
      </c>
      <c r="C1591" s="525" t="s">
        <v>742</v>
      </c>
      <c r="D1591" s="372">
        <v>94.59</v>
      </c>
      <c r="H1591" s="574"/>
    </row>
    <row r="1592" spans="1:8" ht="24.95" customHeight="1" x14ac:dyDescent="0.2">
      <c r="A1592" s="524">
        <v>35145</v>
      </c>
      <c r="B1592" s="524" t="s">
        <v>16931</v>
      </c>
      <c r="C1592" s="525" t="s">
        <v>742</v>
      </c>
      <c r="D1592" s="372">
        <v>42.64</v>
      </c>
      <c r="H1592" s="574"/>
    </row>
    <row r="1593" spans="1:8" ht="24.95" customHeight="1" x14ac:dyDescent="0.2">
      <c r="A1593" s="524">
        <v>35155</v>
      </c>
      <c r="B1593" s="524" t="s">
        <v>19154</v>
      </c>
      <c r="C1593" s="525" t="s">
        <v>742</v>
      </c>
      <c r="D1593" s="372">
        <v>105.89</v>
      </c>
      <c r="H1593" s="574"/>
    </row>
    <row r="1594" spans="1:8" ht="24.95" customHeight="1" x14ac:dyDescent="0.2">
      <c r="A1594" s="524">
        <v>352</v>
      </c>
      <c r="B1594" s="524" t="s">
        <v>16932</v>
      </c>
      <c r="C1594" s="525"/>
      <c r="D1594" s="372"/>
      <c r="H1594" s="574"/>
    </row>
    <row r="1595" spans="1:8" ht="24.95" customHeight="1" x14ac:dyDescent="0.2">
      <c r="A1595" s="524">
        <v>35211</v>
      </c>
      <c r="B1595" s="524" t="s">
        <v>16933</v>
      </c>
      <c r="C1595" s="525" t="s">
        <v>16934</v>
      </c>
      <c r="D1595" s="372">
        <v>8.94</v>
      </c>
      <c r="H1595" s="574"/>
    </row>
    <row r="1596" spans="1:8" ht="24.95" customHeight="1" x14ac:dyDescent="0.2">
      <c r="A1596" s="524">
        <v>355</v>
      </c>
      <c r="B1596" s="524" t="s">
        <v>16935</v>
      </c>
      <c r="C1596" s="525"/>
      <c r="D1596" s="372"/>
      <c r="H1596" s="574"/>
    </row>
    <row r="1597" spans="1:8" ht="24.95" customHeight="1" x14ac:dyDescent="0.2">
      <c r="A1597" s="524">
        <v>35504</v>
      </c>
      <c r="B1597" s="524" t="s">
        <v>16936</v>
      </c>
      <c r="C1597" s="525" t="s">
        <v>822</v>
      </c>
      <c r="D1597" s="372">
        <v>0.65</v>
      </c>
      <c r="H1597" s="574"/>
    </row>
    <row r="1598" spans="1:8" ht="24.95" customHeight="1" x14ac:dyDescent="0.2">
      <c r="A1598" s="524">
        <v>35571</v>
      </c>
      <c r="B1598" s="524" t="s">
        <v>16937</v>
      </c>
      <c r="C1598" s="525" t="s">
        <v>742</v>
      </c>
      <c r="D1598" s="372">
        <v>116.94</v>
      </c>
      <c r="H1598" s="574"/>
    </row>
    <row r="1599" spans="1:8" ht="24.95" customHeight="1" x14ac:dyDescent="0.2">
      <c r="A1599" s="524">
        <v>35579</v>
      </c>
      <c r="B1599" s="524" t="s">
        <v>16938</v>
      </c>
      <c r="C1599" s="525" t="s">
        <v>742</v>
      </c>
      <c r="D1599" s="372">
        <v>116.33</v>
      </c>
      <c r="H1599" s="574"/>
    </row>
    <row r="1600" spans="1:8" ht="24.95" customHeight="1" x14ac:dyDescent="0.2">
      <c r="A1600" s="524">
        <v>356</v>
      </c>
      <c r="B1600" s="524" t="s">
        <v>16939</v>
      </c>
      <c r="C1600" s="525"/>
      <c r="D1600" s="372"/>
      <c r="H1600" s="574"/>
    </row>
    <row r="1601" spans="1:8" ht="24.95" customHeight="1" x14ac:dyDescent="0.2">
      <c r="A1601" s="524">
        <v>35625</v>
      </c>
      <c r="B1601" s="524" t="s">
        <v>16940</v>
      </c>
      <c r="C1601" s="525" t="s">
        <v>742</v>
      </c>
      <c r="D1601" s="372">
        <v>77.5</v>
      </c>
      <c r="H1601" s="574"/>
    </row>
    <row r="1602" spans="1:8" ht="24.95" customHeight="1" x14ac:dyDescent="0.2">
      <c r="A1602" s="524">
        <v>360</v>
      </c>
      <c r="B1602" s="524" t="s">
        <v>16941</v>
      </c>
      <c r="C1602" s="525"/>
      <c r="D1602" s="372"/>
      <c r="H1602" s="574"/>
    </row>
    <row r="1603" spans="1:8" ht="24.95" customHeight="1" x14ac:dyDescent="0.2">
      <c r="A1603" s="524">
        <v>36002</v>
      </c>
      <c r="B1603" s="524" t="s">
        <v>16942</v>
      </c>
      <c r="C1603" s="525" t="s">
        <v>779</v>
      </c>
      <c r="D1603" s="372">
        <v>9.11</v>
      </c>
      <c r="H1603" s="574"/>
    </row>
    <row r="1604" spans="1:8" ht="24.95" customHeight="1" x14ac:dyDescent="0.2">
      <c r="A1604" s="524">
        <v>36010</v>
      </c>
      <c r="B1604" s="524" t="s">
        <v>16943</v>
      </c>
      <c r="C1604" s="525" t="s">
        <v>779</v>
      </c>
      <c r="D1604" s="372">
        <v>8.4600000000000009</v>
      </c>
      <c r="H1604" s="574"/>
    </row>
    <row r="1605" spans="1:8" ht="24.95" customHeight="1" x14ac:dyDescent="0.2">
      <c r="A1605" s="524">
        <v>36012</v>
      </c>
      <c r="B1605" s="524" t="s">
        <v>16944</v>
      </c>
      <c r="C1605" s="525" t="s">
        <v>779</v>
      </c>
      <c r="D1605" s="372">
        <v>1.96</v>
      </c>
      <c r="H1605" s="574"/>
    </row>
    <row r="1606" spans="1:8" ht="24.95" customHeight="1" x14ac:dyDescent="0.2">
      <c r="A1606" s="524">
        <v>36018</v>
      </c>
      <c r="B1606" s="524" t="s">
        <v>16945</v>
      </c>
      <c r="C1606" s="525" t="s">
        <v>779</v>
      </c>
      <c r="D1606" s="372">
        <v>14.42</v>
      </c>
      <c r="H1606" s="574"/>
    </row>
    <row r="1607" spans="1:8" ht="24.95" customHeight="1" x14ac:dyDescent="0.2">
      <c r="A1607" s="524">
        <v>36034</v>
      </c>
      <c r="B1607" s="524" t="s">
        <v>16946</v>
      </c>
      <c r="C1607" s="525" t="s">
        <v>779</v>
      </c>
      <c r="D1607" s="372">
        <v>27.75</v>
      </c>
      <c r="H1607" s="574"/>
    </row>
    <row r="1608" spans="1:8" ht="24.95" customHeight="1" x14ac:dyDescent="0.2">
      <c r="A1608" s="524">
        <v>36044</v>
      </c>
      <c r="B1608" s="524" t="s">
        <v>16947</v>
      </c>
      <c r="C1608" s="525" t="s">
        <v>779</v>
      </c>
      <c r="D1608" s="372">
        <v>20.96</v>
      </c>
      <c r="H1608" s="574"/>
    </row>
    <row r="1609" spans="1:8" ht="24.95" customHeight="1" x14ac:dyDescent="0.2">
      <c r="A1609" s="524">
        <v>36091</v>
      </c>
      <c r="B1609" s="524" t="s">
        <v>16948</v>
      </c>
      <c r="C1609" s="525" t="s">
        <v>779</v>
      </c>
      <c r="D1609" s="372">
        <v>13.75</v>
      </c>
      <c r="H1609" s="574"/>
    </row>
    <row r="1610" spans="1:8" ht="24.95" customHeight="1" x14ac:dyDescent="0.2">
      <c r="A1610" s="524">
        <v>362</v>
      </c>
      <c r="B1610" s="524" t="s">
        <v>16949</v>
      </c>
      <c r="C1610" s="525"/>
      <c r="D1610" s="372"/>
      <c r="H1610" s="574"/>
    </row>
    <row r="1611" spans="1:8" ht="24.95" customHeight="1" x14ac:dyDescent="0.2">
      <c r="A1611" s="524">
        <v>36221</v>
      </c>
      <c r="B1611" s="524" t="s">
        <v>16950</v>
      </c>
      <c r="C1611" s="525" t="s">
        <v>779</v>
      </c>
      <c r="D1611" s="372">
        <v>13.78</v>
      </c>
      <c r="H1611" s="574"/>
    </row>
    <row r="1612" spans="1:8" ht="24.95" customHeight="1" x14ac:dyDescent="0.2">
      <c r="A1612" s="524">
        <v>363</v>
      </c>
      <c r="B1612" s="524" t="s">
        <v>16949</v>
      </c>
      <c r="C1612" s="525"/>
      <c r="D1612" s="372"/>
      <c r="H1612" s="574"/>
    </row>
    <row r="1613" spans="1:8" ht="24.95" customHeight="1" x14ac:dyDescent="0.2">
      <c r="A1613" s="524">
        <v>36383</v>
      </c>
      <c r="B1613" s="524" t="s">
        <v>16951</v>
      </c>
      <c r="C1613" s="525" t="s">
        <v>742</v>
      </c>
      <c r="D1613" s="372">
        <v>21.6</v>
      </c>
      <c r="H1613" s="574"/>
    </row>
    <row r="1614" spans="1:8" ht="24.95" customHeight="1" x14ac:dyDescent="0.2">
      <c r="A1614" s="524">
        <v>365</v>
      </c>
      <c r="B1614" s="524" t="s">
        <v>16952</v>
      </c>
      <c r="C1614" s="525"/>
      <c r="D1614" s="372"/>
      <c r="H1614" s="574"/>
    </row>
    <row r="1615" spans="1:8" ht="24.95" customHeight="1" x14ac:dyDescent="0.2">
      <c r="A1615" s="524">
        <v>36506</v>
      </c>
      <c r="B1615" s="524" t="s">
        <v>19155</v>
      </c>
      <c r="C1615" s="525" t="s">
        <v>779</v>
      </c>
      <c r="D1615" s="372">
        <v>15.72</v>
      </c>
      <c r="H1615" s="574"/>
    </row>
    <row r="1616" spans="1:8" ht="24.95" customHeight="1" x14ac:dyDescent="0.2">
      <c r="A1616" s="524">
        <v>36512</v>
      </c>
      <c r="B1616" s="524" t="s">
        <v>16953</v>
      </c>
      <c r="C1616" s="525" t="s">
        <v>775</v>
      </c>
      <c r="D1616" s="372">
        <v>0.79</v>
      </c>
      <c r="H1616" s="574"/>
    </row>
    <row r="1617" spans="1:8" ht="24.95" customHeight="1" x14ac:dyDescent="0.2">
      <c r="A1617" s="524">
        <v>36514</v>
      </c>
      <c r="B1617" s="524" t="s">
        <v>16954</v>
      </c>
      <c r="C1617" s="525" t="s">
        <v>775</v>
      </c>
      <c r="D1617" s="372">
        <v>1.04</v>
      </c>
      <c r="H1617" s="574"/>
    </row>
    <row r="1618" spans="1:8" ht="24.95" customHeight="1" x14ac:dyDescent="0.2">
      <c r="A1618" s="524">
        <v>36517</v>
      </c>
      <c r="B1618" s="524" t="s">
        <v>16955</v>
      </c>
      <c r="C1618" s="525" t="s">
        <v>775</v>
      </c>
      <c r="D1618" s="372">
        <v>0.65</v>
      </c>
      <c r="H1618" s="574"/>
    </row>
    <row r="1619" spans="1:8" ht="24.95" customHeight="1" x14ac:dyDescent="0.2">
      <c r="A1619" s="524">
        <v>368</v>
      </c>
      <c r="B1619" s="524" t="s">
        <v>16956</v>
      </c>
      <c r="C1619" s="525"/>
      <c r="D1619" s="372"/>
      <c r="H1619" s="574"/>
    </row>
    <row r="1620" spans="1:8" ht="24.95" customHeight="1" x14ac:dyDescent="0.2">
      <c r="A1620" s="524">
        <v>36825</v>
      </c>
      <c r="B1620" s="524" t="s">
        <v>19156</v>
      </c>
      <c r="C1620" s="525" t="s">
        <v>2888</v>
      </c>
      <c r="D1620" s="372">
        <v>69.03</v>
      </c>
      <c r="H1620" s="574"/>
    </row>
    <row r="1621" spans="1:8" ht="24.95" customHeight="1" x14ac:dyDescent="0.2">
      <c r="A1621" s="524">
        <v>370</v>
      </c>
      <c r="B1621" s="524" t="s">
        <v>16957</v>
      </c>
      <c r="C1621" s="525"/>
      <c r="D1621" s="372"/>
      <c r="H1621" s="574"/>
    </row>
    <row r="1622" spans="1:8" ht="24.95" customHeight="1" x14ac:dyDescent="0.2">
      <c r="A1622" s="524">
        <v>37009</v>
      </c>
      <c r="B1622" s="524" t="s">
        <v>16958</v>
      </c>
      <c r="C1622" s="525" t="s">
        <v>742</v>
      </c>
      <c r="D1622" s="372">
        <v>98.94</v>
      </c>
      <c r="H1622" s="574"/>
    </row>
    <row r="1623" spans="1:8" ht="24.95" customHeight="1" x14ac:dyDescent="0.2">
      <c r="A1623" s="524">
        <v>37013</v>
      </c>
      <c r="B1623" s="524" t="s">
        <v>16959</v>
      </c>
      <c r="C1623" s="525" t="s">
        <v>742</v>
      </c>
      <c r="D1623" s="372">
        <v>122.89</v>
      </c>
      <c r="H1623" s="574"/>
    </row>
    <row r="1624" spans="1:8" ht="24.95" customHeight="1" x14ac:dyDescent="0.2">
      <c r="A1624" s="524">
        <v>37043</v>
      </c>
      <c r="B1624" s="524" t="s">
        <v>13324</v>
      </c>
      <c r="C1624" s="525" t="s">
        <v>822</v>
      </c>
      <c r="D1624" s="372">
        <v>6.33</v>
      </c>
      <c r="H1624" s="574"/>
    </row>
    <row r="1625" spans="1:8" ht="24.95" customHeight="1" x14ac:dyDescent="0.2">
      <c r="A1625" s="524">
        <v>37057</v>
      </c>
      <c r="B1625" s="524" t="s">
        <v>16960</v>
      </c>
      <c r="C1625" s="525" t="s">
        <v>742</v>
      </c>
      <c r="D1625" s="372">
        <v>248.39</v>
      </c>
      <c r="H1625" s="574"/>
    </row>
    <row r="1626" spans="1:8" ht="24.95" customHeight="1" x14ac:dyDescent="0.2">
      <c r="A1626" s="524">
        <v>37090</v>
      </c>
      <c r="B1626" s="524" t="s">
        <v>16961</v>
      </c>
      <c r="C1626" s="525" t="s">
        <v>775</v>
      </c>
      <c r="D1626" s="372">
        <v>3.83</v>
      </c>
      <c r="H1626" s="574"/>
    </row>
    <row r="1627" spans="1:8" ht="24.95" customHeight="1" x14ac:dyDescent="0.2">
      <c r="A1627" s="524">
        <v>371</v>
      </c>
      <c r="B1627" s="524" t="s">
        <v>16962</v>
      </c>
      <c r="C1627" s="525"/>
      <c r="D1627" s="372"/>
      <c r="H1627" s="574"/>
    </row>
    <row r="1628" spans="1:8" ht="24.95" customHeight="1" x14ac:dyDescent="0.2">
      <c r="A1628" s="524">
        <v>37103</v>
      </c>
      <c r="B1628" s="524" t="s">
        <v>16963</v>
      </c>
      <c r="C1628" s="525" t="s">
        <v>742</v>
      </c>
      <c r="D1628" s="372">
        <v>493.5</v>
      </c>
      <c r="H1628" s="574"/>
    </row>
    <row r="1629" spans="1:8" ht="24.95" customHeight="1" x14ac:dyDescent="0.2">
      <c r="A1629" s="524">
        <v>375</v>
      </c>
      <c r="B1629" s="524" t="s">
        <v>16964</v>
      </c>
      <c r="C1629" s="525"/>
      <c r="D1629" s="372"/>
      <c r="H1629" s="574"/>
    </row>
    <row r="1630" spans="1:8" ht="24.95" customHeight="1" x14ac:dyDescent="0.2">
      <c r="A1630" s="524">
        <v>37502</v>
      </c>
      <c r="B1630" s="524" t="s">
        <v>16965</v>
      </c>
      <c r="C1630" s="525" t="s">
        <v>2888</v>
      </c>
      <c r="D1630" s="372">
        <v>19.96</v>
      </c>
      <c r="H1630" s="574"/>
    </row>
    <row r="1631" spans="1:8" ht="24.95" customHeight="1" x14ac:dyDescent="0.2">
      <c r="A1631" s="524">
        <v>37509</v>
      </c>
      <c r="B1631" s="524" t="s">
        <v>16966</v>
      </c>
      <c r="C1631" s="525" t="s">
        <v>2888</v>
      </c>
      <c r="D1631" s="372">
        <v>47.9</v>
      </c>
      <c r="H1631" s="574"/>
    </row>
    <row r="1632" spans="1:8" ht="24.95" customHeight="1" x14ac:dyDescent="0.2">
      <c r="A1632" s="524">
        <v>37513</v>
      </c>
      <c r="B1632" s="524" t="s">
        <v>16967</v>
      </c>
      <c r="C1632" s="525" t="s">
        <v>2888</v>
      </c>
      <c r="D1632" s="372">
        <v>14.14</v>
      </c>
      <c r="H1632" s="574"/>
    </row>
    <row r="1633" spans="1:8" ht="24.95" customHeight="1" x14ac:dyDescent="0.2">
      <c r="A1633" s="524">
        <v>37514</v>
      </c>
      <c r="B1633" s="524" t="s">
        <v>16968</v>
      </c>
      <c r="C1633" s="525" t="s">
        <v>2888</v>
      </c>
      <c r="D1633" s="372">
        <v>16.75</v>
      </c>
      <c r="H1633" s="574"/>
    </row>
    <row r="1634" spans="1:8" ht="24.95" customHeight="1" x14ac:dyDescent="0.2">
      <c r="A1634" s="524">
        <v>37517</v>
      </c>
      <c r="B1634" s="524" t="s">
        <v>16969</v>
      </c>
      <c r="C1634" s="525" t="s">
        <v>2888</v>
      </c>
      <c r="D1634" s="372">
        <v>10.31</v>
      </c>
      <c r="H1634" s="574"/>
    </row>
    <row r="1635" spans="1:8" ht="24.95" customHeight="1" x14ac:dyDescent="0.2">
      <c r="A1635" s="524">
        <v>37519</v>
      </c>
      <c r="B1635" s="524" t="s">
        <v>16970</v>
      </c>
      <c r="C1635" s="525" t="s">
        <v>2888</v>
      </c>
      <c r="D1635" s="372">
        <v>5.55</v>
      </c>
      <c r="H1635" s="574"/>
    </row>
    <row r="1636" spans="1:8" ht="24.95" customHeight="1" x14ac:dyDescent="0.2">
      <c r="A1636" s="524">
        <v>37564</v>
      </c>
      <c r="B1636" s="524" t="s">
        <v>16971</v>
      </c>
      <c r="C1636" s="525" t="s">
        <v>2888</v>
      </c>
      <c r="D1636" s="372">
        <v>24.05</v>
      </c>
      <c r="H1636" s="574"/>
    </row>
    <row r="1637" spans="1:8" ht="24.95" customHeight="1" x14ac:dyDescent="0.2">
      <c r="A1637" s="524">
        <v>37566</v>
      </c>
      <c r="B1637" s="524" t="s">
        <v>16972</v>
      </c>
      <c r="C1637" s="525" t="s">
        <v>2888</v>
      </c>
      <c r="D1637" s="372">
        <v>10.31</v>
      </c>
      <c r="H1637" s="574"/>
    </row>
    <row r="1638" spans="1:8" ht="24.95" customHeight="1" x14ac:dyDescent="0.2">
      <c r="A1638" s="524">
        <v>377</v>
      </c>
      <c r="B1638" s="524" t="s">
        <v>16964</v>
      </c>
      <c r="C1638" s="525"/>
      <c r="D1638" s="372"/>
      <c r="H1638" s="574"/>
    </row>
    <row r="1639" spans="1:8" ht="24.95" customHeight="1" x14ac:dyDescent="0.2">
      <c r="A1639" s="524">
        <v>37733</v>
      </c>
      <c r="B1639" s="524" t="s">
        <v>16973</v>
      </c>
      <c r="C1639" s="525" t="s">
        <v>2888</v>
      </c>
      <c r="D1639" s="372">
        <v>19.920000000000002</v>
      </c>
      <c r="H1639" s="574"/>
    </row>
    <row r="1640" spans="1:8" ht="24.95" customHeight="1" x14ac:dyDescent="0.2">
      <c r="A1640" s="524">
        <v>380</v>
      </c>
      <c r="B1640" s="524" t="s">
        <v>16974</v>
      </c>
      <c r="C1640" s="525"/>
      <c r="D1640" s="372"/>
      <c r="H1640" s="574"/>
    </row>
    <row r="1641" spans="1:8" ht="24.95" customHeight="1" x14ac:dyDescent="0.2">
      <c r="A1641" s="524">
        <v>38001</v>
      </c>
      <c r="B1641" s="524" t="s">
        <v>16975</v>
      </c>
      <c r="C1641" s="525" t="s">
        <v>2888</v>
      </c>
      <c r="D1641" s="372">
        <v>8.35</v>
      </c>
      <c r="H1641" s="574"/>
    </row>
    <row r="1642" spans="1:8" ht="24.95" customHeight="1" x14ac:dyDescent="0.2">
      <c r="A1642" s="524">
        <v>38003</v>
      </c>
      <c r="B1642" s="524" t="s">
        <v>16976</v>
      </c>
      <c r="C1642" s="525" t="s">
        <v>822</v>
      </c>
      <c r="D1642" s="372">
        <v>1.05</v>
      </c>
      <c r="H1642" s="574"/>
    </row>
    <row r="1643" spans="1:8" ht="24.95" customHeight="1" x14ac:dyDescent="0.2">
      <c r="A1643" s="524">
        <v>38006</v>
      </c>
      <c r="B1643" s="524" t="s">
        <v>16977</v>
      </c>
      <c r="C1643" s="525" t="s">
        <v>2888</v>
      </c>
      <c r="D1643" s="372">
        <v>21.93</v>
      </c>
      <c r="H1643" s="574"/>
    </row>
    <row r="1644" spans="1:8" ht="24.95" customHeight="1" x14ac:dyDescent="0.2">
      <c r="A1644" s="524">
        <v>38009</v>
      </c>
      <c r="B1644" s="524" t="s">
        <v>16978</v>
      </c>
      <c r="C1644" s="525" t="s">
        <v>2888</v>
      </c>
      <c r="D1644" s="372">
        <v>5.66</v>
      </c>
      <c r="H1644" s="574"/>
    </row>
    <row r="1645" spans="1:8" ht="24.95" customHeight="1" x14ac:dyDescent="0.2">
      <c r="A1645" s="524">
        <v>38012</v>
      </c>
      <c r="B1645" s="524" t="s">
        <v>16979</v>
      </c>
      <c r="C1645" s="525" t="s">
        <v>775</v>
      </c>
      <c r="D1645" s="372">
        <v>2.2000000000000002</v>
      </c>
      <c r="H1645" s="574"/>
    </row>
    <row r="1646" spans="1:8" ht="24.95" customHeight="1" x14ac:dyDescent="0.2">
      <c r="A1646" s="524">
        <v>38013</v>
      </c>
      <c r="B1646" s="524" t="s">
        <v>16980</v>
      </c>
      <c r="C1646" s="525" t="s">
        <v>775</v>
      </c>
      <c r="D1646" s="372">
        <v>0.56000000000000005</v>
      </c>
      <c r="H1646" s="574"/>
    </row>
    <row r="1647" spans="1:8" ht="24.95" customHeight="1" x14ac:dyDescent="0.2">
      <c r="A1647" s="524">
        <v>38014</v>
      </c>
      <c r="B1647" s="524" t="s">
        <v>13315</v>
      </c>
      <c r="C1647" s="525" t="s">
        <v>822</v>
      </c>
      <c r="D1647" s="372">
        <v>5.48</v>
      </c>
      <c r="H1647" s="574"/>
    </row>
    <row r="1648" spans="1:8" ht="24.95" customHeight="1" x14ac:dyDescent="0.2">
      <c r="A1648" s="524">
        <v>38016</v>
      </c>
      <c r="B1648" s="524" t="s">
        <v>16981</v>
      </c>
      <c r="C1648" s="525" t="s">
        <v>822</v>
      </c>
      <c r="D1648" s="372">
        <v>9.76</v>
      </c>
      <c r="H1648" s="574"/>
    </row>
    <row r="1649" spans="1:8" ht="24.95" customHeight="1" x14ac:dyDescent="0.2">
      <c r="A1649" s="524">
        <v>38017</v>
      </c>
      <c r="B1649" s="524" t="s">
        <v>16982</v>
      </c>
      <c r="C1649" s="525" t="s">
        <v>822</v>
      </c>
      <c r="D1649" s="372">
        <v>2.89</v>
      </c>
      <c r="H1649" s="574"/>
    </row>
    <row r="1650" spans="1:8" ht="24.95" customHeight="1" x14ac:dyDescent="0.2">
      <c r="A1650" s="524">
        <v>38018</v>
      </c>
      <c r="B1650" s="524" t="s">
        <v>13469</v>
      </c>
      <c r="C1650" s="525" t="s">
        <v>822</v>
      </c>
      <c r="D1650" s="372">
        <v>19.48</v>
      </c>
      <c r="H1650" s="574"/>
    </row>
    <row r="1651" spans="1:8" ht="24.95" customHeight="1" x14ac:dyDescent="0.2">
      <c r="A1651" s="524">
        <v>38021</v>
      </c>
      <c r="B1651" s="524" t="s">
        <v>16983</v>
      </c>
      <c r="C1651" s="525" t="s">
        <v>2888</v>
      </c>
      <c r="D1651" s="372">
        <v>45.08</v>
      </c>
      <c r="H1651" s="574"/>
    </row>
    <row r="1652" spans="1:8" ht="24.95" customHeight="1" x14ac:dyDescent="0.2">
      <c r="A1652" s="524">
        <v>38022</v>
      </c>
      <c r="B1652" s="524" t="s">
        <v>16984</v>
      </c>
      <c r="C1652" s="525" t="s">
        <v>2888</v>
      </c>
      <c r="D1652" s="372">
        <v>40.99</v>
      </c>
      <c r="H1652" s="574"/>
    </row>
    <row r="1653" spans="1:8" ht="24.95" customHeight="1" x14ac:dyDescent="0.2">
      <c r="A1653" s="524">
        <v>38024</v>
      </c>
      <c r="B1653" s="524" t="s">
        <v>16985</v>
      </c>
      <c r="C1653" s="525" t="s">
        <v>775</v>
      </c>
      <c r="D1653" s="372">
        <v>5.16</v>
      </c>
      <c r="H1653" s="574"/>
    </row>
    <row r="1654" spans="1:8" ht="24.95" customHeight="1" x14ac:dyDescent="0.2">
      <c r="A1654" s="524">
        <v>38025</v>
      </c>
      <c r="B1654" s="524" t="s">
        <v>16986</v>
      </c>
      <c r="C1654" s="525" t="s">
        <v>2888</v>
      </c>
      <c r="D1654" s="372">
        <v>12.03</v>
      </c>
      <c r="H1654" s="574"/>
    </row>
    <row r="1655" spans="1:8" ht="24.95" customHeight="1" x14ac:dyDescent="0.2">
      <c r="A1655" s="524">
        <v>38028</v>
      </c>
      <c r="B1655" s="524" t="s">
        <v>16987</v>
      </c>
      <c r="C1655" s="525" t="s">
        <v>2888</v>
      </c>
      <c r="D1655" s="372">
        <v>12.77</v>
      </c>
      <c r="H1655" s="574"/>
    </row>
    <row r="1656" spans="1:8" ht="24.95" customHeight="1" x14ac:dyDescent="0.2">
      <c r="A1656" s="524">
        <v>38029</v>
      </c>
      <c r="B1656" s="524" t="s">
        <v>16988</v>
      </c>
      <c r="C1656" s="525" t="s">
        <v>2888</v>
      </c>
      <c r="D1656" s="372">
        <v>21.23</v>
      </c>
      <c r="H1656" s="574"/>
    </row>
    <row r="1657" spans="1:8" ht="24.95" customHeight="1" x14ac:dyDescent="0.2">
      <c r="A1657" s="524">
        <v>38030</v>
      </c>
      <c r="B1657" s="524" t="s">
        <v>16989</v>
      </c>
      <c r="C1657" s="525" t="s">
        <v>2888</v>
      </c>
      <c r="D1657" s="372">
        <v>34.6</v>
      </c>
      <c r="H1657" s="574"/>
    </row>
    <row r="1658" spans="1:8" ht="24.95" customHeight="1" x14ac:dyDescent="0.2">
      <c r="A1658" s="524">
        <v>38051</v>
      </c>
      <c r="B1658" s="524" t="s">
        <v>16990</v>
      </c>
      <c r="C1658" s="525" t="s">
        <v>2888</v>
      </c>
      <c r="D1658" s="372">
        <v>23.1</v>
      </c>
      <c r="H1658" s="574"/>
    </row>
    <row r="1659" spans="1:8" ht="24.95" customHeight="1" x14ac:dyDescent="0.2">
      <c r="A1659" s="524">
        <v>38054</v>
      </c>
      <c r="B1659" s="524" t="s">
        <v>16991</v>
      </c>
      <c r="C1659" s="525" t="s">
        <v>2888</v>
      </c>
      <c r="D1659" s="372">
        <v>57.9</v>
      </c>
      <c r="H1659" s="574"/>
    </row>
    <row r="1660" spans="1:8" ht="24.95" customHeight="1" x14ac:dyDescent="0.2">
      <c r="A1660" s="524">
        <v>38088</v>
      </c>
      <c r="B1660" s="524" t="s">
        <v>16992</v>
      </c>
      <c r="C1660" s="525" t="s">
        <v>2888</v>
      </c>
      <c r="D1660" s="372">
        <v>38.549999999999997</v>
      </c>
      <c r="H1660" s="574"/>
    </row>
    <row r="1661" spans="1:8" ht="24.95" customHeight="1" x14ac:dyDescent="0.2">
      <c r="A1661" s="524">
        <v>385</v>
      </c>
      <c r="B1661" s="524" t="s">
        <v>66</v>
      </c>
      <c r="C1661" s="525"/>
      <c r="D1661" s="372"/>
      <c r="H1661" s="574"/>
    </row>
    <row r="1662" spans="1:8" ht="24.95" customHeight="1" x14ac:dyDescent="0.2">
      <c r="A1662" s="524">
        <v>38509</v>
      </c>
      <c r="B1662" s="524" t="s">
        <v>16993</v>
      </c>
      <c r="C1662" s="525" t="s">
        <v>742</v>
      </c>
      <c r="D1662" s="372">
        <v>6.4</v>
      </c>
      <c r="H1662" s="574"/>
    </row>
    <row r="1663" spans="1:8" ht="24.95" customHeight="1" x14ac:dyDescent="0.2">
      <c r="A1663" s="524">
        <v>38511</v>
      </c>
      <c r="B1663" s="524" t="s">
        <v>16994</v>
      </c>
      <c r="C1663" s="525" t="s">
        <v>741</v>
      </c>
      <c r="D1663" s="372">
        <v>74.67</v>
      </c>
      <c r="H1663" s="574"/>
    </row>
    <row r="1664" spans="1:8" ht="24.95" customHeight="1" x14ac:dyDescent="0.2">
      <c r="A1664" s="524">
        <v>390</v>
      </c>
      <c r="B1664" s="524" t="s">
        <v>2253</v>
      </c>
      <c r="C1664" s="525"/>
      <c r="D1664" s="372"/>
      <c r="H1664" s="574"/>
    </row>
    <row r="1665" spans="1:8" ht="24.95" customHeight="1" x14ac:dyDescent="0.2">
      <c r="A1665" s="524">
        <v>39002</v>
      </c>
      <c r="B1665" s="524" t="s">
        <v>16995</v>
      </c>
      <c r="C1665" s="525" t="s">
        <v>742</v>
      </c>
      <c r="D1665" s="372">
        <v>190.31</v>
      </c>
      <c r="H1665" s="574"/>
    </row>
    <row r="1666" spans="1:8" ht="24.95" customHeight="1" x14ac:dyDescent="0.2">
      <c r="A1666" s="524">
        <v>39013</v>
      </c>
      <c r="B1666" s="524" t="s">
        <v>16996</v>
      </c>
      <c r="C1666" s="525" t="s">
        <v>2888</v>
      </c>
      <c r="D1666" s="372">
        <v>7.72</v>
      </c>
      <c r="H1666" s="574"/>
    </row>
    <row r="1667" spans="1:8" ht="24.95" customHeight="1" x14ac:dyDescent="0.2">
      <c r="A1667" s="524">
        <v>39021</v>
      </c>
      <c r="B1667" s="524" t="s">
        <v>16997</v>
      </c>
      <c r="C1667" s="525" t="s">
        <v>822</v>
      </c>
      <c r="D1667" s="372">
        <v>13.55</v>
      </c>
      <c r="H1667" s="574"/>
    </row>
    <row r="1668" spans="1:8" ht="24.95" customHeight="1" x14ac:dyDescent="0.2">
      <c r="A1668" s="524">
        <v>39044</v>
      </c>
      <c r="B1668" s="524" t="s">
        <v>16998</v>
      </c>
      <c r="C1668" s="525" t="s">
        <v>775</v>
      </c>
      <c r="D1668" s="372">
        <v>3398.75</v>
      </c>
      <c r="H1668" s="574"/>
    </row>
    <row r="1669" spans="1:8" ht="24.95" customHeight="1" x14ac:dyDescent="0.2">
      <c r="A1669" s="524">
        <v>39072</v>
      </c>
      <c r="B1669" s="524" t="s">
        <v>16999</v>
      </c>
      <c r="C1669" s="525" t="s">
        <v>775</v>
      </c>
      <c r="D1669" s="372">
        <v>13.5</v>
      </c>
      <c r="H1669" s="574"/>
    </row>
    <row r="1670" spans="1:8" ht="24.95" customHeight="1" x14ac:dyDescent="0.2">
      <c r="A1670" s="524">
        <v>39075</v>
      </c>
      <c r="B1670" s="524" t="s">
        <v>17000</v>
      </c>
      <c r="C1670" s="525" t="s">
        <v>742</v>
      </c>
      <c r="D1670" s="372">
        <v>494.54</v>
      </c>
      <c r="H1670" s="574"/>
    </row>
    <row r="1671" spans="1:8" ht="24.95" customHeight="1" x14ac:dyDescent="0.2">
      <c r="A1671" s="524">
        <v>39089</v>
      </c>
      <c r="B1671" s="524" t="s">
        <v>17001</v>
      </c>
      <c r="C1671" s="525" t="s">
        <v>775</v>
      </c>
      <c r="D1671" s="372">
        <v>881.67</v>
      </c>
      <c r="H1671" s="574"/>
    </row>
    <row r="1672" spans="1:8" ht="24.95" customHeight="1" x14ac:dyDescent="0.2">
      <c r="A1672" s="524">
        <v>39090</v>
      </c>
      <c r="B1672" s="524" t="s">
        <v>17002</v>
      </c>
      <c r="C1672" s="525" t="s">
        <v>15943</v>
      </c>
      <c r="D1672" s="372">
        <v>1012.33</v>
      </c>
      <c r="H1672" s="574"/>
    </row>
    <row r="1673" spans="1:8" ht="24.95" customHeight="1" x14ac:dyDescent="0.2">
      <c r="A1673" s="524">
        <v>391</v>
      </c>
      <c r="B1673" s="524" t="s">
        <v>17003</v>
      </c>
      <c r="C1673" s="525"/>
      <c r="D1673" s="372"/>
      <c r="H1673" s="574"/>
    </row>
    <row r="1674" spans="1:8" ht="24.95" customHeight="1" x14ac:dyDescent="0.2">
      <c r="A1674" s="524">
        <v>39113</v>
      </c>
      <c r="B1674" s="524" t="s">
        <v>17004</v>
      </c>
      <c r="C1674" s="525" t="s">
        <v>775</v>
      </c>
      <c r="D1674" s="372">
        <v>105</v>
      </c>
      <c r="H1674" s="574"/>
    </row>
    <row r="1675" spans="1:8" ht="24.95" customHeight="1" x14ac:dyDescent="0.2">
      <c r="A1675" s="524">
        <v>39114</v>
      </c>
      <c r="B1675" s="524" t="s">
        <v>17005</v>
      </c>
      <c r="C1675" s="525" t="s">
        <v>775</v>
      </c>
      <c r="D1675" s="372">
        <v>23.33</v>
      </c>
      <c r="H1675" s="574"/>
    </row>
    <row r="1676" spans="1:8" ht="24.95" customHeight="1" x14ac:dyDescent="0.2">
      <c r="A1676" s="524">
        <v>39115</v>
      </c>
      <c r="B1676" s="524" t="s">
        <v>17006</v>
      </c>
      <c r="C1676" s="525" t="s">
        <v>775</v>
      </c>
      <c r="D1676" s="372">
        <v>163.93</v>
      </c>
      <c r="H1676" s="574"/>
    </row>
    <row r="1677" spans="1:8" ht="24.95" customHeight="1" x14ac:dyDescent="0.2">
      <c r="A1677" s="524">
        <v>39123</v>
      </c>
      <c r="B1677" s="524" t="s">
        <v>19334</v>
      </c>
      <c r="C1677" s="525" t="s">
        <v>779</v>
      </c>
      <c r="D1677" s="372">
        <v>4.83</v>
      </c>
      <c r="H1677" s="574"/>
    </row>
    <row r="1678" spans="1:8" ht="24.95" customHeight="1" x14ac:dyDescent="0.2">
      <c r="A1678" s="524">
        <v>39125</v>
      </c>
      <c r="B1678" s="524" t="s">
        <v>19335</v>
      </c>
      <c r="C1678" s="525" t="s">
        <v>779</v>
      </c>
      <c r="D1678" s="372">
        <v>14.83</v>
      </c>
      <c r="H1678" s="574"/>
    </row>
    <row r="1679" spans="1:8" ht="24.95" customHeight="1" x14ac:dyDescent="0.2">
      <c r="A1679" s="524">
        <v>39165</v>
      </c>
      <c r="B1679" s="524" t="s">
        <v>17007</v>
      </c>
      <c r="C1679" s="525" t="s">
        <v>775</v>
      </c>
      <c r="D1679" s="372">
        <v>130.29</v>
      </c>
      <c r="H1679" s="574"/>
    </row>
    <row r="1680" spans="1:8" ht="24.95" customHeight="1" x14ac:dyDescent="0.2">
      <c r="A1680" s="524">
        <v>394</v>
      </c>
      <c r="B1680" s="524" t="s">
        <v>17003</v>
      </c>
      <c r="C1680" s="525"/>
      <c r="D1680" s="372"/>
      <c r="H1680" s="574"/>
    </row>
    <row r="1681" spans="1:8" ht="24.95" customHeight="1" x14ac:dyDescent="0.2">
      <c r="A1681" s="524">
        <v>39402</v>
      </c>
      <c r="B1681" s="524" t="s">
        <v>17008</v>
      </c>
      <c r="C1681" s="525" t="s">
        <v>775</v>
      </c>
      <c r="D1681" s="372">
        <v>2751</v>
      </c>
      <c r="H1681" s="574"/>
    </row>
    <row r="1682" spans="1:8" ht="24.95" customHeight="1" x14ac:dyDescent="0.2">
      <c r="A1682" s="524">
        <v>395</v>
      </c>
      <c r="B1682" s="524" t="s">
        <v>17003</v>
      </c>
      <c r="C1682" s="525"/>
      <c r="D1682" s="372"/>
      <c r="H1682" s="574"/>
    </row>
    <row r="1683" spans="1:8" ht="24.95" customHeight="1" x14ac:dyDescent="0.2">
      <c r="A1683" s="524">
        <v>39515</v>
      </c>
      <c r="B1683" s="524" t="s">
        <v>17009</v>
      </c>
      <c r="C1683" s="525" t="s">
        <v>775</v>
      </c>
      <c r="D1683" s="372">
        <v>8.66</v>
      </c>
      <c r="H1683" s="574"/>
    </row>
    <row r="1684" spans="1:8" ht="24.95" customHeight="1" x14ac:dyDescent="0.2">
      <c r="A1684" s="524">
        <v>4</v>
      </c>
      <c r="B1684" s="524" t="s">
        <v>17010</v>
      </c>
      <c r="C1684" s="525"/>
      <c r="D1684" s="372"/>
      <c r="H1684" s="574"/>
    </row>
    <row r="1685" spans="1:8" ht="24.95" customHeight="1" x14ac:dyDescent="0.2">
      <c r="A1685" s="524">
        <v>401</v>
      </c>
      <c r="B1685" s="524" t="s">
        <v>3588</v>
      </c>
      <c r="C1685" s="525"/>
      <c r="D1685" s="372"/>
      <c r="H1685" s="574"/>
    </row>
    <row r="1686" spans="1:8" ht="24.95" customHeight="1" x14ac:dyDescent="0.2">
      <c r="A1686" s="524">
        <v>40102</v>
      </c>
      <c r="B1686" s="524" t="s">
        <v>17011</v>
      </c>
      <c r="C1686" s="525" t="s">
        <v>775</v>
      </c>
      <c r="D1686" s="372">
        <v>831.91</v>
      </c>
      <c r="H1686" s="574"/>
    </row>
    <row r="1687" spans="1:8" ht="24.95" customHeight="1" x14ac:dyDescent="0.2">
      <c r="A1687" s="524">
        <v>40112</v>
      </c>
      <c r="B1687" s="524" t="s">
        <v>17012</v>
      </c>
      <c r="C1687" s="525" t="s">
        <v>775</v>
      </c>
      <c r="D1687" s="372">
        <v>757.92</v>
      </c>
      <c r="H1687" s="574"/>
    </row>
    <row r="1688" spans="1:8" ht="24.95" customHeight="1" x14ac:dyDescent="0.2">
      <c r="A1688" s="524">
        <v>40140</v>
      </c>
      <c r="B1688" s="524" t="s">
        <v>17013</v>
      </c>
      <c r="C1688" s="525" t="s">
        <v>775</v>
      </c>
      <c r="D1688" s="372">
        <v>1308.29</v>
      </c>
      <c r="H1688" s="574"/>
    </row>
    <row r="1689" spans="1:8" ht="24.95" customHeight="1" x14ac:dyDescent="0.2">
      <c r="A1689" s="524">
        <v>40144</v>
      </c>
      <c r="B1689" s="524" t="s">
        <v>17014</v>
      </c>
      <c r="C1689" s="525" t="s">
        <v>775</v>
      </c>
      <c r="D1689" s="372">
        <v>1351.67</v>
      </c>
      <c r="H1689" s="574"/>
    </row>
    <row r="1690" spans="1:8" ht="24.95" customHeight="1" x14ac:dyDescent="0.2">
      <c r="A1690" s="524">
        <v>40164</v>
      </c>
      <c r="B1690" s="524" t="s">
        <v>17015</v>
      </c>
      <c r="C1690" s="525" t="s">
        <v>775</v>
      </c>
      <c r="D1690" s="372">
        <v>567.22</v>
      </c>
      <c r="H1690" s="574"/>
    </row>
    <row r="1691" spans="1:8" ht="24.95" customHeight="1" x14ac:dyDescent="0.2">
      <c r="A1691" s="524">
        <v>402</v>
      </c>
      <c r="B1691" s="524" t="s">
        <v>17016</v>
      </c>
      <c r="C1691" s="525"/>
      <c r="D1691" s="372"/>
      <c r="H1691" s="574"/>
    </row>
    <row r="1692" spans="1:8" ht="24.95" customHeight="1" x14ac:dyDescent="0.2">
      <c r="A1692" s="524">
        <v>40211</v>
      </c>
      <c r="B1692" s="524" t="s">
        <v>19157</v>
      </c>
      <c r="C1692" s="525" t="s">
        <v>775</v>
      </c>
      <c r="D1692" s="372">
        <v>14.95</v>
      </c>
      <c r="H1692" s="574"/>
    </row>
    <row r="1693" spans="1:8" ht="24.95" customHeight="1" x14ac:dyDescent="0.2">
      <c r="A1693" s="524">
        <v>403</v>
      </c>
      <c r="B1693" s="524" t="s">
        <v>2253</v>
      </c>
      <c r="C1693" s="525"/>
      <c r="D1693" s="372"/>
      <c r="H1693" s="574"/>
    </row>
    <row r="1694" spans="1:8" ht="24.95" customHeight="1" x14ac:dyDescent="0.2">
      <c r="A1694" s="524">
        <v>40303</v>
      </c>
      <c r="B1694" s="524" t="s">
        <v>17017</v>
      </c>
      <c r="C1694" s="525" t="s">
        <v>775</v>
      </c>
      <c r="D1694" s="372">
        <v>34.11</v>
      </c>
      <c r="H1694" s="574"/>
    </row>
    <row r="1695" spans="1:8" ht="24.95" customHeight="1" x14ac:dyDescent="0.2">
      <c r="A1695" s="524">
        <v>40304</v>
      </c>
      <c r="B1695" s="524" t="s">
        <v>17018</v>
      </c>
      <c r="C1695" s="525" t="s">
        <v>775</v>
      </c>
      <c r="D1695" s="372">
        <v>42.76</v>
      </c>
      <c r="H1695" s="574"/>
    </row>
    <row r="1696" spans="1:8" ht="24.95" customHeight="1" x14ac:dyDescent="0.2">
      <c r="A1696" s="524">
        <v>40305</v>
      </c>
      <c r="B1696" s="524" t="s">
        <v>17019</v>
      </c>
      <c r="C1696" s="525" t="s">
        <v>775</v>
      </c>
      <c r="D1696" s="372">
        <v>53.97</v>
      </c>
      <c r="H1696" s="574"/>
    </row>
    <row r="1697" spans="1:8" ht="24.95" customHeight="1" x14ac:dyDescent="0.2">
      <c r="A1697" s="524">
        <v>40306</v>
      </c>
      <c r="B1697" s="524" t="s">
        <v>17020</v>
      </c>
      <c r="C1697" s="525" t="s">
        <v>775</v>
      </c>
      <c r="D1697" s="372">
        <v>6.51</v>
      </c>
      <c r="H1697" s="574"/>
    </row>
    <row r="1698" spans="1:8" ht="24.95" customHeight="1" x14ac:dyDescent="0.2">
      <c r="A1698" s="524">
        <v>404</v>
      </c>
      <c r="B1698" s="524" t="s">
        <v>17021</v>
      </c>
      <c r="C1698" s="525"/>
      <c r="D1698" s="372"/>
      <c r="H1698" s="574"/>
    </row>
    <row r="1699" spans="1:8" ht="24.95" customHeight="1" x14ac:dyDescent="0.2">
      <c r="A1699" s="524">
        <v>40401</v>
      </c>
      <c r="B1699" s="524" t="s">
        <v>17022</v>
      </c>
      <c r="C1699" s="525" t="s">
        <v>775</v>
      </c>
      <c r="D1699" s="372">
        <v>5.99</v>
      </c>
      <c r="H1699" s="574"/>
    </row>
    <row r="1700" spans="1:8" ht="24.95" customHeight="1" x14ac:dyDescent="0.2">
      <c r="A1700" s="524">
        <v>405</v>
      </c>
      <c r="B1700" s="524" t="s">
        <v>17023</v>
      </c>
      <c r="C1700" s="525"/>
      <c r="D1700" s="372"/>
      <c r="H1700" s="574"/>
    </row>
    <row r="1701" spans="1:8" ht="24.95" customHeight="1" x14ac:dyDescent="0.2">
      <c r="A1701" s="524">
        <v>40504</v>
      </c>
      <c r="B1701" s="524" t="s">
        <v>17024</v>
      </c>
      <c r="C1701" s="525" t="s">
        <v>775</v>
      </c>
      <c r="D1701" s="372">
        <v>29.37</v>
      </c>
      <c r="H1701" s="574"/>
    </row>
    <row r="1702" spans="1:8" ht="24.95" customHeight="1" x14ac:dyDescent="0.2">
      <c r="A1702" s="524">
        <v>40522</v>
      </c>
      <c r="B1702" s="524" t="s">
        <v>17025</v>
      </c>
      <c r="C1702" s="525" t="s">
        <v>775</v>
      </c>
      <c r="D1702" s="372">
        <v>8.52</v>
      </c>
      <c r="H1702" s="574"/>
    </row>
    <row r="1703" spans="1:8" ht="24.95" customHeight="1" x14ac:dyDescent="0.2">
      <c r="A1703" s="524">
        <v>40523</v>
      </c>
      <c r="B1703" s="524" t="s">
        <v>17026</v>
      </c>
      <c r="C1703" s="525" t="s">
        <v>775</v>
      </c>
      <c r="D1703" s="372">
        <v>6.7</v>
      </c>
      <c r="H1703" s="574"/>
    </row>
    <row r="1704" spans="1:8" ht="24.95" customHeight="1" x14ac:dyDescent="0.2">
      <c r="A1704" s="524">
        <v>40524</v>
      </c>
      <c r="B1704" s="524" t="s">
        <v>17027</v>
      </c>
      <c r="C1704" s="525" t="s">
        <v>775</v>
      </c>
      <c r="D1704" s="372">
        <v>5.87</v>
      </c>
      <c r="H1704" s="574"/>
    </row>
    <row r="1705" spans="1:8" ht="24.95" customHeight="1" x14ac:dyDescent="0.2">
      <c r="A1705" s="524">
        <v>407</v>
      </c>
      <c r="B1705" s="524" t="s">
        <v>17028</v>
      </c>
      <c r="C1705" s="525"/>
      <c r="D1705" s="372"/>
      <c r="H1705" s="574"/>
    </row>
    <row r="1706" spans="1:8" ht="24.95" customHeight="1" x14ac:dyDescent="0.2">
      <c r="A1706" s="524">
        <v>40761</v>
      </c>
      <c r="B1706" s="524" t="s">
        <v>19158</v>
      </c>
      <c r="C1706" s="525" t="s">
        <v>775</v>
      </c>
      <c r="D1706" s="372">
        <v>639.62</v>
      </c>
      <c r="H1706" s="574"/>
    </row>
    <row r="1707" spans="1:8" ht="24.95" customHeight="1" x14ac:dyDescent="0.2">
      <c r="A1707" s="524">
        <v>410</v>
      </c>
      <c r="B1707" s="524" t="s">
        <v>17029</v>
      </c>
      <c r="C1707" s="525"/>
      <c r="D1707" s="372"/>
      <c r="H1707" s="574"/>
    </row>
    <row r="1708" spans="1:8" ht="24.95" customHeight="1" x14ac:dyDescent="0.2">
      <c r="A1708" s="524">
        <v>41054</v>
      </c>
      <c r="B1708" s="524" t="s">
        <v>17030</v>
      </c>
      <c r="C1708" s="525" t="s">
        <v>775</v>
      </c>
      <c r="D1708" s="372">
        <v>12085.4</v>
      </c>
      <c r="H1708" s="574"/>
    </row>
    <row r="1709" spans="1:8" ht="24.95" customHeight="1" x14ac:dyDescent="0.2">
      <c r="A1709" s="524">
        <v>41055</v>
      </c>
      <c r="B1709" s="524" t="s">
        <v>17031</v>
      </c>
      <c r="C1709" s="525" t="s">
        <v>775</v>
      </c>
      <c r="D1709" s="372">
        <v>6035.74</v>
      </c>
      <c r="H1709" s="574"/>
    </row>
    <row r="1710" spans="1:8" ht="24.95" customHeight="1" x14ac:dyDescent="0.2">
      <c r="A1710" s="524">
        <v>41056</v>
      </c>
      <c r="B1710" s="524" t="s">
        <v>17032</v>
      </c>
      <c r="C1710" s="525" t="s">
        <v>775</v>
      </c>
      <c r="D1710" s="372">
        <v>9156.0400000000009</v>
      </c>
      <c r="H1710" s="574"/>
    </row>
    <row r="1711" spans="1:8" ht="24.95" customHeight="1" x14ac:dyDescent="0.2">
      <c r="A1711" s="524">
        <v>41058</v>
      </c>
      <c r="B1711" s="524" t="s">
        <v>17033</v>
      </c>
      <c r="C1711" s="525" t="s">
        <v>775</v>
      </c>
      <c r="D1711" s="372">
        <v>7560.06</v>
      </c>
      <c r="H1711" s="574"/>
    </row>
    <row r="1712" spans="1:8" ht="24.95" customHeight="1" x14ac:dyDescent="0.2">
      <c r="A1712" s="524">
        <v>411</v>
      </c>
      <c r="B1712" s="524" t="s">
        <v>17034</v>
      </c>
      <c r="C1712" s="525"/>
      <c r="D1712" s="372"/>
      <c r="H1712" s="574"/>
    </row>
    <row r="1713" spans="1:8" ht="24.95" customHeight="1" x14ac:dyDescent="0.2">
      <c r="A1713" s="524">
        <v>41106</v>
      </c>
      <c r="B1713" s="524" t="s">
        <v>17035</v>
      </c>
      <c r="C1713" s="525" t="s">
        <v>779</v>
      </c>
      <c r="D1713" s="372">
        <v>26.77</v>
      </c>
      <c r="H1713" s="574"/>
    </row>
    <row r="1714" spans="1:8" ht="24.95" customHeight="1" x14ac:dyDescent="0.2">
      <c r="A1714" s="524">
        <v>415</v>
      </c>
      <c r="B1714" s="524" t="s">
        <v>17036</v>
      </c>
      <c r="C1714" s="525"/>
      <c r="D1714" s="372"/>
      <c r="H1714" s="574"/>
    </row>
    <row r="1715" spans="1:8" ht="24.95" customHeight="1" x14ac:dyDescent="0.2">
      <c r="A1715" s="524">
        <v>41520</v>
      </c>
      <c r="B1715" s="524" t="s">
        <v>17037</v>
      </c>
      <c r="C1715" s="525" t="s">
        <v>775</v>
      </c>
      <c r="D1715" s="372">
        <v>749.27</v>
      </c>
      <c r="H1715" s="574"/>
    </row>
    <row r="1716" spans="1:8" ht="24.95" customHeight="1" x14ac:dyDescent="0.2">
      <c r="A1716" s="524">
        <v>41526</v>
      </c>
      <c r="B1716" s="524" t="s">
        <v>17038</v>
      </c>
      <c r="C1716" s="525" t="s">
        <v>775</v>
      </c>
      <c r="D1716" s="372">
        <v>83.33</v>
      </c>
      <c r="H1716" s="574"/>
    </row>
    <row r="1717" spans="1:8" ht="24.95" customHeight="1" x14ac:dyDescent="0.2">
      <c r="A1717" s="524">
        <v>41527</v>
      </c>
      <c r="B1717" s="524" t="s">
        <v>17039</v>
      </c>
      <c r="C1717" s="525" t="s">
        <v>775</v>
      </c>
      <c r="D1717" s="372">
        <v>272.27</v>
      </c>
      <c r="H1717" s="574"/>
    </row>
    <row r="1718" spans="1:8" ht="24.95" customHeight="1" x14ac:dyDescent="0.2">
      <c r="A1718" s="524">
        <v>41528</v>
      </c>
      <c r="B1718" s="524" t="s">
        <v>17040</v>
      </c>
      <c r="C1718" s="525" t="s">
        <v>775</v>
      </c>
      <c r="D1718" s="372">
        <v>272.27</v>
      </c>
      <c r="H1718" s="574"/>
    </row>
    <row r="1719" spans="1:8" ht="24.95" customHeight="1" x14ac:dyDescent="0.2">
      <c r="A1719" s="524">
        <v>41530</v>
      </c>
      <c r="B1719" s="524" t="s">
        <v>17041</v>
      </c>
      <c r="C1719" s="525" t="s">
        <v>775</v>
      </c>
      <c r="D1719" s="372">
        <v>496.93</v>
      </c>
      <c r="H1719" s="574"/>
    </row>
    <row r="1720" spans="1:8" ht="24.95" customHeight="1" x14ac:dyDescent="0.2">
      <c r="A1720" s="524">
        <v>41533</v>
      </c>
      <c r="B1720" s="524" t="s">
        <v>17042</v>
      </c>
      <c r="C1720" s="525" t="s">
        <v>775</v>
      </c>
      <c r="D1720" s="372">
        <v>322.67</v>
      </c>
      <c r="H1720" s="574"/>
    </row>
    <row r="1721" spans="1:8" ht="24.95" customHeight="1" x14ac:dyDescent="0.2">
      <c r="A1721" s="524">
        <v>41535</v>
      </c>
      <c r="B1721" s="524" t="s">
        <v>17043</v>
      </c>
      <c r="C1721" s="525" t="s">
        <v>775</v>
      </c>
      <c r="D1721" s="372">
        <v>387.67</v>
      </c>
      <c r="H1721" s="574"/>
    </row>
    <row r="1722" spans="1:8" ht="24.95" customHeight="1" x14ac:dyDescent="0.2">
      <c r="A1722" s="524">
        <v>41536</v>
      </c>
      <c r="B1722" s="524" t="s">
        <v>17044</v>
      </c>
      <c r="C1722" s="525" t="s">
        <v>775</v>
      </c>
      <c r="D1722" s="372">
        <v>409</v>
      </c>
      <c r="H1722" s="574"/>
    </row>
    <row r="1723" spans="1:8" ht="24.95" customHeight="1" x14ac:dyDescent="0.2">
      <c r="A1723" s="524">
        <v>41537</v>
      </c>
      <c r="B1723" s="524" t="s">
        <v>17045</v>
      </c>
      <c r="C1723" s="525" t="s">
        <v>775</v>
      </c>
      <c r="D1723" s="372">
        <v>33</v>
      </c>
      <c r="H1723" s="574"/>
    </row>
    <row r="1724" spans="1:8" ht="24.95" customHeight="1" x14ac:dyDescent="0.2">
      <c r="A1724" s="524">
        <v>41542</v>
      </c>
      <c r="B1724" s="524" t="s">
        <v>17046</v>
      </c>
      <c r="C1724" s="525" t="s">
        <v>775</v>
      </c>
      <c r="D1724" s="372">
        <v>313.95999999999998</v>
      </c>
      <c r="H1724" s="574"/>
    </row>
    <row r="1725" spans="1:8" ht="24.95" customHeight="1" x14ac:dyDescent="0.2">
      <c r="A1725" s="524">
        <v>41543</v>
      </c>
      <c r="B1725" s="524" t="s">
        <v>17047</v>
      </c>
      <c r="C1725" s="525" t="s">
        <v>775</v>
      </c>
      <c r="D1725" s="372">
        <v>2391.67</v>
      </c>
      <c r="H1725" s="574"/>
    </row>
    <row r="1726" spans="1:8" ht="24.95" customHeight="1" x14ac:dyDescent="0.2">
      <c r="A1726" s="524">
        <v>41569</v>
      </c>
      <c r="B1726" s="524" t="s">
        <v>17048</v>
      </c>
      <c r="C1726" s="525" t="s">
        <v>775</v>
      </c>
      <c r="D1726" s="372">
        <v>71.87</v>
      </c>
      <c r="H1726" s="574"/>
    </row>
    <row r="1727" spans="1:8" ht="24.95" customHeight="1" x14ac:dyDescent="0.2">
      <c r="A1727" s="524">
        <v>41579</v>
      </c>
      <c r="B1727" s="524" t="s">
        <v>17049</v>
      </c>
      <c r="C1727" s="525" t="s">
        <v>775</v>
      </c>
      <c r="D1727" s="372">
        <v>652</v>
      </c>
      <c r="H1727" s="574"/>
    </row>
    <row r="1728" spans="1:8" ht="24.95" customHeight="1" x14ac:dyDescent="0.2">
      <c r="A1728" s="524">
        <v>41588</v>
      </c>
      <c r="B1728" s="524" t="s">
        <v>17050</v>
      </c>
      <c r="C1728" s="525" t="s">
        <v>775</v>
      </c>
      <c r="D1728" s="372">
        <v>2.8</v>
      </c>
      <c r="H1728" s="574"/>
    </row>
    <row r="1729" spans="1:8" ht="24.95" customHeight="1" x14ac:dyDescent="0.2">
      <c r="A1729" s="524">
        <v>416</v>
      </c>
      <c r="B1729" s="524" t="s">
        <v>17051</v>
      </c>
      <c r="C1729" s="525"/>
      <c r="D1729" s="372"/>
      <c r="H1729" s="574"/>
    </row>
    <row r="1730" spans="1:8" ht="24.95" customHeight="1" x14ac:dyDescent="0.2">
      <c r="A1730" s="524">
        <v>41667</v>
      </c>
      <c r="B1730" s="524" t="s">
        <v>17052</v>
      </c>
      <c r="C1730" s="525" t="s">
        <v>775</v>
      </c>
      <c r="D1730" s="372">
        <v>3.02</v>
      </c>
      <c r="H1730" s="574"/>
    </row>
    <row r="1731" spans="1:8" ht="24.95" customHeight="1" x14ac:dyDescent="0.2">
      <c r="A1731" s="524">
        <v>41670</v>
      </c>
      <c r="B1731" s="524" t="s">
        <v>17053</v>
      </c>
      <c r="C1731" s="525" t="s">
        <v>775</v>
      </c>
      <c r="D1731" s="372">
        <v>50.26</v>
      </c>
      <c r="H1731" s="574"/>
    </row>
    <row r="1732" spans="1:8" ht="24.95" customHeight="1" x14ac:dyDescent="0.2">
      <c r="A1732" s="524">
        <v>417</v>
      </c>
      <c r="B1732" s="524" t="s">
        <v>17051</v>
      </c>
      <c r="C1732" s="525"/>
      <c r="D1732" s="372"/>
      <c r="H1732" s="574"/>
    </row>
    <row r="1733" spans="1:8" ht="24.95" customHeight="1" x14ac:dyDescent="0.2">
      <c r="A1733" s="524">
        <v>41724</v>
      </c>
      <c r="B1733" s="524" t="s">
        <v>17054</v>
      </c>
      <c r="C1733" s="525" t="s">
        <v>775</v>
      </c>
      <c r="D1733" s="372">
        <v>272.27</v>
      </c>
      <c r="H1733" s="574"/>
    </row>
    <row r="1734" spans="1:8" ht="24.95" customHeight="1" x14ac:dyDescent="0.2">
      <c r="A1734" s="524">
        <v>41726</v>
      </c>
      <c r="B1734" s="524" t="s">
        <v>17055</v>
      </c>
      <c r="C1734" s="525" t="s">
        <v>775</v>
      </c>
      <c r="D1734" s="372">
        <v>322.67</v>
      </c>
      <c r="H1734" s="574"/>
    </row>
    <row r="1735" spans="1:8" ht="24.95" customHeight="1" x14ac:dyDescent="0.2">
      <c r="A1735" s="524">
        <v>418</v>
      </c>
      <c r="B1735" s="524" t="s">
        <v>17051</v>
      </c>
      <c r="C1735" s="525"/>
      <c r="D1735" s="372"/>
      <c r="H1735" s="574"/>
    </row>
    <row r="1736" spans="1:8" ht="24.95" customHeight="1" x14ac:dyDescent="0.2">
      <c r="A1736" s="524">
        <v>41815</v>
      </c>
      <c r="B1736" s="524" t="s">
        <v>17056</v>
      </c>
      <c r="C1736" s="525" t="s">
        <v>775</v>
      </c>
      <c r="D1736" s="372">
        <v>727.33</v>
      </c>
      <c r="H1736" s="574"/>
    </row>
    <row r="1737" spans="1:8" ht="24.95" customHeight="1" x14ac:dyDescent="0.2">
      <c r="A1737" s="524">
        <v>41817</v>
      </c>
      <c r="B1737" s="524" t="s">
        <v>17057</v>
      </c>
      <c r="C1737" s="525" t="s">
        <v>775</v>
      </c>
      <c r="D1737" s="372">
        <v>1050</v>
      </c>
      <c r="H1737" s="574"/>
    </row>
    <row r="1738" spans="1:8" ht="24.95" customHeight="1" x14ac:dyDescent="0.2">
      <c r="A1738" s="524">
        <v>41821</v>
      </c>
      <c r="B1738" s="524" t="s">
        <v>17058</v>
      </c>
      <c r="C1738" s="525" t="s">
        <v>775</v>
      </c>
      <c r="D1738" s="372">
        <v>496.93</v>
      </c>
      <c r="H1738" s="574"/>
    </row>
    <row r="1739" spans="1:8" ht="24.95" customHeight="1" x14ac:dyDescent="0.2">
      <c r="A1739" s="524">
        <v>41860</v>
      </c>
      <c r="B1739" s="524" t="s">
        <v>17059</v>
      </c>
      <c r="C1739" s="525" t="s">
        <v>775</v>
      </c>
      <c r="D1739" s="372">
        <v>1076.33</v>
      </c>
      <c r="H1739" s="574"/>
    </row>
    <row r="1740" spans="1:8" ht="24.95" customHeight="1" x14ac:dyDescent="0.2">
      <c r="A1740" s="524">
        <v>41861</v>
      </c>
      <c r="B1740" s="524" t="s">
        <v>17060</v>
      </c>
      <c r="C1740" s="525" t="s">
        <v>775</v>
      </c>
      <c r="D1740" s="372">
        <v>74.03</v>
      </c>
      <c r="H1740" s="574"/>
    </row>
    <row r="1741" spans="1:8" ht="24.95" customHeight="1" x14ac:dyDescent="0.2">
      <c r="A1741" s="524">
        <v>419</v>
      </c>
      <c r="B1741" s="524" t="s">
        <v>17051</v>
      </c>
      <c r="C1741" s="525"/>
      <c r="D1741" s="372"/>
      <c r="H1741" s="574"/>
    </row>
    <row r="1742" spans="1:8" ht="24.95" customHeight="1" x14ac:dyDescent="0.2">
      <c r="A1742" s="524">
        <v>41962</v>
      </c>
      <c r="B1742" s="524" t="s">
        <v>17061</v>
      </c>
      <c r="C1742" s="525" t="s">
        <v>775</v>
      </c>
      <c r="D1742" s="372">
        <v>409</v>
      </c>
      <c r="H1742" s="574"/>
    </row>
    <row r="1743" spans="1:8" ht="24.95" customHeight="1" x14ac:dyDescent="0.2">
      <c r="A1743" s="524">
        <v>420</v>
      </c>
      <c r="B1743" s="524" t="s">
        <v>17062</v>
      </c>
      <c r="C1743" s="525"/>
      <c r="D1743" s="372"/>
      <c r="H1743" s="574"/>
    </row>
    <row r="1744" spans="1:8" ht="24.95" customHeight="1" x14ac:dyDescent="0.2">
      <c r="A1744" s="524">
        <v>42014</v>
      </c>
      <c r="B1744" s="524" t="s">
        <v>17063</v>
      </c>
      <c r="C1744" s="525" t="s">
        <v>775</v>
      </c>
      <c r="D1744" s="372">
        <v>7.4</v>
      </c>
      <c r="H1744" s="574"/>
    </row>
    <row r="1745" spans="1:8" ht="24.95" customHeight="1" x14ac:dyDescent="0.2">
      <c r="A1745" s="524">
        <v>42030</v>
      </c>
      <c r="B1745" s="524" t="s">
        <v>17064</v>
      </c>
      <c r="C1745" s="525" t="s">
        <v>775</v>
      </c>
      <c r="D1745" s="372">
        <v>20.98</v>
      </c>
      <c r="H1745" s="574"/>
    </row>
    <row r="1746" spans="1:8" ht="24.95" customHeight="1" x14ac:dyDescent="0.2">
      <c r="A1746" s="524">
        <v>42047</v>
      </c>
      <c r="B1746" s="524" t="s">
        <v>17065</v>
      </c>
      <c r="C1746" s="525" t="s">
        <v>779</v>
      </c>
      <c r="D1746" s="372">
        <v>226.67</v>
      </c>
      <c r="H1746" s="574"/>
    </row>
    <row r="1747" spans="1:8" ht="24.95" customHeight="1" x14ac:dyDescent="0.2">
      <c r="A1747" s="524">
        <v>42050</v>
      </c>
      <c r="B1747" s="524" t="s">
        <v>19159</v>
      </c>
      <c r="C1747" s="525" t="s">
        <v>779</v>
      </c>
      <c r="D1747" s="372">
        <v>10.31</v>
      </c>
      <c r="H1747" s="574"/>
    </row>
    <row r="1748" spans="1:8" ht="24.95" customHeight="1" x14ac:dyDescent="0.2">
      <c r="A1748" s="524">
        <v>42052</v>
      </c>
      <c r="B1748" s="524" t="s">
        <v>17066</v>
      </c>
      <c r="C1748" s="525" t="s">
        <v>779</v>
      </c>
      <c r="D1748" s="372">
        <v>52.31</v>
      </c>
      <c r="H1748" s="574"/>
    </row>
    <row r="1749" spans="1:8" ht="24.95" customHeight="1" x14ac:dyDescent="0.2">
      <c r="A1749" s="524">
        <v>42087</v>
      </c>
      <c r="B1749" s="524" t="s">
        <v>17067</v>
      </c>
      <c r="C1749" s="525" t="s">
        <v>775</v>
      </c>
      <c r="D1749" s="372">
        <v>52.74</v>
      </c>
      <c r="H1749" s="574"/>
    </row>
    <row r="1750" spans="1:8" ht="24.95" customHeight="1" x14ac:dyDescent="0.2">
      <c r="A1750" s="524">
        <v>42088</v>
      </c>
      <c r="B1750" s="524" t="s">
        <v>17068</v>
      </c>
      <c r="C1750" s="525" t="s">
        <v>775</v>
      </c>
      <c r="D1750" s="372">
        <v>15.27</v>
      </c>
      <c r="H1750" s="574"/>
    </row>
    <row r="1751" spans="1:8" ht="24.95" customHeight="1" x14ac:dyDescent="0.2">
      <c r="A1751" s="524">
        <v>42090</v>
      </c>
      <c r="B1751" s="524" t="s">
        <v>17069</v>
      </c>
      <c r="C1751" s="525" t="s">
        <v>779</v>
      </c>
      <c r="D1751" s="372">
        <v>36.020000000000003</v>
      </c>
      <c r="H1751" s="574"/>
    </row>
    <row r="1752" spans="1:8" ht="24.95" customHeight="1" x14ac:dyDescent="0.2">
      <c r="A1752" s="524">
        <v>42091</v>
      </c>
      <c r="B1752" s="524" t="s">
        <v>17070</v>
      </c>
      <c r="C1752" s="525" t="s">
        <v>775</v>
      </c>
      <c r="D1752" s="372">
        <v>15.27</v>
      </c>
      <c r="H1752" s="574"/>
    </row>
    <row r="1753" spans="1:8" ht="24.95" customHeight="1" x14ac:dyDescent="0.2">
      <c r="A1753" s="524">
        <v>421</v>
      </c>
      <c r="B1753" s="524" t="s">
        <v>17071</v>
      </c>
      <c r="C1753" s="525"/>
      <c r="D1753" s="372"/>
      <c r="H1753" s="574"/>
    </row>
    <row r="1754" spans="1:8" ht="24.95" customHeight="1" x14ac:dyDescent="0.2">
      <c r="A1754" s="524">
        <v>42125</v>
      </c>
      <c r="B1754" s="524" t="s">
        <v>17072</v>
      </c>
      <c r="C1754" s="525" t="s">
        <v>775</v>
      </c>
      <c r="D1754" s="372">
        <v>12.65</v>
      </c>
      <c r="H1754" s="574"/>
    </row>
    <row r="1755" spans="1:8" ht="24.95" customHeight="1" x14ac:dyDescent="0.2">
      <c r="A1755" s="524">
        <v>423</v>
      </c>
      <c r="B1755" s="524" t="s">
        <v>17073</v>
      </c>
      <c r="C1755" s="525"/>
      <c r="D1755" s="372"/>
      <c r="H1755" s="574"/>
    </row>
    <row r="1756" spans="1:8" ht="24.95" customHeight="1" x14ac:dyDescent="0.2">
      <c r="A1756" s="524">
        <v>42301</v>
      </c>
      <c r="B1756" s="524" t="s">
        <v>17074</v>
      </c>
      <c r="C1756" s="525" t="s">
        <v>775</v>
      </c>
      <c r="D1756" s="372">
        <v>7.9</v>
      </c>
      <c r="H1756" s="574"/>
    </row>
    <row r="1757" spans="1:8" ht="24.95" customHeight="1" x14ac:dyDescent="0.2">
      <c r="A1757" s="524">
        <v>42302</v>
      </c>
      <c r="B1757" s="524" t="s">
        <v>17075</v>
      </c>
      <c r="C1757" s="525" t="s">
        <v>775</v>
      </c>
      <c r="D1757" s="372">
        <v>8.35</v>
      </c>
      <c r="H1757" s="574"/>
    </row>
    <row r="1758" spans="1:8" ht="24.95" customHeight="1" x14ac:dyDescent="0.2">
      <c r="A1758" s="524">
        <v>42303</v>
      </c>
      <c r="B1758" s="524" t="s">
        <v>17076</v>
      </c>
      <c r="C1758" s="525" t="s">
        <v>775</v>
      </c>
      <c r="D1758" s="372">
        <v>12.45</v>
      </c>
      <c r="H1758" s="574"/>
    </row>
    <row r="1759" spans="1:8" ht="24.95" customHeight="1" x14ac:dyDescent="0.2">
      <c r="A1759" s="524">
        <v>425</v>
      </c>
      <c r="B1759" s="524" t="s">
        <v>17077</v>
      </c>
      <c r="C1759" s="525"/>
      <c r="D1759" s="372"/>
      <c r="H1759" s="574"/>
    </row>
    <row r="1760" spans="1:8" ht="24.95" customHeight="1" x14ac:dyDescent="0.2">
      <c r="A1760" s="524">
        <v>42501</v>
      </c>
      <c r="B1760" s="524" t="s">
        <v>17078</v>
      </c>
      <c r="C1760" s="525" t="s">
        <v>779</v>
      </c>
      <c r="D1760" s="372">
        <v>1.8</v>
      </c>
      <c r="H1760" s="574"/>
    </row>
    <row r="1761" spans="1:8" ht="24.95" customHeight="1" x14ac:dyDescent="0.2">
      <c r="A1761" s="524">
        <v>42502</v>
      </c>
      <c r="B1761" s="524" t="s">
        <v>17079</v>
      </c>
      <c r="C1761" s="525" t="s">
        <v>779</v>
      </c>
      <c r="D1761" s="372">
        <v>2.2400000000000002</v>
      </c>
      <c r="H1761" s="574"/>
    </row>
    <row r="1762" spans="1:8" ht="24.95" customHeight="1" x14ac:dyDescent="0.2">
      <c r="A1762" s="524">
        <v>42503</v>
      </c>
      <c r="B1762" s="524" t="s">
        <v>17080</v>
      </c>
      <c r="C1762" s="525" t="s">
        <v>779</v>
      </c>
      <c r="D1762" s="372">
        <v>3.29</v>
      </c>
      <c r="H1762" s="574"/>
    </row>
    <row r="1763" spans="1:8" ht="24.95" customHeight="1" x14ac:dyDescent="0.2">
      <c r="A1763" s="524">
        <v>42504</v>
      </c>
      <c r="B1763" s="524" t="s">
        <v>17081</v>
      </c>
      <c r="C1763" s="525" t="s">
        <v>779</v>
      </c>
      <c r="D1763" s="372">
        <v>4.9800000000000004</v>
      </c>
      <c r="H1763" s="574"/>
    </row>
    <row r="1764" spans="1:8" ht="24.95" customHeight="1" x14ac:dyDescent="0.2">
      <c r="A1764" s="524">
        <v>42505</v>
      </c>
      <c r="B1764" s="524" t="s">
        <v>17082</v>
      </c>
      <c r="C1764" s="525" t="s">
        <v>779</v>
      </c>
      <c r="D1764" s="372">
        <v>6.5</v>
      </c>
      <c r="H1764" s="574"/>
    </row>
    <row r="1765" spans="1:8" ht="24.95" customHeight="1" x14ac:dyDescent="0.2">
      <c r="A1765" s="524">
        <v>42506</v>
      </c>
      <c r="B1765" s="524" t="s">
        <v>17083</v>
      </c>
      <c r="C1765" s="525" t="s">
        <v>779</v>
      </c>
      <c r="D1765" s="372">
        <v>8.27</v>
      </c>
      <c r="H1765" s="574"/>
    </row>
    <row r="1766" spans="1:8" ht="24.95" customHeight="1" x14ac:dyDescent="0.2">
      <c r="A1766" s="524">
        <v>42508</v>
      </c>
      <c r="B1766" s="524" t="s">
        <v>17084</v>
      </c>
      <c r="C1766" s="525" t="s">
        <v>779</v>
      </c>
      <c r="D1766" s="372">
        <v>21.38</v>
      </c>
      <c r="H1766" s="574"/>
    </row>
    <row r="1767" spans="1:8" ht="24.95" customHeight="1" x14ac:dyDescent="0.2">
      <c r="A1767" s="524">
        <v>42509</v>
      </c>
      <c r="B1767" s="524" t="s">
        <v>17085</v>
      </c>
      <c r="C1767" s="525" t="s">
        <v>779</v>
      </c>
      <c r="D1767" s="372">
        <v>28.76</v>
      </c>
      <c r="H1767" s="574"/>
    </row>
    <row r="1768" spans="1:8" ht="24.95" customHeight="1" x14ac:dyDescent="0.2">
      <c r="A1768" s="524">
        <v>42511</v>
      </c>
      <c r="B1768" s="524" t="s">
        <v>17086</v>
      </c>
      <c r="C1768" s="525" t="s">
        <v>775</v>
      </c>
      <c r="D1768" s="372">
        <v>2.42</v>
      </c>
      <c r="H1768" s="574"/>
    </row>
    <row r="1769" spans="1:8" ht="24.95" customHeight="1" x14ac:dyDescent="0.2">
      <c r="A1769" s="524">
        <v>42512</v>
      </c>
      <c r="B1769" s="524" t="s">
        <v>17087</v>
      </c>
      <c r="C1769" s="525" t="s">
        <v>775</v>
      </c>
      <c r="D1769" s="372">
        <v>3.14</v>
      </c>
      <c r="H1769" s="574"/>
    </row>
    <row r="1770" spans="1:8" ht="24.95" customHeight="1" x14ac:dyDescent="0.2">
      <c r="A1770" s="524">
        <v>42515</v>
      </c>
      <c r="B1770" s="524" t="s">
        <v>17088</v>
      </c>
      <c r="C1770" s="525" t="s">
        <v>775</v>
      </c>
      <c r="D1770" s="372">
        <v>8.84</v>
      </c>
      <c r="H1770" s="574"/>
    </row>
    <row r="1771" spans="1:8" ht="24.95" customHeight="1" x14ac:dyDescent="0.2">
      <c r="A1771" s="524">
        <v>42517</v>
      </c>
      <c r="B1771" s="524" t="s">
        <v>17089</v>
      </c>
      <c r="C1771" s="525" t="s">
        <v>775</v>
      </c>
      <c r="D1771" s="372">
        <v>25.36</v>
      </c>
      <c r="H1771" s="574"/>
    </row>
    <row r="1772" spans="1:8" ht="24.95" customHeight="1" x14ac:dyDescent="0.2">
      <c r="A1772" s="524">
        <v>42521</v>
      </c>
      <c r="B1772" s="524" t="s">
        <v>17090</v>
      </c>
      <c r="C1772" s="525" t="s">
        <v>775</v>
      </c>
      <c r="D1772" s="372">
        <v>0.9</v>
      </c>
      <c r="H1772" s="574"/>
    </row>
    <row r="1773" spans="1:8" ht="24.95" customHeight="1" x14ac:dyDescent="0.2">
      <c r="A1773" s="524">
        <v>42527</v>
      </c>
      <c r="B1773" s="524" t="s">
        <v>17091</v>
      </c>
      <c r="C1773" s="525" t="s">
        <v>775</v>
      </c>
      <c r="D1773" s="372">
        <v>12.71</v>
      </c>
      <c r="H1773" s="574"/>
    </row>
    <row r="1774" spans="1:8" ht="24.95" customHeight="1" x14ac:dyDescent="0.2">
      <c r="A1774" s="524">
        <v>42528</v>
      </c>
      <c r="B1774" s="524" t="s">
        <v>17092</v>
      </c>
      <c r="C1774" s="525" t="s">
        <v>775</v>
      </c>
      <c r="D1774" s="372">
        <v>25.04</v>
      </c>
      <c r="H1774" s="574"/>
    </row>
    <row r="1775" spans="1:8" ht="24.95" customHeight="1" x14ac:dyDescent="0.2">
      <c r="A1775" s="524">
        <v>42529</v>
      </c>
      <c r="B1775" s="524" t="s">
        <v>17093</v>
      </c>
      <c r="C1775" s="525" t="s">
        <v>779</v>
      </c>
      <c r="D1775" s="372">
        <v>4.45</v>
      </c>
      <c r="H1775" s="574"/>
    </row>
    <row r="1776" spans="1:8" ht="24.95" customHeight="1" x14ac:dyDescent="0.2">
      <c r="A1776" s="524">
        <v>42530</v>
      </c>
      <c r="B1776" s="524" t="s">
        <v>17094</v>
      </c>
      <c r="C1776" s="525" t="s">
        <v>775</v>
      </c>
      <c r="D1776" s="372">
        <v>29.3</v>
      </c>
      <c r="H1776" s="574"/>
    </row>
    <row r="1777" spans="1:8" ht="24.95" customHeight="1" x14ac:dyDescent="0.2">
      <c r="A1777" s="524">
        <v>42535</v>
      </c>
      <c r="B1777" s="524" t="s">
        <v>17095</v>
      </c>
      <c r="C1777" s="525" t="s">
        <v>779</v>
      </c>
      <c r="D1777" s="372">
        <v>2.5499999999999998</v>
      </c>
      <c r="H1777" s="574"/>
    </row>
    <row r="1778" spans="1:8" ht="24.95" customHeight="1" x14ac:dyDescent="0.2">
      <c r="A1778" s="524">
        <v>42546</v>
      </c>
      <c r="B1778" s="524" t="s">
        <v>17096</v>
      </c>
      <c r="C1778" s="525" t="s">
        <v>779</v>
      </c>
      <c r="D1778" s="372">
        <v>6.69</v>
      </c>
      <c r="H1778" s="574"/>
    </row>
    <row r="1779" spans="1:8" ht="24.95" customHeight="1" x14ac:dyDescent="0.2">
      <c r="A1779" s="524">
        <v>42548</v>
      </c>
      <c r="B1779" s="524" t="s">
        <v>17097</v>
      </c>
      <c r="C1779" s="525" t="s">
        <v>779</v>
      </c>
      <c r="D1779" s="372">
        <v>71.930000000000007</v>
      </c>
      <c r="H1779" s="574"/>
    </row>
    <row r="1780" spans="1:8" ht="24.95" customHeight="1" x14ac:dyDescent="0.2">
      <c r="A1780" s="524">
        <v>42552</v>
      </c>
      <c r="B1780" s="524" t="s">
        <v>17098</v>
      </c>
      <c r="C1780" s="525" t="s">
        <v>775</v>
      </c>
      <c r="D1780" s="372">
        <v>1.63</v>
      </c>
      <c r="H1780" s="574"/>
    </row>
    <row r="1781" spans="1:8" ht="24.95" customHeight="1" x14ac:dyDescent="0.2">
      <c r="A1781" s="524">
        <v>42558</v>
      </c>
      <c r="B1781" s="524" t="s">
        <v>17099</v>
      </c>
      <c r="C1781" s="525" t="s">
        <v>775</v>
      </c>
      <c r="D1781" s="372">
        <v>5.29</v>
      </c>
      <c r="H1781" s="574"/>
    </row>
    <row r="1782" spans="1:8" ht="24.95" customHeight="1" x14ac:dyDescent="0.2">
      <c r="A1782" s="524">
        <v>42565</v>
      </c>
      <c r="B1782" s="524" t="s">
        <v>17100</v>
      </c>
      <c r="C1782" s="525" t="s">
        <v>779</v>
      </c>
      <c r="D1782" s="372">
        <v>1.53</v>
      </c>
      <c r="H1782" s="574"/>
    </row>
    <row r="1783" spans="1:8" ht="24.95" customHeight="1" x14ac:dyDescent="0.2">
      <c r="A1783" s="524">
        <v>42588</v>
      </c>
      <c r="B1783" s="524" t="s">
        <v>17101</v>
      </c>
      <c r="C1783" s="525" t="s">
        <v>779</v>
      </c>
      <c r="D1783" s="372">
        <v>2.3199999999999998</v>
      </c>
      <c r="H1783" s="574"/>
    </row>
    <row r="1784" spans="1:8" ht="24.95" customHeight="1" x14ac:dyDescent="0.2">
      <c r="A1784" s="524">
        <v>426</v>
      </c>
      <c r="B1784" s="524" t="s">
        <v>17102</v>
      </c>
      <c r="C1784" s="525"/>
      <c r="D1784" s="372"/>
      <c r="H1784" s="574"/>
    </row>
    <row r="1785" spans="1:8" ht="24.95" customHeight="1" x14ac:dyDescent="0.2">
      <c r="A1785" s="524">
        <v>42636</v>
      </c>
      <c r="B1785" s="524" t="s">
        <v>17103</v>
      </c>
      <c r="C1785" s="525" t="s">
        <v>779</v>
      </c>
      <c r="D1785" s="372">
        <v>22.63</v>
      </c>
      <c r="H1785" s="574"/>
    </row>
    <row r="1786" spans="1:8" ht="24.95" customHeight="1" x14ac:dyDescent="0.2">
      <c r="A1786" s="524">
        <v>42673</v>
      </c>
      <c r="B1786" s="524" t="s">
        <v>17104</v>
      </c>
      <c r="C1786" s="525" t="s">
        <v>779</v>
      </c>
      <c r="D1786" s="372">
        <v>2.66</v>
      </c>
      <c r="H1786" s="574"/>
    </row>
    <row r="1787" spans="1:8" ht="24.95" customHeight="1" x14ac:dyDescent="0.2">
      <c r="A1787" s="524">
        <v>42674</v>
      </c>
      <c r="B1787" s="524" t="s">
        <v>17105</v>
      </c>
      <c r="C1787" s="525" t="s">
        <v>779</v>
      </c>
      <c r="D1787" s="372">
        <v>3.54</v>
      </c>
      <c r="H1787" s="574"/>
    </row>
    <row r="1788" spans="1:8" ht="24.95" customHeight="1" x14ac:dyDescent="0.2">
      <c r="A1788" s="524">
        <v>42690</v>
      </c>
      <c r="B1788" s="524" t="s">
        <v>17106</v>
      </c>
      <c r="C1788" s="525" t="s">
        <v>779</v>
      </c>
      <c r="D1788" s="372">
        <v>7.79</v>
      </c>
      <c r="H1788" s="574"/>
    </row>
    <row r="1789" spans="1:8" ht="24.95" customHeight="1" x14ac:dyDescent="0.2">
      <c r="A1789" s="524">
        <v>427</v>
      </c>
      <c r="B1789" s="524" t="s">
        <v>17107</v>
      </c>
      <c r="C1789" s="525"/>
      <c r="D1789" s="372"/>
      <c r="H1789" s="574"/>
    </row>
    <row r="1790" spans="1:8" ht="24.95" customHeight="1" x14ac:dyDescent="0.2">
      <c r="A1790" s="524">
        <v>42701</v>
      </c>
      <c r="B1790" s="524" t="s">
        <v>17108</v>
      </c>
      <c r="C1790" s="525" t="s">
        <v>779</v>
      </c>
      <c r="D1790" s="372">
        <v>5.91</v>
      </c>
      <c r="H1790" s="574"/>
    </row>
    <row r="1791" spans="1:8" ht="24.95" customHeight="1" x14ac:dyDescent="0.2">
      <c r="A1791" s="524">
        <v>42711</v>
      </c>
      <c r="B1791" s="524" t="s">
        <v>17109</v>
      </c>
      <c r="C1791" s="525" t="s">
        <v>775</v>
      </c>
      <c r="D1791" s="372">
        <v>45.28</v>
      </c>
      <c r="H1791" s="574"/>
    </row>
    <row r="1792" spans="1:8" ht="24.95" customHeight="1" x14ac:dyDescent="0.2">
      <c r="A1792" s="524">
        <v>42717</v>
      </c>
      <c r="B1792" s="524" t="s">
        <v>17110</v>
      </c>
      <c r="C1792" s="525" t="s">
        <v>779</v>
      </c>
      <c r="D1792" s="372">
        <v>2.16</v>
      </c>
      <c r="H1792" s="574"/>
    </row>
    <row r="1793" spans="1:8" ht="24.95" customHeight="1" x14ac:dyDescent="0.2">
      <c r="A1793" s="524">
        <v>430</v>
      </c>
      <c r="B1793" s="524" t="s">
        <v>2578</v>
      </c>
      <c r="C1793" s="525"/>
      <c r="D1793" s="372"/>
      <c r="H1793" s="574"/>
    </row>
    <row r="1794" spans="1:8" ht="24.95" customHeight="1" x14ac:dyDescent="0.2">
      <c r="A1794" s="524">
        <v>43004</v>
      </c>
      <c r="B1794" s="524" t="s">
        <v>17111</v>
      </c>
      <c r="C1794" s="525" t="s">
        <v>779</v>
      </c>
      <c r="D1794" s="372">
        <v>0.59</v>
      </c>
      <c r="H1794" s="574"/>
    </row>
    <row r="1795" spans="1:8" ht="24.95" customHeight="1" x14ac:dyDescent="0.2">
      <c r="A1795" s="524">
        <v>43005</v>
      </c>
      <c r="B1795" s="524" t="s">
        <v>17112</v>
      </c>
      <c r="C1795" s="525" t="s">
        <v>779</v>
      </c>
      <c r="D1795" s="372">
        <v>0.97</v>
      </c>
      <c r="H1795" s="574"/>
    </row>
    <row r="1796" spans="1:8" ht="24.95" customHeight="1" x14ac:dyDescent="0.2">
      <c r="A1796" s="524">
        <v>43006</v>
      </c>
      <c r="B1796" s="524" t="s">
        <v>17113</v>
      </c>
      <c r="C1796" s="525" t="s">
        <v>779</v>
      </c>
      <c r="D1796" s="372">
        <v>1.61</v>
      </c>
      <c r="H1796" s="574"/>
    </row>
    <row r="1797" spans="1:8" ht="24.95" customHeight="1" x14ac:dyDescent="0.2">
      <c r="A1797" s="524">
        <v>43007</v>
      </c>
      <c r="B1797" s="524" t="s">
        <v>17114</v>
      </c>
      <c r="C1797" s="525" t="s">
        <v>779</v>
      </c>
      <c r="D1797" s="372">
        <v>2.31</v>
      </c>
      <c r="H1797" s="574"/>
    </row>
    <row r="1798" spans="1:8" ht="24.95" customHeight="1" x14ac:dyDescent="0.2">
      <c r="A1798" s="524">
        <v>43009</v>
      </c>
      <c r="B1798" s="524" t="s">
        <v>17115</v>
      </c>
      <c r="C1798" s="525" t="s">
        <v>779</v>
      </c>
      <c r="D1798" s="372">
        <v>39.64</v>
      </c>
      <c r="H1798" s="574"/>
    </row>
    <row r="1799" spans="1:8" ht="24.95" customHeight="1" x14ac:dyDescent="0.2">
      <c r="A1799" s="524">
        <v>43015</v>
      </c>
      <c r="B1799" s="524" t="s">
        <v>17116</v>
      </c>
      <c r="C1799" s="525" t="s">
        <v>779</v>
      </c>
      <c r="D1799" s="372">
        <v>6.56</v>
      </c>
      <c r="H1799" s="574"/>
    </row>
    <row r="1800" spans="1:8" ht="24.95" customHeight="1" x14ac:dyDescent="0.2">
      <c r="A1800" s="524">
        <v>43016</v>
      </c>
      <c r="B1800" s="524" t="s">
        <v>17117</v>
      </c>
      <c r="C1800" s="525" t="s">
        <v>779</v>
      </c>
      <c r="D1800" s="372">
        <v>10.36</v>
      </c>
      <c r="H1800" s="574"/>
    </row>
    <row r="1801" spans="1:8" ht="24.95" customHeight="1" x14ac:dyDescent="0.2">
      <c r="A1801" s="524">
        <v>43023</v>
      </c>
      <c r="B1801" s="524" t="s">
        <v>17118</v>
      </c>
      <c r="C1801" s="525" t="s">
        <v>779</v>
      </c>
      <c r="D1801" s="372">
        <v>77.489999999999995</v>
      </c>
      <c r="H1801" s="574"/>
    </row>
    <row r="1802" spans="1:8" ht="24.95" customHeight="1" x14ac:dyDescent="0.2">
      <c r="A1802" s="524">
        <v>43030</v>
      </c>
      <c r="B1802" s="524" t="s">
        <v>17119</v>
      </c>
      <c r="C1802" s="525" t="s">
        <v>779</v>
      </c>
      <c r="D1802" s="372">
        <v>3.31</v>
      </c>
      <c r="H1802" s="574"/>
    </row>
    <row r="1803" spans="1:8" ht="24.95" customHeight="1" x14ac:dyDescent="0.2">
      <c r="A1803" s="524">
        <v>43035</v>
      </c>
      <c r="B1803" s="524" t="s">
        <v>17120</v>
      </c>
      <c r="C1803" s="525" t="s">
        <v>779</v>
      </c>
      <c r="D1803" s="372">
        <v>1.59</v>
      </c>
      <c r="H1803" s="574"/>
    </row>
    <row r="1804" spans="1:8" ht="24.95" customHeight="1" x14ac:dyDescent="0.2">
      <c r="A1804" s="524">
        <v>43036</v>
      </c>
      <c r="B1804" s="524" t="s">
        <v>17121</v>
      </c>
      <c r="C1804" s="525" t="s">
        <v>779</v>
      </c>
      <c r="D1804" s="372">
        <v>2.31</v>
      </c>
      <c r="H1804" s="574"/>
    </row>
    <row r="1805" spans="1:8" ht="24.95" customHeight="1" x14ac:dyDescent="0.2">
      <c r="A1805" s="524">
        <v>43038</v>
      </c>
      <c r="B1805" s="524" t="s">
        <v>17122</v>
      </c>
      <c r="C1805" s="525" t="s">
        <v>779</v>
      </c>
      <c r="D1805" s="372">
        <v>6.7</v>
      </c>
      <c r="H1805" s="574"/>
    </row>
    <row r="1806" spans="1:8" ht="24.95" customHeight="1" x14ac:dyDescent="0.2">
      <c r="A1806" s="524">
        <v>43039</v>
      </c>
      <c r="B1806" s="524" t="s">
        <v>17123</v>
      </c>
      <c r="C1806" s="525" t="s">
        <v>779</v>
      </c>
      <c r="D1806" s="372">
        <v>4.2</v>
      </c>
      <c r="H1806" s="574"/>
    </row>
    <row r="1807" spans="1:8" ht="24.95" customHeight="1" x14ac:dyDescent="0.2">
      <c r="A1807" s="524">
        <v>43040</v>
      </c>
      <c r="B1807" s="524" t="s">
        <v>17124</v>
      </c>
      <c r="C1807" s="525" t="s">
        <v>779</v>
      </c>
      <c r="D1807" s="372">
        <v>10.24</v>
      </c>
      <c r="H1807" s="574"/>
    </row>
    <row r="1808" spans="1:8" ht="24.95" customHeight="1" x14ac:dyDescent="0.2">
      <c r="A1808" s="524">
        <v>43041</v>
      </c>
      <c r="B1808" s="524" t="s">
        <v>17125</v>
      </c>
      <c r="C1808" s="525" t="s">
        <v>779</v>
      </c>
      <c r="D1808" s="372">
        <v>14.42</v>
      </c>
      <c r="H1808" s="574"/>
    </row>
    <row r="1809" spans="1:8" ht="24.95" customHeight="1" x14ac:dyDescent="0.2">
      <c r="A1809" s="524">
        <v>43044</v>
      </c>
      <c r="B1809" s="524" t="s">
        <v>17126</v>
      </c>
      <c r="C1809" s="525" t="s">
        <v>779</v>
      </c>
      <c r="D1809" s="372">
        <v>20.53</v>
      </c>
      <c r="H1809" s="574"/>
    </row>
    <row r="1810" spans="1:8" ht="24.95" customHeight="1" x14ac:dyDescent="0.2">
      <c r="A1810" s="524">
        <v>43054</v>
      </c>
      <c r="B1810" s="524" t="s">
        <v>17127</v>
      </c>
      <c r="C1810" s="525" t="s">
        <v>779</v>
      </c>
      <c r="D1810" s="372">
        <v>30.84</v>
      </c>
      <c r="H1810" s="574"/>
    </row>
    <row r="1811" spans="1:8" ht="24.95" customHeight="1" x14ac:dyDescent="0.2">
      <c r="A1811" s="524">
        <v>43055</v>
      </c>
      <c r="B1811" s="524" t="s">
        <v>17128</v>
      </c>
      <c r="C1811" s="525" t="s">
        <v>779</v>
      </c>
      <c r="D1811" s="372">
        <v>8.7799999999999994</v>
      </c>
      <c r="H1811" s="574"/>
    </row>
    <row r="1812" spans="1:8" ht="24.95" customHeight="1" x14ac:dyDescent="0.2">
      <c r="A1812" s="524">
        <v>43059</v>
      </c>
      <c r="B1812" s="524" t="s">
        <v>17129</v>
      </c>
      <c r="C1812" s="525" t="s">
        <v>779</v>
      </c>
      <c r="D1812" s="372">
        <v>7.06</v>
      </c>
      <c r="H1812" s="574"/>
    </row>
    <row r="1813" spans="1:8" ht="24.95" customHeight="1" x14ac:dyDescent="0.2">
      <c r="A1813" s="524">
        <v>431</v>
      </c>
      <c r="B1813" s="524" t="s">
        <v>17130</v>
      </c>
      <c r="C1813" s="525"/>
      <c r="D1813" s="372"/>
      <c r="H1813" s="574"/>
    </row>
    <row r="1814" spans="1:8" ht="24.95" customHeight="1" x14ac:dyDescent="0.2">
      <c r="A1814" s="524">
        <v>43113</v>
      </c>
      <c r="B1814" s="524" t="s">
        <v>17131</v>
      </c>
      <c r="C1814" s="525" t="s">
        <v>779</v>
      </c>
      <c r="D1814" s="372">
        <v>28.67</v>
      </c>
      <c r="H1814" s="574"/>
    </row>
    <row r="1815" spans="1:8" ht="24.95" customHeight="1" x14ac:dyDescent="0.2">
      <c r="A1815" s="524">
        <v>43127</v>
      </c>
      <c r="B1815" s="524" t="s">
        <v>17132</v>
      </c>
      <c r="C1815" s="525" t="s">
        <v>779</v>
      </c>
      <c r="D1815" s="372">
        <v>1.4</v>
      </c>
      <c r="H1815" s="574"/>
    </row>
    <row r="1816" spans="1:8" ht="24.95" customHeight="1" x14ac:dyDescent="0.2">
      <c r="A1816" s="524">
        <v>43137</v>
      </c>
      <c r="B1816" s="524" t="s">
        <v>17133</v>
      </c>
      <c r="C1816" s="525" t="s">
        <v>779</v>
      </c>
      <c r="D1816" s="372">
        <v>30.59</v>
      </c>
      <c r="H1816" s="574"/>
    </row>
    <row r="1817" spans="1:8" ht="24.95" customHeight="1" x14ac:dyDescent="0.2">
      <c r="A1817" s="524">
        <v>43149</v>
      </c>
      <c r="B1817" s="524" t="s">
        <v>17134</v>
      </c>
      <c r="C1817" s="525" t="s">
        <v>779</v>
      </c>
      <c r="D1817" s="372">
        <v>9.31</v>
      </c>
      <c r="H1817" s="574"/>
    </row>
    <row r="1818" spans="1:8" ht="24.95" customHeight="1" x14ac:dyDescent="0.2">
      <c r="A1818" s="524">
        <v>43150</v>
      </c>
      <c r="B1818" s="524" t="s">
        <v>17135</v>
      </c>
      <c r="C1818" s="525" t="s">
        <v>779</v>
      </c>
      <c r="D1818" s="372">
        <v>33.299999999999997</v>
      </c>
      <c r="H1818" s="574"/>
    </row>
    <row r="1819" spans="1:8" ht="24.95" customHeight="1" x14ac:dyDescent="0.2">
      <c r="A1819" s="524">
        <v>43160</v>
      </c>
      <c r="B1819" s="524" t="s">
        <v>17136</v>
      </c>
      <c r="C1819" s="525" t="s">
        <v>779</v>
      </c>
      <c r="D1819" s="372">
        <v>10.85</v>
      </c>
      <c r="H1819" s="574"/>
    </row>
    <row r="1820" spans="1:8" ht="24.95" customHeight="1" x14ac:dyDescent="0.2">
      <c r="A1820" s="524">
        <v>43174</v>
      </c>
      <c r="B1820" s="524" t="s">
        <v>17137</v>
      </c>
      <c r="C1820" s="525" t="s">
        <v>779</v>
      </c>
      <c r="D1820" s="372">
        <v>15.64</v>
      </c>
      <c r="H1820" s="574"/>
    </row>
    <row r="1821" spans="1:8" ht="24.95" customHeight="1" x14ac:dyDescent="0.2">
      <c r="A1821" s="524">
        <v>43175</v>
      </c>
      <c r="B1821" s="524" t="s">
        <v>17138</v>
      </c>
      <c r="C1821" s="525" t="s">
        <v>779</v>
      </c>
      <c r="D1821" s="372">
        <v>2.88</v>
      </c>
      <c r="H1821" s="574"/>
    </row>
    <row r="1822" spans="1:8" ht="24.95" customHeight="1" x14ac:dyDescent="0.2">
      <c r="A1822" s="524">
        <v>43180</v>
      </c>
      <c r="B1822" s="524" t="s">
        <v>17139</v>
      </c>
      <c r="C1822" s="525" t="s">
        <v>779</v>
      </c>
      <c r="D1822" s="372">
        <v>4.38</v>
      </c>
      <c r="H1822" s="574"/>
    </row>
    <row r="1823" spans="1:8" ht="24.95" customHeight="1" x14ac:dyDescent="0.2">
      <c r="A1823" s="524">
        <v>43190</v>
      </c>
      <c r="B1823" s="524" t="s">
        <v>17140</v>
      </c>
      <c r="C1823" s="525" t="s">
        <v>779</v>
      </c>
      <c r="D1823" s="372">
        <v>21.48</v>
      </c>
      <c r="H1823" s="574"/>
    </row>
    <row r="1824" spans="1:8" ht="24.95" customHeight="1" x14ac:dyDescent="0.2">
      <c r="A1824" s="524">
        <v>43193</v>
      </c>
      <c r="B1824" s="524" t="s">
        <v>17141</v>
      </c>
      <c r="C1824" s="525" t="s">
        <v>779</v>
      </c>
      <c r="D1824" s="372">
        <v>4.25</v>
      </c>
      <c r="H1824" s="574"/>
    </row>
    <row r="1825" spans="1:8" ht="24.95" customHeight="1" x14ac:dyDescent="0.2">
      <c r="A1825" s="524">
        <v>43194</v>
      </c>
      <c r="B1825" s="524" t="s">
        <v>17142</v>
      </c>
      <c r="C1825" s="525" t="s">
        <v>779</v>
      </c>
      <c r="D1825" s="372">
        <v>104.17</v>
      </c>
      <c r="H1825" s="574"/>
    </row>
    <row r="1826" spans="1:8" ht="24.95" customHeight="1" x14ac:dyDescent="0.2">
      <c r="A1826" s="524">
        <v>43199</v>
      </c>
      <c r="B1826" s="524" t="s">
        <v>17143</v>
      </c>
      <c r="C1826" s="525" t="s">
        <v>779</v>
      </c>
      <c r="D1826" s="372">
        <v>63.51</v>
      </c>
      <c r="H1826" s="574"/>
    </row>
    <row r="1827" spans="1:8" ht="24.95" customHeight="1" x14ac:dyDescent="0.2">
      <c r="A1827" s="524">
        <v>432</v>
      </c>
      <c r="B1827" s="524" t="s">
        <v>17130</v>
      </c>
      <c r="C1827" s="525"/>
      <c r="D1827" s="372"/>
      <c r="H1827" s="574"/>
    </row>
    <row r="1828" spans="1:8" ht="24.95" customHeight="1" x14ac:dyDescent="0.2">
      <c r="A1828" s="524">
        <v>43204</v>
      </c>
      <c r="B1828" s="524" t="s">
        <v>17144</v>
      </c>
      <c r="C1828" s="525" t="s">
        <v>779</v>
      </c>
      <c r="D1828" s="372">
        <v>36.869999999999997</v>
      </c>
      <c r="H1828" s="574"/>
    </row>
    <row r="1829" spans="1:8" ht="24.95" customHeight="1" x14ac:dyDescent="0.2">
      <c r="A1829" s="524">
        <v>43205</v>
      </c>
      <c r="B1829" s="524" t="s">
        <v>17145</v>
      </c>
      <c r="C1829" s="525" t="s">
        <v>779</v>
      </c>
      <c r="D1829" s="372">
        <v>1.37</v>
      </c>
      <c r="H1829" s="574"/>
    </row>
    <row r="1830" spans="1:8" ht="24.95" customHeight="1" x14ac:dyDescent="0.2">
      <c r="A1830" s="524">
        <v>43206</v>
      </c>
      <c r="B1830" s="524" t="s">
        <v>17146</v>
      </c>
      <c r="C1830" s="525" t="s">
        <v>779</v>
      </c>
      <c r="D1830" s="372">
        <v>2.2799999999999998</v>
      </c>
      <c r="H1830" s="574"/>
    </row>
    <row r="1831" spans="1:8" ht="24.95" customHeight="1" x14ac:dyDescent="0.2">
      <c r="A1831" s="524">
        <v>43236</v>
      </c>
      <c r="B1831" s="524" t="s">
        <v>17147</v>
      </c>
      <c r="C1831" s="525" t="s">
        <v>779</v>
      </c>
      <c r="D1831" s="372">
        <v>47.96</v>
      </c>
      <c r="H1831" s="574"/>
    </row>
    <row r="1832" spans="1:8" ht="24.95" customHeight="1" x14ac:dyDescent="0.2">
      <c r="A1832" s="524">
        <v>43243</v>
      </c>
      <c r="B1832" s="524" t="s">
        <v>17148</v>
      </c>
      <c r="C1832" s="525" t="s">
        <v>822</v>
      </c>
      <c r="D1832" s="372">
        <v>36.770000000000003</v>
      </c>
      <c r="H1832" s="574"/>
    </row>
    <row r="1833" spans="1:8" ht="24.95" customHeight="1" x14ac:dyDescent="0.2">
      <c r="A1833" s="524">
        <v>43253</v>
      </c>
      <c r="B1833" s="524" t="s">
        <v>17149</v>
      </c>
      <c r="C1833" s="525" t="s">
        <v>779</v>
      </c>
      <c r="D1833" s="372">
        <v>134.88999999999999</v>
      </c>
      <c r="H1833" s="574"/>
    </row>
    <row r="1834" spans="1:8" ht="24.95" customHeight="1" x14ac:dyDescent="0.2">
      <c r="A1834" s="524">
        <v>43262</v>
      </c>
      <c r="B1834" s="524" t="s">
        <v>17150</v>
      </c>
      <c r="C1834" s="525" t="s">
        <v>779</v>
      </c>
      <c r="D1834" s="372">
        <v>4.41</v>
      </c>
      <c r="H1834" s="574"/>
    </row>
    <row r="1835" spans="1:8" ht="24.95" customHeight="1" x14ac:dyDescent="0.2">
      <c r="A1835" s="524">
        <v>433</v>
      </c>
      <c r="B1835" s="524" t="s">
        <v>17151</v>
      </c>
      <c r="C1835" s="525"/>
      <c r="D1835" s="372"/>
      <c r="H1835" s="574"/>
    </row>
    <row r="1836" spans="1:8" ht="24.95" customHeight="1" x14ac:dyDescent="0.2">
      <c r="A1836" s="524">
        <v>43337</v>
      </c>
      <c r="B1836" s="524" t="s">
        <v>17152</v>
      </c>
      <c r="C1836" s="525" t="s">
        <v>779</v>
      </c>
      <c r="D1836" s="372">
        <v>6.55</v>
      </c>
      <c r="H1836" s="574"/>
    </row>
    <row r="1837" spans="1:8" ht="24.95" customHeight="1" x14ac:dyDescent="0.2">
      <c r="A1837" s="524">
        <v>434</v>
      </c>
      <c r="B1837" s="524" t="s">
        <v>17153</v>
      </c>
      <c r="C1837" s="525"/>
      <c r="D1837" s="372"/>
      <c r="H1837" s="574"/>
    </row>
    <row r="1838" spans="1:8" ht="24.95" customHeight="1" x14ac:dyDescent="0.2">
      <c r="A1838" s="524">
        <v>43441</v>
      </c>
      <c r="B1838" s="524" t="s">
        <v>17154</v>
      </c>
      <c r="C1838" s="525" t="s">
        <v>779</v>
      </c>
      <c r="D1838" s="372">
        <v>0.9</v>
      </c>
      <c r="H1838" s="574"/>
    </row>
    <row r="1839" spans="1:8" ht="24.95" customHeight="1" x14ac:dyDescent="0.2">
      <c r="A1839" s="524">
        <v>435</v>
      </c>
      <c r="B1839" s="524" t="s">
        <v>17155</v>
      </c>
      <c r="C1839" s="525"/>
      <c r="D1839" s="372"/>
      <c r="H1839" s="574"/>
    </row>
    <row r="1840" spans="1:8" ht="24.95" customHeight="1" x14ac:dyDescent="0.2">
      <c r="A1840" s="524">
        <v>43540</v>
      </c>
      <c r="B1840" s="524" t="s">
        <v>17156</v>
      </c>
      <c r="C1840" s="525" t="s">
        <v>775</v>
      </c>
      <c r="D1840" s="372">
        <v>2359.67</v>
      </c>
      <c r="H1840" s="574"/>
    </row>
    <row r="1841" spans="1:8" ht="24.95" customHeight="1" x14ac:dyDescent="0.2">
      <c r="A1841" s="524">
        <v>43580</v>
      </c>
      <c r="B1841" s="524" t="s">
        <v>17157</v>
      </c>
      <c r="C1841" s="525" t="s">
        <v>775</v>
      </c>
      <c r="D1841" s="372">
        <v>2051.67</v>
      </c>
      <c r="H1841" s="574"/>
    </row>
    <row r="1842" spans="1:8" ht="24.95" customHeight="1" x14ac:dyDescent="0.2">
      <c r="A1842" s="524">
        <v>43585</v>
      </c>
      <c r="B1842" s="524" t="s">
        <v>17158</v>
      </c>
      <c r="C1842" s="525" t="s">
        <v>775</v>
      </c>
      <c r="D1842" s="372">
        <v>2255.67</v>
      </c>
      <c r="H1842" s="574"/>
    </row>
    <row r="1843" spans="1:8" ht="24.95" customHeight="1" x14ac:dyDescent="0.2">
      <c r="A1843" s="524">
        <v>43587</v>
      </c>
      <c r="B1843" s="524" t="s">
        <v>17159</v>
      </c>
      <c r="C1843" s="525" t="s">
        <v>775</v>
      </c>
      <c r="D1843" s="372">
        <v>2818.33</v>
      </c>
      <c r="H1843" s="574"/>
    </row>
    <row r="1844" spans="1:8" ht="24.95" customHeight="1" x14ac:dyDescent="0.2">
      <c r="A1844" s="524">
        <v>43591</v>
      </c>
      <c r="B1844" s="524" t="s">
        <v>17160</v>
      </c>
      <c r="C1844" s="525" t="s">
        <v>775</v>
      </c>
      <c r="D1844" s="372">
        <v>2916.67</v>
      </c>
      <c r="H1844" s="574"/>
    </row>
    <row r="1845" spans="1:8" ht="24.95" customHeight="1" x14ac:dyDescent="0.2">
      <c r="A1845" s="524">
        <v>43593</v>
      </c>
      <c r="B1845" s="524" t="s">
        <v>17161</v>
      </c>
      <c r="C1845" s="525" t="s">
        <v>775</v>
      </c>
      <c r="D1845" s="372">
        <v>2883.33</v>
      </c>
      <c r="H1845" s="574"/>
    </row>
    <row r="1846" spans="1:8" ht="24.95" customHeight="1" x14ac:dyDescent="0.2">
      <c r="A1846" s="524">
        <v>43594</v>
      </c>
      <c r="B1846" s="524" t="s">
        <v>17162</v>
      </c>
      <c r="C1846" s="525" t="s">
        <v>775</v>
      </c>
      <c r="D1846" s="372">
        <v>964.87</v>
      </c>
      <c r="H1846" s="574"/>
    </row>
    <row r="1847" spans="1:8" ht="24.95" customHeight="1" x14ac:dyDescent="0.2">
      <c r="A1847" s="524">
        <v>436</v>
      </c>
      <c r="B1847" s="524" t="s">
        <v>17163</v>
      </c>
      <c r="C1847" s="525"/>
      <c r="D1847" s="372"/>
      <c r="H1847" s="574"/>
    </row>
    <row r="1848" spans="1:8" ht="24.95" customHeight="1" x14ac:dyDescent="0.2">
      <c r="A1848" s="524">
        <v>43620</v>
      </c>
      <c r="B1848" s="524" t="s">
        <v>17164</v>
      </c>
      <c r="C1848" s="525" t="s">
        <v>775</v>
      </c>
      <c r="D1848" s="372">
        <v>196.73</v>
      </c>
      <c r="H1848" s="574"/>
    </row>
    <row r="1849" spans="1:8" ht="24.95" customHeight="1" x14ac:dyDescent="0.2">
      <c r="A1849" s="524">
        <v>43627</v>
      </c>
      <c r="B1849" s="524" t="s">
        <v>17165</v>
      </c>
      <c r="C1849" s="525" t="s">
        <v>775</v>
      </c>
      <c r="D1849" s="372">
        <v>854.83</v>
      </c>
      <c r="H1849" s="574"/>
    </row>
    <row r="1850" spans="1:8" ht="24.95" customHeight="1" x14ac:dyDescent="0.2">
      <c r="A1850" s="524">
        <v>43648</v>
      </c>
      <c r="B1850" s="524" t="s">
        <v>17166</v>
      </c>
      <c r="C1850" s="525" t="s">
        <v>775</v>
      </c>
      <c r="D1850" s="372">
        <v>7658.67</v>
      </c>
      <c r="H1850" s="574"/>
    </row>
    <row r="1851" spans="1:8" ht="24.95" customHeight="1" x14ac:dyDescent="0.2">
      <c r="A1851" s="524">
        <v>43657</v>
      </c>
      <c r="B1851" s="524" t="s">
        <v>17167</v>
      </c>
      <c r="C1851" s="525" t="s">
        <v>775</v>
      </c>
      <c r="D1851" s="372">
        <v>7128</v>
      </c>
      <c r="H1851" s="574"/>
    </row>
    <row r="1852" spans="1:8" ht="24.95" customHeight="1" x14ac:dyDescent="0.2">
      <c r="A1852" s="524">
        <v>437</v>
      </c>
      <c r="B1852" s="524" t="s">
        <v>16840</v>
      </c>
      <c r="C1852" s="525"/>
      <c r="D1852" s="372"/>
      <c r="H1852" s="574"/>
    </row>
    <row r="1853" spans="1:8" ht="24.95" customHeight="1" x14ac:dyDescent="0.2">
      <c r="A1853" s="524">
        <v>43702</v>
      </c>
      <c r="B1853" s="524" t="s">
        <v>17168</v>
      </c>
      <c r="C1853" s="525" t="s">
        <v>775</v>
      </c>
      <c r="D1853" s="372">
        <v>4.66</v>
      </c>
      <c r="H1853" s="574"/>
    </row>
    <row r="1854" spans="1:8" ht="24.95" customHeight="1" x14ac:dyDescent="0.2">
      <c r="A1854" s="524">
        <v>43792</v>
      </c>
      <c r="B1854" s="524" t="s">
        <v>17169</v>
      </c>
      <c r="C1854" s="525" t="s">
        <v>775</v>
      </c>
      <c r="D1854" s="372">
        <v>3.04</v>
      </c>
      <c r="H1854" s="574"/>
    </row>
    <row r="1855" spans="1:8" ht="24.95" customHeight="1" x14ac:dyDescent="0.2">
      <c r="A1855" s="524">
        <v>43795</v>
      </c>
      <c r="B1855" s="524" t="s">
        <v>17170</v>
      </c>
      <c r="C1855" s="525" t="s">
        <v>775</v>
      </c>
      <c r="D1855" s="372">
        <v>2.5</v>
      </c>
      <c r="H1855" s="574"/>
    </row>
    <row r="1856" spans="1:8" ht="24.95" customHeight="1" x14ac:dyDescent="0.2">
      <c r="A1856" s="524">
        <v>438</v>
      </c>
      <c r="B1856" s="524" t="s">
        <v>17051</v>
      </c>
      <c r="C1856" s="525"/>
      <c r="D1856" s="372"/>
      <c r="H1856" s="574"/>
    </row>
    <row r="1857" spans="1:8" ht="24.95" customHeight="1" x14ac:dyDescent="0.2">
      <c r="A1857" s="524">
        <v>43807</v>
      </c>
      <c r="B1857" s="524" t="s">
        <v>17171</v>
      </c>
      <c r="C1857" s="525" t="s">
        <v>775</v>
      </c>
      <c r="D1857" s="372">
        <v>645</v>
      </c>
      <c r="H1857" s="574"/>
    </row>
    <row r="1858" spans="1:8" ht="24.95" customHeight="1" x14ac:dyDescent="0.2">
      <c r="A1858" s="524">
        <v>43835</v>
      </c>
      <c r="B1858" s="524" t="s">
        <v>17172</v>
      </c>
      <c r="C1858" s="525" t="s">
        <v>775</v>
      </c>
      <c r="D1858" s="372">
        <v>34.17</v>
      </c>
      <c r="H1858" s="574"/>
    </row>
    <row r="1859" spans="1:8" ht="24.95" customHeight="1" x14ac:dyDescent="0.2">
      <c r="A1859" s="524">
        <v>43836</v>
      </c>
      <c r="B1859" s="524" t="s">
        <v>17173</v>
      </c>
      <c r="C1859" s="525" t="s">
        <v>775</v>
      </c>
      <c r="D1859" s="372">
        <v>77.87</v>
      </c>
      <c r="H1859" s="574"/>
    </row>
    <row r="1860" spans="1:8" ht="24.95" customHeight="1" x14ac:dyDescent="0.2">
      <c r="A1860" s="524">
        <v>43837</v>
      </c>
      <c r="B1860" s="524" t="s">
        <v>17174</v>
      </c>
      <c r="C1860" s="525" t="s">
        <v>775</v>
      </c>
      <c r="D1860" s="372">
        <v>292.33</v>
      </c>
      <c r="H1860" s="574"/>
    </row>
    <row r="1861" spans="1:8" ht="24.95" customHeight="1" x14ac:dyDescent="0.2">
      <c r="A1861" s="524">
        <v>43838</v>
      </c>
      <c r="B1861" s="524" t="s">
        <v>17175</v>
      </c>
      <c r="C1861" s="525" t="s">
        <v>775</v>
      </c>
      <c r="D1861" s="372">
        <v>369</v>
      </c>
      <c r="H1861" s="574"/>
    </row>
    <row r="1862" spans="1:8" ht="24.95" customHeight="1" x14ac:dyDescent="0.2">
      <c r="A1862" s="524">
        <v>440</v>
      </c>
      <c r="B1862" s="524" t="s">
        <v>17176</v>
      </c>
      <c r="C1862" s="525"/>
      <c r="D1862" s="372"/>
      <c r="H1862" s="574"/>
    </row>
    <row r="1863" spans="1:8" ht="24.95" customHeight="1" x14ac:dyDescent="0.2">
      <c r="A1863" s="524">
        <v>44014</v>
      </c>
      <c r="B1863" s="524" t="s">
        <v>17177</v>
      </c>
      <c r="C1863" s="525" t="s">
        <v>775</v>
      </c>
      <c r="D1863" s="372">
        <v>25.85</v>
      </c>
      <c r="H1863" s="574"/>
    </row>
    <row r="1864" spans="1:8" ht="24.95" customHeight="1" x14ac:dyDescent="0.2">
      <c r="A1864" s="524">
        <v>44015</v>
      </c>
      <c r="B1864" s="524" t="s">
        <v>17178</v>
      </c>
      <c r="C1864" s="525" t="s">
        <v>775</v>
      </c>
      <c r="D1864" s="372">
        <v>9.73</v>
      </c>
      <c r="H1864" s="574"/>
    </row>
    <row r="1865" spans="1:8" ht="24.95" customHeight="1" x14ac:dyDescent="0.2">
      <c r="A1865" s="524">
        <v>44034</v>
      </c>
      <c r="B1865" s="524" t="s">
        <v>17179</v>
      </c>
      <c r="C1865" s="525" t="s">
        <v>775</v>
      </c>
      <c r="D1865" s="372">
        <v>25.85</v>
      </c>
      <c r="H1865" s="574"/>
    </row>
    <row r="1866" spans="1:8" ht="24.95" customHeight="1" x14ac:dyDescent="0.2">
      <c r="A1866" s="524">
        <v>44059</v>
      </c>
      <c r="B1866" s="524" t="s">
        <v>17180</v>
      </c>
      <c r="C1866" s="525" t="s">
        <v>775</v>
      </c>
      <c r="D1866" s="372">
        <v>25.85</v>
      </c>
      <c r="H1866" s="574"/>
    </row>
    <row r="1867" spans="1:8" ht="24.95" customHeight="1" x14ac:dyDescent="0.2">
      <c r="A1867" s="524">
        <v>44097</v>
      </c>
      <c r="B1867" s="524" t="s">
        <v>17181</v>
      </c>
      <c r="C1867" s="525" t="s">
        <v>775</v>
      </c>
      <c r="D1867" s="372">
        <v>42.61</v>
      </c>
      <c r="H1867" s="574"/>
    </row>
    <row r="1868" spans="1:8" ht="24.95" customHeight="1" x14ac:dyDescent="0.2">
      <c r="A1868" s="524">
        <v>441</v>
      </c>
      <c r="B1868" s="524" t="s">
        <v>17182</v>
      </c>
      <c r="C1868" s="525"/>
      <c r="D1868" s="372"/>
      <c r="H1868" s="574"/>
    </row>
    <row r="1869" spans="1:8" ht="24.95" customHeight="1" x14ac:dyDescent="0.2">
      <c r="A1869" s="524">
        <v>44112</v>
      </c>
      <c r="B1869" s="524" t="s">
        <v>17183</v>
      </c>
      <c r="C1869" s="525" t="s">
        <v>775</v>
      </c>
      <c r="D1869" s="372">
        <v>42.61</v>
      </c>
      <c r="H1869" s="574"/>
    </row>
    <row r="1870" spans="1:8" ht="24.95" customHeight="1" x14ac:dyDescent="0.2">
      <c r="A1870" s="524">
        <v>44128</v>
      </c>
      <c r="B1870" s="524" t="s">
        <v>17184</v>
      </c>
      <c r="C1870" s="525" t="s">
        <v>775</v>
      </c>
      <c r="D1870" s="372">
        <v>45.67</v>
      </c>
      <c r="H1870" s="574"/>
    </row>
    <row r="1871" spans="1:8" ht="24.95" customHeight="1" x14ac:dyDescent="0.2">
      <c r="A1871" s="524">
        <v>444</v>
      </c>
      <c r="B1871" s="524" t="s">
        <v>17185</v>
      </c>
      <c r="C1871" s="525"/>
      <c r="D1871" s="372"/>
      <c r="H1871" s="574"/>
    </row>
    <row r="1872" spans="1:8" ht="24.95" customHeight="1" x14ac:dyDescent="0.2">
      <c r="A1872" s="524">
        <v>44481</v>
      </c>
      <c r="B1872" s="524" t="s">
        <v>17186</v>
      </c>
      <c r="C1872" s="525" t="s">
        <v>775</v>
      </c>
      <c r="D1872" s="372">
        <v>1963.8</v>
      </c>
      <c r="H1872" s="574"/>
    </row>
    <row r="1873" spans="1:8" ht="24.95" customHeight="1" x14ac:dyDescent="0.2">
      <c r="A1873" s="524">
        <v>445</v>
      </c>
      <c r="B1873" s="524" t="s">
        <v>17187</v>
      </c>
      <c r="C1873" s="525"/>
      <c r="D1873" s="372"/>
      <c r="H1873" s="574"/>
    </row>
    <row r="1874" spans="1:8" ht="24.95" customHeight="1" x14ac:dyDescent="0.2">
      <c r="A1874" s="524">
        <v>44505</v>
      </c>
      <c r="B1874" s="524" t="s">
        <v>17188</v>
      </c>
      <c r="C1874" s="525" t="s">
        <v>775</v>
      </c>
      <c r="D1874" s="372">
        <v>12.42</v>
      </c>
      <c r="H1874" s="574"/>
    </row>
    <row r="1875" spans="1:8" ht="24.95" customHeight="1" x14ac:dyDescent="0.2">
      <c r="A1875" s="524">
        <v>44508</v>
      </c>
      <c r="B1875" s="524" t="s">
        <v>17189</v>
      </c>
      <c r="C1875" s="525" t="s">
        <v>775</v>
      </c>
      <c r="D1875" s="372">
        <v>12.42</v>
      </c>
      <c r="H1875" s="574"/>
    </row>
    <row r="1876" spans="1:8" ht="24.95" customHeight="1" x14ac:dyDescent="0.2">
      <c r="A1876" s="524">
        <v>44530</v>
      </c>
      <c r="B1876" s="524" t="s">
        <v>17190</v>
      </c>
      <c r="C1876" s="525" t="s">
        <v>775</v>
      </c>
      <c r="D1876" s="372">
        <v>74.959999999999994</v>
      </c>
      <c r="H1876" s="574"/>
    </row>
    <row r="1877" spans="1:8" ht="24.95" customHeight="1" x14ac:dyDescent="0.2">
      <c r="A1877" s="524">
        <v>44552</v>
      </c>
      <c r="B1877" s="524" t="s">
        <v>17191</v>
      </c>
      <c r="C1877" s="525" t="s">
        <v>775</v>
      </c>
      <c r="D1877" s="372">
        <v>12.42</v>
      </c>
      <c r="H1877" s="574"/>
    </row>
    <row r="1878" spans="1:8" ht="24.95" customHeight="1" x14ac:dyDescent="0.2">
      <c r="A1878" s="524">
        <v>44555</v>
      </c>
      <c r="B1878" s="524" t="s">
        <v>17192</v>
      </c>
      <c r="C1878" s="525" t="s">
        <v>775</v>
      </c>
      <c r="D1878" s="372">
        <v>87.25</v>
      </c>
      <c r="H1878" s="574"/>
    </row>
    <row r="1879" spans="1:8" ht="24.95" customHeight="1" x14ac:dyDescent="0.2">
      <c r="A1879" s="524">
        <v>44556</v>
      </c>
      <c r="B1879" s="524" t="s">
        <v>17193</v>
      </c>
      <c r="C1879" s="525" t="s">
        <v>775</v>
      </c>
      <c r="D1879" s="372">
        <v>108.42</v>
      </c>
      <c r="H1879" s="574"/>
    </row>
    <row r="1880" spans="1:8" ht="24.95" customHeight="1" x14ac:dyDescent="0.2">
      <c r="A1880" s="524">
        <v>44561</v>
      </c>
      <c r="B1880" s="524" t="s">
        <v>17194</v>
      </c>
      <c r="C1880" s="525" t="s">
        <v>775</v>
      </c>
      <c r="D1880" s="372">
        <v>237.77</v>
      </c>
      <c r="H1880" s="574"/>
    </row>
    <row r="1881" spans="1:8" ht="24.95" customHeight="1" x14ac:dyDescent="0.2">
      <c r="A1881" s="524">
        <v>44562</v>
      </c>
      <c r="B1881" s="524" t="s">
        <v>17195</v>
      </c>
      <c r="C1881" s="525" t="s">
        <v>775</v>
      </c>
      <c r="D1881" s="372">
        <v>95.38</v>
      </c>
      <c r="H1881" s="574"/>
    </row>
    <row r="1882" spans="1:8" ht="24.95" customHeight="1" x14ac:dyDescent="0.2">
      <c r="A1882" s="524">
        <v>44572</v>
      </c>
      <c r="B1882" s="524" t="s">
        <v>17196</v>
      </c>
      <c r="C1882" s="525" t="s">
        <v>775</v>
      </c>
      <c r="D1882" s="372">
        <v>132.41999999999999</v>
      </c>
      <c r="H1882" s="574"/>
    </row>
    <row r="1883" spans="1:8" ht="24.95" customHeight="1" x14ac:dyDescent="0.2">
      <c r="A1883" s="524">
        <v>44575</v>
      </c>
      <c r="B1883" s="524" t="s">
        <v>17197</v>
      </c>
      <c r="C1883" s="525" t="s">
        <v>775</v>
      </c>
      <c r="D1883" s="372">
        <v>74.959999999999994</v>
      </c>
      <c r="H1883" s="574"/>
    </row>
    <row r="1884" spans="1:8" ht="24.95" customHeight="1" x14ac:dyDescent="0.2">
      <c r="A1884" s="524">
        <v>44582</v>
      </c>
      <c r="B1884" s="524" t="s">
        <v>17198</v>
      </c>
      <c r="C1884" s="525" t="s">
        <v>775</v>
      </c>
      <c r="D1884" s="372">
        <v>272.55</v>
      </c>
      <c r="H1884" s="574"/>
    </row>
    <row r="1885" spans="1:8" ht="24.95" customHeight="1" x14ac:dyDescent="0.2">
      <c r="A1885" s="524">
        <v>446</v>
      </c>
      <c r="B1885" s="524" t="s">
        <v>17185</v>
      </c>
      <c r="C1885" s="525"/>
      <c r="D1885" s="372"/>
      <c r="H1885" s="574"/>
    </row>
    <row r="1886" spans="1:8" ht="24.95" customHeight="1" x14ac:dyDescent="0.2">
      <c r="A1886" s="524">
        <v>44618</v>
      </c>
      <c r="B1886" s="524" t="s">
        <v>17199</v>
      </c>
      <c r="C1886" s="525" t="s">
        <v>775</v>
      </c>
      <c r="D1886" s="372">
        <v>74.959999999999994</v>
      </c>
      <c r="H1886" s="574"/>
    </row>
    <row r="1887" spans="1:8" ht="24.95" customHeight="1" x14ac:dyDescent="0.2">
      <c r="A1887" s="524">
        <v>44659</v>
      </c>
      <c r="B1887" s="524" t="s">
        <v>17200</v>
      </c>
      <c r="C1887" s="525" t="s">
        <v>775</v>
      </c>
      <c r="D1887" s="372">
        <v>6.3</v>
      </c>
      <c r="H1887" s="574"/>
    </row>
    <row r="1888" spans="1:8" ht="24.95" customHeight="1" x14ac:dyDescent="0.2">
      <c r="A1888" s="524">
        <v>44660</v>
      </c>
      <c r="B1888" s="524" t="s">
        <v>17201</v>
      </c>
      <c r="C1888" s="525" t="s">
        <v>775</v>
      </c>
      <c r="D1888" s="372">
        <v>6.3</v>
      </c>
      <c r="H1888" s="574"/>
    </row>
    <row r="1889" spans="1:8" ht="24.95" customHeight="1" x14ac:dyDescent="0.2">
      <c r="A1889" s="524">
        <v>44661</v>
      </c>
      <c r="B1889" s="524" t="s">
        <v>17202</v>
      </c>
      <c r="C1889" s="525" t="s">
        <v>775</v>
      </c>
      <c r="D1889" s="372">
        <v>6.3</v>
      </c>
      <c r="H1889" s="574"/>
    </row>
    <row r="1890" spans="1:8" ht="24.95" customHeight="1" x14ac:dyDescent="0.2">
      <c r="A1890" s="524">
        <v>44662</v>
      </c>
      <c r="B1890" s="524" t="s">
        <v>17203</v>
      </c>
      <c r="C1890" s="525" t="s">
        <v>775</v>
      </c>
      <c r="D1890" s="372">
        <v>6.3</v>
      </c>
      <c r="H1890" s="574"/>
    </row>
    <row r="1891" spans="1:8" ht="24.95" customHeight="1" x14ac:dyDescent="0.2">
      <c r="A1891" s="524">
        <v>44663</v>
      </c>
      <c r="B1891" s="524" t="s">
        <v>17204</v>
      </c>
      <c r="C1891" s="525" t="s">
        <v>775</v>
      </c>
      <c r="D1891" s="372">
        <v>8.17</v>
      </c>
      <c r="H1891" s="574"/>
    </row>
    <row r="1892" spans="1:8" ht="24.95" customHeight="1" x14ac:dyDescent="0.2">
      <c r="A1892" s="524">
        <v>44664</v>
      </c>
      <c r="B1892" s="524" t="s">
        <v>17205</v>
      </c>
      <c r="C1892" s="525" t="s">
        <v>775</v>
      </c>
      <c r="D1892" s="372">
        <v>24.39</v>
      </c>
      <c r="H1892" s="574"/>
    </row>
    <row r="1893" spans="1:8" ht="24.95" customHeight="1" x14ac:dyDescent="0.2">
      <c r="A1893" s="524">
        <v>44665</v>
      </c>
      <c r="B1893" s="524" t="s">
        <v>17206</v>
      </c>
      <c r="C1893" s="525" t="s">
        <v>775</v>
      </c>
      <c r="D1893" s="372">
        <v>24.39</v>
      </c>
      <c r="H1893" s="574"/>
    </row>
    <row r="1894" spans="1:8" ht="24.95" customHeight="1" x14ac:dyDescent="0.2">
      <c r="A1894" s="524">
        <v>44666</v>
      </c>
      <c r="B1894" s="524" t="s">
        <v>17207</v>
      </c>
      <c r="C1894" s="525" t="s">
        <v>775</v>
      </c>
      <c r="D1894" s="372">
        <v>24.39</v>
      </c>
      <c r="H1894" s="574"/>
    </row>
    <row r="1895" spans="1:8" ht="24.95" customHeight="1" x14ac:dyDescent="0.2">
      <c r="A1895" s="524">
        <v>44667</v>
      </c>
      <c r="B1895" s="524" t="s">
        <v>17208</v>
      </c>
      <c r="C1895" s="525" t="s">
        <v>775</v>
      </c>
      <c r="D1895" s="372">
        <v>24.39</v>
      </c>
      <c r="H1895" s="574"/>
    </row>
    <row r="1896" spans="1:8" ht="24.95" customHeight="1" x14ac:dyDescent="0.2">
      <c r="A1896" s="524">
        <v>44668</v>
      </c>
      <c r="B1896" s="524" t="s">
        <v>17209</v>
      </c>
      <c r="C1896" s="525" t="s">
        <v>775</v>
      </c>
      <c r="D1896" s="372">
        <v>28.96</v>
      </c>
      <c r="H1896" s="574"/>
    </row>
    <row r="1897" spans="1:8" ht="24.95" customHeight="1" x14ac:dyDescent="0.2">
      <c r="A1897" s="524">
        <v>44669</v>
      </c>
      <c r="B1897" s="524" t="s">
        <v>17210</v>
      </c>
      <c r="C1897" s="525" t="s">
        <v>775</v>
      </c>
      <c r="D1897" s="372">
        <v>28.96</v>
      </c>
      <c r="H1897" s="574"/>
    </row>
    <row r="1898" spans="1:8" ht="24.95" customHeight="1" x14ac:dyDescent="0.2">
      <c r="A1898" s="524">
        <v>44670</v>
      </c>
      <c r="B1898" s="524" t="s">
        <v>17211</v>
      </c>
      <c r="C1898" s="525" t="s">
        <v>775</v>
      </c>
      <c r="D1898" s="372">
        <v>31.62</v>
      </c>
      <c r="H1898" s="574"/>
    </row>
    <row r="1899" spans="1:8" ht="24.95" customHeight="1" x14ac:dyDescent="0.2">
      <c r="A1899" s="524">
        <v>44671</v>
      </c>
      <c r="B1899" s="524" t="s">
        <v>17212</v>
      </c>
      <c r="C1899" s="525" t="s">
        <v>775</v>
      </c>
      <c r="D1899" s="372">
        <v>31.62</v>
      </c>
      <c r="H1899" s="574"/>
    </row>
    <row r="1900" spans="1:8" ht="24.95" customHeight="1" x14ac:dyDescent="0.2">
      <c r="A1900" s="524">
        <v>44672</v>
      </c>
      <c r="B1900" s="524" t="s">
        <v>17213</v>
      </c>
      <c r="C1900" s="525" t="s">
        <v>775</v>
      </c>
      <c r="D1900" s="372">
        <v>31.62</v>
      </c>
      <c r="H1900" s="574"/>
    </row>
    <row r="1901" spans="1:8" ht="24.95" customHeight="1" x14ac:dyDescent="0.2">
      <c r="A1901" s="524">
        <v>44673</v>
      </c>
      <c r="B1901" s="524" t="s">
        <v>17214</v>
      </c>
      <c r="C1901" s="525" t="s">
        <v>775</v>
      </c>
      <c r="D1901" s="372">
        <v>31.62</v>
      </c>
      <c r="H1901" s="574"/>
    </row>
    <row r="1902" spans="1:8" ht="24.95" customHeight="1" x14ac:dyDescent="0.2">
      <c r="A1902" s="524">
        <v>44674</v>
      </c>
      <c r="B1902" s="524" t="s">
        <v>17215</v>
      </c>
      <c r="C1902" s="525" t="s">
        <v>775</v>
      </c>
      <c r="D1902" s="372">
        <v>39.43</v>
      </c>
      <c r="H1902" s="574"/>
    </row>
    <row r="1903" spans="1:8" ht="24.95" customHeight="1" x14ac:dyDescent="0.2">
      <c r="A1903" s="524">
        <v>44675</v>
      </c>
      <c r="B1903" s="524" t="s">
        <v>17216</v>
      </c>
      <c r="C1903" s="525" t="s">
        <v>775</v>
      </c>
      <c r="D1903" s="372">
        <v>39.520000000000003</v>
      </c>
      <c r="H1903" s="574"/>
    </row>
    <row r="1904" spans="1:8" ht="24.95" customHeight="1" x14ac:dyDescent="0.2">
      <c r="A1904" s="524">
        <v>44676</v>
      </c>
      <c r="B1904" s="524" t="s">
        <v>17217</v>
      </c>
      <c r="C1904" s="525" t="s">
        <v>775</v>
      </c>
      <c r="D1904" s="372">
        <v>94.49</v>
      </c>
      <c r="H1904" s="574"/>
    </row>
    <row r="1905" spans="1:8" ht="24.95" customHeight="1" x14ac:dyDescent="0.2">
      <c r="A1905" s="524">
        <v>447</v>
      </c>
      <c r="B1905" s="524" t="s">
        <v>17185</v>
      </c>
      <c r="C1905" s="525"/>
      <c r="D1905" s="372"/>
      <c r="H1905" s="574"/>
    </row>
    <row r="1906" spans="1:8" ht="24.95" customHeight="1" x14ac:dyDescent="0.2">
      <c r="A1906" s="524">
        <v>44711</v>
      </c>
      <c r="B1906" s="524" t="s">
        <v>17218</v>
      </c>
      <c r="C1906" s="525" t="s">
        <v>775</v>
      </c>
      <c r="D1906" s="372">
        <v>94.49</v>
      </c>
      <c r="H1906" s="574"/>
    </row>
    <row r="1907" spans="1:8" ht="24.95" customHeight="1" x14ac:dyDescent="0.2">
      <c r="A1907" s="524">
        <v>44712</v>
      </c>
      <c r="B1907" s="524" t="s">
        <v>17219</v>
      </c>
      <c r="C1907" s="525" t="s">
        <v>775</v>
      </c>
      <c r="D1907" s="372">
        <v>53.13</v>
      </c>
      <c r="H1907" s="574"/>
    </row>
    <row r="1908" spans="1:8" ht="24.95" customHeight="1" x14ac:dyDescent="0.2">
      <c r="A1908" s="524">
        <v>44715</v>
      </c>
      <c r="B1908" s="524" t="s">
        <v>17220</v>
      </c>
      <c r="C1908" s="525" t="s">
        <v>775</v>
      </c>
      <c r="D1908" s="372">
        <v>6.3</v>
      </c>
      <c r="H1908" s="574"/>
    </row>
    <row r="1909" spans="1:8" ht="24.95" customHeight="1" x14ac:dyDescent="0.2">
      <c r="A1909" s="524">
        <v>44735</v>
      </c>
      <c r="B1909" s="524" t="s">
        <v>19160</v>
      </c>
      <c r="C1909" s="525" t="s">
        <v>775</v>
      </c>
      <c r="D1909" s="372">
        <v>93.88</v>
      </c>
      <c r="H1909" s="574"/>
    </row>
    <row r="1910" spans="1:8" ht="24.95" customHeight="1" x14ac:dyDescent="0.2">
      <c r="A1910" s="524">
        <v>44736</v>
      </c>
      <c r="B1910" s="524" t="s">
        <v>19161</v>
      </c>
      <c r="C1910" s="525" t="s">
        <v>775</v>
      </c>
      <c r="D1910" s="372">
        <v>96.5</v>
      </c>
      <c r="H1910" s="574"/>
    </row>
    <row r="1911" spans="1:8" ht="24.95" customHeight="1" x14ac:dyDescent="0.2">
      <c r="A1911" s="524">
        <v>44740</v>
      </c>
      <c r="B1911" s="524" t="s">
        <v>17221</v>
      </c>
      <c r="C1911" s="525" t="s">
        <v>775</v>
      </c>
      <c r="D1911" s="372">
        <v>10.74</v>
      </c>
      <c r="H1911" s="574"/>
    </row>
    <row r="1912" spans="1:8" ht="24.95" customHeight="1" x14ac:dyDescent="0.2">
      <c r="A1912" s="524">
        <v>44760</v>
      </c>
      <c r="B1912" s="524" t="s">
        <v>19162</v>
      </c>
      <c r="C1912" s="525" t="s">
        <v>775</v>
      </c>
      <c r="D1912" s="372">
        <v>21.48</v>
      </c>
      <c r="H1912" s="574"/>
    </row>
    <row r="1913" spans="1:8" ht="24.95" customHeight="1" x14ac:dyDescent="0.2">
      <c r="A1913" s="524">
        <v>44781</v>
      </c>
      <c r="B1913" s="524" t="s">
        <v>17222</v>
      </c>
      <c r="C1913" s="525" t="s">
        <v>775</v>
      </c>
      <c r="D1913" s="372">
        <v>8.33</v>
      </c>
      <c r="H1913" s="574"/>
    </row>
    <row r="1914" spans="1:8" ht="24.95" customHeight="1" x14ac:dyDescent="0.2">
      <c r="A1914" s="524">
        <v>44783</v>
      </c>
      <c r="B1914" s="524" t="s">
        <v>17223</v>
      </c>
      <c r="C1914" s="525" t="s">
        <v>775</v>
      </c>
      <c r="D1914" s="372">
        <v>272.36</v>
      </c>
      <c r="H1914" s="574"/>
    </row>
    <row r="1915" spans="1:8" ht="24.95" customHeight="1" x14ac:dyDescent="0.2">
      <c r="A1915" s="524">
        <v>44793</v>
      </c>
      <c r="B1915" s="524" t="s">
        <v>17224</v>
      </c>
      <c r="C1915" s="525" t="s">
        <v>775</v>
      </c>
      <c r="D1915" s="372">
        <v>919.8</v>
      </c>
      <c r="H1915" s="574"/>
    </row>
    <row r="1916" spans="1:8" ht="24.95" customHeight="1" x14ac:dyDescent="0.2">
      <c r="A1916" s="524">
        <v>448</v>
      </c>
      <c r="B1916" s="524" t="s">
        <v>17185</v>
      </c>
      <c r="C1916" s="525"/>
      <c r="D1916" s="372"/>
      <c r="H1916" s="574"/>
    </row>
    <row r="1917" spans="1:8" ht="24.95" customHeight="1" x14ac:dyDescent="0.2">
      <c r="A1917" s="524">
        <v>44805</v>
      </c>
      <c r="B1917" s="524" t="s">
        <v>17225</v>
      </c>
      <c r="C1917" s="525" t="s">
        <v>775</v>
      </c>
      <c r="D1917" s="372">
        <v>391.8</v>
      </c>
      <c r="H1917" s="574"/>
    </row>
    <row r="1918" spans="1:8" ht="24.95" customHeight="1" x14ac:dyDescent="0.2">
      <c r="A1918" s="524">
        <v>44808</v>
      </c>
      <c r="B1918" s="524" t="s">
        <v>19163</v>
      </c>
      <c r="C1918" s="525" t="s">
        <v>775</v>
      </c>
      <c r="D1918" s="372">
        <v>27.99</v>
      </c>
      <c r="H1918" s="574"/>
    </row>
    <row r="1919" spans="1:8" ht="24.95" customHeight="1" x14ac:dyDescent="0.2">
      <c r="A1919" s="524">
        <v>44833</v>
      </c>
      <c r="B1919" s="524" t="s">
        <v>17226</v>
      </c>
      <c r="C1919" s="525" t="s">
        <v>775</v>
      </c>
      <c r="D1919" s="372">
        <v>11.69</v>
      </c>
      <c r="H1919" s="574"/>
    </row>
    <row r="1920" spans="1:8" ht="24.95" customHeight="1" x14ac:dyDescent="0.2">
      <c r="A1920" s="524">
        <v>44851</v>
      </c>
      <c r="B1920" s="524" t="s">
        <v>17227</v>
      </c>
      <c r="C1920" s="525" t="s">
        <v>775</v>
      </c>
      <c r="D1920" s="372">
        <v>20.67</v>
      </c>
      <c r="H1920" s="574"/>
    </row>
    <row r="1921" spans="1:8" ht="24.95" customHeight="1" x14ac:dyDescent="0.2">
      <c r="A1921" s="524">
        <v>44852</v>
      </c>
      <c r="B1921" s="524" t="s">
        <v>17228</v>
      </c>
      <c r="C1921" s="525" t="s">
        <v>775</v>
      </c>
      <c r="D1921" s="372">
        <v>39.4</v>
      </c>
      <c r="H1921" s="574"/>
    </row>
    <row r="1922" spans="1:8" ht="24.95" customHeight="1" x14ac:dyDescent="0.2">
      <c r="A1922" s="524">
        <v>44871</v>
      </c>
      <c r="B1922" s="524" t="s">
        <v>17229</v>
      </c>
      <c r="C1922" s="525" t="s">
        <v>775</v>
      </c>
      <c r="D1922" s="372">
        <v>50.39</v>
      </c>
      <c r="H1922" s="574"/>
    </row>
    <row r="1923" spans="1:8" ht="24.95" customHeight="1" x14ac:dyDescent="0.2">
      <c r="A1923" s="524">
        <v>449</v>
      </c>
      <c r="B1923" s="524" t="s">
        <v>17230</v>
      </c>
      <c r="C1923" s="525"/>
      <c r="D1923" s="372"/>
      <c r="H1923" s="574"/>
    </row>
    <row r="1924" spans="1:8" ht="24.95" customHeight="1" x14ac:dyDescent="0.2">
      <c r="A1924" s="524">
        <v>44905</v>
      </c>
      <c r="B1924" s="524" t="s">
        <v>17231</v>
      </c>
      <c r="C1924" s="525" t="s">
        <v>775</v>
      </c>
      <c r="D1924" s="372">
        <v>72.150000000000006</v>
      </c>
      <c r="H1924" s="574"/>
    </row>
    <row r="1925" spans="1:8" ht="24.95" customHeight="1" x14ac:dyDescent="0.2">
      <c r="A1925" s="524">
        <v>44951</v>
      </c>
      <c r="B1925" s="524" t="s">
        <v>19164</v>
      </c>
      <c r="C1925" s="525" t="s">
        <v>775</v>
      </c>
      <c r="D1925" s="372">
        <v>27.99</v>
      </c>
      <c r="H1925" s="574"/>
    </row>
    <row r="1926" spans="1:8" ht="24.95" customHeight="1" x14ac:dyDescent="0.2">
      <c r="A1926" s="524">
        <v>450</v>
      </c>
      <c r="B1926" s="524" t="s">
        <v>17232</v>
      </c>
      <c r="C1926" s="525"/>
      <c r="D1926" s="372"/>
      <c r="H1926" s="574"/>
    </row>
    <row r="1927" spans="1:8" ht="24.95" customHeight="1" x14ac:dyDescent="0.2">
      <c r="A1927" s="524">
        <v>45001</v>
      </c>
      <c r="B1927" s="524" t="s">
        <v>17233</v>
      </c>
      <c r="C1927" s="525" t="s">
        <v>775</v>
      </c>
      <c r="D1927" s="372">
        <v>13.36</v>
      </c>
      <c r="H1927" s="574"/>
    </row>
    <row r="1928" spans="1:8" ht="24.95" customHeight="1" x14ac:dyDescent="0.2">
      <c r="A1928" s="524">
        <v>45002</v>
      </c>
      <c r="B1928" s="524" t="s">
        <v>17234</v>
      </c>
      <c r="C1928" s="525" t="s">
        <v>775</v>
      </c>
      <c r="D1928" s="372">
        <v>18.41</v>
      </c>
      <c r="H1928" s="574"/>
    </row>
    <row r="1929" spans="1:8" ht="24.95" customHeight="1" x14ac:dyDescent="0.2">
      <c r="A1929" s="524">
        <v>45003</v>
      </c>
      <c r="B1929" s="524" t="s">
        <v>17235</v>
      </c>
      <c r="C1929" s="525" t="s">
        <v>775</v>
      </c>
      <c r="D1929" s="372">
        <v>26.13</v>
      </c>
      <c r="H1929" s="574"/>
    </row>
    <row r="1930" spans="1:8" ht="24.95" customHeight="1" x14ac:dyDescent="0.2">
      <c r="A1930" s="524">
        <v>45005</v>
      </c>
      <c r="B1930" s="524" t="s">
        <v>17236</v>
      </c>
      <c r="C1930" s="525" t="s">
        <v>775</v>
      </c>
      <c r="D1930" s="372">
        <v>48.46</v>
      </c>
      <c r="H1930" s="574"/>
    </row>
    <row r="1931" spans="1:8" ht="24.95" customHeight="1" x14ac:dyDescent="0.2">
      <c r="A1931" s="524">
        <v>45017</v>
      </c>
      <c r="B1931" s="524" t="s">
        <v>17237</v>
      </c>
      <c r="C1931" s="525" t="s">
        <v>775</v>
      </c>
      <c r="D1931" s="372">
        <v>1.77</v>
      </c>
      <c r="H1931" s="574"/>
    </row>
    <row r="1932" spans="1:8" ht="24.95" customHeight="1" x14ac:dyDescent="0.2">
      <c r="A1932" s="524">
        <v>45020</v>
      </c>
      <c r="B1932" s="524" t="s">
        <v>17238</v>
      </c>
      <c r="C1932" s="525" t="s">
        <v>775</v>
      </c>
      <c r="D1932" s="372">
        <v>2.9</v>
      </c>
      <c r="H1932" s="574"/>
    </row>
    <row r="1933" spans="1:8" ht="24.95" customHeight="1" x14ac:dyDescent="0.2">
      <c r="A1933" s="524">
        <v>45021</v>
      </c>
      <c r="B1933" s="524" t="s">
        <v>17239</v>
      </c>
      <c r="C1933" s="525" t="s">
        <v>775</v>
      </c>
      <c r="D1933" s="372">
        <v>2.95</v>
      </c>
      <c r="H1933" s="574"/>
    </row>
    <row r="1934" spans="1:8" ht="24.95" customHeight="1" x14ac:dyDescent="0.2">
      <c r="A1934" s="524">
        <v>45035</v>
      </c>
      <c r="B1934" s="524" t="s">
        <v>17240</v>
      </c>
      <c r="C1934" s="525" t="s">
        <v>775</v>
      </c>
      <c r="D1934" s="372">
        <v>46.29</v>
      </c>
      <c r="H1934" s="574"/>
    </row>
    <row r="1935" spans="1:8" ht="24.95" customHeight="1" x14ac:dyDescent="0.2">
      <c r="A1935" s="524">
        <v>45037</v>
      </c>
      <c r="B1935" s="524" t="s">
        <v>17241</v>
      </c>
      <c r="C1935" s="525" t="s">
        <v>775</v>
      </c>
      <c r="D1935" s="372">
        <v>195.88</v>
      </c>
      <c r="H1935" s="574"/>
    </row>
    <row r="1936" spans="1:8" ht="24.95" customHeight="1" x14ac:dyDescent="0.2">
      <c r="A1936" s="524">
        <v>45044</v>
      </c>
      <c r="B1936" s="524" t="s">
        <v>17242</v>
      </c>
      <c r="C1936" s="525" t="s">
        <v>775</v>
      </c>
      <c r="D1936" s="372">
        <v>28.98</v>
      </c>
      <c r="H1936" s="574"/>
    </row>
    <row r="1937" spans="1:8" ht="24.95" customHeight="1" x14ac:dyDescent="0.2">
      <c r="A1937" s="524">
        <v>45067</v>
      </c>
      <c r="B1937" s="524" t="s">
        <v>17243</v>
      </c>
      <c r="C1937" s="525" t="s">
        <v>775</v>
      </c>
      <c r="D1937" s="372">
        <v>16.14</v>
      </c>
      <c r="H1937" s="574"/>
    </row>
    <row r="1938" spans="1:8" ht="24.95" customHeight="1" x14ac:dyDescent="0.2">
      <c r="A1938" s="524">
        <v>451</v>
      </c>
      <c r="B1938" s="524" t="s">
        <v>17244</v>
      </c>
      <c r="C1938" s="525"/>
      <c r="D1938" s="372"/>
      <c r="H1938" s="574"/>
    </row>
    <row r="1939" spans="1:8" ht="24.95" customHeight="1" x14ac:dyDescent="0.2">
      <c r="A1939" s="524">
        <v>45104</v>
      </c>
      <c r="B1939" s="524" t="s">
        <v>17245</v>
      </c>
      <c r="C1939" s="525" t="s">
        <v>775</v>
      </c>
      <c r="D1939" s="372">
        <v>1.69</v>
      </c>
      <c r="H1939" s="574"/>
    </row>
    <row r="1940" spans="1:8" ht="24.95" customHeight="1" x14ac:dyDescent="0.2">
      <c r="A1940" s="524">
        <v>452</v>
      </c>
      <c r="B1940" s="524" t="s">
        <v>17244</v>
      </c>
      <c r="C1940" s="525"/>
      <c r="D1940" s="372"/>
      <c r="H1940" s="574"/>
    </row>
    <row r="1941" spans="1:8" ht="24.95" customHeight="1" x14ac:dyDescent="0.2">
      <c r="A1941" s="524">
        <v>45270</v>
      </c>
      <c r="B1941" s="524" t="s">
        <v>17246</v>
      </c>
      <c r="C1941" s="525" t="s">
        <v>775</v>
      </c>
      <c r="D1941" s="372">
        <v>8.35</v>
      </c>
      <c r="H1941" s="574"/>
    </row>
    <row r="1942" spans="1:8" ht="24.95" customHeight="1" x14ac:dyDescent="0.2">
      <c r="A1942" s="524">
        <v>453</v>
      </c>
      <c r="B1942" s="524" t="s">
        <v>17247</v>
      </c>
      <c r="C1942" s="525"/>
      <c r="D1942" s="372"/>
      <c r="H1942" s="574"/>
    </row>
    <row r="1943" spans="1:8" ht="24.95" customHeight="1" x14ac:dyDescent="0.2">
      <c r="A1943" s="524">
        <v>45333</v>
      </c>
      <c r="B1943" s="524" t="s">
        <v>17248</v>
      </c>
      <c r="C1943" s="525" t="s">
        <v>775</v>
      </c>
      <c r="D1943" s="372">
        <v>130.22</v>
      </c>
      <c r="H1943" s="574"/>
    </row>
    <row r="1944" spans="1:8" ht="24.95" customHeight="1" x14ac:dyDescent="0.2">
      <c r="A1944" s="524">
        <v>45363</v>
      </c>
      <c r="B1944" s="524" t="s">
        <v>17249</v>
      </c>
      <c r="C1944" s="525" t="s">
        <v>775</v>
      </c>
      <c r="D1944" s="372">
        <v>171.58</v>
      </c>
      <c r="H1944" s="574"/>
    </row>
    <row r="1945" spans="1:8" ht="24.95" customHeight="1" x14ac:dyDescent="0.2">
      <c r="A1945" s="524">
        <v>45364</v>
      </c>
      <c r="B1945" s="524" t="s">
        <v>17250</v>
      </c>
      <c r="C1945" s="525" t="s">
        <v>775</v>
      </c>
      <c r="D1945" s="372">
        <v>196.7</v>
      </c>
      <c r="H1945" s="574"/>
    </row>
    <row r="1946" spans="1:8" ht="24.95" customHeight="1" x14ac:dyDescent="0.2">
      <c r="A1946" s="524">
        <v>45373</v>
      </c>
      <c r="B1946" s="524" t="s">
        <v>17251</v>
      </c>
      <c r="C1946" s="525" t="s">
        <v>775</v>
      </c>
      <c r="D1946" s="372">
        <v>138.71</v>
      </c>
      <c r="H1946" s="574"/>
    </row>
    <row r="1947" spans="1:8" ht="24.95" customHeight="1" x14ac:dyDescent="0.2">
      <c r="A1947" s="524">
        <v>454</v>
      </c>
      <c r="B1947" s="524" t="s">
        <v>3565</v>
      </c>
      <c r="C1947" s="525"/>
      <c r="D1947" s="372"/>
      <c r="H1947" s="574"/>
    </row>
    <row r="1948" spans="1:8" ht="24.95" customHeight="1" x14ac:dyDescent="0.2">
      <c r="A1948" s="524">
        <v>45442</v>
      </c>
      <c r="B1948" s="524" t="s">
        <v>17252</v>
      </c>
      <c r="C1948" s="525" t="s">
        <v>775</v>
      </c>
      <c r="D1948" s="372">
        <v>1925.49</v>
      </c>
      <c r="H1948" s="574"/>
    </row>
    <row r="1949" spans="1:8" ht="24.95" customHeight="1" x14ac:dyDescent="0.2">
      <c r="A1949" s="524">
        <v>455</v>
      </c>
      <c r="B1949" s="524" t="s">
        <v>17253</v>
      </c>
      <c r="C1949" s="525"/>
      <c r="D1949" s="372"/>
      <c r="H1949" s="574"/>
    </row>
    <row r="1950" spans="1:8" ht="24.95" customHeight="1" x14ac:dyDescent="0.2">
      <c r="A1950" s="524">
        <v>45501</v>
      </c>
      <c r="B1950" s="524" t="s">
        <v>19165</v>
      </c>
      <c r="C1950" s="525" t="s">
        <v>775</v>
      </c>
      <c r="D1950" s="372">
        <v>6.55</v>
      </c>
      <c r="H1950" s="574"/>
    </row>
    <row r="1951" spans="1:8" ht="24.95" customHeight="1" x14ac:dyDescent="0.2">
      <c r="A1951" s="524">
        <v>45502</v>
      </c>
      <c r="B1951" s="524" t="s">
        <v>19166</v>
      </c>
      <c r="C1951" s="525" t="s">
        <v>775</v>
      </c>
      <c r="D1951" s="372">
        <v>8.14</v>
      </c>
      <c r="H1951" s="574"/>
    </row>
    <row r="1952" spans="1:8" ht="24.95" customHeight="1" x14ac:dyDescent="0.2">
      <c r="A1952" s="524">
        <v>45505</v>
      </c>
      <c r="B1952" s="524" t="s">
        <v>19167</v>
      </c>
      <c r="C1952" s="525" t="s">
        <v>775</v>
      </c>
      <c r="D1952" s="372">
        <v>7.73</v>
      </c>
      <c r="H1952" s="574"/>
    </row>
    <row r="1953" spans="1:8" ht="24.95" customHeight="1" x14ac:dyDescent="0.2">
      <c r="A1953" s="524">
        <v>45519</v>
      </c>
      <c r="B1953" s="524" t="s">
        <v>19168</v>
      </c>
      <c r="C1953" s="525" t="s">
        <v>775</v>
      </c>
      <c r="D1953" s="372">
        <v>11.14</v>
      </c>
      <c r="H1953" s="574"/>
    </row>
    <row r="1954" spans="1:8" ht="24.95" customHeight="1" x14ac:dyDescent="0.2">
      <c r="A1954" s="524">
        <v>45520</v>
      </c>
      <c r="B1954" s="524" t="s">
        <v>19169</v>
      </c>
      <c r="C1954" s="525" t="s">
        <v>775</v>
      </c>
      <c r="D1954" s="372">
        <v>9.4600000000000009</v>
      </c>
      <c r="H1954" s="574"/>
    </row>
    <row r="1955" spans="1:8" ht="24.95" customHeight="1" x14ac:dyDescent="0.2">
      <c r="A1955" s="524">
        <v>45523</v>
      </c>
      <c r="B1955" s="524" t="s">
        <v>17254</v>
      </c>
      <c r="C1955" s="525" t="s">
        <v>775</v>
      </c>
      <c r="D1955" s="372">
        <v>9.5299999999999994</v>
      </c>
      <c r="H1955" s="574"/>
    </row>
    <row r="1956" spans="1:8" ht="24.95" customHeight="1" x14ac:dyDescent="0.2">
      <c r="A1956" s="524">
        <v>45525</v>
      </c>
      <c r="B1956" s="524" t="s">
        <v>17255</v>
      </c>
      <c r="C1956" s="525" t="s">
        <v>775</v>
      </c>
      <c r="D1956" s="372">
        <v>5.0199999999999996</v>
      </c>
      <c r="H1956" s="574"/>
    </row>
    <row r="1957" spans="1:8" ht="24.95" customHeight="1" x14ac:dyDescent="0.2">
      <c r="A1957" s="524">
        <v>45526</v>
      </c>
      <c r="B1957" s="524" t="s">
        <v>17256</v>
      </c>
      <c r="C1957" s="525" t="s">
        <v>775</v>
      </c>
      <c r="D1957" s="372">
        <v>12.41</v>
      </c>
      <c r="H1957" s="574"/>
    </row>
    <row r="1958" spans="1:8" ht="24.95" customHeight="1" x14ac:dyDescent="0.2">
      <c r="A1958" s="524">
        <v>460</v>
      </c>
      <c r="B1958" s="524" t="s">
        <v>17257</v>
      </c>
      <c r="C1958" s="525"/>
      <c r="D1958" s="372"/>
      <c r="H1958" s="574"/>
    </row>
    <row r="1959" spans="1:8" ht="24.95" customHeight="1" x14ac:dyDescent="0.2">
      <c r="A1959" s="524">
        <v>46001</v>
      </c>
      <c r="B1959" s="524" t="s">
        <v>17258</v>
      </c>
      <c r="C1959" s="525" t="s">
        <v>775</v>
      </c>
      <c r="D1959" s="372">
        <v>46.35</v>
      </c>
      <c r="H1959" s="574"/>
    </row>
    <row r="1960" spans="1:8" ht="24.95" customHeight="1" x14ac:dyDescent="0.2">
      <c r="A1960" s="524">
        <v>46002</v>
      </c>
      <c r="B1960" s="524" t="s">
        <v>17259</v>
      </c>
      <c r="C1960" s="525" t="s">
        <v>775</v>
      </c>
      <c r="D1960" s="372">
        <v>56</v>
      </c>
      <c r="H1960" s="574"/>
    </row>
    <row r="1961" spans="1:8" ht="24.95" customHeight="1" x14ac:dyDescent="0.2">
      <c r="A1961" s="524">
        <v>46003</v>
      </c>
      <c r="B1961" s="524" t="s">
        <v>17260</v>
      </c>
      <c r="C1961" s="525" t="s">
        <v>775</v>
      </c>
      <c r="D1961" s="372">
        <v>116.33</v>
      </c>
      <c r="H1961" s="574"/>
    </row>
    <row r="1962" spans="1:8" ht="24.95" customHeight="1" x14ac:dyDescent="0.2">
      <c r="A1962" s="524">
        <v>46004</v>
      </c>
      <c r="B1962" s="524" t="s">
        <v>17261</v>
      </c>
      <c r="C1962" s="525" t="s">
        <v>775</v>
      </c>
      <c r="D1962" s="372">
        <v>117.67</v>
      </c>
      <c r="H1962" s="574"/>
    </row>
    <row r="1963" spans="1:8" ht="24.95" customHeight="1" x14ac:dyDescent="0.2">
      <c r="A1963" s="524">
        <v>46009</v>
      </c>
      <c r="B1963" s="524" t="s">
        <v>17262</v>
      </c>
      <c r="C1963" s="525" t="s">
        <v>775</v>
      </c>
      <c r="D1963" s="372">
        <v>32.81</v>
      </c>
      <c r="H1963" s="574"/>
    </row>
    <row r="1964" spans="1:8" ht="24.95" customHeight="1" x14ac:dyDescent="0.2">
      <c r="A1964" s="524">
        <v>46027</v>
      </c>
      <c r="B1964" s="524" t="s">
        <v>17263</v>
      </c>
      <c r="C1964" s="525" t="s">
        <v>775</v>
      </c>
      <c r="D1964" s="372">
        <v>21.06</v>
      </c>
      <c r="H1964" s="574"/>
    </row>
    <row r="1965" spans="1:8" ht="24.95" customHeight="1" x14ac:dyDescent="0.2">
      <c r="A1965" s="524">
        <v>46028</v>
      </c>
      <c r="B1965" s="524" t="s">
        <v>17264</v>
      </c>
      <c r="C1965" s="525" t="s">
        <v>775</v>
      </c>
      <c r="D1965" s="372">
        <v>44.41</v>
      </c>
      <c r="H1965" s="574"/>
    </row>
    <row r="1966" spans="1:8" ht="24.95" customHeight="1" x14ac:dyDescent="0.2">
      <c r="A1966" s="524">
        <v>46036</v>
      </c>
      <c r="B1966" s="524" t="s">
        <v>17265</v>
      </c>
      <c r="C1966" s="525" t="s">
        <v>775</v>
      </c>
      <c r="D1966" s="372">
        <v>35.35</v>
      </c>
      <c r="H1966" s="574"/>
    </row>
    <row r="1967" spans="1:8" ht="24.95" customHeight="1" x14ac:dyDescent="0.2">
      <c r="A1967" s="524">
        <v>46038</v>
      </c>
      <c r="B1967" s="524" t="s">
        <v>17266</v>
      </c>
      <c r="C1967" s="525" t="s">
        <v>775</v>
      </c>
      <c r="D1967" s="372">
        <v>142.63</v>
      </c>
      <c r="H1967" s="574"/>
    </row>
    <row r="1968" spans="1:8" ht="24.95" customHeight="1" x14ac:dyDescent="0.2">
      <c r="A1968" s="524">
        <v>46043</v>
      </c>
      <c r="B1968" s="524" t="s">
        <v>17267</v>
      </c>
      <c r="C1968" s="525" t="s">
        <v>775</v>
      </c>
      <c r="D1968" s="372">
        <v>503.39</v>
      </c>
      <c r="H1968" s="574"/>
    </row>
    <row r="1969" spans="1:8" ht="24.95" customHeight="1" x14ac:dyDescent="0.2">
      <c r="A1969" s="524">
        <v>46058</v>
      </c>
      <c r="B1969" s="524" t="s">
        <v>17268</v>
      </c>
      <c r="C1969" s="525" t="s">
        <v>775</v>
      </c>
      <c r="D1969" s="372">
        <v>196.87</v>
      </c>
      <c r="H1969" s="574"/>
    </row>
    <row r="1970" spans="1:8" ht="24.95" customHeight="1" x14ac:dyDescent="0.2">
      <c r="A1970" s="524">
        <v>46078</v>
      </c>
      <c r="B1970" s="524" t="s">
        <v>17269</v>
      </c>
      <c r="C1970" s="525" t="s">
        <v>775</v>
      </c>
      <c r="D1970" s="372">
        <v>89.06</v>
      </c>
      <c r="H1970" s="574"/>
    </row>
    <row r="1971" spans="1:8" ht="24.95" customHeight="1" x14ac:dyDescent="0.2">
      <c r="A1971" s="524">
        <v>465</v>
      </c>
      <c r="B1971" s="524" t="s">
        <v>17270</v>
      </c>
      <c r="C1971" s="525"/>
      <c r="D1971" s="372"/>
      <c r="H1971" s="574"/>
    </row>
    <row r="1972" spans="1:8" ht="24.95" customHeight="1" x14ac:dyDescent="0.2">
      <c r="A1972" s="524">
        <v>46501</v>
      </c>
      <c r="B1972" s="524" t="s">
        <v>17271</v>
      </c>
      <c r="C1972" s="525" t="s">
        <v>775</v>
      </c>
      <c r="D1972" s="372">
        <v>46.07</v>
      </c>
      <c r="H1972" s="574"/>
    </row>
    <row r="1973" spans="1:8" ht="24.95" customHeight="1" x14ac:dyDescent="0.2">
      <c r="A1973" s="524">
        <v>46504</v>
      </c>
      <c r="B1973" s="524" t="s">
        <v>17272</v>
      </c>
      <c r="C1973" s="525" t="s">
        <v>775</v>
      </c>
      <c r="D1973" s="372">
        <v>6.65</v>
      </c>
      <c r="H1973" s="574"/>
    </row>
    <row r="1974" spans="1:8" ht="24.95" customHeight="1" x14ac:dyDescent="0.2">
      <c r="A1974" s="524">
        <v>46506</v>
      </c>
      <c r="B1974" s="524" t="s">
        <v>17273</v>
      </c>
      <c r="C1974" s="525" t="s">
        <v>775</v>
      </c>
      <c r="D1974" s="372">
        <v>18.87</v>
      </c>
      <c r="H1974" s="574"/>
    </row>
    <row r="1975" spans="1:8" ht="24.95" customHeight="1" x14ac:dyDescent="0.2">
      <c r="A1975" s="524">
        <v>46509</v>
      </c>
      <c r="B1975" s="524" t="s">
        <v>17274</v>
      </c>
      <c r="C1975" s="525" t="s">
        <v>775</v>
      </c>
      <c r="D1975" s="372">
        <v>6.46</v>
      </c>
      <c r="H1975" s="574"/>
    </row>
    <row r="1976" spans="1:8" ht="24.95" customHeight="1" x14ac:dyDescent="0.2">
      <c r="A1976" s="524">
        <v>46513</v>
      </c>
      <c r="B1976" s="524" t="s">
        <v>17275</v>
      </c>
      <c r="C1976" s="525" t="s">
        <v>775</v>
      </c>
      <c r="D1976" s="372">
        <v>47.3</v>
      </c>
      <c r="H1976" s="574"/>
    </row>
    <row r="1977" spans="1:8" ht="24.95" customHeight="1" x14ac:dyDescent="0.2">
      <c r="A1977" s="524">
        <v>46524</v>
      </c>
      <c r="B1977" s="524" t="s">
        <v>17276</v>
      </c>
      <c r="C1977" s="525" t="s">
        <v>775</v>
      </c>
      <c r="D1977" s="372">
        <v>6.52</v>
      </c>
      <c r="H1977" s="574"/>
    </row>
    <row r="1978" spans="1:8" ht="24.95" customHeight="1" x14ac:dyDescent="0.2">
      <c r="A1978" s="524">
        <v>46525</v>
      </c>
      <c r="B1978" s="524" t="s">
        <v>17277</v>
      </c>
      <c r="C1978" s="525" t="s">
        <v>775</v>
      </c>
      <c r="D1978" s="372">
        <v>6.52</v>
      </c>
      <c r="H1978" s="574"/>
    </row>
    <row r="1979" spans="1:8" ht="24.95" customHeight="1" x14ac:dyDescent="0.2">
      <c r="A1979" s="524">
        <v>466</v>
      </c>
      <c r="B1979" s="524" t="s">
        <v>17278</v>
      </c>
      <c r="C1979" s="525"/>
      <c r="D1979" s="372"/>
      <c r="H1979" s="574"/>
    </row>
    <row r="1980" spans="1:8" ht="24.95" customHeight="1" x14ac:dyDescent="0.2">
      <c r="A1980" s="524">
        <v>46636</v>
      </c>
      <c r="B1980" s="524" t="s">
        <v>17279</v>
      </c>
      <c r="C1980" s="525" t="s">
        <v>775</v>
      </c>
      <c r="D1980" s="372">
        <v>34</v>
      </c>
      <c r="H1980" s="574"/>
    </row>
    <row r="1981" spans="1:8" ht="24.95" customHeight="1" x14ac:dyDescent="0.2">
      <c r="A1981" s="524">
        <v>46656</v>
      </c>
      <c r="B1981" s="524" t="s">
        <v>17280</v>
      </c>
      <c r="C1981" s="525" t="s">
        <v>775</v>
      </c>
      <c r="D1981" s="372">
        <v>21.11</v>
      </c>
      <c r="H1981" s="574"/>
    </row>
    <row r="1982" spans="1:8" ht="24.95" customHeight="1" x14ac:dyDescent="0.2">
      <c r="A1982" s="524">
        <v>46689</v>
      </c>
      <c r="B1982" s="524" t="s">
        <v>17281</v>
      </c>
      <c r="C1982" s="525" t="s">
        <v>775</v>
      </c>
      <c r="D1982" s="372">
        <v>396.94</v>
      </c>
      <c r="H1982" s="574"/>
    </row>
    <row r="1983" spans="1:8" ht="24.95" customHeight="1" x14ac:dyDescent="0.2">
      <c r="A1983" s="524">
        <v>469</v>
      </c>
      <c r="B1983" s="524" t="s">
        <v>17282</v>
      </c>
      <c r="C1983" s="525"/>
      <c r="D1983" s="372"/>
      <c r="H1983" s="574"/>
    </row>
    <row r="1984" spans="1:8" ht="24.95" customHeight="1" x14ac:dyDescent="0.2">
      <c r="A1984" s="524">
        <v>46998</v>
      </c>
      <c r="B1984" s="524" t="s">
        <v>17283</v>
      </c>
      <c r="C1984" s="525" t="s">
        <v>775</v>
      </c>
      <c r="D1984" s="372">
        <v>114.04</v>
      </c>
      <c r="H1984" s="574"/>
    </row>
    <row r="1985" spans="1:8" ht="24.95" customHeight="1" x14ac:dyDescent="0.2">
      <c r="A1985" s="524">
        <v>472</v>
      </c>
      <c r="B1985" s="524" t="s">
        <v>17284</v>
      </c>
      <c r="C1985" s="525"/>
      <c r="D1985" s="372"/>
      <c r="H1985" s="574"/>
    </row>
    <row r="1986" spans="1:8" ht="24.95" customHeight="1" x14ac:dyDescent="0.2">
      <c r="A1986" s="524">
        <v>47206</v>
      </c>
      <c r="B1986" s="524" t="s">
        <v>17285</v>
      </c>
      <c r="C1986" s="525" t="s">
        <v>775</v>
      </c>
      <c r="D1986" s="372">
        <v>157.6</v>
      </c>
      <c r="H1986" s="574"/>
    </row>
    <row r="1987" spans="1:8" ht="24.95" customHeight="1" x14ac:dyDescent="0.2">
      <c r="A1987" s="524">
        <v>47239</v>
      </c>
      <c r="B1987" s="524" t="s">
        <v>17286</v>
      </c>
      <c r="C1987" s="525" t="s">
        <v>775</v>
      </c>
      <c r="D1987" s="372">
        <v>177.53</v>
      </c>
      <c r="H1987" s="574"/>
    </row>
    <row r="1988" spans="1:8" ht="24.95" customHeight="1" x14ac:dyDescent="0.2">
      <c r="A1988" s="524">
        <v>474</v>
      </c>
      <c r="B1988" s="524" t="s">
        <v>17282</v>
      </c>
      <c r="C1988" s="525"/>
      <c r="D1988" s="372"/>
      <c r="H1988" s="574"/>
    </row>
    <row r="1989" spans="1:8" ht="24.95" customHeight="1" x14ac:dyDescent="0.2">
      <c r="A1989" s="524">
        <v>47467</v>
      </c>
      <c r="B1989" s="524" t="s">
        <v>17287</v>
      </c>
      <c r="C1989" s="525" t="s">
        <v>775</v>
      </c>
      <c r="D1989" s="372">
        <v>97.84</v>
      </c>
      <c r="H1989" s="574"/>
    </row>
    <row r="1990" spans="1:8" ht="24.95" customHeight="1" x14ac:dyDescent="0.2">
      <c r="A1990" s="524">
        <v>475</v>
      </c>
      <c r="B1990" s="524" t="s">
        <v>17288</v>
      </c>
      <c r="C1990" s="525"/>
      <c r="D1990" s="372"/>
      <c r="H1990" s="574"/>
    </row>
    <row r="1991" spans="1:8" ht="24.95" customHeight="1" x14ac:dyDescent="0.2">
      <c r="A1991" s="524">
        <v>47526</v>
      </c>
      <c r="B1991" s="524" t="s">
        <v>17289</v>
      </c>
      <c r="C1991" s="525" t="s">
        <v>775</v>
      </c>
      <c r="D1991" s="372">
        <v>120.74</v>
      </c>
      <c r="H1991" s="574"/>
    </row>
    <row r="1992" spans="1:8" ht="24.95" customHeight="1" x14ac:dyDescent="0.2">
      <c r="A1992" s="524">
        <v>47527</v>
      </c>
      <c r="B1992" s="524" t="s">
        <v>17290</v>
      </c>
      <c r="C1992" s="525" t="s">
        <v>775</v>
      </c>
      <c r="D1992" s="372">
        <v>479.2</v>
      </c>
      <c r="H1992" s="574"/>
    </row>
    <row r="1993" spans="1:8" ht="24.95" customHeight="1" x14ac:dyDescent="0.2">
      <c r="A1993" s="524">
        <v>47530</v>
      </c>
      <c r="B1993" s="524" t="s">
        <v>17291</v>
      </c>
      <c r="C1993" s="525" t="s">
        <v>775</v>
      </c>
      <c r="D1993" s="372">
        <v>586.04999999999995</v>
      </c>
      <c r="H1993" s="574"/>
    </row>
    <row r="1994" spans="1:8" ht="24.95" customHeight="1" x14ac:dyDescent="0.2">
      <c r="A1994" s="524">
        <v>47561</v>
      </c>
      <c r="B1994" s="524" t="s">
        <v>17292</v>
      </c>
      <c r="C1994" s="525" t="s">
        <v>775</v>
      </c>
      <c r="D1994" s="372">
        <v>54.29</v>
      </c>
      <c r="H1994" s="574"/>
    </row>
    <row r="1995" spans="1:8" ht="24.95" customHeight="1" x14ac:dyDescent="0.2">
      <c r="A1995" s="524">
        <v>47566</v>
      </c>
      <c r="B1995" s="524" t="s">
        <v>17293</v>
      </c>
      <c r="C1995" s="525" t="s">
        <v>775</v>
      </c>
      <c r="D1995" s="372">
        <v>1066.8699999999999</v>
      </c>
      <c r="H1995" s="574"/>
    </row>
    <row r="1996" spans="1:8" ht="24.95" customHeight="1" x14ac:dyDescent="0.2">
      <c r="A1996" s="524">
        <v>47574</v>
      </c>
      <c r="B1996" s="524" t="s">
        <v>17294</v>
      </c>
      <c r="C1996" s="525" t="s">
        <v>775</v>
      </c>
      <c r="D1996" s="372">
        <v>2498.41</v>
      </c>
      <c r="H1996" s="574"/>
    </row>
    <row r="1997" spans="1:8" ht="24.95" customHeight="1" x14ac:dyDescent="0.2">
      <c r="A1997" s="524">
        <v>476</v>
      </c>
      <c r="B1997" s="524" t="s">
        <v>17295</v>
      </c>
      <c r="C1997" s="525"/>
      <c r="D1997" s="372"/>
      <c r="H1997" s="574"/>
    </row>
    <row r="1998" spans="1:8" ht="24.95" customHeight="1" x14ac:dyDescent="0.2">
      <c r="A1998" s="524">
        <v>47633</v>
      </c>
      <c r="B1998" s="524" t="s">
        <v>17296</v>
      </c>
      <c r="C1998" s="525" t="s">
        <v>775</v>
      </c>
      <c r="D1998" s="372">
        <v>1077.19</v>
      </c>
      <c r="H1998" s="574"/>
    </row>
    <row r="1999" spans="1:8" ht="24.95" customHeight="1" x14ac:dyDescent="0.2">
      <c r="A1999" s="524">
        <v>47634</v>
      </c>
      <c r="B1999" s="524" t="s">
        <v>17297</v>
      </c>
      <c r="C1999" s="525" t="s">
        <v>775</v>
      </c>
      <c r="D1999" s="372">
        <v>936.78</v>
      </c>
      <c r="H1999" s="574"/>
    </row>
    <row r="2000" spans="1:8" ht="24.95" customHeight="1" x14ac:dyDescent="0.2">
      <c r="A2000" s="524">
        <v>477</v>
      </c>
      <c r="B2000" s="524" t="s">
        <v>17295</v>
      </c>
      <c r="C2000" s="525"/>
      <c r="D2000" s="372"/>
      <c r="H2000" s="574"/>
    </row>
    <row r="2001" spans="1:8" ht="24.95" customHeight="1" x14ac:dyDescent="0.2">
      <c r="A2001" s="524">
        <v>47795</v>
      </c>
      <c r="B2001" s="524" t="s">
        <v>17298</v>
      </c>
      <c r="C2001" s="525" t="s">
        <v>775</v>
      </c>
      <c r="D2001" s="372">
        <v>480.17</v>
      </c>
      <c r="H2001" s="574"/>
    </row>
    <row r="2002" spans="1:8" ht="24.95" customHeight="1" x14ac:dyDescent="0.2">
      <c r="A2002" s="524">
        <v>478</v>
      </c>
      <c r="B2002" s="524" t="s">
        <v>17299</v>
      </c>
      <c r="C2002" s="525"/>
      <c r="D2002" s="372"/>
      <c r="H2002" s="574"/>
    </row>
    <row r="2003" spans="1:8" ht="24.95" customHeight="1" x14ac:dyDescent="0.2">
      <c r="A2003" s="524">
        <v>47855</v>
      </c>
      <c r="B2003" s="524" t="s">
        <v>17300</v>
      </c>
      <c r="C2003" s="525" t="s">
        <v>775</v>
      </c>
      <c r="D2003" s="372">
        <v>112.42</v>
      </c>
      <c r="H2003" s="574"/>
    </row>
    <row r="2004" spans="1:8" ht="24.95" customHeight="1" x14ac:dyDescent="0.2">
      <c r="A2004" s="524">
        <v>47862</v>
      </c>
      <c r="B2004" s="524" t="s">
        <v>17301</v>
      </c>
      <c r="C2004" s="525" t="s">
        <v>775</v>
      </c>
      <c r="D2004" s="372">
        <v>130.06</v>
      </c>
      <c r="H2004" s="574"/>
    </row>
    <row r="2005" spans="1:8" ht="24.95" customHeight="1" x14ac:dyDescent="0.2">
      <c r="A2005" s="524">
        <v>480</v>
      </c>
      <c r="B2005" s="524" t="s">
        <v>17302</v>
      </c>
      <c r="C2005" s="525"/>
      <c r="D2005" s="372"/>
      <c r="H2005" s="574"/>
    </row>
    <row r="2006" spans="1:8" ht="24.95" customHeight="1" x14ac:dyDescent="0.2">
      <c r="A2006" s="524">
        <v>48002</v>
      </c>
      <c r="B2006" s="524" t="s">
        <v>17303</v>
      </c>
      <c r="C2006" s="525" t="s">
        <v>775</v>
      </c>
      <c r="D2006" s="372">
        <v>49.41</v>
      </c>
      <c r="H2006" s="574"/>
    </row>
    <row r="2007" spans="1:8" ht="24.95" customHeight="1" x14ac:dyDescent="0.2">
      <c r="A2007" s="524">
        <v>48004</v>
      </c>
      <c r="B2007" s="524" t="s">
        <v>17304</v>
      </c>
      <c r="C2007" s="525" t="s">
        <v>775</v>
      </c>
      <c r="D2007" s="372">
        <v>129.13999999999999</v>
      </c>
      <c r="H2007" s="574"/>
    </row>
    <row r="2008" spans="1:8" ht="24.95" customHeight="1" x14ac:dyDescent="0.2">
      <c r="A2008" s="524">
        <v>48008</v>
      </c>
      <c r="B2008" s="524" t="s">
        <v>17305</v>
      </c>
      <c r="C2008" s="525" t="s">
        <v>775</v>
      </c>
      <c r="D2008" s="372">
        <v>101.76</v>
      </c>
      <c r="H2008" s="574"/>
    </row>
    <row r="2009" spans="1:8" ht="24.95" customHeight="1" x14ac:dyDescent="0.2">
      <c r="A2009" s="524">
        <v>48015</v>
      </c>
      <c r="B2009" s="524" t="s">
        <v>17306</v>
      </c>
      <c r="C2009" s="525" t="s">
        <v>775</v>
      </c>
      <c r="D2009" s="372">
        <v>92.16</v>
      </c>
      <c r="H2009" s="574"/>
    </row>
    <row r="2010" spans="1:8" ht="24.95" customHeight="1" x14ac:dyDescent="0.2">
      <c r="A2010" s="524">
        <v>48020</v>
      </c>
      <c r="B2010" s="524" t="s">
        <v>17307</v>
      </c>
      <c r="C2010" s="525" t="s">
        <v>775</v>
      </c>
      <c r="D2010" s="372">
        <v>9.25</v>
      </c>
      <c r="H2010" s="574"/>
    </row>
    <row r="2011" spans="1:8" ht="24.95" customHeight="1" x14ac:dyDescent="0.2">
      <c r="A2011" s="524">
        <v>48035</v>
      </c>
      <c r="B2011" s="524" t="s">
        <v>17308</v>
      </c>
      <c r="C2011" s="525" t="s">
        <v>775</v>
      </c>
      <c r="D2011" s="372">
        <v>29.01</v>
      </c>
      <c r="H2011" s="574"/>
    </row>
    <row r="2012" spans="1:8" ht="24.95" customHeight="1" x14ac:dyDescent="0.2">
      <c r="A2012" s="524">
        <v>48036</v>
      </c>
      <c r="B2012" s="524" t="s">
        <v>17309</v>
      </c>
      <c r="C2012" s="525" t="s">
        <v>775</v>
      </c>
      <c r="D2012" s="372">
        <v>78.739999999999995</v>
      </c>
      <c r="H2012" s="574"/>
    </row>
    <row r="2013" spans="1:8" ht="24.95" customHeight="1" x14ac:dyDescent="0.2">
      <c r="A2013" s="524">
        <v>48038</v>
      </c>
      <c r="B2013" s="524" t="s">
        <v>17310</v>
      </c>
      <c r="C2013" s="525" t="s">
        <v>775</v>
      </c>
      <c r="D2013" s="372">
        <v>12.38</v>
      </c>
      <c r="H2013" s="574"/>
    </row>
    <row r="2014" spans="1:8" ht="24.95" customHeight="1" x14ac:dyDescent="0.2">
      <c r="A2014" s="524">
        <v>48041</v>
      </c>
      <c r="B2014" s="524" t="s">
        <v>17311</v>
      </c>
      <c r="C2014" s="525" t="s">
        <v>775</v>
      </c>
      <c r="D2014" s="372">
        <v>165.21</v>
      </c>
      <c r="H2014" s="574"/>
    </row>
    <row r="2015" spans="1:8" ht="24.95" customHeight="1" x14ac:dyDescent="0.2">
      <c r="A2015" s="524">
        <v>48050</v>
      </c>
      <c r="B2015" s="524" t="s">
        <v>17312</v>
      </c>
      <c r="C2015" s="525" t="s">
        <v>775</v>
      </c>
      <c r="D2015" s="372">
        <v>12.97</v>
      </c>
      <c r="H2015" s="574"/>
    </row>
    <row r="2016" spans="1:8" ht="24.95" customHeight="1" x14ac:dyDescent="0.2">
      <c r="A2016" s="524">
        <v>48051</v>
      </c>
      <c r="B2016" s="524" t="s">
        <v>17313</v>
      </c>
      <c r="C2016" s="525" t="s">
        <v>775</v>
      </c>
      <c r="D2016" s="372">
        <v>9.8800000000000008</v>
      </c>
      <c r="H2016" s="574"/>
    </row>
    <row r="2017" spans="1:8" ht="24.95" customHeight="1" x14ac:dyDescent="0.2">
      <c r="A2017" s="524">
        <v>48052</v>
      </c>
      <c r="B2017" s="524" t="s">
        <v>17314</v>
      </c>
      <c r="C2017" s="525" t="s">
        <v>775</v>
      </c>
      <c r="D2017" s="372">
        <v>7.3</v>
      </c>
      <c r="H2017" s="574"/>
    </row>
    <row r="2018" spans="1:8" ht="24.95" customHeight="1" x14ac:dyDescent="0.2">
      <c r="A2018" s="524">
        <v>48053</v>
      </c>
      <c r="B2018" s="524" t="s">
        <v>17315</v>
      </c>
      <c r="C2018" s="525" t="s">
        <v>775</v>
      </c>
      <c r="D2018" s="372">
        <v>20.91</v>
      </c>
      <c r="H2018" s="574"/>
    </row>
    <row r="2019" spans="1:8" ht="24.95" customHeight="1" x14ac:dyDescent="0.2">
      <c r="A2019" s="524">
        <v>48054</v>
      </c>
      <c r="B2019" s="524" t="s">
        <v>17316</v>
      </c>
      <c r="C2019" s="525" t="s">
        <v>775</v>
      </c>
      <c r="D2019" s="372">
        <v>5.19</v>
      </c>
      <c r="H2019" s="574"/>
    </row>
    <row r="2020" spans="1:8" ht="24.95" customHeight="1" x14ac:dyDescent="0.2">
      <c r="A2020" s="524">
        <v>48055</v>
      </c>
      <c r="B2020" s="524" t="s">
        <v>17317</v>
      </c>
      <c r="C2020" s="525" t="s">
        <v>775</v>
      </c>
      <c r="D2020" s="372">
        <v>15.38</v>
      </c>
      <c r="H2020" s="574"/>
    </row>
    <row r="2021" spans="1:8" ht="24.95" customHeight="1" x14ac:dyDescent="0.2">
      <c r="A2021" s="524">
        <v>48056</v>
      </c>
      <c r="B2021" s="524" t="s">
        <v>17318</v>
      </c>
      <c r="C2021" s="525" t="s">
        <v>775</v>
      </c>
      <c r="D2021" s="372">
        <v>5.31</v>
      </c>
      <c r="H2021" s="574"/>
    </row>
    <row r="2022" spans="1:8" ht="24.95" customHeight="1" x14ac:dyDescent="0.2">
      <c r="A2022" s="524">
        <v>48057</v>
      </c>
      <c r="B2022" s="524" t="s">
        <v>17319</v>
      </c>
      <c r="C2022" s="525" t="s">
        <v>775</v>
      </c>
      <c r="D2022" s="372">
        <v>6.92</v>
      </c>
      <c r="H2022" s="574"/>
    </row>
    <row r="2023" spans="1:8" ht="24.95" customHeight="1" x14ac:dyDescent="0.2">
      <c r="A2023" s="524">
        <v>48064</v>
      </c>
      <c r="B2023" s="524" t="s">
        <v>17320</v>
      </c>
      <c r="C2023" s="525" t="s">
        <v>775</v>
      </c>
      <c r="D2023" s="372">
        <v>12.97</v>
      </c>
      <c r="H2023" s="574"/>
    </row>
    <row r="2024" spans="1:8" ht="24.95" customHeight="1" x14ac:dyDescent="0.2">
      <c r="A2024" s="524">
        <v>48067</v>
      </c>
      <c r="B2024" s="524" t="s">
        <v>17321</v>
      </c>
      <c r="C2024" s="525" t="s">
        <v>775</v>
      </c>
      <c r="D2024" s="372">
        <v>1.95</v>
      </c>
      <c r="H2024" s="574"/>
    </row>
    <row r="2025" spans="1:8" ht="24.95" customHeight="1" x14ac:dyDescent="0.2">
      <c r="A2025" s="524">
        <v>48070</v>
      </c>
      <c r="B2025" s="524" t="s">
        <v>17322</v>
      </c>
      <c r="C2025" s="525" t="s">
        <v>775</v>
      </c>
      <c r="D2025" s="372">
        <v>1.71</v>
      </c>
      <c r="H2025" s="574"/>
    </row>
    <row r="2026" spans="1:8" ht="24.95" customHeight="1" x14ac:dyDescent="0.2">
      <c r="A2026" s="524">
        <v>48085</v>
      </c>
      <c r="B2026" s="524" t="s">
        <v>17323</v>
      </c>
      <c r="C2026" s="525" t="s">
        <v>775</v>
      </c>
      <c r="D2026" s="372">
        <v>46.74</v>
      </c>
      <c r="H2026" s="574"/>
    </row>
    <row r="2027" spans="1:8" ht="24.95" customHeight="1" x14ac:dyDescent="0.2">
      <c r="A2027" s="524">
        <v>481</v>
      </c>
      <c r="B2027" s="524" t="s">
        <v>17324</v>
      </c>
      <c r="C2027" s="525"/>
      <c r="D2027" s="372"/>
      <c r="H2027" s="574"/>
    </row>
    <row r="2028" spans="1:8" ht="24.95" customHeight="1" x14ac:dyDescent="0.2">
      <c r="A2028" s="524">
        <v>48120</v>
      </c>
      <c r="B2028" s="524" t="s">
        <v>17325</v>
      </c>
      <c r="C2028" s="525" t="s">
        <v>775</v>
      </c>
      <c r="D2028" s="372">
        <v>9.8800000000000008</v>
      </c>
      <c r="H2028" s="574"/>
    </row>
    <row r="2029" spans="1:8" ht="24.95" customHeight="1" x14ac:dyDescent="0.2">
      <c r="A2029" s="524">
        <v>48145</v>
      </c>
      <c r="B2029" s="524" t="s">
        <v>17326</v>
      </c>
      <c r="C2029" s="525" t="s">
        <v>775</v>
      </c>
      <c r="D2029" s="372">
        <v>4.32</v>
      </c>
      <c r="H2029" s="574"/>
    </row>
    <row r="2030" spans="1:8" ht="24.95" customHeight="1" x14ac:dyDescent="0.2">
      <c r="A2030" s="524">
        <v>48146</v>
      </c>
      <c r="B2030" s="524" t="s">
        <v>17327</v>
      </c>
      <c r="C2030" s="525" t="s">
        <v>775</v>
      </c>
      <c r="D2030" s="372">
        <v>3.07</v>
      </c>
      <c r="H2030" s="574"/>
    </row>
    <row r="2031" spans="1:8" ht="24.95" customHeight="1" x14ac:dyDescent="0.2">
      <c r="A2031" s="524">
        <v>48149</v>
      </c>
      <c r="B2031" s="524" t="s">
        <v>17328</v>
      </c>
      <c r="C2031" s="525" t="s">
        <v>775</v>
      </c>
      <c r="D2031" s="372">
        <v>27.16</v>
      </c>
      <c r="H2031" s="574"/>
    </row>
    <row r="2032" spans="1:8" ht="24.95" customHeight="1" x14ac:dyDescent="0.2">
      <c r="A2032" s="524">
        <v>48150</v>
      </c>
      <c r="B2032" s="524" t="s">
        <v>17329</v>
      </c>
      <c r="C2032" s="525" t="s">
        <v>779</v>
      </c>
      <c r="D2032" s="372">
        <v>29.93</v>
      </c>
      <c r="H2032" s="574"/>
    </row>
    <row r="2033" spans="1:8" ht="24.95" customHeight="1" x14ac:dyDescent="0.2">
      <c r="A2033" s="524">
        <v>48151</v>
      </c>
      <c r="B2033" s="524" t="s">
        <v>17330</v>
      </c>
      <c r="C2033" s="525" t="s">
        <v>779</v>
      </c>
      <c r="D2033" s="372">
        <v>18.399999999999999</v>
      </c>
      <c r="H2033" s="574"/>
    </row>
    <row r="2034" spans="1:8" ht="24.95" customHeight="1" x14ac:dyDescent="0.2">
      <c r="A2034" s="524">
        <v>48152</v>
      </c>
      <c r="B2034" s="524" t="s">
        <v>17331</v>
      </c>
      <c r="C2034" s="525" t="s">
        <v>779</v>
      </c>
      <c r="D2034" s="372">
        <v>9.5500000000000007</v>
      </c>
      <c r="H2034" s="574"/>
    </row>
    <row r="2035" spans="1:8" ht="24.95" customHeight="1" x14ac:dyDescent="0.2">
      <c r="A2035" s="524">
        <v>483</v>
      </c>
      <c r="B2035" s="524" t="s">
        <v>17003</v>
      </c>
      <c r="C2035" s="525"/>
      <c r="D2035" s="372"/>
      <c r="H2035" s="574"/>
    </row>
    <row r="2036" spans="1:8" ht="24.95" customHeight="1" x14ac:dyDescent="0.2">
      <c r="A2036" s="524">
        <v>48316</v>
      </c>
      <c r="B2036" s="524" t="s">
        <v>17332</v>
      </c>
      <c r="C2036" s="525" t="s">
        <v>775</v>
      </c>
      <c r="D2036" s="372">
        <v>403.1</v>
      </c>
      <c r="H2036" s="574"/>
    </row>
    <row r="2037" spans="1:8" ht="24.95" customHeight="1" x14ac:dyDescent="0.2">
      <c r="A2037" s="524">
        <v>48340</v>
      </c>
      <c r="B2037" s="524" t="s">
        <v>17333</v>
      </c>
      <c r="C2037" s="525" t="s">
        <v>775</v>
      </c>
      <c r="D2037" s="372">
        <v>27.86</v>
      </c>
      <c r="H2037" s="574"/>
    </row>
    <row r="2038" spans="1:8" ht="24.95" customHeight="1" x14ac:dyDescent="0.2">
      <c r="A2038" s="524">
        <v>48341</v>
      </c>
      <c r="B2038" s="524" t="s">
        <v>17334</v>
      </c>
      <c r="C2038" s="525" t="s">
        <v>775</v>
      </c>
      <c r="D2038" s="372">
        <v>71.16</v>
      </c>
      <c r="H2038" s="574"/>
    </row>
    <row r="2039" spans="1:8" ht="24.95" customHeight="1" x14ac:dyDescent="0.2">
      <c r="A2039" s="524">
        <v>48342</v>
      </c>
      <c r="B2039" s="524" t="s">
        <v>17335</v>
      </c>
      <c r="C2039" s="525" t="s">
        <v>775</v>
      </c>
      <c r="D2039" s="372">
        <v>6.92</v>
      </c>
      <c r="H2039" s="574"/>
    </row>
    <row r="2040" spans="1:8" ht="24.95" customHeight="1" x14ac:dyDescent="0.2">
      <c r="A2040" s="524">
        <v>48390</v>
      </c>
      <c r="B2040" s="524" t="s">
        <v>17336</v>
      </c>
      <c r="C2040" s="525" t="s">
        <v>779</v>
      </c>
      <c r="D2040" s="372">
        <v>26.68</v>
      </c>
      <c r="H2040" s="574"/>
    </row>
    <row r="2041" spans="1:8" ht="24.95" customHeight="1" x14ac:dyDescent="0.2">
      <c r="A2041" s="524">
        <v>484</v>
      </c>
      <c r="B2041" s="524" t="s">
        <v>17337</v>
      </c>
      <c r="C2041" s="525"/>
      <c r="D2041" s="372"/>
      <c r="H2041" s="574"/>
    </row>
    <row r="2042" spans="1:8" ht="24.95" customHeight="1" x14ac:dyDescent="0.2">
      <c r="A2042" s="524">
        <v>48444</v>
      </c>
      <c r="B2042" s="524" t="s">
        <v>17338</v>
      </c>
      <c r="C2042" s="525" t="s">
        <v>775</v>
      </c>
      <c r="D2042" s="372">
        <v>17.25</v>
      </c>
      <c r="H2042" s="574"/>
    </row>
    <row r="2043" spans="1:8" ht="24.95" customHeight="1" x14ac:dyDescent="0.2">
      <c r="A2043" s="524">
        <v>48458</v>
      </c>
      <c r="B2043" s="524" t="s">
        <v>17339</v>
      </c>
      <c r="C2043" s="525" t="s">
        <v>775</v>
      </c>
      <c r="D2043" s="372">
        <v>1.66</v>
      </c>
      <c r="H2043" s="574"/>
    </row>
    <row r="2044" spans="1:8" ht="24.95" customHeight="1" x14ac:dyDescent="0.2">
      <c r="A2044" s="524">
        <v>48474</v>
      </c>
      <c r="B2044" s="524" t="s">
        <v>17340</v>
      </c>
      <c r="C2044" s="525" t="s">
        <v>775</v>
      </c>
      <c r="D2044" s="372">
        <v>117.01</v>
      </c>
      <c r="H2044" s="574"/>
    </row>
    <row r="2045" spans="1:8" ht="24.95" customHeight="1" x14ac:dyDescent="0.2">
      <c r="A2045" s="524">
        <v>485</v>
      </c>
      <c r="B2045" s="524" t="s">
        <v>17337</v>
      </c>
      <c r="C2045" s="525"/>
      <c r="D2045" s="372"/>
      <c r="H2045" s="574"/>
    </row>
    <row r="2046" spans="1:8" ht="24.95" customHeight="1" x14ac:dyDescent="0.2">
      <c r="A2046" s="524">
        <v>48502</v>
      </c>
      <c r="B2046" s="524" t="s">
        <v>17341</v>
      </c>
      <c r="C2046" s="525" t="s">
        <v>775</v>
      </c>
      <c r="D2046" s="372">
        <v>0.53</v>
      </c>
      <c r="H2046" s="574"/>
    </row>
    <row r="2047" spans="1:8" ht="24.95" customHeight="1" x14ac:dyDescent="0.2">
      <c r="A2047" s="524">
        <v>48503</v>
      </c>
      <c r="B2047" s="524" t="s">
        <v>17342</v>
      </c>
      <c r="C2047" s="525" t="s">
        <v>775</v>
      </c>
      <c r="D2047" s="372">
        <v>0.77</v>
      </c>
      <c r="H2047" s="574"/>
    </row>
    <row r="2048" spans="1:8" ht="24.95" customHeight="1" x14ac:dyDescent="0.2">
      <c r="A2048" s="524">
        <v>48505</v>
      </c>
      <c r="B2048" s="524" t="s">
        <v>17343</v>
      </c>
      <c r="C2048" s="525" t="s">
        <v>775</v>
      </c>
      <c r="D2048" s="372">
        <v>1.29</v>
      </c>
      <c r="H2048" s="574"/>
    </row>
    <row r="2049" spans="1:8" ht="24.95" customHeight="1" x14ac:dyDescent="0.2">
      <c r="A2049" s="524">
        <v>48506</v>
      </c>
      <c r="B2049" s="524" t="s">
        <v>17344</v>
      </c>
      <c r="C2049" s="525" t="s">
        <v>775</v>
      </c>
      <c r="D2049" s="372">
        <v>2.68</v>
      </c>
      <c r="H2049" s="574"/>
    </row>
    <row r="2050" spans="1:8" ht="24.95" customHeight="1" x14ac:dyDescent="0.2">
      <c r="A2050" s="524">
        <v>48508</v>
      </c>
      <c r="B2050" s="524" t="s">
        <v>17345</v>
      </c>
      <c r="C2050" s="525" t="s">
        <v>775</v>
      </c>
      <c r="D2050" s="372">
        <v>4.03</v>
      </c>
      <c r="H2050" s="574"/>
    </row>
    <row r="2051" spans="1:8" ht="24.95" customHeight="1" x14ac:dyDescent="0.2">
      <c r="A2051" s="524">
        <v>48510</v>
      </c>
      <c r="B2051" s="524" t="s">
        <v>17346</v>
      </c>
      <c r="C2051" s="525" t="s">
        <v>775</v>
      </c>
      <c r="D2051" s="372">
        <v>6.02</v>
      </c>
      <c r="H2051" s="574"/>
    </row>
    <row r="2052" spans="1:8" ht="24.95" customHeight="1" x14ac:dyDescent="0.2">
      <c r="A2052" s="524">
        <v>48512</v>
      </c>
      <c r="B2052" s="524" t="s">
        <v>17347</v>
      </c>
      <c r="C2052" s="525" t="s">
        <v>775</v>
      </c>
      <c r="D2052" s="372">
        <v>35.33</v>
      </c>
      <c r="H2052" s="574"/>
    </row>
    <row r="2053" spans="1:8" ht="24.95" customHeight="1" x14ac:dyDescent="0.2">
      <c r="A2053" s="524">
        <v>48516</v>
      </c>
      <c r="B2053" s="524" t="s">
        <v>17348</v>
      </c>
      <c r="C2053" s="525" t="s">
        <v>775</v>
      </c>
      <c r="D2053" s="372">
        <v>0.32</v>
      </c>
      <c r="H2053" s="574"/>
    </row>
    <row r="2054" spans="1:8" ht="24.95" customHeight="1" x14ac:dyDescent="0.2">
      <c r="A2054" s="524">
        <v>48517</v>
      </c>
      <c r="B2054" s="524" t="s">
        <v>17349</v>
      </c>
      <c r="C2054" s="525" t="s">
        <v>775</v>
      </c>
      <c r="D2054" s="372">
        <v>0.63</v>
      </c>
      <c r="H2054" s="574"/>
    </row>
    <row r="2055" spans="1:8" ht="24.95" customHeight="1" x14ac:dyDescent="0.2">
      <c r="A2055" s="524">
        <v>48519</v>
      </c>
      <c r="B2055" s="524" t="s">
        <v>17350</v>
      </c>
      <c r="C2055" s="525" t="s">
        <v>775</v>
      </c>
      <c r="D2055" s="372">
        <v>1.05</v>
      </c>
      <c r="H2055" s="574"/>
    </row>
    <row r="2056" spans="1:8" ht="24.95" customHeight="1" x14ac:dyDescent="0.2">
      <c r="A2056" s="524">
        <v>48520</v>
      </c>
      <c r="B2056" s="524" t="s">
        <v>17351</v>
      </c>
      <c r="C2056" s="525" t="s">
        <v>775</v>
      </c>
      <c r="D2056" s="372">
        <v>1.79</v>
      </c>
      <c r="H2056" s="574"/>
    </row>
    <row r="2057" spans="1:8" ht="24.95" customHeight="1" x14ac:dyDescent="0.2">
      <c r="A2057" s="524">
        <v>48522</v>
      </c>
      <c r="B2057" s="524" t="s">
        <v>17352</v>
      </c>
      <c r="C2057" s="525" t="s">
        <v>775</v>
      </c>
      <c r="D2057" s="372">
        <v>3.8</v>
      </c>
      <c r="H2057" s="574"/>
    </row>
    <row r="2058" spans="1:8" ht="24.95" customHeight="1" x14ac:dyDescent="0.2">
      <c r="A2058" s="524">
        <v>48524</v>
      </c>
      <c r="B2058" s="524" t="s">
        <v>17353</v>
      </c>
      <c r="C2058" s="525" t="s">
        <v>775</v>
      </c>
      <c r="D2058" s="372">
        <v>5.55</v>
      </c>
      <c r="H2058" s="574"/>
    </row>
    <row r="2059" spans="1:8" ht="24.95" customHeight="1" x14ac:dyDescent="0.2">
      <c r="A2059" s="524">
        <v>48525</v>
      </c>
      <c r="B2059" s="524" t="s">
        <v>17354</v>
      </c>
      <c r="C2059" s="525" t="s">
        <v>775</v>
      </c>
      <c r="D2059" s="372">
        <v>16</v>
      </c>
      <c r="H2059" s="574"/>
    </row>
    <row r="2060" spans="1:8" ht="24.95" customHeight="1" x14ac:dyDescent="0.2">
      <c r="A2060" s="524">
        <v>48534</v>
      </c>
      <c r="B2060" s="524" t="s">
        <v>17355</v>
      </c>
      <c r="C2060" s="525" t="s">
        <v>775</v>
      </c>
      <c r="D2060" s="372">
        <v>0.41</v>
      </c>
      <c r="H2060" s="574"/>
    </row>
    <row r="2061" spans="1:8" ht="24.95" customHeight="1" x14ac:dyDescent="0.2">
      <c r="A2061" s="524">
        <v>48538</v>
      </c>
      <c r="B2061" s="524" t="s">
        <v>17356</v>
      </c>
      <c r="C2061" s="525" t="s">
        <v>775</v>
      </c>
      <c r="D2061" s="372">
        <v>0.82</v>
      </c>
      <c r="H2061" s="574"/>
    </row>
    <row r="2062" spans="1:8" ht="24.95" customHeight="1" x14ac:dyDescent="0.2">
      <c r="A2062" s="524">
        <v>48553</v>
      </c>
      <c r="B2062" s="524" t="s">
        <v>17357</v>
      </c>
      <c r="C2062" s="525" t="s">
        <v>775</v>
      </c>
      <c r="D2062" s="372">
        <v>2.8</v>
      </c>
      <c r="H2062" s="574"/>
    </row>
    <row r="2063" spans="1:8" ht="24.95" customHeight="1" x14ac:dyDescent="0.2">
      <c r="A2063" s="524">
        <v>48556</v>
      </c>
      <c r="B2063" s="524" t="s">
        <v>17358</v>
      </c>
      <c r="C2063" s="525" t="s">
        <v>775</v>
      </c>
      <c r="D2063" s="372">
        <v>1.24</v>
      </c>
      <c r="H2063" s="574"/>
    </row>
    <row r="2064" spans="1:8" ht="24.95" customHeight="1" x14ac:dyDescent="0.2">
      <c r="A2064" s="524">
        <v>48589</v>
      </c>
      <c r="B2064" s="524" t="s">
        <v>17359</v>
      </c>
      <c r="C2064" s="525" t="s">
        <v>775</v>
      </c>
      <c r="D2064" s="372">
        <v>20.36</v>
      </c>
      <c r="H2064" s="574"/>
    </row>
    <row r="2065" spans="1:8" ht="24.95" customHeight="1" x14ac:dyDescent="0.2">
      <c r="A2065" s="524">
        <v>486</v>
      </c>
      <c r="B2065" s="524" t="s">
        <v>17337</v>
      </c>
      <c r="C2065" s="525"/>
      <c r="D2065" s="372"/>
      <c r="H2065" s="574"/>
    </row>
    <row r="2066" spans="1:8" ht="24.95" customHeight="1" x14ac:dyDescent="0.2">
      <c r="A2066" s="524">
        <v>48604</v>
      </c>
      <c r="B2066" s="524" t="s">
        <v>17360</v>
      </c>
      <c r="C2066" s="525" t="s">
        <v>775</v>
      </c>
      <c r="D2066" s="372">
        <v>1.34</v>
      </c>
      <c r="H2066" s="574"/>
    </row>
    <row r="2067" spans="1:8" ht="24.95" customHeight="1" x14ac:dyDescent="0.2">
      <c r="A2067" s="524">
        <v>48605</v>
      </c>
      <c r="B2067" s="524" t="s">
        <v>17361</v>
      </c>
      <c r="C2067" s="525" t="s">
        <v>775</v>
      </c>
      <c r="D2067" s="372">
        <v>2.4900000000000002</v>
      </c>
      <c r="H2067" s="574"/>
    </row>
    <row r="2068" spans="1:8" ht="24.95" customHeight="1" x14ac:dyDescent="0.2">
      <c r="A2068" s="524">
        <v>48606</v>
      </c>
      <c r="B2068" s="524" t="s">
        <v>17362</v>
      </c>
      <c r="C2068" s="525" t="s">
        <v>775</v>
      </c>
      <c r="D2068" s="372">
        <v>4.42</v>
      </c>
      <c r="H2068" s="574"/>
    </row>
    <row r="2069" spans="1:8" ht="24.95" customHeight="1" x14ac:dyDescent="0.2">
      <c r="A2069" s="524">
        <v>48607</v>
      </c>
      <c r="B2069" s="524" t="s">
        <v>17363</v>
      </c>
      <c r="C2069" s="525" t="s">
        <v>775</v>
      </c>
      <c r="D2069" s="372">
        <v>7.07</v>
      </c>
      <c r="H2069" s="574"/>
    </row>
    <row r="2070" spans="1:8" ht="24.95" customHeight="1" x14ac:dyDescent="0.2">
      <c r="A2070" s="524">
        <v>48634</v>
      </c>
      <c r="B2070" s="524" t="s">
        <v>17364</v>
      </c>
      <c r="C2070" s="525" t="s">
        <v>779</v>
      </c>
      <c r="D2070" s="372">
        <v>12.29</v>
      </c>
      <c r="H2070" s="574"/>
    </row>
    <row r="2071" spans="1:8" ht="24.95" customHeight="1" x14ac:dyDescent="0.2">
      <c r="A2071" s="524">
        <v>48678</v>
      </c>
      <c r="B2071" s="524" t="s">
        <v>17365</v>
      </c>
      <c r="C2071" s="525" t="s">
        <v>775</v>
      </c>
      <c r="D2071" s="372">
        <v>2.08</v>
      </c>
      <c r="H2071" s="574"/>
    </row>
    <row r="2072" spans="1:8" ht="24.95" customHeight="1" x14ac:dyDescent="0.2">
      <c r="A2072" s="524">
        <v>48679</v>
      </c>
      <c r="B2072" s="524" t="s">
        <v>17366</v>
      </c>
      <c r="C2072" s="525" t="s">
        <v>775</v>
      </c>
      <c r="D2072" s="372">
        <v>4.72</v>
      </c>
      <c r="H2072" s="574"/>
    </row>
    <row r="2073" spans="1:8" ht="24.95" customHeight="1" x14ac:dyDescent="0.2">
      <c r="A2073" s="524">
        <v>48680</v>
      </c>
      <c r="B2073" s="524" t="s">
        <v>17367</v>
      </c>
      <c r="C2073" s="525" t="s">
        <v>775</v>
      </c>
      <c r="D2073" s="372">
        <v>7.54</v>
      </c>
      <c r="H2073" s="574"/>
    </row>
    <row r="2074" spans="1:8" ht="24.95" customHeight="1" x14ac:dyDescent="0.2">
      <c r="A2074" s="524">
        <v>487</v>
      </c>
      <c r="B2074" s="524" t="s">
        <v>17368</v>
      </c>
      <c r="C2074" s="525"/>
      <c r="D2074" s="372"/>
      <c r="H2074" s="574"/>
    </row>
    <row r="2075" spans="1:8" ht="24.95" customHeight="1" x14ac:dyDescent="0.2">
      <c r="A2075" s="524">
        <v>48701</v>
      </c>
      <c r="B2075" s="524" t="s">
        <v>17369</v>
      </c>
      <c r="C2075" s="525" t="s">
        <v>779</v>
      </c>
      <c r="D2075" s="372">
        <v>7</v>
      </c>
      <c r="H2075" s="574"/>
    </row>
    <row r="2076" spans="1:8" ht="24.95" customHeight="1" x14ac:dyDescent="0.2">
      <c r="A2076" s="524">
        <v>48730</v>
      </c>
      <c r="B2076" s="524" t="s">
        <v>17370</v>
      </c>
      <c r="C2076" s="525" t="s">
        <v>775</v>
      </c>
      <c r="D2076" s="372">
        <v>70.400000000000006</v>
      </c>
      <c r="H2076" s="574"/>
    </row>
    <row r="2077" spans="1:8" ht="24.95" customHeight="1" x14ac:dyDescent="0.2">
      <c r="A2077" s="524">
        <v>48744</v>
      </c>
      <c r="B2077" s="524" t="s">
        <v>17371</v>
      </c>
      <c r="C2077" s="525" t="s">
        <v>775</v>
      </c>
      <c r="D2077" s="372">
        <v>53.81</v>
      </c>
      <c r="H2077" s="574"/>
    </row>
    <row r="2078" spans="1:8" ht="24.95" customHeight="1" x14ac:dyDescent="0.2">
      <c r="A2078" s="524">
        <v>48747</v>
      </c>
      <c r="B2078" s="524" t="s">
        <v>17372</v>
      </c>
      <c r="C2078" s="525" t="s">
        <v>775</v>
      </c>
      <c r="D2078" s="372">
        <v>1.47</v>
      </c>
      <c r="H2078" s="574"/>
    </row>
    <row r="2079" spans="1:8" ht="24.95" customHeight="1" x14ac:dyDescent="0.2">
      <c r="A2079" s="524">
        <v>48763</v>
      </c>
      <c r="B2079" s="524" t="s">
        <v>17373</v>
      </c>
      <c r="C2079" s="525" t="s">
        <v>775</v>
      </c>
      <c r="D2079" s="372">
        <v>23.62</v>
      </c>
      <c r="H2079" s="574"/>
    </row>
    <row r="2080" spans="1:8" ht="24.95" customHeight="1" x14ac:dyDescent="0.2">
      <c r="A2080" s="524">
        <v>48772</v>
      </c>
      <c r="B2080" s="524" t="s">
        <v>17374</v>
      </c>
      <c r="C2080" s="525" t="s">
        <v>775</v>
      </c>
      <c r="D2080" s="372">
        <v>148</v>
      </c>
      <c r="H2080" s="574"/>
    </row>
    <row r="2081" spans="1:8" ht="24.95" customHeight="1" x14ac:dyDescent="0.2">
      <c r="A2081" s="524">
        <v>48782</v>
      </c>
      <c r="B2081" s="524" t="s">
        <v>17375</v>
      </c>
      <c r="C2081" s="525" t="s">
        <v>775</v>
      </c>
      <c r="D2081" s="372">
        <v>19.010000000000002</v>
      </c>
      <c r="H2081" s="574"/>
    </row>
    <row r="2082" spans="1:8" ht="24.95" customHeight="1" x14ac:dyDescent="0.2">
      <c r="A2082" s="524">
        <v>48784</v>
      </c>
      <c r="B2082" s="524" t="s">
        <v>17376</v>
      </c>
      <c r="C2082" s="525" t="s">
        <v>775</v>
      </c>
      <c r="D2082" s="372">
        <v>147.25</v>
      </c>
      <c r="H2082" s="574"/>
    </row>
    <row r="2083" spans="1:8" ht="24.95" customHeight="1" x14ac:dyDescent="0.2">
      <c r="A2083" s="524">
        <v>48790</v>
      </c>
      <c r="B2083" s="524" t="s">
        <v>17377</v>
      </c>
      <c r="C2083" s="525" t="s">
        <v>775</v>
      </c>
      <c r="D2083" s="372">
        <v>367.94</v>
      </c>
      <c r="H2083" s="574"/>
    </row>
    <row r="2084" spans="1:8" ht="24.95" customHeight="1" x14ac:dyDescent="0.2">
      <c r="A2084" s="524">
        <v>48794</v>
      </c>
      <c r="B2084" s="524" t="s">
        <v>17378</v>
      </c>
      <c r="C2084" s="525" t="s">
        <v>775</v>
      </c>
      <c r="D2084" s="372">
        <v>25.8</v>
      </c>
      <c r="H2084" s="574"/>
    </row>
    <row r="2085" spans="1:8" ht="24.95" customHeight="1" x14ac:dyDescent="0.2">
      <c r="A2085" s="524">
        <v>488</v>
      </c>
      <c r="B2085" s="524" t="s">
        <v>16840</v>
      </c>
      <c r="C2085" s="525"/>
      <c r="D2085" s="372"/>
      <c r="H2085" s="574"/>
    </row>
    <row r="2086" spans="1:8" ht="24.95" customHeight="1" x14ac:dyDescent="0.2">
      <c r="A2086" s="524">
        <v>48860</v>
      </c>
      <c r="B2086" s="524" t="s">
        <v>17379</v>
      </c>
      <c r="C2086" s="525" t="s">
        <v>775</v>
      </c>
      <c r="D2086" s="372">
        <v>10.92</v>
      </c>
      <c r="H2086" s="574"/>
    </row>
    <row r="2087" spans="1:8" ht="24.95" customHeight="1" x14ac:dyDescent="0.2">
      <c r="A2087" s="524">
        <v>489</v>
      </c>
      <c r="B2087" s="524" t="s">
        <v>17003</v>
      </c>
      <c r="C2087" s="525"/>
      <c r="D2087" s="372"/>
      <c r="H2087" s="574"/>
    </row>
    <row r="2088" spans="1:8" ht="24.95" customHeight="1" x14ac:dyDescent="0.2">
      <c r="A2088" s="524">
        <v>48917</v>
      </c>
      <c r="B2088" s="524" t="s">
        <v>17380</v>
      </c>
      <c r="C2088" s="525" t="s">
        <v>779</v>
      </c>
      <c r="D2088" s="372">
        <v>2.02</v>
      </c>
      <c r="H2088" s="574"/>
    </row>
    <row r="2089" spans="1:8" ht="24.95" customHeight="1" x14ac:dyDescent="0.2">
      <c r="A2089" s="524">
        <v>48926</v>
      </c>
      <c r="B2089" s="524" t="s">
        <v>17381</v>
      </c>
      <c r="C2089" s="525" t="s">
        <v>775</v>
      </c>
      <c r="D2089" s="372">
        <v>2.42</v>
      </c>
      <c r="H2089" s="574"/>
    </row>
    <row r="2090" spans="1:8" ht="24.95" customHeight="1" x14ac:dyDescent="0.2">
      <c r="A2090" s="524">
        <v>48986</v>
      </c>
      <c r="B2090" s="524" t="s">
        <v>17382</v>
      </c>
      <c r="C2090" s="525" t="s">
        <v>779</v>
      </c>
      <c r="D2090" s="372">
        <v>49.1</v>
      </c>
      <c r="H2090" s="574"/>
    </row>
    <row r="2091" spans="1:8" ht="24.95" customHeight="1" x14ac:dyDescent="0.2">
      <c r="A2091" s="524">
        <v>48987</v>
      </c>
      <c r="B2091" s="524" t="s">
        <v>17383</v>
      </c>
      <c r="C2091" s="525" t="s">
        <v>775</v>
      </c>
      <c r="D2091" s="372">
        <v>21.18</v>
      </c>
      <c r="H2091" s="574"/>
    </row>
    <row r="2092" spans="1:8" ht="24.95" customHeight="1" x14ac:dyDescent="0.2">
      <c r="A2092" s="524">
        <v>48988</v>
      </c>
      <c r="B2092" s="524" t="s">
        <v>17384</v>
      </c>
      <c r="C2092" s="525" t="s">
        <v>779</v>
      </c>
      <c r="D2092" s="372">
        <v>62.81</v>
      </c>
      <c r="H2092" s="574"/>
    </row>
    <row r="2093" spans="1:8" ht="24.95" customHeight="1" x14ac:dyDescent="0.2">
      <c r="A2093" s="524">
        <v>490</v>
      </c>
      <c r="B2093" s="524" t="s">
        <v>17385</v>
      </c>
      <c r="C2093" s="525"/>
      <c r="D2093" s="372"/>
      <c r="H2093" s="574"/>
    </row>
    <row r="2094" spans="1:8" ht="24.95" customHeight="1" x14ac:dyDescent="0.2">
      <c r="A2094" s="524">
        <v>49002</v>
      </c>
      <c r="B2094" s="524" t="s">
        <v>17386</v>
      </c>
      <c r="C2094" s="525" t="s">
        <v>775</v>
      </c>
      <c r="D2094" s="372">
        <v>11.75</v>
      </c>
      <c r="H2094" s="574"/>
    </row>
    <row r="2095" spans="1:8" ht="24.95" customHeight="1" x14ac:dyDescent="0.2">
      <c r="A2095" s="524">
        <v>49064</v>
      </c>
      <c r="B2095" s="524" t="s">
        <v>17387</v>
      </c>
      <c r="C2095" s="525" t="s">
        <v>775</v>
      </c>
      <c r="D2095" s="372">
        <v>1.52</v>
      </c>
      <c r="H2095" s="574"/>
    </row>
    <row r="2096" spans="1:8" ht="24.95" customHeight="1" x14ac:dyDescent="0.2">
      <c r="A2096" s="524">
        <v>49072</v>
      </c>
      <c r="B2096" s="524" t="s">
        <v>17388</v>
      </c>
      <c r="C2096" s="525" t="s">
        <v>775</v>
      </c>
      <c r="D2096" s="372">
        <v>17.12</v>
      </c>
      <c r="H2096" s="574"/>
    </row>
    <row r="2097" spans="1:8" ht="24.95" customHeight="1" x14ac:dyDescent="0.2">
      <c r="A2097" s="524">
        <v>491</v>
      </c>
      <c r="B2097" s="524" t="s">
        <v>17385</v>
      </c>
      <c r="C2097" s="525"/>
      <c r="D2097" s="372"/>
      <c r="H2097" s="574"/>
    </row>
    <row r="2098" spans="1:8" ht="24.95" customHeight="1" x14ac:dyDescent="0.2">
      <c r="A2098" s="524">
        <v>49101</v>
      </c>
      <c r="B2098" s="524" t="s">
        <v>19170</v>
      </c>
      <c r="C2098" s="525" t="s">
        <v>775</v>
      </c>
      <c r="D2098" s="372">
        <v>334.6</v>
      </c>
      <c r="H2098" s="574"/>
    </row>
    <row r="2099" spans="1:8" ht="24.95" customHeight="1" x14ac:dyDescent="0.2">
      <c r="A2099" s="524">
        <v>49104</v>
      </c>
      <c r="B2099" s="524" t="s">
        <v>17389</v>
      </c>
      <c r="C2099" s="525" t="s">
        <v>775</v>
      </c>
      <c r="D2099" s="372">
        <v>1.39</v>
      </c>
      <c r="H2099" s="574"/>
    </row>
    <row r="2100" spans="1:8" ht="24.95" customHeight="1" x14ac:dyDescent="0.2">
      <c r="A2100" s="524">
        <v>49112</v>
      </c>
      <c r="B2100" s="524" t="s">
        <v>17390</v>
      </c>
      <c r="C2100" s="525" t="s">
        <v>775</v>
      </c>
      <c r="D2100" s="372">
        <v>18.38</v>
      </c>
      <c r="H2100" s="574"/>
    </row>
    <row r="2101" spans="1:8" ht="24.95" customHeight="1" x14ac:dyDescent="0.2">
      <c r="A2101" s="524">
        <v>49123</v>
      </c>
      <c r="B2101" s="524" t="s">
        <v>17391</v>
      </c>
      <c r="C2101" s="525" t="s">
        <v>775</v>
      </c>
      <c r="D2101" s="372">
        <v>1.62</v>
      </c>
      <c r="H2101" s="574"/>
    </row>
    <row r="2102" spans="1:8" ht="24.95" customHeight="1" x14ac:dyDescent="0.2">
      <c r="A2102" s="524">
        <v>49143</v>
      </c>
      <c r="B2102" s="524" t="s">
        <v>17392</v>
      </c>
      <c r="C2102" s="525" t="s">
        <v>775</v>
      </c>
      <c r="D2102" s="372">
        <v>109.63</v>
      </c>
      <c r="H2102" s="574"/>
    </row>
    <row r="2103" spans="1:8" ht="24.95" customHeight="1" x14ac:dyDescent="0.2">
      <c r="A2103" s="524">
        <v>49165</v>
      </c>
      <c r="B2103" s="524" t="s">
        <v>17393</v>
      </c>
      <c r="C2103" s="525" t="s">
        <v>775</v>
      </c>
      <c r="D2103" s="372">
        <v>133.80000000000001</v>
      </c>
      <c r="H2103" s="574"/>
    </row>
    <row r="2104" spans="1:8" ht="24.95" customHeight="1" x14ac:dyDescent="0.2">
      <c r="A2104" s="524">
        <v>49170</v>
      </c>
      <c r="B2104" s="524" t="s">
        <v>17394</v>
      </c>
      <c r="C2104" s="525" t="s">
        <v>775</v>
      </c>
      <c r="D2104" s="372">
        <v>1951.85</v>
      </c>
      <c r="H2104" s="574"/>
    </row>
    <row r="2105" spans="1:8" ht="24.95" customHeight="1" x14ac:dyDescent="0.2">
      <c r="A2105" s="524">
        <v>492</v>
      </c>
      <c r="B2105" s="524" t="s">
        <v>17395</v>
      </c>
      <c r="C2105" s="525"/>
      <c r="D2105" s="372"/>
      <c r="H2105" s="574"/>
    </row>
    <row r="2106" spans="1:8" ht="24.95" customHeight="1" x14ac:dyDescent="0.2">
      <c r="A2106" s="524">
        <v>49227</v>
      </c>
      <c r="B2106" s="524" t="s">
        <v>17396</v>
      </c>
      <c r="C2106" s="525" t="s">
        <v>775</v>
      </c>
      <c r="D2106" s="372">
        <v>2.0299999999999998</v>
      </c>
      <c r="H2106" s="574"/>
    </row>
    <row r="2107" spans="1:8" ht="24.95" customHeight="1" x14ac:dyDescent="0.2">
      <c r="A2107" s="524">
        <v>49228</v>
      </c>
      <c r="B2107" s="524" t="s">
        <v>17397</v>
      </c>
      <c r="C2107" s="525" t="s">
        <v>775</v>
      </c>
      <c r="D2107" s="372">
        <v>3.04</v>
      </c>
      <c r="H2107" s="574"/>
    </row>
    <row r="2108" spans="1:8" ht="24.95" customHeight="1" x14ac:dyDescent="0.2">
      <c r="A2108" s="524">
        <v>49241</v>
      </c>
      <c r="B2108" s="524" t="s">
        <v>17398</v>
      </c>
      <c r="C2108" s="525" t="s">
        <v>775</v>
      </c>
      <c r="D2108" s="372">
        <v>3.4</v>
      </c>
      <c r="H2108" s="574"/>
    </row>
    <row r="2109" spans="1:8" ht="24.95" customHeight="1" x14ac:dyDescent="0.2">
      <c r="A2109" s="524">
        <v>49242</v>
      </c>
      <c r="B2109" s="524" t="s">
        <v>19171</v>
      </c>
      <c r="C2109" s="525" t="s">
        <v>775</v>
      </c>
      <c r="D2109" s="372">
        <v>1.67</v>
      </c>
      <c r="H2109" s="574"/>
    </row>
    <row r="2110" spans="1:8" ht="24.95" customHeight="1" x14ac:dyDescent="0.2">
      <c r="A2110" s="524">
        <v>49243</v>
      </c>
      <c r="B2110" s="524" t="s">
        <v>17399</v>
      </c>
      <c r="C2110" s="525" t="s">
        <v>775</v>
      </c>
      <c r="D2110" s="372">
        <v>2.23</v>
      </c>
      <c r="H2110" s="574"/>
    </row>
    <row r="2111" spans="1:8" ht="24.95" customHeight="1" x14ac:dyDescent="0.2">
      <c r="A2111" s="524">
        <v>49247</v>
      </c>
      <c r="B2111" s="524" t="s">
        <v>17400</v>
      </c>
      <c r="C2111" s="525" t="s">
        <v>775</v>
      </c>
      <c r="D2111" s="372">
        <v>3.18</v>
      </c>
      <c r="H2111" s="574"/>
    </row>
    <row r="2112" spans="1:8" ht="24.95" customHeight="1" x14ac:dyDescent="0.2">
      <c r="A2112" s="524">
        <v>49249</v>
      </c>
      <c r="B2112" s="524" t="s">
        <v>17401</v>
      </c>
      <c r="C2112" s="525" t="s">
        <v>775</v>
      </c>
      <c r="D2112" s="372">
        <v>5.01</v>
      </c>
      <c r="H2112" s="574"/>
    </row>
    <row r="2113" spans="1:8" ht="24.95" customHeight="1" x14ac:dyDescent="0.2">
      <c r="A2113" s="524">
        <v>49274</v>
      </c>
      <c r="B2113" s="524" t="s">
        <v>17402</v>
      </c>
      <c r="C2113" s="525" t="s">
        <v>775</v>
      </c>
      <c r="D2113" s="372">
        <v>52.28</v>
      </c>
      <c r="H2113" s="574"/>
    </row>
    <row r="2114" spans="1:8" ht="24.95" customHeight="1" x14ac:dyDescent="0.2">
      <c r="A2114" s="524">
        <v>49275</v>
      </c>
      <c r="B2114" s="524" t="s">
        <v>17403</v>
      </c>
      <c r="C2114" s="525" t="s">
        <v>775</v>
      </c>
      <c r="D2114" s="372">
        <v>69.98</v>
      </c>
      <c r="H2114" s="574"/>
    </row>
    <row r="2115" spans="1:8" ht="24.95" customHeight="1" x14ac:dyDescent="0.2">
      <c r="A2115" s="524">
        <v>49289</v>
      </c>
      <c r="B2115" s="524" t="s">
        <v>17404</v>
      </c>
      <c r="C2115" s="525" t="s">
        <v>775</v>
      </c>
      <c r="D2115" s="372">
        <v>4.9000000000000004</v>
      </c>
      <c r="H2115" s="574"/>
    </row>
    <row r="2116" spans="1:8" ht="24.95" customHeight="1" x14ac:dyDescent="0.2">
      <c r="A2116" s="524">
        <v>494</v>
      </c>
      <c r="B2116" s="524" t="s">
        <v>17405</v>
      </c>
      <c r="C2116" s="525"/>
      <c r="D2116" s="372"/>
      <c r="H2116" s="574"/>
    </row>
    <row r="2117" spans="1:8" ht="24.95" customHeight="1" x14ac:dyDescent="0.2">
      <c r="A2117" s="524">
        <v>49408</v>
      </c>
      <c r="B2117" s="524" t="s">
        <v>17406</v>
      </c>
      <c r="C2117" s="525" t="s">
        <v>775</v>
      </c>
      <c r="D2117" s="372">
        <v>6.15</v>
      </c>
      <c r="H2117" s="574"/>
    </row>
    <row r="2118" spans="1:8" ht="24.95" customHeight="1" x14ac:dyDescent="0.2">
      <c r="A2118" s="524">
        <v>49424</v>
      </c>
      <c r="B2118" s="524" t="s">
        <v>17407</v>
      </c>
      <c r="C2118" s="525" t="s">
        <v>775</v>
      </c>
      <c r="D2118" s="372">
        <v>5.64</v>
      </c>
      <c r="H2118" s="574"/>
    </row>
    <row r="2119" spans="1:8" ht="24.95" customHeight="1" x14ac:dyDescent="0.2">
      <c r="A2119" s="524">
        <v>49428</v>
      </c>
      <c r="B2119" s="524" t="s">
        <v>17408</v>
      </c>
      <c r="C2119" s="525" t="s">
        <v>775</v>
      </c>
      <c r="D2119" s="372">
        <v>1.61</v>
      </c>
      <c r="H2119" s="574"/>
    </row>
    <row r="2120" spans="1:8" ht="24.95" customHeight="1" x14ac:dyDescent="0.2">
      <c r="A2120" s="524">
        <v>49433</v>
      </c>
      <c r="B2120" s="524" t="s">
        <v>17409</v>
      </c>
      <c r="C2120" s="525" t="s">
        <v>775</v>
      </c>
      <c r="D2120" s="372">
        <v>3.64</v>
      </c>
      <c r="H2120" s="574"/>
    </row>
    <row r="2121" spans="1:8" ht="24.95" customHeight="1" x14ac:dyDescent="0.2">
      <c r="A2121" s="524">
        <v>49459</v>
      </c>
      <c r="B2121" s="524" t="s">
        <v>17410</v>
      </c>
      <c r="C2121" s="525" t="s">
        <v>775</v>
      </c>
      <c r="D2121" s="372">
        <v>310.86</v>
      </c>
      <c r="H2121" s="574"/>
    </row>
    <row r="2122" spans="1:8" ht="24.95" customHeight="1" x14ac:dyDescent="0.2">
      <c r="A2122" s="524">
        <v>49463</v>
      </c>
      <c r="B2122" s="524" t="s">
        <v>17411</v>
      </c>
      <c r="C2122" s="525" t="s">
        <v>775</v>
      </c>
      <c r="D2122" s="372">
        <v>55.28</v>
      </c>
      <c r="H2122" s="574"/>
    </row>
    <row r="2123" spans="1:8" ht="24.95" customHeight="1" x14ac:dyDescent="0.2">
      <c r="A2123" s="524">
        <v>49464</v>
      </c>
      <c r="B2123" s="524" t="s">
        <v>17412</v>
      </c>
      <c r="C2123" s="525" t="s">
        <v>775</v>
      </c>
      <c r="D2123" s="372">
        <v>73.37</v>
      </c>
      <c r="H2123" s="574"/>
    </row>
    <row r="2124" spans="1:8" ht="24.95" customHeight="1" x14ac:dyDescent="0.2">
      <c r="A2124" s="524">
        <v>49488</v>
      </c>
      <c r="B2124" s="524" t="s">
        <v>17413</v>
      </c>
      <c r="C2124" s="525" t="s">
        <v>775</v>
      </c>
      <c r="D2124" s="372">
        <v>1.19</v>
      </c>
      <c r="H2124" s="574"/>
    </row>
    <row r="2125" spans="1:8" ht="24.95" customHeight="1" x14ac:dyDescent="0.2">
      <c r="A2125" s="524">
        <v>49492</v>
      </c>
      <c r="B2125" s="524" t="s">
        <v>17414</v>
      </c>
      <c r="C2125" s="525" t="s">
        <v>775</v>
      </c>
      <c r="D2125" s="372">
        <v>3</v>
      </c>
      <c r="H2125" s="574"/>
    </row>
    <row r="2126" spans="1:8" ht="24.95" customHeight="1" x14ac:dyDescent="0.2">
      <c r="A2126" s="524">
        <v>49493</v>
      </c>
      <c r="B2126" s="524" t="s">
        <v>17415</v>
      </c>
      <c r="C2126" s="525" t="s">
        <v>775</v>
      </c>
      <c r="D2126" s="372">
        <v>4.2</v>
      </c>
      <c r="H2126" s="574"/>
    </row>
    <row r="2127" spans="1:8" ht="24.95" customHeight="1" x14ac:dyDescent="0.2">
      <c r="A2127" s="524">
        <v>495</v>
      </c>
      <c r="B2127" s="524" t="s">
        <v>2253</v>
      </c>
      <c r="C2127" s="525"/>
      <c r="D2127" s="372"/>
      <c r="H2127" s="574"/>
    </row>
    <row r="2128" spans="1:8" ht="24.95" customHeight="1" x14ac:dyDescent="0.2">
      <c r="A2128" s="524">
        <v>49502</v>
      </c>
      <c r="B2128" s="524" t="s">
        <v>17416</v>
      </c>
      <c r="C2128" s="525" t="s">
        <v>775</v>
      </c>
      <c r="D2128" s="372">
        <v>1.39</v>
      </c>
      <c r="H2128" s="574"/>
    </row>
    <row r="2129" spans="1:8" ht="24.95" customHeight="1" x14ac:dyDescent="0.2">
      <c r="A2129" s="524">
        <v>49503</v>
      </c>
      <c r="B2129" s="524" t="s">
        <v>17417</v>
      </c>
      <c r="C2129" s="525" t="s">
        <v>775</v>
      </c>
      <c r="D2129" s="372">
        <v>16.46</v>
      </c>
      <c r="H2129" s="574"/>
    </row>
    <row r="2130" spans="1:8" ht="24.95" customHeight="1" x14ac:dyDescent="0.2">
      <c r="A2130" s="524">
        <v>49505</v>
      </c>
      <c r="B2130" s="524" t="s">
        <v>17418</v>
      </c>
      <c r="C2130" s="525" t="s">
        <v>775</v>
      </c>
      <c r="D2130" s="372">
        <v>3.05</v>
      </c>
      <c r="H2130" s="574"/>
    </row>
    <row r="2131" spans="1:8" ht="24.95" customHeight="1" x14ac:dyDescent="0.2">
      <c r="A2131" s="524">
        <v>49506</v>
      </c>
      <c r="B2131" s="524" t="s">
        <v>17419</v>
      </c>
      <c r="C2131" s="525" t="s">
        <v>775</v>
      </c>
      <c r="D2131" s="372">
        <v>18.98</v>
      </c>
      <c r="H2131" s="574"/>
    </row>
    <row r="2132" spans="1:8" ht="24.95" customHeight="1" x14ac:dyDescent="0.2">
      <c r="A2132" s="524">
        <v>49507</v>
      </c>
      <c r="B2132" s="524" t="s">
        <v>17420</v>
      </c>
      <c r="C2132" s="525" t="s">
        <v>775</v>
      </c>
      <c r="D2132" s="372">
        <v>2.67</v>
      </c>
      <c r="H2132" s="574"/>
    </row>
    <row r="2133" spans="1:8" ht="24.95" customHeight="1" x14ac:dyDescent="0.2">
      <c r="A2133" s="524">
        <v>49510</v>
      </c>
      <c r="B2133" s="524" t="s">
        <v>17421</v>
      </c>
      <c r="C2133" s="525" t="s">
        <v>775</v>
      </c>
      <c r="D2133" s="372">
        <v>475.67</v>
      </c>
      <c r="H2133" s="574"/>
    </row>
    <row r="2134" spans="1:8" ht="24.95" customHeight="1" x14ac:dyDescent="0.2">
      <c r="A2134" s="524">
        <v>49512</v>
      </c>
      <c r="B2134" s="524" t="s">
        <v>19172</v>
      </c>
      <c r="C2134" s="525" t="s">
        <v>775</v>
      </c>
      <c r="D2134" s="372">
        <v>14.95</v>
      </c>
      <c r="H2134" s="574"/>
    </row>
    <row r="2135" spans="1:8" ht="24.95" customHeight="1" x14ac:dyDescent="0.2">
      <c r="A2135" s="524">
        <v>49514</v>
      </c>
      <c r="B2135" s="524" t="s">
        <v>17422</v>
      </c>
      <c r="C2135" s="525" t="s">
        <v>775</v>
      </c>
      <c r="D2135" s="372">
        <v>11.01</v>
      </c>
      <c r="H2135" s="574"/>
    </row>
    <row r="2136" spans="1:8" ht="24.95" customHeight="1" x14ac:dyDescent="0.2">
      <c r="A2136" s="524">
        <v>49521</v>
      </c>
      <c r="B2136" s="524" t="s">
        <v>17423</v>
      </c>
      <c r="C2136" s="525" t="s">
        <v>775</v>
      </c>
      <c r="D2136" s="372">
        <v>4.84</v>
      </c>
      <c r="H2136" s="574"/>
    </row>
    <row r="2137" spans="1:8" ht="24.95" customHeight="1" x14ac:dyDescent="0.2">
      <c r="A2137" s="524">
        <v>49524</v>
      </c>
      <c r="B2137" s="524" t="s">
        <v>19336</v>
      </c>
      <c r="C2137" s="525" t="s">
        <v>779</v>
      </c>
      <c r="D2137" s="372">
        <v>10.49</v>
      </c>
      <c r="H2137" s="574"/>
    </row>
    <row r="2138" spans="1:8" ht="24.95" customHeight="1" x14ac:dyDescent="0.2">
      <c r="A2138" s="524">
        <v>49537</v>
      </c>
      <c r="B2138" s="524" t="s">
        <v>17424</v>
      </c>
      <c r="C2138" s="525" t="s">
        <v>775</v>
      </c>
      <c r="D2138" s="372">
        <v>4.68</v>
      </c>
      <c r="H2138" s="574"/>
    </row>
    <row r="2139" spans="1:8" ht="24.95" customHeight="1" x14ac:dyDescent="0.2">
      <c r="A2139" s="524">
        <v>49565</v>
      </c>
      <c r="B2139" s="524" t="s">
        <v>17425</v>
      </c>
      <c r="C2139" s="525" t="s">
        <v>775</v>
      </c>
      <c r="D2139" s="372">
        <v>13.38</v>
      </c>
      <c r="H2139" s="574"/>
    </row>
    <row r="2140" spans="1:8" ht="24.95" customHeight="1" x14ac:dyDescent="0.2">
      <c r="A2140" s="524">
        <v>49566</v>
      </c>
      <c r="B2140" s="524" t="s">
        <v>17426</v>
      </c>
      <c r="C2140" s="525" t="s">
        <v>775</v>
      </c>
      <c r="D2140" s="372">
        <v>2.33</v>
      </c>
      <c r="H2140" s="574"/>
    </row>
    <row r="2141" spans="1:8" ht="24.95" customHeight="1" x14ac:dyDescent="0.2">
      <c r="A2141" s="524">
        <v>49567</v>
      </c>
      <c r="B2141" s="524" t="s">
        <v>17427</v>
      </c>
      <c r="C2141" s="525" t="s">
        <v>775</v>
      </c>
      <c r="D2141" s="372">
        <v>42.33</v>
      </c>
      <c r="H2141" s="574"/>
    </row>
    <row r="2142" spans="1:8" ht="24.95" customHeight="1" x14ac:dyDescent="0.2">
      <c r="A2142" s="524">
        <v>49568</v>
      </c>
      <c r="B2142" s="524" t="s">
        <v>17428</v>
      </c>
      <c r="C2142" s="525" t="s">
        <v>775</v>
      </c>
      <c r="D2142" s="372">
        <v>6.24</v>
      </c>
      <c r="H2142" s="574"/>
    </row>
    <row r="2143" spans="1:8" ht="24.95" customHeight="1" x14ac:dyDescent="0.2">
      <c r="A2143" s="524">
        <v>49570</v>
      </c>
      <c r="B2143" s="524" t="s">
        <v>17429</v>
      </c>
      <c r="C2143" s="525" t="s">
        <v>775</v>
      </c>
      <c r="D2143" s="372">
        <v>5.84</v>
      </c>
      <c r="H2143" s="574"/>
    </row>
    <row r="2144" spans="1:8" ht="24.95" customHeight="1" x14ac:dyDescent="0.2">
      <c r="A2144" s="524">
        <v>49579</v>
      </c>
      <c r="B2144" s="524" t="s">
        <v>17430</v>
      </c>
      <c r="C2144" s="525" t="s">
        <v>775</v>
      </c>
      <c r="D2144" s="372">
        <v>96.49</v>
      </c>
      <c r="H2144" s="574"/>
    </row>
    <row r="2145" spans="1:8" ht="24.95" customHeight="1" x14ac:dyDescent="0.2">
      <c r="A2145" s="524">
        <v>49581</v>
      </c>
      <c r="B2145" s="524" t="s">
        <v>17431</v>
      </c>
      <c r="C2145" s="525" t="s">
        <v>775</v>
      </c>
      <c r="D2145" s="372">
        <v>7.17</v>
      </c>
      <c r="H2145" s="574"/>
    </row>
    <row r="2146" spans="1:8" ht="24.95" customHeight="1" x14ac:dyDescent="0.2">
      <c r="A2146" s="524">
        <v>49582</v>
      </c>
      <c r="B2146" s="524" t="s">
        <v>17432</v>
      </c>
      <c r="C2146" s="525" t="s">
        <v>775</v>
      </c>
      <c r="D2146" s="372">
        <v>90.81</v>
      </c>
      <c r="H2146" s="574"/>
    </row>
    <row r="2147" spans="1:8" ht="24.95" customHeight="1" x14ac:dyDescent="0.2">
      <c r="A2147" s="524">
        <v>496</v>
      </c>
      <c r="B2147" s="524" t="s">
        <v>16840</v>
      </c>
      <c r="C2147" s="525"/>
      <c r="D2147" s="372"/>
      <c r="H2147" s="574"/>
    </row>
    <row r="2148" spans="1:8" ht="24.95" customHeight="1" x14ac:dyDescent="0.2">
      <c r="A2148" s="524">
        <v>49606</v>
      </c>
      <c r="B2148" s="524" t="s">
        <v>19337</v>
      </c>
      <c r="C2148" s="525" t="s">
        <v>779</v>
      </c>
      <c r="D2148" s="372">
        <v>6.79</v>
      </c>
      <c r="H2148" s="574"/>
    </row>
    <row r="2149" spans="1:8" ht="24.95" customHeight="1" x14ac:dyDescent="0.2">
      <c r="A2149" s="524">
        <v>49626</v>
      </c>
      <c r="B2149" s="524" t="s">
        <v>17433</v>
      </c>
      <c r="C2149" s="525" t="s">
        <v>775</v>
      </c>
      <c r="D2149" s="372">
        <v>2.21</v>
      </c>
      <c r="H2149" s="574"/>
    </row>
    <row r="2150" spans="1:8" ht="24.95" customHeight="1" x14ac:dyDescent="0.2">
      <c r="A2150" s="524">
        <v>49633</v>
      </c>
      <c r="B2150" s="524" t="s">
        <v>17434</v>
      </c>
      <c r="C2150" s="525" t="s">
        <v>775</v>
      </c>
      <c r="D2150" s="372">
        <v>0.9</v>
      </c>
      <c r="H2150" s="574"/>
    </row>
    <row r="2151" spans="1:8" ht="24.95" customHeight="1" x14ac:dyDescent="0.2">
      <c r="A2151" s="524">
        <v>49645</v>
      </c>
      <c r="B2151" s="524" t="s">
        <v>19173</v>
      </c>
      <c r="C2151" s="525" t="s">
        <v>775</v>
      </c>
      <c r="D2151" s="372">
        <v>190.87</v>
      </c>
      <c r="H2151" s="574"/>
    </row>
    <row r="2152" spans="1:8" ht="24.95" customHeight="1" x14ac:dyDescent="0.2">
      <c r="A2152" s="524">
        <v>49654</v>
      </c>
      <c r="B2152" s="524" t="s">
        <v>17435</v>
      </c>
      <c r="C2152" s="525" t="s">
        <v>775</v>
      </c>
      <c r="D2152" s="372">
        <v>20.63</v>
      </c>
      <c r="H2152" s="574"/>
    </row>
    <row r="2153" spans="1:8" ht="24.95" customHeight="1" x14ac:dyDescent="0.2">
      <c r="A2153" s="524">
        <v>49666</v>
      </c>
      <c r="B2153" s="524" t="s">
        <v>19338</v>
      </c>
      <c r="C2153" s="525" t="s">
        <v>779</v>
      </c>
      <c r="D2153" s="372">
        <v>8.65</v>
      </c>
      <c r="H2153" s="574"/>
    </row>
    <row r="2154" spans="1:8" ht="24.95" customHeight="1" x14ac:dyDescent="0.2">
      <c r="A2154" s="524">
        <v>49674</v>
      </c>
      <c r="B2154" s="524" t="s">
        <v>17436</v>
      </c>
      <c r="C2154" s="525" t="s">
        <v>775</v>
      </c>
      <c r="D2154" s="372">
        <v>20.74</v>
      </c>
      <c r="H2154" s="574"/>
    </row>
    <row r="2155" spans="1:8" ht="24.95" customHeight="1" x14ac:dyDescent="0.2">
      <c r="A2155" s="524">
        <v>49686</v>
      </c>
      <c r="B2155" s="524" t="s">
        <v>17437</v>
      </c>
      <c r="C2155" s="525" t="s">
        <v>775</v>
      </c>
      <c r="D2155" s="372">
        <v>45.47</v>
      </c>
      <c r="H2155" s="574"/>
    </row>
    <row r="2156" spans="1:8" ht="24.95" customHeight="1" x14ac:dyDescent="0.2">
      <c r="A2156" s="524">
        <v>49694</v>
      </c>
      <c r="B2156" s="524" t="s">
        <v>17438</v>
      </c>
      <c r="C2156" s="525" t="s">
        <v>775</v>
      </c>
      <c r="D2156" s="372">
        <v>16.899999999999999</v>
      </c>
      <c r="H2156" s="574"/>
    </row>
    <row r="2157" spans="1:8" ht="24.95" customHeight="1" x14ac:dyDescent="0.2">
      <c r="A2157" s="524">
        <v>49695</v>
      </c>
      <c r="B2157" s="524" t="s">
        <v>17439</v>
      </c>
      <c r="C2157" s="525" t="s">
        <v>775</v>
      </c>
      <c r="D2157" s="372">
        <v>47</v>
      </c>
      <c r="H2157" s="574"/>
    </row>
    <row r="2158" spans="1:8" ht="24.95" customHeight="1" x14ac:dyDescent="0.2">
      <c r="A2158" s="524">
        <v>49696</v>
      </c>
      <c r="B2158" s="524" t="s">
        <v>17440</v>
      </c>
      <c r="C2158" s="525" t="s">
        <v>775</v>
      </c>
      <c r="D2158" s="372">
        <v>53.33</v>
      </c>
      <c r="H2158" s="574"/>
    </row>
    <row r="2159" spans="1:8" ht="24.95" customHeight="1" x14ac:dyDescent="0.2">
      <c r="A2159" s="524">
        <v>49697</v>
      </c>
      <c r="B2159" s="524" t="s">
        <v>17441</v>
      </c>
      <c r="C2159" s="525" t="s">
        <v>775</v>
      </c>
      <c r="D2159" s="372">
        <v>9.5</v>
      </c>
      <c r="H2159" s="574"/>
    </row>
    <row r="2160" spans="1:8" ht="24.95" customHeight="1" x14ac:dyDescent="0.2">
      <c r="A2160" s="524">
        <v>497</v>
      </c>
      <c r="B2160" s="524" t="s">
        <v>2253</v>
      </c>
      <c r="C2160" s="525"/>
      <c r="D2160" s="372"/>
      <c r="H2160" s="574"/>
    </row>
    <row r="2161" spans="1:8" ht="24.95" customHeight="1" x14ac:dyDescent="0.2">
      <c r="A2161" s="524">
        <v>49709</v>
      </c>
      <c r="B2161" s="524" t="s">
        <v>17442</v>
      </c>
      <c r="C2161" s="525" t="s">
        <v>775</v>
      </c>
      <c r="D2161" s="372">
        <v>3</v>
      </c>
      <c r="H2161" s="574"/>
    </row>
    <row r="2162" spans="1:8" ht="24.95" customHeight="1" x14ac:dyDescent="0.2">
      <c r="A2162" s="524">
        <v>49729</v>
      </c>
      <c r="B2162" s="524" t="s">
        <v>17443</v>
      </c>
      <c r="C2162" s="525" t="s">
        <v>779</v>
      </c>
      <c r="D2162" s="372">
        <v>52.48</v>
      </c>
      <c r="H2162" s="574"/>
    </row>
    <row r="2163" spans="1:8" ht="24.95" customHeight="1" x14ac:dyDescent="0.2">
      <c r="A2163" s="524">
        <v>49772</v>
      </c>
      <c r="B2163" s="524" t="s">
        <v>17444</v>
      </c>
      <c r="C2163" s="525" t="s">
        <v>775</v>
      </c>
      <c r="D2163" s="372">
        <v>13.06</v>
      </c>
      <c r="H2163" s="574"/>
    </row>
    <row r="2164" spans="1:8" ht="24.95" customHeight="1" x14ac:dyDescent="0.2">
      <c r="A2164" s="524">
        <v>49774</v>
      </c>
      <c r="B2164" s="524" t="s">
        <v>17445</v>
      </c>
      <c r="C2164" s="525" t="s">
        <v>775</v>
      </c>
      <c r="D2164" s="372">
        <v>14.03</v>
      </c>
      <c r="H2164" s="574"/>
    </row>
    <row r="2165" spans="1:8" ht="24.95" customHeight="1" x14ac:dyDescent="0.2">
      <c r="A2165" s="524">
        <v>49791</v>
      </c>
      <c r="B2165" s="524" t="s">
        <v>17446</v>
      </c>
      <c r="C2165" s="525" t="s">
        <v>775</v>
      </c>
      <c r="D2165" s="372">
        <v>6.91</v>
      </c>
      <c r="H2165" s="574"/>
    </row>
    <row r="2166" spans="1:8" ht="24.95" customHeight="1" x14ac:dyDescent="0.2">
      <c r="A2166" s="524">
        <v>498</v>
      </c>
      <c r="B2166" s="524" t="s">
        <v>17003</v>
      </c>
      <c r="C2166" s="525"/>
      <c r="D2166" s="372"/>
      <c r="H2166" s="574"/>
    </row>
    <row r="2167" spans="1:8" ht="24.95" customHeight="1" x14ac:dyDescent="0.2">
      <c r="A2167" s="524">
        <v>49803</v>
      </c>
      <c r="B2167" s="524" t="s">
        <v>17447</v>
      </c>
      <c r="C2167" s="525" t="s">
        <v>775</v>
      </c>
      <c r="D2167" s="372">
        <v>1.7</v>
      </c>
      <c r="H2167" s="574"/>
    </row>
    <row r="2168" spans="1:8" ht="24.95" customHeight="1" x14ac:dyDescent="0.2">
      <c r="A2168" s="524">
        <v>49804</v>
      </c>
      <c r="B2168" s="524" t="s">
        <v>17448</v>
      </c>
      <c r="C2168" s="525" t="s">
        <v>775</v>
      </c>
      <c r="D2168" s="372">
        <v>2.17</v>
      </c>
      <c r="H2168" s="574"/>
    </row>
    <row r="2169" spans="1:8" ht="24.95" customHeight="1" x14ac:dyDescent="0.2">
      <c r="A2169" s="524">
        <v>49805</v>
      </c>
      <c r="B2169" s="524" t="s">
        <v>17449</v>
      </c>
      <c r="C2169" s="525" t="s">
        <v>775</v>
      </c>
      <c r="D2169" s="372">
        <v>4.12</v>
      </c>
      <c r="H2169" s="574"/>
    </row>
    <row r="2170" spans="1:8" ht="24.95" customHeight="1" x14ac:dyDescent="0.2">
      <c r="A2170" s="524">
        <v>49806</v>
      </c>
      <c r="B2170" s="524" t="s">
        <v>17450</v>
      </c>
      <c r="C2170" s="525" t="s">
        <v>775</v>
      </c>
      <c r="D2170" s="372">
        <v>4.5999999999999996</v>
      </c>
      <c r="H2170" s="574"/>
    </row>
    <row r="2171" spans="1:8" ht="24.95" customHeight="1" x14ac:dyDescent="0.2">
      <c r="A2171" s="524">
        <v>49807</v>
      </c>
      <c r="B2171" s="524" t="s">
        <v>17451</v>
      </c>
      <c r="C2171" s="525" t="s">
        <v>775</v>
      </c>
      <c r="D2171" s="372">
        <v>7.56</v>
      </c>
      <c r="H2171" s="574"/>
    </row>
    <row r="2172" spans="1:8" ht="24.95" customHeight="1" x14ac:dyDescent="0.2">
      <c r="A2172" s="524">
        <v>49809</v>
      </c>
      <c r="B2172" s="524" t="s">
        <v>17452</v>
      </c>
      <c r="C2172" s="525" t="s">
        <v>775</v>
      </c>
      <c r="D2172" s="372">
        <v>9.44</v>
      </c>
      <c r="H2172" s="574"/>
    </row>
    <row r="2173" spans="1:8" ht="24.95" customHeight="1" x14ac:dyDescent="0.2">
      <c r="A2173" s="524">
        <v>49811</v>
      </c>
      <c r="B2173" s="524" t="s">
        <v>17453</v>
      </c>
      <c r="C2173" s="525" t="s">
        <v>775</v>
      </c>
      <c r="D2173" s="372">
        <v>14.88</v>
      </c>
      <c r="H2173" s="574"/>
    </row>
    <row r="2174" spans="1:8" ht="24.95" customHeight="1" x14ac:dyDescent="0.2">
      <c r="A2174" s="524">
        <v>49812</v>
      </c>
      <c r="B2174" s="524" t="s">
        <v>17454</v>
      </c>
      <c r="C2174" s="525" t="s">
        <v>775</v>
      </c>
      <c r="D2174" s="372">
        <v>106.63</v>
      </c>
      <c r="H2174" s="574"/>
    </row>
    <row r="2175" spans="1:8" ht="24.95" customHeight="1" x14ac:dyDescent="0.2">
      <c r="A2175" s="524">
        <v>49818</v>
      </c>
      <c r="B2175" s="524" t="s">
        <v>17455</v>
      </c>
      <c r="C2175" s="525" t="s">
        <v>775</v>
      </c>
      <c r="D2175" s="372">
        <v>0.68</v>
      </c>
      <c r="H2175" s="574"/>
    </row>
    <row r="2176" spans="1:8" ht="24.95" customHeight="1" x14ac:dyDescent="0.2">
      <c r="A2176" s="524">
        <v>49860</v>
      </c>
      <c r="B2176" s="524" t="s">
        <v>17456</v>
      </c>
      <c r="C2176" s="525" t="s">
        <v>775</v>
      </c>
      <c r="D2176" s="372">
        <v>95.87</v>
      </c>
      <c r="H2176" s="574"/>
    </row>
    <row r="2177" spans="1:8" ht="24.95" customHeight="1" x14ac:dyDescent="0.2">
      <c r="A2177" s="524">
        <v>49861</v>
      </c>
      <c r="B2177" s="524" t="s">
        <v>17457</v>
      </c>
      <c r="C2177" s="525" t="s">
        <v>775</v>
      </c>
      <c r="D2177" s="372">
        <v>2.57</v>
      </c>
      <c r="H2177" s="574"/>
    </row>
    <row r="2178" spans="1:8" ht="24.95" customHeight="1" x14ac:dyDescent="0.2">
      <c r="A2178" s="524">
        <v>49897</v>
      </c>
      <c r="B2178" s="524" t="s">
        <v>17458</v>
      </c>
      <c r="C2178" s="525" t="s">
        <v>775</v>
      </c>
      <c r="D2178" s="372">
        <v>26.41</v>
      </c>
      <c r="H2178" s="574"/>
    </row>
    <row r="2179" spans="1:8" ht="24.95" customHeight="1" x14ac:dyDescent="0.2">
      <c r="A2179" s="524">
        <v>499</v>
      </c>
      <c r="B2179" s="524" t="s">
        <v>17459</v>
      </c>
      <c r="C2179" s="525"/>
      <c r="D2179" s="372"/>
      <c r="H2179" s="574"/>
    </row>
    <row r="2180" spans="1:8" ht="24.95" customHeight="1" x14ac:dyDescent="0.2">
      <c r="A2180" s="524">
        <v>49905</v>
      </c>
      <c r="B2180" s="524" t="s">
        <v>19174</v>
      </c>
      <c r="C2180" s="525" t="s">
        <v>775</v>
      </c>
      <c r="D2180" s="372">
        <v>117.79</v>
      </c>
      <c r="H2180" s="574"/>
    </row>
    <row r="2181" spans="1:8" ht="24.95" customHeight="1" x14ac:dyDescent="0.2">
      <c r="A2181" s="524">
        <v>49959</v>
      </c>
      <c r="B2181" s="524" t="s">
        <v>17460</v>
      </c>
      <c r="C2181" s="525" t="s">
        <v>775</v>
      </c>
      <c r="D2181" s="372">
        <v>169.42</v>
      </c>
      <c r="H2181" s="574"/>
    </row>
    <row r="2182" spans="1:8" ht="24.95" customHeight="1" x14ac:dyDescent="0.2">
      <c r="A2182" s="524">
        <v>5</v>
      </c>
      <c r="B2182" s="524" t="s">
        <v>17461</v>
      </c>
      <c r="C2182" s="525"/>
      <c r="D2182" s="372"/>
      <c r="H2182" s="574"/>
    </row>
    <row r="2183" spans="1:8" ht="24.95" customHeight="1" x14ac:dyDescent="0.2">
      <c r="A2183" s="524">
        <v>501</v>
      </c>
      <c r="B2183" s="524" t="s">
        <v>17462</v>
      </c>
      <c r="C2183" s="525"/>
      <c r="D2183" s="372"/>
      <c r="H2183" s="574"/>
    </row>
    <row r="2184" spans="1:8" ht="24.95" customHeight="1" x14ac:dyDescent="0.2">
      <c r="A2184" s="524">
        <v>50128</v>
      </c>
      <c r="B2184" s="524" t="s">
        <v>17463</v>
      </c>
      <c r="C2184" s="525" t="s">
        <v>775</v>
      </c>
      <c r="D2184" s="372">
        <v>1.21</v>
      </c>
      <c r="H2184" s="574"/>
    </row>
    <row r="2185" spans="1:8" ht="24.95" customHeight="1" x14ac:dyDescent="0.2">
      <c r="A2185" s="524">
        <v>50163</v>
      </c>
      <c r="B2185" s="524" t="s">
        <v>17464</v>
      </c>
      <c r="C2185" s="525" t="s">
        <v>775</v>
      </c>
      <c r="D2185" s="372">
        <v>3.51</v>
      </c>
      <c r="H2185" s="574"/>
    </row>
    <row r="2186" spans="1:8" ht="24.95" customHeight="1" x14ac:dyDescent="0.2">
      <c r="A2186" s="524">
        <v>50164</v>
      </c>
      <c r="B2186" s="524" t="s">
        <v>17465</v>
      </c>
      <c r="C2186" s="525" t="s">
        <v>775</v>
      </c>
      <c r="D2186" s="372">
        <v>9.16</v>
      </c>
      <c r="H2186" s="574"/>
    </row>
    <row r="2187" spans="1:8" ht="24.95" customHeight="1" x14ac:dyDescent="0.2">
      <c r="A2187" s="524">
        <v>510</v>
      </c>
      <c r="B2187" s="524" t="s">
        <v>17466</v>
      </c>
      <c r="C2187" s="525"/>
      <c r="D2187" s="372"/>
      <c r="H2187" s="574"/>
    </row>
    <row r="2188" spans="1:8" ht="24.95" customHeight="1" x14ac:dyDescent="0.2">
      <c r="A2188" s="524">
        <v>51008</v>
      </c>
      <c r="B2188" s="524" t="s">
        <v>17467</v>
      </c>
      <c r="C2188" s="525" t="s">
        <v>775</v>
      </c>
      <c r="D2188" s="372">
        <v>15.05</v>
      </c>
      <c r="H2188" s="574"/>
    </row>
    <row r="2189" spans="1:8" ht="24.95" customHeight="1" x14ac:dyDescent="0.2">
      <c r="A2189" s="524">
        <v>51015</v>
      </c>
      <c r="B2189" s="524" t="s">
        <v>17468</v>
      </c>
      <c r="C2189" s="525" t="s">
        <v>775</v>
      </c>
      <c r="D2189" s="372">
        <v>11.77</v>
      </c>
      <c r="H2189" s="574"/>
    </row>
    <row r="2190" spans="1:8" ht="24.95" customHeight="1" x14ac:dyDescent="0.2">
      <c r="A2190" s="524">
        <v>51016</v>
      </c>
      <c r="B2190" s="524" t="s">
        <v>17469</v>
      </c>
      <c r="C2190" s="525" t="s">
        <v>775</v>
      </c>
      <c r="D2190" s="372">
        <v>8.73</v>
      </c>
      <c r="H2190" s="574"/>
    </row>
    <row r="2191" spans="1:8" ht="24.95" customHeight="1" x14ac:dyDescent="0.2">
      <c r="A2191" s="524">
        <v>540</v>
      </c>
      <c r="B2191" s="524" t="s">
        <v>2253</v>
      </c>
      <c r="C2191" s="525"/>
      <c r="D2191" s="372"/>
      <c r="H2191" s="574"/>
    </row>
    <row r="2192" spans="1:8" ht="24.95" customHeight="1" x14ac:dyDescent="0.2">
      <c r="A2192" s="524">
        <v>54003</v>
      </c>
      <c r="B2192" s="524" t="s">
        <v>17470</v>
      </c>
      <c r="C2192" s="525" t="s">
        <v>775</v>
      </c>
      <c r="D2192" s="372">
        <v>2.42</v>
      </c>
      <c r="H2192" s="574"/>
    </row>
    <row r="2193" spans="1:8" ht="24.95" customHeight="1" x14ac:dyDescent="0.2">
      <c r="A2193" s="524">
        <v>54010</v>
      </c>
      <c r="B2193" s="524" t="s">
        <v>17471</v>
      </c>
      <c r="C2193" s="525" t="s">
        <v>775</v>
      </c>
      <c r="D2193" s="372">
        <v>17.21</v>
      </c>
      <c r="H2193" s="574"/>
    </row>
    <row r="2194" spans="1:8" ht="24.95" customHeight="1" x14ac:dyDescent="0.2">
      <c r="A2194" s="524">
        <v>6</v>
      </c>
      <c r="B2194" s="524" t="s">
        <v>17472</v>
      </c>
      <c r="C2194" s="525"/>
      <c r="D2194" s="372"/>
      <c r="H2194" s="574"/>
    </row>
    <row r="2195" spans="1:8" ht="24.95" customHeight="1" x14ac:dyDescent="0.2">
      <c r="A2195" s="524">
        <v>601</v>
      </c>
      <c r="B2195" s="524" t="s">
        <v>17473</v>
      </c>
      <c r="C2195" s="525"/>
      <c r="D2195" s="372"/>
      <c r="H2195" s="574"/>
    </row>
    <row r="2196" spans="1:8" ht="24.95" customHeight="1" x14ac:dyDescent="0.2">
      <c r="A2196" s="524">
        <v>60101</v>
      </c>
      <c r="B2196" s="524" t="s">
        <v>17474</v>
      </c>
      <c r="C2196" s="525" t="s">
        <v>779</v>
      </c>
      <c r="D2196" s="372">
        <v>30.17</v>
      </c>
      <c r="H2196" s="574"/>
    </row>
    <row r="2197" spans="1:8" ht="24.95" customHeight="1" x14ac:dyDescent="0.2">
      <c r="A2197" s="524">
        <v>60104</v>
      </c>
      <c r="B2197" s="524" t="s">
        <v>17475</v>
      </c>
      <c r="C2197" s="525" t="s">
        <v>779</v>
      </c>
      <c r="D2197" s="372">
        <v>22.66</v>
      </c>
      <c r="H2197" s="574"/>
    </row>
    <row r="2198" spans="1:8" ht="24.95" customHeight="1" x14ac:dyDescent="0.2">
      <c r="A2198" s="524">
        <v>602</v>
      </c>
      <c r="B2198" s="524" t="s">
        <v>17476</v>
      </c>
      <c r="C2198" s="525"/>
      <c r="D2198" s="372"/>
      <c r="H2198" s="574"/>
    </row>
    <row r="2199" spans="1:8" ht="24.95" customHeight="1" x14ac:dyDescent="0.2">
      <c r="A2199" s="524">
        <v>60242</v>
      </c>
      <c r="B2199" s="524" t="s">
        <v>17477</v>
      </c>
      <c r="C2199" s="525" t="s">
        <v>775</v>
      </c>
      <c r="D2199" s="372">
        <v>30.8</v>
      </c>
      <c r="H2199" s="574"/>
    </row>
    <row r="2200" spans="1:8" ht="24.95" customHeight="1" x14ac:dyDescent="0.2">
      <c r="A2200" s="524">
        <v>60243</v>
      </c>
      <c r="B2200" s="524" t="s">
        <v>17478</v>
      </c>
      <c r="C2200" s="525" t="s">
        <v>775</v>
      </c>
      <c r="D2200" s="372">
        <v>60.5</v>
      </c>
      <c r="H2200" s="574"/>
    </row>
    <row r="2201" spans="1:8" ht="24.95" customHeight="1" x14ac:dyDescent="0.2">
      <c r="A2201" s="524">
        <v>604</v>
      </c>
      <c r="B2201" s="524" t="s">
        <v>17479</v>
      </c>
      <c r="C2201" s="525"/>
      <c r="D2201" s="372"/>
      <c r="H2201" s="574"/>
    </row>
    <row r="2202" spans="1:8" ht="24.95" customHeight="1" x14ac:dyDescent="0.2">
      <c r="A2202" s="524">
        <v>60406</v>
      </c>
      <c r="B2202" s="524" t="s">
        <v>17480</v>
      </c>
      <c r="C2202" s="525" t="s">
        <v>775</v>
      </c>
      <c r="D2202" s="372">
        <v>85.8</v>
      </c>
      <c r="H2202" s="574"/>
    </row>
    <row r="2203" spans="1:8" ht="24.95" customHeight="1" x14ac:dyDescent="0.2">
      <c r="A2203" s="524">
        <v>60440</v>
      </c>
      <c r="B2203" s="524" t="s">
        <v>17481</v>
      </c>
      <c r="C2203" s="525" t="s">
        <v>775</v>
      </c>
      <c r="D2203" s="372">
        <v>8.92</v>
      </c>
      <c r="H2203" s="574"/>
    </row>
    <row r="2204" spans="1:8" ht="24.95" customHeight="1" x14ac:dyDescent="0.2">
      <c r="A2204" s="524">
        <v>60443</v>
      </c>
      <c r="B2204" s="524" t="s">
        <v>17482</v>
      </c>
      <c r="C2204" s="525" t="s">
        <v>775</v>
      </c>
      <c r="D2204" s="372">
        <v>29.7</v>
      </c>
      <c r="H2204" s="574"/>
    </row>
    <row r="2205" spans="1:8" ht="24.95" customHeight="1" x14ac:dyDescent="0.2">
      <c r="A2205" s="524">
        <v>605</v>
      </c>
      <c r="B2205" s="524" t="s">
        <v>17479</v>
      </c>
      <c r="C2205" s="525"/>
      <c r="D2205" s="372"/>
      <c r="H2205" s="574"/>
    </row>
    <row r="2206" spans="1:8" ht="24.95" customHeight="1" x14ac:dyDescent="0.2">
      <c r="A2206" s="524">
        <v>60501</v>
      </c>
      <c r="B2206" s="524" t="s">
        <v>17483</v>
      </c>
      <c r="C2206" s="525" t="s">
        <v>779</v>
      </c>
      <c r="D2206" s="372">
        <v>8.9499999999999993</v>
      </c>
      <c r="H2206" s="574"/>
    </row>
    <row r="2207" spans="1:8" ht="24.95" customHeight="1" x14ac:dyDescent="0.2">
      <c r="A2207" s="524">
        <v>60502</v>
      </c>
      <c r="B2207" s="524" t="s">
        <v>17484</v>
      </c>
      <c r="C2207" s="525" t="s">
        <v>779</v>
      </c>
      <c r="D2207" s="372">
        <v>11.54</v>
      </c>
      <c r="H2207" s="574"/>
    </row>
    <row r="2208" spans="1:8" ht="24.95" customHeight="1" x14ac:dyDescent="0.2">
      <c r="A2208" s="524">
        <v>60503</v>
      </c>
      <c r="B2208" s="524" t="s">
        <v>17485</v>
      </c>
      <c r="C2208" s="525" t="s">
        <v>779</v>
      </c>
      <c r="D2208" s="372">
        <v>15.68</v>
      </c>
      <c r="H2208" s="574"/>
    </row>
    <row r="2209" spans="1:8" ht="24.95" customHeight="1" x14ac:dyDescent="0.2">
      <c r="A2209" s="524">
        <v>60504</v>
      </c>
      <c r="B2209" s="524" t="s">
        <v>17486</v>
      </c>
      <c r="C2209" s="525" t="s">
        <v>779</v>
      </c>
      <c r="D2209" s="372">
        <v>21.93</v>
      </c>
      <c r="H2209" s="574"/>
    </row>
    <row r="2210" spans="1:8" ht="24.95" customHeight="1" x14ac:dyDescent="0.2">
      <c r="A2210" s="524">
        <v>60505</v>
      </c>
      <c r="B2210" s="524" t="s">
        <v>17487</v>
      </c>
      <c r="C2210" s="525" t="s">
        <v>779</v>
      </c>
      <c r="D2210" s="372">
        <v>27.03</v>
      </c>
      <c r="H2210" s="574"/>
    </row>
    <row r="2211" spans="1:8" ht="24.95" customHeight="1" x14ac:dyDescent="0.2">
      <c r="A2211" s="524">
        <v>60506</v>
      </c>
      <c r="B2211" s="524" t="s">
        <v>17488</v>
      </c>
      <c r="C2211" s="525" t="s">
        <v>779</v>
      </c>
      <c r="D2211" s="372">
        <v>35.619999999999997</v>
      </c>
      <c r="H2211" s="574"/>
    </row>
    <row r="2212" spans="1:8" ht="24.95" customHeight="1" x14ac:dyDescent="0.2">
      <c r="A2212" s="524">
        <v>60507</v>
      </c>
      <c r="B2212" s="524" t="s">
        <v>17489</v>
      </c>
      <c r="C2212" s="525" t="s">
        <v>779</v>
      </c>
      <c r="D2212" s="372">
        <v>49.89</v>
      </c>
      <c r="H2212" s="574"/>
    </row>
    <row r="2213" spans="1:8" ht="24.95" customHeight="1" x14ac:dyDescent="0.2">
      <c r="A2213" s="524">
        <v>60508</v>
      </c>
      <c r="B2213" s="524" t="s">
        <v>17490</v>
      </c>
      <c r="C2213" s="525" t="s">
        <v>779</v>
      </c>
      <c r="D2213" s="372">
        <v>58.8</v>
      </c>
      <c r="H2213" s="574"/>
    </row>
    <row r="2214" spans="1:8" ht="24.95" customHeight="1" x14ac:dyDescent="0.2">
      <c r="A2214" s="524">
        <v>60509</v>
      </c>
      <c r="B2214" s="524" t="s">
        <v>17491</v>
      </c>
      <c r="C2214" s="525" t="s">
        <v>779</v>
      </c>
      <c r="D2214" s="372">
        <v>88.39</v>
      </c>
      <c r="H2214" s="574"/>
    </row>
    <row r="2215" spans="1:8" ht="24.95" customHeight="1" x14ac:dyDescent="0.2">
      <c r="A2215" s="524">
        <v>608</v>
      </c>
      <c r="B2215" s="524" t="s">
        <v>17479</v>
      </c>
      <c r="C2215" s="525"/>
      <c r="D2215" s="372"/>
      <c r="H2215" s="574"/>
    </row>
    <row r="2216" spans="1:8" ht="24.95" customHeight="1" x14ac:dyDescent="0.2">
      <c r="A2216" s="524">
        <v>60869</v>
      </c>
      <c r="B2216" s="524" t="s">
        <v>17492</v>
      </c>
      <c r="C2216" s="525" t="s">
        <v>775</v>
      </c>
      <c r="D2216" s="372">
        <v>82.5</v>
      </c>
      <c r="H2216" s="574"/>
    </row>
    <row r="2217" spans="1:8" ht="24.95" customHeight="1" x14ac:dyDescent="0.2">
      <c r="A2217" s="524">
        <v>610</v>
      </c>
      <c r="B2217" s="524" t="s">
        <v>17493</v>
      </c>
      <c r="C2217" s="525"/>
      <c r="D2217" s="372"/>
      <c r="H2217" s="574"/>
    </row>
    <row r="2218" spans="1:8" ht="24.95" customHeight="1" x14ac:dyDescent="0.2">
      <c r="A2218" s="524">
        <v>61004</v>
      </c>
      <c r="B2218" s="524" t="s">
        <v>17494</v>
      </c>
      <c r="C2218" s="525" t="s">
        <v>779</v>
      </c>
      <c r="D2218" s="372">
        <v>251.26</v>
      </c>
      <c r="H2218" s="574"/>
    </row>
    <row r="2219" spans="1:8" ht="24.95" customHeight="1" x14ac:dyDescent="0.2">
      <c r="A2219" s="524">
        <v>621</v>
      </c>
      <c r="B2219" s="524" t="s">
        <v>17495</v>
      </c>
      <c r="C2219" s="525"/>
      <c r="D2219" s="372"/>
      <c r="H2219" s="574"/>
    </row>
    <row r="2220" spans="1:8" ht="24.95" customHeight="1" x14ac:dyDescent="0.2">
      <c r="A2220" s="524">
        <v>62101</v>
      </c>
      <c r="B2220" s="524" t="s">
        <v>17496</v>
      </c>
      <c r="C2220" s="525" t="s">
        <v>775</v>
      </c>
      <c r="D2220" s="372">
        <v>7.62</v>
      </c>
      <c r="H2220" s="574"/>
    </row>
    <row r="2221" spans="1:8" ht="24.95" customHeight="1" x14ac:dyDescent="0.2">
      <c r="A2221" s="524">
        <v>62102</v>
      </c>
      <c r="B2221" s="524" t="s">
        <v>17497</v>
      </c>
      <c r="C2221" s="525" t="s">
        <v>775</v>
      </c>
      <c r="D2221" s="372">
        <v>9.48</v>
      </c>
      <c r="H2221" s="574"/>
    </row>
    <row r="2222" spans="1:8" ht="24.95" customHeight="1" x14ac:dyDescent="0.2">
      <c r="A2222" s="524">
        <v>62103</v>
      </c>
      <c r="B2222" s="524" t="s">
        <v>17498</v>
      </c>
      <c r="C2222" s="525" t="s">
        <v>775</v>
      </c>
      <c r="D2222" s="372">
        <v>13.32</v>
      </c>
      <c r="H2222" s="574"/>
    </row>
    <row r="2223" spans="1:8" ht="24.95" customHeight="1" x14ac:dyDescent="0.2">
      <c r="A2223" s="524">
        <v>62104</v>
      </c>
      <c r="B2223" s="524" t="s">
        <v>17499</v>
      </c>
      <c r="C2223" s="525" t="s">
        <v>775</v>
      </c>
      <c r="D2223" s="372">
        <v>21.69</v>
      </c>
      <c r="H2223" s="574"/>
    </row>
    <row r="2224" spans="1:8" ht="24.95" customHeight="1" x14ac:dyDescent="0.2">
      <c r="A2224" s="524">
        <v>62105</v>
      </c>
      <c r="B2224" s="524" t="s">
        <v>17500</v>
      </c>
      <c r="C2224" s="525" t="s">
        <v>775</v>
      </c>
      <c r="D2224" s="372">
        <v>24.06</v>
      </c>
      <c r="H2224" s="574"/>
    </row>
    <row r="2225" spans="1:8" ht="24.95" customHeight="1" x14ac:dyDescent="0.2">
      <c r="A2225" s="524">
        <v>62106</v>
      </c>
      <c r="B2225" s="524" t="s">
        <v>17501</v>
      </c>
      <c r="C2225" s="525" t="s">
        <v>775</v>
      </c>
      <c r="D2225" s="372">
        <v>39.35</v>
      </c>
      <c r="H2225" s="574"/>
    </row>
    <row r="2226" spans="1:8" ht="24.95" customHeight="1" x14ac:dyDescent="0.2">
      <c r="A2226" s="524">
        <v>62107</v>
      </c>
      <c r="B2226" s="524" t="s">
        <v>17502</v>
      </c>
      <c r="C2226" s="525" t="s">
        <v>775</v>
      </c>
      <c r="D2226" s="372">
        <v>158.78</v>
      </c>
      <c r="H2226" s="574"/>
    </row>
    <row r="2227" spans="1:8" ht="24.95" customHeight="1" x14ac:dyDescent="0.2">
      <c r="A2227" s="524">
        <v>62111</v>
      </c>
      <c r="B2227" s="524" t="s">
        <v>17503</v>
      </c>
      <c r="C2227" s="525" t="s">
        <v>775</v>
      </c>
      <c r="D2227" s="372">
        <v>0.68</v>
      </c>
      <c r="H2227" s="574"/>
    </row>
    <row r="2228" spans="1:8" ht="24.95" customHeight="1" x14ac:dyDescent="0.2">
      <c r="A2228" s="524">
        <v>62112</v>
      </c>
      <c r="B2228" s="524" t="s">
        <v>17504</v>
      </c>
      <c r="C2228" s="525" t="s">
        <v>775</v>
      </c>
      <c r="D2228" s="372">
        <v>1.33</v>
      </c>
      <c r="H2228" s="574"/>
    </row>
    <row r="2229" spans="1:8" ht="24.95" customHeight="1" x14ac:dyDescent="0.2">
      <c r="A2229" s="524">
        <v>62116</v>
      </c>
      <c r="B2229" s="524" t="s">
        <v>17505</v>
      </c>
      <c r="C2229" s="525" t="s">
        <v>775</v>
      </c>
      <c r="D2229" s="372">
        <v>3.08</v>
      </c>
      <c r="H2229" s="574"/>
    </row>
    <row r="2230" spans="1:8" ht="24.95" customHeight="1" x14ac:dyDescent="0.2">
      <c r="A2230" s="524">
        <v>62122</v>
      </c>
      <c r="B2230" s="524" t="s">
        <v>17506</v>
      </c>
      <c r="C2230" s="525" t="s">
        <v>775</v>
      </c>
      <c r="D2230" s="372">
        <v>0.66</v>
      </c>
      <c r="H2230" s="574"/>
    </row>
    <row r="2231" spans="1:8" ht="24.95" customHeight="1" x14ac:dyDescent="0.2">
      <c r="A2231" s="524">
        <v>62129</v>
      </c>
      <c r="B2231" s="524" t="s">
        <v>17507</v>
      </c>
      <c r="C2231" s="525" t="s">
        <v>775</v>
      </c>
      <c r="D2231" s="372">
        <v>3.72</v>
      </c>
      <c r="H2231" s="574"/>
    </row>
    <row r="2232" spans="1:8" ht="24.95" customHeight="1" x14ac:dyDescent="0.2">
      <c r="A2232" s="524">
        <v>62187</v>
      </c>
      <c r="B2232" s="524" t="s">
        <v>17508</v>
      </c>
      <c r="C2232" s="525" t="s">
        <v>775</v>
      </c>
      <c r="D2232" s="372">
        <v>2.93</v>
      </c>
      <c r="H2232" s="574"/>
    </row>
    <row r="2233" spans="1:8" ht="24.95" customHeight="1" x14ac:dyDescent="0.2">
      <c r="A2233" s="524">
        <v>623</v>
      </c>
      <c r="B2233" s="524" t="s">
        <v>17509</v>
      </c>
      <c r="C2233" s="525"/>
      <c r="D2233" s="372"/>
      <c r="H2233" s="574"/>
    </row>
    <row r="2234" spans="1:8" ht="24.95" customHeight="1" x14ac:dyDescent="0.2">
      <c r="A2234" s="524">
        <v>62319</v>
      </c>
      <c r="B2234" s="524" t="s">
        <v>17510</v>
      </c>
      <c r="C2234" s="525" t="s">
        <v>775</v>
      </c>
      <c r="D2234" s="372">
        <v>2.79</v>
      </c>
      <c r="H2234" s="574"/>
    </row>
    <row r="2235" spans="1:8" ht="24.95" customHeight="1" x14ac:dyDescent="0.2">
      <c r="A2235" s="524">
        <v>62321</v>
      </c>
      <c r="B2235" s="524" t="s">
        <v>17511</v>
      </c>
      <c r="C2235" s="525" t="s">
        <v>775</v>
      </c>
      <c r="D2235" s="372">
        <v>1.86</v>
      </c>
      <c r="H2235" s="574"/>
    </row>
    <row r="2236" spans="1:8" ht="24.95" customHeight="1" x14ac:dyDescent="0.2">
      <c r="A2236" s="524">
        <v>62324</v>
      </c>
      <c r="B2236" s="524" t="s">
        <v>17512</v>
      </c>
      <c r="C2236" s="525" t="s">
        <v>775</v>
      </c>
      <c r="D2236" s="372">
        <v>1.44</v>
      </c>
      <c r="H2236" s="574"/>
    </row>
    <row r="2237" spans="1:8" ht="24.95" customHeight="1" x14ac:dyDescent="0.2">
      <c r="A2237" s="524">
        <v>62375</v>
      </c>
      <c r="B2237" s="524" t="s">
        <v>17513</v>
      </c>
      <c r="C2237" s="525" t="s">
        <v>779</v>
      </c>
      <c r="D2237" s="372">
        <v>43.39</v>
      </c>
      <c r="H2237" s="574"/>
    </row>
    <row r="2238" spans="1:8" ht="24.95" customHeight="1" x14ac:dyDescent="0.2">
      <c r="A2238" s="524">
        <v>624</v>
      </c>
      <c r="B2238" s="524" t="s">
        <v>17514</v>
      </c>
      <c r="C2238" s="525"/>
      <c r="D2238" s="372"/>
      <c r="H2238" s="574"/>
    </row>
    <row r="2239" spans="1:8" ht="24.95" customHeight="1" x14ac:dyDescent="0.2">
      <c r="A2239" s="524">
        <v>62419</v>
      </c>
      <c r="B2239" s="524" t="s">
        <v>17515</v>
      </c>
      <c r="C2239" s="525" t="s">
        <v>779</v>
      </c>
      <c r="D2239" s="372">
        <v>25.45</v>
      </c>
      <c r="H2239" s="574"/>
    </row>
    <row r="2240" spans="1:8" ht="24.95" customHeight="1" x14ac:dyDescent="0.2">
      <c r="A2240" s="524">
        <v>62420</v>
      </c>
      <c r="B2240" s="524" t="s">
        <v>17516</v>
      </c>
      <c r="C2240" s="525" t="s">
        <v>775</v>
      </c>
      <c r="D2240" s="372">
        <v>2.58</v>
      </c>
      <c r="H2240" s="574"/>
    </row>
    <row r="2241" spans="1:8" ht="24.95" customHeight="1" x14ac:dyDescent="0.2">
      <c r="A2241" s="524">
        <v>62423</v>
      </c>
      <c r="B2241" s="524" t="s">
        <v>17517</v>
      </c>
      <c r="C2241" s="525" t="s">
        <v>775</v>
      </c>
      <c r="D2241" s="372">
        <v>14.7</v>
      </c>
      <c r="H2241" s="574"/>
    </row>
    <row r="2242" spans="1:8" ht="24.95" customHeight="1" x14ac:dyDescent="0.2">
      <c r="A2242" s="524">
        <v>62430</v>
      </c>
      <c r="B2242" s="524" t="s">
        <v>17518</v>
      </c>
      <c r="C2242" s="525" t="s">
        <v>775</v>
      </c>
      <c r="D2242" s="372">
        <v>32.590000000000003</v>
      </c>
      <c r="H2242" s="574"/>
    </row>
    <row r="2243" spans="1:8" ht="24.95" customHeight="1" x14ac:dyDescent="0.2">
      <c r="A2243" s="524">
        <v>62440</v>
      </c>
      <c r="B2243" s="524" t="s">
        <v>17519</v>
      </c>
      <c r="C2243" s="525" t="s">
        <v>775</v>
      </c>
      <c r="D2243" s="372">
        <v>15.31</v>
      </c>
      <c r="H2243" s="574"/>
    </row>
    <row r="2244" spans="1:8" ht="24.95" customHeight="1" x14ac:dyDescent="0.2">
      <c r="A2244" s="524">
        <v>62472</v>
      </c>
      <c r="B2244" s="524" t="s">
        <v>17520</v>
      </c>
      <c r="C2244" s="525" t="s">
        <v>775</v>
      </c>
      <c r="D2244" s="372">
        <v>4.5</v>
      </c>
      <c r="H2244" s="574"/>
    </row>
    <row r="2245" spans="1:8" ht="24.95" customHeight="1" x14ac:dyDescent="0.2">
      <c r="A2245" s="524">
        <v>62482</v>
      </c>
      <c r="B2245" s="524" t="s">
        <v>17521</v>
      </c>
      <c r="C2245" s="525" t="s">
        <v>775</v>
      </c>
      <c r="D2245" s="372">
        <v>43.71</v>
      </c>
      <c r="H2245" s="574"/>
    </row>
    <row r="2246" spans="1:8" ht="24.95" customHeight="1" x14ac:dyDescent="0.2">
      <c r="A2246" s="524">
        <v>625</v>
      </c>
      <c r="B2246" s="524" t="s">
        <v>17522</v>
      </c>
      <c r="C2246" s="525"/>
      <c r="D2246" s="372"/>
      <c r="H2246" s="574"/>
    </row>
    <row r="2247" spans="1:8" ht="24.95" customHeight="1" x14ac:dyDescent="0.2">
      <c r="A2247" s="524">
        <v>62501</v>
      </c>
      <c r="B2247" s="524" t="s">
        <v>17523</v>
      </c>
      <c r="C2247" s="525" t="s">
        <v>779</v>
      </c>
      <c r="D2247" s="372">
        <v>2.02</v>
      </c>
      <c r="H2247" s="574"/>
    </row>
    <row r="2248" spans="1:8" ht="24.95" customHeight="1" x14ac:dyDescent="0.2">
      <c r="A2248" s="524">
        <v>62502</v>
      </c>
      <c r="B2248" s="524" t="s">
        <v>17524</v>
      </c>
      <c r="C2248" s="525" t="s">
        <v>779</v>
      </c>
      <c r="D2248" s="372">
        <v>2.61</v>
      </c>
      <c r="H2248" s="574"/>
    </row>
    <row r="2249" spans="1:8" ht="24.95" customHeight="1" x14ac:dyDescent="0.2">
      <c r="A2249" s="524">
        <v>62503</v>
      </c>
      <c r="B2249" s="524" t="s">
        <v>17525</v>
      </c>
      <c r="C2249" s="525" t="s">
        <v>779</v>
      </c>
      <c r="D2249" s="372">
        <v>5.29</v>
      </c>
      <c r="H2249" s="574"/>
    </row>
    <row r="2250" spans="1:8" ht="24.95" customHeight="1" x14ac:dyDescent="0.2">
      <c r="A2250" s="524">
        <v>62504</v>
      </c>
      <c r="B2250" s="524" t="s">
        <v>17526</v>
      </c>
      <c r="C2250" s="525" t="s">
        <v>779</v>
      </c>
      <c r="D2250" s="372">
        <v>8.0299999999999994</v>
      </c>
      <c r="H2250" s="574"/>
    </row>
    <row r="2251" spans="1:8" ht="24.95" customHeight="1" x14ac:dyDescent="0.2">
      <c r="A2251" s="524">
        <v>62505</v>
      </c>
      <c r="B2251" s="524" t="s">
        <v>17527</v>
      </c>
      <c r="C2251" s="525" t="s">
        <v>779</v>
      </c>
      <c r="D2251" s="372">
        <v>10.41</v>
      </c>
      <c r="H2251" s="574"/>
    </row>
    <row r="2252" spans="1:8" ht="24.95" customHeight="1" x14ac:dyDescent="0.2">
      <c r="A2252" s="524">
        <v>62506</v>
      </c>
      <c r="B2252" s="524" t="s">
        <v>17528</v>
      </c>
      <c r="C2252" s="525" t="s">
        <v>779</v>
      </c>
      <c r="D2252" s="372">
        <v>17.100000000000001</v>
      </c>
      <c r="H2252" s="574"/>
    </row>
    <row r="2253" spans="1:8" ht="24.95" customHeight="1" x14ac:dyDescent="0.2">
      <c r="A2253" s="524">
        <v>62507</v>
      </c>
      <c r="B2253" s="524" t="s">
        <v>17529</v>
      </c>
      <c r="C2253" s="525" t="s">
        <v>779</v>
      </c>
      <c r="D2253" s="372">
        <v>26.39</v>
      </c>
      <c r="H2253" s="574"/>
    </row>
    <row r="2254" spans="1:8" ht="24.95" customHeight="1" x14ac:dyDescent="0.2">
      <c r="A2254" s="524">
        <v>62508</v>
      </c>
      <c r="B2254" s="524" t="s">
        <v>17530</v>
      </c>
      <c r="C2254" s="525" t="s">
        <v>779</v>
      </c>
      <c r="D2254" s="372">
        <v>33.130000000000003</v>
      </c>
      <c r="H2254" s="574"/>
    </row>
    <row r="2255" spans="1:8" ht="24.95" customHeight="1" x14ac:dyDescent="0.2">
      <c r="A2255" s="524">
        <v>62511</v>
      </c>
      <c r="B2255" s="524" t="s">
        <v>17531</v>
      </c>
      <c r="C2255" s="525" t="s">
        <v>775</v>
      </c>
      <c r="D2255" s="372">
        <v>0.57999999999999996</v>
      </c>
      <c r="H2255" s="574"/>
    </row>
    <row r="2256" spans="1:8" ht="24.95" customHeight="1" x14ac:dyDescent="0.2">
      <c r="A2256" s="524">
        <v>62512</v>
      </c>
      <c r="B2256" s="524" t="s">
        <v>17532</v>
      </c>
      <c r="C2256" s="525" t="s">
        <v>775</v>
      </c>
      <c r="D2256" s="372">
        <v>1.63</v>
      </c>
      <c r="H2256" s="574"/>
    </row>
    <row r="2257" spans="1:8" ht="24.95" customHeight="1" x14ac:dyDescent="0.2">
      <c r="A2257" s="524">
        <v>62514</v>
      </c>
      <c r="B2257" s="524" t="s">
        <v>17533</v>
      </c>
      <c r="C2257" s="525" t="s">
        <v>775</v>
      </c>
      <c r="D2257" s="372">
        <v>4.54</v>
      </c>
      <c r="H2257" s="574"/>
    </row>
    <row r="2258" spans="1:8" ht="24.95" customHeight="1" x14ac:dyDescent="0.2">
      <c r="A2258" s="524">
        <v>62520</v>
      </c>
      <c r="B2258" s="524" t="s">
        <v>17534</v>
      </c>
      <c r="C2258" s="525" t="s">
        <v>775</v>
      </c>
      <c r="D2258" s="372">
        <v>0.89</v>
      </c>
      <c r="H2258" s="574"/>
    </row>
    <row r="2259" spans="1:8" ht="24.95" customHeight="1" x14ac:dyDescent="0.2">
      <c r="A2259" s="524">
        <v>62521</v>
      </c>
      <c r="B2259" s="524" t="s">
        <v>17535</v>
      </c>
      <c r="C2259" s="525" t="s">
        <v>775</v>
      </c>
      <c r="D2259" s="372">
        <v>2.76</v>
      </c>
      <c r="H2259" s="574"/>
    </row>
    <row r="2260" spans="1:8" ht="24.95" customHeight="1" x14ac:dyDescent="0.2">
      <c r="A2260" s="524">
        <v>62530</v>
      </c>
      <c r="B2260" s="524" t="s">
        <v>17536</v>
      </c>
      <c r="C2260" s="525" t="s">
        <v>779</v>
      </c>
      <c r="D2260" s="372">
        <v>4.03</v>
      </c>
      <c r="H2260" s="574"/>
    </row>
    <row r="2261" spans="1:8" ht="24.95" customHeight="1" x14ac:dyDescent="0.2">
      <c r="A2261" s="524">
        <v>62531</v>
      </c>
      <c r="B2261" s="524" t="s">
        <v>17537</v>
      </c>
      <c r="C2261" s="525" t="s">
        <v>779</v>
      </c>
      <c r="D2261" s="372">
        <v>6.65</v>
      </c>
      <c r="H2261" s="574"/>
    </row>
    <row r="2262" spans="1:8" ht="24.95" customHeight="1" x14ac:dyDescent="0.2">
      <c r="A2262" s="524">
        <v>62532</v>
      </c>
      <c r="B2262" s="524" t="s">
        <v>17538</v>
      </c>
      <c r="C2262" s="525" t="s">
        <v>779</v>
      </c>
      <c r="D2262" s="372">
        <v>9.0399999999999991</v>
      </c>
      <c r="H2262" s="574"/>
    </row>
    <row r="2263" spans="1:8" ht="24.95" customHeight="1" x14ac:dyDescent="0.2">
      <c r="A2263" s="524">
        <v>62533</v>
      </c>
      <c r="B2263" s="524" t="s">
        <v>17539</v>
      </c>
      <c r="C2263" s="525" t="s">
        <v>779</v>
      </c>
      <c r="D2263" s="372">
        <v>9.8699999999999992</v>
      </c>
      <c r="H2263" s="574"/>
    </row>
    <row r="2264" spans="1:8" ht="24.95" customHeight="1" x14ac:dyDescent="0.2">
      <c r="A2264" s="524">
        <v>62534</v>
      </c>
      <c r="B2264" s="524" t="s">
        <v>17540</v>
      </c>
      <c r="C2264" s="525" t="s">
        <v>779</v>
      </c>
      <c r="D2264" s="372">
        <v>26.79</v>
      </c>
      <c r="H2264" s="574"/>
    </row>
    <row r="2265" spans="1:8" ht="24.95" customHeight="1" x14ac:dyDescent="0.2">
      <c r="A2265" s="524">
        <v>62535</v>
      </c>
      <c r="B2265" s="524" t="s">
        <v>17541</v>
      </c>
      <c r="C2265" s="525" t="s">
        <v>779</v>
      </c>
      <c r="D2265" s="372">
        <v>39.11</v>
      </c>
      <c r="H2265" s="574"/>
    </row>
    <row r="2266" spans="1:8" ht="24.95" customHeight="1" x14ac:dyDescent="0.2">
      <c r="A2266" s="524">
        <v>62536</v>
      </c>
      <c r="B2266" s="524" t="s">
        <v>17542</v>
      </c>
      <c r="C2266" s="525" t="s">
        <v>775</v>
      </c>
      <c r="D2266" s="372">
        <v>1.35</v>
      </c>
      <c r="H2266" s="574"/>
    </row>
    <row r="2267" spans="1:8" ht="24.95" customHeight="1" x14ac:dyDescent="0.2">
      <c r="A2267" s="524">
        <v>62540</v>
      </c>
      <c r="B2267" s="524" t="s">
        <v>17543</v>
      </c>
      <c r="C2267" s="525" t="s">
        <v>775</v>
      </c>
      <c r="D2267" s="372">
        <v>1.18</v>
      </c>
      <c r="H2267" s="574"/>
    </row>
    <row r="2268" spans="1:8" ht="24.95" customHeight="1" x14ac:dyDescent="0.2">
      <c r="A2268" s="524">
        <v>62542</v>
      </c>
      <c r="B2268" s="524" t="s">
        <v>17544</v>
      </c>
      <c r="C2268" s="525" t="s">
        <v>775</v>
      </c>
      <c r="D2268" s="372">
        <v>4.33</v>
      </c>
      <c r="H2268" s="574"/>
    </row>
    <row r="2269" spans="1:8" ht="24.95" customHeight="1" x14ac:dyDescent="0.2">
      <c r="A2269" s="524">
        <v>62543</v>
      </c>
      <c r="B2269" s="524" t="s">
        <v>17545</v>
      </c>
      <c r="C2269" s="525" t="s">
        <v>775</v>
      </c>
      <c r="D2269" s="372">
        <v>5.68</v>
      </c>
      <c r="H2269" s="574"/>
    </row>
    <row r="2270" spans="1:8" ht="24.95" customHeight="1" x14ac:dyDescent="0.2">
      <c r="A2270" s="524">
        <v>62544</v>
      </c>
      <c r="B2270" s="524" t="s">
        <v>17546</v>
      </c>
      <c r="C2270" s="525" t="s">
        <v>775</v>
      </c>
      <c r="D2270" s="372">
        <v>2.2200000000000002</v>
      </c>
      <c r="H2270" s="574"/>
    </row>
    <row r="2271" spans="1:8" ht="24.95" customHeight="1" x14ac:dyDescent="0.2">
      <c r="A2271" s="524">
        <v>62547</v>
      </c>
      <c r="B2271" s="524" t="s">
        <v>17547</v>
      </c>
      <c r="C2271" s="525" t="s">
        <v>775</v>
      </c>
      <c r="D2271" s="372">
        <v>10.32</v>
      </c>
      <c r="H2271" s="574"/>
    </row>
    <row r="2272" spans="1:8" ht="24.95" customHeight="1" x14ac:dyDescent="0.2">
      <c r="A2272" s="524">
        <v>62549</v>
      </c>
      <c r="B2272" s="524" t="s">
        <v>17548</v>
      </c>
      <c r="C2272" s="525" t="s">
        <v>775</v>
      </c>
      <c r="D2272" s="372">
        <v>8.6</v>
      </c>
      <c r="H2272" s="574"/>
    </row>
    <row r="2273" spans="1:8" ht="24.95" customHeight="1" x14ac:dyDescent="0.2">
      <c r="A2273" s="524">
        <v>62570</v>
      </c>
      <c r="B2273" s="524" t="s">
        <v>17549</v>
      </c>
      <c r="C2273" s="525" t="s">
        <v>775</v>
      </c>
      <c r="D2273" s="372">
        <v>0.62</v>
      </c>
      <c r="H2273" s="574"/>
    </row>
    <row r="2274" spans="1:8" ht="24.95" customHeight="1" x14ac:dyDescent="0.2">
      <c r="A2274" s="524">
        <v>62577</v>
      </c>
      <c r="B2274" s="524" t="s">
        <v>17550</v>
      </c>
      <c r="C2274" s="525" t="s">
        <v>775</v>
      </c>
      <c r="D2274" s="372">
        <v>39.29</v>
      </c>
      <c r="H2274" s="574"/>
    </row>
    <row r="2275" spans="1:8" ht="24.95" customHeight="1" x14ac:dyDescent="0.2">
      <c r="A2275" s="524">
        <v>62588</v>
      </c>
      <c r="B2275" s="524" t="s">
        <v>17551</v>
      </c>
      <c r="C2275" s="525" t="s">
        <v>775</v>
      </c>
      <c r="D2275" s="372">
        <v>5.39</v>
      </c>
      <c r="H2275" s="574"/>
    </row>
    <row r="2276" spans="1:8" ht="24.95" customHeight="1" x14ac:dyDescent="0.2">
      <c r="A2276" s="524">
        <v>62594</v>
      </c>
      <c r="B2276" s="524" t="s">
        <v>17552</v>
      </c>
      <c r="C2276" s="525" t="s">
        <v>775</v>
      </c>
      <c r="D2276" s="372">
        <v>1.1100000000000001</v>
      </c>
      <c r="H2276" s="574"/>
    </row>
    <row r="2277" spans="1:8" ht="24.95" customHeight="1" x14ac:dyDescent="0.2">
      <c r="A2277" s="524">
        <v>626</v>
      </c>
      <c r="B2277" s="524" t="s">
        <v>17553</v>
      </c>
      <c r="C2277" s="525"/>
      <c r="D2277" s="372"/>
      <c r="H2277" s="574"/>
    </row>
    <row r="2278" spans="1:8" ht="24.95" customHeight="1" x14ac:dyDescent="0.2">
      <c r="A2278" s="524">
        <v>62674</v>
      </c>
      <c r="B2278" s="524" t="s">
        <v>17554</v>
      </c>
      <c r="C2278" s="525" t="s">
        <v>775</v>
      </c>
      <c r="D2278" s="372">
        <v>6.7</v>
      </c>
      <c r="H2278" s="574"/>
    </row>
    <row r="2279" spans="1:8" ht="24.95" customHeight="1" x14ac:dyDescent="0.2">
      <c r="A2279" s="524">
        <v>627</v>
      </c>
      <c r="B2279" s="524" t="s">
        <v>17555</v>
      </c>
      <c r="C2279" s="525"/>
      <c r="D2279" s="372"/>
      <c r="H2279" s="574"/>
    </row>
    <row r="2280" spans="1:8" ht="24.95" customHeight="1" x14ac:dyDescent="0.2">
      <c r="A2280" s="524">
        <v>62702</v>
      </c>
      <c r="B2280" s="524" t="s">
        <v>17556</v>
      </c>
      <c r="C2280" s="525" t="s">
        <v>779</v>
      </c>
      <c r="D2280" s="372">
        <v>7.04</v>
      </c>
      <c r="H2280" s="574"/>
    </row>
    <row r="2281" spans="1:8" ht="24.95" customHeight="1" x14ac:dyDescent="0.2">
      <c r="A2281" s="524">
        <v>62703</v>
      </c>
      <c r="B2281" s="524" t="s">
        <v>17557</v>
      </c>
      <c r="C2281" s="525" t="s">
        <v>779</v>
      </c>
      <c r="D2281" s="372">
        <v>10.09</v>
      </c>
      <c r="H2281" s="574"/>
    </row>
    <row r="2282" spans="1:8" ht="24.95" customHeight="1" x14ac:dyDescent="0.2">
      <c r="A2282" s="524">
        <v>628</v>
      </c>
      <c r="B2282" s="524" t="s">
        <v>17555</v>
      </c>
      <c r="C2282" s="525"/>
      <c r="D2282" s="372"/>
      <c r="H2282" s="574"/>
    </row>
    <row r="2283" spans="1:8" ht="24.95" customHeight="1" x14ac:dyDescent="0.2">
      <c r="A2283" s="524">
        <v>62813</v>
      </c>
      <c r="B2283" s="524" t="s">
        <v>17558</v>
      </c>
      <c r="C2283" s="525" t="s">
        <v>775</v>
      </c>
      <c r="D2283" s="372">
        <v>1.46</v>
      </c>
      <c r="H2283" s="574"/>
    </row>
    <row r="2284" spans="1:8" ht="24.95" customHeight="1" x14ac:dyDescent="0.2">
      <c r="A2284" s="524">
        <v>62814</v>
      </c>
      <c r="B2284" s="524" t="s">
        <v>17559</v>
      </c>
      <c r="C2284" s="525" t="s">
        <v>775</v>
      </c>
      <c r="D2284" s="372">
        <v>2.81</v>
      </c>
      <c r="H2284" s="574"/>
    </row>
    <row r="2285" spans="1:8" ht="24.95" customHeight="1" x14ac:dyDescent="0.2">
      <c r="A2285" s="524">
        <v>62890</v>
      </c>
      <c r="B2285" s="524" t="s">
        <v>17560</v>
      </c>
      <c r="C2285" s="525" t="s">
        <v>775</v>
      </c>
      <c r="D2285" s="372">
        <v>4.8600000000000003</v>
      </c>
      <c r="H2285" s="574"/>
    </row>
    <row r="2286" spans="1:8" ht="24.95" customHeight="1" x14ac:dyDescent="0.2">
      <c r="A2286" s="524">
        <v>634</v>
      </c>
      <c r="B2286" s="524" t="s">
        <v>17561</v>
      </c>
      <c r="C2286" s="525"/>
      <c r="D2286" s="372"/>
      <c r="H2286" s="574"/>
    </row>
    <row r="2287" spans="1:8" ht="24.95" customHeight="1" x14ac:dyDescent="0.2">
      <c r="A2287" s="524">
        <v>63480</v>
      </c>
      <c r="B2287" s="524" t="s">
        <v>17562</v>
      </c>
      <c r="C2287" s="525" t="s">
        <v>775</v>
      </c>
      <c r="D2287" s="372">
        <v>216.92</v>
      </c>
      <c r="H2287" s="574"/>
    </row>
    <row r="2288" spans="1:8" ht="24.95" customHeight="1" x14ac:dyDescent="0.2">
      <c r="A2288" s="524">
        <v>635</v>
      </c>
      <c r="B2288" s="524" t="s">
        <v>17563</v>
      </c>
      <c r="C2288" s="525"/>
      <c r="D2288" s="372"/>
      <c r="H2288" s="574"/>
    </row>
    <row r="2289" spans="1:8" ht="24.95" customHeight="1" x14ac:dyDescent="0.2">
      <c r="A2289" s="524">
        <v>63501</v>
      </c>
      <c r="B2289" s="524" t="s">
        <v>17564</v>
      </c>
      <c r="C2289" s="525" t="s">
        <v>775</v>
      </c>
      <c r="D2289" s="372">
        <v>17.440000000000001</v>
      </c>
      <c r="H2289" s="574"/>
    </row>
    <row r="2290" spans="1:8" ht="24.95" customHeight="1" x14ac:dyDescent="0.2">
      <c r="A2290" s="524">
        <v>63502</v>
      </c>
      <c r="B2290" s="524" t="s">
        <v>17565</v>
      </c>
      <c r="C2290" s="525" t="s">
        <v>775</v>
      </c>
      <c r="D2290" s="372">
        <v>18.64</v>
      </c>
      <c r="H2290" s="574"/>
    </row>
    <row r="2291" spans="1:8" ht="24.95" customHeight="1" x14ac:dyDescent="0.2">
      <c r="A2291" s="524">
        <v>63503</v>
      </c>
      <c r="B2291" s="524" t="s">
        <v>17566</v>
      </c>
      <c r="C2291" s="525" t="s">
        <v>775</v>
      </c>
      <c r="D2291" s="372">
        <v>31.28</v>
      </c>
      <c r="H2291" s="574"/>
    </row>
    <row r="2292" spans="1:8" ht="24.95" customHeight="1" x14ac:dyDescent="0.2">
      <c r="A2292" s="524">
        <v>63504</v>
      </c>
      <c r="B2292" s="524" t="s">
        <v>17567</v>
      </c>
      <c r="C2292" s="525" t="s">
        <v>775</v>
      </c>
      <c r="D2292" s="372">
        <v>43.51</v>
      </c>
      <c r="H2292" s="574"/>
    </row>
    <row r="2293" spans="1:8" ht="24.95" customHeight="1" x14ac:dyDescent="0.2">
      <c r="A2293" s="524">
        <v>63505</v>
      </c>
      <c r="B2293" s="524" t="s">
        <v>17568</v>
      </c>
      <c r="C2293" s="525" t="s">
        <v>775</v>
      </c>
      <c r="D2293" s="372">
        <v>51.73</v>
      </c>
      <c r="H2293" s="574"/>
    </row>
    <row r="2294" spans="1:8" ht="24.95" customHeight="1" x14ac:dyDescent="0.2">
      <c r="A2294" s="524">
        <v>63506</v>
      </c>
      <c r="B2294" s="524" t="s">
        <v>17569</v>
      </c>
      <c r="C2294" s="525" t="s">
        <v>775</v>
      </c>
      <c r="D2294" s="372">
        <v>103.08</v>
      </c>
      <c r="H2294" s="574"/>
    </row>
    <row r="2295" spans="1:8" ht="24.95" customHeight="1" x14ac:dyDescent="0.2">
      <c r="A2295" s="524">
        <v>63507</v>
      </c>
      <c r="B2295" s="524" t="s">
        <v>17570</v>
      </c>
      <c r="C2295" s="525" t="s">
        <v>775</v>
      </c>
      <c r="D2295" s="372">
        <v>200.01</v>
      </c>
      <c r="H2295" s="574"/>
    </row>
    <row r="2296" spans="1:8" ht="24.95" customHeight="1" x14ac:dyDescent="0.2">
      <c r="A2296" s="524">
        <v>63508</v>
      </c>
      <c r="B2296" s="524" t="s">
        <v>17571</v>
      </c>
      <c r="C2296" s="525" t="s">
        <v>775</v>
      </c>
      <c r="D2296" s="372">
        <v>326.72000000000003</v>
      </c>
      <c r="H2296" s="574"/>
    </row>
    <row r="2297" spans="1:8" ht="24.95" customHeight="1" x14ac:dyDescent="0.2">
      <c r="A2297" s="524">
        <v>63515</v>
      </c>
      <c r="B2297" s="524" t="s">
        <v>17572</v>
      </c>
      <c r="C2297" s="525" t="s">
        <v>775</v>
      </c>
      <c r="D2297" s="372">
        <v>56.71</v>
      </c>
      <c r="H2297" s="574"/>
    </row>
    <row r="2298" spans="1:8" ht="24.95" customHeight="1" x14ac:dyDescent="0.2">
      <c r="A2298" s="524">
        <v>63516</v>
      </c>
      <c r="B2298" s="524" t="s">
        <v>17573</v>
      </c>
      <c r="C2298" s="525" t="s">
        <v>775</v>
      </c>
      <c r="D2298" s="372">
        <v>60.21</v>
      </c>
      <c r="H2298" s="574"/>
    </row>
    <row r="2299" spans="1:8" ht="24.95" customHeight="1" x14ac:dyDescent="0.2">
      <c r="A2299" s="524">
        <v>63517</v>
      </c>
      <c r="B2299" s="524" t="s">
        <v>17574</v>
      </c>
      <c r="C2299" s="525" t="s">
        <v>775</v>
      </c>
      <c r="D2299" s="372">
        <v>78.569999999999993</v>
      </c>
      <c r="H2299" s="574"/>
    </row>
    <row r="2300" spans="1:8" ht="24.95" customHeight="1" x14ac:dyDescent="0.2">
      <c r="A2300" s="524">
        <v>63518</v>
      </c>
      <c r="B2300" s="524" t="s">
        <v>17575</v>
      </c>
      <c r="C2300" s="525" t="s">
        <v>775</v>
      </c>
      <c r="D2300" s="372">
        <v>119.17</v>
      </c>
      <c r="H2300" s="574"/>
    </row>
    <row r="2301" spans="1:8" ht="24.95" customHeight="1" x14ac:dyDescent="0.2">
      <c r="A2301" s="524">
        <v>63520</v>
      </c>
      <c r="B2301" s="524" t="s">
        <v>17576</v>
      </c>
      <c r="C2301" s="525" t="s">
        <v>775</v>
      </c>
      <c r="D2301" s="372">
        <v>32.46</v>
      </c>
      <c r="H2301" s="574"/>
    </row>
    <row r="2302" spans="1:8" ht="24.95" customHeight="1" x14ac:dyDescent="0.2">
      <c r="A2302" s="524">
        <v>63521</v>
      </c>
      <c r="B2302" s="524" t="s">
        <v>17577</v>
      </c>
      <c r="C2302" s="525" t="s">
        <v>775</v>
      </c>
      <c r="D2302" s="372">
        <v>36.200000000000003</v>
      </c>
      <c r="H2302" s="574"/>
    </row>
    <row r="2303" spans="1:8" ht="24.95" customHeight="1" x14ac:dyDescent="0.2">
      <c r="A2303" s="524">
        <v>63523</v>
      </c>
      <c r="B2303" s="524" t="s">
        <v>17578</v>
      </c>
      <c r="C2303" s="525" t="s">
        <v>775</v>
      </c>
      <c r="D2303" s="372">
        <v>112.15</v>
      </c>
      <c r="H2303" s="574"/>
    </row>
    <row r="2304" spans="1:8" ht="24.95" customHeight="1" x14ac:dyDescent="0.2">
      <c r="A2304" s="524">
        <v>63530</v>
      </c>
      <c r="B2304" s="524" t="s">
        <v>17579</v>
      </c>
      <c r="C2304" s="525" t="s">
        <v>775</v>
      </c>
      <c r="D2304" s="372">
        <v>32.96</v>
      </c>
      <c r="H2304" s="574"/>
    </row>
    <row r="2305" spans="1:8" ht="24.95" customHeight="1" x14ac:dyDescent="0.2">
      <c r="A2305" s="524">
        <v>63533</v>
      </c>
      <c r="B2305" s="524" t="s">
        <v>17580</v>
      </c>
      <c r="C2305" s="525" t="s">
        <v>775</v>
      </c>
      <c r="D2305" s="372">
        <v>15.66</v>
      </c>
      <c r="H2305" s="574"/>
    </row>
    <row r="2306" spans="1:8" ht="24.95" customHeight="1" x14ac:dyDescent="0.2">
      <c r="A2306" s="524">
        <v>63536</v>
      </c>
      <c r="B2306" s="524" t="s">
        <v>17581</v>
      </c>
      <c r="C2306" s="525" t="s">
        <v>775</v>
      </c>
      <c r="D2306" s="372">
        <v>20.62</v>
      </c>
      <c r="H2306" s="574"/>
    </row>
    <row r="2307" spans="1:8" ht="24.95" customHeight="1" x14ac:dyDescent="0.2">
      <c r="A2307" s="524">
        <v>640</v>
      </c>
      <c r="B2307" s="524" t="s">
        <v>17582</v>
      </c>
      <c r="C2307" s="525"/>
      <c r="D2307" s="372"/>
      <c r="H2307" s="574"/>
    </row>
    <row r="2308" spans="1:8" ht="24.95" customHeight="1" x14ac:dyDescent="0.2">
      <c r="A2308" s="524">
        <v>64001</v>
      </c>
      <c r="B2308" s="524" t="s">
        <v>17583</v>
      </c>
      <c r="C2308" s="525" t="s">
        <v>775</v>
      </c>
      <c r="D2308" s="372">
        <v>46.1</v>
      </c>
      <c r="H2308" s="574"/>
    </row>
    <row r="2309" spans="1:8" ht="24.95" customHeight="1" x14ac:dyDescent="0.2">
      <c r="A2309" s="524">
        <v>64002</v>
      </c>
      <c r="B2309" s="524" t="s">
        <v>17584</v>
      </c>
      <c r="C2309" s="525" t="s">
        <v>775</v>
      </c>
      <c r="D2309" s="372">
        <v>25.01</v>
      </c>
      <c r="H2309" s="574"/>
    </row>
    <row r="2310" spans="1:8" ht="24.95" customHeight="1" x14ac:dyDescent="0.2">
      <c r="A2310" s="524">
        <v>64003</v>
      </c>
      <c r="B2310" s="524" t="s">
        <v>17585</v>
      </c>
      <c r="C2310" s="525" t="s">
        <v>775</v>
      </c>
      <c r="D2310" s="372">
        <v>35.33</v>
      </c>
      <c r="H2310" s="574"/>
    </row>
    <row r="2311" spans="1:8" ht="24.95" customHeight="1" x14ac:dyDescent="0.2">
      <c r="A2311" s="524">
        <v>64004</v>
      </c>
      <c r="B2311" s="524" t="s">
        <v>17586</v>
      </c>
      <c r="C2311" s="525" t="s">
        <v>775</v>
      </c>
      <c r="D2311" s="372">
        <v>234.84</v>
      </c>
      <c r="H2311" s="574"/>
    </row>
    <row r="2312" spans="1:8" ht="24.95" customHeight="1" x14ac:dyDescent="0.2">
      <c r="A2312" s="524">
        <v>64005</v>
      </c>
      <c r="B2312" s="524" t="s">
        <v>17587</v>
      </c>
      <c r="C2312" s="525" t="s">
        <v>775</v>
      </c>
      <c r="D2312" s="372">
        <v>5.26</v>
      </c>
      <c r="H2312" s="574"/>
    </row>
    <row r="2313" spans="1:8" ht="24.95" customHeight="1" x14ac:dyDescent="0.2">
      <c r="A2313" s="524">
        <v>64006</v>
      </c>
      <c r="B2313" s="524" t="s">
        <v>17588</v>
      </c>
      <c r="C2313" s="525" t="s">
        <v>775</v>
      </c>
      <c r="D2313" s="372">
        <v>3.15</v>
      </c>
      <c r="H2313" s="574"/>
    </row>
    <row r="2314" spans="1:8" ht="24.95" customHeight="1" x14ac:dyDescent="0.2">
      <c r="A2314" s="524">
        <v>64010</v>
      </c>
      <c r="B2314" s="524" t="s">
        <v>17589</v>
      </c>
      <c r="C2314" s="525" t="s">
        <v>775</v>
      </c>
      <c r="D2314" s="372">
        <v>181.82</v>
      </c>
      <c r="H2314" s="574"/>
    </row>
    <row r="2315" spans="1:8" ht="24.95" customHeight="1" x14ac:dyDescent="0.2">
      <c r="A2315" s="524">
        <v>64011</v>
      </c>
      <c r="B2315" s="524" t="s">
        <v>17590</v>
      </c>
      <c r="C2315" s="525" t="s">
        <v>775</v>
      </c>
      <c r="D2315" s="372">
        <v>101.8</v>
      </c>
      <c r="H2315" s="574"/>
    </row>
    <row r="2316" spans="1:8" ht="24.95" customHeight="1" x14ac:dyDescent="0.2">
      <c r="A2316" s="524">
        <v>64015</v>
      </c>
      <c r="B2316" s="524" t="s">
        <v>17591</v>
      </c>
      <c r="C2316" s="525" t="s">
        <v>775</v>
      </c>
      <c r="D2316" s="372">
        <v>49.1</v>
      </c>
      <c r="H2316" s="574"/>
    </row>
    <row r="2317" spans="1:8" ht="24.95" customHeight="1" x14ac:dyDescent="0.2">
      <c r="A2317" s="524">
        <v>64016</v>
      </c>
      <c r="B2317" s="524" t="s">
        <v>17592</v>
      </c>
      <c r="C2317" s="525" t="s">
        <v>775</v>
      </c>
      <c r="D2317" s="372">
        <v>59.37</v>
      </c>
      <c r="H2317" s="574"/>
    </row>
    <row r="2318" spans="1:8" ht="24.95" customHeight="1" x14ac:dyDescent="0.2">
      <c r="A2318" s="524">
        <v>64017</v>
      </c>
      <c r="B2318" s="524" t="s">
        <v>17593</v>
      </c>
      <c r="C2318" s="525" t="s">
        <v>775</v>
      </c>
      <c r="D2318" s="372">
        <v>77.680000000000007</v>
      </c>
      <c r="H2318" s="574"/>
    </row>
    <row r="2319" spans="1:8" ht="24.95" customHeight="1" x14ac:dyDescent="0.2">
      <c r="A2319" s="524">
        <v>64018</v>
      </c>
      <c r="B2319" s="524" t="s">
        <v>17594</v>
      </c>
      <c r="C2319" s="525" t="s">
        <v>775</v>
      </c>
      <c r="D2319" s="372">
        <v>123.12</v>
      </c>
      <c r="H2319" s="574"/>
    </row>
    <row r="2320" spans="1:8" ht="24.95" customHeight="1" x14ac:dyDescent="0.2">
      <c r="A2320" s="524">
        <v>64019</v>
      </c>
      <c r="B2320" s="524" t="s">
        <v>17595</v>
      </c>
      <c r="C2320" s="525" t="s">
        <v>775</v>
      </c>
      <c r="D2320" s="372">
        <v>140.55000000000001</v>
      </c>
      <c r="H2320" s="574"/>
    </row>
    <row r="2321" spans="1:8" ht="24.95" customHeight="1" x14ac:dyDescent="0.2">
      <c r="A2321" s="524">
        <v>64020</v>
      </c>
      <c r="B2321" s="524" t="s">
        <v>17596</v>
      </c>
      <c r="C2321" s="525" t="s">
        <v>775</v>
      </c>
      <c r="D2321" s="372">
        <v>195.39</v>
      </c>
      <c r="H2321" s="574"/>
    </row>
    <row r="2322" spans="1:8" ht="24.95" customHeight="1" x14ac:dyDescent="0.2">
      <c r="A2322" s="524">
        <v>64021</v>
      </c>
      <c r="B2322" s="524" t="s">
        <v>17597</v>
      </c>
      <c r="C2322" s="525" t="s">
        <v>775</v>
      </c>
      <c r="D2322" s="372">
        <v>321.45999999999998</v>
      </c>
      <c r="H2322" s="574"/>
    </row>
    <row r="2323" spans="1:8" ht="24.95" customHeight="1" x14ac:dyDescent="0.2">
      <c r="A2323" s="524">
        <v>64022</v>
      </c>
      <c r="B2323" s="524" t="s">
        <v>17598</v>
      </c>
      <c r="C2323" s="525" t="s">
        <v>775</v>
      </c>
      <c r="D2323" s="372">
        <v>433.49</v>
      </c>
      <c r="H2323" s="574"/>
    </row>
    <row r="2324" spans="1:8" ht="24.95" customHeight="1" x14ac:dyDescent="0.2">
      <c r="A2324" s="524">
        <v>64034</v>
      </c>
      <c r="B2324" s="524" t="s">
        <v>17599</v>
      </c>
      <c r="C2324" s="525" t="s">
        <v>775</v>
      </c>
      <c r="D2324" s="372">
        <v>70.66</v>
      </c>
      <c r="H2324" s="574"/>
    </row>
    <row r="2325" spans="1:8" ht="24.95" customHeight="1" x14ac:dyDescent="0.2">
      <c r="A2325" s="524">
        <v>64035</v>
      </c>
      <c r="B2325" s="524" t="s">
        <v>17600</v>
      </c>
      <c r="C2325" s="525" t="s">
        <v>775</v>
      </c>
      <c r="D2325" s="372">
        <v>35.11</v>
      </c>
      <c r="H2325" s="574"/>
    </row>
    <row r="2326" spans="1:8" ht="24.95" customHeight="1" x14ac:dyDescent="0.2">
      <c r="A2326" s="524">
        <v>64040</v>
      </c>
      <c r="B2326" s="524" t="s">
        <v>17601</v>
      </c>
      <c r="C2326" s="525" t="s">
        <v>775</v>
      </c>
      <c r="D2326" s="372">
        <v>30.29</v>
      </c>
      <c r="H2326" s="574"/>
    </row>
    <row r="2327" spans="1:8" ht="24.95" customHeight="1" x14ac:dyDescent="0.2">
      <c r="A2327" s="524">
        <v>64041</v>
      </c>
      <c r="B2327" s="524" t="s">
        <v>17602</v>
      </c>
      <c r="C2327" s="525" t="s">
        <v>775</v>
      </c>
      <c r="D2327" s="372">
        <v>103.35</v>
      </c>
      <c r="H2327" s="574"/>
    </row>
    <row r="2328" spans="1:8" ht="24.95" customHeight="1" x14ac:dyDescent="0.2">
      <c r="A2328" s="524">
        <v>64042</v>
      </c>
      <c r="B2328" s="524" t="s">
        <v>17603</v>
      </c>
      <c r="C2328" s="525" t="s">
        <v>775</v>
      </c>
      <c r="D2328" s="372">
        <v>109.11</v>
      </c>
      <c r="H2328" s="574"/>
    </row>
    <row r="2329" spans="1:8" ht="24.95" customHeight="1" x14ac:dyDescent="0.2">
      <c r="A2329" s="524">
        <v>64043</v>
      </c>
      <c r="B2329" s="524" t="s">
        <v>17604</v>
      </c>
      <c r="C2329" s="525" t="s">
        <v>775</v>
      </c>
      <c r="D2329" s="372">
        <v>201.89</v>
      </c>
      <c r="H2329" s="574"/>
    </row>
    <row r="2330" spans="1:8" ht="24.95" customHeight="1" x14ac:dyDescent="0.2">
      <c r="A2330" s="524">
        <v>64044</v>
      </c>
      <c r="B2330" s="524" t="s">
        <v>17605</v>
      </c>
      <c r="C2330" s="525" t="s">
        <v>775</v>
      </c>
      <c r="D2330" s="372">
        <v>258.64</v>
      </c>
      <c r="H2330" s="574"/>
    </row>
    <row r="2331" spans="1:8" ht="24.95" customHeight="1" x14ac:dyDescent="0.2">
      <c r="A2331" s="524">
        <v>64045</v>
      </c>
      <c r="B2331" s="524" t="s">
        <v>17606</v>
      </c>
      <c r="C2331" s="525" t="s">
        <v>775</v>
      </c>
      <c r="D2331" s="372">
        <v>46.1</v>
      </c>
      <c r="H2331" s="574"/>
    </row>
    <row r="2332" spans="1:8" ht="24.95" customHeight="1" x14ac:dyDescent="0.2">
      <c r="A2332" s="524">
        <v>64066</v>
      </c>
      <c r="B2332" s="524" t="s">
        <v>17607</v>
      </c>
      <c r="C2332" s="525" t="s">
        <v>775</v>
      </c>
      <c r="D2332" s="372">
        <v>44.08</v>
      </c>
      <c r="H2332" s="574"/>
    </row>
    <row r="2333" spans="1:8" ht="24.95" customHeight="1" x14ac:dyDescent="0.2">
      <c r="A2333" s="524">
        <v>64077</v>
      </c>
      <c r="B2333" s="524" t="s">
        <v>17608</v>
      </c>
      <c r="C2333" s="525" t="s">
        <v>775</v>
      </c>
      <c r="D2333" s="372">
        <v>3.91</v>
      </c>
      <c r="H2333" s="574"/>
    </row>
    <row r="2334" spans="1:8" ht="24.95" customHeight="1" x14ac:dyDescent="0.2">
      <c r="A2334" s="524">
        <v>64094</v>
      </c>
      <c r="B2334" s="524" t="s">
        <v>17609</v>
      </c>
      <c r="C2334" s="525" t="s">
        <v>775</v>
      </c>
      <c r="D2334" s="372">
        <v>128.99</v>
      </c>
      <c r="H2334" s="574"/>
    </row>
    <row r="2335" spans="1:8" ht="24.95" customHeight="1" x14ac:dyDescent="0.2">
      <c r="A2335" s="524">
        <v>64097</v>
      </c>
      <c r="B2335" s="524" t="s">
        <v>17610</v>
      </c>
      <c r="C2335" s="525" t="s">
        <v>775</v>
      </c>
      <c r="D2335" s="372">
        <v>218.87</v>
      </c>
      <c r="H2335" s="574"/>
    </row>
    <row r="2336" spans="1:8" ht="24.95" customHeight="1" x14ac:dyDescent="0.2">
      <c r="A2336" s="524">
        <v>641</v>
      </c>
      <c r="B2336" s="524" t="s">
        <v>17611</v>
      </c>
      <c r="C2336" s="525"/>
      <c r="D2336" s="372"/>
      <c r="H2336" s="574"/>
    </row>
    <row r="2337" spans="1:8" ht="24.95" customHeight="1" x14ac:dyDescent="0.2">
      <c r="A2337" s="524">
        <v>64149</v>
      </c>
      <c r="B2337" s="524" t="s">
        <v>17612</v>
      </c>
      <c r="C2337" s="525" t="s">
        <v>775</v>
      </c>
      <c r="D2337" s="372">
        <v>51.48</v>
      </c>
      <c r="H2337" s="574"/>
    </row>
    <row r="2338" spans="1:8" ht="24.95" customHeight="1" x14ac:dyDescent="0.2">
      <c r="A2338" s="524">
        <v>645</v>
      </c>
      <c r="B2338" s="524" t="s">
        <v>17613</v>
      </c>
      <c r="C2338" s="525"/>
      <c r="D2338" s="372"/>
      <c r="H2338" s="574"/>
    </row>
    <row r="2339" spans="1:8" ht="24.95" customHeight="1" x14ac:dyDescent="0.2">
      <c r="A2339" s="524">
        <v>64503</v>
      </c>
      <c r="B2339" s="524" t="s">
        <v>17614</v>
      </c>
      <c r="C2339" s="525" t="s">
        <v>775</v>
      </c>
      <c r="D2339" s="372">
        <v>96.8</v>
      </c>
      <c r="H2339" s="574"/>
    </row>
    <row r="2340" spans="1:8" ht="24.95" customHeight="1" x14ac:dyDescent="0.2">
      <c r="A2340" s="524">
        <v>64504</v>
      </c>
      <c r="B2340" s="524" t="s">
        <v>17615</v>
      </c>
      <c r="C2340" s="525" t="s">
        <v>775</v>
      </c>
      <c r="D2340" s="372">
        <v>124.49</v>
      </c>
      <c r="H2340" s="574"/>
    </row>
    <row r="2341" spans="1:8" ht="24.95" customHeight="1" x14ac:dyDescent="0.2">
      <c r="A2341" s="524">
        <v>64506</v>
      </c>
      <c r="B2341" s="524" t="s">
        <v>17616</v>
      </c>
      <c r="C2341" s="525" t="s">
        <v>775</v>
      </c>
      <c r="D2341" s="372">
        <v>94.58</v>
      </c>
      <c r="H2341" s="574"/>
    </row>
    <row r="2342" spans="1:8" ht="24.95" customHeight="1" x14ac:dyDescent="0.2">
      <c r="A2342" s="524">
        <v>64507</v>
      </c>
      <c r="B2342" s="524" t="s">
        <v>17617</v>
      </c>
      <c r="C2342" s="525" t="s">
        <v>775</v>
      </c>
      <c r="D2342" s="372">
        <v>11.74</v>
      </c>
      <c r="H2342" s="574"/>
    </row>
    <row r="2343" spans="1:8" ht="24.95" customHeight="1" x14ac:dyDescent="0.2">
      <c r="A2343" s="524">
        <v>64511</v>
      </c>
      <c r="B2343" s="524" t="s">
        <v>17618</v>
      </c>
      <c r="C2343" s="525" t="s">
        <v>775</v>
      </c>
      <c r="D2343" s="372">
        <v>97.08</v>
      </c>
      <c r="H2343" s="574"/>
    </row>
    <row r="2344" spans="1:8" ht="24.95" customHeight="1" x14ac:dyDescent="0.2">
      <c r="A2344" s="524">
        <v>64515</v>
      </c>
      <c r="B2344" s="524" t="s">
        <v>17619</v>
      </c>
      <c r="C2344" s="525" t="s">
        <v>775</v>
      </c>
      <c r="D2344" s="372">
        <v>9.75</v>
      </c>
      <c r="H2344" s="574"/>
    </row>
    <row r="2345" spans="1:8" ht="24.95" customHeight="1" x14ac:dyDescent="0.2">
      <c r="A2345" s="524">
        <v>64519</v>
      </c>
      <c r="B2345" s="524" t="s">
        <v>17620</v>
      </c>
      <c r="C2345" s="525" t="s">
        <v>775</v>
      </c>
      <c r="D2345" s="372">
        <v>9.75</v>
      </c>
      <c r="H2345" s="574"/>
    </row>
    <row r="2346" spans="1:8" ht="24.95" customHeight="1" x14ac:dyDescent="0.2">
      <c r="A2346" s="524">
        <v>64527</v>
      </c>
      <c r="B2346" s="524" t="s">
        <v>17621</v>
      </c>
      <c r="C2346" s="525" t="s">
        <v>775</v>
      </c>
      <c r="D2346" s="372">
        <v>13.75</v>
      </c>
      <c r="H2346" s="574"/>
    </row>
    <row r="2347" spans="1:8" ht="24.95" customHeight="1" x14ac:dyDescent="0.2">
      <c r="A2347" s="524">
        <v>647</v>
      </c>
      <c r="B2347" s="524" t="s">
        <v>2253</v>
      </c>
      <c r="C2347" s="525"/>
      <c r="D2347" s="372"/>
      <c r="H2347" s="574"/>
    </row>
    <row r="2348" spans="1:8" ht="24.95" customHeight="1" x14ac:dyDescent="0.2">
      <c r="A2348" s="524">
        <v>64701</v>
      </c>
      <c r="B2348" s="524" t="s">
        <v>17622</v>
      </c>
      <c r="C2348" s="525" t="s">
        <v>779</v>
      </c>
      <c r="D2348" s="372">
        <v>18.39</v>
      </c>
      <c r="H2348" s="574"/>
    </row>
    <row r="2349" spans="1:8" ht="24.95" customHeight="1" x14ac:dyDescent="0.2">
      <c r="A2349" s="524">
        <v>64702</v>
      </c>
      <c r="B2349" s="524" t="s">
        <v>17623</v>
      </c>
      <c r="C2349" s="525" t="s">
        <v>775</v>
      </c>
      <c r="D2349" s="372">
        <v>14.21</v>
      </c>
      <c r="H2349" s="574"/>
    </row>
    <row r="2350" spans="1:8" ht="24.95" customHeight="1" x14ac:dyDescent="0.2">
      <c r="A2350" s="524">
        <v>64703</v>
      </c>
      <c r="B2350" s="524" t="s">
        <v>17624</v>
      </c>
      <c r="C2350" s="525" t="s">
        <v>775</v>
      </c>
      <c r="D2350" s="372">
        <v>13.27</v>
      </c>
      <c r="H2350" s="574"/>
    </row>
    <row r="2351" spans="1:8" ht="24.95" customHeight="1" x14ac:dyDescent="0.2">
      <c r="A2351" s="524">
        <v>64704</v>
      </c>
      <c r="B2351" s="524" t="s">
        <v>17625</v>
      </c>
      <c r="C2351" s="525" t="s">
        <v>775</v>
      </c>
      <c r="D2351" s="372">
        <v>15.84</v>
      </c>
      <c r="H2351" s="574"/>
    </row>
    <row r="2352" spans="1:8" ht="24.95" customHeight="1" x14ac:dyDescent="0.2">
      <c r="A2352" s="524">
        <v>64706</v>
      </c>
      <c r="B2352" s="524" t="s">
        <v>17626</v>
      </c>
      <c r="C2352" s="525" t="s">
        <v>775</v>
      </c>
      <c r="D2352" s="372">
        <v>32.57</v>
      </c>
      <c r="H2352" s="574"/>
    </row>
    <row r="2353" spans="1:8" ht="24.95" customHeight="1" x14ac:dyDescent="0.2">
      <c r="A2353" s="524">
        <v>64707</v>
      </c>
      <c r="B2353" s="524" t="s">
        <v>19339</v>
      </c>
      <c r="C2353" s="525" t="s">
        <v>775</v>
      </c>
      <c r="D2353" s="372">
        <v>678.23</v>
      </c>
      <c r="H2353" s="574"/>
    </row>
    <row r="2354" spans="1:8" ht="24.95" customHeight="1" x14ac:dyDescent="0.2">
      <c r="A2354" s="524">
        <v>64709</v>
      </c>
      <c r="B2354" s="524" t="s">
        <v>17627</v>
      </c>
      <c r="C2354" s="525" t="s">
        <v>775</v>
      </c>
      <c r="D2354" s="372">
        <v>14.04</v>
      </c>
      <c r="H2354" s="574"/>
    </row>
    <row r="2355" spans="1:8" ht="24.95" customHeight="1" x14ac:dyDescent="0.2">
      <c r="A2355" s="524">
        <v>650</v>
      </c>
      <c r="B2355" s="524" t="s">
        <v>17628</v>
      </c>
      <c r="C2355" s="525"/>
      <c r="D2355" s="372"/>
      <c r="H2355" s="574"/>
    </row>
    <row r="2356" spans="1:8" ht="24.95" customHeight="1" x14ac:dyDescent="0.2">
      <c r="A2356" s="524">
        <v>65002</v>
      </c>
      <c r="B2356" s="524" t="s">
        <v>17629</v>
      </c>
      <c r="C2356" s="525" t="s">
        <v>775</v>
      </c>
      <c r="D2356" s="372">
        <v>32.11</v>
      </c>
      <c r="H2356" s="574"/>
    </row>
    <row r="2357" spans="1:8" ht="24.95" customHeight="1" x14ac:dyDescent="0.2">
      <c r="A2357" s="524">
        <v>65004</v>
      </c>
      <c r="B2357" s="524" t="s">
        <v>17630</v>
      </c>
      <c r="C2357" s="525" t="s">
        <v>775</v>
      </c>
      <c r="D2357" s="372">
        <v>287.25</v>
      </c>
      <c r="H2357" s="574"/>
    </row>
    <row r="2358" spans="1:8" ht="24.95" customHeight="1" x14ac:dyDescent="0.2">
      <c r="A2358" s="524">
        <v>65005</v>
      </c>
      <c r="B2358" s="524" t="s">
        <v>17631</v>
      </c>
      <c r="C2358" s="525" t="s">
        <v>775</v>
      </c>
      <c r="D2358" s="372">
        <v>1848.64</v>
      </c>
      <c r="H2358" s="574"/>
    </row>
    <row r="2359" spans="1:8" ht="24.95" customHeight="1" x14ac:dyDescent="0.2">
      <c r="A2359" s="524">
        <v>65023</v>
      </c>
      <c r="B2359" s="524" t="s">
        <v>17632</v>
      </c>
      <c r="C2359" s="525" t="s">
        <v>775</v>
      </c>
      <c r="D2359" s="372">
        <v>557.84</v>
      </c>
      <c r="H2359" s="574"/>
    </row>
    <row r="2360" spans="1:8" ht="24.95" customHeight="1" x14ac:dyDescent="0.2">
      <c r="A2360" s="524">
        <v>65024</v>
      </c>
      <c r="B2360" s="524" t="s">
        <v>17633</v>
      </c>
      <c r="C2360" s="525" t="s">
        <v>775</v>
      </c>
      <c r="D2360" s="372">
        <v>184</v>
      </c>
      <c r="H2360" s="574"/>
    </row>
    <row r="2361" spans="1:8" ht="24.95" customHeight="1" x14ac:dyDescent="0.2">
      <c r="A2361" s="524">
        <v>65031</v>
      </c>
      <c r="B2361" s="524" t="s">
        <v>17634</v>
      </c>
      <c r="C2361" s="525" t="s">
        <v>775</v>
      </c>
      <c r="D2361" s="372">
        <v>145.86000000000001</v>
      </c>
      <c r="H2361" s="574"/>
    </row>
    <row r="2362" spans="1:8" ht="24.95" customHeight="1" x14ac:dyDescent="0.2">
      <c r="A2362" s="524">
        <v>65032</v>
      </c>
      <c r="B2362" s="524" t="s">
        <v>17635</v>
      </c>
      <c r="C2362" s="525" t="s">
        <v>775</v>
      </c>
      <c r="D2362" s="372">
        <v>1160.98</v>
      </c>
      <c r="H2362" s="574"/>
    </row>
    <row r="2363" spans="1:8" ht="24.95" customHeight="1" x14ac:dyDescent="0.2">
      <c r="A2363" s="524">
        <v>65033</v>
      </c>
      <c r="B2363" s="524" t="s">
        <v>17636</v>
      </c>
      <c r="C2363" s="525" t="s">
        <v>775</v>
      </c>
      <c r="D2363" s="372">
        <v>694.19</v>
      </c>
      <c r="H2363" s="574"/>
    </row>
    <row r="2364" spans="1:8" ht="24.95" customHeight="1" x14ac:dyDescent="0.2">
      <c r="A2364" s="524">
        <v>65076</v>
      </c>
      <c r="B2364" s="524" t="s">
        <v>17637</v>
      </c>
      <c r="C2364" s="525" t="s">
        <v>775</v>
      </c>
      <c r="D2364" s="372">
        <v>6790.6</v>
      </c>
      <c r="H2364" s="574"/>
    </row>
    <row r="2365" spans="1:8" ht="24.95" customHeight="1" x14ac:dyDescent="0.2">
      <c r="A2365" s="524">
        <v>652</v>
      </c>
      <c r="B2365" s="524" t="s">
        <v>17638</v>
      </c>
      <c r="C2365" s="525"/>
      <c r="D2365" s="372"/>
      <c r="H2365" s="574"/>
    </row>
    <row r="2366" spans="1:8" ht="24.95" customHeight="1" x14ac:dyDescent="0.2">
      <c r="A2366" s="524">
        <v>65204</v>
      </c>
      <c r="B2366" s="524" t="s">
        <v>17639</v>
      </c>
      <c r="C2366" s="525" t="s">
        <v>775</v>
      </c>
      <c r="D2366" s="372">
        <v>566.16</v>
      </c>
      <c r="H2366" s="574"/>
    </row>
    <row r="2367" spans="1:8" ht="24.95" customHeight="1" x14ac:dyDescent="0.2">
      <c r="A2367" s="524">
        <v>65256</v>
      </c>
      <c r="B2367" s="524" t="s">
        <v>17640</v>
      </c>
      <c r="C2367" s="525" t="s">
        <v>775</v>
      </c>
      <c r="D2367" s="372">
        <v>236.7</v>
      </c>
      <c r="H2367" s="574"/>
    </row>
    <row r="2368" spans="1:8" ht="24.95" customHeight="1" x14ac:dyDescent="0.2">
      <c r="A2368" s="524">
        <v>65257</v>
      </c>
      <c r="B2368" s="524" t="s">
        <v>17641</v>
      </c>
      <c r="C2368" s="525" t="s">
        <v>775</v>
      </c>
      <c r="D2368" s="372">
        <v>293.35000000000002</v>
      </c>
      <c r="H2368" s="574"/>
    </row>
    <row r="2369" spans="1:8" ht="24.95" customHeight="1" x14ac:dyDescent="0.2">
      <c r="A2369" s="524">
        <v>655</v>
      </c>
      <c r="B2369" s="524" t="s">
        <v>17638</v>
      </c>
      <c r="C2369" s="525"/>
      <c r="D2369" s="372"/>
      <c r="H2369" s="574"/>
    </row>
    <row r="2370" spans="1:8" ht="24.95" customHeight="1" x14ac:dyDescent="0.2">
      <c r="A2370" s="524">
        <v>65502</v>
      </c>
      <c r="B2370" s="524" t="s">
        <v>17642</v>
      </c>
      <c r="C2370" s="525" t="s">
        <v>775</v>
      </c>
      <c r="D2370" s="372">
        <v>130.56</v>
      </c>
      <c r="H2370" s="574"/>
    </row>
    <row r="2371" spans="1:8" ht="24.95" customHeight="1" x14ac:dyDescent="0.2">
      <c r="A2371" s="524">
        <v>65503</v>
      </c>
      <c r="B2371" s="524" t="s">
        <v>17643</v>
      </c>
      <c r="C2371" s="525" t="s">
        <v>775</v>
      </c>
      <c r="D2371" s="372">
        <v>284.70999999999998</v>
      </c>
      <c r="H2371" s="574"/>
    </row>
    <row r="2372" spans="1:8" ht="24.95" customHeight="1" x14ac:dyDescent="0.2">
      <c r="A2372" s="524">
        <v>65507</v>
      </c>
      <c r="B2372" s="524" t="s">
        <v>17644</v>
      </c>
      <c r="C2372" s="525" t="s">
        <v>775</v>
      </c>
      <c r="D2372" s="372">
        <v>17.579999999999998</v>
      </c>
      <c r="H2372" s="574"/>
    </row>
    <row r="2373" spans="1:8" ht="24.95" customHeight="1" x14ac:dyDescent="0.2">
      <c r="A2373" s="524">
        <v>65508</v>
      </c>
      <c r="B2373" s="524" t="s">
        <v>17645</v>
      </c>
      <c r="C2373" s="525" t="s">
        <v>775</v>
      </c>
      <c r="D2373" s="372">
        <v>182.08</v>
      </c>
      <c r="H2373" s="574"/>
    </row>
    <row r="2374" spans="1:8" ht="24.95" customHeight="1" x14ac:dyDescent="0.2">
      <c r="A2374" s="524">
        <v>65509</v>
      </c>
      <c r="B2374" s="524" t="s">
        <v>17646</v>
      </c>
      <c r="C2374" s="525" t="s">
        <v>775</v>
      </c>
      <c r="D2374" s="372">
        <v>60.44</v>
      </c>
      <c r="H2374" s="574"/>
    </row>
    <row r="2375" spans="1:8" ht="24.95" customHeight="1" x14ac:dyDescent="0.2">
      <c r="A2375" s="524">
        <v>65510</v>
      </c>
      <c r="B2375" s="524" t="s">
        <v>17647</v>
      </c>
      <c r="C2375" s="525" t="s">
        <v>779</v>
      </c>
      <c r="D2375" s="372">
        <v>811.22</v>
      </c>
      <c r="H2375" s="574"/>
    </row>
    <row r="2376" spans="1:8" ht="24.95" customHeight="1" x14ac:dyDescent="0.2">
      <c r="A2376" s="524">
        <v>65511</v>
      </c>
      <c r="B2376" s="524" t="s">
        <v>17648</v>
      </c>
      <c r="C2376" s="525" t="s">
        <v>775</v>
      </c>
      <c r="D2376" s="372">
        <v>273.26</v>
      </c>
      <c r="H2376" s="574"/>
    </row>
    <row r="2377" spans="1:8" ht="24.95" customHeight="1" x14ac:dyDescent="0.2">
      <c r="A2377" s="524">
        <v>65513</v>
      </c>
      <c r="B2377" s="524" t="s">
        <v>17649</v>
      </c>
      <c r="C2377" s="525" t="s">
        <v>775</v>
      </c>
      <c r="D2377" s="372">
        <v>1273.5999999999999</v>
      </c>
      <c r="H2377" s="574"/>
    </row>
    <row r="2378" spans="1:8" ht="24.95" customHeight="1" x14ac:dyDescent="0.2">
      <c r="A2378" s="524">
        <v>65514</v>
      </c>
      <c r="B2378" s="524" t="s">
        <v>17650</v>
      </c>
      <c r="C2378" s="525" t="s">
        <v>775</v>
      </c>
      <c r="D2378" s="372">
        <v>30.75</v>
      </c>
      <c r="H2378" s="574"/>
    </row>
    <row r="2379" spans="1:8" ht="24.95" customHeight="1" x14ac:dyDescent="0.2">
      <c r="A2379" s="524">
        <v>65516</v>
      </c>
      <c r="B2379" s="524" t="s">
        <v>17651</v>
      </c>
      <c r="C2379" s="525" t="s">
        <v>775</v>
      </c>
      <c r="D2379" s="372">
        <v>24.15</v>
      </c>
      <c r="H2379" s="574"/>
    </row>
    <row r="2380" spans="1:8" ht="24.95" customHeight="1" x14ac:dyDescent="0.2">
      <c r="A2380" s="524">
        <v>65518</v>
      </c>
      <c r="B2380" s="524" t="s">
        <v>17652</v>
      </c>
      <c r="C2380" s="525" t="s">
        <v>775</v>
      </c>
      <c r="D2380" s="372">
        <v>31.19</v>
      </c>
      <c r="H2380" s="574"/>
    </row>
    <row r="2381" spans="1:8" ht="24.95" customHeight="1" x14ac:dyDescent="0.2">
      <c r="A2381" s="524">
        <v>65521</v>
      </c>
      <c r="B2381" s="524" t="s">
        <v>17653</v>
      </c>
      <c r="C2381" s="525" t="s">
        <v>775</v>
      </c>
      <c r="D2381" s="372">
        <v>1032.51</v>
      </c>
      <c r="H2381" s="574"/>
    </row>
    <row r="2382" spans="1:8" ht="24.95" customHeight="1" x14ac:dyDescent="0.2">
      <c r="A2382" s="524">
        <v>65523</v>
      </c>
      <c r="B2382" s="524" t="s">
        <v>17654</v>
      </c>
      <c r="C2382" s="525" t="s">
        <v>775</v>
      </c>
      <c r="D2382" s="372">
        <v>973.38</v>
      </c>
      <c r="H2382" s="574"/>
    </row>
    <row r="2383" spans="1:8" ht="24.95" customHeight="1" x14ac:dyDescent="0.2">
      <c r="A2383" s="524">
        <v>65524</v>
      </c>
      <c r="B2383" s="524" t="s">
        <v>17655</v>
      </c>
      <c r="C2383" s="525" t="s">
        <v>775</v>
      </c>
      <c r="D2383" s="372">
        <v>13.87</v>
      </c>
      <c r="H2383" s="574"/>
    </row>
    <row r="2384" spans="1:8" ht="24.95" customHeight="1" x14ac:dyDescent="0.2">
      <c r="A2384" s="524">
        <v>65526</v>
      </c>
      <c r="B2384" s="524" t="s">
        <v>17656</v>
      </c>
      <c r="C2384" s="525" t="s">
        <v>775</v>
      </c>
      <c r="D2384" s="372">
        <v>8.44</v>
      </c>
      <c r="H2384" s="574"/>
    </row>
    <row r="2385" spans="1:8" ht="24.95" customHeight="1" x14ac:dyDescent="0.2">
      <c r="A2385" s="524">
        <v>65528</v>
      </c>
      <c r="B2385" s="524" t="s">
        <v>17657</v>
      </c>
      <c r="C2385" s="525" t="s">
        <v>775</v>
      </c>
      <c r="D2385" s="372">
        <v>242.69</v>
      </c>
      <c r="H2385" s="574"/>
    </row>
    <row r="2386" spans="1:8" ht="24.95" customHeight="1" x14ac:dyDescent="0.2">
      <c r="A2386" s="524">
        <v>65544</v>
      </c>
      <c r="B2386" s="524" t="s">
        <v>17658</v>
      </c>
      <c r="C2386" s="525" t="s">
        <v>775</v>
      </c>
      <c r="D2386" s="372">
        <v>66.459999999999994</v>
      </c>
      <c r="H2386" s="574"/>
    </row>
    <row r="2387" spans="1:8" ht="24.95" customHeight="1" x14ac:dyDescent="0.2">
      <c r="A2387" s="524">
        <v>65555</v>
      </c>
      <c r="B2387" s="524" t="s">
        <v>17659</v>
      </c>
      <c r="C2387" s="525" t="s">
        <v>779</v>
      </c>
      <c r="D2387" s="372">
        <v>783.13</v>
      </c>
      <c r="H2387" s="574"/>
    </row>
    <row r="2388" spans="1:8" ht="24.95" customHeight="1" x14ac:dyDescent="0.2">
      <c r="A2388" s="524">
        <v>65556</v>
      </c>
      <c r="B2388" s="524" t="s">
        <v>17660</v>
      </c>
      <c r="C2388" s="525" t="s">
        <v>779</v>
      </c>
      <c r="D2388" s="372">
        <v>781.48</v>
      </c>
      <c r="H2388" s="574"/>
    </row>
    <row r="2389" spans="1:8" ht="24.95" customHeight="1" x14ac:dyDescent="0.2">
      <c r="A2389" s="524">
        <v>65563</v>
      </c>
      <c r="B2389" s="524" t="s">
        <v>17661</v>
      </c>
      <c r="C2389" s="525" t="s">
        <v>779</v>
      </c>
      <c r="D2389" s="372">
        <v>811.22</v>
      </c>
      <c r="H2389" s="574"/>
    </row>
    <row r="2390" spans="1:8" ht="24.95" customHeight="1" x14ac:dyDescent="0.2">
      <c r="A2390" s="524">
        <v>65565</v>
      </c>
      <c r="B2390" s="524" t="s">
        <v>17662</v>
      </c>
      <c r="C2390" s="525" t="s">
        <v>775</v>
      </c>
      <c r="D2390" s="372">
        <v>1496.37</v>
      </c>
      <c r="H2390" s="574"/>
    </row>
    <row r="2391" spans="1:8" ht="24.95" customHeight="1" x14ac:dyDescent="0.2">
      <c r="A2391" s="524">
        <v>65566</v>
      </c>
      <c r="B2391" s="524" t="s">
        <v>17663</v>
      </c>
      <c r="C2391" s="525" t="s">
        <v>775</v>
      </c>
      <c r="D2391" s="372">
        <v>2053.1999999999998</v>
      </c>
      <c r="H2391" s="574"/>
    </row>
    <row r="2392" spans="1:8" ht="24.95" customHeight="1" x14ac:dyDescent="0.2">
      <c r="A2392" s="524">
        <v>65567</v>
      </c>
      <c r="B2392" s="524" t="s">
        <v>17664</v>
      </c>
      <c r="C2392" s="525" t="s">
        <v>775</v>
      </c>
      <c r="D2392" s="372">
        <v>1257.6099999999999</v>
      </c>
      <c r="H2392" s="574"/>
    </row>
    <row r="2393" spans="1:8" ht="24.95" customHeight="1" x14ac:dyDescent="0.2">
      <c r="A2393" s="524">
        <v>65572</v>
      </c>
      <c r="B2393" s="524" t="s">
        <v>17665</v>
      </c>
      <c r="C2393" s="525" t="s">
        <v>775</v>
      </c>
      <c r="D2393" s="372">
        <v>1679</v>
      </c>
      <c r="H2393" s="574"/>
    </row>
    <row r="2394" spans="1:8" ht="24.95" customHeight="1" x14ac:dyDescent="0.2">
      <c r="A2394" s="524">
        <v>65594</v>
      </c>
      <c r="B2394" s="524" t="s">
        <v>17666</v>
      </c>
      <c r="C2394" s="525" t="s">
        <v>779</v>
      </c>
      <c r="D2394" s="372">
        <v>733.69</v>
      </c>
      <c r="H2394" s="574"/>
    </row>
    <row r="2395" spans="1:8" ht="24.95" customHeight="1" x14ac:dyDescent="0.2">
      <c r="A2395" s="524">
        <v>65596</v>
      </c>
      <c r="B2395" s="524" t="s">
        <v>17667</v>
      </c>
      <c r="C2395" s="525" t="s">
        <v>775</v>
      </c>
      <c r="D2395" s="372">
        <v>183.52</v>
      </c>
      <c r="H2395" s="574"/>
    </row>
    <row r="2396" spans="1:8" ht="24.95" customHeight="1" x14ac:dyDescent="0.2">
      <c r="A2396" s="524">
        <v>65598</v>
      </c>
      <c r="B2396" s="524" t="s">
        <v>17668</v>
      </c>
      <c r="C2396" s="525" t="s">
        <v>775</v>
      </c>
      <c r="D2396" s="372">
        <v>209.99</v>
      </c>
      <c r="H2396" s="574"/>
    </row>
    <row r="2397" spans="1:8" ht="24.95" customHeight="1" x14ac:dyDescent="0.2">
      <c r="A2397" s="524">
        <v>656</v>
      </c>
      <c r="B2397" s="524" t="s">
        <v>17638</v>
      </c>
      <c r="C2397" s="525"/>
      <c r="D2397" s="372"/>
      <c r="H2397" s="574"/>
    </row>
    <row r="2398" spans="1:8" ht="24.95" customHeight="1" x14ac:dyDescent="0.2">
      <c r="A2398" s="524">
        <v>65604</v>
      </c>
      <c r="B2398" s="524" t="s">
        <v>17669</v>
      </c>
      <c r="C2398" s="525" t="s">
        <v>775</v>
      </c>
      <c r="D2398" s="372">
        <v>24.77</v>
      </c>
      <c r="H2398" s="574"/>
    </row>
    <row r="2399" spans="1:8" ht="24.95" customHeight="1" x14ac:dyDescent="0.2">
      <c r="A2399" s="524">
        <v>65611</v>
      </c>
      <c r="B2399" s="524" t="s">
        <v>17670</v>
      </c>
      <c r="C2399" s="525" t="s">
        <v>775</v>
      </c>
      <c r="D2399" s="372">
        <v>46.13</v>
      </c>
      <c r="H2399" s="574"/>
    </row>
    <row r="2400" spans="1:8" ht="24.95" customHeight="1" x14ac:dyDescent="0.2">
      <c r="A2400" s="524">
        <v>65670</v>
      </c>
      <c r="B2400" s="524" t="s">
        <v>17671</v>
      </c>
      <c r="C2400" s="525" t="s">
        <v>775</v>
      </c>
      <c r="D2400" s="372">
        <v>66.459999999999994</v>
      </c>
      <c r="H2400" s="574"/>
    </row>
    <row r="2401" spans="1:8" ht="24.95" customHeight="1" x14ac:dyDescent="0.2">
      <c r="A2401" s="524">
        <v>65697</v>
      </c>
      <c r="B2401" s="524" t="s">
        <v>17672</v>
      </c>
      <c r="C2401" s="525" t="s">
        <v>775</v>
      </c>
      <c r="D2401" s="372">
        <v>130.07</v>
      </c>
      <c r="H2401" s="574"/>
    </row>
    <row r="2402" spans="1:8" ht="24.95" customHeight="1" x14ac:dyDescent="0.2">
      <c r="A2402" s="524">
        <v>65698</v>
      </c>
      <c r="B2402" s="524" t="s">
        <v>17673</v>
      </c>
      <c r="C2402" s="525" t="s">
        <v>775</v>
      </c>
      <c r="D2402" s="372">
        <v>56.11</v>
      </c>
      <c r="H2402" s="574"/>
    </row>
    <row r="2403" spans="1:8" ht="24.95" customHeight="1" x14ac:dyDescent="0.2">
      <c r="A2403" s="524">
        <v>657</v>
      </c>
      <c r="B2403" s="524" t="s">
        <v>17638</v>
      </c>
      <c r="C2403" s="525"/>
      <c r="D2403" s="372"/>
      <c r="H2403" s="574"/>
    </row>
    <row r="2404" spans="1:8" ht="24.95" customHeight="1" x14ac:dyDescent="0.2">
      <c r="A2404" s="524">
        <v>65717</v>
      </c>
      <c r="B2404" s="524" t="s">
        <v>17674</v>
      </c>
      <c r="C2404" s="525" t="s">
        <v>775</v>
      </c>
      <c r="D2404" s="372">
        <v>114.6</v>
      </c>
      <c r="H2404" s="574"/>
    </row>
    <row r="2405" spans="1:8" ht="24.95" customHeight="1" x14ac:dyDescent="0.2">
      <c r="A2405" s="524">
        <v>658</v>
      </c>
      <c r="B2405" s="524" t="s">
        <v>17638</v>
      </c>
      <c r="C2405" s="525"/>
      <c r="D2405" s="372"/>
      <c r="H2405" s="574"/>
    </row>
    <row r="2406" spans="1:8" ht="24.95" customHeight="1" x14ac:dyDescent="0.2">
      <c r="A2406" s="524">
        <v>65812</v>
      </c>
      <c r="B2406" s="524" t="s">
        <v>17675</v>
      </c>
      <c r="C2406" s="525" t="s">
        <v>775</v>
      </c>
      <c r="D2406" s="372">
        <v>222.2</v>
      </c>
      <c r="H2406" s="574"/>
    </row>
    <row r="2407" spans="1:8" ht="24.95" customHeight="1" x14ac:dyDescent="0.2">
      <c r="A2407" s="524">
        <v>65829</v>
      </c>
      <c r="B2407" s="524" t="s">
        <v>17676</v>
      </c>
      <c r="C2407" s="525" t="s">
        <v>775</v>
      </c>
      <c r="D2407" s="372">
        <v>1429.42</v>
      </c>
      <c r="H2407" s="574"/>
    </row>
    <row r="2408" spans="1:8" ht="24.95" customHeight="1" x14ac:dyDescent="0.2">
      <c r="A2408" s="524">
        <v>65830</v>
      </c>
      <c r="B2408" s="524" t="s">
        <v>17677</v>
      </c>
      <c r="C2408" s="525" t="s">
        <v>775</v>
      </c>
      <c r="D2408" s="372">
        <v>1530.06</v>
      </c>
      <c r="H2408" s="574"/>
    </row>
    <row r="2409" spans="1:8" ht="24.95" customHeight="1" x14ac:dyDescent="0.2">
      <c r="A2409" s="524">
        <v>65831</v>
      </c>
      <c r="B2409" s="524" t="s">
        <v>17678</v>
      </c>
      <c r="C2409" s="525" t="s">
        <v>775</v>
      </c>
      <c r="D2409" s="372">
        <v>136.63</v>
      </c>
      <c r="H2409" s="574"/>
    </row>
    <row r="2410" spans="1:8" ht="24.95" customHeight="1" x14ac:dyDescent="0.2">
      <c r="A2410" s="524">
        <v>65847</v>
      </c>
      <c r="B2410" s="524" t="s">
        <v>17679</v>
      </c>
      <c r="C2410" s="525" t="s">
        <v>775</v>
      </c>
      <c r="D2410" s="372">
        <v>118.34</v>
      </c>
      <c r="H2410" s="574"/>
    </row>
    <row r="2411" spans="1:8" ht="24.95" customHeight="1" x14ac:dyDescent="0.2">
      <c r="A2411" s="524">
        <v>65861</v>
      </c>
      <c r="B2411" s="524" t="s">
        <v>17680</v>
      </c>
      <c r="C2411" s="525" t="s">
        <v>775</v>
      </c>
      <c r="D2411" s="372">
        <v>188</v>
      </c>
      <c r="H2411" s="574"/>
    </row>
    <row r="2412" spans="1:8" ht="24.95" customHeight="1" x14ac:dyDescent="0.2">
      <c r="A2412" s="524">
        <v>65881</v>
      </c>
      <c r="B2412" s="524" t="s">
        <v>17681</v>
      </c>
      <c r="C2412" s="525" t="s">
        <v>775</v>
      </c>
      <c r="D2412" s="372">
        <v>757.96</v>
      </c>
      <c r="H2412" s="574"/>
    </row>
    <row r="2413" spans="1:8" ht="24.95" customHeight="1" x14ac:dyDescent="0.2">
      <c r="A2413" s="524">
        <v>659</v>
      </c>
      <c r="B2413" s="524" t="s">
        <v>17638</v>
      </c>
      <c r="C2413" s="525"/>
      <c r="D2413" s="372"/>
      <c r="H2413" s="574"/>
    </row>
    <row r="2414" spans="1:8" ht="24.95" customHeight="1" x14ac:dyDescent="0.2">
      <c r="A2414" s="524">
        <v>65943</v>
      </c>
      <c r="B2414" s="524" t="s">
        <v>17682</v>
      </c>
      <c r="C2414" s="525" t="s">
        <v>775</v>
      </c>
      <c r="D2414" s="372">
        <v>207.49</v>
      </c>
      <c r="H2414" s="574"/>
    </row>
    <row r="2415" spans="1:8" ht="24.95" customHeight="1" x14ac:dyDescent="0.2">
      <c r="A2415" s="524">
        <v>65973</v>
      </c>
      <c r="B2415" s="524" t="s">
        <v>17683</v>
      </c>
      <c r="C2415" s="525" t="s">
        <v>775</v>
      </c>
      <c r="D2415" s="372">
        <v>595.98</v>
      </c>
      <c r="H2415" s="574"/>
    </row>
    <row r="2416" spans="1:8" ht="24.95" customHeight="1" x14ac:dyDescent="0.2">
      <c r="A2416" s="524">
        <v>660</v>
      </c>
      <c r="B2416" s="524" t="s">
        <v>17684</v>
      </c>
      <c r="C2416" s="525"/>
      <c r="D2416" s="372"/>
      <c r="H2416" s="574"/>
    </row>
    <row r="2417" spans="1:8" ht="24.95" customHeight="1" x14ac:dyDescent="0.2">
      <c r="A2417" s="524">
        <v>66008</v>
      </c>
      <c r="B2417" s="524" t="s">
        <v>17685</v>
      </c>
      <c r="C2417" s="525" t="s">
        <v>775</v>
      </c>
      <c r="D2417" s="372">
        <v>65.75</v>
      </c>
      <c r="H2417" s="574"/>
    </row>
    <row r="2418" spans="1:8" ht="24.95" customHeight="1" x14ac:dyDescent="0.2">
      <c r="A2418" s="524">
        <v>66009</v>
      </c>
      <c r="B2418" s="524" t="s">
        <v>17686</v>
      </c>
      <c r="C2418" s="525" t="s">
        <v>775</v>
      </c>
      <c r="D2418" s="372">
        <v>65.75</v>
      </c>
      <c r="H2418" s="574"/>
    </row>
    <row r="2419" spans="1:8" ht="24.95" customHeight="1" x14ac:dyDescent="0.2">
      <c r="A2419" s="524">
        <v>66012</v>
      </c>
      <c r="B2419" s="524" t="s">
        <v>17687</v>
      </c>
      <c r="C2419" s="525" t="s">
        <v>775</v>
      </c>
      <c r="D2419" s="372">
        <v>65.75</v>
      </c>
      <c r="H2419" s="574"/>
    </row>
    <row r="2420" spans="1:8" ht="24.95" customHeight="1" x14ac:dyDescent="0.2">
      <c r="A2420" s="524">
        <v>66013</v>
      </c>
      <c r="B2420" s="524" t="s">
        <v>17688</v>
      </c>
      <c r="C2420" s="525" t="s">
        <v>775</v>
      </c>
      <c r="D2420" s="372">
        <v>48.58</v>
      </c>
      <c r="H2420" s="574"/>
    </row>
    <row r="2421" spans="1:8" ht="24.95" customHeight="1" x14ac:dyDescent="0.2">
      <c r="A2421" s="524">
        <v>66022</v>
      </c>
      <c r="B2421" s="524" t="s">
        <v>17689</v>
      </c>
      <c r="C2421" s="525" t="s">
        <v>775</v>
      </c>
      <c r="D2421" s="372">
        <v>62.22</v>
      </c>
      <c r="H2421" s="574"/>
    </row>
    <row r="2422" spans="1:8" ht="24.95" customHeight="1" x14ac:dyDescent="0.2">
      <c r="A2422" s="524">
        <v>66024</v>
      </c>
      <c r="B2422" s="524" t="s">
        <v>17690</v>
      </c>
      <c r="C2422" s="525" t="s">
        <v>775</v>
      </c>
      <c r="D2422" s="372">
        <v>9.7799999999999994</v>
      </c>
      <c r="H2422" s="574"/>
    </row>
    <row r="2423" spans="1:8" ht="24.95" customHeight="1" x14ac:dyDescent="0.2">
      <c r="A2423" s="524">
        <v>66027</v>
      </c>
      <c r="B2423" s="524" t="s">
        <v>17691</v>
      </c>
      <c r="C2423" s="525" t="s">
        <v>775</v>
      </c>
      <c r="D2423" s="372">
        <v>201.4</v>
      </c>
      <c r="H2423" s="574"/>
    </row>
    <row r="2424" spans="1:8" ht="24.95" customHeight="1" x14ac:dyDescent="0.2">
      <c r="A2424" s="524">
        <v>66045</v>
      </c>
      <c r="B2424" s="524" t="s">
        <v>17692</v>
      </c>
      <c r="C2424" s="525" t="s">
        <v>775</v>
      </c>
      <c r="D2424" s="372">
        <v>75.22</v>
      </c>
      <c r="H2424" s="574"/>
    </row>
    <row r="2425" spans="1:8" ht="24.95" customHeight="1" x14ac:dyDescent="0.2">
      <c r="A2425" s="524">
        <v>66048</v>
      </c>
      <c r="B2425" s="524" t="s">
        <v>19340</v>
      </c>
      <c r="C2425" s="525" t="s">
        <v>775</v>
      </c>
      <c r="D2425" s="372">
        <v>43.4</v>
      </c>
      <c r="H2425" s="574"/>
    </row>
    <row r="2426" spans="1:8" ht="24.95" customHeight="1" x14ac:dyDescent="0.2">
      <c r="A2426" s="524">
        <v>66049</v>
      </c>
      <c r="B2426" s="524" t="s">
        <v>17693</v>
      </c>
      <c r="C2426" s="525" t="s">
        <v>775</v>
      </c>
      <c r="D2426" s="372">
        <v>14.77</v>
      </c>
      <c r="H2426" s="574"/>
    </row>
    <row r="2427" spans="1:8" ht="24.95" customHeight="1" x14ac:dyDescent="0.2">
      <c r="A2427" s="524">
        <v>66058</v>
      </c>
      <c r="B2427" s="524" t="s">
        <v>17694</v>
      </c>
      <c r="C2427" s="525" t="s">
        <v>775</v>
      </c>
      <c r="D2427" s="372">
        <v>65.75</v>
      </c>
      <c r="H2427" s="574"/>
    </row>
    <row r="2428" spans="1:8" ht="24.95" customHeight="1" x14ac:dyDescent="0.2">
      <c r="A2428" s="524">
        <v>66074</v>
      </c>
      <c r="B2428" s="524" t="s">
        <v>17695</v>
      </c>
      <c r="C2428" s="525" t="s">
        <v>775</v>
      </c>
      <c r="D2428" s="372">
        <v>199.95</v>
      </c>
      <c r="H2428" s="574"/>
    </row>
    <row r="2429" spans="1:8" ht="24.95" customHeight="1" x14ac:dyDescent="0.2">
      <c r="A2429" s="524">
        <v>661</v>
      </c>
      <c r="B2429" s="524" t="s">
        <v>17684</v>
      </c>
      <c r="C2429" s="525"/>
      <c r="D2429" s="372"/>
      <c r="H2429" s="574"/>
    </row>
    <row r="2430" spans="1:8" ht="24.95" customHeight="1" x14ac:dyDescent="0.2">
      <c r="A2430" s="524">
        <v>66124</v>
      </c>
      <c r="B2430" s="524" t="s">
        <v>17696</v>
      </c>
      <c r="C2430" s="525" t="s">
        <v>775</v>
      </c>
      <c r="D2430" s="372">
        <v>79.89</v>
      </c>
      <c r="H2430" s="574"/>
    </row>
    <row r="2431" spans="1:8" ht="24.95" customHeight="1" x14ac:dyDescent="0.2">
      <c r="A2431" s="524">
        <v>66125</v>
      </c>
      <c r="B2431" s="524" t="s">
        <v>17697</v>
      </c>
      <c r="C2431" s="525" t="s">
        <v>775</v>
      </c>
      <c r="D2431" s="372">
        <v>121.01</v>
      </c>
      <c r="H2431" s="574"/>
    </row>
    <row r="2432" spans="1:8" ht="24.95" customHeight="1" x14ac:dyDescent="0.2">
      <c r="A2432" s="524">
        <v>66156</v>
      </c>
      <c r="B2432" s="524" t="s">
        <v>17698</v>
      </c>
      <c r="C2432" s="525" t="s">
        <v>775</v>
      </c>
      <c r="D2432" s="372">
        <v>243.07</v>
      </c>
      <c r="H2432" s="574"/>
    </row>
    <row r="2433" spans="1:8" ht="24.95" customHeight="1" x14ac:dyDescent="0.2">
      <c r="A2433" s="524">
        <v>66178</v>
      </c>
      <c r="B2433" s="524" t="s">
        <v>17699</v>
      </c>
      <c r="C2433" s="525" t="s">
        <v>775</v>
      </c>
      <c r="D2433" s="372">
        <v>272.85000000000002</v>
      </c>
      <c r="H2433" s="574"/>
    </row>
    <row r="2434" spans="1:8" ht="24.95" customHeight="1" x14ac:dyDescent="0.2">
      <c r="A2434" s="524">
        <v>662</v>
      </c>
      <c r="B2434" s="524" t="s">
        <v>17638</v>
      </c>
      <c r="C2434" s="525"/>
      <c r="D2434" s="372"/>
      <c r="H2434" s="574"/>
    </row>
    <row r="2435" spans="1:8" ht="24.95" customHeight="1" x14ac:dyDescent="0.2">
      <c r="A2435" s="524">
        <v>66207</v>
      </c>
      <c r="B2435" s="524" t="s">
        <v>17700</v>
      </c>
      <c r="C2435" s="525" t="s">
        <v>775</v>
      </c>
      <c r="D2435" s="372">
        <v>309.01</v>
      </c>
      <c r="H2435" s="574"/>
    </row>
    <row r="2436" spans="1:8" ht="24.95" customHeight="1" x14ac:dyDescent="0.2">
      <c r="A2436" s="524">
        <v>663</v>
      </c>
      <c r="B2436" s="524" t="s">
        <v>17684</v>
      </c>
      <c r="C2436" s="525"/>
      <c r="D2436" s="372"/>
      <c r="H2436" s="574"/>
    </row>
    <row r="2437" spans="1:8" ht="24.95" customHeight="1" x14ac:dyDescent="0.2">
      <c r="A2437" s="524">
        <v>66301</v>
      </c>
      <c r="B2437" s="524" t="s">
        <v>17701</v>
      </c>
      <c r="C2437" s="525" t="s">
        <v>775</v>
      </c>
      <c r="D2437" s="372">
        <v>288.77</v>
      </c>
      <c r="H2437" s="574"/>
    </row>
    <row r="2438" spans="1:8" ht="24.95" customHeight="1" x14ac:dyDescent="0.2">
      <c r="A2438" s="524">
        <v>66315</v>
      </c>
      <c r="B2438" s="524" t="s">
        <v>17702</v>
      </c>
      <c r="C2438" s="525" t="s">
        <v>775</v>
      </c>
      <c r="D2438" s="372">
        <v>68.89</v>
      </c>
      <c r="H2438" s="574"/>
    </row>
    <row r="2439" spans="1:8" ht="24.95" customHeight="1" x14ac:dyDescent="0.2">
      <c r="A2439" s="524">
        <v>66335</v>
      </c>
      <c r="B2439" s="524" t="s">
        <v>17703</v>
      </c>
      <c r="C2439" s="525" t="s">
        <v>775</v>
      </c>
      <c r="D2439" s="372">
        <v>83.89</v>
      </c>
      <c r="H2439" s="574"/>
    </row>
    <row r="2440" spans="1:8" ht="24.95" customHeight="1" x14ac:dyDescent="0.2">
      <c r="A2440" s="524">
        <v>66368</v>
      </c>
      <c r="B2440" s="524" t="s">
        <v>17704</v>
      </c>
      <c r="C2440" s="525" t="s">
        <v>775</v>
      </c>
      <c r="D2440" s="372">
        <v>423.16</v>
      </c>
      <c r="H2440" s="574"/>
    </row>
    <row r="2441" spans="1:8" ht="24.95" customHeight="1" x14ac:dyDescent="0.2">
      <c r="A2441" s="524">
        <v>666</v>
      </c>
      <c r="B2441" s="524" t="s">
        <v>17705</v>
      </c>
      <c r="C2441" s="525"/>
      <c r="D2441" s="372"/>
      <c r="H2441" s="574"/>
    </row>
    <row r="2442" spans="1:8" ht="24.95" customHeight="1" x14ac:dyDescent="0.2">
      <c r="A2442" s="524">
        <v>66608</v>
      </c>
      <c r="B2442" s="524" t="s">
        <v>17706</v>
      </c>
      <c r="C2442" s="525" t="s">
        <v>775</v>
      </c>
      <c r="D2442" s="372">
        <v>475.54</v>
      </c>
      <c r="H2442" s="574"/>
    </row>
    <row r="2443" spans="1:8" ht="24.95" customHeight="1" x14ac:dyDescent="0.2">
      <c r="A2443" s="524">
        <v>66618</v>
      </c>
      <c r="B2443" s="524" t="s">
        <v>17707</v>
      </c>
      <c r="C2443" s="525" t="s">
        <v>775</v>
      </c>
      <c r="D2443" s="372">
        <v>556</v>
      </c>
      <c r="H2443" s="574"/>
    </row>
    <row r="2444" spans="1:8" ht="24.95" customHeight="1" x14ac:dyDescent="0.2">
      <c r="A2444" s="524">
        <v>670</v>
      </c>
      <c r="B2444" s="524" t="s">
        <v>17708</v>
      </c>
      <c r="C2444" s="525"/>
      <c r="D2444" s="372"/>
      <c r="H2444" s="574"/>
    </row>
    <row r="2445" spans="1:8" ht="24.95" customHeight="1" x14ac:dyDescent="0.2">
      <c r="A2445" s="524">
        <v>67001</v>
      </c>
      <c r="B2445" s="524" t="s">
        <v>17709</v>
      </c>
      <c r="C2445" s="525" t="s">
        <v>775</v>
      </c>
      <c r="D2445" s="372">
        <v>237.33</v>
      </c>
      <c r="H2445" s="574"/>
    </row>
    <row r="2446" spans="1:8" ht="24.95" customHeight="1" x14ac:dyDescent="0.2">
      <c r="A2446" s="524">
        <v>67004</v>
      </c>
      <c r="B2446" s="524" t="s">
        <v>17710</v>
      </c>
      <c r="C2446" s="525" t="s">
        <v>775</v>
      </c>
      <c r="D2446" s="372">
        <v>379.72</v>
      </c>
      <c r="H2446" s="574"/>
    </row>
    <row r="2447" spans="1:8" ht="24.95" customHeight="1" x14ac:dyDescent="0.2">
      <c r="A2447" s="524">
        <v>67007</v>
      </c>
      <c r="B2447" s="524" t="s">
        <v>17711</v>
      </c>
      <c r="C2447" s="525" t="s">
        <v>775</v>
      </c>
      <c r="D2447" s="372">
        <v>165</v>
      </c>
      <c r="H2447" s="574"/>
    </row>
    <row r="2448" spans="1:8" ht="24.95" customHeight="1" x14ac:dyDescent="0.2">
      <c r="A2448" s="524">
        <v>67008</v>
      </c>
      <c r="B2448" s="524" t="s">
        <v>17712</v>
      </c>
      <c r="C2448" s="525" t="s">
        <v>775</v>
      </c>
      <c r="D2448" s="372">
        <v>49.04</v>
      </c>
      <c r="H2448" s="574"/>
    </row>
    <row r="2449" spans="1:8" ht="24.95" customHeight="1" x14ac:dyDescent="0.2">
      <c r="A2449" s="524">
        <v>67035</v>
      </c>
      <c r="B2449" s="524" t="s">
        <v>17713</v>
      </c>
      <c r="C2449" s="525" t="s">
        <v>775</v>
      </c>
      <c r="D2449" s="372">
        <v>5.27</v>
      </c>
      <c r="H2449" s="574"/>
    </row>
    <row r="2450" spans="1:8" ht="24.95" customHeight="1" x14ac:dyDescent="0.2">
      <c r="A2450" s="524">
        <v>67040</v>
      </c>
      <c r="B2450" s="524" t="s">
        <v>17714</v>
      </c>
      <c r="C2450" s="525" t="s">
        <v>775</v>
      </c>
      <c r="D2450" s="372">
        <v>106.07</v>
      </c>
      <c r="H2450" s="574"/>
    </row>
    <row r="2451" spans="1:8" ht="24.95" customHeight="1" x14ac:dyDescent="0.2">
      <c r="A2451" s="524">
        <v>67042</v>
      </c>
      <c r="B2451" s="524" t="s">
        <v>17715</v>
      </c>
      <c r="C2451" s="525" t="s">
        <v>775</v>
      </c>
      <c r="D2451" s="372">
        <v>133.4</v>
      </c>
      <c r="H2451" s="574"/>
    </row>
    <row r="2452" spans="1:8" ht="24.95" customHeight="1" x14ac:dyDescent="0.2">
      <c r="A2452" s="524">
        <v>67043</v>
      </c>
      <c r="B2452" s="524" t="s">
        <v>17716</v>
      </c>
      <c r="C2452" s="525" t="s">
        <v>775</v>
      </c>
      <c r="D2452" s="372">
        <v>156.13</v>
      </c>
      <c r="H2452" s="574"/>
    </row>
    <row r="2453" spans="1:8" ht="24.95" customHeight="1" x14ac:dyDescent="0.2">
      <c r="A2453" s="524">
        <v>67046</v>
      </c>
      <c r="B2453" s="524" t="s">
        <v>17717</v>
      </c>
      <c r="C2453" s="525" t="s">
        <v>775</v>
      </c>
      <c r="D2453" s="372">
        <v>92.74</v>
      </c>
      <c r="H2453" s="574"/>
    </row>
    <row r="2454" spans="1:8" ht="24.95" customHeight="1" x14ac:dyDescent="0.2">
      <c r="A2454" s="524">
        <v>67047</v>
      </c>
      <c r="B2454" s="524" t="s">
        <v>17718</v>
      </c>
      <c r="C2454" s="525" t="s">
        <v>775</v>
      </c>
      <c r="D2454" s="372">
        <v>494.32</v>
      </c>
      <c r="H2454" s="574"/>
    </row>
    <row r="2455" spans="1:8" ht="24.95" customHeight="1" x14ac:dyDescent="0.2">
      <c r="A2455" s="524">
        <v>67050</v>
      </c>
      <c r="B2455" s="524" t="s">
        <v>17719</v>
      </c>
      <c r="C2455" s="525" t="s">
        <v>775</v>
      </c>
      <c r="D2455" s="372">
        <v>182.94</v>
      </c>
      <c r="H2455" s="574"/>
    </row>
    <row r="2456" spans="1:8" ht="24.95" customHeight="1" x14ac:dyDescent="0.2">
      <c r="A2456" s="524">
        <v>67051</v>
      </c>
      <c r="B2456" s="524" t="s">
        <v>17720</v>
      </c>
      <c r="C2456" s="525" t="s">
        <v>775</v>
      </c>
      <c r="D2456" s="372">
        <v>55.2</v>
      </c>
      <c r="H2456" s="574"/>
    </row>
    <row r="2457" spans="1:8" ht="24.95" customHeight="1" x14ac:dyDescent="0.2">
      <c r="A2457" s="524">
        <v>67054</v>
      </c>
      <c r="B2457" s="524" t="s">
        <v>17721</v>
      </c>
      <c r="C2457" s="525" t="s">
        <v>775</v>
      </c>
      <c r="D2457" s="372">
        <v>306.14</v>
      </c>
      <c r="H2457" s="574"/>
    </row>
    <row r="2458" spans="1:8" ht="24.95" customHeight="1" x14ac:dyDescent="0.2">
      <c r="A2458" s="524">
        <v>67061</v>
      </c>
      <c r="B2458" s="524" t="s">
        <v>17722</v>
      </c>
      <c r="C2458" s="525" t="s">
        <v>775</v>
      </c>
      <c r="D2458" s="372">
        <v>12.2</v>
      </c>
      <c r="H2458" s="574"/>
    </row>
    <row r="2459" spans="1:8" ht="24.95" customHeight="1" x14ac:dyDescent="0.2">
      <c r="A2459" s="524">
        <v>67066</v>
      </c>
      <c r="B2459" s="524" t="s">
        <v>17723</v>
      </c>
      <c r="C2459" s="525" t="s">
        <v>775</v>
      </c>
      <c r="D2459" s="372">
        <v>377.95</v>
      </c>
      <c r="H2459" s="574"/>
    </row>
    <row r="2460" spans="1:8" ht="24.95" customHeight="1" x14ac:dyDescent="0.2">
      <c r="A2460" s="524">
        <v>67067</v>
      </c>
      <c r="B2460" s="524" t="s">
        <v>17724</v>
      </c>
      <c r="C2460" s="525" t="s">
        <v>775</v>
      </c>
      <c r="D2460" s="372">
        <v>119.93</v>
      </c>
      <c r="H2460" s="574"/>
    </row>
    <row r="2461" spans="1:8" ht="24.95" customHeight="1" x14ac:dyDescent="0.2">
      <c r="A2461" s="524">
        <v>67090</v>
      </c>
      <c r="B2461" s="524" t="s">
        <v>17725</v>
      </c>
      <c r="C2461" s="525" t="s">
        <v>775</v>
      </c>
      <c r="D2461" s="372">
        <v>14.75</v>
      </c>
      <c r="H2461" s="574"/>
    </row>
    <row r="2462" spans="1:8" ht="24.95" customHeight="1" x14ac:dyDescent="0.2">
      <c r="A2462" s="524">
        <v>67094</v>
      </c>
      <c r="B2462" s="524" t="s">
        <v>17726</v>
      </c>
      <c r="C2462" s="525" t="s">
        <v>775</v>
      </c>
      <c r="D2462" s="372">
        <v>129.80000000000001</v>
      </c>
      <c r="H2462" s="574"/>
    </row>
    <row r="2463" spans="1:8" ht="24.95" customHeight="1" x14ac:dyDescent="0.2">
      <c r="A2463" s="524">
        <v>675</v>
      </c>
      <c r="B2463" s="524" t="s">
        <v>17727</v>
      </c>
      <c r="C2463" s="525"/>
      <c r="D2463" s="372"/>
      <c r="H2463" s="574"/>
    </row>
    <row r="2464" spans="1:8" ht="24.95" customHeight="1" x14ac:dyDescent="0.2">
      <c r="A2464" s="524">
        <v>67507</v>
      </c>
      <c r="B2464" s="524" t="s">
        <v>17728</v>
      </c>
      <c r="C2464" s="525" t="s">
        <v>775</v>
      </c>
      <c r="D2464" s="372">
        <v>8.5500000000000007</v>
      </c>
      <c r="H2464" s="574"/>
    </row>
    <row r="2465" spans="1:8" ht="24.95" customHeight="1" x14ac:dyDescent="0.2">
      <c r="A2465" s="524">
        <v>67510</v>
      </c>
      <c r="B2465" s="524" t="s">
        <v>17729</v>
      </c>
      <c r="C2465" s="525" t="s">
        <v>775</v>
      </c>
      <c r="D2465" s="372">
        <v>5.76</v>
      </c>
      <c r="H2465" s="574"/>
    </row>
    <row r="2466" spans="1:8" ht="24.95" customHeight="1" x14ac:dyDescent="0.2">
      <c r="A2466" s="524">
        <v>67512</v>
      </c>
      <c r="B2466" s="524" t="s">
        <v>17730</v>
      </c>
      <c r="C2466" s="525" t="s">
        <v>775</v>
      </c>
      <c r="D2466" s="372">
        <v>25.28</v>
      </c>
      <c r="H2466" s="574"/>
    </row>
    <row r="2467" spans="1:8" ht="24.95" customHeight="1" x14ac:dyDescent="0.2">
      <c r="A2467" s="524">
        <v>67522</v>
      </c>
      <c r="B2467" s="524" t="s">
        <v>17731</v>
      </c>
      <c r="C2467" s="525" t="s">
        <v>775</v>
      </c>
      <c r="D2467" s="372">
        <v>4.59</v>
      </c>
      <c r="H2467" s="574"/>
    </row>
    <row r="2468" spans="1:8" ht="24.95" customHeight="1" x14ac:dyDescent="0.2">
      <c r="A2468" s="524">
        <v>67552</v>
      </c>
      <c r="B2468" s="524" t="s">
        <v>17732</v>
      </c>
      <c r="C2468" s="525" t="s">
        <v>775</v>
      </c>
      <c r="D2468" s="372">
        <v>9.1</v>
      </c>
      <c r="H2468" s="574"/>
    </row>
    <row r="2469" spans="1:8" ht="24.95" customHeight="1" x14ac:dyDescent="0.2">
      <c r="A2469" s="524">
        <v>67560</v>
      </c>
      <c r="B2469" s="524" t="s">
        <v>17733</v>
      </c>
      <c r="C2469" s="525" t="s">
        <v>775</v>
      </c>
      <c r="D2469" s="372">
        <v>18.29</v>
      </c>
      <c r="H2469" s="574"/>
    </row>
    <row r="2470" spans="1:8" ht="24.95" customHeight="1" x14ac:dyDescent="0.2">
      <c r="A2470" s="524">
        <v>67561</v>
      </c>
      <c r="B2470" s="524" t="s">
        <v>17734</v>
      </c>
      <c r="C2470" s="525" t="s">
        <v>775</v>
      </c>
      <c r="D2470" s="372">
        <v>17.190000000000001</v>
      </c>
      <c r="H2470" s="574"/>
    </row>
    <row r="2471" spans="1:8" ht="24.95" customHeight="1" x14ac:dyDescent="0.2">
      <c r="A2471" s="524">
        <v>67578</v>
      </c>
      <c r="B2471" s="524" t="s">
        <v>17735</v>
      </c>
      <c r="C2471" s="525" t="s">
        <v>775</v>
      </c>
      <c r="D2471" s="372">
        <v>8.09</v>
      </c>
      <c r="H2471" s="574"/>
    </row>
    <row r="2472" spans="1:8" ht="24.95" customHeight="1" x14ac:dyDescent="0.2">
      <c r="A2472" s="524">
        <v>676</v>
      </c>
      <c r="B2472" s="524" t="s">
        <v>17736</v>
      </c>
      <c r="C2472" s="525"/>
      <c r="D2472" s="372"/>
      <c r="H2472" s="574"/>
    </row>
    <row r="2473" spans="1:8" ht="24.95" customHeight="1" x14ac:dyDescent="0.2">
      <c r="A2473" s="524">
        <v>67650</v>
      </c>
      <c r="B2473" s="524" t="s">
        <v>17737</v>
      </c>
      <c r="C2473" s="525" t="s">
        <v>775</v>
      </c>
      <c r="D2473" s="372">
        <v>22.6</v>
      </c>
      <c r="H2473" s="574"/>
    </row>
    <row r="2474" spans="1:8" ht="24.95" customHeight="1" x14ac:dyDescent="0.2">
      <c r="A2474" s="524">
        <v>67651</v>
      </c>
      <c r="B2474" s="524" t="s">
        <v>17738</v>
      </c>
      <c r="C2474" s="525" t="s">
        <v>775</v>
      </c>
      <c r="D2474" s="372">
        <v>13.15</v>
      </c>
      <c r="H2474" s="574"/>
    </row>
    <row r="2475" spans="1:8" ht="24.95" customHeight="1" x14ac:dyDescent="0.2">
      <c r="A2475" s="524">
        <v>67652</v>
      </c>
      <c r="B2475" s="524" t="s">
        <v>17739</v>
      </c>
      <c r="C2475" s="525" t="s">
        <v>775</v>
      </c>
      <c r="D2475" s="372">
        <v>2.93</v>
      </c>
      <c r="H2475" s="574"/>
    </row>
    <row r="2476" spans="1:8" ht="24.95" customHeight="1" x14ac:dyDescent="0.2">
      <c r="A2476" s="524">
        <v>67653</v>
      </c>
      <c r="B2476" s="524" t="s">
        <v>17740</v>
      </c>
      <c r="C2476" s="525" t="s">
        <v>775</v>
      </c>
      <c r="D2476" s="372">
        <v>27.67</v>
      </c>
      <c r="H2476" s="574"/>
    </row>
    <row r="2477" spans="1:8" ht="24.95" customHeight="1" x14ac:dyDescent="0.2">
      <c r="A2477" s="524">
        <v>680</v>
      </c>
      <c r="B2477" s="524" t="s">
        <v>17741</v>
      </c>
      <c r="C2477" s="525"/>
      <c r="D2477" s="372"/>
      <c r="H2477" s="574"/>
    </row>
    <row r="2478" spans="1:8" ht="24.95" customHeight="1" x14ac:dyDescent="0.2">
      <c r="A2478" s="524">
        <v>68001</v>
      </c>
      <c r="B2478" s="524" t="s">
        <v>17742</v>
      </c>
      <c r="C2478" s="525" t="s">
        <v>779</v>
      </c>
      <c r="D2478" s="372">
        <v>7.63</v>
      </c>
      <c r="H2478" s="574"/>
    </row>
    <row r="2479" spans="1:8" ht="24.95" customHeight="1" x14ac:dyDescent="0.2">
      <c r="A2479" s="524">
        <v>68017</v>
      </c>
      <c r="B2479" s="524" t="s">
        <v>17743</v>
      </c>
      <c r="C2479" s="525" t="s">
        <v>775</v>
      </c>
      <c r="D2479" s="372">
        <v>12.25</v>
      </c>
      <c r="H2479" s="574"/>
    </row>
    <row r="2480" spans="1:8" ht="24.95" customHeight="1" x14ac:dyDescent="0.2">
      <c r="A2480" s="524">
        <v>68020</v>
      </c>
      <c r="B2480" s="524" t="s">
        <v>17744</v>
      </c>
      <c r="C2480" s="525" t="s">
        <v>742</v>
      </c>
      <c r="D2480" s="372">
        <v>66.8</v>
      </c>
      <c r="H2480" s="574"/>
    </row>
    <row r="2481" spans="1:8" ht="24.95" customHeight="1" x14ac:dyDescent="0.2">
      <c r="A2481" s="524">
        <v>68023</v>
      </c>
      <c r="B2481" s="524" t="s">
        <v>17745</v>
      </c>
      <c r="C2481" s="525" t="s">
        <v>779</v>
      </c>
      <c r="D2481" s="372">
        <v>58.18</v>
      </c>
      <c r="H2481" s="574"/>
    </row>
    <row r="2482" spans="1:8" ht="24.95" customHeight="1" x14ac:dyDescent="0.2">
      <c r="A2482" s="524">
        <v>68047</v>
      </c>
      <c r="B2482" s="524" t="s">
        <v>17746</v>
      </c>
      <c r="C2482" s="525" t="s">
        <v>742</v>
      </c>
      <c r="D2482" s="372">
        <v>85.12</v>
      </c>
      <c r="H2482" s="574"/>
    </row>
    <row r="2483" spans="1:8" ht="24.95" customHeight="1" x14ac:dyDescent="0.2">
      <c r="A2483" s="524">
        <v>681</v>
      </c>
      <c r="B2483" s="524" t="s">
        <v>17747</v>
      </c>
      <c r="C2483" s="525"/>
      <c r="D2483" s="372"/>
      <c r="H2483" s="574"/>
    </row>
    <row r="2484" spans="1:8" ht="24.95" customHeight="1" x14ac:dyDescent="0.2">
      <c r="A2484" s="524">
        <v>68138</v>
      </c>
      <c r="B2484" s="524" t="s">
        <v>17748</v>
      </c>
      <c r="C2484" s="525" t="s">
        <v>775</v>
      </c>
      <c r="D2484" s="372">
        <v>184</v>
      </c>
      <c r="H2484" s="574"/>
    </row>
    <row r="2485" spans="1:8" ht="24.95" customHeight="1" x14ac:dyDescent="0.2">
      <c r="A2485" s="524">
        <v>691</v>
      </c>
      <c r="B2485" s="524" t="s">
        <v>16840</v>
      </c>
      <c r="C2485" s="525"/>
      <c r="D2485" s="372"/>
      <c r="H2485" s="574"/>
    </row>
    <row r="2486" spans="1:8" ht="24.95" customHeight="1" x14ac:dyDescent="0.2">
      <c r="A2486" s="524">
        <v>69172</v>
      </c>
      <c r="B2486" s="524" t="s">
        <v>17749</v>
      </c>
      <c r="C2486" s="525" t="s">
        <v>775</v>
      </c>
      <c r="D2486" s="372">
        <v>30.7</v>
      </c>
      <c r="H2486" s="574"/>
    </row>
    <row r="2487" spans="1:8" ht="24.95" customHeight="1" x14ac:dyDescent="0.2">
      <c r="A2487" s="524">
        <v>69191</v>
      </c>
      <c r="B2487" s="524" t="s">
        <v>17750</v>
      </c>
      <c r="C2487" s="525" t="s">
        <v>775</v>
      </c>
      <c r="D2487" s="372">
        <v>154</v>
      </c>
      <c r="H2487" s="574"/>
    </row>
    <row r="2488" spans="1:8" ht="24.95" customHeight="1" x14ac:dyDescent="0.2">
      <c r="A2488" s="524">
        <v>692</v>
      </c>
      <c r="B2488" s="524" t="s">
        <v>17751</v>
      </c>
      <c r="C2488" s="525"/>
      <c r="D2488" s="372"/>
      <c r="H2488" s="574"/>
    </row>
    <row r="2489" spans="1:8" ht="24.95" customHeight="1" x14ac:dyDescent="0.2">
      <c r="A2489" s="524">
        <v>69291</v>
      </c>
      <c r="B2489" s="524" t="s">
        <v>17752</v>
      </c>
      <c r="C2489" s="525" t="s">
        <v>775</v>
      </c>
      <c r="D2489" s="372">
        <v>608.96</v>
      </c>
      <c r="H2489" s="574"/>
    </row>
    <row r="2490" spans="1:8" ht="24.95" customHeight="1" x14ac:dyDescent="0.2">
      <c r="A2490" s="524">
        <v>694</v>
      </c>
      <c r="B2490" s="524" t="s">
        <v>17003</v>
      </c>
      <c r="C2490" s="525"/>
      <c r="D2490" s="372"/>
      <c r="H2490" s="574"/>
    </row>
    <row r="2491" spans="1:8" ht="24.95" customHeight="1" x14ac:dyDescent="0.2">
      <c r="A2491" s="524">
        <v>69404</v>
      </c>
      <c r="B2491" s="524" t="s">
        <v>17753</v>
      </c>
      <c r="C2491" s="525" t="s">
        <v>775</v>
      </c>
      <c r="D2491" s="372">
        <v>743.67</v>
      </c>
      <c r="H2491" s="574"/>
    </row>
    <row r="2492" spans="1:8" ht="24.95" customHeight="1" x14ac:dyDescent="0.2">
      <c r="A2492" s="524">
        <v>69409</v>
      </c>
      <c r="B2492" s="524" t="s">
        <v>17754</v>
      </c>
      <c r="C2492" s="525" t="s">
        <v>775</v>
      </c>
      <c r="D2492" s="372">
        <v>42.67</v>
      </c>
      <c r="H2492" s="574"/>
    </row>
    <row r="2493" spans="1:8" ht="24.95" customHeight="1" x14ac:dyDescent="0.2">
      <c r="A2493" s="524">
        <v>69421</v>
      </c>
      <c r="B2493" s="524" t="s">
        <v>17755</v>
      </c>
      <c r="C2493" s="525" t="s">
        <v>775</v>
      </c>
      <c r="D2493" s="372">
        <v>149.68</v>
      </c>
      <c r="H2493" s="574"/>
    </row>
    <row r="2494" spans="1:8" ht="24.95" customHeight="1" x14ac:dyDescent="0.2">
      <c r="A2494" s="524">
        <v>69445</v>
      </c>
      <c r="B2494" s="524" t="s">
        <v>17756</v>
      </c>
      <c r="C2494" s="525" t="s">
        <v>775</v>
      </c>
      <c r="D2494" s="372">
        <v>612.94000000000005</v>
      </c>
      <c r="H2494" s="574"/>
    </row>
    <row r="2495" spans="1:8" ht="24.95" customHeight="1" x14ac:dyDescent="0.2">
      <c r="A2495" s="524">
        <v>695</v>
      </c>
      <c r="B2495" s="524" t="s">
        <v>2253</v>
      </c>
      <c r="C2495" s="525"/>
      <c r="D2495" s="372"/>
      <c r="H2495" s="574"/>
    </row>
    <row r="2496" spans="1:8" ht="24.95" customHeight="1" x14ac:dyDescent="0.2">
      <c r="A2496" s="524">
        <v>69503</v>
      </c>
      <c r="B2496" s="524" t="s">
        <v>17757</v>
      </c>
      <c r="C2496" s="525" t="s">
        <v>775</v>
      </c>
      <c r="D2496" s="372">
        <v>4.1399999999999997</v>
      </c>
      <c r="H2496" s="574"/>
    </row>
    <row r="2497" spans="1:8" ht="24.95" customHeight="1" x14ac:dyDescent="0.2">
      <c r="A2497" s="524">
        <v>69505</v>
      </c>
      <c r="B2497" s="524" t="s">
        <v>17758</v>
      </c>
      <c r="C2497" s="525" t="s">
        <v>775</v>
      </c>
      <c r="D2497" s="372">
        <v>3.88</v>
      </c>
      <c r="H2497" s="574"/>
    </row>
    <row r="2498" spans="1:8" ht="24.95" customHeight="1" x14ac:dyDescent="0.2">
      <c r="A2498" s="524">
        <v>69506</v>
      </c>
      <c r="B2498" s="524" t="s">
        <v>17759</v>
      </c>
      <c r="C2498" s="525" t="s">
        <v>775</v>
      </c>
      <c r="D2498" s="372">
        <v>13.75</v>
      </c>
      <c r="H2498" s="574"/>
    </row>
    <row r="2499" spans="1:8" ht="24.95" customHeight="1" x14ac:dyDescent="0.2">
      <c r="A2499" s="524">
        <v>69509</v>
      </c>
      <c r="B2499" s="524" t="s">
        <v>17760</v>
      </c>
      <c r="C2499" s="525" t="s">
        <v>775</v>
      </c>
      <c r="D2499" s="372">
        <v>27.43</v>
      </c>
      <c r="H2499" s="574"/>
    </row>
    <row r="2500" spans="1:8" ht="24.95" customHeight="1" x14ac:dyDescent="0.2">
      <c r="A2500" s="524">
        <v>69512</v>
      </c>
      <c r="B2500" s="524" t="s">
        <v>17761</v>
      </c>
      <c r="C2500" s="525" t="s">
        <v>779</v>
      </c>
      <c r="D2500" s="372">
        <v>0.17</v>
      </c>
      <c r="H2500" s="574"/>
    </row>
    <row r="2501" spans="1:8" ht="24.95" customHeight="1" x14ac:dyDescent="0.2">
      <c r="A2501" s="524">
        <v>69513</v>
      </c>
      <c r="B2501" s="524" t="s">
        <v>17762</v>
      </c>
      <c r="C2501" s="525" t="s">
        <v>822</v>
      </c>
      <c r="D2501" s="372">
        <v>41.9</v>
      </c>
      <c r="H2501" s="574"/>
    </row>
    <row r="2502" spans="1:8" ht="24.95" customHeight="1" x14ac:dyDescent="0.2">
      <c r="A2502" s="524">
        <v>69514</v>
      </c>
      <c r="B2502" s="524" t="s">
        <v>17763</v>
      </c>
      <c r="C2502" s="525" t="s">
        <v>2888</v>
      </c>
      <c r="D2502" s="372">
        <v>27.01</v>
      </c>
      <c r="H2502" s="574"/>
    </row>
    <row r="2503" spans="1:8" ht="24.95" customHeight="1" x14ac:dyDescent="0.2">
      <c r="A2503" s="524">
        <v>69515</v>
      </c>
      <c r="B2503" s="524" t="s">
        <v>17764</v>
      </c>
      <c r="C2503" s="525" t="s">
        <v>775</v>
      </c>
      <c r="D2503" s="372">
        <v>52.27</v>
      </c>
      <c r="H2503" s="574"/>
    </row>
    <row r="2504" spans="1:8" ht="24.95" customHeight="1" x14ac:dyDescent="0.2">
      <c r="A2504" s="524">
        <v>69516</v>
      </c>
      <c r="B2504" s="524" t="s">
        <v>17765</v>
      </c>
      <c r="C2504" s="525" t="s">
        <v>775</v>
      </c>
      <c r="D2504" s="372">
        <v>66.099999999999994</v>
      </c>
      <c r="H2504" s="574"/>
    </row>
    <row r="2505" spans="1:8" ht="24.95" customHeight="1" x14ac:dyDescent="0.2">
      <c r="A2505" s="524">
        <v>69521</v>
      </c>
      <c r="B2505" s="524" t="s">
        <v>17766</v>
      </c>
      <c r="C2505" s="525" t="s">
        <v>775</v>
      </c>
      <c r="D2505" s="372">
        <v>52.27</v>
      </c>
      <c r="H2505" s="574"/>
    </row>
    <row r="2506" spans="1:8" ht="24.95" customHeight="1" x14ac:dyDescent="0.2">
      <c r="A2506" s="524">
        <v>69522</v>
      </c>
      <c r="B2506" s="524" t="s">
        <v>17767</v>
      </c>
      <c r="C2506" s="525" t="s">
        <v>775</v>
      </c>
      <c r="D2506" s="372">
        <v>115.26</v>
      </c>
      <c r="H2506" s="574"/>
    </row>
    <row r="2507" spans="1:8" ht="24.95" customHeight="1" x14ac:dyDescent="0.2">
      <c r="A2507" s="524">
        <v>69525</v>
      </c>
      <c r="B2507" s="524" t="s">
        <v>17768</v>
      </c>
      <c r="C2507" s="525" t="s">
        <v>775</v>
      </c>
      <c r="D2507" s="372">
        <v>1210.33</v>
      </c>
      <c r="H2507" s="574"/>
    </row>
    <row r="2508" spans="1:8" ht="24.95" customHeight="1" x14ac:dyDescent="0.2">
      <c r="A2508" s="524">
        <v>69526</v>
      </c>
      <c r="B2508" s="524" t="s">
        <v>17769</v>
      </c>
      <c r="C2508" s="525" t="s">
        <v>775</v>
      </c>
      <c r="D2508" s="372">
        <v>1991.33</v>
      </c>
      <c r="H2508" s="574"/>
    </row>
    <row r="2509" spans="1:8" ht="24.95" customHeight="1" x14ac:dyDescent="0.2">
      <c r="A2509" s="524">
        <v>69527</v>
      </c>
      <c r="B2509" s="524" t="s">
        <v>17770</v>
      </c>
      <c r="C2509" s="525" t="s">
        <v>775</v>
      </c>
      <c r="D2509" s="372">
        <v>2586.8000000000002</v>
      </c>
      <c r="H2509" s="574"/>
    </row>
    <row r="2510" spans="1:8" ht="24.95" customHeight="1" x14ac:dyDescent="0.2">
      <c r="A2510" s="524">
        <v>69545</v>
      </c>
      <c r="B2510" s="524" t="s">
        <v>17771</v>
      </c>
      <c r="C2510" s="525" t="s">
        <v>775</v>
      </c>
      <c r="D2510" s="372">
        <v>53.23</v>
      </c>
      <c r="H2510" s="574"/>
    </row>
    <row r="2511" spans="1:8" ht="24.95" customHeight="1" x14ac:dyDescent="0.2">
      <c r="A2511" s="524">
        <v>69547</v>
      </c>
      <c r="B2511" s="524" t="s">
        <v>17772</v>
      </c>
      <c r="C2511" s="525" t="s">
        <v>775</v>
      </c>
      <c r="D2511" s="372">
        <v>3.88</v>
      </c>
      <c r="H2511" s="574"/>
    </row>
    <row r="2512" spans="1:8" ht="24.95" customHeight="1" x14ac:dyDescent="0.2">
      <c r="A2512" s="524">
        <v>69567</v>
      </c>
      <c r="B2512" s="524" t="s">
        <v>17773</v>
      </c>
      <c r="C2512" s="525" t="s">
        <v>775</v>
      </c>
      <c r="D2512" s="372">
        <v>3.88</v>
      </c>
      <c r="H2512" s="574"/>
    </row>
    <row r="2513" spans="1:8" ht="24.95" customHeight="1" x14ac:dyDescent="0.2">
      <c r="A2513" s="524">
        <v>69572</v>
      </c>
      <c r="B2513" s="524" t="s">
        <v>17774</v>
      </c>
      <c r="C2513" s="525" t="s">
        <v>822</v>
      </c>
      <c r="D2513" s="372">
        <v>31.84</v>
      </c>
      <c r="H2513" s="574"/>
    </row>
    <row r="2514" spans="1:8" ht="24.95" customHeight="1" x14ac:dyDescent="0.2">
      <c r="A2514" s="524">
        <v>696</v>
      </c>
      <c r="B2514" s="524" t="s">
        <v>17459</v>
      </c>
      <c r="C2514" s="525"/>
      <c r="D2514" s="372"/>
      <c r="H2514" s="574"/>
    </row>
    <row r="2515" spans="1:8" ht="24.95" customHeight="1" x14ac:dyDescent="0.2">
      <c r="A2515" s="524">
        <v>69606</v>
      </c>
      <c r="B2515" s="524" t="s">
        <v>17775</v>
      </c>
      <c r="C2515" s="525" t="s">
        <v>775</v>
      </c>
      <c r="D2515" s="372">
        <v>939</v>
      </c>
      <c r="H2515" s="574"/>
    </row>
    <row r="2516" spans="1:8" ht="24.95" customHeight="1" x14ac:dyDescent="0.2">
      <c r="A2516" s="524">
        <v>69616</v>
      </c>
      <c r="B2516" s="524" t="s">
        <v>17776</v>
      </c>
      <c r="C2516" s="525" t="s">
        <v>775</v>
      </c>
      <c r="D2516" s="372">
        <v>34.89</v>
      </c>
      <c r="H2516" s="574"/>
    </row>
    <row r="2517" spans="1:8" ht="24.95" customHeight="1" x14ac:dyDescent="0.2">
      <c r="A2517" s="524">
        <v>69619</v>
      </c>
      <c r="B2517" s="524" t="s">
        <v>17777</v>
      </c>
      <c r="C2517" s="525" t="s">
        <v>775</v>
      </c>
      <c r="D2517" s="372">
        <v>5.74</v>
      </c>
      <c r="H2517" s="574"/>
    </row>
    <row r="2518" spans="1:8" ht="24.95" customHeight="1" x14ac:dyDescent="0.2">
      <c r="A2518" s="524">
        <v>69626</v>
      </c>
      <c r="B2518" s="524" t="s">
        <v>17778</v>
      </c>
      <c r="C2518" s="525" t="s">
        <v>775</v>
      </c>
      <c r="D2518" s="372">
        <v>54.48</v>
      </c>
      <c r="H2518" s="574"/>
    </row>
    <row r="2519" spans="1:8" ht="24.95" customHeight="1" x14ac:dyDescent="0.2">
      <c r="A2519" s="524">
        <v>69681</v>
      </c>
      <c r="B2519" s="524" t="s">
        <v>17779</v>
      </c>
      <c r="C2519" s="525" t="s">
        <v>775</v>
      </c>
      <c r="D2519" s="372">
        <v>284.56</v>
      </c>
      <c r="H2519" s="574"/>
    </row>
    <row r="2520" spans="1:8" ht="24.95" customHeight="1" x14ac:dyDescent="0.2">
      <c r="A2520" s="524">
        <v>69682</v>
      </c>
      <c r="B2520" s="524" t="s">
        <v>17780</v>
      </c>
      <c r="C2520" s="525" t="s">
        <v>775</v>
      </c>
      <c r="D2520" s="372">
        <v>262.86</v>
      </c>
      <c r="H2520" s="574"/>
    </row>
    <row r="2521" spans="1:8" ht="24.95" customHeight="1" x14ac:dyDescent="0.2">
      <c r="A2521" s="524">
        <v>697</v>
      </c>
      <c r="B2521" s="524" t="s">
        <v>17781</v>
      </c>
      <c r="C2521" s="525"/>
      <c r="D2521" s="372"/>
      <c r="H2521" s="574"/>
    </row>
    <row r="2522" spans="1:8" ht="24.95" customHeight="1" x14ac:dyDescent="0.2">
      <c r="A2522" s="524">
        <v>69753</v>
      </c>
      <c r="B2522" s="524" t="s">
        <v>17782</v>
      </c>
      <c r="C2522" s="525" t="s">
        <v>775</v>
      </c>
      <c r="D2522" s="372">
        <v>38.5</v>
      </c>
      <c r="H2522" s="574"/>
    </row>
    <row r="2523" spans="1:8" ht="24.95" customHeight="1" x14ac:dyDescent="0.2">
      <c r="A2523" s="524">
        <v>7</v>
      </c>
      <c r="B2523" s="524" t="s">
        <v>2253</v>
      </c>
      <c r="C2523" s="525"/>
      <c r="D2523" s="372"/>
      <c r="H2523" s="574"/>
    </row>
    <row r="2524" spans="1:8" ht="24.95" customHeight="1" x14ac:dyDescent="0.2">
      <c r="A2524" s="524">
        <v>701</v>
      </c>
      <c r="B2524" s="524" t="s">
        <v>2253</v>
      </c>
      <c r="C2524" s="525"/>
      <c r="D2524" s="372"/>
      <c r="H2524" s="574"/>
    </row>
    <row r="2525" spans="1:8" ht="24.95" customHeight="1" x14ac:dyDescent="0.2">
      <c r="A2525" s="524">
        <v>70114</v>
      </c>
      <c r="B2525" s="524" t="s">
        <v>17783</v>
      </c>
      <c r="C2525" s="525" t="s">
        <v>741</v>
      </c>
      <c r="D2525" s="372">
        <v>38.799999999999997</v>
      </c>
      <c r="H2525" s="574"/>
    </row>
    <row r="2526" spans="1:8" ht="24.95" customHeight="1" x14ac:dyDescent="0.2">
      <c r="A2526" s="524">
        <v>702</v>
      </c>
      <c r="B2526" s="524" t="s">
        <v>17385</v>
      </c>
      <c r="C2526" s="525"/>
      <c r="D2526" s="372"/>
      <c r="H2526" s="574"/>
    </row>
    <row r="2527" spans="1:8" ht="24.95" customHeight="1" x14ac:dyDescent="0.2">
      <c r="A2527" s="524">
        <v>70276</v>
      </c>
      <c r="B2527" s="524" t="s">
        <v>17784</v>
      </c>
      <c r="C2527" s="525" t="s">
        <v>779</v>
      </c>
      <c r="D2527" s="372">
        <v>6.14</v>
      </c>
      <c r="H2527" s="574"/>
    </row>
    <row r="2528" spans="1:8" ht="24.95" customHeight="1" x14ac:dyDescent="0.2">
      <c r="A2528" s="524">
        <v>703</v>
      </c>
      <c r="B2528" s="524" t="s">
        <v>17385</v>
      </c>
      <c r="C2528" s="525"/>
      <c r="D2528" s="372"/>
      <c r="H2528" s="574"/>
    </row>
    <row r="2529" spans="1:8" ht="24.95" customHeight="1" x14ac:dyDescent="0.2">
      <c r="A2529" s="524">
        <v>70328</v>
      </c>
      <c r="B2529" s="524" t="s">
        <v>17785</v>
      </c>
      <c r="C2529" s="525" t="s">
        <v>779</v>
      </c>
      <c r="D2529" s="372">
        <v>39.29</v>
      </c>
      <c r="H2529" s="574"/>
    </row>
    <row r="2530" spans="1:8" ht="24.95" customHeight="1" x14ac:dyDescent="0.2">
      <c r="A2530" s="524">
        <v>70350</v>
      </c>
      <c r="B2530" s="524" t="s">
        <v>17786</v>
      </c>
      <c r="C2530" s="525" t="s">
        <v>779</v>
      </c>
      <c r="D2530" s="372">
        <v>18.71</v>
      </c>
      <c r="H2530" s="574"/>
    </row>
    <row r="2531" spans="1:8" ht="24.95" customHeight="1" x14ac:dyDescent="0.2">
      <c r="A2531" s="524">
        <v>70385</v>
      </c>
      <c r="B2531" s="524" t="s">
        <v>17787</v>
      </c>
      <c r="C2531" s="525" t="s">
        <v>775</v>
      </c>
      <c r="D2531" s="372">
        <v>10</v>
      </c>
      <c r="H2531" s="574"/>
    </row>
    <row r="2532" spans="1:8" ht="24.95" customHeight="1" x14ac:dyDescent="0.2">
      <c r="A2532" s="524">
        <v>706</v>
      </c>
      <c r="B2532" s="524" t="s">
        <v>17385</v>
      </c>
      <c r="C2532" s="525"/>
      <c r="D2532" s="372"/>
      <c r="H2532" s="574"/>
    </row>
    <row r="2533" spans="1:8" ht="24.95" customHeight="1" x14ac:dyDescent="0.2">
      <c r="A2533" s="524">
        <v>70660</v>
      </c>
      <c r="B2533" s="524" t="s">
        <v>17788</v>
      </c>
      <c r="C2533" s="525" t="s">
        <v>779</v>
      </c>
      <c r="D2533" s="372">
        <v>109.5</v>
      </c>
      <c r="H2533" s="574"/>
    </row>
    <row r="2534" spans="1:8" ht="24.95" customHeight="1" x14ac:dyDescent="0.2">
      <c r="A2534" s="524">
        <v>70674</v>
      </c>
      <c r="B2534" s="524" t="s">
        <v>17789</v>
      </c>
      <c r="C2534" s="525" t="s">
        <v>775</v>
      </c>
      <c r="D2534" s="372">
        <v>267.33</v>
      </c>
      <c r="H2534" s="574"/>
    </row>
    <row r="2535" spans="1:8" ht="24.95" customHeight="1" x14ac:dyDescent="0.2">
      <c r="A2535" s="524">
        <v>710</v>
      </c>
      <c r="B2535" s="524" t="s">
        <v>17385</v>
      </c>
      <c r="C2535" s="525"/>
      <c r="D2535" s="372"/>
      <c r="H2535" s="574"/>
    </row>
    <row r="2536" spans="1:8" ht="24.95" customHeight="1" x14ac:dyDescent="0.2">
      <c r="A2536" s="524">
        <v>71096</v>
      </c>
      <c r="B2536" s="524" t="s">
        <v>17790</v>
      </c>
      <c r="C2536" s="525" t="s">
        <v>742</v>
      </c>
      <c r="D2536" s="372">
        <v>28.27</v>
      </c>
      <c r="H2536" s="574"/>
    </row>
    <row r="2537" spans="1:8" ht="24.95" customHeight="1" x14ac:dyDescent="0.2">
      <c r="A2537" s="524">
        <v>712</v>
      </c>
      <c r="B2537" s="524" t="s">
        <v>17385</v>
      </c>
      <c r="C2537" s="525"/>
      <c r="D2537" s="372"/>
      <c r="H2537" s="574"/>
    </row>
    <row r="2538" spans="1:8" ht="24.95" customHeight="1" x14ac:dyDescent="0.2">
      <c r="A2538" s="524">
        <v>71268</v>
      </c>
      <c r="B2538" s="524" t="s">
        <v>17791</v>
      </c>
      <c r="C2538" s="525" t="s">
        <v>779</v>
      </c>
      <c r="D2538" s="372">
        <v>12.47</v>
      </c>
      <c r="H2538" s="574"/>
    </row>
    <row r="2539" spans="1:8" ht="24.95" customHeight="1" x14ac:dyDescent="0.2">
      <c r="A2539" s="524">
        <v>71270</v>
      </c>
      <c r="B2539" s="524" t="s">
        <v>17792</v>
      </c>
      <c r="C2539" s="525" t="s">
        <v>779</v>
      </c>
      <c r="D2539" s="372">
        <v>57.33</v>
      </c>
      <c r="H2539" s="574"/>
    </row>
    <row r="2540" spans="1:8" ht="24.95" customHeight="1" x14ac:dyDescent="0.2">
      <c r="A2540" s="524">
        <v>717</v>
      </c>
      <c r="B2540" s="524" t="s">
        <v>17385</v>
      </c>
      <c r="C2540" s="525"/>
      <c r="D2540" s="372"/>
      <c r="H2540" s="574"/>
    </row>
    <row r="2541" spans="1:8" ht="24.95" customHeight="1" x14ac:dyDescent="0.2">
      <c r="A2541" s="524">
        <v>71707</v>
      </c>
      <c r="B2541" s="524" t="s">
        <v>17793</v>
      </c>
      <c r="C2541" s="525" t="s">
        <v>16605</v>
      </c>
      <c r="D2541" s="372">
        <v>333.33</v>
      </c>
      <c r="H2541" s="574"/>
    </row>
    <row r="2542" spans="1:8" ht="24.95" customHeight="1" x14ac:dyDescent="0.2">
      <c r="A2542" s="524">
        <v>71711</v>
      </c>
      <c r="B2542" s="524" t="s">
        <v>17794</v>
      </c>
      <c r="C2542" s="525" t="s">
        <v>742</v>
      </c>
      <c r="D2542" s="372">
        <v>5.8</v>
      </c>
      <c r="H2542" s="574"/>
    </row>
    <row r="2543" spans="1:8" ht="24.95" customHeight="1" x14ac:dyDescent="0.2">
      <c r="A2543" s="524">
        <v>718</v>
      </c>
      <c r="B2543" s="524" t="s">
        <v>17385</v>
      </c>
      <c r="C2543" s="525"/>
      <c r="D2543" s="372"/>
      <c r="H2543" s="574"/>
    </row>
    <row r="2544" spans="1:8" ht="24.95" customHeight="1" x14ac:dyDescent="0.2">
      <c r="A2544" s="524">
        <v>71820</v>
      </c>
      <c r="B2544" s="524" t="s">
        <v>17795</v>
      </c>
      <c r="C2544" s="525" t="s">
        <v>775</v>
      </c>
      <c r="D2544" s="372">
        <v>790</v>
      </c>
      <c r="H2544" s="574"/>
    </row>
    <row r="2545" spans="1:8" ht="24.95" customHeight="1" x14ac:dyDescent="0.2">
      <c r="A2545" s="524">
        <v>71874</v>
      </c>
      <c r="B2545" s="524" t="s">
        <v>17796</v>
      </c>
      <c r="C2545" s="525" t="s">
        <v>779</v>
      </c>
      <c r="D2545" s="372">
        <v>33.43</v>
      </c>
      <c r="H2545" s="574"/>
    </row>
    <row r="2546" spans="1:8" ht="24.95" customHeight="1" x14ac:dyDescent="0.2">
      <c r="A2546" s="524">
        <v>71894</v>
      </c>
      <c r="B2546" s="524" t="s">
        <v>17797</v>
      </c>
      <c r="C2546" s="525" t="s">
        <v>775</v>
      </c>
      <c r="D2546" s="372">
        <v>127.06</v>
      </c>
      <c r="H2546" s="574"/>
    </row>
    <row r="2547" spans="1:8" ht="24.95" customHeight="1" x14ac:dyDescent="0.2">
      <c r="A2547" s="524">
        <v>719</v>
      </c>
      <c r="B2547" s="524" t="s">
        <v>17385</v>
      </c>
      <c r="C2547" s="525"/>
      <c r="D2547" s="372"/>
      <c r="H2547" s="574"/>
    </row>
    <row r="2548" spans="1:8" ht="24.95" customHeight="1" x14ac:dyDescent="0.2">
      <c r="A2548" s="524">
        <v>71911</v>
      </c>
      <c r="B2548" s="524" t="s">
        <v>17798</v>
      </c>
      <c r="C2548" s="525" t="s">
        <v>16079</v>
      </c>
      <c r="D2548" s="372">
        <v>205.78</v>
      </c>
      <c r="H2548" s="574"/>
    </row>
    <row r="2549" spans="1:8" ht="24.95" customHeight="1" x14ac:dyDescent="0.2">
      <c r="A2549" s="524">
        <v>71963</v>
      </c>
      <c r="B2549" s="524" t="s">
        <v>17799</v>
      </c>
      <c r="C2549" s="525" t="s">
        <v>775</v>
      </c>
      <c r="D2549" s="372">
        <v>20.98</v>
      </c>
      <c r="H2549" s="574"/>
    </row>
    <row r="2550" spans="1:8" ht="24.95" customHeight="1" x14ac:dyDescent="0.2">
      <c r="A2550" s="524">
        <v>720</v>
      </c>
      <c r="B2550" s="524" t="s">
        <v>17385</v>
      </c>
      <c r="C2550" s="525"/>
      <c r="D2550" s="372"/>
      <c r="H2550" s="574"/>
    </row>
    <row r="2551" spans="1:8" ht="24.95" customHeight="1" x14ac:dyDescent="0.2">
      <c r="A2551" s="524">
        <v>72054</v>
      </c>
      <c r="B2551" s="524" t="s">
        <v>17800</v>
      </c>
      <c r="C2551" s="525" t="s">
        <v>16605</v>
      </c>
      <c r="D2551" s="372">
        <v>340</v>
      </c>
      <c r="H2551" s="574"/>
    </row>
    <row r="2552" spans="1:8" ht="24.95" customHeight="1" x14ac:dyDescent="0.2">
      <c r="A2552" s="524">
        <v>722</v>
      </c>
      <c r="B2552" s="524" t="s">
        <v>17385</v>
      </c>
      <c r="C2552" s="525"/>
      <c r="D2552" s="372"/>
      <c r="H2552" s="574"/>
    </row>
    <row r="2553" spans="1:8" ht="24.95" customHeight="1" x14ac:dyDescent="0.2">
      <c r="A2553" s="524">
        <v>72280</v>
      </c>
      <c r="B2553" s="524" t="s">
        <v>17801</v>
      </c>
      <c r="C2553" s="525" t="s">
        <v>16605</v>
      </c>
      <c r="D2553" s="372">
        <v>436</v>
      </c>
      <c r="H2553" s="574"/>
    </row>
    <row r="2554" spans="1:8" ht="24.95" customHeight="1" x14ac:dyDescent="0.2">
      <c r="A2554" s="524">
        <v>72282</v>
      </c>
      <c r="B2554" s="524" t="s">
        <v>17802</v>
      </c>
      <c r="C2554" s="525" t="s">
        <v>16605</v>
      </c>
      <c r="D2554" s="372">
        <v>550</v>
      </c>
      <c r="H2554" s="574"/>
    </row>
    <row r="2555" spans="1:8" ht="24.95" customHeight="1" x14ac:dyDescent="0.2">
      <c r="A2555" s="524">
        <v>724</v>
      </c>
      <c r="B2555" s="524" t="s">
        <v>17385</v>
      </c>
      <c r="C2555" s="525"/>
      <c r="D2555" s="372"/>
      <c r="H2555" s="574"/>
    </row>
    <row r="2556" spans="1:8" ht="24.95" customHeight="1" x14ac:dyDescent="0.2">
      <c r="A2556" s="524">
        <v>72455</v>
      </c>
      <c r="B2556" s="524" t="s">
        <v>17803</v>
      </c>
      <c r="C2556" s="525" t="s">
        <v>775</v>
      </c>
      <c r="D2556" s="372">
        <v>43.35</v>
      </c>
      <c r="H2556" s="574"/>
    </row>
    <row r="2557" spans="1:8" ht="24.95" customHeight="1" x14ac:dyDescent="0.2">
      <c r="A2557" s="524">
        <v>727</v>
      </c>
      <c r="B2557" s="524" t="s">
        <v>17385</v>
      </c>
      <c r="C2557" s="525"/>
      <c r="D2557" s="372"/>
      <c r="H2557" s="574"/>
    </row>
    <row r="2558" spans="1:8" ht="24.95" customHeight="1" x14ac:dyDescent="0.2">
      <c r="A2558" s="524">
        <v>72708</v>
      </c>
      <c r="B2558" s="524" t="s">
        <v>17804</v>
      </c>
      <c r="C2558" s="525" t="s">
        <v>775</v>
      </c>
      <c r="D2558" s="372">
        <v>16.21</v>
      </c>
      <c r="H2558" s="574"/>
    </row>
    <row r="2559" spans="1:8" ht="24.95" customHeight="1" x14ac:dyDescent="0.2">
      <c r="A2559" s="524">
        <v>781</v>
      </c>
      <c r="B2559" s="524" t="s">
        <v>16840</v>
      </c>
      <c r="C2559" s="525"/>
      <c r="D2559" s="372"/>
      <c r="H2559" s="574"/>
    </row>
    <row r="2560" spans="1:8" ht="24.95" customHeight="1" x14ac:dyDescent="0.2">
      <c r="A2560" s="524">
        <v>78133</v>
      </c>
      <c r="B2560" s="524" t="s">
        <v>17805</v>
      </c>
      <c r="C2560" s="525" t="s">
        <v>16605</v>
      </c>
      <c r="D2560" s="372">
        <v>556</v>
      </c>
      <c r="H2560" s="574"/>
    </row>
    <row r="2561" spans="1:8" ht="24.95" customHeight="1" x14ac:dyDescent="0.2">
      <c r="A2561" s="524">
        <v>782</v>
      </c>
      <c r="B2561" s="524" t="s">
        <v>2253</v>
      </c>
      <c r="C2561" s="525"/>
      <c r="D2561" s="372"/>
      <c r="H2561" s="574"/>
    </row>
    <row r="2562" spans="1:8" ht="24.95" customHeight="1" x14ac:dyDescent="0.2">
      <c r="A2562" s="524">
        <v>78203</v>
      </c>
      <c r="B2562" s="524" t="s">
        <v>17806</v>
      </c>
      <c r="C2562" s="525" t="s">
        <v>775</v>
      </c>
      <c r="D2562" s="372">
        <v>577.5</v>
      </c>
      <c r="H2562" s="574"/>
    </row>
    <row r="2563" spans="1:8" ht="24.95" customHeight="1" x14ac:dyDescent="0.2">
      <c r="A2563" s="524">
        <v>78226</v>
      </c>
      <c r="B2563" s="524" t="s">
        <v>17807</v>
      </c>
      <c r="C2563" s="525" t="s">
        <v>775</v>
      </c>
      <c r="D2563" s="372">
        <v>1.85</v>
      </c>
      <c r="H2563" s="574"/>
    </row>
    <row r="2564" spans="1:8" ht="24.95" customHeight="1" x14ac:dyDescent="0.2">
      <c r="A2564" s="524">
        <v>783</v>
      </c>
      <c r="B2564" s="524" t="s">
        <v>17808</v>
      </c>
      <c r="C2564" s="525"/>
      <c r="D2564" s="372"/>
      <c r="H2564" s="574"/>
    </row>
    <row r="2565" spans="1:8" ht="24.95" customHeight="1" x14ac:dyDescent="0.2">
      <c r="A2565" s="524">
        <v>78373</v>
      </c>
      <c r="B2565" s="524" t="s">
        <v>17809</v>
      </c>
      <c r="C2565" s="525" t="s">
        <v>16605</v>
      </c>
      <c r="D2565" s="372">
        <v>425</v>
      </c>
      <c r="H2565" s="574"/>
    </row>
    <row r="2566" spans="1:8" ht="24.95" customHeight="1" x14ac:dyDescent="0.2">
      <c r="A2566" s="524">
        <v>786</v>
      </c>
      <c r="B2566" s="524" t="s">
        <v>17003</v>
      </c>
      <c r="C2566" s="525"/>
      <c r="D2566" s="372"/>
      <c r="H2566" s="574"/>
    </row>
    <row r="2567" spans="1:8" ht="24.95" customHeight="1" x14ac:dyDescent="0.2">
      <c r="A2567" s="524">
        <v>78627</v>
      </c>
      <c r="B2567" s="524" t="s">
        <v>17810</v>
      </c>
      <c r="C2567" s="525" t="s">
        <v>775</v>
      </c>
      <c r="D2567" s="372">
        <v>126.14</v>
      </c>
      <c r="H2567" s="574"/>
    </row>
    <row r="2568" spans="1:8" ht="24.95" customHeight="1" x14ac:dyDescent="0.2">
      <c r="A2568" s="524">
        <v>787</v>
      </c>
      <c r="B2568" s="524" t="s">
        <v>17808</v>
      </c>
      <c r="C2568" s="525"/>
      <c r="D2568" s="372"/>
      <c r="H2568" s="574"/>
    </row>
    <row r="2569" spans="1:8" ht="24.95" customHeight="1" x14ac:dyDescent="0.2">
      <c r="A2569" s="524">
        <v>78735</v>
      </c>
      <c r="B2569" s="524" t="s">
        <v>17811</v>
      </c>
      <c r="C2569" s="525" t="s">
        <v>775</v>
      </c>
      <c r="D2569" s="372">
        <v>20.51</v>
      </c>
      <c r="H2569" s="574"/>
    </row>
    <row r="2570" spans="1:8" ht="24.95" customHeight="1" x14ac:dyDescent="0.2">
      <c r="A2570" s="524">
        <v>78749</v>
      </c>
      <c r="B2570" s="524" t="s">
        <v>17812</v>
      </c>
      <c r="C2570" s="525" t="s">
        <v>775</v>
      </c>
      <c r="D2570" s="372">
        <v>39.159999999999997</v>
      </c>
      <c r="H2570" s="574"/>
    </row>
    <row r="2571" spans="1:8" ht="24.95" customHeight="1" x14ac:dyDescent="0.2">
      <c r="A2571" s="524">
        <v>793</v>
      </c>
      <c r="B2571" s="524" t="s">
        <v>17385</v>
      </c>
      <c r="C2571" s="525"/>
      <c r="D2571" s="372"/>
      <c r="H2571" s="574"/>
    </row>
    <row r="2572" spans="1:8" ht="24.95" customHeight="1" x14ac:dyDescent="0.2">
      <c r="A2572" s="524">
        <v>79372</v>
      </c>
      <c r="B2572" s="524" t="s">
        <v>17813</v>
      </c>
      <c r="C2572" s="525" t="s">
        <v>779</v>
      </c>
      <c r="D2572" s="372">
        <v>102.81</v>
      </c>
      <c r="H2572" s="574"/>
    </row>
    <row r="2573" spans="1:8" ht="24.95" customHeight="1" x14ac:dyDescent="0.2">
      <c r="A2573" s="524">
        <v>79374</v>
      </c>
      <c r="B2573" s="524" t="s">
        <v>17814</v>
      </c>
      <c r="C2573" s="525" t="s">
        <v>775</v>
      </c>
      <c r="D2573" s="372">
        <v>30.62</v>
      </c>
      <c r="H2573" s="574"/>
    </row>
    <row r="2574" spans="1:8" ht="24.95" customHeight="1" x14ac:dyDescent="0.2">
      <c r="A2574" s="524">
        <v>79375</v>
      </c>
      <c r="B2574" s="524" t="s">
        <v>17815</v>
      </c>
      <c r="C2574" s="525" t="s">
        <v>822</v>
      </c>
      <c r="D2574" s="372">
        <v>2.33</v>
      </c>
      <c r="H2574" s="574"/>
    </row>
    <row r="2575" spans="1:8" ht="24.95" customHeight="1" x14ac:dyDescent="0.2">
      <c r="A2575" s="524">
        <v>10</v>
      </c>
      <c r="B2575" s="524" t="s">
        <v>17816</v>
      </c>
      <c r="C2575" s="525"/>
      <c r="D2575" s="372"/>
      <c r="H2575" s="574"/>
    </row>
    <row r="2576" spans="1:8" ht="24.95" customHeight="1" x14ac:dyDescent="0.2">
      <c r="A2576" s="524">
        <v>1001</v>
      </c>
      <c r="B2576" s="524" t="s">
        <v>17816</v>
      </c>
      <c r="C2576" s="525"/>
      <c r="D2576" s="372"/>
      <c r="H2576" s="574"/>
    </row>
    <row r="2577" spans="1:8" ht="24.95" customHeight="1" x14ac:dyDescent="0.2">
      <c r="A2577" s="524">
        <v>100189</v>
      </c>
      <c r="B2577" s="524" t="s">
        <v>17817</v>
      </c>
      <c r="C2577" s="525" t="s">
        <v>779</v>
      </c>
      <c r="D2577" s="372">
        <v>1.9</v>
      </c>
      <c r="H2577" s="574"/>
    </row>
    <row r="2578" spans="1:8" ht="24.95" customHeight="1" x14ac:dyDescent="0.2">
      <c r="A2578" s="524">
        <v>100190</v>
      </c>
      <c r="B2578" s="524" t="s">
        <v>17818</v>
      </c>
      <c r="C2578" s="525" t="s">
        <v>779</v>
      </c>
      <c r="D2578" s="372">
        <v>7.6</v>
      </c>
      <c r="H2578" s="574"/>
    </row>
    <row r="2579" spans="1:8" ht="24.95" customHeight="1" x14ac:dyDescent="0.2">
      <c r="A2579" s="524">
        <v>100192</v>
      </c>
      <c r="B2579" s="524" t="s">
        <v>19341</v>
      </c>
      <c r="C2579" s="525" t="s">
        <v>779</v>
      </c>
      <c r="D2579" s="372">
        <v>11.21</v>
      </c>
      <c r="H2579" s="574"/>
    </row>
    <row r="2580" spans="1:8" ht="24.95" customHeight="1" x14ac:dyDescent="0.2">
      <c r="A2580" s="524">
        <v>100194</v>
      </c>
      <c r="B2580" s="524" t="s">
        <v>17819</v>
      </c>
      <c r="C2580" s="525" t="s">
        <v>779</v>
      </c>
      <c r="D2580" s="372">
        <v>3.9</v>
      </c>
      <c r="H2580" s="574"/>
    </row>
    <row r="2581" spans="1:8" ht="24.95" customHeight="1" x14ac:dyDescent="0.2">
      <c r="A2581" s="524">
        <v>100195</v>
      </c>
      <c r="B2581" s="524" t="s">
        <v>17820</v>
      </c>
      <c r="C2581" s="525" t="s">
        <v>822</v>
      </c>
      <c r="D2581" s="372">
        <v>3.98</v>
      </c>
      <c r="H2581" s="574"/>
    </row>
    <row r="2582" spans="1:8" ht="24.95" customHeight="1" x14ac:dyDescent="0.2">
      <c r="A2582" s="524">
        <v>100196</v>
      </c>
      <c r="B2582" s="524" t="s">
        <v>17821</v>
      </c>
      <c r="C2582" s="525" t="s">
        <v>822</v>
      </c>
      <c r="D2582" s="372">
        <v>4.09</v>
      </c>
      <c r="H2582" s="574"/>
    </row>
    <row r="2583" spans="1:8" ht="24.95" customHeight="1" x14ac:dyDescent="0.2">
      <c r="A2583" s="524">
        <v>100197</v>
      </c>
      <c r="B2583" s="524" t="s">
        <v>17822</v>
      </c>
      <c r="C2583" s="525" t="s">
        <v>822</v>
      </c>
      <c r="D2583" s="372">
        <v>4.1500000000000004</v>
      </c>
      <c r="H2583" s="574"/>
    </row>
    <row r="2584" spans="1:8" ht="24.95" customHeight="1" x14ac:dyDescent="0.2">
      <c r="A2584" s="524">
        <v>100198</v>
      </c>
      <c r="B2584" s="524" t="s">
        <v>17823</v>
      </c>
      <c r="C2584" s="525" t="s">
        <v>779</v>
      </c>
      <c r="D2584" s="372">
        <v>4.18</v>
      </c>
      <c r="H2584" s="574"/>
    </row>
    <row r="2585" spans="1:8" ht="24.95" customHeight="1" x14ac:dyDescent="0.2">
      <c r="A2585" s="524">
        <v>1002</v>
      </c>
      <c r="B2585" s="524" t="s">
        <v>17824</v>
      </c>
      <c r="C2585" s="525"/>
      <c r="D2585" s="372"/>
      <c r="H2585" s="574"/>
    </row>
    <row r="2586" spans="1:8" ht="24.95" customHeight="1" x14ac:dyDescent="0.2">
      <c r="A2586" s="524">
        <v>100202</v>
      </c>
      <c r="B2586" s="524" t="s">
        <v>17825</v>
      </c>
      <c r="C2586" s="525" t="s">
        <v>822</v>
      </c>
      <c r="D2586" s="372">
        <v>4.76</v>
      </c>
      <c r="H2586" s="574"/>
    </row>
    <row r="2587" spans="1:8" ht="24.95" customHeight="1" x14ac:dyDescent="0.2">
      <c r="A2587" s="524">
        <v>100203</v>
      </c>
      <c r="B2587" s="524" t="s">
        <v>17826</v>
      </c>
      <c r="C2587" s="525" t="s">
        <v>822</v>
      </c>
      <c r="D2587" s="372">
        <v>4.91</v>
      </c>
      <c r="H2587" s="574"/>
    </row>
    <row r="2588" spans="1:8" ht="24.95" customHeight="1" x14ac:dyDescent="0.2">
      <c r="A2588" s="524">
        <v>100208</v>
      </c>
      <c r="B2588" s="524" t="s">
        <v>17827</v>
      </c>
      <c r="C2588" s="525" t="s">
        <v>779</v>
      </c>
      <c r="D2588" s="372">
        <v>68.09</v>
      </c>
      <c r="H2588" s="574"/>
    </row>
    <row r="2589" spans="1:8" ht="24.95" customHeight="1" x14ac:dyDescent="0.2">
      <c r="A2589" s="524">
        <v>100209</v>
      </c>
      <c r="B2589" s="524" t="s">
        <v>17828</v>
      </c>
      <c r="C2589" s="525" t="s">
        <v>822</v>
      </c>
      <c r="D2589" s="372">
        <v>4.76</v>
      </c>
      <c r="H2589" s="574"/>
    </row>
    <row r="2590" spans="1:8" ht="24.95" customHeight="1" x14ac:dyDescent="0.2">
      <c r="A2590" s="524">
        <v>13</v>
      </c>
      <c r="B2590" s="524" t="s">
        <v>17829</v>
      </c>
      <c r="C2590" s="525"/>
      <c r="D2590" s="372"/>
      <c r="H2590" s="574"/>
    </row>
    <row r="2591" spans="1:8" ht="24.95" customHeight="1" x14ac:dyDescent="0.2">
      <c r="A2591" s="524">
        <v>1304</v>
      </c>
      <c r="B2591" s="524" t="s">
        <v>17830</v>
      </c>
      <c r="C2591" s="525"/>
      <c r="D2591" s="372"/>
      <c r="H2591" s="574"/>
    </row>
    <row r="2592" spans="1:8" ht="24.95" customHeight="1" x14ac:dyDescent="0.2">
      <c r="A2592" s="524">
        <v>130401</v>
      </c>
      <c r="B2592" s="524" t="s">
        <v>17831</v>
      </c>
      <c r="C2592" s="525" t="s">
        <v>775</v>
      </c>
      <c r="D2592" s="372">
        <v>95.02</v>
      </c>
      <c r="H2592" s="574"/>
    </row>
    <row r="2593" spans="1:8" ht="24.95" customHeight="1" x14ac:dyDescent="0.2">
      <c r="A2593" s="524">
        <v>15</v>
      </c>
      <c r="B2593" s="524" t="s">
        <v>17832</v>
      </c>
      <c r="C2593" s="525"/>
      <c r="D2593" s="372"/>
      <c r="H2593" s="574"/>
    </row>
    <row r="2594" spans="1:8" ht="24.95" customHeight="1" x14ac:dyDescent="0.2">
      <c r="A2594" s="524">
        <v>1502</v>
      </c>
      <c r="B2594" s="524" t="s">
        <v>17833</v>
      </c>
      <c r="C2594" s="525"/>
      <c r="D2594" s="372"/>
      <c r="H2594" s="574"/>
    </row>
    <row r="2595" spans="1:8" ht="24.95" customHeight="1" x14ac:dyDescent="0.2">
      <c r="A2595" s="524">
        <v>150217</v>
      </c>
      <c r="B2595" s="524" t="s">
        <v>17834</v>
      </c>
      <c r="C2595" s="525" t="s">
        <v>742</v>
      </c>
      <c r="D2595" s="372">
        <v>28.42</v>
      </c>
      <c r="H2595" s="574"/>
    </row>
    <row r="2596" spans="1:8" ht="24.95" customHeight="1" x14ac:dyDescent="0.2">
      <c r="A2596" s="524">
        <v>150243</v>
      </c>
      <c r="B2596" s="524" t="s">
        <v>17835</v>
      </c>
      <c r="C2596" s="525" t="s">
        <v>742</v>
      </c>
      <c r="D2596" s="372">
        <v>19.22</v>
      </c>
      <c r="H2596" s="574"/>
    </row>
    <row r="2597" spans="1:8" ht="24.95" customHeight="1" x14ac:dyDescent="0.2">
      <c r="A2597" s="524">
        <v>1507</v>
      </c>
      <c r="B2597" s="524" t="s">
        <v>17836</v>
      </c>
      <c r="C2597" s="525"/>
      <c r="D2597" s="372"/>
      <c r="H2597" s="574"/>
    </row>
    <row r="2598" spans="1:8" ht="24.95" customHeight="1" x14ac:dyDescent="0.2">
      <c r="A2598" s="524">
        <v>150706</v>
      </c>
      <c r="B2598" s="524" t="s">
        <v>17837</v>
      </c>
      <c r="C2598" s="525" t="s">
        <v>775</v>
      </c>
      <c r="D2598" s="372">
        <v>1624.28</v>
      </c>
      <c r="H2598" s="574"/>
    </row>
    <row r="2599" spans="1:8" ht="24.95" customHeight="1" x14ac:dyDescent="0.2">
      <c r="A2599" s="524">
        <v>60</v>
      </c>
      <c r="B2599" s="524" t="s">
        <v>17838</v>
      </c>
      <c r="C2599" s="525"/>
      <c r="D2599" s="372"/>
      <c r="H2599" s="574"/>
    </row>
    <row r="2600" spans="1:8" ht="24.95" customHeight="1" x14ac:dyDescent="0.2">
      <c r="A2600" s="524">
        <v>6003</v>
      </c>
      <c r="B2600" s="524" t="s">
        <v>17839</v>
      </c>
      <c r="C2600" s="525"/>
      <c r="D2600" s="372"/>
      <c r="H2600" s="574"/>
    </row>
    <row r="2601" spans="1:8" ht="24.95" customHeight="1" x14ac:dyDescent="0.2">
      <c r="A2601" s="524">
        <v>600327</v>
      </c>
      <c r="B2601" s="524" t="s">
        <v>17840</v>
      </c>
      <c r="C2601" s="525" t="s">
        <v>741</v>
      </c>
      <c r="D2601" s="372">
        <v>52.53</v>
      </c>
      <c r="H2601" s="574"/>
    </row>
    <row r="2602" spans="1:8" ht="24.95" customHeight="1" x14ac:dyDescent="0.2">
      <c r="A2602" s="524">
        <v>80</v>
      </c>
      <c r="B2602" s="524" t="s">
        <v>17841</v>
      </c>
      <c r="C2602" s="525"/>
      <c r="D2602" s="372"/>
      <c r="H2602" s="574"/>
    </row>
    <row r="2603" spans="1:8" ht="24.95" customHeight="1" x14ac:dyDescent="0.2">
      <c r="A2603" s="524">
        <v>8001</v>
      </c>
      <c r="B2603" s="524" t="s">
        <v>17842</v>
      </c>
      <c r="C2603" s="525"/>
      <c r="D2603" s="372"/>
      <c r="H2603" s="574"/>
    </row>
    <row r="2604" spans="1:8" ht="24.95" customHeight="1" x14ac:dyDescent="0.2">
      <c r="A2604" s="524">
        <v>800102</v>
      </c>
      <c r="B2604" s="524" t="s">
        <v>12435</v>
      </c>
      <c r="C2604" s="525" t="s">
        <v>2888</v>
      </c>
      <c r="D2604" s="372">
        <v>4.41</v>
      </c>
      <c r="H2604" s="574"/>
    </row>
    <row r="2605" spans="1:8" ht="24.95" customHeight="1" x14ac:dyDescent="0.2">
      <c r="A2605" s="524">
        <v>8005</v>
      </c>
      <c r="B2605" s="524" t="s">
        <v>19342</v>
      </c>
      <c r="C2605" s="525"/>
      <c r="D2605" s="372"/>
      <c r="H2605" s="574"/>
    </row>
    <row r="2606" spans="1:8" ht="24.95" customHeight="1" x14ac:dyDescent="0.2">
      <c r="A2606" s="524">
        <v>800502</v>
      </c>
      <c r="B2606" s="524" t="s">
        <v>19343</v>
      </c>
      <c r="C2606" s="525" t="s">
        <v>822</v>
      </c>
      <c r="D2606" s="372">
        <v>11.06</v>
      </c>
      <c r="H2606" s="574"/>
    </row>
    <row r="2607" spans="1:8" ht="24.95" customHeight="1" x14ac:dyDescent="0.2">
      <c r="A2607" s="524">
        <v>82</v>
      </c>
      <c r="B2607" s="524" t="s">
        <v>17843</v>
      </c>
      <c r="C2607" s="525"/>
      <c r="D2607" s="372"/>
      <c r="H2607" s="574"/>
    </row>
    <row r="2608" spans="1:8" ht="24.95" customHeight="1" x14ac:dyDescent="0.2">
      <c r="A2608" s="524">
        <v>8201</v>
      </c>
      <c r="B2608" s="524" t="s">
        <v>17844</v>
      </c>
      <c r="C2608" s="525"/>
      <c r="D2608" s="372"/>
      <c r="H2608" s="574"/>
    </row>
    <row r="2609" spans="1:8" ht="24.95" customHeight="1" x14ac:dyDescent="0.2">
      <c r="A2609" s="524">
        <v>820101</v>
      </c>
      <c r="B2609" s="524" t="s">
        <v>17845</v>
      </c>
      <c r="C2609" s="525" t="s">
        <v>775</v>
      </c>
      <c r="D2609" s="372">
        <v>58.23</v>
      </c>
      <c r="H2609" s="574"/>
    </row>
    <row r="2610" spans="1:8" ht="24.95" customHeight="1" x14ac:dyDescent="0.2">
      <c r="A2610" s="524">
        <v>820104</v>
      </c>
      <c r="B2610" s="524" t="s">
        <v>17846</v>
      </c>
      <c r="C2610" s="525" t="s">
        <v>775</v>
      </c>
      <c r="D2610" s="372">
        <v>83.06</v>
      </c>
      <c r="H2610" s="574"/>
    </row>
    <row r="2611" spans="1:8" ht="24.95" customHeight="1" x14ac:dyDescent="0.2">
      <c r="A2611" s="524">
        <v>820106</v>
      </c>
      <c r="B2611" s="524" t="s">
        <v>17847</v>
      </c>
      <c r="C2611" s="525" t="s">
        <v>775</v>
      </c>
      <c r="D2611" s="372">
        <v>11.32</v>
      </c>
      <c r="H2611" s="574"/>
    </row>
    <row r="2612" spans="1:8" ht="24.95" customHeight="1" x14ac:dyDescent="0.2">
      <c r="A2612" s="524">
        <v>820113</v>
      </c>
      <c r="B2612" s="524" t="s">
        <v>17848</v>
      </c>
      <c r="C2612" s="525" t="s">
        <v>775</v>
      </c>
      <c r="D2612" s="372">
        <v>18.48</v>
      </c>
      <c r="H2612" s="574"/>
    </row>
    <row r="2613" spans="1:8" ht="24.95" customHeight="1" x14ac:dyDescent="0.2">
      <c r="A2613" s="524">
        <v>820114</v>
      </c>
      <c r="B2613" s="524" t="s">
        <v>17849</v>
      </c>
      <c r="C2613" s="525" t="s">
        <v>775</v>
      </c>
      <c r="D2613" s="372">
        <v>8.68</v>
      </c>
      <c r="H2613" s="574"/>
    </row>
    <row r="2614" spans="1:8" ht="24.95" customHeight="1" x14ac:dyDescent="0.2">
      <c r="A2614" s="524">
        <v>820115</v>
      </c>
      <c r="B2614" s="524" t="s">
        <v>17850</v>
      </c>
      <c r="C2614" s="525" t="s">
        <v>775</v>
      </c>
      <c r="D2614" s="372">
        <v>39.340000000000003</v>
      </c>
      <c r="H2614" s="574"/>
    </row>
    <row r="2615" spans="1:8" ht="24.95" customHeight="1" x14ac:dyDescent="0.2">
      <c r="A2615" s="524">
        <v>820116</v>
      </c>
      <c r="B2615" s="524" t="s">
        <v>17851</v>
      </c>
      <c r="C2615" s="525" t="s">
        <v>775</v>
      </c>
      <c r="D2615" s="372">
        <v>3.79</v>
      </c>
      <c r="H2615" s="574"/>
    </row>
    <row r="2616" spans="1:8" ht="24.95" customHeight="1" x14ac:dyDescent="0.2">
      <c r="A2616" s="524">
        <v>820117</v>
      </c>
      <c r="B2616" s="524" t="s">
        <v>17852</v>
      </c>
      <c r="C2616" s="525" t="s">
        <v>775</v>
      </c>
      <c r="D2616" s="372">
        <v>6.71</v>
      </c>
      <c r="H2616" s="574"/>
    </row>
    <row r="2617" spans="1:8" ht="24.95" customHeight="1" x14ac:dyDescent="0.2">
      <c r="A2617" s="524">
        <v>820118</v>
      </c>
      <c r="B2617" s="524" t="s">
        <v>17853</v>
      </c>
      <c r="C2617" s="525" t="s">
        <v>775</v>
      </c>
      <c r="D2617" s="372">
        <v>1.1499999999999999</v>
      </c>
      <c r="H2617" s="574"/>
    </row>
    <row r="2618" spans="1:8" ht="24.95" customHeight="1" x14ac:dyDescent="0.2">
      <c r="A2618" s="524">
        <v>83</v>
      </c>
      <c r="B2618" s="524" t="s">
        <v>17854</v>
      </c>
      <c r="C2618" s="525"/>
      <c r="D2618" s="372"/>
      <c r="H2618" s="574"/>
    </row>
    <row r="2619" spans="1:8" ht="24.95" customHeight="1" x14ac:dyDescent="0.2">
      <c r="A2619" s="524">
        <v>8301</v>
      </c>
      <c r="B2619" s="524" t="s">
        <v>17855</v>
      </c>
      <c r="C2619" s="525"/>
      <c r="D2619" s="372"/>
      <c r="H2619" s="574"/>
    </row>
    <row r="2620" spans="1:8" ht="24.95" customHeight="1" x14ac:dyDescent="0.2">
      <c r="A2620" s="524">
        <v>830101</v>
      </c>
      <c r="B2620" s="524" t="s">
        <v>17856</v>
      </c>
      <c r="C2620" s="525" t="s">
        <v>775</v>
      </c>
      <c r="D2620" s="372">
        <v>45.5</v>
      </c>
      <c r="H2620" s="574"/>
    </row>
    <row r="2621" spans="1:8" ht="24.95" customHeight="1" x14ac:dyDescent="0.2">
      <c r="A2621" s="524">
        <v>830102</v>
      </c>
      <c r="B2621" s="524" t="s">
        <v>17857</v>
      </c>
      <c r="C2621" s="525" t="s">
        <v>775</v>
      </c>
      <c r="D2621" s="372">
        <v>27.36</v>
      </c>
      <c r="H2621" s="574"/>
    </row>
    <row r="2622" spans="1:8" ht="24.95" customHeight="1" x14ac:dyDescent="0.2">
      <c r="A2622" s="524">
        <v>830103</v>
      </c>
      <c r="B2622" s="524" t="s">
        <v>17858</v>
      </c>
      <c r="C2622" s="525" t="s">
        <v>775</v>
      </c>
      <c r="D2622" s="372">
        <v>37.47</v>
      </c>
      <c r="H2622" s="574"/>
    </row>
    <row r="2623" spans="1:8" ht="24.95" customHeight="1" x14ac:dyDescent="0.2">
      <c r="A2623" s="524">
        <v>830104</v>
      </c>
      <c r="B2623" s="524" t="s">
        <v>17859</v>
      </c>
      <c r="C2623" s="525" t="s">
        <v>775</v>
      </c>
      <c r="D2623" s="372">
        <v>47.12</v>
      </c>
      <c r="H2623" s="574"/>
    </row>
    <row r="2624" spans="1:8" ht="24.95" customHeight="1" x14ac:dyDescent="0.2">
      <c r="A2624" s="524">
        <v>830105</v>
      </c>
      <c r="B2624" s="524" t="s">
        <v>17860</v>
      </c>
      <c r="C2624" s="525" t="s">
        <v>775</v>
      </c>
      <c r="D2624" s="372">
        <v>18.079999999999998</v>
      </c>
      <c r="H2624" s="574"/>
    </row>
    <row r="2625" spans="1:8" ht="24.95" customHeight="1" x14ac:dyDescent="0.2">
      <c r="A2625" s="524">
        <v>830106</v>
      </c>
      <c r="B2625" s="524" t="s">
        <v>17861</v>
      </c>
      <c r="C2625" s="525" t="s">
        <v>775</v>
      </c>
      <c r="D2625" s="372">
        <v>26.71</v>
      </c>
      <c r="H2625" s="574"/>
    </row>
    <row r="2626" spans="1:8" ht="24.95" customHeight="1" x14ac:dyDescent="0.2">
      <c r="A2626" s="524">
        <v>830107</v>
      </c>
      <c r="B2626" s="524" t="s">
        <v>17862</v>
      </c>
      <c r="C2626" s="525" t="s">
        <v>775</v>
      </c>
      <c r="D2626" s="372">
        <v>20.5</v>
      </c>
      <c r="H2626" s="574"/>
    </row>
    <row r="2627" spans="1:8" ht="24.95" customHeight="1" x14ac:dyDescent="0.2">
      <c r="A2627" s="524">
        <v>830108</v>
      </c>
      <c r="B2627" s="524" t="s">
        <v>17863</v>
      </c>
      <c r="C2627" s="525" t="s">
        <v>775</v>
      </c>
      <c r="D2627" s="372">
        <v>87.6</v>
      </c>
      <c r="H2627" s="574"/>
    </row>
    <row r="2628" spans="1:8" ht="24.95" customHeight="1" x14ac:dyDescent="0.2">
      <c r="A2628" s="524">
        <v>830109</v>
      </c>
      <c r="B2628" s="524" t="s">
        <v>17864</v>
      </c>
      <c r="C2628" s="525" t="s">
        <v>775</v>
      </c>
      <c r="D2628" s="372">
        <v>42.46</v>
      </c>
      <c r="H2628" s="574"/>
    </row>
    <row r="2629" spans="1:8" ht="24.95" customHeight="1" x14ac:dyDescent="0.2">
      <c r="A2629" s="524">
        <v>830110</v>
      </c>
      <c r="B2629" s="524" t="s">
        <v>17865</v>
      </c>
      <c r="C2629" s="525" t="s">
        <v>775</v>
      </c>
      <c r="D2629" s="372">
        <v>31.92</v>
      </c>
      <c r="H2629" s="574"/>
    </row>
    <row r="2630" spans="1:8" ht="24.95" customHeight="1" x14ac:dyDescent="0.2">
      <c r="A2630" s="524">
        <v>830111</v>
      </c>
      <c r="B2630" s="524" t="s">
        <v>17866</v>
      </c>
      <c r="C2630" s="525" t="s">
        <v>775</v>
      </c>
      <c r="D2630" s="372">
        <v>31.21</v>
      </c>
      <c r="H2630" s="574"/>
    </row>
    <row r="2631" spans="1:8" ht="24.95" customHeight="1" x14ac:dyDescent="0.2">
      <c r="A2631" s="524">
        <v>830112</v>
      </c>
      <c r="B2631" s="524" t="s">
        <v>17867</v>
      </c>
      <c r="C2631" s="525" t="s">
        <v>775</v>
      </c>
      <c r="D2631" s="372">
        <v>412.98</v>
      </c>
      <c r="H2631" s="574"/>
    </row>
    <row r="2632" spans="1:8" ht="24.95" customHeight="1" x14ac:dyDescent="0.2">
      <c r="A2632" s="524">
        <v>830113</v>
      </c>
      <c r="B2632" s="524" t="s">
        <v>17868</v>
      </c>
      <c r="C2632" s="525" t="s">
        <v>775</v>
      </c>
      <c r="D2632" s="372">
        <v>541</v>
      </c>
      <c r="H2632" s="574"/>
    </row>
    <row r="2633" spans="1:8" ht="24.95" customHeight="1" x14ac:dyDescent="0.2">
      <c r="A2633" s="524">
        <v>830114</v>
      </c>
      <c r="B2633" s="524" t="s">
        <v>17869</v>
      </c>
      <c r="C2633" s="525" t="s">
        <v>775</v>
      </c>
      <c r="D2633" s="372">
        <v>114.64</v>
      </c>
      <c r="H2633" s="574"/>
    </row>
    <row r="2634" spans="1:8" ht="24.95" customHeight="1" x14ac:dyDescent="0.2">
      <c r="A2634" s="524">
        <v>92</v>
      </c>
      <c r="B2634" s="524" t="s">
        <v>17870</v>
      </c>
      <c r="C2634" s="525"/>
      <c r="D2634" s="372"/>
      <c r="H2634" s="574"/>
    </row>
    <row r="2635" spans="1:8" ht="24.95" customHeight="1" x14ac:dyDescent="0.2">
      <c r="A2635" s="524">
        <v>9201</v>
      </c>
      <c r="B2635" s="524" t="s">
        <v>17871</v>
      </c>
      <c r="C2635" s="525"/>
      <c r="D2635" s="372"/>
      <c r="H2635" s="574"/>
    </row>
    <row r="2636" spans="1:8" ht="24.95" customHeight="1" x14ac:dyDescent="0.2">
      <c r="A2636" s="524">
        <v>920110</v>
      </c>
      <c r="B2636" s="524" t="s">
        <v>17872</v>
      </c>
      <c r="C2636" s="525" t="s">
        <v>16605</v>
      </c>
      <c r="D2636" s="372">
        <v>1001.7</v>
      </c>
      <c r="H2636" s="574"/>
    </row>
    <row r="2637" spans="1:8" ht="24.95" customHeight="1" x14ac:dyDescent="0.2">
      <c r="A2637" s="524">
        <v>9202</v>
      </c>
      <c r="B2637" s="524" t="s">
        <v>17871</v>
      </c>
      <c r="C2637" s="525"/>
      <c r="D2637" s="372"/>
      <c r="H2637" s="574"/>
    </row>
    <row r="2638" spans="1:8" ht="24.95" customHeight="1" x14ac:dyDescent="0.2">
      <c r="A2638" s="524">
        <v>920284</v>
      </c>
      <c r="B2638" s="524" t="s">
        <v>17873</v>
      </c>
      <c r="C2638" s="525" t="s">
        <v>16605</v>
      </c>
      <c r="D2638" s="372">
        <v>4899.74</v>
      </c>
      <c r="H2638" s="574"/>
    </row>
    <row r="2639" spans="1:8" ht="24.95" customHeight="1" x14ac:dyDescent="0.2">
      <c r="A2639" s="524">
        <v>920285</v>
      </c>
      <c r="B2639" s="524" t="s">
        <v>17874</v>
      </c>
      <c r="C2639" s="525" t="s">
        <v>16605</v>
      </c>
      <c r="D2639" s="372">
        <v>17929.96</v>
      </c>
      <c r="H2639" s="574"/>
    </row>
    <row r="2640" spans="1:8" ht="24.95" customHeight="1" x14ac:dyDescent="0.2">
      <c r="A2640" s="524">
        <v>920286</v>
      </c>
      <c r="B2640" s="524" t="s">
        <v>17875</v>
      </c>
      <c r="C2640" s="525" t="s">
        <v>16605</v>
      </c>
      <c r="D2640" s="372">
        <v>7703.04</v>
      </c>
      <c r="H2640" s="574"/>
    </row>
    <row r="2641" spans="1:8" ht="24.95" customHeight="1" x14ac:dyDescent="0.2">
      <c r="A2641" s="524">
        <v>920287</v>
      </c>
      <c r="B2641" s="524" t="s">
        <v>17876</v>
      </c>
      <c r="C2641" s="525" t="s">
        <v>16605</v>
      </c>
      <c r="D2641" s="372">
        <v>2461.9499999999998</v>
      </c>
      <c r="H2641" s="574"/>
    </row>
    <row r="2642" spans="1:8" ht="24.95" customHeight="1" x14ac:dyDescent="0.2">
      <c r="A2642" s="524">
        <v>920288</v>
      </c>
      <c r="B2642" s="524" t="s">
        <v>17877</v>
      </c>
      <c r="C2642" s="525" t="s">
        <v>16605</v>
      </c>
      <c r="D2642" s="372">
        <v>12968.29</v>
      </c>
      <c r="H2642" s="574"/>
    </row>
    <row r="2643" spans="1:8" ht="24.95" customHeight="1" x14ac:dyDescent="0.2">
      <c r="A2643" s="524">
        <v>920289</v>
      </c>
      <c r="B2643" s="524" t="s">
        <v>17878</v>
      </c>
      <c r="C2643" s="525" t="s">
        <v>16605</v>
      </c>
      <c r="D2643" s="372">
        <v>3902.87</v>
      </c>
      <c r="H2643" s="574"/>
    </row>
    <row r="2644" spans="1:8" ht="24.95" customHeight="1" x14ac:dyDescent="0.2">
      <c r="A2644" s="524">
        <v>920290</v>
      </c>
      <c r="B2644" s="524" t="s">
        <v>17879</v>
      </c>
      <c r="C2644" s="525" t="s">
        <v>16605</v>
      </c>
      <c r="D2644" s="372">
        <v>3443.71</v>
      </c>
      <c r="H2644" s="574"/>
    </row>
    <row r="2645" spans="1:8" ht="24.95" customHeight="1" x14ac:dyDescent="0.2">
      <c r="A2645" s="524">
        <v>920291</v>
      </c>
      <c r="B2645" s="524" t="s">
        <v>17880</v>
      </c>
      <c r="C2645" s="525" t="s">
        <v>16605</v>
      </c>
      <c r="D2645" s="372">
        <v>11056.13</v>
      </c>
      <c r="H2645" s="574"/>
    </row>
    <row r="2646" spans="1:8" ht="24.95" customHeight="1" x14ac:dyDescent="0.2">
      <c r="A2646" s="524">
        <v>920292</v>
      </c>
      <c r="B2646" s="524" t="s">
        <v>17881</v>
      </c>
      <c r="C2646" s="525" t="s">
        <v>16605</v>
      </c>
      <c r="D2646" s="372">
        <v>8730.11</v>
      </c>
      <c r="H2646" s="574"/>
    </row>
    <row r="2647" spans="1:8" ht="24.95" customHeight="1" x14ac:dyDescent="0.2">
      <c r="A2647" s="524">
        <v>920293</v>
      </c>
      <c r="B2647" s="524" t="s">
        <v>17882</v>
      </c>
      <c r="C2647" s="525" t="s">
        <v>16605</v>
      </c>
      <c r="D2647" s="372">
        <v>8730.11</v>
      </c>
      <c r="H2647" s="574"/>
    </row>
    <row r="2648" spans="1:8" ht="24.95" customHeight="1" x14ac:dyDescent="0.2">
      <c r="A2648" s="524">
        <v>920294</v>
      </c>
      <c r="B2648" s="524" t="s">
        <v>17883</v>
      </c>
      <c r="C2648" s="525" t="s">
        <v>16605</v>
      </c>
      <c r="D2648" s="372">
        <v>9296.51</v>
      </c>
      <c r="H2648" s="574"/>
    </row>
    <row r="2649" spans="1:8" ht="24.95" customHeight="1" x14ac:dyDescent="0.2">
      <c r="A2649" s="524">
        <v>920295</v>
      </c>
      <c r="B2649" s="524" t="s">
        <v>17884</v>
      </c>
      <c r="C2649" s="525" t="s">
        <v>16605</v>
      </c>
      <c r="D2649" s="372">
        <v>8443.14</v>
      </c>
      <c r="H2649" s="574"/>
    </row>
    <row r="2650" spans="1:8" ht="24.95" customHeight="1" x14ac:dyDescent="0.2">
      <c r="A2650" s="524">
        <v>920296</v>
      </c>
      <c r="B2650" s="524" t="s">
        <v>17885</v>
      </c>
      <c r="C2650" s="525" t="s">
        <v>16605</v>
      </c>
      <c r="D2650" s="372">
        <v>8737.66</v>
      </c>
      <c r="H2650" s="574"/>
    </row>
    <row r="2651" spans="1:8" ht="24.95" customHeight="1" x14ac:dyDescent="0.2">
      <c r="A2651" s="524">
        <v>920297</v>
      </c>
      <c r="B2651" s="524" t="s">
        <v>17886</v>
      </c>
      <c r="C2651" s="525" t="s">
        <v>16605</v>
      </c>
      <c r="D2651" s="372">
        <v>19763.580000000002</v>
      </c>
      <c r="H2651" s="574"/>
    </row>
    <row r="2652" spans="1:8" ht="24.95" customHeight="1" x14ac:dyDescent="0.2">
      <c r="A2652" s="524">
        <v>920298</v>
      </c>
      <c r="B2652" s="524" t="s">
        <v>17887</v>
      </c>
      <c r="C2652" s="525" t="s">
        <v>16605</v>
      </c>
      <c r="D2652" s="372">
        <v>4494.95</v>
      </c>
      <c r="H2652" s="574"/>
    </row>
    <row r="2653" spans="1:8" ht="24.95" customHeight="1" x14ac:dyDescent="0.2">
      <c r="A2653" s="524">
        <v>920299</v>
      </c>
      <c r="B2653" s="524" t="s">
        <v>17888</v>
      </c>
      <c r="C2653" s="525" t="s">
        <v>16605</v>
      </c>
      <c r="D2653" s="372">
        <v>11056.13</v>
      </c>
      <c r="H2653" s="574"/>
    </row>
    <row r="2654" spans="1:8" ht="24.95" customHeight="1" x14ac:dyDescent="0.2">
      <c r="A2654" s="524">
        <v>9203</v>
      </c>
      <c r="B2654" s="524" t="s">
        <v>17889</v>
      </c>
      <c r="C2654" s="525"/>
      <c r="D2654" s="372"/>
      <c r="H2654" s="574"/>
    </row>
    <row r="2655" spans="1:8" ht="24.95" customHeight="1" x14ac:dyDescent="0.2">
      <c r="A2655" s="524">
        <v>920301</v>
      </c>
      <c r="B2655" s="524" t="s">
        <v>17890</v>
      </c>
      <c r="C2655" s="525" t="s">
        <v>16605</v>
      </c>
      <c r="D2655" s="372">
        <v>14803.43</v>
      </c>
      <c r="H2655" s="574"/>
    </row>
    <row r="2656" spans="1:8" ht="24.95" customHeight="1" x14ac:dyDescent="0.2">
      <c r="A2656" s="524">
        <v>920302</v>
      </c>
      <c r="B2656" s="524" t="s">
        <v>17891</v>
      </c>
      <c r="C2656" s="525" t="s">
        <v>16605</v>
      </c>
      <c r="D2656" s="372">
        <v>2103.38</v>
      </c>
      <c r="H2656" s="574"/>
    </row>
    <row r="2657" spans="1:10" ht="24.95" customHeight="1" x14ac:dyDescent="0.2">
      <c r="A2657" s="524">
        <v>920303</v>
      </c>
      <c r="B2657" s="524" t="s">
        <v>17892</v>
      </c>
      <c r="C2657" s="525" t="s">
        <v>16605</v>
      </c>
      <c r="D2657" s="372">
        <v>3805.69</v>
      </c>
      <c r="H2657" s="574"/>
    </row>
    <row r="2658" spans="1:10" ht="24.95" customHeight="1" x14ac:dyDescent="0.2">
      <c r="A2658" s="524">
        <v>920304</v>
      </c>
      <c r="B2658" s="524" t="s">
        <v>17893</v>
      </c>
      <c r="C2658" s="525" t="s">
        <v>16605</v>
      </c>
      <c r="D2658" s="372">
        <v>1568.4</v>
      </c>
      <c r="H2658" s="574"/>
    </row>
    <row r="2659" spans="1:10" ht="24.95" customHeight="1" x14ac:dyDescent="0.2">
      <c r="A2659" s="524">
        <v>920305</v>
      </c>
      <c r="B2659" s="524" t="s">
        <v>17894</v>
      </c>
      <c r="C2659" s="525" t="s">
        <v>16605</v>
      </c>
      <c r="D2659" s="372">
        <v>1545.14</v>
      </c>
      <c r="H2659" s="574"/>
    </row>
    <row r="2660" spans="1:10" ht="24.95" customHeight="1" x14ac:dyDescent="0.2">
      <c r="A2660" s="524">
        <v>920306</v>
      </c>
      <c r="B2660" s="524" t="s">
        <v>17895</v>
      </c>
      <c r="C2660" s="525" t="s">
        <v>16605</v>
      </c>
      <c r="D2660" s="372">
        <v>2927.46</v>
      </c>
      <c r="H2660" s="574"/>
    </row>
    <row r="2661" spans="1:10" ht="24.95" customHeight="1" x14ac:dyDescent="0.2">
      <c r="A2661" s="524">
        <v>93</v>
      </c>
      <c r="B2661" s="524" t="s">
        <v>17896</v>
      </c>
      <c r="C2661" s="525"/>
      <c r="D2661" s="372"/>
      <c r="H2661" s="574"/>
    </row>
    <row r="2662" spans="1:10" ht="24.95" customHeight="1" x14ac:dyDescent="0.2">
      <c r="A2662" s="524">
        <v>9302</v>
      </c>
      <c r="B2662" s="524" t="s">
        <v>17897</v>
      </c>
      <c r="C2662" s="525"/>
      <c r="D2662" s="372"/>
      <c r="H2662" s="574"/>
    </row>
    <row r="2663" spans="1:10" ht="24.95" customHeight="1" x14ac:dyDescent="0.2">
      <c r="A2663" s="524">
        <v>930213</v>
      </c>
      <c r="B2663" s="524" t="s">
        <v>17898</v>
      </c>
      <c r="C2663" s="525" t="s">
        <v>775</v>
      </c>
      <c r="D2663" s="372">
        <v>740</v>
      </c>
      <c r="H2663" s="574"/>
    </row>
    <row r="2664" spans="1:10" ht="24.95" customHeight="1" x14ac:dyDescent="0.2">
      <c r="A2664" s="524">
        <v>930214</v>
      </c>
      <c r="B2664" s="524" t="s">
        <v>17899</v>
      </c>
      <c r="C2664" s="525" t="s">
        <v>775</v>
      </c>
      <c r="D2664" s="372">
        <v>1668</v>
      </c>
      <c r="H2664" s="574"/>
    </row>
    <row r="2665" spans="1:10" ht="24.95" customHeight="1" x14ac:dyDescent="0.2">
      <c r="A2665" s="524">
        <v>930218</v>
      </c>
      <c r="B2665" s="524" t="s">
        <v>17900</v>
      </c>
      <c r="C2665" s="525" t="s">
        <v>775</v>
      </c>
      <c r="D2665" s="372">
        <v>730</v>
      </c>
      <c r="H2665" s="574"/>
    </row>
    <row r="2666" spans="1:10" ht="24.95" customHeight="1" x14ac:dyDescent="0.2">
      <c r="A2666" s="524">
        <v>930219</v>
      </c>
      <c r="B2666" s="524" t="s">
        <v>17901</v>
      </c>
      <c r="C2666" s="525" t="s">
        <v>775</v>
      </c>
      <c r="D2666" s="372">
        <v>747</v>
      </c>
      <c r="H2666" s="574"/>
    </row>
    <row r="2667" spans="1:10" ht="24.95" customHeight="1" x14ac:dyDescent="0.2">
      <c r="A2667" s="524">
        <v>930220</v>
      </c>
      <c r="B2667" s="524" t="s">
        <v>17902</v>
      </c>
      <c r="C2667" s="525" t="s">
        <v>775</v>
      </c>
      <c r="D2667" s="372">
        <v>872</v>
      </c>
      <c r="H2667" s="574"/>
    </row>
    <row r="2668" spans="1:10" ht="24.95" customHeight="1" x14ac:dyDescent="0.2">
      <c r="A2668" s="524">
        <v>95</v>
      </c>
      <c r="B2668" s="524" t="s">
        <v>17903</v>
      </c>
      <c r="C2668" s="525"/>
      <c r="D2668" s="372"/>
      <c r="H2668" s="574"/>
    </row>
    <row r="2669" spans="1:10" ht="24.95" customHeight="1" x14ac:dyDescent="0.2">
      <c r="A2669" s="524">
        <v>9501</v>
      </c>
      <c r="B2669" s="524" t="s">
        <v>17904</v>
      </c>
      <c r="C2669" s="525"/>
      <c r="D2669" s="372"/>
      <c r="H2669" s="574"/>
    </row>
    <row r="2670" spans="1:10" ht="24.95" customHeight="1" x14ac:dyDescent="0.2">
      <c r="A2670" s="524">
        <v>950101</v>
      </c>
      <c r="B2670" s="524" t="s">
        <v>17905</v>
      </c>
      <c r="C2670" s="525" t="s">
        <v>948</v>
      </c>
      <c r="D2670" s="372">
        <v>2.09</v>
      </c>
      <c r="H2670" s="574"/>
    </row>
    <row r="2671" spans="1:10" s="512" customFormat="1" ht="24.95" customHeight="1" x14ac:dyDescent="0.2">
      <c r="A2671" s="524">
        <v>950102</v>
      </c>
      <c r="B2671" s="524" t="s">
        <v>17906</v>
      </c>
      <c r="C2671" s="525" t="s">
        <v>948</v>
      </c>
      <c r="D2671" s="372">
        <v>10.01</v>
      </c>
      <c r="H2671" s="574"/>
      <c r="J2671" s="573"/>
    </row>
    <row r="2672" spans="1:10" s="512" customFormat="1" ht="24.95" customHeight="1" x14ac:dyDescent="0.2">
      <c r="A2672" s="527"/>
      <c r="B2672" s="527"/>
      <c r="C2672" s="528"/>
      <c r="D2672" s="529"/>
      <c r="J2672" s="573"/>
    </row>
    <row r="2673" spans="1:10" s="512" customFormat="1" ht="24.95" customHeight="1" x14ac:dyDescent="0.2">
      <c r="A2673" s="527"/>
      <c r="B2673" s="527"/>
      <c r="C2673" s="528"/>
      <c r="D2673" s="529"/>
      <c r="J2673" s="573"/>
    </row>
    <row r="2674" spans="1:10" s="512" customFormat="1" ht="24.95" customHeight="1" x14ac:dyDescent="0.2">
      <c r="A2674" s="513" t="s">
        <v>3203</v>
      </c>
      <c r="B2674" s="514" t="s">
        <v>19146</v>
      </c>
      <c r="C2674" s="515" t="s">
        <v>3205</v>
      </c>
      <c r="D2674" s="516" t="s">
        <v>19175</v>
      </c>
      <c r="E2674" s="516" t="s">
        <v>19176</v>
      </c>
      <c r="J2674" s="573"/>
    </row>
    <row r="2675" spans="1:10" ht="24.95" customHeight="1" x14ac:dyDescent="0.2">
      <c r="A2675" s="568">
        <v>8</v>
      </c>
      <c r="B2675" s="568" t="s">
        <v>17907</v>
      </c>
      <c r="C2675" s="569"/>
      <c r="D2675" s="570"/>
      <c r="E2675" s="570"/>
      <c r="F2675" s="530" t="s">
        <v>19177</v>
      </c>
    </row>
    <row r="2676" spans="1:10" ht="24.95" customHeight="1" x14ac:dyDescent="0.2">
      <c r="A2676" s="531">
        <v>801</v>
      </c>
      <c r="B2676" s="531" t="s">
        <v>17908</v>
      </c>
      <c r="C2676" s="532"/>
      <c r="D2676" s="533"/>
      <c r="E2676" s="533"/>
    </row>
    <row r="2677" spans="1:10" ht="24.95" customHeight="1" x14ac:dyDescent="0.2">
      <c r="A2677" s="531">
        <v>80124</v>
      </c>
      <c r="B2677" s="531" t="s">
        <v>17909</v>
      </c>
      <c r="C2677" s="532" t="s">
        <v>948</v>
      </c>
      <c r="D2677" s="533">
        <v>78.989999999999995</v>
      </c>
      <c r="E2677" s="533">
        <v>13</v>
      </c>
      <c r="I2677" s="571"/>
      <c r="J2677" s="571"/>
    </row>
    <row r="2678" spans="1:10" ht="24.95" customHeight="1" x14ac:dyDescent="0.2">
      <c r="A2678" s="531">
        <v>80125</v>
      </c>
      <c r="B2678" s="531" t="s">
        <v>17910</v>
      </c>
      <c r="C2678" s="532" t="s">
        <v>948</v>
      </c>
      <c r="D2678" s="533">
        <v>16.61</v>
      </c>
      <c r="E2678" s="533">
        <v>13</v>
      </c>
      <c r="I2678" s="571"/>
      <c r="J2678" s="571"/>
    </row>
    <row r="2679" spans="1:10" ht="24.95" customHeight="1" x14ac:dyDescent="0.2">
      <c r="A2679" s="531">
        <v>80144</v>
      </c>
      <c r="B2679" s="531" t="s">
        <v>17911</v>
      </c>
      <c r="C2679" s="532" t="s">
        <v>948</v>
      </c>
      <c r="D2679" s="533">
        <v>14.19</v>
      </c>
      <c r="E2679" s="533">
        <v>13</v>
      </c>
      <c r="I2679" s="571"/>
      <c r="J2679" s="571"/>
    </row>
    <row r="2680" spans="1:10" ht="24.95" customHeight="1" x14ac:dyDescent="0.2">
      <c r="A2680" s="531">
        <v>80170</v>
      </c>
      <c r="B2680" s="531" t="s">
        <v>17912</v>
      </c>
      <c r="C2680" s="532" t="s">
        <v>948</v>
      </c>
      <c r="D2680" s="533">
        <v>95.08</v>
      </c>
      <c r="E2680" s="533">
        <v>10.71</v>
      </c>
      <c r="I2680" s="571"/>
      <c r="J2680" s="571"/>
    </row>
    <row r="2681" spans="1:10" ht="24.95" customHeight="1" x14ac:dyDescent="0.2">
      <c r="A2681" s="531">
        <v>80178</v>
      </c>
      <c r="B2681" s="531" t="s">
        <v>17913</v>
      </c>
      <c r="C2681" s="532" t="s">
        <v>948</v>
      </c>
      <c r="D2681" s="533">
        <v>99.95</v>
      </c>
      <c r="E2681" s="533">
        <v>10.71</v>
      </c>
      <c r="I2681" s="571"/>
      <c r="J2681" s="571"/>
    </row>
    <row r="2682" spans="1:10" ht="24.95" customHeight="1" x14ac:dyDescent="0.2">
      <c r="A2682" s="531">
        <v>802</v>
      </c>
      <c r="B2682" s="531" t="s">
        <v>17914</v>
      </c>
      <c r="C2682" s="532"/>
      <c r="D2682" s="533"/>
      <c r="E2682" s="533"/>
      <c r="I2682" s="571"/>
      <c r="J2682" s="571"/>
    </row>
    <row r="2683" spans="1:10" ht="24.95" customHeight="1" x14ac:dyDescent="0.2">
      <c r="A2683" s="531">
        <v>80201</v>
      </c>
      <c r="B2683" s="531" t="s">
        <v>17915</v>
      </c>
      <c r="C2683" s="532" t="s">
        <v>948</v>
      </c>
      <c r="D2683" s="533">
        <v>2.27</v>
      </c>
      <c r="E2683" s="533">
        <v>0</v>
      </c>
      <c r="I2683" s="571"/>
      <c r="J2683" s="571"/>
    </row>
    <row r="2684" spans="1:10" ht="24.95" customHeight="1" x14ac:dyDescent="0.2">
      <c r="A2684" s="531">
        <v>80202</v>
      </c>
      <c r="B2684" s="531" t="s">
        <v>17916</v>
      </c>
      <c r="C2684" s="532" t="s">
        <v>948</v>
      </c>
      <c r="D2684" s="533">
        <v>2.27</v>
      </c>
      <c r="E2684" s="533">
        <v>0</v>
      </c>
      <c r="I2684" s="571"/>
      <c r="J2684" s="571"/>
    </row>
    <row r="2685" spans="1:10" ht="24.95" customHeight="1" x14ac:dyDescent="0.2">
      <c r="A2685" s="531">
        <v>80276</v>
      </c>
      <c r="B2685" s="531" t="s">
        <v>17917</v>
      </c>
      <c r="C2685" s="532" t="s">
        <v>775</v>
      </c>
      <c r="D2685" s="533">
        <v>36299</v>
      </c>
      <c r="E2685" s="533">
        <v>0</v>
      </c>
      <c r="I2685" s="571"/>
      <c r="J2685" s="571"/>
    </row>
    <row r="2686" spans="1:10" ht="24.95" customHeight="1" x14ac:dyDescent="0.2">
      <c r="A2686" s="531">
        <v>807</v>
      </c>
      <c r="B2686" s="531" t="s">
        <v>17918</v>
      </c>
      <c r="C2686" s="532"/>
      <c r="D2686" s="533"/>
      <c r="E2686" s="533"/>
      <c r="I2686" s="571"/>
      <c r="J2686" s="571"/>
    </row>
    <row r="2687" spans="1:10" ht="24.95" customHeight="1" x14ac:dyDescent="0.2">
      <c r="A2687" s="531">
        <v>80716</v>
      </c>
      <c r="B2687" s="531" t="s">
        <v>17919</v>
      </c>
      <c r="C2687" s="532" t="s">
        <v>775</v>
      </c>
      <c r="D2687" s="533">
        <v>27955</v>
      </c>
      <c r="E2687" s="533">
        <v>0</v>
      </c>
      <c r="I2687" s="571"/>
      <c r="J2687" s="571"/>
    </row>
    <row r="2688" spans="1:10" ht="24.95" customHeight="1" x14ac:dyDescent="0.2">
      <c r="A2688" s="531">
        <v>860</v>
      </c>
      <c r="B2688" s="531" t="s">
        <v>17920</v>
      </c>
      <c r="C2688" s="532"/>
      <c r="D2688" s="533"/>
      <c r="E2688" s="533"/>
      <c r="I2688" s="571"/>
      <c r="J2688" s="571"/>
    </row>
    <row r="2689" spans="1:10" ht="24.95" customHeight="1" x14ac:dyDescent="0.2">
      <c r="A2689" s="531">
        <v>86030</v>
      </c>
      <c r="B2689" s="531" t="s">
        <v>17921</v>
      </c>
      <c r="C2689" s="532" t="s">
        <v>948</v>
      </c>
      <c r="D2689" s="533">
        <v>129.51</v>
      </c>
      <c r="E2689" s="533">
        <v>13</v>
      </c>
      <c r="I2689" s="571"/>
      <c r="J2689" s="571"/>
    </row>
    <row r="2690" spans="1:10" ht="24.95" customHeight="1" x14ac:dyDescent="0.2">
      <c r="A2690" s="531">
        <v>86049</v>
      </c>
      <c r="B2690" s="531" t="s">
        <v>17922</v>
      </c>
      <c r="C2690" s="532" t="s">
        <v>948</v>
      </c>
      <c r="D2690" s="533">
        <v>120.16</v>
      </c>
      <c r="E2690" s="533">
        <v>10.71</v>
      </c>
      <c r="I2690" s="571"/>
      <c r="J2690" s="571"/>
    </row>
    <row r="2691" spans="1:10" ht="24.95" customHeight="1" x14ac:dyDescent="0.2">
      <c r="A2691" s="534">
        <v>86096</v>
      </c>
      <c r="B2691" s="531" t="s">
        <v>17923</v>
      </c>
      <c r="C2691" s="532" t="s">
        <v>948</v>
      </c>
      <c r="D2691" s="533">
        <v>13.29</v>
      </c>
      <c r="E2691" s="533">
        <v>8.44</v>
      </c>
      <c r="I2691" s="571"/>
      <c r="J2691" s="571"/>
    </row>
    <row r="2692" spans="1:10" ht="20.100000000000001" customHeight="1" x14ac:dyDescent="0.2"/>
    <row r="2693" spans="1:10" ht="20.100000000000001" customHeight="1" x14ac:dyDescent="0.2"/>
    <row r="2694" spans="1:10" ht="20.100000000000001" customHeight="1" x14ac:dyDescent="0.2"/>
    <row r="2695" spans="1:10" ht="20.100000000000001" customHeight="1" x14ac:dyDescent="0.2"/>
    <row r="2696" spans="1:10" ht="20.100000000000001" customHeight="1" x14ac:dyDescent="0.2"/>
    <row r="2697" spans="1:10" ht="20.100000000000001" customHeight="1" x14ac:dyDescent="0.2"/>
    <row r="2698" spans="1:10" ht="20.100000000000001" customHeight="1" x14ac:dyDescent="0.2"/>
    <row r="2699" spans="1:10" ht="20.100000000000001" customHeight="1" x14ac:dyDescent="0.2"/>
    <row r="2700" spans="1:10" ht="20.100000000000001" customHeight="1" x14ac:dyDescent="0.2"/>
    <row r="2701" spans="1:10" ht="20.100000000000001" customHeight="1" x14ac:dyDescent="0.2"/>
    <row r="2702" spans="1:10" ht="20.100000000000001" customHeight="1" x14ac:dyDescent="0.2"/>
    <row r="2703" spans="1:10" ht="20.100000000000001" customHeight="1" x14ac:dyDescent="0.2"/>
    <row r="2704" spans="1:10" ht="20.100000000000001" customHeight="1" x14ac:dyDescent="0.2"/>
    <row r="2705" ht="20.100000000000001" customHeight="1" x14ac:dyDescent="0.2"/>
    <row r="2706" ht="20.100000000000001" customHeight="1" x14ac:dyDescent="0.2"/>
    <row r="2707" ht="20.100000000000001" customHeight="1" x14ac:dyDescent="0.2"/>
    <row r="2708" ht="20.100000000000001" customHeight="1" x14ac:dyDescent="0.2"/>
    <row r="2709" ht="20.100000000000001" customHeight="1" x14ac:dyDescent="0.2"/>
    <row r="2710" ht="20.100000000000001" customHeight="1" x14ac:dyDescent="0.2"/>
    <row r="2711" ht="20.100000000000001" customHeight="1" x14ac:dyDescent="0.2"/>
    <row r="2712" ht="20.100000000000001" customHeight="1" x14ac:dyDescent="0.2"/>
  </sheetData>
  <pageMargins left="0.511811024" right="0.511811024" top="0.78740157499999996" bottom="0.78740157499999996" header="0.31496062000000002" footer="0.31496062000000002"/>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2256"/>
  <sheetViews>
    <sheetView zoomScale="85" zoomScaleNormal="85" workbookViewId="0">
      <selection sqref="A1:XFD1048576"/>
    </sheetView>
  </sheetViews>
  <sheetFormatPr defaultColWidth="10.7109375" defaultRowHeight="24.95" customHeight="1" x14ac:dyDescent="0.2"/>
  <cols>
    <col min="1" max="1" width="10.7109375" style="45"/>
    <col min="2" max="2" width="115.5703125" style="44" customWidth="1"/>
    <col min="3" max="3" width="10.7109375" style="45"/>
    <col min="4" max="10" width="20.7109375" style="45" customWidth="1"/>
    <col min="11" max="11" width="1.5703125" style="45" customWidth="1"/>
    <col min="12" max="12" width="43.5703125" style="45" customWidth="1"/>
    <col min="13" max="16384" width="10.7109375" style="45"/>
  </cols>
  <sheetData>
    <row r="1" spans="1:13" ht="24.95" customHeight="1" x14ac:dyDescent="0.2">
      <c r="A1" s="761" t="s">
        <v>19351</v>
      </c>
      <c r="B1" s="762"/>
      <c r="C1" s="763"/>
      <c r="D1" s="767" t="s">
        <v>19421</v>
      </c>
      <c r="E1" s="768"/>
      <c r="G1" s="575" t="s">
        <v>15304</v>
      </c>
    </row>
    <row r="2" spans="1:13" ht="24.95" customHeight="1" x14ac:dyDescent="0.2">
      <c r="A2" s="764"/>
      <c r="B2" s="765"/>
      <c r="C2" s="766"/>
      <c r="D2" s="364">
        <v>29.63</v>
      </c>
      <c r="E2" s="365">
        <v>128.33000000000001</v>
      </c>
      <c r="I2" s="576"/>
      <c r="L2" s="769" t="s">
        <v>19352</v>
      </c>
      <c r="M2" s="769"/>
    </row>
    <row r="3" spans="1:13" ht="24.95" customHeight="1" x14ac:dyDescent="0.2">
      <c r="A3" s="577" t="s">
        <v>19084</v>
      </c>
      <c r="B3" s="578" t="s">
        <v>19085</v>
      </c>
      <c r="C3" s="577" t="s">
        <v>76</v>
      </c>
      <c r="D3" s="577" t="s">
        <v>19086</v>
      </c>
      <c r="E3" s="577" t="s">
        <v>54</v>
      </c>
      <c r="I3" s="770" t="s">
        <v>19353</v>
      </c>
      <c r="J3" s="771"/>
      <c r="L3" s="579" t="s">
        <v>19354</v>
      </c>
      <c r="M3" s="579" t="s">
        <v>19352</v>
      </c>
    </row>
    <row r="4" spans="1:13" ht="24.95" customHeight="1" x14ac:dyDescent="0.2">
      <c r="A4" s="580" t="s">
        <v>15305</v>
      </c>
      <c r="B4" s="581"/>
      <c r="C4" s="581"/>
      <c r="D4" s="582"/>
      <c r="E4" s="583"/>
      <c r="I4" s="584"/>
      <c r="J4" s="584"/>
      <c r="L4" s="585"/>
      <c r="M4" s="586" t="str">
        <f>IFERROR(VLOOKUP(L4,REAJUSTE!$O:$R,4,FALSE),"")</f>
        <v/>
      </c>
    </row>
    <row r="5" spans="1:13" ht="24.95" customHeight="1" x14ac:dyDescent="0.2">
      <c r="A5" s="587">
        <v>43339</v>
      </c>
      <c r="B5" s="537" t="s">
        <v>2959</v>
      </c>
      <c r="C5" s="169" t="s">
        <v>742</v>
      </c>
      <c r="D5" s="588">
        <f>IFERROR(ROUND(I5*M5,2),"")</f>
        <v>0.66</v>
      </c>
      <c r="E5" s="371"/>
      <c r="I5" s="589">
        <v>0.64</v>
      </c>
      <c r="J5" s="589"/>
      <c r="L5" s="585" t="s">
        <v>3696</v>
      </c>
      <c r="M5" s="586">
        <f>IFERROR(VLOOKUP(L5,REAJUSTE!$O:$R,4,FALSE),"")</f>
        <v>1.0249999999999999</v>
      </c>
    </row>
    <row r="6" spans="1:13" ht="24.95" customHeight="1" x14ac:dyDescent="0.2">
      <c r="A6" s="587">
        <v>41099</v>
      </c>
      <c r="B6" s="537" t="s">
        <v>2960</v>
      </c>
      <c r="C6" s="169" t="s">
        <v>741</v>
      </c>
      <c r="D6" s="588">
        <f t="shared" ref="D6:D69" si="0">IFERROR(ROUND(I6*M6,2),"")</f>
        <v>6.61</v>
      </c>
      <c r="E6" s="371"/>
      <c r="I6" s="589">
        <v>6.45</v>
      </c>
      <c r="J6" s="589"/>
      <c r="L6" s="585" t="s">
        <v>3696</v>
      </c>
      <c r="M6" s="586">
        <f>IFERROR(VLOOKUP(L6,REAJUSTE!$O:$R,4,FALSE),"")</f>
        <v>1.0249999999999999</v>
      </c>
    </row>
    <row r="7" spans="1:13" ht="24.95" customHeight="1" x14ac:dyDescent="0.2">
      <c r="A7" s="587">
        <v>40224</v>
      </c>
      <c r="B7" s="537" t="s">
        <v>77</v>
      </c>
      <c r="C7" s="169" t="s">
        <v>741</v>
      </c>
      <c r="D7" s="588">
        <f t="shared" si="0"/>
        <v>3.42</v>
      </c>
      <c r="E7" s="371"/>
      <c r="I7" s="589">
        <v>3.34</v>
      </c>
      <c r="J7" s="589"/>
      <c r="L7" s="585" t="s">
        <v>3696</v>
      </c>
      <c r="M7" s="586">
        <f>IFERROR(VLOOKUP(L7,REAJUSTE!$O:$R,4,FALSE),"")</f>
        <v>1.0249999999999999</v>
      </c>
    </row>
    <row r="8" spans="1:13" ht="24.95" customHeight="1" x14ac:dyDescent="0.2">
      <c r="A8" s="587">
        <v>40225</v>
      </c>
      <c r="B8" s="537" t="s">
        <v>78</v>
      </c>
      <c r="C8" s="169" t="s">
        <v>741</v>
      </c>
      <c r="D8" s="588">
        <f t="shared" si="0"/>
        <v>4.42</v>
      </c>
      <c r="E8" s="371"/>
      <c r="I8" s="589">
        <v>4.3099999999999996</v>
      </c>
      <c r="J8" s="589"/>
      <c r="L8" s="585" t="s">
        <v>3696</v>
      </c>
      <c r="M8" s="586">
        <f>IFERROR(VLOOKUP(L8,REAJUSTE!$O:$R,4,FALSE),"")</f>
        <v>1.0249999999999999</v>
      </c>
    </row>
    <row r="9" spans="1:13" ht="24.95" customHeight="1" x14ac:dyDescent="0.2">
      <c r="A9" s="587">
        <v>40226</v>
      </c>
      <c r="B9" s="537" t="s">
        <v>79</v>
      </c>
      <c r="C9" s="169" t="s">
        <v>741</v>
      </c>
      <c r="D9" s="588">
        <f t="shared" si="0"/>
        <v>6.61</v>
      </c>
      <c r="E9" s="371"/>
      <c r="I9" s="589">
        <v>6.45</v>
      </c>
      <c r="J9" s="589"/>
      <c r="L9" s="585" t="s">
        <v>3696</v>
      </c>
      <c r="M9" s="586">
        <f>IFERROR(VLOOKUP(L9,REAJUSTE!$O:$R,4,FALSE),"")</f>
        <v>1.0249999999999999</v>
      </c>
    </row>
    <row r="10" spans="1:13" ht="24.95" customHeight="1" x14ac:dyDescent="0.2">
      <c r="A10" s="587">
        <v>40229</v>
      </c>
      <c r="B10" s="537" t="s">
        <v>80</v>
      </c>
      <c r="C10" s="169" t="s">
        <v>741</v>
      </c>
      <c r="D10" s="588">
        <f t="shared" si="0"/>
        <v>6.26</v>
      </c>
      <c r="E10" s="371"/>
      <c r="I10" s="589">
        <v>6.11</v>
      </c>
      <c r="J10" s="589"/>
      <c r="L10" s="585" t="s">
        <v>3696</v>
      </c>
      <c r="M10" s="586">
        <f>IFERROR(VLOOKUP(L10,REAJUSTE!$O:$R,4,FALSE),"")</f>
        <v>1.0249999999999999</v>
      </c>
    </row>
    <row r="11" spans="1:13" ht="24.95" customHeight="1" x14ac:dyDescent="0.2">
      <c r="A11" s="587">
        <v>43340</v>
      </c>
      <c r="B11" s="537" t="s">
        <v>81</v>
      </c>
      <c r="C11" s="169" t="s">
        <v>741</v>
      </c>
      <c r="D11" s="588">
        <f t="shared" si="0"/>
        <v>6.19</v>
      </c>
      <c r="E11" s="371"/>
      <c r="I11" s="589">
        <v>6.04</v>
      </c>
      <c r="J11" s="589"/>
      <c r="L11" s="585" t="s">
        <v>3696</v>
      </c>
      <c r="M11" s="586">
        <f>IFERROR(VLOOKUP(L11,REAJUSTE!$O:$R,4,FALSE),"")</f>
        <v>1.0249999999999999</v>
      </c>
    </row>
    <row r="12" spans="1:13" ht="24.95" customHeight="1" x14ac:dyDescent="0.2">
      <c r="A12" s="587">
        <v>40228</v>
      </c>
      <c r="B12" s="537" t="s">
        <v>82</v>
      </c>
      <c r="C12" s="169" t="s">
        <v>741</v>
      </c>
      <c r="D12" s="588">
        <f t="shared" si="0"/>
        <v>4.8099999999999996</v>
      </c>
      <c r="E12" s="371"/>
      <c r="I12" s="589">
        <v>4.6900000000000004</v>
      </c>
      <c r="J12" s="589"/>
      <c r="L12" s="585" t="s">
        <v>3696</v>
      </c>
      <c r="M12" s="586">
        <f>IFERROR(VLOOKUP(L12,REAJUSTE!$O:$R,4,FALSE),"")</f>
        <v>1.0249999999999999</v>
      </c>
    </row>
    <row r="13" spans="1:13" ht="24.95" customHeight="1" x14ac:dyDescent="0.2">
      <c r="A13" s="587">
        <v>42227</v>
      </c>
      <c r="B13" s="537" t="s">
        <v>83</v>
      </c>
      <c r="C13" s="169" t="s">
        <v>741</v>
      </c>
      <c r="D13" s="588">
        <f t="shared" si="0"/>
        <v>4.53</v>
      </c>
      <c r="E13" s="371"/>
      <c r="I13" s="589">
        <v>4.42</v>
      </c>
      <c r="J13" s="589"/>
      <c r="L13" s="585" t="s">
        <v>3696</v>
      </c>
      <c r="M13" s="586">
        <f>IFERROR(VLOOKUP(L13,REAJUSTE!$O:$R,4,FALSE),"")</f>
        <v>1.0249999999999999</v>
      </c>
    </row>
    <row r="14" spans="1:13" ht="24.95" customHeight="1" x14ac:dyDescent="0.2">
      <c r="A14" s="587">
        <v>40994</v>
      </c>
      <c r="B14" s="537" t="s">
        <v>84</v>
      </c>
      <c r="C14" s="169" t="s">
        <v>741</v>
      </c>
      <c r="D14" s="588">
        <f t="shared" si="0"/>
        <v>5.49</v>
      </c>
      <c r="E14" s="371"/>
      <c r="I14" s="589">
        <v>5.36</v>
      </c>
      <c r="J14" s="589"/>
      <c r="L14" s="585" t="s">
        <v>3696</v>
      </c>
      <c r="M14" s="586">
        <f>IFERROR(VLOOKUP(L14,REAJUSTE!$O:$R,4,FALSE),"")</f>
        <v>1.0249999999999999</v>
      </c>
    </row>
    <row r="15" spans="1:13" ht="24.95" customHeight="1" x14ac:dyDescent="0.2">
      <c r="A15" s="587">
        <v>42940</v>
      </c>
      <c r="B15" s="537" t="s">
        <v>85</v>
      </c>
      <c r="C15" s="169" t="s">
        <v>741</v>
      </c>
      <c r="D15" s="588">
        <f t="shared" si="0"/>
        <v>226.61</v>
      </c>
      <c r="E15" s="371"/>
      <c r="I15" s="589">
        <v>221.08</v>
      </c>
      <c r="J15" s="589"/>
      <c r="L15" s="585" t="s">
        <v>3696</v>
      </c>
      <c r="M15" s="586">
        <f>IFERROR(VLOOKUP(L15,REAJUSTE!$O:$R,4,FALSE),"")</f>
        <v>1.0249999999999999</v>
      </c>
    </row>
    <row r="16" spans="1:13" ht="24.95" customHeight="1" x14ac:dyDescent="0.2">
      <c r="A16" s="587">
        <v>41047</v>
      </c>
      <c r="B16" s="537" t="s">
        <v>19355</v>
      </c>
      <c r="C16" s="169" t="s">
        <v>741</v>
      </c>
      <c r="D16" s="588">
        <f t="shared" si="0"/>
        <v>516.6</v>
      </c>
      <c r="E16" s="371"/>
      <c r="I16" s="589">
        <v>504</v>
      </c>
      <c r="J16" s="589"/>
      <c r="L16" s="585" t="s">
        <v>3696</v>
      </c>
      <c r="M16" s="586">
        <f>IFERROR(VLOOKUP(L16,REAJUSTE!$O:$R,4,FALSE),"")</f>
        <v>1.0249999999999999</v>
      </c>
    </row>
    <row r="17" spans="1:13" ht="24.95" customHeight="1" x14ac:dyDescent="0.2">
      <c r="A17" s="587">
        <v>41048</v>
      </c>
      <c r="B17" s="537" t="s">
        <v>19087</v>
      </c>
      <c r="C17" s="169" t="s">
        <v>741</v>
      </c>
      <c r="D17" s="588">
        <f t="shared" si="0"/>
        <v>471.55</v>
      </c>
      <c r="E17" s="371"/>
      <c r="I17" s="589">
        <v>460.05</v>
      </c>
      <c r="J17" s="589"/>
      <c r="L17" s="585" t="s">
        <v>3696</v>
      </c>
      <c r="M17" s="586">
        <f>IFERROR(VLOOKUP(L17,REAJUSTE!$O:$R,4,FALSE),"")</f>
        <v>1.0249999999999999</v>
      </c>
    </row>
    <row r="18" spans="1:13" ht="24.95" customHeight="1" x14ac:dyDescent="0.2">
      <c r="A18" s="587">
        <v>40217</v>
      </c>
      <c r="B18" s="537" t="s">
        <v>86</v>
      </c>
      <c r="C18" s="169" t="s">
        <v>741</v>
      </c>
      <c r="D18" s="588">
        <f t="shared" si="0"/>
        <v>39.78</v>
      </c>
      <c r="E18" s="371"/>
      <c r="I18" s="589">
        <v>38.81</v>
      </c>
      <c r="J18" s="589"/>
      <c r="L18" s="585" t="s">
        <v>3696</v>
      </c>
      <c r="M18" s="586">
        <f>IFERROR(VLOOKUP(L18,REAJUSTE!$O:$R,4,FALSE),"")</f>
        <v>1.0249999999999999</v>
      </c>
    </row>
    <row r="19" spans="1:13" ht="24.95" customHeight="1" x14ac:dyDescent="0.2">
      <c r="A19" s="587">
        <v>40172</v>
      </c>
      <c r="B19" s="537" t="s">
        <v>15306</v>
      </c>
      <c r="C19" s="169" t="s">
        <v>15307</v>
      </c>
      <c r="D19" s="588">
        <f t="shared" si="0"/>
        <v>25.44</v>
      </c>
      <c r="E19" s="371"/>
      <c r="I19" s="589">
        <v>24.82</v>
      </c>
      <c r="J19" s="589"/>
      <c r="L19" s="585" t="s">
        <v>3696</v>
      </c>
      <c r="M19" s="586">
        <f>IFERROR(VLOOKUP(L19,REAJUSTE!$O:$R,4,FALSE),"")</f>
        <v>1.0249999999999999</v>
      </c>
    </row>
    <row r="20" spans="1:13" ht="24.95" customHeight="1" x14ac:dyDescent="0.2">
      <c r="A20" s="587">
        <v>40171</v>
      </c>
      <c r="B20" s="537" t="s">
        <v>62</v>
      </c>
      <c r="C20" s="169" t="s">
        <v>15307</v>
      </c>
      <c r="D20" s="588">
        <f t="shared" si="0"/>
        <v>12.71</v>
      </c>
      <c r="E20" s="371"/>
      <c r="I20" s="589">
        <v>12.4</v>
      </c>
      <c r="J20" s="589"/>
      <c r="L20" s="585" t="s">
        <v>3696</v>
      </c>
      <c r="M20" s="586">
        <f>IFERROR(VLOOKUP(L20,REAJUSTE!$O:$R,4,FALSE),"")</f>
        <v>1.0249999999999999</v>
      </c>
    </row>
    <row r="21" spans="1:13" ht="24.95" customHeight="1" x14ac:dyDescent="0.2">
      <c r="A21" s="587">
        <v>42225</v>
      </c>
      <c r="B21" s="537" t="s">
        <v>87</v>
      </c>
      <c r="C21" s="169" t="s">
        <v>741</v>
      </c>
      <c r="D21" s="588">
        <f t="shared" si="0"/>
        <v>7.59</v>
      </c>
      <c r="E21" s="371"/>
      <c r="I21" s="589">
        <v>7.4</v>
      </c>
      <c r="J21" s="589"/>
      <c r="L21" s="585" t="s">
        <v>3696</v>
      </c>
      <c r="M21" s="586">
        <f>IFERROR(VLOOKUP(L21,REAJUSTE!$O:$R,4,FALSE),"")</f>
        <v>1.0249999999999999</v>
      </c>
    </row>
    <row r="22" spans="1:13" ht="24.95" customHeight="1" x14ac:dyDescent="0.2">
      <c r="A22" s="587">
        <v>40178</v>
      </c>
      <c r="B22" s="537" t="s">
        <v>88</v>
      </c>
      <c r="C22" s="169" t="s">
        <v>741</v>
      </c>
      <c r="D22" s="588">
        <f t="shared" si="0"/>
        <v>7.42</v>
      </c>
      <c r="E22" s="371"/>
      <c r="I22" s="589">
        <v>7.24</v>
      </c>
      <c r="J22" s="589"/>
      <c r="L22" s="585" t="s">
        <v>3696</v>
      </c>
      <c r="M22" s="586">
        <f>IFERROR(VLOOKUP(L22,REAJUSTE!$O:$R,4,FALSE),"")</f>
        <v>1.0249999999999999</v>
      </c>
    </row>
    <row r="23" spans="1:13" ht="24.95" customHeight="1" x14ac:dyDescent="0.2">
      <c r="A23" s="587">
        <v>40179</v>
      </c>
      <c r="B23" s="537" t="s">
        <v>15308</v>
      </c>
      <c r="C23" s="169" t="s">
        <v>741</v>
      </c>
      <c r="D23" s="588">
        <f t="shared" si="0"/>
        <v>12.49</v>
      </c>
      <c r="E23" s="371"/>
      <c r="I23" s="589">
        <v>12.19</v>
      </c>
      <c r="J23" s="589"/>
      <c r="L23" s="585" t="s">
        <v>3696</v>
      </c>
      <c r="M23" s="586">
        <f>IFERROR(VLOOKUP(L23,REAJUSTE!$O:$R,4,FALSE),"")</f>
        <v>1.0249999999999999</v>
      </c>
    </row>
    <row r="24" spans="1:13" ht="24.95" customHeight="1" x14ac:dyDescent="0.2">
      <c r="A24" s="587">
        <v>40184</v>
      </c>
      <c r="B24" s="537" t="s">
        <v>15309</v>
      </c>
      <c r="C24" s="169" t="s">
        <v>741</v>
      </c>
      <c r="D24" s="588">
        <f t="shared" si="0"/>
        <v>21.8</v>
      </c>
      <c r="E24" s="371"/>
      <c r="I24" s="589">
        <v>21.27</v>
      </c>
      <c r="J24" s="589"/>
      <c r="L24" s="585" t="s">
        <v>3696</v>
      </c>
      <c r="M24" s="586">
        <f>IFERROR(VLOOKUP(L24,REAJUSTE!$O:$R,4,FALSE),"")</f>
        <v>1.0249999999999999</v>
      </c>
    </row>
    <row r="25" spans="1:13" ht="24.95" customHeight="1" x14ac:dyDescent="0.2">
      <c r="A25" s="587">
        <v>40180</v>
      </c>
      <c r="B25" s="537" t="s">
        <v>15310</v>
      </c>
      <c r="C25" s="169" t="s">
        <v>741</v>
      </c>
      <c r="D25" s="588">
        <f t="shared" si="0"/>
        <v>14.38</v>
      </c>
      <c r="E25" s="371"/>
      <c r="I25" s="589">
        <v>14.03</v>
      </c>
      <c r="J25" s="589"/>
      <c r="L25" s="585" t="s">
        <v>3696</v>
      </c>
      <c r="M25" s="586">
        <f>IFERROR(VLOOKUP(L25,REAJUSTE!$O:$R,4,FALSE),"")</f>
        <v>1.0249999999999999</v>
      </c>
    </row>
    <row r="26" spans="1:13" ht="24.95" customHeight="1" x14ac:dyDescent="0.2">
      <c r="A26" s="587">
        <v>40181</v>
      </c>
      <c r="B26" s="537" t="s">
        <v>15311</v>
      </c>
      <c r="C26" s="169" t="s">
        <v>741</v>
      </c>
      <c r="D26" s="588">
        <f t="shared" si="0"/>
        <v>16.16</v>
      </c>
      <c r="E26" s="371"/>
      <c r="I26" s="589">
        <v>15.77</v>
      </c>
      <c r="J26" s="589"/>
      <c r="L26" s="585" t="s">
        <v>3696</v>
      </c>
      <c r="M26" s="586">
        <f>IFERROR(VLOOKUP(L26,REAJUSTE!$O:$R,4,FALSE),"")</f>
        <v>1.0249999999999999</v>
      </c>
    </row>
    <row r="27" spans="1:13" ht="24.95" customHeight="1" x14ac:dyDescent="0.2">
      <c r="A27" s="587">
        <v>40182</v>
      </c>
      <c r="B27" s="537" t="s">
        <v>15312</v>
      </c>
      <c r="C27" s="169" t="s">
        <v>741</v>
      </c>
      <c r="D27" s="588">
        <f t="shared" si="0"/>
        <v>18.54</v>
      </c>
      <c r="E27" s="371"/>
      <c r="I27" s="589">
        <v>18.09</v>
      </c>
      <c r="J27" s="589"/>
      <c r="L27" s="585" t="s">
        <v>3696</v>
      </c>
      <c r="M27" s="586">
        <f>IFERROR(VLOOKUP(L27,REAJUSTE!$O:$R,4,FALSE),"")</f>
        <v>1.0249999999999999</v>
      </c>
    </row>
    <row r="28" spans="1:13" ht="24.95" customHeight="1" x14ac:dyDescent="0.2">
      <c r="A28" s="587">
        <v>40183</v>
      </c>
      <c r="B28" s="537" t="s">
        <v>15313</v>
      </c>
      <c r="C28" s="169" t="s">
        <v>741</v>
      </c>
      <c r="D28" s="588">
        <f t="shared" si="0"/>
        <v>19.600000000000001</v>
      </c>
      <c r="E28" s="371"/>
      <c r="I28" s="589">
        <v>19.12</v>
      </c>
      <c r="J28" s="589"/>
      <c r="L28" s="585" t="s">
        <v>3696</v>
      </c>
      <c r="M28" s="586">
        <f>IFERROR(VLOOKUP(L28,REAJUSTE!$O:$R,4,FALSE),"")</f>
        <v>1.0249999999999999</v>
      </c>
    </row>
    <row r="29" spans="1:13" ht="24.95" customHeight="1" x14ac:dyDescent="0.2">
      <c r="A29" s="587">
        <v>40191</v>
      </c>
      <c r="B29" s="537" t="s">
        <v>15314</v>
      </c>
      <c r="C29" s="169" t="s">
        <v>741</v>
      </c>
      <c r="D29" s="588">
        <f t="shared" si="0"/>
        <v>18.989999999999998</v>
      </c>
      <c r="E29" s="371"/>
      <c r="I29" s="589">
        <v>18.53</v>
      </c>
      <c r="J29" s="589"/>
      <c r="L29" s="585" t="s">
        <v>3696</v>
      </c>
      <c r="M29" s="586">
        <f>IFERROR(VLOOKUP(L29,REAJUSTE!$O:$R,4,FALSE),"")</f>
        <v>1.0249999999999999</v>
      </c>
    </row>
    <row r="30" spans="1:13" ht="24.95" customHeight="1" x14ac:dyDescent="0.2">
      <c r="A30" s="587">
        <v>40196</v>
      </c>
      <c r="B30" s="537" t="s">
        <v>15315</v>
      </c>
      <c r="C30" s="169" t="s">
        <v>741</v>
      </c>
      <c r="D30" s="588">
        <f t="shared" si="0"/>
        <v>30.01</v>
      </c>
      <c r="E30" s="371"/>
      <c r="I30" s="589">
        <v>29.28</v>
      </c>
      <c r="J30" s="589"/>
      <c r="L30" s="585" t="s">
        <v>3696</v>
      </c>
      <c r="M30" s="586">
        <f>IFERROR(VLOOKUP(L30,REAJUSTE!$O:$R,4,FALSE),"")</f>
        <v>1.0249999999999999</v>
      </c>
    </row>
    <row r="31" spans="1:13" ht="24.95" customHeight="1" x14ac:dyDescent="0.2">
      <c r="A31" s="587">
        <v>40192</v>
      </c>
      <c r="B31" s="537" t="s">
        <v>15316</v>
      </c>
      <c r="C31" s="169" t="s">
        <v>741</v>
      </c>
      <c r="D31" s="588">
        <f t="shared" si="0"/>
        <v>20.55</v>
      </c>
      <c r="E31" s="371"/>
      <c r="I31" s="589">
        <v>20.05</v>
      </c>
      <c r="J31" s="589"/>
      <c r="L31" s="585" t="s">
        <v>3696</v>
      </c>
      <c r="M31" s="586">
        <f>IFERROR(VLOOKUP(L31,REAJUSTE!$O:$R,4,FALSE),"")</f>
        <v>1.0249999999999999</v>
      </c>
    </row>
    <row r="32" spans="1:13" ht="24.95" customHeight="1" x14ac:dyDescent="0.2">
      <c r="A32" s="587">
        <v>40193</v>
      </c>
      <c r="B32" s="537" t="s">
        <v>15317</v>
      </c>
      <c r="C32" s="169" t="s">
        <v>741</v>
      </c>
      <c r="D32" s="588">
        <f t="shared" si="0"/>
        <v>22.5</v>
      </c>
      <c r="E32" s="371"/>
      <c r="I32" s="589">
        <v>21.95</v>
      </c>
      <c r="J32" s="589"/>
      <c r="L32" s="585" t="s">
        <v>3696</v>
      </c>
      <c r="M32" s="586">
        <f>IFERROR(VLOOKUP(L32,REAJUSTE!$O:$R,4,FALSE),"")</f>
        <v>1.0249999999999999</v>
      </c>
    </row>
    <row r="33" spans="1:13" ht="24.95" customHeight="1" x14ac:dyDescent="0.2">
      <c r="A33" s="587">
        <v>40194</v>
      </c>
      <c r="B33" s="537" t="s">
        <v>15318</v>
      </c>
      <c r="C33" s="169" t="s">
        <v>741</v>
      </c>
      <c r="D33" s="588">
        <f t="shared" si="0"/>
        <v>25.72</v>
      </c>
      <c r="E33" s="371"/>
      <c r="I33" s="589">
        <v>25.09</v>
      </c>
      <c r="J33" s="589"/>
      <c r="L33" s="585" t="s">
        <v>3696</v>
      </c>
      <c r="M33" s="586">
        <f>IFERROR(VLOOKUP(L33,REAJUSTE!$O:$R,4,FALSE),"")</f>
        <v>1.0249999999999999</v>
      </c>
    </row>
    <row r="34" spans="1:13" ht="24.95" customHeight="1" x14ac:dyDescent="0.2">
      <c r="A34" s="587">
        <v>40195</v>
      </c>
      <c r="B34" s="537" t="s">
        <v>15319</v>
      </c>
      <c r="C34" s="169" t="s">
        <v>741</v>
      </c>
      <c r="D34" s="588">
        <f t="shared" si="0"/>
        <v>27.5</v>
      </c>
      <c r="E34" s="371"/>
      <c r="I34" s="589">
        <v>26.83</v>
      </c>
      <c r="J34" s="589"/>
      <c r="L34" s="585" t="s">
        <v>3696</v>
      </c>
      <c r="M34" s="586">
        <f>IFERROR(VLOOKUP(L34,REAJUSTE!$O:$R,4,FALSE),"")</f>
        <v>1.0249999999999999</v>
      </c>
    </row>
    <row r="35" spans="1:13" ht="24.95" customHeight="1" x14ac:dyDescent="0.2">
      <c r="A35" s="587">
        <v>40220</v>
      </c>
      <c r="B35" s="537" t="s">
        <v>89</v>
      </c>
      <c r="C35" s="169" t="s">
        <v>741</v>
      </c>
      <c r="D35" s="588">
        <f t="shared" si="0"/>
        <v>9.26</v>
      </c>
      <c r="E35" s="371"/>
      <c r="I35" s="589">
        <v>9.0299999999999994</v>
      </c>
      <c r="J35" s="589"/>
      <c r="L35" s="585" t="s">
        <v>3696</v>
      </c>
      <c r="M35" s="586">
        <f>IFERROR(VLOOKUP(L35,REAJUSTE!$O:$R,4,FALSE),"")</f>
        <v>1.0249999999999999</v>
      </c>
    </row>
    <row r="36" spans="1:13" ht="24.95" customHeight="1" x14ac:dyDescent="0.2">
      <c r="A36" s="587">
        <v>40230</v>
      </c>
      <c r="B36" s="537" t="s">
        <v>90</v>
      </c>
      <c r="C36" s="169" t="s">
        <v>741</v>
      </c>
      <c r="D36" s="588">
        <f t="shared" si="0"/>
        <v>3.17</v>
      </c>
      <c r="E36" s="371"/>
      <c r="I36" s="589">
        <v>3.09</v>
      </c>
      <c r="J36" s="589"/>
      <c r="L36" s="585" t="s">
        <v>3696</v>
      </c>
      <c r="M36" s="586">
        <f>IFERROR(VLOOKUP(L36,REAJUSTE!$O:$R,4,FALSE),"")</f>
        <v>1.0249999999999999</v>
      </c>
    </row>
    <row r="37" spans="1:13" ht="24.95" customHeight="1" x14ac:dyDescent="0.2">
      <c r="A37" s="587">
        <v>40221</v>
      </c>
      <c r="B37" s="537" t="s">
        <v>91</v>
      </c>
      <c r="C37" s="169" t="s">
        <v>741</v>
      </c>
      <c r="D37" s="588">
        <f t="shared" si="0"/>
        <v>8.26</v>
      </c>
      <c r="E37" s="371"/>
      <c r="I37" s="589">
        <v>8.06</v>
      </c>
      <c r="J37" s="589"/>
      <c r="L37" s="585" t="s">
        <v>3696</v>
      </c>
      <c r="M37" s="586">
        <f>IFERROR(VLOOKUP(L37,REAJUSTE!$O:$R,4,FALSE),"")</f>
        <v>1.0249999999999999</v>
      </c>
    </row>
    <row r="38" spans="1:13" ht="24.95" customHeight="1" x14ac:dyDescent="0.2">
      <c r="A38" s="587">
        <v>40231</v>
      </c>
      <c r="B38" s="537" t="s">
        <v>92</v>
      </c>
      <c r="C38" s="169" t="s">
        <v>741</v>
      </c>
      <c r="D38" s="588">
        <f t="shared" si="0"/>
        <v>4.68</v>
      </c>
      <c r="E38" s="371"/>
      <c r="I38" s="589">
        <v>4.57</v>
      </c>
      <c r="J38" s="589"/>
      <c r="L38" s="585" t="s">
        <v>3696</v>
      </c>
      <c r="M38" s="586">
        <f>IFERROR(VLOOKUP(L38,REAJUSTE!$O:$R,4,FALSE),"")</f>
        <v>1.0249999999999999</v>
      </c>
    </row>
    <row r="39" spans="1:13" ht="24.95" customHeight="1" x14ac:dyDescent="0.2">
      <c r="A39" s="587">
        <v>40222</v>
      </c>
      <c r="B39" s="537" t="s">
        <v>93</v>
      </c>
      <c r="C39" s="169" t="s">
        <v>741</v>
      </c>
      <c r="D39" s="588">
        <f t="shared" si="0"/>
        <v>11.96</v>
      </c>
      <c r="E39" s="371"/>
      <c r="I39" s="589">
        <v>11.67</v>
      </c>
      <c r="J39" s="589"/>
      <c r="L39" s="585" t="s">
        <v>3696</v>
      </c>
      <c r="M39" s="586">
        <f>IFERROR(VLOOKUP(L39,REAJUSTE!$O:$R,4,FALSE),"")</f>
        <v>1.0249999999999999</v>
      </c>
    </row>
    <row r="40" spans="1:13" ht="24.95" customHeight="1" x14ac:dyDescent="0.2">
      <c r="A40" s="587">
        <v>40216</v>
      </c>
      <c r="B40" s="537" t="s">
        <v>94</v>
      </c>
      <c r="C40" s="169" t="s">
        <v>741</v>
      </c>
      <c r="D40" s="588">
        <f t="shared" si="0"/>
        <v>111.13</v>
      </c>
      <c r="E40" s="371"/>
      <c r="I40" s="589">
        <v>108.42</v>
      </c>
      <c r="J40" s="589"/>
      <c r="L40" s="585" t="s">
        <v>3696</v>
      </c>
      <c r="M40" s="586">
        <f>IFERROR(VLOOKUP(L40,REAJUSTE!$O:$R,4,FALSE),"")</f>
        <v>1.0249999999999999</v>
      </c>
    </row>
    <row r="41" spans="1:13" ht="24.95" customHeight="1" x14ac:dyDescent="0.2">
      <c r="A41" s="587">
        <v>40223</v>
      </c>
      <c r="B41" s="537" t="s">
        <v>95</v>
      </c>
      <c r="C41" s="169" t="s">
        <v>741</v>
      </c>
      <c r="D41" s="588">
        <f t="shared" si="0"/>
        <v>47.72</v>
      </c>
      <c r="E41" s="371"/>
      <c r="I41" s="589">
        <v>46.56</v>
      </c>
      <c r="J41" s="589"/>
      <c r="L41" s="585" t="s">
        <v>3696</v>
      </c>
      <c r="M41" s="586">
        <f>IFERROR(VLOOKUP(L41,REAJUSTE!$O:$R,4,FALSE),"")</f>
        <v>1.0249999999999999</v>
      </c>
    </row>
    <row r="42" spans="1:13" ht="24.95" customHeight="1" x14ac:dyDescent="0.2">
      <c r="A42" s="587">
        <v>43335</v>
      </c>
      <c r="B42" s="537" t="s">
        <v>96</v>
      </c>
      <c r="C42" s="169" t="s">
        <v>741</v>
      </c>
      <c r="D42" s="588">
        <f t="shared" si="0"/>
        <v>2.52</v>
      </c>
      <c r="E42" s="371"/>
      <c r="I42" s="589">
        <v>2.46</v>
      </c>
      <c r="J42" s="589"/>
      <c r="L42" s="585" t="s">
        <v>3696</v>
      </c>
      <c r="M42" s="586">
        <f>IFERROR(VLOOKUP(L42,REAJUSTE!$O:$R,4,FALSE),"")</f>
        <v>1.0249999999999999</v>
      </c>
    </row>
    <row r="43" spans="1:13" ht="24.95" customHeight="1" x14ac:dyDescent="0.2">
      <c r="A43" s="587">
        <v>42547</v>
      </c>
      <c r="B43" s="537" t="s">
        <v>97</v>
      </c>
      <c r="C43" s="169" t="s">
        <v>741</v>
      </c>
      <c r="D43" s="588">
        <f t="shared" si="0"/>
        <v>1.68</v>
      </c>
      <c r="E43" s="371"/>
      <c r="I43" s="589">
        <v>1.64</v>
      </c>
      <c r="J43" s="589"/>
      <c r="L43" s="585" t="s">
        <v>3696</v>
      </c>
      <c r="M43" s="586">
        <f>IFERROR(VLOOKUP(L43,REAJUSTE!$O:$R,4,FALSE),"")</f>
        <v>1.0249999999999999</v>
      </c>
    </row>
    <row r="44" spans="1:13" ht="24.95" customHeight="1" x14ac:dyDescent="0.2">
      <c r="A44" s="587">
        <v>40177</v>
      </c>
      <c r="B44" s="537" t="s">
        <v>98</v>
      </c>
      <c r="C44" s="169" t="s">
        <v>741</v>
      </c>
      <c r="D44" s="588">
        <f t="shared" si="0"/>
        <v>4.3099999999999996</v>
      </c>
      <c r="E44" s="371"/>
      <c r="I44" s="589">
        <v>4.2</v>
      </c>
      <c r="J44" s="589"/>
      <c r="L44" s="585" t="s">
        <v>3696</v>
      </c>
      <c r="M44" s="586">
        <f>IFERROR(VLOOKUP(L44,REAJUSTE!$O:$R,4,FALSE),"")</f>
        <v>1.0249999999999999</v>
      </c>
    </row>
    <row r="45" spans="1:13" ht="24.95" customHeight="1" x14ac:dyDescent="0.2">
      <c r="A45" s="587">
        <v>41056</v>
      </c>
      <c r="B45" s="537" t="s">
        <v>15320</v>
      </c>
      <c r="C45" s="169" t="s">
        <v>741</v>
      </c>
      <c r="D45" s="588">
        <f t="shared" si="0"/>
        <v>67.77</v>
      </c>
      <c r="E45" s="371"/>
      <c r="I45" s="589">
        <v>66.12</v>
      </c>
      <c r="J45" s="589"/>
      <c r="L45" s="585" t="s">
        <v>3696</v>
      </c>
      <c r="M45" s="586">
        <f>IFERROR(VLOOKUP(L45,REAJUSTE!$O:$R,4,FALSE),"")</f>
        <v>1.0249999999999999</v>
      </c>
    </row>
    <row r="46" spans="1:13" ht="24.95" customHeight="1" x14ac:dyDescent="0.2">
      <c r="A46" s="587">
        <v>40218</v>
      </c>
      <c r="B46" s="537" t="s">
        <v>99</v>
      </c>
      <c r="C46" s="169" t="s">
        <v>741</v>
      </c>
      <c r="D46" s="588">
        <f t="shared" si="0"/>
        <v>57.87</v>
      </c>
      <c r="E46" s="371"/>
      <c r="I46" s="589">
        <v>56.46</v>
      </c>
      <c r="J46" s="589"/>
      <c r="L46" s="585" t="s">
        <v>3696</v>
      </c>
      <c r="M46" s="586">
        <f>IFERROR(VLOOKUP(L46,REAJUSTE!$O:$R,4,FALSE),"")</f>
        <v>1.0249999999999999</v>
      </c>
    </row>
    <row r="47" spans="1:13" ht="24.95" customHeight="1" x14ac:dyDescent="0.2">
      <c r="A47" s="587">
        <v>40170</v>
      </c>
      <c r="B47" s="537" t="s">
        <v>100</v>
      </c>
      <c r="C47" s="169" t="s">
        <v>742</v>
      </c>
      <c r="D47" s="588">
        <f t="shared" si="0"/>
        <v>0.75</v>
      </c>
      <c r="E47" s="371"/>
      <c r="I47" s="589">
        <v>0.73</v>
      </c>
      <c r="J47" s="589"/>
      <c r="L47" s="585" t="s">
        <v>3696</v>
      </c>
      <c r="M47" s="586">
        <f>IFERROR(VLOOKUP(L47,REAJUSTE!$O:$R,4,FALSE),"")</f>
        <v>1.0249999999999999</v>
      </c>
    </row>
    <row r="48" spans="1:13" ht="24.95" customHeight="1" x14ac:dyDescent="0.2">
      <c r="A48" s="587">
        <v>40167</v>
      </c>
      <c r="B48" s="537" t="s">
        <v>15321</v>
      </c>
      <c r="C48" s="169" t="s">
        <v>742</v>
      </c>
      <c r="D48" s="588">
        <f t="shared" si="0"/>
        <v>0.48</v>
      </c>
      <c r="E48" s="371"/>
      <c r="I48" s="589">
        <v>0.47</v>
      </c>
      <c r="J48" s="589"/>
      <c r="L48" s="585" t="s">
        <v>3696</v>
      </c>
      <c r="M48" s="586">
        <f>IFERROR(VLOOKUP(L48,REAJUSTE!$O:$R,4,FALSE),"")</f>
        <v>1.0249999999999999</v>
      </c>
    </row>
    <row r="49" spans="1:13" ht="24.95" customHeight="1" x14ac:dyDescent="0.2">
      <c r="A49" s="587">
        <v>40168</v>
      </c>
      <c r="B49" s="537" t="s">
        <v>101</v>
      </c>
      <c r="C49" s="169" t="s">
        <v>742</v>
      </c>
      <c r="D49" s="588">
        <f t="shared" si="0"/>
        <v>2.36</v>
      </c>
      <c r="E49" s="371"/>
      <c r="I49" s="589">
        <v>2.2999999999999998</v>
      </c>
      <c r="J49" s="589"/>
      <c r="L49" s="585" t="s">
        <v>3696</v>
      </c>
      <c r="M49" s="586">
        <f>IFERROR(VLOOKUP(L49,REAJUSTE!$O:$R,4,FALSE),"")</f>
        <v>1.0249999999999999</v>
      </c>
    </row>
    <row r="50" spans="1:13" ht="24.95" customHeight="1" x14ac:dyDescent="0.2">
      <c r="A50" s="587">
        <v>40169</v>
      </c>
      <c r="B50" s="537" t="s">
        <v>15322</v>
      </c>
      <c r="C50" s="169" t="s">
        <v>742</v>
      </c>
      <c r="D50" s="588">
        <f t="shared" si="0"/>
        <v>8.25</v>
      </c>
      <c r="E50" s="371"/>
      <c r="I50" s="589">
        <v>8.0500000000000007</v>
      </c>
      <c r="J50" s="589"/>
      <c r="L50" s="585" t="s">
        <v>3696</v>
      </c>
      <c r="M50" s="586">
        <f>IFERROR(VLOOKUP(L50,REAJUSTE!$O:$R,4,FALSE),"")</f>
        <v>1.0249999999999999</v>
      </c>
    </row>
    <row r="51" spans="1:13" ht="24.95" customHeight="1" x14ac:dyDescent="0.2">
      <c r="A51" s="587">
        <v>40219</v>
      </c>
      <c r="B51" s="537" t="s">
        <v>102</v>
      </c>
      <c r="C51" s="169" t="s">
        <v>742</v>
      </c>
      <c r="D51" s="588">
        <f t="shared" si="0"/>
        <v>38.479999999999997</v>
      </c>
      <c r="E51" s="371"/>
      <c r="I51" s="589">
        <v>37.54</v>
      </c>
      <c r="J51" s="589"/>
      <c r="L51" s="585" t="s">
        <v>3696</v>
      </c>
      <c r="M51" s="586">
        <f>IFERROR(VLOOKUP(L51,REAJUSTE!$O:$R,4,FALSE),"")</f>
        <v>1.0249999999999999</v>
      </c>
    </row>
    <row r="52" spans="1:13" ht="24.95" customHeight="1" x14ac:dyDescent="0.2">
      <c r="A52" s="587">
        <v>41095</v>
      </c>
      <c r="B52" s="537" t="s">
        <v>103</v>
      </c>
      <c r="C52" s="169" t="s">
        <v>741</v>
      </c>
      <c r="D52" s="588">
        <f t="shared" si="0"/>
        <v>24.43</v>
      </c>
      <c r="E52" s="371"/>
      <c r="I52" s="589">
        <v>23.83</v>
      </c>
      <c r="J52" s="589"/>
      <c r="L52" s="585" t="s">
        <v>3696</v>
      </c>
      <c r="M52" s="586">
        <f>IFERROR(VLOOKUP(L52,REAJUSTE!$O:$R,4,FALSE),"")</f>
        <v>1.0249999999999999</v>
      </c>
    </row>
    <row r="53" spans="1:13" ht="24.95" customHeight="1" x14ac:dyDescent="0.2">
      <c r="A53" s="587">
        <v>43352</v>
      </c>
      <c r="B53" s="537" t="s">
        <v>15323</v>
      </c>
      <c r="C53" s="169" t="s">
        <v>742</v>
      </c>
      <c r="D53" s="588">
        <f t="shared" si="0"/>
        <v>0.55000000000000004</v>
      </c>
      <c r="E53" s="371"/>
      <c r="I53" s="589">
        <v>0.54</v>
      </c>
      <c r="J53" s="589"/>
      <c r="L53" s="585" t="s">
        <v>3696</v>
      </c>
      <c r="M53" s="586">
        <f>IFERROR(VLOOKUP(L53,REAJUSTE!$O:$R,4,FALSE),"")</f>
        <v>1.0249999999999999</v>
      </c>
    </row>
    <row r="54" spans="1:13" ht="24.95" customHeight="1" x14ac:dyDescent="0.2">
      <c r="A54" s="587">
        <v>43338</v>
      </c>
      <c r="B54" s="537" t="s">
        <v>743</v>
      </c>
      <c r="C54" s="169" t="s">
        <v>742</v>
      </c>
      <c r="D54" s="588">
        <f t="shared" si="0"/>
        <v>0.46</v>
      </c>
      <c r="E54" s="371"/>
      <c r="I54" s="589">
        <v>0.45</v>
      </c>
      <c r="J54" s="589"/>
      <c r="L54" s="585" t="s">
        <v>3696</v>
      </c>
      <c r="M54" s="586">
        <f>IFERROR(VLOOKUP(L54,REAJUSTE!$O:$R,4,FALSE),"")</f>
        <v>1.0249999999999999</v>
      </c>
    </row>
    <row r="55" spans="1:13" ht="24.95" customHeight="1" x14ac:dyDescent="0.2">
      <c r="A55" s="587">
        <v>40166</v>
      </c>
      <c r="B55" s="537" t="s">
        <v>104</v>
      </c>
      <c r="C55" s="169" t="s">
        <v>742</v>
      </c>
      <c r="D55" s="588">
        <f t="shared" si="0"/>
        <v>0.16</v>
      </c>
      <c r="E55" s="371"/>
      <c r="I55" s="589">
        <v>0.16</v>
      </c>
      <c r="J55" s="589"/>
      <c r="L55" s="585" t="s">
        <v>3696</v>
      </c>
      <c r="M55" s="586">
        <f>IFERROR(VLOOKUP(L55,REAJUSTE!$O:$R,4,FALSE),"")</f>
        <v>1.0249999999999999</v>
      </c>
    </row>
    <row r="56" spans="1:13" ht="24.95" customHeight="1" x14ac:dyDescent="0.2">
      <c r="A56" s="587">
        <v>41326</v>
      </c>
      <c r="B56" s="537" t="s">
        <v>105</v>
      </c>
      <c r="C56" s="169" t="s">
        <v>741</v>
      </c>
      <c r="D56" s="588">
        <f t="shared" si="0"/>
        <v>4.95</v>
      </c>
      <c r="E56" s="371"/>
      <c r="I56" s="589">
        <v>4.83</v>
      </c>
      <c r="J56" s="589"/>
      <c r="L56" s="585" t="s">
        <v>3696</v>
      </c>
      <c r="M56" s="586">
        <f>IFERROR(VLOOKUP(L56,REAJUSTE!$O:$R,4,FALSE),"")</f>
        <v>1.0249999999999999</v>
      </c>
    </row>
    <row r="57" spans="1:13" ht="24.95" customHeight="1" x14ac:dyDescent="0.2">
      <c r="A57" s="580" t="s">
        <v>2961</v>
      </c>
      <c r="B57" s="581"/>
      <c r="C57" s="581"/>
      <c r="D57" s="582"/>
      <c r="E57" s="583"/>
      <c r="I57" s="584"/>
      <c r="J57" s="584"/>
      <c r="L57" s="585"/>
      <c r="M57" s="586" t="str">
        <f>IFERROR(VLOOKUP(L57,REAJUSTE!$O:$R,4,FALSE),"")</f>
        <v/>
      </c>
    </row>
    <row r="58" spans="1:13" ht="24.95" customHeight="1" x14ac:dyDescent="0.2">
      <c r="A58" s="587">
        <v>40801</v>
      </c>
      <c r="B58" s="537" t="s">
        <v>15324</v>
      </c>
      <c r="C58" s="169" t="s">
        <v>741</v>
      </c>
      <c r="D58" s="588">
        <f t="shared" si="0"/>
        <v>80.430000000000007</v>
      </c>
      <c r="E58" s="371" t="s">
        <v>2962</v>
      </c>
      <c r="I58" s="589">
        <v>77.41</v>
      </c>
      <c r="J58" s="589"/>
      <c r="L58" s="585" t="s">
        <v>2806</v>
      </c>
      <c r="M58" s="586">
        <f>IFERROR(VLOOKUP(L58,REAJUSTE!$O:$R,4,FALSE),"")</f>
        <v>1.0389999999999999</v>
      </c>
    </row>
    <row r="59" spans="1:13" ht="24.95" customHeight="1" x14ac:dyDescent="0.2">
      <c r="A59" s="587">
        <v>40799</v>
      </c>
      <c r="B59" s="537" t="s">
        <v>15325</v>
      </c>
      <c r="C59" s="169" t="s">
        <v>741</v>
      </c>
      <c r="D59" s="588">
        <f t="shared" si="0"/>
        <v>64.099999999999994</v>
      </c>
      <c r="E59" s="371" t="s">
        <v>2962</v>
      </c>
      <c r="I59" s="589">
        <v>61.69</v>
      </c>
      <c r="J59" s="589"/>
      <c r="L59" s="585" t="s">
        <v>2806</v>
      </c>
      <c r="M59" s="586">
        <f>IFERROR(VLOOKUP(L59,REAJUSTE!$O:$R,4,FALSE),"")</f>
        <v>1.0389999999999999</v>
      </c>
    </row>
    <row r="60" spans="1:13" ht="24.95" customHeight="1" x14ac:dyDescent="0.2">
      <c r="A60" s="587">
        <v>40793</v>
      </c>
      <c r="B60" s="537" t="s">
        <v>15326</v>
      </c>
      <c r="C60" s="169" t="s">
        <v>741</v>
      </c>
      <c r="D60" s="588">
        <f t="shared" si="0"/>
        <v>83.69</v>
      </c>
      <c r="E60" s="371" t="s">
        <v>2962</v>
      </c>
      <c r="I60" s="589">
        <v>80.55</v>
      </c>
      <c r="J60" s="589"/>
      <c r="L60" s="585" t="s">
        <v>2806</v>
      </c>
      <c r="M60" s="586">
        <f>IFERROR(VLOOKUP(L60,REAJUSTE!$O:$R,4,FALSE),"")</f>
        <v>1.0389999999999999</v>
      </c>
    </row>
    <row r="61" spans="1:13" ht="24.95" customHeight="1" x14ac:dyDescent="0.2">
      <c r="A61" s="587">
        <v>40797</v>
      </c>
      <c r="B61" s="537" t="s">
        <v>15327</v>
      </c>
      <c r="C61" s="169" t="s">
        <v>741</v>
      </c>
      <c r="D61" s="588">
        <f t="shared" si="0"/>
        <v>37.39</v>
      </c>
      <c r="E61" s="371" t="s">
        <v>2962</v>
      </c>
      <c r="I61" s="589">
        <v>35.99</v>
      </c>
      <c r="J61" s="589"/>
      <c r="L61" s="585" t="s">
        <v>2806</v>
      </c>
      <c r="M61" s="586">
        <f>IFERROR(VLOOKUP(L61,REAJUSTE!$O:$R,4,FALSE),"")</f>
        <v>1.0389999999999999</v>
      </c>
    </row>
    <row r="62" spans="1:13" ht="24.95" customHeight="1" x14ac:dyDescent="0.2">
      <c r="A62" s="587">
        <v>41157</v>
      </c>
      <c r="B62" s="537" t="s">
        <v>106</v>
      </c>
      <c r="C62" s="169" t="s">
        <v>741</v>
      </c>
      <c r="D62" s="588">
        <f t="shared" si="0"/>
        <v>49.55</v>
      </c>
      <c r="E62" s="371"/>
      <c r="I62" s="589">
        <v>47.69</v>
      </c>
      <c r="J62" s="589"/>
      <c r="L62" s="585" t="s">
        <v>2806</v>
      </c>
      <c r="M62" s="586">
        <f>IFERROR(VLOOKUP(L62,REAJUSTE!$O:$R,4,FALSE),"")</f>
        <v>1.0389999999999999</v>
      </c>
    </row>
    <row r="63" spans="1:13" ht="24.95" customHeight="1" x14ac:dyDescent="0.2">
      <c r="A63" s="587">
        <v>40795</v>
      </c>
      <c r="B63" s="537" t="s">
        <v>107</v>
      </c>
      <c r="C63" s="169" t="s">
        <v>741</v>
      </c>
      <c r="D63" s="588">
        <f t="shared" si="0"/>
        <v>46.48</v>
      </c>
      <c r="E63" s="371" t="s">
        <v>2962</v>
      </c>
      <c r="I63" s="589">
        <v>44.74</v>
      </c>
      <c r="J63" s="589"/>
      <c r="L63" s="585" t="s">
        <v>2806</v>
      </c>
      <c r="M63" s="586">
        <f>IFERROR(VLOOKUP(L63,REAJUSTE!$O:$R,4,FALSE),"")</f>
        <v>1.0389999999999999</v>
      </c>
    </row>
    <row r="64" spans="1:13" ht="24.95" customHeight="1" x14ac:dyDescent="0.2">
      <c r="A64" s="587">
        <v>40787</v>
      </c>
      <c r="B64" s="537" t="s">
        <v>108</v>
      </c>
      <c r="C64" s="169" t="s">
        <v>741</v>
      </c>
      <c r="D64" s="588">
        <f t="shared" si="0"/>
        <v>100.76</v>
      </c>
      <c r="E64" s="371" t="s">
        <v>2962</v>
      </c>
      <c r="I64" s="589">
        <v>96.98</v>
      </c>
      <c r="J64" s="589"/>
      <c r="L64" s="585" t="s">
        <v>2806</v>
      </c>
      <c r="M64" s="586">
        <f>IFERROR(VLOOKUP(L64,REAJUSTE!$O:$R,4,FALSE),"")</f>
        <v>1.0389999999999999</v>
      </c>
    </row>
    <row r="65" spans="1:13" ht="24.95" customHeight="1" x14ac:dyDescent="0.2">
      <c r="A65" s="587">
        <v>40812</v>
      </c>
      <c r="B65" s="537" t="s">
        <v>109</v>
      </c>
      <c r="C65" s="169" t="s">
        <v>741</v>
      </c>
      <c r="D65" s="588">
        <f t="shared" si="0"/>
        <v>100.76</v>
      </c>
      <c r="E65" s="371"/>
      <c r="I65" s="589">
        <v>96.98</v>
      </c>
      <c r="J65" s="589"/>
      <c r="L65" s="585" t="s">
        <v>2806</v>
      </c>
      <c r="M65" s="586">
        <f>IFERROR(VLOOKUP(L65,REAJUSTE!$O:$R,4,FALSE),"")</f>
        <v>1.0389999999999999</v>
      </c>
    </row>
    <row r="66" spans="1:13" ht="24.95" customHeight="1" x14ac:dyDescent="0.2">
      <c r="A66" s="587">
        <v>42673</v>
      </c>
      <c r="B66" s="537" t="s">
        <v>110</v>
      </c>
      <c r="C66" s="169" t="s">
        <v>741</v>
      </c>
      <c r="D66" s="588">
        <f t="shared" si="0"/>
        <v>120.29</v>
      </c>
      <c r="E66" s="371"/>
      <c r="I66" s="589">
        <v>115.77</v>
      </c>
      <c r="J66" s="589"/>
      <c r="L66" s="585" t="s">
        <v>2806</v>
      </c>
      <c r="M66" s="586">
        <f>IFERROR(VLOOKUP(L66,REAJUSTE!$O:$R,4,FALSE),"")</f>
        <v>1.0389999999999999</v>
      </c>
    </row>
    <row r="67" spans="1:13" ht="24.95" customHeight="1" x14ac:dyDescent="0.2">
      <c r="A67" s="587">
        <v>40803</v>
      </c>
      <c r="B67" s="537" t="s">
        <v>111</v>
      </c>
      <c r="C67" s="169" t="s">
        <v>741</v>
      </c>
      <c r="D67" s="588">
        <f t="shared" si="0"/>
        <v>64.37</v>
      </c>
      <c r="E67" s="371" t="s">
        <v>2962</v>
      </c>
      <c r="I67" s="589">
        <v>61.95</v>
      </c>
      <c r="J67" s="589"/>
      <c r="L67" s="585" t="s">
        <v>2806</v>
      </c>
      <c r="M67" s="586">
        <f>IFERROR(VLOOKUP(L67,REAJUSTE!$O:$R,4,FALSE),"")</f>
        <v>1.0389999999999999</v>
      </c>
    </row>
    <row r="68" spans="1:13" ht="24.95" customHeight="1" x14ac:dyDescent="0.2">
      <c r="A68" s="587">
        <v>41406</v>
      </c>
      <c r="B68" s="537" t="s">
        <v>15328</v>
      </c>
      <c r="C68" s="169" t="s">
        <v>741</v>
      </c>
      <c r="D68" s="588">
        <f t="shared" si="0"/>
        <v>57.21</v>
      </c>
      <c r="E68" s="371" t="s">
        <v>2962</v>
      </c>
      <c r="I68" s="589">
        <v>55.06</v>
      </c>
      <c r="J68" s="589"/>
      <c r="L68" s="585" t="s">
        <v>2806</v>
      </c>
      <c r="M68" s="586">
        <f>IFERROR(VLOOKUP(L68,REAJUSTE!$O:$R,4,FALSE),"")</f>
        <v>1.0389999999999999</v>
      </c>
    </row>
    <row r="69" spans="1:13" ht="24.95" customHeight="1" x14ac:dyDescent="0.2">
      <c r="A69" s="587">
        <v>41100</v>
      </c>
      <c r="B69" s="537" t="s">
        <v>15329</v>
      </c>
      <c r="C69" s="169" t="s">
        <v>741</v>
      </c>
      <c r="D69" s="588">
        <f t="shared" si="0"/>
        <v>55.23</v>
      </c>
      <c r="E69" s="371"/>
      <c r="I69" s="589">
        <v>53.16</v>
      </c>
      <c r="J69" s="589"/>
      <c r="L69" s="585" t="s">
        <v>2806</v>
      </c>
      <c r="M69" s="586">
        <f>IFERROR(VLOOKUP(L69,REAJUSTE!$O:$R,4,FALSE),"")</f>
        <v>1.0389999999999999</v>
      </c>
    </row>
    <row r="70" spans="1:13" ht="24.95" customHeight="1" x14ac:dyDescent="0.2">
      <c r="A70" s="587">
        <v>40979</v>
      </c>
      <c r="B70" s="537" t="s">
        <v>15330</v>
      </c>
      <c r="C70" s="169" t="s">
        <v>741</v>
      </c>
      <c r="D70" s="588">
        <f t="shared" ref="D70:D133" si="1">IFERROR(ROUND(I70*M70,2),"")</f>
        <v>46.44</v>
      </c>
      <c r="E70" s="371"/>
      <c r="I70" s="589">
        <v>44.7</v>
      </c>
      <c r="J70" s="589"/>
      <c r="L70" s="585" t="s">
        <v>2806</v>
      </c>
      <c r="M70" s="586">
        <f>IFERROR(VLOOKUP(L70,REAJUSTE!$O:$R,4,FALSE),"")</f>
        <v>1.0389999999999999</v>
      </c>
    </row>
    <row r="71" spans="1:13" ht="24.95" customHeight="1" x14ac:dyDescent="0.2">
      <c r="A71" s="587">
        <v>40815</v>
      </c>
      <c r="B71" s="537" t="s">
        <v>112</v>
      </c>
      <c r="C71" s="169" t="s">
        <v>741</v>
      </c>
      <c r="D71" s="588">
        <f t="shared" si="1"/>
        <v>57.65</v>
      </c>
      <c r="E71" s="371"/>
      <c r="I71" s="589">
        <v>55.49</v>
      </c>
      <c r="J71" s="589"/>
      <c r="L71" s="585" t="s">
        <v>2806</v>
      </c>
      <c r="M71" s="586">
        <f>IFERROR(VLOOKUP(L71,REAJUSTE!$O:$R,4,FALSE),"")</f>
        <v>1.0389999999999999</v>
      </c>
    </row>
    <row r="72" spans="1:13" ht="24.95" customHeight="1" x14ac:dyDescent="0.2">
      <c r="A72" s="587">
        <v>40809</v>
      </c>
      <c r="B72" s="537" t="s">
        <v>113</v>
      </c>
      <c r="C72" s="169" t="s">
        <v>741</v>
      </c>
      <c r="D72" s="588">
        <f t="shared" si="1"/>
        <v>66.349999999999994</v>
      </c>
      <c r="E72" s="371"/>
      <c r="I72" s="589">
        <v>63.86</v>
      </c>
      <c r="J72" s="589"/>
      <c r="L72" s="585" t="s">
        <v>2806</v>
      </c>
      <c r="M72" s="586">
        <f>IFERROR(VLOOKUP(L72,REAJUSTE!$O:$R,4,FALSE),"")</f>
        <v>1.0389999999999999</v>
      </c>
    </row>
    <row r="73" spans="1:13" ht="24.95" customHeight="1" x14ac:dyDescent="0.2">
      <c r="A73" s="587">
        <v>40810</v>
      </c>
      <c r="B73" s="537" t="s">
        <v>114</v>
      </c>
      <c r="C73" s="169" t="s">
        <v>741</v>
      </c>
      <c r="D73" s="588">
        <f t="shared" si="1"/>
        <v>83.84</v>
      </c>
      <c r="E73" s="371"/>
      <c r="I73" s="589">
        <v>80.69</v>
      </c>
      <c r="J73" s="589"/>
      <c r="L73" s="585" t="s">
        <v>2806</v>
      </c>
      <c r="M73" s="586">
        <f>IFERROR(VLOOKUP(L73,REAJUSTE!$O:$R,4,FALSE),"")</f>
        <v>1.0389999999999999</v>
      </c>
    </row>
    <row r="74" spans="1:13" ht="24.95" customHeight="1" x14ac:dyDescent="0.2">
      <c r="A74" s="587">
        <v>41097</v>
      </c>
      <c r="B74" s="537" t="s">
        <v>115</v>
      </c>
      <c r="C74" s="169" t="s">
        <v>741</v>
      </c>
      <c r="D74" s="588">
        <f t="shared" si="1"/>
        <v>94.39</v>
      </c>
      <c r="E74" s="371" t="s">
        <v>2962</v>
      </c>
      <c r="I74" s="589">
        <v>90.85</v>
      </c>
      <c r="J74" s="589"/>
      <c r="L74" s="585" t="s">
        <v>2806</v>
      </c>
      <c r="M74" s="586">
        <f>IFERROR(VLOOKUP(L74,REAJUSTE!$O:$R,4,FALSE),"")</f>
        <v>1.0389999999999999</v>
      </c>
    </row>
    <row r="75" spans="1:13" ht="24.95" customHeight="1" x14ac:dyDescent="0.2">
      <c r="A75" s="587">
        <v>41364</v>
      </c>
      <c r="B75" s="537" t="s">
        <v>15331</v>
      </c>
      <c r="C75" s="169" t="s">
        <v>741</v>
      </c>
      <c r="D75" s="588">
        <f t="shared" si="1"/>
        <v>57.21</v>
      </c>
      <c r="E75" s="371"/>
      <c r="I75" s="589">
        <v>55.06</v>
      </c>
      <c r="J75" s="589"/>
      <c r="L75" s="585" t="s">
        <v>2806</v>
      </c>
      <c r="M75" s="586">
        <f>IFERROR(VLOOKUP(L75,REAJUSTE!$O:$R,4,FALSE),"")</f>
        <v>1.0389999999999999</v>
      </c>
    </row>
    <row r="76" spans="1:13" ht="24.95" customHeight="1" x14ac:dyDescent="0.2">
      <c r="A76" s="587">
        <v>40777</v>
      </c>
      <c r="B76" s="537" t="s">
        <v>116</v>
      </c>
      <c r="C76" s="169" t="s">
        <v>741</v>
      </c>
      <c r="D76" s="588">
        <f t="shared" si="1"/>
        <v>40.619999999999997</v>
      </c>
      <c r="E76" s="371" t="s">
        <v>2962</v>
      </c>
      <c r="I76" s="589">
        <v>39.1</v>
      </c>
      <c r="J76" s="589"/>
      <c r="L76" s="585" t="s">
        <v>2806</v>
      </c>
      <c r="M76" s="586">
        <f>IFERROR(VLOOKUP(L76,REAJUSTE!$O:$R,4,FALSE),"")</f>
        <v>1.0389999999999999</v>
      </c>
    </row>
    <row r="77" spans="1:13" ht="24.95" customHeight="1" x14ac:dyDescent="0.2">
      <c r="A77" s="587">
        <v>40779</v>
      </c>
      <c r="B77" s="537" t="s">
        <v>15332</v>
      </c>
      <c r="C77" s="169" t="s">
        <v>741</v>
      </c>
      <c r="D77" s="588">
        <f t="shared" si="1"/>
        <v>46.65</v>
      </c>
      <c r="E77" s="371" t="s">
        <v>2962</v>
      </c>
      <c r="I77" s="589">
        <v>44.9</v>
      </c>
      <c r="J77" s="589"/>
      <c r="L77" s="585" t="s">
        <v>2806</v>
      </c>
      <c r="M77" s="586">
        <f>IFERROR(VLOOKUP(L77,REAJUSTE!$O:$R,4,FALSE),"")</f>
        <v>1.0389999999999999</v>
      </c>
    </row>
    <row r="78" spans="1:13" ht="24.95" customHeight="1" x14ac:dyDescent="0.2">
      <c r="A78" s="587">
        <v>40781</v>
      </c>
      <c r="B78" s="537" t="s">
        <v>117</v>
      </c>
      <c r="C78" s="169" t="s">
        <v>741</v>
      </c>
      <c r="D78" s="588">
        <f t="shared" si="1"/>
        <v>66.349999999999994</v>
      </c>
      <c r="E78" s="371" t="s">
        <v>2962</v>
      </c>
      <c r="I78" s="589">
        <v>63.86</v>
      </c>
      <c r="J78" s="589"/>
      <c r="L78" s="585" t="s">
        <v>2806</v>
      </c>
      <c r="M78" s="586">
        <f>IFERROR(VLOOKUP(L78,REAJUSTE!$O:$R,4,FALSE),"")</f>
        <v>1.0389999999999999</v>
      </c>
    </row>
    <row r="79" spans="1:13" ht="24.95" customHeight="1" x14ac:dyDescent="0.2">
      <c r="A79" s="587">
        <v>40783</v>
      </c>
      <c r="B79" s="537" t="s">
        <v>118</v>
      </c>
      <c r="C79" s="169" t="s">
        <v>741</v>
      </c>
      <c r="D79" s="588">
        <f t="shared" si="1"/>
        <v>83.84</v>
      </c>
      <c r="E79" s="371" t="s">
        <v>2962</v>
      </c>
      <c r="I79" s="589">
        <v>80.69</v>
      </c>
      <c r="J79" s="589"/>
      <c r="L79" s="585" t="s">
        <v>2806</v>
      </c>
      <c r="M79" s="586">
        <f>IFERROR(VLOOKUP(L79,REAJUSTE!$O:$R,4,FALSE),"")</f>
        <v>1.0389999999999999</v>
      </c>
    </row>
    <row r="80" spans="1:13" ht="24.95" customHeight="1" x14ac:dyDescent="0.2">
      <c r="A80" s="587">
        <v>41366</v>
      </c>
      <c r="B80" s="537" t="s">
        <v>119</v>
      </c>
      <c r="C80" s="169" t="s">
        <v>741</v>
      </c>
      <c r="D80" s="588">
        <f t="shared" si="1"/>
        <v>94.39</v>
      </c>
      <c r="E80" s="371"/>
      <c r="I80" s="589">
        <v>90.85</v>
      </c>
      <c r="J80" s="589"/>
      <c r="L80" s="585" t="s">
        <v>2806</v>
      </c>
      <c r="M80" s="586">
        <f>IFERROR(VLOOKUP(L80,REAJUSTE!$O:$R,4,FALSE),"")</f>
        <v>1.0389999999999999</v>
      </c>
    </row>
    <row r="81" spans="1:13" ht="24.95" customHeight="1" x14ac:dyDescent="0.2">
      <c r="A81" s="587">
        <v>40834</v>
      </c>
      <c r="B81" s="537" t="s">
        <v>15333</v>
      </c>
      <c r="C81" s="169" t="s">
        <v>742</v>
      </c>
      <c r="D81" s="588">
        <f t="shared" si="1"/>
        <v>1.91</v>
      </c>
      <c r="E81" s="371" t="s">
        <v>2962</v>
      </c>
      <c r="I81" s="589">
        <v>1.84</v>
      </c>
      <c r="J81" s="589"/>
      <c r="L81" s="585" t="s">
        <v>2806</v>
      </c>
      <c r="M81" s="586">
        <f>IFERROR(VLOOKUP(L81,REAJUSTE!$O:$R,4,FALSE),"")</f>
        <v>1.0389999999999999</v>
      </c>
    </row>
    <row r="82" spans="1:13" ht="24.95" customHeight="1" x14ac:dyDescent="0.2">
      <c r="A82" s="587">
        <v>40835</v>
      </c>
      <c r="B82" s="537" t="s">
        <v>120</v>
      </c>
      <c r="C82" s="169" t="s">
        <v>742</v>
      </c>
      <c r="D82" s="588">
        <f t="shared" si="1"/>
        <v>3.25</v>
      </c>
      <c r="E82" s="371" t="s">
        <v>2962</v>
      </c>
      <c r="I82" s="589">
        <v>3.13</v>
      </c>
      <c r="J82" s="589"/>
      <c r="L82" s="585" t="s">
        <v>2806</v>
      </c>
      <c r="M82" s="586">
        <f>IFERROR(VLOOKUP(L82,REAJUSTE!$O:$R,4,FALSE),"")</f>
        <v>1.0389999999999999</v>
      </c>
    </row>
    <row r="83" spans="1:13" ht="24.95" customHeight="1" x14ac:dyDescent="0.2">
      <c r="A83" s="587">
        <v>40841</v>
      </c>
      <c r="B83" s="537" t="s">
        <v>15334</v>
      </c>
      <c r="C83" s="169" t="s">
        <v>8</v>
      </c>
      <c r="D83" s="588">
        <f t="shared" si="1"/>
        <v>104.99</v>
      </c>
      <c r="E83" s="371" t="s">
        <v>2962</v>
      </c>
      <c r="I83" s="589">
        <v>101.05</v>
      </c>
      <c r="J83" s="589"/>
      <c r="L83" s="585" t="s">
        <v>2806</v>
      </c>
      <c r="M83" s="586">
        <f>IFERROR(VLOOKUP(L83,REAJUSTE!$O:$R,4,FALSE),"")</f>
        <v>1.0389999999999999</v>
      </c>
    </row>
    <row r="84" spans="1:13" ht="24.95" customHeight="1" x14ac:dyDescent="0.2">
      <c r="A84" s="587">
        <v>40842</v>
      </c>
      <c r="B84" s="537" t="s">
        <v>15335</v>
      </c>
      <c r="C84" s="169" t="s">
        <v>8</v>
      </c>
      <c r="D84" s="588">
        <f t="shared" si="1"/>
        <v>292.75</v>
      </c>
      <c r="E84" s="371" t="s">
        <v>2962</v>
      </c>
      <c r="I84" s="589">
        <v>281.76</v>
      </c>
      <c r="J84" s="589"/>
      <c r="L84" s="585" t="s">
        <v>2806</v>
      </c>
      <c r="M84" s="586">
        <f>IFERROR(VLOOKUP(L84,REAJUSTE!$O:$R,4,FALSE),"")</f>
        <v>1.0389999999999999</v>
      </c>
    </row>
    <row r="85" spans="1:13" ht="24.95" customHeight="1" x14ac:dyDescent="0.2">
      <c r="A85" s="587">
        <v>40843</v>
      </c>
      <c r="B85" s="537" t="s">
        <v>121</v>
      </c>
      <c r="C85" s="169" t="s">
        <v>8</v>
      </c>
      <c r="D85" s="588">
        <f t="shared" si="1"/>
        <v>110.44</v>
      </c>
      <c r="E85" s="371" t="s">
        <v>2962</v>
      </c>
      <c r="I85" s="589">
        <v>106.29</v>
      </c>
      <c r="J85" s="589"/>
      <c r="L85" s="585" t="s">
        <v>2806</v>
      </c>
      <c r="M85" s="586">
        <f>IFERROR(VLOOKUP(L85,REAJUSTE!$O:$R,4,FALSE),"")</f>
        <v>1.0389999999999999</v>
      </c>
    </row>
    <row r="86" spans="1:13" ht="24.95" customHeight="1" x14ac:dyDescent="0.2">
      <c r="A86" s="587">
        <v>40844</v>
      </c>
      <c r="B86" s="537" t="s">
        <v>15336</v>
      </c>
      <c r="C86" s="169" t="s">
        <v>8</v>
      </c>
      <c r="D86" s="588">
        <f t="shared" si="1"/>
        <v>299.93</v>
      </c>
      <c r="E86" s="371" t="s">
        <v>2962</v>
      </c>
      <c r="I86" s="589">
        <v>288.67</v>
      </c>
      <c r="J86" s="589"/>
      <c r="L86" s="585" t="s">
        <v>2806</v>
      </c>
      <c r="M86" s="586">
        <f>IFERROR(VLOOKUP(L86,REAJUSTE!$O:$R,4,FALSE),"")</f>
        <v>1.0389999999999999</v>
      </c>
    </row>
    <row r="87" spans="1:13" ht="24.95" customHeight="1" x14ac:dyDescent="0.2">
      <c r="A87" s="587">
        <v>41112</v>
      </c>
      <c r="B87" s="537" t="s">
        <v>19356</v>
      </c>
      <c r="C87" s="169" t="s">
        <v>8</v>
      </c>
      <c r="D87" s="588">
        <f t="shared" si="1"/>
        <v>104.26</v>
      </c>
      <c r="E87" s="371" t="s">
        <v>2962</v>
      </c>
      <c r="I87" s="589">
        <v>100.35</v>
      </c>
      <c r="J87" s="589"/>
      <c r="L87" s="585" t="s">
        <v>2806</v>
      </c>
      <c r="M87" s="586">
        <f>IFERROR(VLOOKUP(L87,REAJUSTE!$O:$R,4,FALSE),"")</f>
        <v>1.0389999999999999</v>
      </c>
    </row>
    <row r="88" spans="1:13" ht="24.95" customHeight="1" x14ac:dyDescent="0.2">
      <c r="A88" s="587">
        <v>43342</v>
      </c>
      <c r="B88" s="537" t="s">
        <v>19357</v>
      </c>
      <c r="C88" s="169" t="s">
        <v>8</v>
      </c>
      <c r="D88" s="588">
        <f t="shared" si="1"/>
        <v>117.05</v>
      </c>
      <c r="E88" s="371" t="s">
        <v>2962</v>
      </c>
      <c r="I88" s="589">
        <v>112.66</v>
      </c>
      <c r="J88" s="589"/>
      <c r="L88" s="585" t="s">
        <v>2806</v>
      </c>
      <c r="M88" s="586">
        <f>IFERROR(VLOOKUP(L88,REAJUSTE!$O:$R,4,FALSE),"")</f>
        <v>1.0389999999999999</v>
      </c>
    </row>
    <row r="89" spans="1:13" ht="24.95" customHeight="1" x14ac:dyDescent="0.2">
      <c r="A89" s="587">
        <v>40878</v>
      </c>
      <c r="B89" s="537" t="s">
        <v>19358</v>
      </c>
      <c r="C89" s="169" t="s">
        <v>8</v>
      </c>
      <c r="D89" s="588">
        <f t="shared" si="1"/>
        <v>110.65</v>
      </c>
      <c r="E89" s="371" t="s">
        <v>2962</v>
      </c>
      <c r="I89" s="589">
        <v>106.5</v>
      </c>
      <c r="J89" s="589"/>
      <c r="L89" s="585" t="s">
        <v>2806</v>
      </c>
      <c r="M89" s="586">
        <f>IFERROR(VLOOKUP(L89,REAJUSTE!$O:$R,4,FALSE),"")</f>
        <v>1.0389999999999999</v>
      </c>
    </row>
    <row r="90" spans="1:13" ht="24.95" customHeight="1" x14ac:dyDescent="0.2">
      <c r="A90" s="587">
        <v>40845</v>
      </c>
      <c r="B90" s="537" t="s">
        <v>15337</v>
      </c>
      <c r="C90" s="169" t="s">
        <v>8</v>
      </c>
      <c r="D90" s="588">
        <f t="shared" si="1"/>
        <v>87.2</v>
      </c>
      <c r="E90" s="371" t="s">
        <v>2962</v>
      </c>
      <c r="I90" s="589">
        <v>83.93</v>
      </c>
      <c r="J90" s="589"/>
      <c r="L90" s="585" t="s">
        <v>2806</v>
      </c>
      <c r="M90" s="586">
        <f>IFERROR(VLOOKUP(L90,REAJUSTE!$O:$R,4,FALSE),"")</f>
        <v>1.0389999999999999</v>
      </c>
    </row>
    <row r="91" spans="1:13" ht="24.95" customHeight="1" x14ac:dyDescent="0.2">
      <c r="A91" s="587">
        <v>40846</v>
      </c>
      <c r="B91" s="537" t="s">
        <v>15338</v>
      </c>
      <c r="C91" s="169" t="s">
        <v>8</v>
      </c>
      <c r="D91" s="588">
        <f t="shared" si="1"/>
        <v>276.7</v>
      </c>
      <c r="E91" s="371" t="s">
        <v>2962</v>
      </c>
      <c r="I91" s="589">
        <v>266.31</v>
      </c>
      <c r="J91" s="589"/>
      <c r="L91" s="585" t="s">
        <v>2806</v>
      </c>
      <c r="M91" s="586">
        <f>IFERROR(VLOOKUP(L91,REAJUSTE!$O:$R,4,FALSE),"")</f>
        <v>1.0389999999999999</v>
      </c>
    </row>
    <row r="92" spans="1:13" ht="24.95" customHeight="1" x14ac:dyDescent="0.2">
      <c r="A92" s="587">
        <v>40879</v>
      </c>
      <c r="B92" s="537" t="s">
        <v>15339</v>
      </c>
      <c r="C92" s="169" t="s">
        <v>8</v>
      </c>
      <c r="D92" s="588">
        <f t="shared" si="1"/>
        <v>87.42</v>
      </c>
      <c r="E92" s="371"/>
      <c r="I92" s="589">
        <v>84.14</v>
      </c>
      <c r="J92" s="589"/>
      <c r="L92" s="585" t="s">
        <v>2806</v>
      </c>
      <c r="M92" s="586">
        <f>IFERROR(VLOOKUP(L92,REAJUSTE!$O:$R,4,FALSE),"")</f>
        <v>1.0389999999999999</v>
      </c>
    </row>
    <row r="93" spans="1:13" ht="24.95" customHeight="1" x14ac:dyDescent="0.2">
      <c r="A93" s="587">
        <v>40877</v>
      </c>
      <c r="B93" s="537" t="s">
        <v>122</v>
      </c>
      <c r="C93" s="169" t="s">
        <v>8</v>
      </c>
      <c r="D93" s="588">
        <f t="shared" si="1"/>
        <v>117.36</v>
      </c>
      <c r="E93" s="371" t="s">
        <v>2962</v>
      </c>
      <c r="I93" s="589">
        <v>112.95</v>
      </c>
      <c r="J93" s="589"/>
      <c r="L93" s="585" t="s">
        <v>2806</v>
      </c>
      <c r="M93" s="586">
        <f>IFERROR(VLOOKUP(L93,REAJUSTE!$O:$R,4,FALSE),"")</f>
        <v>1.0389999999999999</v>
      </c>
    </row>
    <row r="94" spans="1:13" ht="24.95" customHeight="1" x14ac:dyDescent="0.2">
      <c r="A94" s="587">
        <v>43341</v>
      </c>
      <c r="B94" s="537" t="s">
        <v>15340</v>
      </c>
      <c r="C94" s="169" t="s">
        <v>8</v>
      </c>
      <c r="D94" s="588">
        <f t="shared" si="1"/>
        <v>120.29</v>
      </c>
      <c r="E94" s="371" t="s">
        <v>2962</v>
      </c>
      <c r="I94" s="589">
        <v>115.77</v>
      </c>
      <c r="J94" s="589"/>
      <c r="L94" s="585" t="s">
        <v>2806</v>
      </c>
      <c r="M94" s="586">
        <f>IFERROR(VLOOKUP(L94,REAJUSTE!$O:$R,4,FALSE),"")</f>
        <v>1.0389999999999999</v>
      </c>
    </row>
    <row r="95" spans="1:13" ht="24.95" customHeight="1" x14ac:dyDescent="0.2">
      <c r="A95" s="587">
        <v>40867</v>
      </c>
      <c r="B95" s="537" t="s">
        <v>123</v>
      </c>
      <c r="C95" s="169" t="s">
        <v>742</v>
      </c>
      <c r="D95" s="588">
        <f t="shared" si="1"/>
        <v>2.78</v>
      </c>
      <c r="E95" s="371"/>
      <c r="I95" s="589">
        <v>2.68</v>
      </c>
      <c r="J95" s="589"/>
      <c r="L95" s="585" t="s">
        <v>2806</v>
      </c>
      <c r="M95" s="586">
        <f>IFERROR(VLOOKUP(L95,REAJUSTE!$O:$R,4,FALSE),"")</f>
        <v>1.0389999999999999</v>
      </c>
    </row>
    <row r="96" spans="1:13" ht="24.95" customHeight="1" x14ac:dyDescent="0.2">
      <c r="A96" s="587">
        <v>101196</v>
      </c>
      <c r="B96" s="537" t="s">
        <v>15341</v>
      </c>
      <c r="C96" s="169" t="s">
        <v>8</v>
      </c>
      <c r="D96" s="588">
        <f t="shared" si="1"/>
        <v>2283.3200000000002</v>
      </c>
      <c r="E96" s="371"/>
      <c r="I96" s="590">
        <v>2197.61</v>
      </c>
      <c r="J96" s="590"/>
      <c r="L96" s="585" t="s">
        <v>2806</v>
      </c>
      <c r="M96" s="586">
        <f>IFERROR(VLOOKUP(L96,REAJUSTE!$O:$R,4,FALSE),"")</f>
        <v>1.0389999999999999</v>
      </c>
    </row>
    <row r="97" spans="1:13" ht="24.95" customHeight="1" x14ac:dyDescent="0.2">
      <c r="A97" s="587">
        <v>40763</v>
      </c>
      <c r="B97" s="537" t="s">
        <v>2963</v>
      </c>
      <c r="C97" s="169" t="s">
        <v>742</v>
      </c>
      <c r="D97" s="588">
        <f t="shared" si="1"/>
        <v>0.85</v>
      </c>
      <c r="E97" s="371"/>
      <c r="I97" s="589">
        <v>0.82</v>
      </c>
      <c r="J97" s="589"/>
      <c r="L97" s="585" t="s">
        <v>2806</v>
      </c>
      <c r="M97" s="586">
        <f>IFERROR(VLOOKUP(L97,REAJUSTE!$O:$R,4,FALSE),"")</f>
        <v>1.0389999999999999</v>
      </c>
    </row>
    <row r="98" spans="1:13" ht="24.95" customHeight="1" x14ac:dyDescent="0.2">
      <c r="A98" s="587">
        <v>40765</v>
      </c>
      <c r="B98" s="537" t="s">
        <v>2964</v>
      </c>
      <c r="C98" s="169" t="s">
        <v>742</v>
      </c>
      <c r="D98" s="588">
        <f t="shared" si="1"/>
        <v>6.06</v>
      </c>
      <c r="E98" s="371"/>
      <c r="I98" s="589">
        <v>5.83</v>
      </c>
      <c r="J98" s="589"/>
      <c r="L98" s="585" t="s">
        <v>2806</v>
      </c>
      <c r="M98" s="586">
        <f>IFERROR(VLOOKUP(L98,REAJUSTE!$O:$R,4,FALSE),"")</f>
        <v>1.0389999999999999</v>
      </c>
    </row>
    <row r="99" spans="1:13" ht="24.95" customHeight="1" x14ac:dyDescent="0.2">
      <c r="A99" s="587">
        <v>40757</v>
      </c>
      <c r="B99" s="537" t="s">
        <v>124</v>
      </c>
      <c r="C99" s="169" t="s">
        <v>741</v>
      </c>
      <c r="D99" s="588">
        <f t="shared" si="1"/>
        <v>18.7</v>
      </c>
      <c r="E99" s="371"/>
      <c r="I99" s="589">
        <v>18</v>
      </c>
      <c r="J99" s="589"/>
      <c r="L99" s="585" t="s">
        <v>2806</v>
      </c>
      <c r="M99" s="586">
        <f>IFERROR(VLOOKUP(L99,REAJUSTE!$O:$R,4,FALSE),"")</f>
        <v>1.0389999999999999</v>
      </c>
    </row>
    <row r="100" spans="1:13" ht="24.95" customHeight="1" x14ac:dyDescent="0.2">
      <c r="A100" s="587">
        <v>40758</v>
      </c>
      <c r="B100" s="537" t="s">
        <v>125</v>
      </c>
      <c r="C100" s="169" t="s">
        <v>741</v>
      </c>
      <c r="D100" s="588">
        <f t="shared" si="1"/>
        <v>20.149999999999999</v>
      </c>
      <c r="E100" s="371"/>
      <c r="I100" s="589">
        <v>19.39</v>
      </c>
      <c r="J100" s="589"/>
      <c r="L100" s="585" t="s">
        <v>2806</v>
      </c>
      <c r="M100" s="586">
        <f>IFERROR(VLOOKUP(L100,REAJUSTE!$O:$R,4,FALSE),"")</f>
        <v>1.0389999999999999</v>
      </c>
    </row>
    <row r="101" spans="1:13" ht="24.95" customHeight="1" x14ac:dyDescent="0.2">
      <c r="A101" s="587">
        <v>40761</v>
      </c>
      <c r="B101" s="537" t="s">
        <v>15342</v>
      </c>
      <c r="C101" s="169" t="s">
        <v>741</v>
      </c>
      <c r="D101" s="588">
        <f t="shared" si="1"/>
        <v>46.97</v>
      </c>
      <c r="E101" s="371"/>
      <c r="I101" s="589">
        <v>45.21</v>
      </c>
      <c r="J101" s="589"/>
      <c r="L101" s="585" t="s">
        <v>2806</v>
      </c>
      <c r="M101" s="586">
        <f>IFERROR(VLOOKUP(L101,REAJUSTE!$O:$R,4,FALSE),"")</f>
        <v>1.0389999999999999</v>
      </c>
    </row>
    <row r="102" spans="1:13" ht="24.95" customHeight="1" x14ac:dyDescent="0.2">
      <c r="A102" s="587">
        <v>40759</v>
      </c>
      <c r="B102" s="537" t="s">
        <v>126</v>
      </c>
      <c r="C102" s="169" t="s">
        <v>741</v>
      </c>
      <c r="D102" s="588">
        <f t="shared" si="1"/>
        <v>20.56</v>
      </c>
      <c r="E102" s="371"/>
      <c r="I102" s="589">
        <v>19.79</v>
      </c>
      <c r="J102" s="589"/>
      <c r="L102" s="585" t="s">
        <v>2806</v>
      </c>
      <c r="M102" s="586">
        <f>IFERROR(VLOOKUP(L102,REAJUSTE!$O:$R,4,FALSE),"")</f>
        <v>1.0389999999999999</v>
      </c>
    </row>
    <row r="103" spans="1:13" ht="24.95" customHeight="1" x14ac:dyDescent="0.2">
      <c r="A103" s="587">
        <v>40760</v>
      </c>
      <c r="B103" s="537" t="s">
        <v>15343</v>
      </c>
      <c r="C103" s="169" t="s">
        <v>741</v>
      </c>
      <c r="D103" s="588">
        <f t="shared" si="1"/>
        <v>21.16</v>
      </c>
      <c r="E103" s="371"/>
      <c r="I103" s="589">
        <v>20.37</v>
      </c>
      <c r="J103" s="589"/>
      <c r="L103" s="585" t="s">
        <v>2806</v>
      </c>
      <c r="M103" s="586">
        <f>IFERROR(VLOOKUP(L103,REAJUSTE!$O:$R,4,FALSE),"")</f>
        <v>1.0389999999999999</v>
      </c>
    </row>
    <row r="104" spans="1:13" ht="24.95" customHeight="1" x14ac:dyDescent="0.2">
      <c r="A104" s="587">
        <v>41069</v>
      </c>
      <c r="B104" s="537" t="s">
        <v>127</v>
      </c>
      <c r="C104" s="169" t="s">
        <v>742</v>
      </c>
      <c r="D104" s="588">
        <f t="shared" si="1"/>
        <v>9.65</v>
      </c>
      <c r="E104" s="371"/>
      <c r="I104" s="589">
        <v>9.2899999999999991</v>
      </c>
      <c r="J104" s="589"/>
      <c r="L104" s="585" t="s">
        <v>2806</v>
      </c>
      <c r="M104" s="586">
        <f>IFERROR(VLOOKUP(L104,REAJUSTE!$O:$R,4,FALSE),"")</f>
        <v>1.0389999999999999</v>
      </c>
    </row>
    <row r="105" spans="1:13" ht="24.95" customHeight="1" x14ac:dyDescent="0.2">
      <c r="A105" s="587">
        <v>40985</v>
      </c>
      <c r="B105" s="537" t="s">
        <v>2965</v>
      </c>
      <c r="C105" s="169" t="s">
        <v>742</v>
      </c>
      <c r="D105" s="588">
        <f t="shared" si="1"/>
        <v>8.36</v>
      </c>
      <c r="E105" s="371"/>
      <c r="I105" s="589">
        <v>8.0500000000000007</v>
      </c>
      <c r="J105" s="589"/>
      <c r="L105" s="585" t="s">
        <v>2806</v>
      </c>
      <c r="M105" s="586">
        <f>IFERROR(VLOOKUP(L105,REAJUSTE!$O:$R,4,FALSE),"")</f>
        <v>1.0389999999999999</v>
      </c>
    </row>
    <row r="106" spans="1:13" ht="24.95" customHeight="1" x14ac:dyDescent="0.2">
      <c r="A106" s="587">
        <v>40868</v>
      </c>
      <c r="B106" s="537" t="s">
        <v>2966</v>
      </c>
      <c r="C106" s="169" t="s">
        <v>742</v>
      </c>
      <c r="D106" s="588">
        <f t="shared" si="1"/>
        <v>13.07</v>
      </c>
      <c r="E106" s="371"/>
      <c r="I106" s="589">
        <v>12.58</v>
      </c>
      <c r="J106" s="589"/>
      <c r="L106" s="585" t="s">
        <v>2806</v>
      </c>
      <c r="M106" s="586">
        <f>IFERROR(VLOOKUP(L106,REAJUSTE!$O:$R,4,FALSE),"")</f>
        <v>1.0389999999999999</v>
      </c>
    </row>
    <row r="107" spans="1:13" ht="24.95" customHeight="1" x14ac:dyDescent="0.2">
      <c r="A107" s="587">
        <v>40816</v>
      </c>
      <c r="B107" s="537" t="s">
        <v>128</v>
      </c>
      <c r="C107" s="169" t="s">
        <v>742</v>
      </c>
      <c r="D107" s="588">
        <f t="shared" si="1"/>
        <v>0.83</v>
      </c>
      <c r="E107" s="371"/>
      <c r="I107" s="589">
        <v>0.8</v>
      </c>
      <c r="J107" s="589"/>
      <c r="L107" s="585" t="s">
        <v>2806</v>
      </c>
      <c r="M107" s="586">
        <f>IFERROR(VLOOKUP(L107,REAJUSTE!$O:$R,4,FALSE),"")</f>
        <v>1.0389999999999999</v>
      </c>
    </row>
    <row r="108" spans="1:13" ht="24.95" customHeight="1" x14ac:dyDescent="0.2">
      <c r="A108" s="587">
        <v>40817</v>
      </c>
      <c r="B108" s="537" t="s">
        <v>130</v>
      </c>
      <c r="C108" s="169" t="s">
        <v>742</v>
      </c>
      <c r="D108" s="588">
        <f t="shared" si="1"/>
        <v>6.61</v>
      </c>
      <c r="E108" s="371" t="s">
        <v>2962</v>
      </c>
      <c r="I108" s="589">
        <v>6.36</v>
      </c>
      <c r="J108" s="589"/>
      <c r="L108" s="585" t="s">
        <v>2806</v>
      </c>
      <c r="M108" s="586">
        <f>IFERROR(VLOOKUP(L108,REAJUSTE!$O:$R,4,FALSE),"")</f>
        <v>1.0389999999999999</v>
      </c>
    </row>
    <row r="109" spans="1:13" ht="24.95" customHeight="1" x14ac:dyDescent="0.2">
      <c r="A109" s="587">
        <v>40850</v>
      </c>
      <c r="B109" s="537" t="s">
        <v>131</v>
      </c>
      <c r="C109" s="169" t="s">
        <v>742</v>
      </c>
      <c r="D109" s="588">
        <f t="shared" si="1"/>
        <v>1.57</v>
      </c>
      <c r="E109" s="371" t="s">
        <v>2962</v>
      </c>
      <c r="I109" s="589">
        <v>1.51</v>
      </c>
      <c r="J109" s="589"/>
      <c r="L109" s="585" t="s">
        <v>2806</v>
      </c>
      <c r="M109" s="586">
        <f>IFERROR(VLOOKUP(L109,REAJUSTE!$O:$R,4,FALSE),"")</f>
        <v>1.0389999999999999</v>
      </c>
    </row>
    <row r="110" spans="1:13" ht="24.95" customHeight="1" x14ac:dyDescent="0.2">
      <c r="A110" s="587">
        <v>40851</v>
      </c>
      <c r="B110" s="537" t="s">
        <v>132</v>
      </c>
      <c r="C110" s="169" t="s">
        <v>742</v>
      </c>
      <c r="D110" s="588">
        <f t="shared" si="1"/>
        <v>4.2</v>
      </c>
      <c r="E110" s="371" t="s">
        <v>2962</v>
      </c>
      <c r="I110" s="589">
        <v>4.04</v>
      </c>
      <c r="J110" s="589"/>
      <c r="L110" s="585" t="s">
        <v>2806</v>
      </c>
      <c r="M110" s="586">
        <f>IFERROR(VLOOKUP(L110,REAJUSTE!$O:$R,4,FALSE),"")</f>
        <v>1.0389999999999999</v>
      </c>
    </row>
    <row r="111" spans="1:13" ht="24.95" customHeight="1" x14ac:dyDescent="0.2">
      <c r="A111" s="587">
        <v>40852</v>
      </c>
      <c r="B111" s="537" t="s">
        <v>133</v>
      </c>
      <c r="C111" s="169" t="s">
        <v>742</v>
      </c>
      <c r="D111" s="588">
        <f t="shared" si="1"/>
        <v>1.71</v>
      </c>
      <c r="E111" s="371" t="s">
        <v>2962</v>
      </c>
      <c r="I111" s="589">
        <v>1.65</v>
      </c>
      <c r="J111" s="589"/>
      <c r="L111" s="585" t="s">
        <v>2806</v>
      </c>
      <c r="M111" s="586">
        <f>IFERROR(VLOOKUP(L111,REAJUSTE!$O:$R,4,FALSE),"")</f>
        <v>1.0389999999999999</v>
      </c>
    </row>
    <row r="112" spans="1:13" ht="24.95" customHeight="1" x14ac:dyDescent="0.2">
      <c r="A112" s="587">
        <v>40853</v>
      </c>
      <c r="B112" s="537" t="s">
        <v>134</v>
      </c>
      <c r="C112" s="169" t="s">
        <v>742</v>
      </c>
      <c r="D112" s="588">
        <f t="shared" si="1"/>
        <v>5.85</v>
      </c>
      <c r="E112" s="371" t="s">
        <v>2962</v>
      </c>
      <c r="I112" s="589">
        <v>5.63</v>
      </c>
      <c r="J112" s="589"/>
      <c r="L112" s="585" t="s">
        <v>2806</v>
      </c>
      <c r="M112" s="586">
        <f>IFERROR(VLOOKUP(L112,REAJUSTE!$O:$R,4,FALSE),"")</f>
        <v>1.0389999999999999</v>
      </c>
    </row>
    <row r="113" spans="1:13" ht="24.95" customHeight="1" x14ac:dyDescent="0.2">
      <c r="A113" s="587">
        <v>40854</v>
      </c>
      <c r="B113" s="537" t="s">
        <v>135</v>
      </c>
      <c r="C113" s="169" t="s">
        <v>742</v>
      </c>
      <c r="D113" s="588">
        <f t="shared" si="1"/>
        <v>1.82</v>
      </c>
      <c r="E113" s="371" t="s">
        <v>2962</v>
      </c>
      <c r="I113" s="589">
        <v>1.75</v>
      </c>
      <c r="J113" s="589"/>
      <c r="L113" s="585" t="s">
        <v>2806</v>
      </c>
      <c r="M113" s="586">
        <f>IFERROR(VLOOKUP(L113,REAJUSTE!$O:$R,4,FALSE),"")</f>
        <v>1.0389999999999999</v>
      </c>
    </row>
    <row r="114" spans="1:13" ht="24.95" customHeight="1" x14ac:dyDescent="0.2">
      <c r="A114" s="587">
        <v>40855</v>
      </c>
      <c r="B114" s="537" t="s">
        <v>136</v>
      </c>
      <c r="C114" s="169" t="s">
        <v>742</v>
      </c>
      <c r="D114" s="588">
        <f t="shared" si="1"/>
        <v>7.83</v>
      </c>
      <c r="E114" s="371" t="s">
        <v>2962</v>
      </c>
      <c r="I114" s="589">
        <v>7.54</v>
      </c>
      <c r="J114" s="589"/>
      <c r="L114" s="585" t="s">
        <v>2806</v>
      </c>
      <c r="M114" s="586">
        <f>IFERROR(VLOOKUP(L114,REAJUSTE!$O:$R,4,FALSE),"")</f>
        <v>1.0389999999999999</v>
      </c>
    </row>
    <row r="115" spans="1:13" ht="24.95" customHeight="1" x14ac:dyDescent="0.2">
      <c r="A115" s="587">
        <v>40856</v>
      </c>
      <c r="B115" s="537" t="s">
        <v>137</v>
      </c>
      <c r="C115" s="169" t="s">
        <v>742</v>
      </c>
      <c r="D115" s="588">
        <f t="shared" si="1"/>
        <v>2.16</v>
      </c>
      <c r="E115" s="371" t="s">
        <v>2962</v>
      </c>
      <c r="I115" s="589">
        <v>2.08</v>
      </c>
      <c r="J115" s="589"/>
      <c r="L115" s="585" t="s">
        <v>2806</v>
      </c>
      <c r="M115" s="586">
        <f>IFERROR(VLOOKUP(L115,REAJUSTE!$O:$R,4,FALSE),"")</f>
        <v>1.0389999999999999</v>
      </c>
    </row>
    <row r="116" spans="1:13" ht="24.95" customHeight="1" x14ac:dyDescent="0.2">
      <c r="A116" s="587">
        <v>40857</v>
      </c>
      <c r="B116" s="537" t="s">
        <v>138</v>
      </c>
      <c r="C116" s="169" t="s">
        <v>742</v>
      </c>
      <c r="D116" s="588">
        <f t="shared" si="1"/>
        <v>10.43</v>
      </c>
      <c r="E116" s="371" t="s">
        <v>2962</v>
      </c>
      <c r="I116" s="589">
        <v>10.039999999999999</v>
      </c>
      <c r="J116" s="589"/>
      <c r="L116" s="585" t="s">
        <v>2806</v>
      </c>
      <c r="M116" s="586">
        <f>IFERROR(VLOOKUP(L116,REAJUSTE!$O:$R,4,FALSE),"")</f>
        <v>1.0389999999999999</v>
      </c>
    </row>
    <row r="117" spans="1:13" ht="24.95" customHeight="1" x14ac:dyDescent="0.2">
      <c r="A117" s="587">
        <v>40894</v>
      </c>
      <c r="B117" s="537" t="s">
        <v>139</v>
      </c>
      <c r="C117" s="169" t="s">
        <v>779</v>
      </c>
      <c r="D117" s="588">
        <f t="shared" si="1"/>
        <v>29.37</v>
      </c>
      <c r="E117" s="371"/>
      <c r="I117" s="589">
        <v>28.27</v>
      </c>
      <c r="J117" s="589"/>
      <c r="L117" s="585" t="s">
        <v>2806</v>
      </c>
      <c r="M117" s="586">
        <f>IFERROR(VLOOKUP(L117,REAJUSTE!$O:$R,4,FALSE),"")</f>
        <v>1.0389999999999999</v>
      </c>
    </row>
    <row r="118" spans="1:13" ht="24.95" customHeight="1" x14ac:dyDescent="0.2">
      <c r="A118" s="587">
        <v>40895</v>
      </c>
      <c r="B118" s="537" t="s">
        <v>2967</v>
      </c>
      <c r="C118" s="169" t="s">
        <v>779</v>
      </c>
      <c r="D118" s="588">
        <f t="shared" si="1"/>
        <v>52.48</v>
      </c>
      <c r="E118" s="371"/>
      <c r="I118" s="589">
        <v>50.51</v>
      </c>
      <c r="J118" s="589"/>
      <c r="L118" s="585" t="s">
        <v>2806</v>
      </c>
      <c r="M118" s="586">
        <f>IFERROR(VLOOKUP(L118,REAJUSTE!$O:$R,4,FALSE),"")</f>
        <v>1.0389999999999999</v>
      </c>
    </row>
    <row r="119" spans="1:13" ht="24.95" customHeight="1" x14ac:dyDescent="0.2">
      <c r="A119" s="587">
        <v>40869</v>
      </c>
      <c r="B119" s="537" t="s">
        <v>15344</v>
      </c>
      <c r="C119" s="169" t="s">
        <v>742</v>
      </c>
      <c r="D119" s="588">
        <f t="shared" si="1"/>
        <v>5.47</v>
      </c>
      <c r="E119" s="371" t="s">
        <v>2962</v>
      </c>
      <c r="I119" s="589">
        <v>5.26</v>
      </c>
      <c r="J119" s="589"/>
      <c r="L119" s="585" t="s">
        <v>2806</v>
      </c>
      <c r="M119" s="586">
        <f>IFERROR(VLOOKUP(L119,REAJUSTE!$O:$R,4,FALSE),"")</f>
        <v>1.0389999999999999</v>
      </c>
    </row>
    <row r="120" spans="1:13" ht="24.95" customHeight="1" x14ac:dyDescent="0.2">
      <c r="A120" s="587">
        <v>40881</v>
      </c>
      <c r="B120" s="537" t="s">
        <v>15345</v>
      </c>
      <c r="C120" s="169" t="s">
        <v>742</v>
      </c>
      <c r="D120" s="588">
        <f t="shared" si="1"/>
        <v>5.47</v>
      </c>
      <c r="E120" s="371"/>
      <c r="I120" s="589">
        <v>5.26</v>
      </c>
      <c r="J120" s="589"/>
      <c r="L120" s="585" t="s">
        <v>2806</v>
      </c>
      <c r="M120" s="586">
        <f>IFERROR(VLOOKUP(L120,REAJUSTE!$O:$R,4,FALSE),"")</f>
        <v>1.0389999999999999</v>
      </c>
    </row>
    <row r="121" spans="1:13" ht="24.95" customHeight="1" x14ac:dyDescent="0.2">
      <c r="A121" s="587">
        <v>40870</v>
      </c>
      <c r="B121" s="537" t="s">
        <v>15346</v>
      </c>
      <c r="C121" s="169" t="s">
        <v>742</v>
      </c>
      <c r="D121" s="588">
        <f t="shared" si="1"/>
        <v>12.49</v>
      </c>
      <c r="E121" s="371" t="s">
        <v>2962</v>
      </c>
      <c r="I121" s="589">
        <v>12.02</v>
      </c>
      <c r="J121" s="589"/>
      <c r="L121" s="585" t="s">
        <v>2806</v>
      </c>
      <c r="M121" s="586">
        <f>IFERROR(VLOOKUP(L121,REAJUSTE!$O:$R,4,FALSE),"")</f>
        <v>1.0389999999999999</v>
      </c>
    </row>
    <row r="122" spans="1:13" ht="24.95" customHeight="1" x14ac:dyDescent="0.2">
      <c r="A122" s="587">
        <v>40860</v>
      </c>
      <c r="B122" s="537" t="s">
        <v>15347</v>
      </c>
      <c r="C122" s="169" t="s">
        <v>742</v>
      </c>
      <c r="D122" s="588">
        <f t="shared" si="1"/>
        <v>43.84</v>
      </c>
      <c r="E122" s="371" t="s">
        <v>2962</v>
      </c>
      <c r="I122" s="589">
        <v>42.19</v>
      </c>
      <c r="J122" s="589"/>
      <c r="L122" s="585" t="s">
        <v>2806</v>
      </c>
      <c r="M122" s="586">
        <f>IFERROR(VLOOKUP(L122,REAJUSTE!$O:$R,4,FALSE),"")</f>
        <v>1.0389999999999999</v>
      </c>
    </row>
    <row r="123" spans="1:13" ht="24.95" customHeight="1" x14ac:dyDescent="0.2">
      <c r="A123" s="587">
        <v>40864</v>
      </c>
      <c r="B123" s="537" t="s">
        <v>15348</v>
      </c>
      <c r="C123" s="169" t="s">
        <v>8</v>
      </c>
      <c r="D123" s="588">
        <f t="shared" si="1"/>
        <v>450.64</v>
      </c>
      <c r="E123" s="371" t="s">
        <v>2962</v>
      </c>
      <c r="I123" s="589">
        <v>433.72</v>
      </c>
      <c r="J123" s="589"/>
      <c r="L123" s="585" t="s">
        <v>2806</v>
      </c>
      <c r="M123" s="586">
        <f>IFERROR(VLOOKUP(L123,REAJUSTE!$O:$R,4,FALSE),"")</f>
        <v>1.0389999999999999</v>
      </c>
    </row>
    <row r="124" spans="1:13" ht="24.95" customHeight="1" x14ac:dyDescent="0.2">
      <c r="A124" s="587">
        <v>40861</v>
      </c>
      <c r="B124" s="537" t="s">
        <v>15349</v>
      </c>
      <c r="C124" s="169" t="s">
        <v>742</v>
      </c>
      <c r="D124" s="588">
        <f t="shared" si="1"/>
        <v>67.42</v>
      </c>
      <c r="E124" s="371" t="s">
        <v>2962</v>
      </c>
      <c r="I124" s="589">
        <v>64.89</v>
      </c>
      <c r="J124" s="589"/>
      <c r="L124" s="585" t="s">
        <v>2806</v>
      </c>
      <c r="M124" s="586">
        <f>IFERROR(VLOOKUP(L124,REAJUSTE!$O:$R,4,FALSE),"")</f>
        <v>1.0389999999999999</v>
      </c>
    </row>
    <row r="125" spans="1:13" ht="24.95" customHeight="1" x14ac:dyDescent="0.2">
      <c r="A125" s="587">
        <v>40865</v>
      </c>
      <c r="B125" s="537" t="s">
        <v>140</v>
      </c>
      <c r="C125" s="169" t="s">
        <v>8</v>
      </c>
      <c r="D125" s="588">
        <f t="shared" si="1"/>
        <v>669.94</v>
      </c>
      <c r="E125" s="371" t="s">
        <v>2962</v>
      </c>
      <c r="I125" s="589">
        <v>644.79</v>
      </c>
      <c r="J125" s="589"/>
      <c r="L125" s="585" t="s">
        <v>2806</v>
      </c>
      <c r="M125" s="586">
        <f>IFERROR(VLOOKUP(L125,REAJUSTE!$O:$R,4,FALSE),"")</f>
        <v>1.0389999999999999</v>
      </c>
    </row>
    <row r="126" spans="1:13" ht="24.95" customHeight="1" x14ac:dyDescent="0.2">
      <c r="A126" s="587">
        <v>40880</v>
      </c>
      <c r="B126" s="537" t="s">
        <v>15350</v>
      </c>
      <c r="C126" s="169" t="s">
        <v>742</v>
      </c>
      <c r="D126" s="588">
        <f t="shared" si="1"/>
        <v>47.24</v>
      </c>
      <c r="E126" s="371"/>
      <c r="I126" s="589">
        <v>45.47</v>
      </c>
      <c r="J126" s="589"/>
      <c r="L126" s="585" t="s">
        <v>2806</v>
      </c>
      <c r="M126" s="586">
        <f>IFERROR(VLOOKUP(L126,REAJUSTE!$O:$R,4,FALSE),"")</f>
        <v>1.0389999999999999</v>
      </c>
    </row>
    <row r="127" spans="1:13" ht="24.95" customHeight="1" x14ac:dyDescent="0.2">
      <c r="A127" s="587">
        <v>40858</v>
      </c>
      <c r="B127" s="537" t="s">
        <v>141</v>
      </c>
      <c r="C127" s="169" t="s">
        <v>742</v>
      </c>
      <c r="D127" s="588">
        <f t="shared" si="1"/>
        <v>39.64</v>
      </c>
      <c r="E127" s="371" t="s">
        <v>2962</v>
      </c>
      <c r="I127" s="589">
        <v>38.15</v>
      </c>
      <c r="J127" s="589"/>
      <c r="L127" s="585" t="s">
        <v>2806</v>
      </c>
      <c r="M127" s="586">
        <f>IFERROR(VLOOKUP(L127,REAJUSTE!$O:$R,4,FALSE),"")</f>
        <v>1.0389999999999999</v>
      </c>
    </row>
    <row r="128" spans="1:13" ht="24.95" customHeight="1" x14ac:dyDescent="0.2">
      <c r="A128" s="587">
        <v>40862</v>
      </c>
      <c r="B128" s="537" t="s">
        <v>142</v>
      </c>
      <c r="C128" s="169" t="s">
        <v>8</v>
      </c>
      <c r="D128" s="588">
        <f t="shared" si="1"/>
        <v>406.79</v>
      </c>
      <c r="E128" s="371" t="s">
        <v>2962</v>
      </c>
      <c r="I128" s="589">
        <v>391.52</v>
      </c>
      <c r="J128" s="589"/>
      <c r="L128" s="585" t="s">
        <v>2806</v>
      </c>
      <c r="M128" s="586">
        <f>IFERROR(VLOOKUP(L128,REAJUSTE!$O:$R,4,FALSE),"")</f>
        <v>1.0389999999999999</v>
      </c>
    </row>
    <row r="129" spans="1:13" ht="24.95" customHeight="1" x14ac:dyDescent="0.2">
      <c r="A129" s="587">
        <v>40859</v>
      </c>
      <c r="B129" s="537" t="s">
        <v>143</v>
      </c>
      <c r="C129" s="169" t="s">
        <v>742</v>
      </c>
      <c r="D129" s="588">
        <f t="shared" si="1"/>
        <v>67.25</v>
      </c>
      <c r="E129" s="371" t="s">
        <v>2962</v>
      </c>
      <c r="I129" s="589">
        <v>64.73</v>
      </c>
      <c r="J129" s="589"/>
      <c r="L129" s="585" t="s">
        <v>2806</v>
      </c>
      <c r="M129" s="586">
        <f>IFERROR(VLOOKUP(L129,REAJUSTE!$O:$R,4,FALSE),"")</f>
        <v>1.0389999999999999</v>
      </c>
    </row>
    <row r="130" spans="1:13" ht="24.95" customHeight="1" x14ac:dyDescent="0.2">
      <c r="A130" s="587">
        <v>40863</v>
      </c>
      <c r="B130" s="537" t="s">
        <v>144</v>
      </c>
      <c r="C130" s="169" t="s">
        <v>8</v>
      </c>
      <c r="D130" s="588">
        <f t="shared" si="1"/>
        <v>695.27</v>
      </c>
      <c r="E130" s="371" t="s">
        <v>2962</v>
      </c>
      <c r="I130" s="589">
        <v>669.17</v>
      </c>
      <c r="J130" s="589"/>
      <c r="L130" s="585" t="s">
        <v>2806</v>
      </c>
      <c r="M130" s="586">
        <f>IFERROR(VLOOKUP(L130,REAJUSTE!$O:$R,4,FALSE),"")</f>
        <v>1.0389999999999999</v>
      </c>
    </row>
    <row r="131" spans="1:13" ht="24.95" customHeight="1" x14ac:dyDescent="0.2">
      <c r="A131" s="587">
        <v>40883</v>
      </c>
      <c r="B131" s="537" t="s">
        <v>15351</v>
      </c>
      <c r="C131" s="169" t="s">
        <v>742</v>
      </c>
      <c r="D131" s="588">
        <f t="shared" si="1"/>
        <v>75.92</v>
      </c>
      <c r="E131" s="371" t="s">
        <v>2962</v>
      </c>
      <c r="I131" s="589">
        <v>73.069999999999993</v>
      </c>
      <c r="J131" s="589"/>
      <c r="L131" s="585" t="s">
        <v>2806</v>
      </c>
      <c r="M131" s="586">
        <f>IFERROR(VLOOKUP(L131,REAJUSTE!$O:$R,4,FALSE),"")</f>
        <v>1.0389999999999999</v>
      </c>
    </row>
    <row r="132" spans="1:13" ht="24.95" customHeight="1" x14ac:dyDescent="0.2">
      <c r="A132" s="587">
        <v>40885</v>
      </c>
      <c r="B132" s="537" t="s">
        <v>2968</v>
      </c>
      <c r="C132" s="169" t="s">
        <v>742</v>
      </c>
      <c r="D132" s="588">
        <f t="shared" si="1"/>
        <v>91.87</v>
      </c>
      <c r="E132" s="371" t="s">
        <v>2962</v>
      </c>
      <c r="I132" s="589">
        <v>88.42</v>
      </c>
      <c r="J132" s="589"/>
      <c r="L132" s="585" t="s">
        <v>2806</v>
      </c>
      <c r="M132" s="586">
        <f>IFERROR(VLOOKUP(L132,REAJUSTE!$O:$R,4,FALSE),"")</f>
        <v>1.0389999999999999</v>
      </c>
    </row>
    <row r="133" spans="1:13" ht="24.95" customHeight="1" x14ac:dyDescent="0.2">
      <c r="A133" s="587">
        <v>40897</v>
      </c>
      <c r="B133" s="537" t="s">
        <v>15352</v>
      </c>
      <c r="C133" s="169" t="s">
        <v>742</v>
      </c>
      <c r="D133" s="588">
        <f t="shared" si="1"/>
        <v>75.92</v>
      </c>
      <c r="E133" s="371"/>
      <c r="I133" s="589">
        <v>73.069999999999993</v>
      </c>
      <c r="J133" s="589"/>
      <c r="L133" s="585" t="s">
        <v>2806</v>
      </c>
      <c r="M133" s="586">
        <f>IFERROR(VLOOKUP(L133,REAJUSTE!$O:$R,4,FALSE),"")</f>
        <v>1.0389999999999999</v>
      </c>
    </row>
    <row r="134" spans="1:13" ht="24.95" customHeight="1" x14ac:dyDescent="0.2">
      <c r="A134" s="587">
        <v>40884</v>
      </c>
      <c r="B134" s="537" t="s">
        <v>15353</v>
      </c>
      <c r="C134" s="169" t="s">
        <v>742</v>
      </c>
      <c r="D134" s="588">
        <f t="shared" ref="D134:D197" si="2">IFERROR(ROUND(I134*M134,2),"")</f>
        <v>91.11</v>
      </c>
      <c r="E134" s="371" t="s">
        <v>2962</v>
      </c>
      <c r="I134" s="589">
        <v>87.69</v>
      </c>
      <c r="J134" s="589"/>
      <c r="L134" s="585" t="s">
        <v>2806</v>
      </c>
      <c r="M134" s="586">
        <f>IFERROR(VLOOKUP(L134,REAJUSTE!$O:$R,4,FALSE),"")</f>
        <v>1.0389999999999999</v>
      </c>
    </row>
    <row r="135" spans="1:13" ht="24.95" customHeight="1" x14ac:dyDescent="0.2">
      <c r="A135" s="587">
        <v>40898</v>
      </c>
      <c r="B135" s="537" t="s">
        <v>15354</v>
      </c>
      <c r="C135" s="169" t="s">
        <v>742</v>
      </c>
      <c r="D135" s="588">
        <f t="shared" si="2"/>
        <v>91.11</v>
      </c>
      <c r="E135" s="371"/>
      <c r="I135" s="589">
        <v>87.69</v>
      </c>
      <c r="J135" s="589"/>
      <c r="L135" s="585" t="s">
        <v>2806</v>
      </c>
      <c r="M135" s="586">
        <f>IFERROR(VLOOKUP(L135,REAJUSTE!$O:$R,4,FALSE),"")</f>
        <v>1.0389999999999999</v>
      </c>
    </row>
    <row r="136" spans="1:13" ht="24.95" customHeight="1" x14ac:dyDescent="0.2">
      <c r="A136" s="587">
        <v>40896</v>
      </c>
      <c r="B136" s="537" t="s">
        <v>15355</v>
      </c>
      <c r="C136" s="169" t="s">
        <v>742</v>
      </c>
      <c r="D136" s="588">
        <f t="shared" si="2"/>
        <v>91.87</v>
      </c>
      <c r="E136" s="371"/>
      <c r="I136" s="589">
        <v>88.42</v>
      </c>
      <c r="J136" s="589"/>
      <c r="L136" s="585" t="s">
        <v>2806</v>
      </c>
      <c r="M136" s="586">
        <f>IFERROR(VLOOKUP(L136,REAJUSTE!$O:$R,4,FALSE),"")</f>
        <v>1.0389999999999999</v>
      </c>
    </row>
    <row r="137" spans="1:13" ht="24.95" customHeight="1" x14ac:dyDescent="0.2">
      <c r="A137" s="587">
        <v>40886</v>
      </c>
      <c r="B137" s="537" t="s">
        <v>15356</v>
      </c>
      <c r="C137" s="169" t="s">
        <v>742</v>
      </c>
      <c r="D137" s="588">
        <f t="shared" si="2"/>
        <v>32.880000000000003</v>
      </c>
      <c r="E137" s="371" t="s">
        <v>2962</v>
      </c>
      <c r="I137" s="589">
        <v>31.65</v>
      </c>
      <c r="J137" s="589"/>
      <c r="L137" s="585" t="s">
        <v>2806</v>
      </c>
      <c r="M137" s="586">
        <f>IFERROR(VLOOKUP(L137,REAJUSTE!$O:$R,4,FALSE),"")</f>
        <v>1.0389999999999999</v>
      </c>
    </row>
    <row r="138" spans="1:13" ht="24.95" customHeight="1" x14ac:dyDescent="0.2">
      <c r="A138" s="587">
        <v>40887</v>
      </c>
      <c r="B138" s="537" t="s">
        <v>15357</v>
      </c>
      <c r="C138" s="169" t="s">
        <v>742</v>
      </c>
      <c r="D138" s="588">
        <f t="shared" si="2"/>
        <v>105.61</v>
      </c>
      <c r="E138" s="371" t="s">
        <v>2962</v>
      </c>
      <c r="I138" s="589">
        <v>101.65</v>
      </c>
      <c r="J138" s="589"/>
      <c r="L138" s="585" t="s">
        <v>2806</v>
      </c>
      <c r="M138" s="586">
        <f>IFERROR(VLOOKUP(L138,REAJUSTE!$O:$R,4,FALSE),"")</f>
        <v>1.0389999999999999</v>
      </c>
    </row>
    <row r="139" spans="1:13" ht="24.95" customHeight="1" x14ac:dyDescent="0.2">
      <c r="A139" s="587">
        <v>40888</v>
      </c>
      <c r="B139" s="537" t="s">
        <v>15358</v>
      </c>
      <c r="C139" s="169" t="s">
        <v>742</v>
      </c>
      <c r="D139" s="588">
        <f t="shared" si="2"/>
        <v>103.47</v>
      </c>
      <c r="E139" s="371" t="s">
        <v>2962</v>
      </c>
      <c r="I139" s="589">
        <v>99.59</v>
      </c>
      <c r="J139" s="589"/>
      <c r="L139" s="585" t="s">
        <v>2806</v>
      </c>
      <c r="M139" s="586">
        <f>IFERROR(VLOOKUP(L139,REAJUSTE!$O:$R,4,FALSE),"")</f>
        <v>1.0389999999999999</v>
      </c>
    </row>
    <row r="140" spans="1:13" ht="24.95" customHeight="1" x14ac:dyDescent="0.2">
      <c r="A140" s="587">
        <v>40889</v>
      </c>
      <c r="B140" s="537" t="s">
        <v>15359</v>
      </c>
      <c r="C140" s="169" t="s">
        <v>742</v>
      </c>
      <c r="D140" s="588">
        <f t="shared" si="2"/>
        <v>100.28</v>
      </c>
      <c r="E140" s="371" t="s">
        <v>2962</v>
      </c>
      <c r="I140" s="589">
        <v>96.52</v>
      </c>
      <c r="J140" s="589"/>
      <c r="L140" s="585" t="s">
        <v>2806</v>
      </c>
      <c r="M140" s="586">
        <f>IFERROR(VLOOKUP(L140,REAJUSTE!$O:$R,4,FALSE),"")</f>
        <v>1.0389999999999999</v>
      </c>
    </row>
    <row r="141" spans="1:13" ht="24.95" customHeight="1" x14ac:dyDescent="0.2">
      <c r="A141" s="587">
        <v>40818</v>
      </c>
      <c r="B141" s="537" t="s">
        <v>145</v>
      </c>
      <c r="C141" s="169" t="s">
        <v>742</v>
      </c>
      <c r="D141" s="588">
        <f t="shared" si="2"/>
        <v>0.69</v>
      </c>
      <c r="E141" s="371"/>
      <c r="I141" s="589">
        <v>0.66</v>
      </c>
      <c r="J141" s="589"/>
      <c r="L141" s="585" t="s">
        <v>2806</v>
      </c>
      <c r="M141" s="586">
        <f>IFERROR(VLOOKUP(L141,REAJUSTE!$O:$R,4,FALSE),"")</f>
        <v>1.0389999999999999</v>
      </c>
    </row>
    <row r="142" spans="1:13" ht="24.95" customHeight="1" x14ac:dyDescent="0.2">
      <c r="A142" s="587">
        <v>40819</v>
      </c>
      <c r="B142" s="537" t="s">
        <v>147</v>
      </c>
      <c r="C142" s="169" t="s">
        <v>742</v>
      </c>
      <c r="D142" s="588">
        <f t="shared" si="2"/>
        <v>1.96</v>
      </c>
      <c r="E142" s="371" t="s">
        <v>2962</v>
      </c>
      <c r="I142" s="589">
        <v>1.89</v>
      </c>
      <c r="J142" s="589"/>
      <c r="L142" s="585" t="s">
        <v>2806</v>
      </c>
      <c r="M142" s="586">
        <f>IFERROR(VLOOKUP(L142,REAJUSTE!$O:$R,4,FALSE),"")</f>
        <v>1.0389999999999999</v>
      </c>
    </row>
    <row r="143" spans="1:13" ht="24.95" customHeight="1" x14ac:dyDescent="0.2">
      <c r="A143" s="587">
        <v>40872</v>
      </c>
      <c r="B143" s="537" t="s">
        <v>15360</v>
      </c>
      <c r="C143" s="169" t="s">
        <v>8</v>
      </c>
      <c r="D143" s="588">
        <f t="shared" si="2"/>
        <v>69.39</v>
      </c>
      <c r="E143" s="371" t="s">
        <v>2962</v>
      </c>
      <c r="I143" s="589">
        <v>66.790000000000006</v>
      </c>
      <c r="J143" s="589"/>
      <c r="L143" s="585" t="s">
        <v>2806</v>
      </c>
      <c r="M143" s="586">
        <f>IFERROR(VLOOKUP(L143,REAJUSTE!$O:$R,4,FALSE),"")</f>
        <v>1.0389999999999999</v>
      </c>
    </row>
    <row r="144" spans="1:13" ht="24.95" customHeight="1" x14ac:dyDescent="0.2">
      <c r="A144" s="587">
        <v>40836</v>
      </c>
      <c r="B144" s="537" t="s">
        <v>148</v>
      </c>
      <c r="C144" s="169" t="s">
        <v>8</v>
      </c>
      <c r="D144" s="588">
        <f t="shared" si="2"/>
        <v>43.35</v>
      </c>
      <c r="E144" s="371" t="s">
        <v>2962</v>
      </c>
      <c r="I144" s="589">
        <v>41.72</v>
      </c>
      <c r="J144" s="589"/>
      <c r="L144" s="585" t="s">
        <v>2806</v>
      </c>
      <c r="M144" s="586">
        <f>IFERROR(VLOOKUP(L144,REAJUSTE!$O:$R,4,FALSE),"")</f>
        <v>1.0389999999999999</v>
      </c>
    </row>
    <row r="145" spans="1:13" ht="24.95" customHeight="1" x14ac:dyDescent="0.2">
      <c r="A145" s="587">
        <v>40837</v>
      </c>
      <c r="B145" s="537" t="s">
        <v>149</v>
      </c>
      <c r="C145" s="169" t="s">
        <v>8</v>
      </c>
      <c r="D145" s="588">
        <f t="shared" si="2"/>
        <v>302.02999999999997</v>
      </c>
      <c r="E145" s="371" t="s">
        <v>2962</v>
      </c>
      <c r="I145" s="589">
        <v>290.69</v>
      </c>
      <c r="J145" s="589"/>
      <c r="L145" s="585" t="s">
        <v>2806</v>
      </c>
      <c r="M145" s="586">
        <f>IFERROR(VLOOKUP(L145,REAJUSTE!$O:$R,4,FALSE),"")</f>
        <v>1.0389999999999999</v>
      </c>
    </row>
    <row r="146" spans="1:13" ht="24.95" customHeight="1" x14ac:dyDescent="0.2">
      <c r="A146" s="587">
        <v>41076</v>
      </c>
      <c r="B146" s="537" t="s">
        <v>150</v>
      </c>
      <c r="C146" s="169" t="s">
        <v>741</v>
      </c>
      <c r="D146" s="588">
        <f t="shared" si="2"/>
        <v>38.65</v>
      </c>
      <c r="E146" s="371"/>
      <c r="I146" s="589">
        <v>37.200000000000003</v>
      </c>
      <c r="J146" s="589"/>
      <c r="L146" s="585" t="s">
        <v>2806</v>
      </c>
      <c r="M146" s="586">
        <f>IFERROR(VLOOKUP(L146,REAJUSTE!$O:$R,4,FALSE),"")</f>
        <v>1.0389999999999999</v>
      </c>
    </row>
    <row r="147" spans="1:13" ht="24.95" customHeight="1" x14ac:dyDescent="0.2">
      <c r="A147" s="587">
        <v>41556</v>
      </c>
      <c r="B147" s="537" t="s">
        <v>15361</v>
      </c>
      <c r="C147" s="169" t="s">
        <v>741</v>
      </c>
      <c r="D147" s="588">
        <f t="shared" si="2"/>
        <v>43.01</v>
      </c>
      <c r="E147" s="371" t="s">
        <v>2962</v>
      </c>
      <c r="I147" s="589">
        <v>41.4</v>
      </c>
      <c r="J147" s="589"/>
      <c r="L147" s="585" t="s">
        <v>2806</v>
      </c>
      <c r="M147" s="586">
        <f>IFERROR(VLOOKUP(L147,REAJUSTE!$O:$R,4,FALSE),"")</f>
        <v>1.0389999999999999</v>
      </c>
    </row>
    <row r="148" spans="1:13" ht="24.95" customHeight="1" x14ac:dyDescent="0.2">
      <c r="A148" s="587">
        <v>43345</v>
      </c>
      <c r="B148" s="537" t="s">
        <v>151</v>
      </c>
      <c r="C148" s="169" t="s">
        <v>741</v>
      </c>
      <c r="D148" s="588">
        <f t="shared" si="2"/>
        <v>37.21</v>
      </c>
      <c r="E148" s="371"/>
      <c r="I148" s="589">
        <v>35.81</v>
      </c>
      <c r="J148" s="589"/>
      <c r="L148" s="585" t="s">
        <v>2806</v>
      </c>
      <c r="M148" s="586">
        <f>IFERROR(VLOOKUP(L148,REAJUSTE!$O:$R,4,FALSE),"")</f>
        <v>1.0389999999999999</v>
      </c>
    </row>
    <row r="149" spans="1:13" ht="24.95" customHeight="1" x14ac:dyDescent="0.2">
      <c r="A149" s="587">
        <v>40720</v>
      </c>
      <c r="B149" s="537" t="s">
        <v>15362</v>
      </c>
      <c r="C149" s="169" t="s">
        <v>741</v>
      </c>
      <c r="D149" s="588">
        <f t="shared" si="2"/>
        <v>78.98</v>
      </c>
      <c r="E149" s="371"/>
      <c r="I149" s="589">
        <v>76.02</v>
      </c>
      <c r="J149" s="589"/>
      <c r="L149" s="585" t="s">
        <v>2806</v>
      </c>
      <c r="M149" s="586">
        <f>IFERROR(VLOOKUP(L149,REAJUSTE!$O:$R,4,FALSE),"")</f>
        <v>1.0389999999999999</v>
      </c>
    </row>
    <row r="150" spans="1:13" ht="24.95" customHeight="1" x14ac:dyDescent="0.2">
      <c r="A150" s="587">
        <v>41070</v>
      </c>
      <c r="B150" s="537" t="s">
        <v>15363</v>
      </c>
      <c r="C150" s="169" t="s">
        <v>741</v>
      </c>
      <c r="D150" s="588">
        <f t="shared" si="2"/>
        <v>95.37</v>
      </c>
      <c r="E150" s="371" t="s">
        <v>2962</v>
      </c>
      <c r="I150" s="589">
        <v>91.79</v>
      </c>
      <c r="J150" s="589"/>
      <c r="L150" s="585" t="s">
        <v>2806</v>
      </c>
      <c r="M150" s="586">
        <f>IFERROR(VLOOKUP(L150,REAJUSTE!$O:$R,4,FALSE),"")</f>
        <v>1.0389999999999999</v>
      </c>
    </row>
    <row r="151" spans="1:13" ht="24.95" customHeight="1" x14ac:dyDescent="0.2">
      <c r="A151" s="587">
        <v>41134</v>
      </c>
      <c r="B151" s="537" t="s">
        <v>15364</v>
      </c>
      <c r="C151" s="169" t="s">
        <v>741</v>
      </c>
      <c r="D151" s="588">
        <f t="shared" si="2"/>
        <v>95.85</v>
      </c>
      <c r="E151" s="371" t="s">
        <v>2962</v>
      </c>
      <c r="I151" s="589">
        <v>92.25</v>
      </c>
      <c r="J151" s="589"/>
      <c r="L151" s="585" t="s">
        <v>2806</v>
      </c>
      <c r="M151" s="586">
        <f>IFERROR(VLOOKUP(L151,REAJUSTE!$O:$R,4,FALSE),"")</f>
        <v>1.0389999999999999</v>
      </c>
    </row>
    <row r="152" spans="1:13" ht="24.95" customHeight="1" x14ac:dyDescent="0.2">
      <c r="A152" s="587">
        <v>40984</v>
      </c>
      <c r="B152" s="537" t="s">
        <v>152</v>
      </c>
      <c r="C152" s="169" t="s">
        <v>741</v>
      </c>
      <c r="D152" s="588">
        <f t="shared" si="2"/>
        <v>47.73</v>
      </c>
      <c r="E152" s="371"/>
      <c r="I152" s="589">
        <v>45.94</v>
      </c>
      <c r="J152" s="589"/>
      <c r="L152" s="585" t="s">
        <v>2806</v>
      </c>
      <c r="M152" s="586">
        <f>IFERROR(VLOOKUP(L152,REAJUSTE!$O:$R,4,FALSE),"")</f>
        <v>1.0389999999999999</v>
      </c>
    </row>
    <row r="153" spans="1:13" ht="24.95" customHeight="1" x14ac:dyDescent="0.2">
      <c r="A153" s="587">
        <v>41356</v>
      </c>
      <c r="B153" s="537" t="s">
        <v>15365</v>
      </c>
      <c r="C153" s="169" t="s">
        <v>741</v>
      </c>
      <c r="D153" s="588">
        <f t="shared" si="2"/>
        <v>95.93</v>
      </c>
      <c r="E153" s="371" t="s">
        <v>2962</v>
      </c>
      <c r="I153" s="589">
        <v>92.33</v>
      </c>
      <c r="J153" s="589"/>
      <c r="L153" s="585" t="s">
        <v>2806</v>
      </c>
      <c r="M153" s="586">
        <f>IFERROR(VLOOKUP(L153,REAJUSTE!$O:$R,4,FALSE),"")</f>
        <v>1.0389999999999999</v>
      </c>
    </row>
    <row r="154" spans="1:13" ht="24.95" customHeight="1" x14ac:dyDescent="0.2">
      <c r="A154" s="587">
        <v>40774</v>
      </c>
      <c r="B154" s="537" t="s">
        <v>15366</v>
      </c>
      <c r="C154" s="169" t="s">
        <v>741</v>
      </c>
      <c r="D154" s="588">
        <f t="shared" si="2"/>
        <v>95.93</v>
      </c>
      <c r="E154" s="371"/>
      <c r="I154" s="589">
        <v>92.33</v>
      </c>
      <c r="J154" s="589"/>
      <c r="L154" s="585" t="s">
        <v>2806</v>
      </c>
      <c r="M154" s="586">
        <f>IFERROR(VLOOKUP(L154,REAJUSTE!$O:$R,4,FALSE),"")</f>
        <v>1.0389999999999999</v>
      </c>
    </row>
    <row r="155" spans="1:13" ht="24.95" customHeight="1" x14ac:dyDescent="0.2">
      <c r="A155" s="587">
        <v>40768</v>
      </c>
      <c r="B155" s="537" t="s">
        <v>15367</v>
      </c>
      <c r="C155" s="169" t="s">
        <v>741</v>
      </c>
      <c r="D155" s="588">
        <f t="shared" si="2"/>
        <v>87.23</v>
      </c>
      <c r="E155" s="371" t="s">
        <v>2962</v>
      </c>
      <c r="I155" s="589">
        <v>83.96</v>
      </c>
      <c r="J155" s="589"/>
      <c r="L155" s="585" t="s">
        <v>2806</v>
      </c>
      <c r="M155" s="586">
        <f>IFERROR(VLOOKUP(L155,REAJUSTE!$O:$R,4,FALSE),"")</f>
        <v>1.0389999999999999</v>
      </c>
    </row>
    <row r="156" spans="1:13" ht="24.95" customHeight="1" x14ac:dyDescent="0.2">
      <c r="A156" s="587">
        <v>40767</v>
      </c>
      <c r="B156" s="537" t="s">
        <v>15368</v>
      </c>
      <c r="C156" s="169" t="s">
        <v>741</v>
      </c>
      <c r="D156" s="588">
        <f t="shared" si="2"/>
        <v>79.849999999999994</v>
      </c>
      <c r="E156" s="371" t="s">
        <v>2962</v>
      </c>
      <c r="I156" s="589">
        <v>76.849999999999994</v>
      </c>
      <c r="J156" s="589"/>
      <c r="L156" s="585" t="s">
        <v>2806</v>
      </c>
      <c r="M156" s="586">
        <f>IFERROR(VLOOKUP(L156,REAJUSTE!$O:$R,4,FALSE),"")</f>
        <v>1.0389999999999999</v>
      </c>
    </row>
    <row r="157" spans="1:13" ht="24.95" customHeight="1" x14ac:dyDescent="0.2">
      <c r="A157" s="587">
        <v>40769</v>
      </c>
      <c r="B157" s="537" t="s">
        <v>15369</v>
      </c>
      <c r="C157" s="169" t="s">
        <v>741</v>
      </c>
      <c r="D157" s="588">
        <f t="shared" si="2"/>
        <v>104.63</v>
      </c>
      <c r="E157" s="371" t="s">
        <v>2962</v>
      </c>
      <c r="I157" s="589">
        <v>100.7</v>
      </c>
      <c r="J157" s="589"/>
      <c r="L157" s="585" t="s">
        <v>2806</v>
      </c>
      <c r="M157" s="586">
        <f>IFERROR(VLOOKUP(L157,REAJUSTE!$O:$R,4,FALSE),"")</f>
        <v>1.0389999999999999</v>
      </c>
    </row>
    <row r="158" spans="1:13" ht="24.95" customHeight="1" x14ac:dyDescent="0.2">
      <c r="A158" s="587">
        <v>40766</v>
      </c>
      <c r="B158" s="537" t="s">
        <v>153</v>
      </c>
      <c r="C158" s="169" t="s">
        <v>741</v>
      </c>
      <c r="D158" s="588">
        <f t="shared" si="2"/>
        <v>52.06</v>
      </c>
      <c r="E158" s="371"/>
      <c r="I158" s="589">
        <v>50.11</v>
      </c>
      <c r="J158" s="589"/>
      <c r="L158" s="585" t="s">
        <v>2806</v>
      </c>
      <c r="M158" s="586">
        <f>IFERROR(VLOOKUP(L158,REAJUSTE!$O:$R,4,FALSE),"")</f>
        <v>1.0389999999999999</v>
      </c>
    </row>
    <row r="159" spans="1:13" ht="24.95" customHeight="1" x14ac:dyDescent="0.2">
      <c r="A159" s="587">
        <v>40771</v>
      </c>
      <c r="B159" s="537" t="s">
        <v>15370</v>
      </c>
      <c r="C159" s="169" t="s">
        <v>741</v>
      </c>
      <c r="D159" s="588">
        <f t="shared" si="2"/>
        <v>265.10000000000002</v>
      </c>
      <c r="E159" s="371" t="s">
        <v>2962</v>
      </c>
      <c r="I159" s="589">
        <v>255.15</v>
      </c>
      <c r="J159" s="589"/>
      <c r="L159" s="585" t="s">
        <v>2806</v>
      </c>
      <c r="M159" s="586">
        <f>IFERROR(VLOOKUP(L159,REAJUSTE!$O:$R,4,FALSE),"")</f>
        <v>1.0389999999999999</v>
      </c>
    </row>
    <row r="160" spans="1:13" ht="24.95" customHeight="1" x14ac:dyDescent="0.2">
      <c r="A160" s="587">
        <v>40773</v>
      </c>
      <c r="B160" s="537" t="s">
        <v>15371</v>
      </c>
      <c r="C160" s="169" t="s">
        <v>741</v>
      </c>
      <c r="D160" s="588">
        <f t="shared" si="2"/>
        <v>70.42</v>
      </c>
      <c r="E160" s="371" t="s">
        <v>2962</v>
      </c>
      <c r="I160" s="589">
        <v>67.78</v>
      </c>
      <c r="J160" s="589"/>
      <c r="L160" s="585" t="s">
        <v>2806</v>
      </c>
      <c r="M160" s="586">
        <f>IFERROR(VLOOKUP(L160,REAJUSTE!$O:$R,4,FALSE),"")</f>
        <v>1.0389999999999999</v>
      </c>
    </row>
    <row r="161" spans="1:13" ht="24.95" customHeight="1" x14ac:dyDescent="0.2">
      <c r="A161" s="587">
        <v>40775</v>
      </c>
      <c r="B161" s="537" t="s">
        <v>15372</v>
      </c>
      <c r="C161" s="169" t="s">
        <v>741</v>
      </c>
      <c r="D161" s="588">
        <f t="shared" si="2"/>
        <v>104.63</v>
      </c>
      <c r="E161" s="371"/>
      <c r="I161" s="589">
        <v>100.7</v>
      </c>
      <c r="J161" s="589"/>
      <c r="L161" s="585" t="s">
        <v>2806</v>
      </c>
      <c r="M161" s="586">
        <f>IFERROR(VLOOKUP(L161,REAJUSTE!$O:$R,4,FALSE),"")</f>
        <v>1.0389999999999999</v>
      </c>
    </row>
    <row r="162" spans="1:13" ht="24.95" customHeight="1" x14ac:dyDescent="0.2">
      <c r="A162" s="587">
        <v>40762</v>
      </c>
      <c r="B162" s="537" t="s">
        <v>154</v>
      </c>
      <c r="C162" s="169" t="s">
        <v>742</v>
      </c>
      <c r="D162" s="588">
        <f t="shared" si="2"/>
        <v>6.29</v>
      </c>
      <c r="E162" s="371"/>
      <c r="I162" s="589">
        <v>6.05</v>
      </c>
      <c r="J162" s="589"/>
      <c r="L162" s="585" t="s">
        <v>2806</v>
      </c>
      <c r="M162" s="586">
        <f>IFERROR(VLOOKUP(L162,REAJUSTE!$O:$R,4,FALSE),"")</f>
        <v>1.0389999999999999</v>
      </c>
    </row>
    <row r="163" spans="1:13" ht="24.95" customHeight="1" x14ac:dyDescent="0.2">
      <c r="A163" s="587">
        <v>40804</v>
      </c>
      <c r="B163" s="537" t="s">
        <v>155</v>
      </c>
      <c r="C163" s="169" t="s">
        <v>742</v>
      </c>
      <c r="D163" s="588">
        <f t="shared" si="2"/>
        <v>11.15</v>
      </c>
      <c r="E163" s="371" t="s">
        <v>2962</v>
      </c>
      <c r="I163" s="589">
        <v>10.73</v>
      </c>
      <c r="J163" s="589"/>
      <c r="L163" s="585" t="s">
        <v>2806</v>
      </c>
      <c r="M163" s="586">
        <f>IFERROR(VLOOKUP(L163,REAJUSTE!$O:$R,4,FALSE),"")</f>
        <v>1.0389999999999999</v>
      </c>
    </row>
    <row r="164" spans="1:13" ht="24.95" customHeight="1" x14ac:dyDescent="0.2">
      <c r="A164" s="587">
        <v>40811</v>
      </c>
      <c r="B164" s="537" t="s">
        <v>15373</v>
      </c>
      <c r="C164" s="169" t="s">
        <v>741</v>
      </c>
      <c r="D164" s="588">
        <f t="shared" si="2"/>
        <v>63.34</v>
      </c>
      <c r="E164" s="371"/>
      <c r="I164" s="589">
        <v>60.96</v>
      </c>
      <c r="J164" s="589"/>
      <c r="L164" s="585" t="s">
        <v>2806</v>
      </c>
      <c r="M164" s="586">
        <f>IFERROR(VLOOKUP(L164,REAJUSTE!$O:$R,4,FALSE),"")</f>
        <v>1.0389999999999999</v>
      </c>
    </row>
    <row r="165" spans="1:13" ht="24.95" customHeight="1" x14ac:dyDescent="0.2">
      <c r="A165" s="587">
        <v>42211</v>
      </c>
      <c r="B165" s="537" t="s">
        <v>15374</v>
      </c>
      <c r="C165" s="169" t="s">
        <v>741</v>
      </c>
      <c r="D165" s="588">
        <f t="shared" si="2"/>
        <v>63.34</v>
      </c>
      <c r="E165" s="371" t="s">
        <v>2962</v>
      </c>
      <c r="I165" s="589">
        <v>60.96</v>
      </c>
      <c r="J165" s="589"/>
      <c r="L165" s="585" t="s">
        <v>2806</v>
      </c>
      <c r="M165" s="586">
        <f>IFERROR(VLOOKUP(L165,REAJUSTE!$O:$R,4,FALSE),"")</f>
        <v>1.0389999999999999</v>
      </c>
    </row>
    <row r="166" spans="1:13" ht="24.95" customHeight="1" x14ac:dyDescent="0.2">
      <c r="A166" s="587">
        <v>40756</v>
      </c>
      <c r="B166" s="537" t="s">
        <v>156</v>
      </c>
      <c r="C166" s="169" t="s">
        <v>741</v>
      </c>
      <c r="D166" s="588">
        <f t="shared" si="2"/>
        <v>6.89</v>
      </c>
      <c r="E166" s="371"/>
      <c r="I166" s="589">
        <v>6.63</v>
      </c>
      <c r="J166" s="589"/>
      <c r="L166" s="585" t="s">
        <v>2806</v>
      </c>
      <c r="M166" s="586">
        <f>IFERROR(VLOOKUP(L166,REAJUSTE!$O:$R,4,FALSE),"")</f>
        <v>1.0389999999999999</v>
      </c>
    </row>
    <row r="167" spans="1:13" ht="24.95" customHeight="1" x14ac:dyDescent="0.2">
      <c r="A167" s="587">
        <v>40754</v>
      </c>
      <c r="B167" s="537" t="s">
        <v>2969</v>
      </c>
      <c r="C167" s="169" t="s">
        <v>742</v>
      </c>
      <c r="D167" s="588">
        <f t="shared" si="2"/>
        <v>1.22</v>
      </c>
      <c r="E167" s="371"/>
      <c r="I167" s="589">
        <v>1.17</v>
      </c>
      <c r="J167" s="589"/>
      <c r="L167" s="585" t="s">
        <v>2806</v>
      </c>
      <c r="M167" s="586">
        <f>IFERROR(VLOOKUP(L167,REAJUSTE!$O:$R,4,FALSE),"")</f>
        <v>1.0389999999999999</v>
      </c>
    </row>
    <row r="168" spans="1:13" ht="24.95" customHeight="1" x14ac:dyDescent="0.2">
      <c r="A168" s="587">
        <v>40866</v>
      </c>
      <c r="B168" s="537" t="s">
        <v>157</v>
      </c>
      <c r="C168" s="169" t="s">
        <v>742</v>
      </c>
      <c r="D168" s="588">
        <f t="shared" si="2"/>
        <v>0.85</v>
      </c>
      <c r="E168" s="371"/>
      <c r="I168" s="589">
        <v>0.82</v>
      </c>
      <c r="J168" s="589"/>
      <c r="L168" s="585" t="s">
        <v>2806</v>
      </c>
      <c r="M168" s="586">
        <f>IFERROR(VLOOKUP(L168,REAJUSTE!$O:$R,4,FALSE),"")</f>
        <v>1.0389999999999999</v>
      </c>
    </row>
    <row r="169" spans="1:13" ht="24.95" customHeight="1" x14ac:dyDescent="0.2">
      <c r="A169" s="587">
        <v>40893</v>
      </c>
      <c r="B169" s="537" t="s">
        <v>158</v>
      </c>
      <c r="C169" s="169" t="s">
        <v>779</v>
      </c>
      <c r="D169" s="588">
        <f t="shared" si="2"/>
        <v>23.08</v>
      </c>
      <c r="E169" s="371"/>
      <c r="I169" s="589">
        <v>22.21</v>
      </c>
      <c r="J169" s="589"/>
      <c r="L169" s="585" t="s">
        <v>2806</v>
      </c>
      <c r="M169" s="586">
        <f>IFERROR(VLOOKUP(L169,REAJUSTE!$O:$R,4,FALSE),"")</f>
        <v>1.0389999999999999</v>
      </c>
    </row>
    <row r="170" spans="1:13" ht="24.95" customHeight="1" x14ac:dyDescent="0.2">
      <c r="A170" s="587">
        <v>40891</v>
      </c>
      <c r="B170" s="537" t="s">
        <v>159</v>
      </c>
      <c r="C170" s="169" t="s">
        <v>742</v>
      </c>
      <c r="D170" s="588">
        <f t="shared" si="2"/>
        <v>18.71</v>
      </c>
      <c r="E170" s="371"/>
      <c r="I170" s="589">
        <v>18.010000000000002</v>
      </c>
      <c r="J170" s="589"/>
      <c r="L170" s="585" t="s">
        <v>2806</v>
      </c>
      <c r="M170" s="586">
        <f>IFERROR(VLOOKUP(L170,REAJUSTE!$O:$R,4,FALSE),"")</f>
        <v>1.0389999999999999</v>
      </c>
    </row>
    <row r="171" spans="1:13" ht="24.95" customHeight="1" x14ac:dyDescent="0.2">
      <c r="A171" s="587">
        <v>40890</v>
      </c>
      <c r="B171" s="537" t="s">
        <v>160</v>
      </c>
      <c r="C171" s="169" t="s">
        <v>742</v>
      </c>
      <c r="D171" s="588">
        <f t="shared" si="2"/>
        <v>62.79</v>
      </c>
      <c r="E171" s="371" t="s">
        <v>2962</v>
      </c>
      <c r="I171" s="589">
        <v>60.43</v>
      </c>
      <c r="J171" s="589"/>
      <c r="L171" s="585" t="s">
        <v>2806</v>
      </c>
      <c r="M171" s="586">
        <f>IFERROR(VLOOKUP(L171,REAJUSTE!$O:$R,4,FALSE),"")</f>
        <v>1.0389999999999999</v>
      </c>
    </row>
    <row r="172" spans="1:13" ht="24.95" customHeight="1" x14ac:dyDescent="0.2">
      <c r="A172" s="587">
        <v>40892</v>
      </c>
      <c r="B172" s="537" t="s">
        <v>15375</v>
      </c>
      <c r="C172" s="169" t="s">
        <v>742</v>
      </c>
      <c r="D172" s="588">
        <f t="shared" si="2"/>
        <v>64.17</v>
      </c>
      <c r="E172" s="371" t="s">
        <v>2962</v>
      </c>
      <c r="I172" s="589">
        <v>61.76</v>
      </c>
      <c r="J172" s="589"/>
      <c r="L172" s="585" t="s">
        <v>2806</v>
      </c>
      <c r="M172" s="586">
        <f>IFERROR(VLOOKUP(L172,REAJUSTE!$O:$R,4,FALSE),"")</f>
        <v>1.0389999999999999</v>
      </c>
    </row>
    <row r="173" spans="1:13" ht="24.95" customHeight="1" x14ac:dyDescent="0.2">
      <c r="A173" s="587">
        <v>40749</v>
      </c>
      <c r="B173" s="537" t="s">
        <v>161</v>
      </c>
      <c r="C173" s="169" t="s">
        <v>742</v>
      </c>
      <c r="D173" s="588">
        <f t="shared" si="2"/>
        <v>0.19</v>
      </c>
      <c r="E173" s="371"/>
      <c r="I173" s="589">
        <v>0.18</v>
      </c>
      <c r="J173" s="589"/>
      <c r="L173" s="585" t="s">
        <v>2806</v>
      </c>
      <c r="M173" s="586">
        <f>IFERROR(VLOOKUP(L173,REAJUSTE!$O:$R,4,FALSE),"")</f>
        <v>1.0389999999999999</v>
      </c>
    </row>
    <row r="174" spans="1:13" ht="24.95" customHeight="1" x14ac:dyDescent="0.2">
      <c r="A174" s="587">
        <v>40750</v>
      </c>
      <c r="B174" s="537" t="s">
        <v>162</v>
      </c>
      <c r="C174" s="169" t="s">
        <v>742</v>
      </c>
      <c r="D174" s="588">
        <f t="shared" si="2"/>
        <v>0.82</v>
      </c>
      <c r="E174" s="371"/>
      <c r="I174" s="589">
        <v>0.79</v>
      </c>
      <c r="J174" s="589"/>
      <c r="L174" s="585" t="s">
        <v>2806</v>
      </c>
      <c r="M174" s="586">
        <f>IFERROR(VLOOKUP(L174,REAJUSTE!$O:$R,4,FALSE),"")</f>
        <v>1.0389999999999999</v>
      </c>
    </row>
    <row r="175" spans="1:13" ht="24.95" customHeight="1" x14ac:dyDescent="0.2">
      <c r="A175" s="587">
        <v>40792</v>
      </c>
      <c r="B175" s="537" t="s">
        <v>15376</v>
      </c>
      <c r="C175" s="169" t="s">
        <v>741</v>
      </c>
      <c r="D175" s="588">
        <f t="shared" si="2"/>
        <v>83.69</v>
      </c>
      <c r="E175" s="371" t="s">
        <v>2962</v>
      </c>
      <c r="I175" s="589">
        <v>80.55</v>
      </c>
      <c r="J175" s="589"/>
      <c r="L175" s="585" t="s">
        <v>2806</v>
      </c>
      <c r="M175" s="586">
        <f>IFERROR(VLOOKUP(L175,REAJUSTE!$O:$R,4,FALSE),"")</f>
        <v>1.0389999999999999</v>
      </c>
    </row>
    <row r="176" spans="1:13" ht="24.95" customHeight="1" x14ac:dyDescent="0.2">
      <c r="A176" s="587">
        <v>40794</v>
      </c>
      <c r="B176" s="537" t="s">
        <v>163</v>
      </c>
      <c r="C176" s="169" t="s">
        <v>741</v>
      </c>
      <c r="D176" s="588">
        <f t="shared" si="2"/>
        <v>46.48</v>
      </c>
      <c r="E176" s="371" t="s">
        <v>2962</v>
      </c>
      <c r="I176" s="589">
        <v>44.74</v>
      </c>
      <c r="J176" s="589"/>
      <c r="L176" s="585" t="s">
        <v>2806</v>
      </c>
      <c r="M176" s="586">
        <f>IFERROR(VLOOKUP(L176,REAJUSTE!$O:$R,4,FALSE),"")</f>
        <v>1.0389999999999999</v>
      </c>
    </row>
    <row r="177" spans="1:13" ht="24.95" customHeight="1" x14ac:dyDescent="0.2">
      <c r="A177" s="587">
        <v>40796</v>
      </c>
      <c r="B177" s="537" t="s">
        <v>15377</v>
      </c>
      <c r="C177" s="169" t="s">
        <v>741</v>
      </c>
      <c r="D177" s="588">
        <f t="shared" si="2"/>
        <v>37.39</v>
      </c>
      <c r="E177" s="371" t="s">
        <v>2962</v>
      </c>
      <c r="I177" s="589">
        <v>35.99</v>
      </c>
      <c r="J177" s="589"/>
      <c r="L177" s="585" t="s">
        <v>2806</v>
      </c>
      <c r="M177" s="586">
        <f>IFERROR(VLOOKUP(L177,REAJUSTE!$O:$R,4,FALSE),"")</f>
        <v>1.0389999999999999</v>
      </c>
    </row>
    <row r="178" spans="1:13" ht="24.95" customHeight="1" x14ac:dyDescent="0.2">
      <c r="A178" s="587">
        <v>41098</v>
      </c>
      <c r="B178" s="537" t="s">
        <v>15378</v>
      </c>
      <c r="C178" s="169" t="s">
        <v>741</v>
      </c>
      <c r="D178" s="588">
        <f t="shared" si="2"/>
        <v>37.39</v>
      </c>
      <c r="E178" s="371"/>
      <c r="I178" s="589">
        <v>35.99</v>
      </c>
      <c r="J178" s="589"/>
      <c r="L178" s="585" t="s">
        <v>2806</v>
      </c>
      <c r="M178" s="586">
        <f>IFERROR(VLOOKUP(L178,REAJUSTE!$O:$R,4,FALSE),"")</f>
        <v>1.0389999999999999</v>
      </c>
    </row>
    <row r="179" spans="1:13" ht="24.95" customHeight="1" x14ac:dyDescent="0.2">
      <c r="A179" s="587">
        <v>40786</v>
      </c>
      <c r="B179" s="537" t="s">
        <v>164</v>
      </c>
      <c r="C179" s="169" t="s">
        <v>741</v>
      </c>
      <c r="D179" s="588">
        <f t="shared" si="2"/>
        <v>100.76</v>
      </c>
      <c r="E179" s="371" t="s">
        <v>2962</v>
      </c>
      <c r="I179" s="589">
        <v>96.98</v>
      </c>
      <c r="J179" s="589"/>
      <c r="L179" s="585" t="s">
        <v>2806</v>
      </c>
      <c r="M179" s="586">
        <f>IFERROR(VLOOKUP(L179,REAJUSTE!$O:$R,4,FALSE),"")</f>
        <v>1.0389999999999999</v>
      </c>
    </row>
    <row r="180" spans="1:13" ht="24.95" customHeight="1" x14ac:dyDescent="0.2">
      <c r="A180" s="587">
        <v>43327</v>
      </c>
      <c r="B180" s="537" t="s">
        <v>165</v>
      </c>
      <c r="C180" s="169" t="s">
        <v>741</v>
      </c>
      <c r="D180" s="588">
        <f t="shared" si="2"/>
        <v>100.76</v>
      </c>
      <c r="E180" s="371"/>
      <c r="I180" s="589">
        <v>96.98</v>
      </c>
      <c r="J180" s="589"/>
      <c r="L180" s="585" t="s">
        <v>2806</v>
      </c>
      <c r="M180" s="586">
        <f>IFERROR(VLOOKUP(L180,REAJUSTE!$O:$R,4,FALSE),"")</f>
        <v>1.0389999999999999</v>
      </c>
    </row>
    <row r="181" spans="1:13" ht="24.95" customHeight="1" x14ac:dyDescent="0.2">
      <c r="A181" s="587">
        <v>42675</v>
      </c>
      <c r="B181" s="537" t="s">
        <v>166</v>
      </c>
      <c r="C181" s="169" t="s">
        <v>741</v>
      </c>
      <c r="D181" s="588">
        <f t="shared" si="2"/>
        <v>120.29</v>
      </c>
      <c r="E181" s="371"/>
      <c r="I181" s="589">
        <v>115.77</v>
      </c>
      <c r="J181" s="589"/>
      <c r="L181" s="585" t="s">
        <v>2806</v>
      </c>
      <c r="M181" s="586">
        <f>IFERROR(VLOOKUP(L181,REAJUSTE!$O:$R,4,FALSE),"")</f>
        <v>1.0389999999999999</v>
      </c>
    </row>
    <row r="182" spans="1:13" ht="24.95" customHeight="1" x14ac:dyDescent="0.2">
      <c r="A182" s="587">
        <v>40802</v>
      </c>
      <c r="B182" s="537" t="s">
        <v>167</v>
      </c>
      <c r="C182" s="169" t="s">
        <v>741</v>
      </c>
      <c r="D182" s="588">
        <f t="shared" si="2"/>
        <v>64.37</v>
      </c>
      <c r="E182" s="371" t="s">
        <v>2962</v>
      </c>
      <c r="I182" s="589">
        <v>61.95</v>
      </c>
      <c r="J182" s="589"/>
      <c r="L182" s="585" t="s">
        <v>2806</v>
      </c>
      <c r="M182" s="586">
        <f>IFERROR(VLOOKUP(L182,REAJUSTE!$O:$R,4,FALSE),"")</f>
        <v>1.0389999999999999</v>
      </c>
    </row>
    <row r="183" spans="1:13" ht="24.95" customHeight="1" x14ac:dyDescent="0.2">
      <c r="A183" s="587">
        <v>41074</v>
      </c>
      <c r="B183" s="537" t="s">
        <v>168</v>
      </c>
      <c r="C183" s="169" t="s">
        <v>741</v>
      </c>
      <c r="D183" s="588">
        <f t="shared" si="2"/>
        <v>63.7</v>
      </c>
      <c r="E183" s="371"/>
      <c r="I183" s="589">
        <v>61.31</v>
      </c>
      <c r="J183" s="589"/>
      <c r="L183" s="585" t="s">
        <v>2806</v>
      </c>
      <c r="M183" s="586">
        <f>IFERROR(VLOOKUP(L183,REAJUSTE!$O:$R,4,FALSE),"")</f>
        <v>1.0389999999999999</v>
      </c>
    </row>
    <row r="184" spans="1:13" ht="24.95" customHeight="1" x14ac:dyDescent="0.2">
      <c r="A184" s="587">
        <v>40776</v>
      </c>
      <c r="B184" s="537" t="s">
        <v>169</v>
      </c>
      <c r="C184" s="169" t="s">
        <v>741</v>
      </c>
      <c r="D184" s="588">
        <f t="shared" si="2"/>
        <v>40.619999999999997</v>
      </c>
      <c r="E184" s="371" t="s">
        <v>2962</v>
      </c>
      <c r="I184" s="589">
        <v>39.1</v>
      </c>
      <c r="J184" s="589"/>
      <c r="L184" s="585" t="s">
        <v>2806</v>
      </c>
      <c r="M184" s="586">
        <f>IFERROR(VLOOKUP(L184,REAJUSTE!$O:$R,4,FALSE),"")</f>
        <v>1.0389999999999999</v>
      </c>
    </row>
    <row r="185" spans="1:13" ht="24.95" customHeight="1" x14ac:dyDescent="0.2">
      <c r="A185" s="587">
        <v>40778</v>
      </c>
      <c r="B185" s="537" t="s">
        <v>170</v>
      </c>
      <c r="C185" s="169" t="s">
        <v>741</v>
      </c>
      <c r="D185" s="588">
        <f t="shared" si="2"/>
        <v>46.65</v>
      </c>
      <c r="E185" s="371" t="s">
        <v>2962</v>
      </c>
      <c r="I185" s="589">
        <v>44.9</v>
      </c>
      <c r="J185" s="589"/>
      <c r="L185" s="585" t="s">
        <v>2806</v>
      </c>
      <c r="M185" s="586">
        <f>IFERROR(VLOOKUP(L185,REAJUSTE!$O:$R,4,FALSE),"")</f>
        <v>1.0389999999999999</v>
      </c>
    </row>
    <row r="186" spans="1:13" ht="24.95" customHeight="1" x14ac:dyDescent="0.2">
      <c r="A186" s="587">
        <v>40780</v>
      </c>
      <c r="B186" s="537" t="s">
        <v>171</v>
      </c>
      <c r="C186" s="169" t="s">
        <v>741</v>
      </c>
      <c r="D186" s="588">
        <f t="shared" si="2"/>
        <v>66.349999999999994</v>
      </c>
      <c r="E186" s="371" t="s">
        <v>2962</v>
      </c>
      <c r="I186" s="589">
        <v>63.86</v>
      </c>
      <c r="J186" s="589"/>
      <c r="L186" s="585" t="s">
        <v>2806</v>
      </c>
      <c r="M186" s="586">
        <f>IFERROR(VLOOKUP(L186,REAJUSTE!$O:$R,4,FALSE),"")</f>
        <v>1.0389999999999999</v>
      </c>
    </row>
    <row r="187" spans="1:13" ht="24.95" customHeight="1" x14ac:dyDescent="0.2">
      <c r="A187" s="587">
        <v>40782</v>
      </c>
      <c r="B187" s="537" t="s">
        <v>172</v>
      </c>
      <c r="C187" s="169" t="s">
        <v>741</v>
      </c>
      <c r="D187" s="588">
        <f t="shared" si="2"/>
        <v>83.84</v>
      </c>
      <c r="E187" s="371" t="s">
        <v>2962</v>
      </c>
      <c r="I187" s="589">
        <v>80.69</v>
      </c>
      <c r="J187" s="589"/>
      <c r="L187" s="585" t="s">
        <v>2806</v>
      </c>
      <c r="M187" s="586">
        <f>IFERROR(VLOOKUP(L187,REAJUSTE!$O:$R,4,FALSE),"")</f>
        <v>1.0389999999999999</v>
      </c>
    </row>
    <row r="188" spans="1:13" ht="24.95" customHeight="1" x14ac:dyDescent="0.2">
      <c r="A188" s="587">
        <v>40830</v>
      </c>
      <c r="B188" s="537" t="s">
        <v>15379</v>
      </c>
      <c r="C188" s="169" t="s">
        <v>742</v>
      </c>
      <c r="D188" s="588">
        <f t="shared" si="2"/>
        <v>8.23</v>
      </c>
      <c r="E188" s="371" t="s">
        <v>2962</v>
      </c>
      <c r="I188" s="589">
        <v>7.92</v>
      </c>
      <c r="J188" s="589"/>
      <c r="L188" s="585" t="s">
        <v>2806</v>
      </c>
      <c r="M188" s="586">
        <f>IFERROR(VLOOKUP(L188,REAJUSTE!$O:$R,4,FALSE),"")</f>
        <v>1.0389999999999999</v>
      </c>
    </row>
    <row r="189" spans="1:13" ht="24.95" customHeight="1" x14ac:dyDescent="0.2">
      <c r="A189" s="587">
        <v>40873</v>
      </c>
      <c r="B189" s="537" t="s">
        <v>15380</v>
      </c>
      <c r="C189" s="169" t="s">
        <v>742</v>
      </c>
      <c r="D189" s="588">
        <f t="shared" si="2"/>
        <v>6.66</v>
      </c>
      <c r="E189" s="371" t="s">
        <v>2962</v>
      </c>
      <c r="I189" s="589">
        <v>6.41</v>
      </c>
      <c r="J189" s="589"/>
      <c r="L189" s="585" t="s">
        <v>2806</v>
      </c>
      <c r="M189" s="586">
        <f>IFERROR(VLOOKUP(L189,REAJUSTE!$O:$R,4,FALSE),"")</f>
        <v>1.0389999999999999</v>
      </c>
    </row>
    <row r="190" spans="1:13" ht="24.95" customHeight="1" x14ac:dyDescent="0.2">
      <c r="A190" s="587">
        <v>40876</v>
      </c>
      <c r="B190" s="537" t="s">
        <v>15381</v>
      </c>
      <c r="C190" s="169" t="s">
        <v>742</v>
      </c>
      <c r="D190" s="588">
        <f t="shared" si="2"/>
        <v>7.29</v>
      </c>
      <c r="E190" s="371"/>
      <c r="I190" s="589">
        <v>7.02</v>
      </c>
      <c r="J190" s="589"/>
      <c r="L190" s="585" t="s">
        <v>2806</v>
      </c>
      <c r="M190" s="586">
        <f>IFERROR(VLOOKUP(L190,REAJUSTE!$O:$R,4,FALSE),"")</f>
        <v>1.0389999999999999</v>
      </c>
    </row>
    <row r="191" spans="1:13" ht="24.95" customHeight="1" x14ac:dyDescent="0.2">
      <c r="A191" s="587">
        <v>41363</v>
      </c>
      <c r="B191" s="537" t="s">
        <v>15382</v>
      </c>
      <c r="C191" s="169" t="s">
        <v>742</v>
      </c>
      <c r="D191" s="588">
        <f t="shared" si="2"/>
        <v>11.2</v>
      </c>
      <c r="E191" s="371" t="s">
        <v>2962</v>
      </c>
      <c r="I191" s="589">
        <v>10.78</v>
      </c>
      <c r="J191" s="589"/>
      <c r="L191" s="585" t="s">
        <v>2806</v>
      </c>
      <c r="M191" s="586">
        <f>IFERROR(VLOOKUP(L191,REAJUSTE!$O:$R,4,FALSE),"")</f>
        <v>1.0389999999999999</v>
      </c>
    </row>
    <row r="192" spans="1:13" ht="24.95" customHeight="1" x14ac:dyDescent="0.2">
      <c r="A192" s="587">
        <v>40831</v>
      </c>
      <c r="B192" s="537" t="s">
        <v>15383</v>
      </c>
      <c r="C192" s="169" t="s">
        <v>742</v>
      </c>
      <c r="D192" s="588">
        <f t="shared" si="2"/>
        <v>18.510000000000002</v>
      </c>
      <c r="E192" s="371" t="s">
        <v>2962</v>
      </c>
      <c r="I192" s="589">
        <v>17.82</v>
      </c>
      <c r="J192" s="589"/>
      <c r="L192" s="585" t="s">
        <v>2806</v>
      </c>
      <c r="M192" s="586">
        <f>IFERROR(VLOOKUP(L192,REAJUSTE!$O:$R,4,FALSE),"")</f>
        <v>1.0389999999999999</v>
      </c>
    </row>
    <row r="193" spans="1:13" ht="24.95" customHeight="1" x14ac:dyDescent="0.2">
      <c r="A193" s="587">
        <v>40827</v>
      </c>
      <c r="B193" s="537" t="s">
        <v>15384</v>
      </c>
      <c r="C193" s="169" t="s">
        <v>742</v>
      </c>
      <c r="D193" s="588">
        <f t="shared" si="2"/>
        <v>10.69</v>
      </c>
      <c r="E193" s="371" t="s">
        <v>2962</v>
      </c>
      <c r="I193" s="589">
        <v>10.29</v>
      </c>
      <c r="J193" s="589"/>
      <c r="L193" s="585" t="s">
        <v>2806</v>
      </c>
      <c r="M193" s="586">
        <f>IFERROR(VLOOKUP(L193,REAJUSTE!$O:$R,4,FALSE),"")</f>
        <v>1.0389999999999999</v>
      </c>
    </row>
    <row r="194" spans="1:13" ht="24.95" customHeight="1" x14ac:dyDescent="0.2">
      <c r="A194" s="587">
        <v>40828</v>
      </c>
      <c r="B194" s="537" t="s">
        <v>15385</v>
      </c>
      <c r="C194" s="169" t="s">
        <v>742</v>
      </c>
      <c r="D194" s="588">
        <f t="shared" si="2"/>
        <v>7.48</v>
      </c>
      <c r="E194" s="371" t="s">
        <v>2962</v>
      </c>
      <c r="I194" s="589">
        <v>7.2</v>
      </c>
      <c r="J194" s="589"/>
      <c r="L194" s="585" t="s">
        <v>2806</v>
      </c>
      <c r="M194" s="586">
        <f>IFERROR(VLOOKUP(L194,REAJUSTE!$O:$R,4,FALSE),"")</f>
        <v>1.0389999999999999</v>
      </c>
    </row>
    <row r="195" spans="1:13" ht="24.95" customHeight="1" x14ac:dyDescent="0.2">
      <c r="A195" s="587">
        <v>40874</v>
      </c>
      <c r="B195" s="537" t="s">
        <v>15386</v>
      </c>
      <c r="C195" s="169" t="s">
        <v>742</v>
      </c>
      <c r="D195" s="588">
        <f t="shared" si="2"/>
        <v>7.35</v>
      </c>
      <c r="E195" s="371" t="s">
        <v>2962</v>
      </c>
      <c r="I195" s="589">
        <v>7.07</v>
      </c>
      <c r="J195" s="589"/>
      <c r="L195" s="585" t="s">
        <v>2806</v>
      </c>
      <c r="M195" s="586">
        <f>IFERROR(VLOOKUP(L195,REAJUSTE!$O:$R,4,FALSE),"")</f>
        <v>1.0389999999999999</v>
      </c>
    </row>
    <row r="196" spans="1:13" ht="24.95" customHeight="1" x14ac:dyDescent="0.2">
      <c r="A196" s="587">
        <v>40875</v>
      </c>
      <c r="B196" s="537" t="s">
        <v>15387</v>
      </c>
      <c r="C196" s="169" t="s">
        <v>742</v>
      </c>
      <c r="D196" s="588">
        <f t="shared" si="2"/>
        <v>7.14</v>
      </c>
      <c r="E196" s="371"/>
      <c r="I196" s="589">
        <v>6.87</v>
      </c>
      <c r="J196" s="589"/>
      <c r="L196" s="585" t="s">
        <v>2806</v>
      </c>
      <c r="M196" s="586">
        <f>IFERROR(VLOOKUP(L196,REAJUSTE!$O:$R,4,FALSE),"")</f>
        <v>1.0389999999999999</v>
      </c>
    </row>
    <row r="197" spans="1:13" ht="24.95" customHeight="1" x14ac:dyDescent="0.2">
      <c r="A197" s="587">
        <v>40829</v>
      </c>
      <c r="B197" s="537" t="s">
        <v>15388</v>
      </c>
      <c r="C197" s="169" t="s">
        <v>742</v>
      </c>
      <c r="D197" s="588">
        <f t="shared" si="2"/>
        <v>16.97</v>
      </c>
      <c r="E197" s="371" t="s">
        <v>2962</v>
      </c>
      <c r="I197" s="589">
        <v>16.329999999999998</v>
      </c>
      <c r="J197" s="589"/>
      <c r="L197" s="585" t="s">
        <v>2806</v>
      </c>
      <c r="M197" s="586">
        <f>IFERROR(VLOOKUP(L197,REAJUSTE!$O:$R,4,FALSE),"")</f>
        <v>1.0389999999999999</v>
      </c>
    </row>
    <row r="198" spans="1:13" ht="24.95" customHeight="1" x14ac:dyDescent="0.2">
      <c r="A198" s="587">
        <v>40824</v>
      </c>
      <c r="B198" s="537" t="s">
        <v>15389</v>
      </c>
      <c r="C198" s="169" t="s">
        <v>742</v>
      </c>
      <c r="D198" s="588">
        <f t="shared" ref="D198:D261" si="3">IFERROR(ROUND(I198*M198,2),"")</f>
        <v>4.76</v>
      </c>
      <c r="E198" s="371" t="s">
        <v>2962</v>
      </c>
      <c r="I198" s="589">
        <v>4.58</v>
      </c>
      <c r="J198" s="589"/>
      <c r="L198" s="585" t="s">
        <v>2806</v>
      </c>
      <c r="M198" s="586">
        <f>IFERROR(VLOOKUP(L198,REAJUSTE!$O:$R,4,FALSE),"")</f>
        <v>1.0389999999999999</v>
      </c>
    </row>
    <row r="199" spans="1:13" ht="24.95" customHeight="1" x14ac:dyDescent="0.2">
      <c r="A199" s="587">
        <v>40825</v>
      </c>
      <c r="B199" s="537" t="s">
        <v>15390</v>
      </c>
      <c r="C199" s="169" t="s">
        <v>742</v>
      </c>
      <c r="D199" s="588">
        <f t="shared" si="3"/>
        <v>7.97</v>
      </c>
      <c r="E199" s="371" t="s">
        <v>2962</v>
      </c>
      <c r="I199" s="589">
        <v>7.67</v>
      </c>
      <c r="J199" s="589"/>
      <c r="L199" s="585" t="s">
        <v>2806</v>
      </c>
      <c r="M199" s="586">
        <f>IFERROR(VLOOKUP(L199,REAJUSTE!$O:$R,4,FALSE),"")</f>
        <v>1.0389999999999999</v>
      </c>
    </row>
    <row r="200" spans="1:13" ht="24.95" customHeight="1" x14ac:dyDescent="0.2">
      <c r="A200" s="587">
        <v>40820</v>
      </c>
      <c r="B200" s="537" t="s">
        <v>15391</v>
      </c>
      <c r="C200" s="169" t="s">
        <v>742</v>
      </c>
      <c r="D200" s="588">
        <f t="shared" si="3"/>
        <v>4.34</v>
      </c>
      <c r="E200" s="371" t="s">
        <v>2962</v>
      </c>
      <c r="I200" s="589">
        <v>4.18</v>
      </c>
      <c r="J200" s="589"/>
      <c r="L200" s="585" t="s">
        <v>2806</v>
      </c>
      <c r="M200" s="586">
        <f>IFERROR(VLOOKUP(L200,REAJUSTE!$O:$R,4,FALSE),"")</f>
        <v>1.0389999999999999</v>
      </c>
    </row>
    <row r="201" spans="1:13" ht="24.95" customHeight="1" x14ac:dyDescent="0.2">
      <c r="A201" s="587">
        <v>40821</v>
      </c>
      <c r="B201" s="537" t="s">
        <v>173</v>
      </c>
      <c r="C201" s="169" t="s">
        <v>742</v>
      </c>
      <c r="D201" s="588">
        <f t="shared" si="3"/>
        <v>7.55</v>
      </c>
      <c r="E201" s="371" t="s">
        <v>2962</v>
      </c>
      <c r="I201" s="589">
        <v>7.27</v>
      </c>
      <c r="J201" s="589"/>
      <c r="L201" s="585" t="s">
        <v>2806</v>
      </c>
      <c r="M201" s="586">
        <f>IFERROR(VLOOKUP(L201,REAJUSTE!$O:$R,4,FALSE),"")</f>
        <v>1.0389999999999999</v>
      </c>
    </row>
    <row r="202" spans="1:13" ht="24.95" customHeight="1" x14ac:dyDescent="0.2">
      <c r="A202" s="587">
        <v>40840</v>
      </c>
      <c r="B202" s="537" t="s">
        <v>19359</v>
      </c>
      <c r="C202" s="169" t="s">
        <v>8</v>
      </c>
      <c r="D202" s="588">
        <f t="shared" si="3"/>
        <v>47.96</v>
      </c>
      <c r="E202" s="371" t="s">
        <v>2962</v>
      </c>
      <c r="I202" s="589">
        <v>46.16</v>
      </c>
      <c r="J202" s="589"/>
      <c r="L202" s="585" t="s">
        <v>2806</v>
      </c>
      <c r="M202" s="586">
        <f>IFERROR(VLOOKUP(L202,REAJUSTE!$O:$R,4,FALSE),"")</f>
        <v>1.0389999999999999</v>
      </c>
    </row>
    <row r="203" spans="1:13" ht="24.95" customHeight="1" x14ac:dyDescent="0.2">
      <c r="A203" s="587">
        <v>43331</v>
      </c>
      <c r="B203" s="537" t="s">
        <v>3647</v>
      </c>
      <c r="C203" s="169" t="s">
        <v>741</v>
      </c>
      <c r="D203" s="588">
        <f t="shared" si="3"/>
        <v>6.91</v>
      </c>
      <c r="E203" s="371"/>
      <c r="I203" s="589">
        <v>6.65</v>
      </c>
      <c r="J203" s="589"/>
      <c r="L203" s="585" t="s">
        <v>2806</v>
      </c>
      <c r="M203" s="586">
        <f>IFERROR(VLOOKUP(L203,REAJUSTE!$O:$R,4,FALSE),"")</f>
        <v>1.0389999999999999</v>
      </c>
    </row>
    <row r="204" spans="1:13" ht="24.95" customHeight="1" x14ac:dyDescent="0.2">
      <c r="A204" s="580" t="s">
        <v>2970</v>
      </c>
      <c r="B204" s="581"/>
      <c r="C204" s="581"/>
      <c r="D204" s="582"/>
      <c r="E204" s="583"/>
      <c r="I204" s="584"/>
      <c r="J204" s="584"/>
      <c r="L204" s="585"/>
      <c r="M204" s="586" t="str">
        <f>IFERROR(VLOOKUP(L204,REAJUSTE!$O:$R,4,FALSE),"")</f>
        <v/>
      </c>
    </row>
    <row r="205" spans="1:13" ht="24.95" customHeight="1" x14ac:dyDescent="0.2">
      <c r="A205" s="587">
        <v>100394</v>
      </c>
      <c r="B205" s="537" t="s">
        <v>174</v>
      </c>
      <c r="C205" s="169" t="s">
        <v>175</v>
      </c>
      <c r="D205" s="588">
        <f t="shared" si="3"/>
        <v>9.42</v>
      </c>
      <c r="E205" s="371"/>
      <c r="I205" s="589">
        <v>9.1999999999999993</v>
      </c>
      <c r="J205" s="589"/>
      <c r="L205" s="585" t="s">
        <v>3702</v>
      </c>
      <c r="M205" s="586">
        <f>IFERROR(VLOOKUP(L205,REAJUSTE!$O:$R,4,FALSE),"")</f>
        <v>1.024</v>
      </c>
    </row>
    <row r="206" spans="1:13" ht="24.95" customHeight="1" x14ac:dyDescent="0.2">
      <c r="A206" s="587">
        <v>40376</v>
      </c>
      <c r="B206" s="537" t="s">
        <v>744</v>
      </c>
      <c r="C206" s="169" t="s">
        <v>175</v>
      </c>
      <c r="D206" s="588">
        <f t="shared" si="3"/>
        <v>8.92</v>
      </c>
      <c r="E206" s="371"/>
      <c r="I206" s="589">
        <v>8.7100000000000009</v>
      </c>
      <c r="J206" s="589"/>
      <c r="L206" s="585" t="s">
        <v>3702</v>
      </c>
      <c r="M206" s="586">
        <f>IFERROR(VLOOKUP(L206,REAJUSTE!$O:$R,4,FALSE),"")</f>
        <v>1.024</v>
      </c>
    </row>
    <row r="207" spans="1:13" ht="24.95" customHeight="1" x14ac:dyDescent="0.2">
      <c r="A207" s="587">
        <v>43351</v>
      </c>
      <c r="B207" s="537" t="s">
        <v>19360</v>
      </c>
      <c r="C207" s="169" t="s">
        <v>175</v>
      </c>
      <c r="D207" s="588">
        <f t="shared" si="3"/>
        <v>9.08</v>
      </c>
      <c r="E207" s="371"/>
      <c r="I207" s="589">
        <v>8.8699999999999992</v>
      </c>
      <c r="J207" s="589"/>
      <c r="L207" s="585" t="s">
        <v>3702</v>
      </c>
      <c r="M207" s="586">
        <f>IFERROR(VLOOKUP(L207,REAJUSTE!$O:$R,4,FALSE),"")</f>
        <v>1.024</v>
      </c>
    </row>
    <row r="208" spans="1:13" ht="24.95" customHeight="1" x14ac:dyDescent="0.2">
      <c r="A208" s="587">
        <v>43350</v>
      </c>
      <c r="B208" s="537" t="s">
        <v>745</v>
      </c>
      <c r="C208" s="169" t="s">
        <v>175</v>
      </c>
      <c r="D208" s="588">
        <f t="shared" si="3"/>
        <v>9.42</v>
      </c>
      <c r="E208" s="371"/>
      <c r="I208" s="589">
        <v>9.1999999999999993</v>
      </c>
      <c r="J208" s="589"/>
      <c r="L208" s="585" t="s">
        <v>3702</v>
      </c>
      <c r="M208" s="586">
        <f>IFERROR(VLOOKUP(L208,REAJUSTE!$O:$R,4,FALSE),"")</f>
        <v>1.024</v>
      </c>
    </row>
    <row r="209" spans="1:13" ht="24.95" customHeight="1" x14ac:dyDescent="0.2">
      <c r="A209" s="587">
        <v>41261</v>
      </c>
      <c r="B209" s="537" t="s">
        <v>746</v>
      </c>
      <c r="C209" s="169" t="s">
        <v>175</v>
      </c>
      <c r="D209" s="588">
        <f t="shared" si="3"/>
        <v>8.74</v>
      </c>
      <c r="E209" s="371"/>
      <c r="I209" s="589">
        <v>8.5399999999999991</v>
      </c>
      <c r="J209" s="589"/>
      <c r="L209" s="585" t="s">
        <v>3702</v>
      </c>
      <c r="M209" s="586">
        <f>IFERROR(VLOOKUP(L209,REAJUSTE!$O:$R,4,FALSE),"")</f>
        <v>1.024</v>
      </c>
    </row>
    <row r="210" spans="1:13" ht="24.95" customHeight="1" x14ac:dyDescent="0.2">
      <c r="A210" s="587">
        <v>41023</v>
      </c>
      <c r="B210" s="537" t="s">
        <v>176</v>
      </c>
      <c r="C210" s="169" t="s">
        <v>779</v>
      </c>
      <c r="D210" s="588">
        <f t="shared" si="3"/>
        <v>135.4</v>
      </c>
      <c r="E210" s="371"/>
      <c r="I210" s="589">
        <v>132.22999999999999</v>
      </c>
      <c r="J210" s="589"/>
      <c r="L210" s="585" t="s">
        <v>3702</v>
      </c>
      <c r="M210" s="586">
        <f>IFERROR(VLOOKUP(L210,REAJUSTE!$O:$R,4,FALSE),"")</f>
        <v>1.024</v>
      </c>
    </row>
    <row r="211" spans="1:13" ht="24.95" customHeight="1" x14ac:dyDescent="0.2">
      <c r="A211" s="587">
        <v>41575</v>
      </c>
      <c r="B211" s="537" t="s">
        <v>15392</v>
      </c>
      <c r="C211" s="169" t="s">
        <v>742</v>
      </c>
      <c r="D211" s="588">
        <f t="shared" si="3"/>
        <v>47.11</v>
      </c>
      <c r="E211" s="371" t="s">
        <v>2962</v>
      </c>
      <c r="I211" s="589">
        <v>46.01</v>
      </c>
      <c r="J211" s="589"/>
      <c r="L211" s="585" t="s">
        <v>3702</v>
      </c>
      <c r="M211" s="586">
        <f>IFERROR(VLOOKUP(L211,REAJUSTE!$O:$R,4,FALSE),"")</f>
        <v>1.024</v>
      </c>
    </row>
    <row r="212" spans="1:13" ht="24.95" customHeight="1" x14ac:dyDescent="0.2">
      <c r="A212" s="587">
        <v>40346</v>
      </c>
      <c r="B212" s="537" t="s">
        <v>15393</v>
      </c>
      <c r="C212" s="169" t="s">
        <v>742</v>
      </c>
      <c r="D212" s="588">
        <f t="shared" si="3"/>
        <v>79.73</v>
      </c>
      <c r="E212" s="371" t="s">
        <v>2962</v>
      </c>
      <c r="I212" s="589">
        <v>77.86</v>
      </c>
      <c r="J212" s="589"/>
      <c r="L212" s="585" t="s">
        <v>3702</v>
      </c>
      <c r="M212" s="586">
        <f>IFERROR(VLOOKUP(L212,REAJUSTE!$O:$R,4,FALSE),"")</f>
        <v>1.024</v>
      </c>
    </row>
    <row r="213" spans="1:13" ht="24.95" customHeight="1" x14ac:dyDescent="0.2">
      <c r="A213" s="587">
        <v>40345</v>
      </c>
      <c r="B213" s="537" t="s">
        <v>15394</v>
      </c>
      <c r="C213" s="169" t="s">
        <v>742</v>
      </c>
      <c r="D213" s="588">
        <f t="shared" si="3"/>
        <v>61.84</v>
      </c>
      <c r="E213" s="371" t="s">
        <v>2962</v>
      </c>
      <c r="I213" s="589">
        <v>60.39</v>
      </c>
      <c r="J213" s="589"/>
      <c r="L213" s="585" t="s">
        <v>3702</v>
      </c>
      <c r="M213" s="586">
        <f>IFERROR(VLOOKUP(L213,REAJUSTE!$O:$R,4,FALSE),"")</f>
        <v>1.024</v>
      </c>
    </row>
    <row r="214" spans="1:13" ht="24.95" customHeight="1" x14ac:dyDescent="0.2">
      <c r="A214" s="587">
        <v>40343</v>
      </c>
      <c r="B214" s="537" t="s">
        <v>15395</v>
      </c>
      <c r="C214" s="169" t="s">
        <v>741</v>
      </c>
      <c r="D214" s="588">
        <f t="shared" si="3"/>
        <v>331.94</v>
      </c>
      <c r="E214" s="371" t="s">
        <v>2962</v>
      </c>
      <c r="I214" s="589">
        <v>324.16000000000003</v>
      </c>
      <c r="J214" s="589"/>
      <c r="L214" s="585" t="s">
        <v>3702</v>
      </c>
      <c r="M214" s="586">
        <f>IFERROR(VLOOKUP(L214,REAJUSTE!$O:$R,4,FALSE),"")</f>
        <v>1.024</v>
      </c>
    </row>
    <row r="215" spans="1:13" ht="24.95" customHeight="1" x14ac:dyDescent="0.2">
      <c r="A215" s="587">
        <v>40344</v>
      </c>
      <c r="B215" s="537" t="s">
        <v>177</v>
      </c>
      <c r="C215" s="169" t="s">
        <v>741</v>
      </c>
      <c r="D215" s="588">
        <f t="shared" si="3"/>
        <v>235.89</v>
      </c>
      <c r="E215" s="371" t="s">
        <v>2962</v>
      </c>
      <c r="I215" s="589">
        <v>230.36</v>
      </c>
      <c r="J215" s="589"/>
      <c r="L215" s="585" t="s">
        <v>3702</v>
      </c>
      <c r="M215" s="586">
        <f>IFERROR(VLOOKUP(L215,REAJUSTE!$O:$R,4,FALSE),"")</f>
        <v>1.024</v>
      </c>
    </row>
    <row r="216" spans="1:13" ht="24.95" customHeight="1" x14ac:dyDescent="0.2">
      <c r="A216" s="587">
        <v>41027</v>
      </c>
      <c r="B216" s="537" t="s">
        <v>178</v>
      </c>
      <c r="C216" s="169" t="s">
        <v>741</v>
      </c>
      <c r="D216" s="588">
        <f t="shared" si="3"/>
        <v>26.73</v>
      </c>
      <c r="E216" s="371"/>
      <c r="I216" s="589">
        <v>26.1</v>
      </c>
      <c r="J216" s="589"/>
      <c r="L216" s="585" t="s">
        <v>3702</v>
      </c>
      <c r="M216" s="586">
        <f>IFERROR(VLOOKUP(L216,REAJUSTE!$O:$R,4,FALSE),"")</f>
        <v>1.024</v>
      </c>
    </row>
    <row r="217" spans="1:13" ht="24.95" customHeight="1" x14ac:dyDescent="0.2">
      <c r="A217" s="587">
        <v>40337</v>
      </c>
      <c r="B217" s="537" t="s">
        <v>179</v>
      </c>
      <c r="C217" s="169" t="s">
        <v>742</v>
      </c>
      <c r="D217" s="588">
        <f t="shared" si="3"/>
        <v>103.12</v>
      </c>
      <c r="E217" s="371"/>
      <c r="I217" s="589">
        <v>100.7</v>
      </c>
      <c r="J217" s="589"/>
      <c r="L217" s="585" t="s">
        <v>3702</v>
      </c>
      <c r="M217" s="586">
        <f>IFERROR(VLOOKUP(L217,REAJUSTE!$O:$R,4,FALSE),"")</f>
        <v>1.024</v>
      </c>
    </row>
    <row r="218" spans="1:13" ht="24.95" customHeight="1" x14ac:dyDescent="0.2">
      <c r="A218" s="587">
        <v>40395</v>
      </c>
      <c r="B218" s="537" t="s">
        <v>180</v>
      </c>
      <c r="C218" s="169" t="s">
        <v>742</v>
      </c>
      <c r="D218" s="588">
        <f t="shared" si="3"/>
        <v>22.81</v>
      </c>
      <c r="E218" s="371"/>
      <c r="I218" s="589">
        <v>22.28</v>
      </c>
      <c r="J218" s="589"/>
      <c r="L218" s="585" t="s">
        <v>3702</v>
      </c>
      <c r="M218" s="586">
        <f>IFERROR(VLOOKUP(L218,REAJUSTE!$O:$R,4,FALSE),"")</f>
        <v>1.024</v>
      </c>
    </row>
    <row r="219" spans="1:13" ht="24.95" customHeight="1" x14ac:dyDescent="0.2">
      <c r="A219" s="587">
        <v>40300</v>
      </c>
      <c r="B219" s="537" t="s">
        <v>181</v>
      </c>
      <c r="C219" s="169" t="s">
        <v>741</v>
      </c>
      <c r="D219" s="588">
        <f t="shared" si="3"/>
        <v>48.74</v>
      </c>
      <c r="E219" s="371"/>
      <c r="I219" s="589">
        <v>47.6</v>
      </c>
      <c r="J219" s="589"/>
      <c r="L219" s="585" t="s">
        <v>3702</v>
      </c>
      <c r="M219" s="586">
        <f>IFERROR(VLOOKUP(L219,REAJUSTE!$O:$R,4,FALSE),"")</f>
        <v>1.024</v>
      </c>
    </row>
    <row r="220" spans="1:13" ht="24.95" customHeight="1" x14ac:dyDescent="0.2">
      <c r="A220" s="587">
        <v>40348</v>
      </c>
      <c r="B220" s="537" t="s">
        <v>182</v>
      </c>
      <c r="C220" s="169" t="s">
        <v>741</v>
      </c>
      <c r="D220" s="588">
        <f t="shared" si="3"/>
        <v>440.99</v>
      </c>
      <c r="E220" s="371" t="s">
        <v>2962</v>
      </c>
      <c r="I220" s="589">
        <v>430.65</v>
      </c>
      <c r="J220" s="589"/>
      <c r="L220" s="585" t="s">
        <v>3702</v>
      </c>
      <c r="M220" s="586">
        <f>IFERROR(VLOOKUP(L220,REAJUSTE!$O:$R,4,FALSE),"")</f>
        <v>1.024</v>
      </c>
    </row>
    <row r="221" spans="1:13" ht="24.95" customHeight="1" x14ac:dyDescent="0.2">
      <c r="A221" s="587">
        <v>40347</v>
      </c>
      <c r="B221" s="537" t="s">
        <v>183</v>
      </c>
      <c r="C221" s="169" t="s">
        <v>741</v>
      </c>
      <c r="D221" s="588">
        <f t="shared" si="3"/>
        <v>777.32</v>
      </c>
      <c r="E221" s="371" t="s">
        <v>2962</v>
      </c>
      <c r="I221" s="589">
        <v>759.1</v>
      </c>
      <c r="J221" s="589"/>
      <c r="L221" s="585" t="s">
        <v>3702</v>
      </c>
      <c r="M221" s="586">
        <f>IFERROR(VLOOKUP(L221,REAJUSTE!$O:$R,4,FALSE),"")</f>
        <v>1.024</v>
      </c>
    </row>
    <row r="222" spans="1:13" ht="24.95" customHeight="1" x14ac:dyDescent="0.2">
      <c r="A222" s="587">
        <v>41415</v>
      </c>
      <c r="B222" s="537" t="s">
        <v>184</v>
      </c>
      <c r="C222" s="169" t="s">
        <v>741</v>
      </c>
      <c r="D222" s="588">
        <f t="shared" si="3"/>
        <v>456.09</v>
      </c>
      <c r="E222" s="371" t="s">
        <v>2962</v>
      </c>
      <c r="I222" s="589">
        <v>445.4</v>
      </c>
      <c r="J222" s="589"/>
      <c r="L222" s="585" t="s">
        <v>3702</v>
      </c>
      <c r="M222" s="586">
        <f>IFERROR(VLOOKUP(L222,REAJUSTE!$O:$R,4,FALSE),"")</f>
        <v>1.024</v>
      </c>
    </row>
    <row r="223" spans="1:13" ht="24.95" customHeight="1" x14ac:dyDescent="0.2">
      <c r="A223" s="587">
        <v>42257</v>
      </c>
      <c r="B223" s="537" t="s">
        <v>185</v>
      </c>
      <c r="C223" s="169" t="s">
        <v>741</v>
      </c>
      <c r="D223" s="588">
        <f t="shared" si="3"/>
        <v>6.99</v>
      </c>
      <c r="E223" s="371"/>
      <c r="I223" s="589">
        <v>6.83</v>
      </c>
      <c r="J223" s="589"/>
      <c r="L223" s="585" t="s">
        <v>3702</v>
      </c>
      <c r="M223" s="586">
        <f>IFERROR(VLOOKUP(L223,REAJUSTE!$O:$R,4,FALSE),"")</f>
        <v>1.024</v>
      </c>
    </row>
    <row r="224" spans="1:13" ht="24.95" customHeight="1" x14ac:dyDescent="0.2">
      <c r="A224" s="587">
        <v>40519</v>
      </c>
      <c r="B224" s="537" t="s">
        <v>186</v>
      </c>
      <c r="C224" s="169" t="s">
        <v>779</v>
      </c>
      <c r="D224" s="588">
        <f t="shared" si="3"/>
        <v>250.28</v>
      </c>
      <c r="E224" s="371" t="s">
        <v>2962</v>
      </c>
      <c r="I224" s="589">
        <v>244.41</v>
      </c>
      <c r="J224" s="589"/>
      <c r="L224" s="585" t="s">
        <v>3702</v>
      </c>
      <c r="M224" s="586">
        <f>IFERROR(VLOOKUP(L224,REAJUSTE!$O:$R,4,FALSE),"")</f>
        <v>1.024</v>
      </c>
    </row>
    <row r="225" spans="1:13" ht="24.95" customHeight="1" x14ac:dyDescent="0.2">
      <c r="A225" s="587">
        <v>40520</v>
      </c>
      <c r="B225" s="537" t="s">
        <v>187</v>
      </c>
      <c r="C225" s="169" t="s">
        <v>779</v>
      </c>
      <c r="D225" s="588">
        <f t="shared" si="3"/>
        <v>390.63</v>
      </c>
      <c r="E225" s="371" t="s">
        <v>2962</v>
      </c>
      <c r="I225" s="589">
        <v>381.47</v>
      </c>
      <c r="J225" s="589"/>
      <c r="L225" s="585" t="s">
        <v>3702</v>
      </c>
      <c r="M225" s="586">
        <f>IFERROR(VLOOKUP(L225,REAJUSTE!$O:$R,4,FALSE),"")</f>
        <v>1.024</v>
      </c>
    </row>
    <row r="226" spans="1:13" ht="24.95" customHeight="1" x14ac:dyDescent="0.2">
      <c r="A226" s="587">
        <v>40521</v>
      </c>
      <c r="B226" s="537" t="s">
        <v>188</v>
      </c>
      <c r="C226" s="169" t="s">
        <v>779</v>
      </c>
      <c r="D226" s="588">
        <f t="shared" si="3"/>
        <v>561.48</v>
      </c>
      <c r="E226" s="371" t="s">
        <v>2962</v>
      </c>
      <c r="I226" s="589">
        <v>548.32000000000005</v>
      </c>
      <c r="J226" s="589"/>
      <c r="L226" s="585" t="s">
        <v>3702</v>
      </c>
      <c r="M226" s="586">
        <f>IFERROR(VLOOKUP(L226,REAJUSTE!$O:$R,4,FALSE),"")</f>
        <v>1.024</v>
      </c>
    </row>
    <row r="227" spans="1:13" ht="24.95" customHeight="1" x14ac:dyDescent="0.2">
      <c r="A227" s="587">
        <v>40522</v>
      </c>
      <c r="B227" s="537" t="s">
        <v>189</v>
      </c>
      <c r="C227" s="169" t="s">
        <v>779</v>
      </c>
      <c r="D227" s="588">
        <f t="shared" si="3"/>
        <v>757.44</v>
      </c>
      <c r="E227" s="371" t="s">
        <v>2962</v>
      </c>
      <c r="I227" s="589">
        <v>739.69</v>
      </c>
      <c r="J227" s="589"/>
      <c r="L227" s="585" t="s">
        <v>3702</v>
      </c>
      <c r="M227" s="586">
        <f>IFERROR(VLOOKUP(L227,REAJUSTE!$O:$R,4,FALSE),"")</f>
        <v>1.024</v>
      </c>
    </row>
    <row r="228" spans="1:13" ht="24.95" customHeight="1" x14ac:dyDescent="0.2">
      <c r="A228" s="587">
        <v>40523</v>
      </c>
      <c r="B228" s="537" t="s">
        <v>190</v>
      </c>
      <c r="C228" s="169" t="s">
        <v>779</v>
      </c>
      <c r="D228" s="588">
        <f t="shared" si="3"/>
        <v>1092.6199999999999</v>
      </c>
      <c r="E228" s="371" t="s">
        <v>2962</v>
      </c>
      <c r="I228" s="590">
        <v>1067.01</v>
      </c>
      <c r="J228" s="590"/>
      <c r="L228" s="585" t="s">
        <v>3702</v>
      </c>
      <c r="M228" s="586">
        <f>IFERROR(VLOOKUP(L228,REAJUSTE!$O:$R,4,FALSE),"")</f>
        <v>1.024</v>
      </c>
    </row>
    <row r="229" spans="1:13" ht="24.95" customHeight="1" x14ac:dyDescent="0.2">
      <c r="A229" s="587">
        <v>40513</v>
      </c>
      <c r="B229" s="537" t="s">
        <v>191</v>
      </c>
      <c r="C229" s="169" t="s">
        <v>779</v>
      </c>
      <c r="D229" s="588">
        <f t="shared" si="3"/>
        <v>90.44</v>
      </c>
      <c r="E229" s="371" t="s">
        <v>2962</v>
      </c>
      <c r="I229" s="589">
        <v>88.32</v>
      </c>
      <c r="J229" s="589"/>
      <c r="L229" s="585" t="s">
        <v>3702</v>
      </c>
      <c r="M229" s="586">
        <f>IFERROR(VLOOKUP(L229,REAJUSTE!$O:$R,4,FALSE),"")</f>
        <v>1.024</v>
      </c>
    </row>
    <row r="230" spans="1:13" ht="24.95" customHeight="1" x14ac:dyDescent="0.2">
      <c r="A230" s="587">
        <v>40514</v>
      </c>
      <c r="B230" s="537" t="s">
        <v>192</v>
      </c>
      <c r="C230" s="169" t="s">
        <v>779</v>
      </c>
      <c r="D230" s="588">
        <f t="shared" si="3"/>
        <v>150.77000000000001</v>
      </c>
      <c r="E230" s="371" t="s">
        <v>2962</v>
      </c>
      <c r="I230" s="589">
        <v>147.24</v>
      </c>
      <c r="J230" s="589"/>
      <c r="L230" s="585" t="s">
        <v>3702</v>
      </c>
      <c r="M230" s="586">
        <f>IFERROR(VLOOKUP(L230,REAJUSTE!$O:$R,4,FALSE),"")</f>
        <v>1.024</v>
      </c>
    </row>
    <row r="231" spans="1:13" ht="24.95" customHeight="1" x14ac:dyDescent="0.2">
      <c r="A231" s="587">
        <v>40515</v>
      </c>
      <c r="B231" s="537" t="s">
        <v>193</v>
      </c>
      <c r="C231" s="169" t="s">
        <v>779</v>
      </c>
      <c r="D231" s="588">
        <f t="shared" si="3"/>
        <v>229.25</v>
      </c>
      <c r="E231" s="371" t="s">
        <v>2962</v>
      </c>
      <c r="I231" s="589">
        <v>223.88</v>
      </c>
      <c r="J231" s="589"/>
      <c r="L231" s="585" t="s">
        <v>3702</v>
      </c>
      <c r="M231" s="586">
        <f>IFERROR(VLOOKUP(L231,REAJUSTE!$O:$R,4,FALSE),"")</f>
        <v>1.024</v>
      </c>
    </row>
    <row r="232" spans="1:13" ht="24.95" customHeight="1" x14ac:dyDescent="0.2">
      <c r="A232" s="587">
        <v>40516</v>
      </c>
      <c r="B232" s="537" t="s">
        <v>194</v>
      </c>
      <c r="C232" s="169" t="s">
        <v>779</v>
      </c>
      <c r="D232" s="588">
        <f t="shared" si="3"/>
        <v>322.76</v>
      </c>
      <c r="E232" s="371" t="s">
        <v>2962</v>
      </c>
      <c r="I232" s="589">
        <v>315.2</v>
      </c>
      <c r="J232" s="589"/>
      <c r="L232" s="585" t="s">
        <v>3702</v>
      </c>
      <c r="M232" s="586">
        <f>IFERROR(VLOOKUP(L232,REAJUSTE!$O:$R,4,FALSE),"")</f>
        <v>1.024</v>
      </c>
    </row>
    <row r="233" spans="1:13" ht="24.95" customHeight="1" x14ac:dyDescent="0.2">
      <c r="A233" s="587">
        <v>40517</v>
      </c>
      <c r="B233" s="537" t="s">
        <v>195</v>
      </c>
      <c r="C233" s="169" t="s">
        <v>779</v>
      </c>
      <c r="D233" s="588">
        <f t="shared" si="3"/>
        <v>429.25</v>
      </c>
      <c r="E233" s="371" t="s">
        <v>2962</v>
      </c>
      <c r="I233" s="589">
        <v>419.19</v>
      </c>
      <c r="J233" s="589"/>
      <c r="L233" s="585" t="s">
        <v>3702</v>
      </c>
      <c r="M233" s="586">
        <f>IFERROR(VLOOKUP(L233,REAJUSTE!$O:$R,4,FALSE),"")</f>
        <v>1.024</v>
      </c>
    </row>
    <row r="234" spans="1:13" ht="24.95" customHeight="1" x14ac:dyDescent="0.2">
      <c r="A234" s="587">
        <v>40518</v>
      </c>
      <c r="B234" s="537" t="s">
        <v>196</v>
      </c>
      <c r="C234" s="169" t="s">
        <v>779</v>
      </c>
      <c r="D234" s="588">
        <f t="shared" si="3"/>
        <v>608.9</v>
      </c>
      <c r="E234" s="371" t="s">
        <v>2962</v>
      </c>
      <c r="I234" s="589">
        <v>594.63</v>
      </c>
      <c r="J234" s="589"/>
      <c r="L234" s="585" t="s">
        <v>3702</v>
      </c>
      <c r="M234" s="586">
        <f>IFERROR(VLOOKUP(L234,REAJUSTE!$O:$R,4,FALSE),"")</f>
        <v>1.024</v>
      </c>
    </row>
    <row r="235" spans="1:13" ht="24.95" customHeight="1" x14ac:dyDescent="0.2">
      <c r="A235" s="587">
        <v>40524</v>
      </c>
      <c r="B235" s="537" t="s">
        <v>197</v>
      </c>
      <c r="C235" s="169" t="s">
        <v>779</v>
      </c>
      <c r="D235" s="588">
        <f t="shared" si="3"/>
        <v>348.11</v>
      </c>
      <c r="E235" s="371" t="s">
        <v>2962</v>
      </c>
      <c r="I235" s="589">
        <v>339.95</v>
      </c>
      <c r="J235" s="589"/>
      <c r="L235" s="585" t="s">
        <v>3702</v>
      </c>
      <c r="M235" s="586">
        <f>IFERROR(VLOOKUP(L235,REAJUSTE!$O:$R,4,FALSE),"")</f>
        <v>1.024</v>
      </c>
    </row>
    <row r="236" spans="1:13" ht="24.95" customHeight="1" x14ac:dyDescent="0.2">
      <c r="A236" s="587">
        <v>40525</v>
      </c>
      <c r="B236" s="537" t="s">
        <v>198</v>
      </c>
      <c r="C236" s="169" t="s">
        <v>779</v>
      </c>
      <c r="D236" s="588">
        <f t="shared" si="3"/>
        <v>552.84</v>
      </c>
      <c r="E236" s="371" t="s">
        <v>2962</v>
      </c>
      <c r="I236" s="589">
        <v>539.88</v>
      </c>
      <c r="J236" s="589"/>
      <c r="L236" s="585" t="s">
        <v>3702</v>
      </c>
      <c r="M236" s="586">
        <f>IFERROR(VLOOKUP(L236,REAJUSTE!$O:$R,4,FALSE),"")</f>
        <v>1.024</v>
      </c>
    </row>
    <row r="237" spans="1:13" ht="24.95" customHeight="1" x14ac:dyDescent="0.2">
      <c r="A237" s="587">
        <v>40526</v>
      </c>
      <c r="B237" s="537" t="s">
        <v>199</v>
      </c>
      <c r="C237" s="169" t="s">
        <v>779</v>
      </c>
      <c r="D237" s="588">
        <f t="shared" si="3"/>
        <v>799.77</v>
      </c>
      <c r="E237" s="371" t="s">
        <v>2962</v>
      </c>
      <c r="I237" s="589">
        <v>781.03</v>
      </c>
      <c r="J237" s="589"/>
      <c r="L237" s="585" t="s">
        <v>3702</v>
      </c>
      <c r="M237" s="586">
        <f>IFERROR(VLOOKUP(L237,REAJUSTE!$O:$R,4,FALSE),"")</f>
        <v>1.024</v>
      </c>
    </row>
    <row r="238" spans="1:13" ht="24.95" customHeight="1" x14ac:dyDescent="0.2">
      <c r="A238" s="587">
        <v>40527</v>
      </c>
      <c r="B238" s="537" t="s">
        <v>200</v>
      </c>
      <c r="C238" s="169" t="s">
        <v>779</v>
      </c>
      <c r="D238" s="588">
        <f t="shared" si="3"/>
        <v>1085.6099999999999</v>
      </c>
      <c r="E238" s="371" t="s">
        <v>2962</v>
      </c>
      <c r="I238" s="590">
        <v>1060.17</v>
      </c>
      <c r="J238" s="590"/>
      <c r="L238" s="585" t="s">
        <v>3702</v>
      </c>
      <c r="M238" s="586">
        <f>IFERROR(VLOOKUP(L238,REAJUSTE!$O:$R,4,FALSE),"")</f>
        <v>1.024</v>
      </c>
    </row>
    <row r="239" spans="1:13" ht="24.95" customHeight="1" x14ac:dyDescent="0.2">
      <c r="A239" s="587">
        <v>40528</v>
      </c>
      <c r="B239" s="537" t="s">
        <v>201</v>
      </c>
      <c r="C239" s="169" t="s">
        <v>779</v>
      </c>
      <c r="D239" s="588">
        <f t="shared" si="3"/>
        <v>1576.33</v>
      </c>
      <c r="E239" s="371" t="s">
        <v>2962</v>
      </c>
      <c r="I239" s="590">
        <v>1539.38</v>
      </c>
      <c r="J239" s="590"/>
      <c r="L239" s="585" t="s">
        <v>3702</v>
      </c>
      <c r="M239" s="586">
        <f>IFERROR(VLOOKUP(L239,REAJUSTE!$O:$R,4,FALSE),"")</f>
        <v>1.024</v>
      </c>
    </row>
    <row r="240" spans="1:13" ht="24.95" customHeight="1" x14ac:dyDescent="0.2">
      <c r="A240" s="587">
        <v>41177</v>
      </c>
      <c r="B240" s="537" t="s">
        <v>2971</v>
      </c>
      <c r="C240" s="169" t="s">
        <v>779</v>
      </c>
      <c r="D240" s="588">
        <f t="shared" si="3"/>
        <v>41.81</v>
      </c>
      <c r="E240" s="371" t="s">
        <v>2962</v>
      </c>
      <c r="I240" s="589">
        <v>40.83</v>
      </c>
      <c r="J240" s="589"/>
      <c r="L240" s="585" t="s">
        <v>3702</v>
      </c>
      <c r="M240" s="586">
        <f>IFERROR(VLOOKUP(L240,REAJUSTE!$O:$R,4,FALSE),"")</f>
        <v>1.024</v>
      </c>
    </row>
    <row r="241" spans="1:13" ht="24.95" customHeight="1" x14ac:dyDescent="0.2">
      <c r="A241" s="587">
        <v>100391</v>
      </c>
      <c r="B241" s="537" t="s">
        <v>2972</v>
      </c>
      <c r="C241" s="169" t="s">
        <v>779</v>
      </c>
      <c r="D241" s="588">
        <f t="shared" si="3"/>
        <v>46.56</v>
      </c>
      <c r="E241" s="371" t="s">
        <v>2962</v>
      </c>
      <c r="I241" s="589">
        <v>45.47</v>
      </c>
      <c r="J241" s="589"/>
      <c r="L241" s="585" t="s">
        <v>3702</v>
      </c>
      <c r="M241" s="586">
        <f>IFERROR(VLOOKUP(L241,REAJUSTE!$O:$R,4,FALSE),"")</f>
        <v>1.024</v>
      </c>
    </row>
    <row r="242" spans="1:13" ht="24.95" customHeight="1" x14ac:dyDescent="0.2">
      <c r="A242" s="587">
        <v>41172</v>
      </c>
      <c r="B242" s="537" t="s">
        <v>2973</v>
      </c>
      <c r="C242" s="169" t="s">
        <v>779</v>
      </c>
      <c r="D242" s="588">
        <f t="shared" si="3"/>
        <v>80.05</v>
      </c>
      <c r="E242" s="371" t="s">
        <v>2962</v>
      </c>
      <c r="I242" s="589">
        <v>78.17</v>
      </c>
      <c r="J242" s="589"/>
      <c r="L242" s="585" t="s">
        <v>3702</v>
      </c>
      <c r="M242" s="586">
        <f>IFERROR(VLOOKUP(L242,REAJUSTE!$O:$R,4,FALSE),"")</f>
        <v>1.024</v>
      </c>
    </row>
    <row r="243" spans="1:13" ht="24.95" customHeight="1" x14ac:dyDescent="0.2">
      <c r="A243" s="587">
        <v>40620</v>
      </c>
      <c r="B243" s="537" t="s">
        <v>202</v>
      </c>
      <c r="C243" s="169" t="s">
        <v>15307</v>
      </c>
      <c r="D243" s="588">
        <f t="shared" si="3"/>
        <v>13874.25</v>
      </c>
      <c r="E243" s="371"/>
      <c r="I243" s="590">
        <v>13549.07</v>
      </c>
      <c r="J243" s="590"/>
      <c r="L243" s="585" t="s">
        <v>3702</v>
      </c>
      <c r="M243" s="586">
        <f>IFERROR(VLOOKUP(L243,REAJUSTE!$O:$R,4,FALSE),"")</f>
        <v>1.024</v>
      </c>
    </row>
    <row r="244" spans="1:13" ht="24.95" customHeight="1" x14ac:dyDescent="0.2">
      <c r="A244" s="587">
        <v>40626</v>
      </c>
      <c r="B244" s="537" t="s">
        <v>203</v>
      </c>
      <c r="C244" s="169" t="s">
        <v>15307</v>
      </c>
      <c r="D244" s="588">
        <f t="shared" si="3"/>
        <v>13319.2</v>
      </c>
      <c r="E244" s="371"/>
      <c r="I244" s="590">
        <v>13007.03</v>
      </c>
      <c r="J244" s="590"/>
      <c r="L244" s="585" t="s">
        <v>3702</v>
      </c>
      <c r="M244" s="586">
        <f>IFERROR(VLOOKUP(L244,REAJUSTE!$O:$R,4,FALSE),"")</f>
        <v>1.024</v>
      </c>
    </row>
    <row r="245" spans="1:13" ht="24.95" customHeight="1" x14ac:dyDescent="0.2">
      <c r="A245" s="587">
        <v>40621</v>
      </c>
      <c r="B245" s="537" t="s">
        <v>204</v>
      </c>
      <c r="C245" s="169" t="s">
        <v>15307</v>
      </c>
      <c r="D245" s="588">
        <f t="shared" si="3"/>
        <v>21087.09</v>
      </c>
      <c r="E245" s="371"/>
      <c r="I245" s="590">
        <v>20592.86</v>
      </c>
      <c r="J245" s="590"/>
      <c r="L245" s="585" t="s">
        <v>3702</v>
      </c>
      <c r="M245" s="586">
        <f>IFERROR(VLOOKUP(L245,REAJUSTE!$O:$R,4,FALSE),"")</f>
        <v>1.024</v>
      </c>
    </row>
    <row r="246" spans="1:13" ht="24.95" customHeight="1" x14ac:dyDescent="0.2">
      <c r="A246" s="587">
        <v>40622</v>
      </c>
      <c r="B246" s="537" t="s">
        <v>205</v>
      </c>
      <c r="C246" s="169" t="s">
        <v>15307</v>
      </c>
      <c r="D246" s="588">
        <f t="shared" si="3"/>
        <v>32526.240000000002</v>
      </c>
      <c r="E246" s="371"/>
      <c r="I246" s="590">
        <v>31763.91</v>
      </c>
      <c r="J246" s="590"/>
      <c r="L246" s="585" t="s">
        <v>3702</v>
      </c>
      <c r="M246" s="586">
        <f>IFERROR(VLOOKUP(L246,REAJUSTE!$O:$R,4,FALSE),"")</f>
        <v>1.024</v>
      </c>
    </row>
    <row r="247" spans="1:13" ht="24.95" customHeight="1" x14ac:dyDescent="0.2">
      <c r="A247" s="587">
        <v>40627</v>
      </c>
      <c r="B247" s="537" t="s">
        <v>206</v>
      </c>
      <c r="C247" s="169" t="s">
        <v>15307</v>
      </c>
      <c r="D247" s="588">
        <f t="shared" si="3"/>
        <v>24371.42</v>
      </c>
      <c r="E247" s="371"/>
      <c r="I247" s="590">
        <v>23800.21</v>
      </c>
      <c r="J247" s="590"/>
      <c r="L247" s="585" t="s">
        <v>3702</v>
      </c>
      <c r="M247" s="586">
        <f>IFERROR(VLOOKUP(L247,REAJUSTE!$O:$R,4,FALSE),"")</f>
        <v>1.024</v>
      </c>
    </row>
    <row r="248" spans="1:13" ht="24.95" customHeight="1" x14ac:dyDescent="0.2">
      <c r="A248" s="587">
        <v>40623</v>
      </c>
      <c r="B248" s="537" t="s">
        <v>207</v>
      </c>
      <c r="C248" s="169" t="s">
        <v>15307</v>
      </c>
      <c r="D248" s="588">
        <f t="shared" si="3"/>
        <v>29226.59</v>
      </c>
      <c r="E248" s="371"/>
      <c r="I248" s="590">
        <v>28541.59</v>
      </c>
      <c r="J248" s="590"/>
      <c r="L248" s="585" t="s">
        <v>3702</v>
      </c>
      <c r="M248" s="586">
        <f>IFERROR(VLOOKUP(L248,REAJUSTE!$O:$R,4,FALSE),"")</f>
        <v>1.024</v>
      </c>
    </row>
    <row r="249" spans="1:13" ht="24.95" customHeight="1" x14ac:dyDescent="0.2">
      <c r="A249" s="587">
        <v>40624</v>
      </c>
      <c r="B249" s="537" t="s">
        <v>208</v>
      </c>
      <c r="C249" s="169" t="s">
        <v>15307</v>
      </c>
      <c r="D249" s="588">
        <f t="shared" si="3"/>
        <v>36858.720000000001</v>
      </c>
      <c r="E249" s="371"/>
      <c r="I249" s="590">
        <v>35994.839999999997</v>
      </c>
      <c r="J249" s="590"/>
      <c r="L249" s="585" t="s">
        <v>3702</v>
      </c>
      <c r="M249" s="586">
        <f>IFERROR(VLOOKUP(L249,REAJUSTE!$O:$R,4,FALSE),"")</f>
        <v>1.024</v>
      </c>
    </row>
    <row r="250" spans="1:13" ht="24.95" customHeight="1" x14ac:dyDescent="0.2">
      <c r="A250" s="587">
        <v>40625</v>
      </c>
      <c r="B250" s="537" t="s">
        <v>209</v>
      </c>
      <c r="C250" s="169" t="s">
        <v>15307</v>
      </c>
      <c r="D250" s="588">
        <f t="shared" si="3"/>
        <v>41401.339999999997</v>
      </c>
      <c r="E250" s="371"/>
      <c r="I250" s="590">
        <v>40431</v>
      </c>
      <c r="J250" s="590"/>
      <c r="L250" s="585" t="s">
        <v>3702</v>
      </c>
      <c r="M250" s="586">
        <f>IFERROR(VLOOKUP(L250,REAJUSTE!$O:$R,4,FALSE),"")</f>
        <v>1.024</v>
      </c>
    </row>
    <row r="251" spans="1:13" ht="24.95" customHeight="1" x14ac:dyDescent="0.2">
      <c r="A251" s="587">
        <v>40613</v>
      </c>
      <c r="B251" s="537" t="s">
        <v>210</v>
      </c>
      <c r="C251" s="169" t="s">
        <v>15307</v>
      </c>
      <c r="D251" s="588">
        <f t="shared" si="3"/>
        <v>12157.22</v>
      </c>
      <c r="E251" s="371"/>
      <c r="I251" s="590">
        <v>11872.29</v>
      </c>
      <c r="J251" s="590"/>
      <c r="L251" s="585" t="s">
        <v>3702</v>
      </c>
      <c r="M251" s="586">
        <f>IFERROR(VLOOKUP(L251,REAJUSTE!$O:$R,4,FALSE),"")</f>
        <v>1.024</v>
      </c>
    </row>
    <row r="252" spans="1:13" ht="24.95" customHeight="1" x14ac:dyDescent="0.2">
      <c r="A252" s="587">
        <v>40614</v>
      </c>
      <c r="B252" s="537" t="s">
        <v>211</v>
      </c>
      <c r="C252" s="169" t="s">
        <v>15307</v>
      </c>
      <c r="D252" s="588">
        <f t="shared" si="3"/>
        <v>18563.11</v>
      </c>
      <c r="E252" s="371"/>
      <c r="I252" s="590">
        <v>18128.04</v>
      </c>
      <c r="J252" s="590"/>
      <c r="L252" s="585" t="s">
        <v>3702</v>
      </c>
      <c r="M252" s="586">
        <f>IFERROR(VLOOKUP(L252,REAJUSTE!$O:$R,4,FALSE),"")</f>
        <v>1.024</v>
      </c>
    </row>
    <row r="253" spans="1:13" ht="24.95" customHeight="1" x14ac:dyDescent="0.2">
      <c r="A253" s="587">
        <v>40615</v>
      </c>
      <c r="B253" s="537" t="s">
        <v>212</v>
      </c>
      <c r="C253" s="169" t="s">
        <v>15307</v>
      </c>
      <c r="D253" s="588">
        <f t="shared" si="3"/>
        <v>27678.77</v>
      </c>
      <c r="E253" s="371"/>
      <c r="I253" s="590">
        <v>27030.05</v>
      </c>
      <c r="J253" s="590"/>
      <c r="L253" s="585" t="s">
        <v>3702</v>
      </c>
      <c r="M253" s="586">
        <f>IFERROR(VLOOKUP(L253,REAJUSTE!$O:$R,4,FALSE),"")</f>
        <v>1.024</v>
      </c>
    </row>
    <row r="254" spans="1:13" ht="24.95" customHeight="1" x14ac:dyDescent="0.2">
      <c r="A254" s="587">
        <v>40616</v>
      </c>
      <c r="B254" s="537" t="s">
        <v>213</v>
      </c>
      <c r="C254" s="169" t="s">
        <v>15307</v>
      </c>
      <c r="D254" s="588">
        <f t="shared" si="3"/>
        <v>24326.78</v>
      </c>
      <c r="E254" s="371"/>
      <c r="I254" s="590">
        <v>23756.62</v>
      </c>
      <c r="J254" s="590"/>
      <c r="L254" s="585" t="s">
        <v>3702</v>
      </c>
      <c r="M254" s="586">
        <f>IFERROR(VLOOKUP(L254,REAJUSTE!$O:$R,4,FALSE),"")</f>
        <v>1.024</v>
      </c>
    </row>
    <row r="255" spans="1:13" ht="24.95" customHeight="1" x14ac:dyDescent="0.2">
      <c r="A255" s="587">
        <v>40617</v>
      </c>
      <c r="B255" s="537" t="s">
        <v>214</v>
      </c>
      <c r="C255" s="169" t="s">
        <v>15307</v>
      </c>
      <c r="D255" s="588">
        <f t="shared" si="3"/>
        <v>30908.09</v>
      </c>
      <c r="E255" s="371"/>
      <c r="I255" s="590">
        <v>30183.68</v>
      </c>
      <c r="J255" s="590"/>
      <c r="L255" s="585" t="s">
        <v>3702</v>
      </c>
      <c r="M255" s="586">
        <f>IFERROR(VLOOKUP(L255,REAJUSTE!$O:$R,4,FALSE),"")</f>
        <v>1.024</v>
      </c>
    </row>
    <row r="256" spans="1:13" ht="24.95" customHeight="1" x14ac:dyDescent="0.2">
      <c r="A256" s="587">
        <v>40618</v>
      </c>
      <c r="B256" s="537" t="s">
        <v>215</v>
      </c>
      <c r="C256" s="169" t="s">
        <v>15307</v>
      </c>
      <c r="D256" s="588">
        <f t="shared" si="3"/>
        <v>34648.839999999997</v>
      </c>
      <c r="E256" s="371"/>
      <c r="I256" s="590">
        <v>33836.76</v>
      </c>
      <c r="J256" s="590"/>
      <c r="L256" s="585" t="s">
        <v>3702</v>
      </c>
      <c r="M256" s="586">
        <f>IFERROR(VLOOKUP(L256,REAJUSTE!$O:$R,4,FALSE),"")</f>
        <v>1.024</v>
      </c>
    </row>
    <row r="257" spans="1:13" ht="24.95" customHeight="1" x14ac:dyDescent="0.2">
      <c r="A257" s="587">
        <v>40629</v>
      </c>
      <c r="B257" s="537" t="s">
        <v>216</v>
      </c>
      <c r="C257" s="169" t="s">
        <v>15307</v>
      </c>
      <c r="D257" s="588">
        <f t="shared" si="3"/>
        <v>17101</v>
      </c>
      <c r="E257" s="371"/>
      <c r="I257" s="590">
        <v>16700.2</v>
      </c>
      <c r="J257" s="590"/>
      <c r="L257" s="585" t="s">
        <v>3702</v>
      </c>
      <c r="M257" s="586">
        <f>IFERROR(VLOOKUP(L257,REAJUSTE!$O:$R,4,FALSE),"")</f>
        <v>1.024</v>
      </c>
    </row>
    <row r="258" spans="1:13" ht="24.95" customHeight="1" x14ac:dyDescent="0.2">
      <c r="A258" s="587">
        <v>40630</v>
      </c>
      <c r="B258" s="537" t="s">
        <v>217</v>
      </c>
      <c r="C258" s="169" t="s">
        <v>15307</v>
      </c>
      <c r="D258" s="588">
        <f t="shared" si="3"/>
        <v>25718.65</v>
      </c>
      <c r="E258" s="371"/>
      <c r="I258" s="590">
        <v>25115.87</v>
      </c>
      <c r="J258" s="590"/>
      <c r="L258" s="585" t="s">
        <v>3702</v>
      </c>
      <c r="M258" s="586">
        <f>IFERROR(VLOOKUP(L258,REAJUSTE!$O:$R,4,FALSE),"")</f>
        <v>1.024</v>
      </c>
    </row>
    <row r="259" spans="1:13" ht="24.95" customHeight="1" x14ac:dyDescent="0.2">
      <c r="A259" s="587">
        <v>40631</v>
      </c>
      <c r="B259" s="537" t="s">
        <v>218</v>
      </c>
      <c r="C259" s="169" t="s">
        <v>15307</v>
      </c>
      <c r="D259" s="588">
        <f t="shared" si="3"/>
        <v>38586.769999999997</v>
      </c>
      <c r="E259" s="371"/>
      <c r="I259" s="590">
        <v>37682.39</v>
      </c>
      <c r="J259" s="590"/>
      <c r="L259" s="585" t="s">
        <v>3702</v>
      </c>
      <c r="M259" s="586">
        <f>IFERROR(VLOOKUP(L259,REAJUSTE!$O:$R,4,FALSE),"")</f>
        <v>1.024</v>
      </c>
    </row>
    <row r="260" spans="1:13" ht="24.95" customHeight="1" x14ac:dyDescent="0.2">
      <c r="A260" s="587">
        <v>40632</v>
      </c>
      <c r="B260" s="537" t="s">
        <v>219</v>
      </c>
      <c r="C260" s="169" t="s">
        <v>15307</v>
      </c>
      <c r="D260" s="588">
        <f t="shared" si="3"/>
        <v>35673.99</v>
      </c>
      <c r="E260" s="371"/>
      <c r="I260" s="590">
        <v>34837.879999999997</v>
      </c>
      <c r="J260" s="590"/>
      <c r="L260" s="585" t="s">
        <v>3702</v>
      </c>
      <c r="M260" s="586">
        <f>IFERROR(VLOOKUP(L260,REAJUSTE!$O:$R,4,FALSE),"")</f>
        <v>1.024</v>
      </c>
    </row>
    <row r="261" spans="1:13" ht="24.95" customHeight="1" x14ac:dyDescent="0.2">
      <c r="A261" s="587">
        <v>40633</v>
      </c>
      <c r="B261" s="537" t="s">
        <v>220</v>
      </c>
      <c r="C261" s="169" t="s">
        <v>15307</v>
      </c>
      <c r="D261" s="588">
        <f t="shared" si="3"/>
        <v>43874.64</v>
      </c>
      <c r="E261" s="371"/>
      <c r="I261" s="590">
        <v>42846.33</v>
      </c>
      <c r="J261" s="590"/>
      <c r="L261" s="585" t="s">
        <v>3702</v>
      </c>
      <c r="M261" s="586">
        <f>IFERROR(VLOOKUP(L261,REAJUSTE!$O:$R,4,FALSE),"")</f>
        <v>1.024</v>
      </c>
    </row>
    <row r="262" spans="1:13" ht="24.95" customHeight="1" x14ac:dyDescent="0.2">
      <c r="A262" s="587">
        <v>40634</v>
      </c>
      <c r="B262" s="537" t="s">
        <v>221</v>
      </c>
      <c r="C262" s="169" t="s">
        <v>15307</v>
      </c>
      <c r="D262" s="588">
        <f t="shared" ref="D262:D325" si="4">IFERROR(ROUND(I262*M262,2),"")</f>
        <v>49687.13</v>
      </c>
      <c r="E262" s="371"/>
      <c r="I262" s="590">
        <v>48522.59</v>
      </c>
      <c r="J262" s="590"/>
      <c r="L262" s="585" t="s">
        <v>3702</v>
      </c>
      <c r="M262" s="586">
        <f>IFERROR(VLOOKUP(L262,REAJUSTE!$O:$R,4,FALSE),"")</f>
        <v>1.024</v>
      </c>
    </row>
    <row r="263" spans="1:13" ht="24.95" customHeight="1" x14ac:dyDescent="0.2">
      <c r="A263" s="587">
        <v>40535</v>
      </c>
      <c r="B263" s="537" t="s">
        <v>222</v>
      </c>
      <c r="C263" s="169" t="s">
        <v>15307</v>
      </c>
      <c r="D263" s="588">
        <f t="shared" si="4"/>
        <v>1298.5</v>
      </c>
      <c r="E263" s="371" t="s">
        <v>2962</v>
      </c>
      <c r="I263" s="590">
        <v>1268.07</v>
      </c>
      <c r="J263" s="590"/>
      <c r="L263" s="585" t="s">
        <v>3702</v>
      </c>
      <c r="M263" s="586">
        <f>IFERROR(VLOOKUP(L263,REAJUSTE!$O:$R,4,FALSE),"")</f>
        <v>1.024</v>
      </c>
    </row>
    <row r="264" spans="1:13" ht="24.95" customHeight="1" x14ac:dyDescent="0.2">
      <c r="A264" s="587">
        <v>40536</v>
      </c>
      <c r="B264" s="537" t="s">
        <v>223</v>
      </c>
      <c r="C264" s="169" t="s">
        <v>15307</v>
      </c>
      <c r="D264" s="588">
        <f t="shared" si="4"/>
        <v>2144.98</v>
      </c>
      <c r="E264" s="371" t="s">
        <v>2962</v>
      </c>
      <c r="I264" s="590">
        <v>2094.71</v>
      </c>
      <c r="J264" s="590"/>
      <c r="L264" s="585" t="s">
        <v>3702</v>
      </c>
      <c r="M264" s="586">
        <f>IFERROR(VLOOKUP(L264,REAJUSTE!$O:$R,4,FALSE),"")</f>
        <v>1.024</v>
      </c>
    </row>
    <row r="265" spans="1:13" ht="24.95" customHeight="1" x14ac:dyDescent="0.2">
      <c r="A265" s="587">
        <v>40537</v>
      </c>
      <c r="B265" s="537" t="s">
        <v>224</v>
      </c>
      <c r="C265" s="169" t="s">
        <v>15307</v>
      </c>
      <c r="D265" s="588">
        <f t="shared" si="4"/>
        <v>4015.3</v>
      </c>
      <c r="E265" s="371" t="s">
        <v>2962</v>
      </c>
      <c r="I265" s="590">
        <v>3921.19</v>
      </c>
      <c r="J265" s="590"/>
      <c r="L265" s="585" t="s">
        <v>3702</v>
      </c>
      <c r="M265" s="586">
        <f>IFERROR(VLOOKUP(L265,REAJUSTE!$O:$R,4,FALSE),"")</f>
        <v>1.024</v>
      </c>
    </row>
    <row r="266" spans="1:13" ht="24.95" customHeight="1" x14ac:dyDescent="0.2">
      <c r="A266" s="587">
        <v>40538</v>
      </c>
      <c r="B266" s="537" t="s">
        <v>225</v>
      </c>
      <c r="C266" s="169" t="s">
        <v>15307</v>
      </c>
      <c r="D266" s="588">
        <f t="shared" si="4"/>
        <v>5773.84</v>
      </c>
      <c r="E266" s="371" t="s">
        <v>2962</v>
      </c>
      <c r="I266" s="590">
        <v>5638.52</v>
      </c>
      <c r="J266" s="590"/>
      <c r="L266" s="585" t="s">
        <v>3702</v>
      </c>
      <c r="M266" s="586">
        <f>IFERROR(VLOOKUP(L266,REAJUSTE!$O:$R,4,FALSE),"")</f>
        <v>1.024</v>
      </c>
    </row>
    <row r="267" spans="1:13" ht="24.95" customHeight="1" x14ac:dyDescent="0.2">
      <c r="A267" s="587">
        <v>40539</v>
      </c>
      <c r="B267" s="537" t="s">
        <v>226</v>
      </c>
      <c r="C267" s="169" t="s">
        <v>15307</v>
      </c>
      <c r="D267" s="588">
        <f t="shared" si="4"/>
        <v>10088.219999999999</v>
      </c>
      <c r="E267" s="371" t="s">
        <v>2962</v>
      </c>
      <c r="I267" s="590">
        <v>9851.7800000000007</v>
      </c>
      <c r="J267" s="590"/>
      <c r="L267" s="585" t="s">
        <v>3702</v>
      </c>
      <c r="M267" s="586">
        <f>IFERROR(VLOOKUP(L267,REAJUSTE!$O:$R,4,FALSE),"")</f>
        <v>1.024</v>
      </c>
    </row>
    <row r="268" spans="1:13" ht="24.95" customHeight="1" x14ac:dyDescent="0.2">
      <c r="A268" s="587">
        <v>40529</v>
      </c>
      <c r="B268" s="537" t="s">
        <v>227</v>
      </c>
      <c r="C268" s="169" t="s">
        <v>15307</v>
      </c>
      <c r="D268" s="588">
        <f t="shared" si="4"/>
        <v>378.4</v>
      </c>
      <c r="E268" s="371" t="s">
        <v>2962</v>
      </c>
      <c r="I268" s="589">
        <v>369.53</v>
      </c>
      <c r="J268" s="589"/>
      <c r="L268" s="585" t="s">
        <v>3702</v>
      </c>
      <c r="M268" s="586">
        <f>IFERROR(VLOOKUP(L268,REAJUSTE!$O:$R,4,FALSE),"")</f>
        <v>1.024</v>
      </c>
    </row>
    <row r="269" spans="1:13" ht="24.95" customHeight="1" x14ac:dyDescent="0.2">
      <c r="A269" s="587">
        <v>40530</v>
      </c>
      <c r="B269" s="537" t="s">
        <v>228</v>
      </c>
      <c r="C269" s="169" t="s">
        <v>15307</v>
      </c>
      <c r="D269" s="588">
        <f t="shared" si="4"/>
        <v>1146.6600000000001</v>
      </c>
      <c r="E269" s="371" t="s">
        <v>2962</v>
      </c>
      <c r="I269" s="590">
        <v>1119.79</v>
      </c>
      <c r="J269" s="590"/>
      <c r="L269" s="585" t="s">
        <v>3702</v>
      </c>
      <c r="M269" s="586">
        <f>IFERROR(VLOOKUP(L269,REAJUSTE!$O:$R,4,FALSE),"")</f>
        <v>1.024</v>
      </c>
    </row>
    <row r="270" spans="1:13" ht="24.95" customHeight="1" x14ac:dyDescent="0.2">
      <c r="A270" s="587">
        <v>40531</v>
      </c>
      <c r="B270" s="537" t="s">
        <v>229</v>
      </c>
      <c r="C270" s="169" t="s">
        <v>15307</v>
      </c>
      <c r="D270" s="588">
        <f t="shared" si="4"/>
        <v>1891.18</v>
      </c>
      <c r="E270" s="371" t="s">
        <v>2962</v>
      </c>
      <c r="I270" s="590">
        <v>1846.86</v>
      </c>
      <c r="J270" s="590"/>
      <c r="L270" s="585" t="s">
        <v>3702</v>
      </c>
      <c r="M270" s="586">
        <f>IFERROR(VLOOKUP(L270,REAJUSTE!$O:$R,4,FALSE),"")</f>
        <v>1.024</v>
      </c>
    </row>
    <row r="271" spans="1:13" ht="24.95" customHeight="1" x14ac:dyDescent="0.2">
      <c r="A271" s="587">
        <v>40532</v>
      </c>
      <c r="B271" s="537" t="s">
        <v>230</v>
      </c>
      <c r="C271" s="169" t="s">
        <v>15307</v>
      </c>
      <c r="D271" s="588">
        <f t="shared" si="4"/>
        <v>2890.13</v>
      </c>
      <c r="E271" s="371" t="s">
        <v>2962</v>
      </c>
      <c r="I271" s="590">
        <v>2822.39</v>
      </c>
      <c r="J271" s="590"/>
      <c r="L271" s="585" t="s">
        <v>3702</v>
      </c>
      <c r="M271" s="586">
        <f>IFERROR(VLOOKUP(L271,REAJUSTE!$O:$R,4,FALSE),"")</f>
        <v>1.024</v>
      </c>
    </row>
    <row r="272" spans="1:13" ht="24.95" customHeight="1" x14ac:dyDescent="0.2">
      <c r="A272" s="587">
        <v>40533</v>
      </c>
      <c r="B272" s="537" t="s">
        <v>231</v>
      </c>
      <c r="C272" s="169" t="s">
        <v>15307</v>
      </c>
      <c r="D272" s="588">
        <f t="shared" si="4"/>
        <v>4144.16</v>
      </c>
      <c r="E272" s="371" t="s">
        <v>2962</v>
      </c>
      <c r="I272" s="590">
        <v>4047.03</v>
      </c>
      <c r="J272" s="590"/>
      <c r="L272" s="585" t="s">
        <v>3702</v>
      </c>
      <c r="M272" s="586">
        <f>IFERROR(VLOOKUP(L272,REAJUSTE!$O:$R,4,FALSE),"")</f>
        <v>1.024</v>
      </c>
    </row>
    <row r="273" spans="1:13" ht="24.95" customHeight="1" x14ac:dyDescent="0.2">
      <c r="A273" s="587">
        <v>40534</v>
      </c>
      <c r="B273" s="537" t="s">
        <v>232</v>
      </c>
      <c r="C273" s="169" t="s">
        <v>15307</v>
      </c>
      <c r="D273" s="588">
        <f t="shared" si="4"/>
        <v>7422.36</v>
      </c>
      <c r="E273" s="371" t="s">
        <v>2962</v>
      </c>
      <c r="I273" s="590">
        <v>7248.4</v>
      </c>
      <c r="J273" s="590"/>
      <c r="L273" s="585" t="s">
        <v>3702</v>
      </c>
      <c r="M273" s="586">
        <f>IFERROR(VLOOKUP(L273,REAJUSTE!$O:$R,4,FALSE),"")</f>
        <v>1.024</v>
      </c>
    </row>
    <row r="274" spans="1:13" ht="24.95" customHeight="1" x14ac:dyDescent="0.2">
      <c r="A274" s="587">
        <v>40540</v>
      </c>
      <c r="B274" s="537" t="s">
        <v>233</v>
      </c>
      <c r="C274" s="169" t="s">
        <v>15307</v>
      </c>
      <c r="D274" s="588">
        <f t="shared" si="4"/>
        <v>1615.3</v>
      </c>
      <c r="E274" s="371" t="s">
        <v>2962</v>
      </c>
      <c r="I274" s="590">
        <v>1577.44</v>
      </c>
      <c r="J274" s="590"/>
      <c r="L274" s="585" t="s">
        <v>3702</v>
      </c>
      <c r="M274" s="586">
        <f>IFERROR(VLOOKUP(L274,REAJUSTE!$O:$R,4,FALSE),"")</f>
        <v>1.024</v>
      </c>
    </row>
    <row r="275" spans="1:13" ht="24.95" customHeight="1" x14ac:dyDescent="0.2">
      <c r="A275" s="587">
        <v>40541</v>
      </c>
      <c r="B275" s="537" t="s">
        <v>234</v>
      </c>
      <c r="C275" s="169" t="s">
        <v>15307</v>
      </c>
      <c r="D275" s="588">
        <f t="shared" si="4"/>
        <v>2625.37</v>
      </c>
      <c r="E275" s="371" t="s">
        <v>2962</v>
      </c>
      <c r="I275" s="590">
        <v>2563.84</v>
      </c>
      <c r="J275" s="590"/>
      <c r="L275" s="585" t="s">
        <v>3702</v>
      </c>
      <c r="M275" s="586">
        <f>IFERROR(VLOOKUP(L275,REAJUSTE!$O:$R,4,FALSE),"")</f>
        <v>1.024</v>
      </c>
    </row>
    <row r="276" spans="1:13" ht="24.95" customHeight="1" x14ac:dyDescent="0.2">
      <c r="A276" s="587">
        <v>40542</v>
      </c>
      <c r="B276" s="537" t="s">
        <v>235</v>
      </c>
      <c r="C276" s="169" t="s">
        <v>15307</v>
      </c>
      <c r="D276" s="588">
        <f t="shared" si="4"/>
        <v>5140.47</v>
      </c>
      <c r="E276" s="371" t="s">
        <v>2962</v>
      </c>
      <c r="I276" s="590">
        <v>5019.99</v>
      </c>
      <c r="J276" s="590"/>
      <c r="L276" s="585" t="s">
        <v>3702</v>
      </c>
      <c r="M276" s="586">
        <f>IFERROR(VLOOKUP(L276,REAJUSTE!$O:$R,4,FALSE),"")</f>
        <v>1.024</v>
      </c>
    </row>
    <row r="277" spans="1:13" ht="24.95" customHeight="1" x14ac:dyDescent="0.2">
      <c r="A277" s="587">
        <v>40543</v>
      </c>
      <c r="B277" s="537" t="s">
        <v>236</v>
      </c>
      <c r="C277" s="169" t="s">
        <v>15307</v>
      </c>
      <c r="D277" s="588">
        <f t="shared" si="4"/>
        <v>7402.64</v>
      </c>
      <c r="E277" s="371" t="s">
        <v>2962</v>
      </c>
      <c r="I277" s="590">
        <v>7229.14</v>
      </c>
      <c r="J277" s="590"/>
      <c r="L277" s="585" t="s">
        <v>3702</v>
      </c>
      <c r="M277" s="586">
        <f>IFERROR(VLOOKUP(L277,REAJUSTE!$O:$R,4,FALSE),"")</f>
        <v>1.024</v>
      </c>
    </row>
    <row r="278" spans="1:13" ht="24.95" customHeight="1" x14ac:dyDescent="0.2">
      <c r="A278" s="587">
        <v>40544</v>
      </c>
      <c r="B278" s="537" t="s">
        <v>237</v>
      </c>
      <c r="C278" s="169" t="s">
        <v>15307</v>
      </c>
      <c r="D278" s="588">
        <f t="shared" si="4"/>
        <v>12804.44</v>
      </c>
      <c r="E278" s="371" t="s">
        <v>2962</v>
      </c>
      <c r="I278" s="590">
        <v>12504.34</v>
      </c>
      <c r="J278" s="590"/>
      <c r="L278" s="585" t="s">
        <v>3702</v>
      </c>
      <c r="M278" s="586">
        <f>IFERROR(VLOOKUP(L278,REAJUSTE!$O:$R,4,FALSE),"")</f>
        <v>1.024</v>
      </c>
    </row>
    <row r="279" spans="1:13" ht="24.95" customHeight="1" x14ac:dyDescent="0.2">
      <c r="A279" s="587">
        <v>40565</v>
      </c>
      <c r="B279" s="537" t="s">
        <v>238</v>
      </c>
      <c r="C279" s="169" t="s">
        <v>15307</v>
      </c>
      <c r="D279" s="588">
        <f t="shared" si="4"/>
        <v>3100.15</v>
      </c>
      <c r="E279" s="371"/>
      <c r="I279" s="590">
        <v>3027.49</v>
      </c>
      <c r="J279" s="590"/>
      <c r="L279" s="585" t="s">
        <v>3702</v>
      </c>
      <c r="M279" s="586">
        <f>IFERROR(VLOOKUP(L279,REAJUSTE!$O:$R,4,FALSE),"")</f>
        <v>1.024</v>
      </c>
    </row>
    <row r="280" spans="1:13" ht="24.95" customHeight="1" x14ac:dyDescent="0.2">
      <c r="A280" s="587">
        <v>40656</v>
      </c>
      <c r="B280" s="537" t="s">
        <v>239</v>
      </c>
      <c r="C280" s="169" t="s">
        <v>15307</v>
      </c>
      <c r="D280" s="588">
        <f t="shared" si="4"/>
        <v>243.35</v>
      </c>
      <c r="E280" s="371" t="s">
        <v>2962</v>
      </c>
      <c r="I280" s="589">
        <v>237.65</v>
      </c>
      <c r="J280" s="589"/>
      <c r="L280" s="585" t="s">
        <v>3702</v>
      </c>
      <c r="M280" s="586">
        <f>IFERROR(VLOOKUP(L280,REAJUSTE!$O:$R,4,FALSE),"")</f>
        <v>1.024</v>
      </c>
    </row>
    <row r="281" spans="1:13" ht="24.95" customHeight="1" x14ac:dyDescent="0.2">
      <c r="A281" s="587">
        <v>41102</v>
      </c>
      <c r="B281" s="537" t="s">
        <v>15396</v>
      </c>
      <c r="C281" s="169" t="s">
        <v>779</v>
      </c>
      <c r="D281" s="588">
        <f t="shared" si="4"/>
        <v>1959.01</v>
      </c>
      <c r="E281" s="371" t="s">
        <v>2962</v>
      </c>
      <c r="I281" s="590">
        <v>1913.1</v>
      </c>
      <c r="J281" s="590"/>
      <c r="L281" s="585" t="s">
        <v>3702</v>
      </c>
      <c r="M281" s="586">
        <f>IFERROR(VLOOKUP(L281,REAJUSTE!$O:$R,4,FALSE),"")</f>
        <v>1.024</v>
      </c>
    </row>
    <row r="282" spans="1:13" ht="24.95" customHeight="1" x14ac:dyDescent="0.2">
      <c r="A282" s="587">
        <v>41103</v>
      </c>
      <c r="B282" s="537" t="s">
        <v>15397</v>
      </c>
      <c r="C282" s="169" t="s">
        <v>779</v>
      </c>
      <c r="D282" s="588">
        <f t="shared" si="4"/>
        <v>2711.84</v>
      </c>
      <c r="E282" s="371" t="s">
        <v>2962</v>
      </c>
      <c r="I282" s="590">
        <v>2648.28</v>
      </c>
      <c r="J282" s="590"/>
      <c r="L282" s="585" t="s">
        <v>3702</v>
      </c>
      <c r="M282" s="586">
        <f>IFERROR(VLOOKUP(L282,REAJUSTE!$O:$R,4,FALSE),"")</f>
        <v>1.024</v>
      </c>
    </row>
    <row r="283" spans="1:13" ht="24.95" customHeight="1" x14ac:dyDescent="0.2">
      <c r="A283" s="587">
        <v>41104</v>
      </c>
      <c r="B283" s="537" t="s">
        <v>15398</v>
      </c>
      <c r="C283" s="169" t="s">
        <v>779</v>
      </c>
      <c r="D283" s="588">
        <f t="shared" si="4"/>
        <v>3879.56</v>
      </c>
      <c r="E283" s="371" t="s">
        <v>2962</v>
      </c>
      <c r="I283" s="590">
        <v>3788.63</v>
      </c>
      <c r="J283" s="590"/>
      <c r="L283" s="585" t="s">
        <v>3702</v>
      </c>
      <c r="M283" s="586">
        <f>IFERROR(VLOOKUP(L283,REAJUSTE!$O:$R,4,FALSE),"")</f>
        <v>1.024</v>
      </c>
    </row>
    <row r="284" spans="1:13" ht="24.95" customHeight="1" x14ac:dyDescent="0.2">
      <c r="A284" s="587">
        <v>41155</v>
      </c>
      <c r="B284" s="537" t="s">
        <v>15399</v>
      </c>
      <c r="C284" s="169" t="s">
        <v>779</v>
      </c>
      <c r="D284" s="588">
        <f t="shared" si="4"/>
        <v>4976.25</v>
      </c>
      <c r="E284" s="371" t="s">
        <v>2962</v>
      </c>
      <c r="I284" s="590">
        <v>4859.62</v>
      </c>
      <c r="J284" s="590"/>
      <c r="L284" s="585" t="s">
        <v>3702</v>
      </c>
      <c r="M284" s="586">
        <f>IFERROR(VLOOKUP(L284,REAJUSTE!$O:$R,4,FALSE),"")</f>
        <v>1.024</v>
      </c>
    </row>
    <row r="285" spans="1:13" ht="24.95" customHeight="1" x14ac:dyDescent="0.2">
      <c r="A285" s="587">
        <v>40635</v>
      </c>
      <c r="B285" s="537" t="s">
        <v>15400</v>
      </c>
      <c r="C285" s="169" t="s">
        <v>779</v>
      </c>
      <c r="D285" s="588">
        <f t="shared" si="4"/>
        <v>11357.51</v>
      </c>
      <c r="E285" s="371" t="s">
        <v>2962</v>
      </c>
      <c r="I285" s="590">
        <v>11091.32</v>
      </c>
      <c r="J285" s="590"/>
      <c r="L285" s="585" t="s">
        <v>3702</v>
      </c>
      <c r="M285" s="586">
        <f>IFERROR(VLOOKUP(L285,REAJUSTE!$O:$R,4,FALSE),"")</f>
        <v>1.024</v>
      </c>
    </row>
    <row r="286" spans="1:13" ht="24.95" customHeight="1" x14ac:dyDescent="0.2">
      <c r="A286" s="587">
        <v>42230</v>
      </c>
      <c r="B286" s="537" t="s">
        <v>15401</v>
      </c>
      <c r="C286" s="169" t="s">
        <v>779</v>
      </c>
      <c r="D286" s="588">
        <f t="shared" si="4"/>
        <v>8279.31</v>
      </c>
      <c r="E286" s="371" t="s">
        <v>2962</v>
      </c>
      <c r="I286" s="590">
        <v>8085.26</v>
      </c>
      <c r="J286" s="590"/>
      <c r="L286" s="585" t="s">
        <v>3702</v>
      </c>
      <c r="M286" s="586">
        <f>IFERROR(VLOOKUP(L286,REAJUSTE!$O:$R,4,FALSE),"")</f>
        <v>1.024</v>
      </c>
    </row>
    <row r="287" spans="1:13" ht="24.95" customHeight="1" x14ac:dyDescent="0.2">
      <c r="A287" s="587">
        <v>40658</v>
      </c>
      <c r="B287" s="537" t="s">
        <v>240</v>
      </c>
      <c r="C287" s="169" t="s">
        <v>742</v>
      </c>
      <c r="D287" s="588">
        <f t="shared" si="4"/>
        <v>5.31</v>
      </c>
      <c r="E287" s="371"/>
      <c r="I287" s="589">
        <v>5.19</v>
      </c>
      <c r="J287" s="589"/>
      <c r="L287" s="585" t="s">
        <v>3702</v>
      </c>
      <c r="M287" s="586">
        <f>IFERROR(VLOOKUP(L287,REAJUSTE!$O:$R,4,FALSE),"")</f>
        <v>1.024</v>
      </c>
    </row>
    <row r="288" spans="1:13" ht="24.95" customHeight="1" x14ac:dyDescent="0.2">
      <c r="A288" s="587">
        <v>41161</v>
      </c>
      <c r="B288" s="537" t="s">
        <v>241</v>
      </c>
      <c r="C288" s="169" t="s">
        <v>15307</v>
      </c>
      <c r="D288" s="588">
        <f t="shared" si="4"/>
        <v>4143</v>
      </c>
      <c r="E288" s="371"/>
      <c r="I288" s="590">
        <v>4045.9</v>
      </c>
      <c r="J288" s="590"/>
      <c r="L288" s="585" t="s">
        <v>3702</v>
      </c>
      <c r="M288" s="586">
        <f>IFERROR(VLOOKUP(L288,REAJUSTE!$O:$R,4,FALSE),"")</f>
        <v>1.024</v>
      </c>
    </row>
    <row r="289" spans="1:13" ht="24.95" customHeight="1" x14ac:dyDescent="0.2">
      <c r="A289" s="587">
        <v>40563</v>
      </c>
      <c r="B289" s="537" t="s">
        <v>2974</v>
      </c>
      <c r="C289" s="169" t="s">
        <v>15307</v>
      </c>
      <c r="D289" s="588">
        <f t="shared" si="4"/>
        <v>4473.49</v>
      </c>
      <c r="E289" s="371"/>
      <c r="I289" s="590">
        <v>4368.6400000000003</v>
      </c>
      <c r="J289" s="590"/>
      <c r="L289" s="585" t="s">
        <v>3702</v>
      </c>
      <c r="M289" s="586">
        <f>IFERROR(VLOOKUP(L289,REAJUSTE!$O:$R,4,FALSE),"")</f>
        <v>1.024</v>
      </c>
    </row>
    <row r="290" spans="1:13" ht="24.95" customHeight="1" x14ac:dyDescent="0.2">
      <c r="A290" s="587">
        <v>40564</v>
      </c>
      <c r="B290" s="537" t="s">
        <v>2975</v>
      </c>
      <c r="C290" s="169" t="s">
        <v>15307</v>
      </c>
      <c r="D290" s="588">
        <f t="shared" si="4"/>
        <v>5496.62</v>
      </c>
      <c r="E290" s="371"/>
      <c r="I290" s="590">
        <v>5367.79</v>
      </c>
      <c r="J290" s="590"/>
      <c r="L290" s="585" t="s">
        <v>3702</v>
      </c>
      <c r="M290" s="586">
        <f>IFERROR(VLOOKUP(L290,REAJUSTE!$O:$R,4,FALSE),"")</f>
        <v>1.024</v>
      </c>
    </row>
    <row r="291" spans="1:13" ht="24.95" customHeight="1" x14ac:dyDescent="0.2">
      <c r="A291" s="587">
        <v>41333</v>
      </c>
      <c r="B291" s="537" t="s">
        <v>2976</v>
      </c>
      <c r="C291" s="169" t="s">
        <v>15307</v>
      </c>
      <c r="D291" s="588">
        <f t="shared" si="4"/>
        <v>2096.73</v>
      </c>
      <c r="E291" s="371" t="s">
        <v>2962</v>
      </c>
      <c r="I291" s="590">
        <v>2047.59</v>
      </c>
      <c r="J291" s="590"/>
      <c r="L291" s="585" t="s">
        <v>3702</v>
      </c>
      <c r="M291" s="586">
        <f>IFERROR(VLOOKUP(L291,REAJUSTE!$O:$R,4,FALSE),"")</f>
        <v>1.024</v>
      </c>
    </row>
    <row r="292" spans="1:13" ht="24.95" customHeight="1" x14ac:dyDescent="0.2">
      <c r="A292" s="587">
        <v>40545</v>
      </c>
      <c r="B292" s="537" t="s">
        <v>2977</v>
      </c>
      <c r="C292" s="169" t="s">
        <v>15307</v>
      </c>
      <c r="D292" s="588">
        <f t="shared" si="4"/>
        <v>2081.63</v>
      </c>
      <c r="E292" s="371" t="s">
        <v>2962</v>
      </c>
      <c r="I292" s="590">
        <v>2032.84</v>
      </c>
      <c r="J292" s="590"/>
      <c r="L292" s="585" t="s">
        <v>3702</v>
      </c>
      <c r="M292" s="586">
        <f>IFERROR(VLOOKUP(L292,REAJUSTE!$O:$R,4,FALSE),"")</f>
        <v>1.024</v>
      </c>
    </row>
    <row r="293" spans="1:13" ht="24.95" customHeight="1" x14ac:dyDescent="0.2">
      <c r="A293" s="587">
        <v>40546</v>
      </c>
      <c r="B293" s="537" t="s">
        <v>2978</v>
      </c>
      <c r="C293" s="169" t="s">
        <v>15307</v>
      </c>
      <c r="D293" s="588">
        <f t="shared" si="4"/>
        <v>3232.05</v>
      </c>
      <c r="E293" s="371" t="s">
        <v>2962</v>
      </c>
      <c r="I293" s="590">
        <v>3156.3</v>
      </c>
      <c r="J293" s="590"/>
      <c r="L293" s="585" t="s">
        <v>3702</v>
      </c>
      <c r="M293" s="586">
        <f>IFERROR(VLOOKUP(L293,REAJUSTE!$O:$R,4,FALSE),"")</f>
        <v>1.024</v>
      </c>
    </row>
    <row r="294" spans="1:13" ht="24.95" customHeight="1" x14ac:dyDescent="0.2">
      <c r="A294" s="587">
        <v>40547</v>
      </c>
      <c r="B294" s="537" t="s">
        <v>2979</v>
      </c>
      <c r="C294" s="169" t="s">
        <v>15307</v>
      </c>
      <c r="D294" s="588">
        <f t="shared" si="4"/>
        <v>4015.07</v>
      </c>
      <c r="E294" s="371" t="s">
        <v>2962</v>
      </c>
      <c r="I294" s="590">
        <v>3920.97</v>
      </c>
      <c r="J294" s="590"/>
      <c r="L294" s="585" t="s">
        <v>3702</v>
      </c>
      <c r="M294" s="586">
        <f>IFERROR(VLOOKUP(L294,REAJUSTE!$O:$R,4,FALSE),"")</f>
        <v>1.024</v>
      </c>
    </row>
    <row r="295" spans="1:13" ht="24.95" customHeight="1" x14ac:dyDescent="0.2">
      <c r="A295" s="587">
        <v>40548</v>
      </c>
      <c r="B295" s="537" t="s">
        <v>2980</v>
      </c>
      <c r="C295" s="169" t="s">
        <v>15307</v>
      </c>
      <c r="D295" s="588">
        <f t="shared" si="4"/>
        <v>4769.87</v>
      </c>
      <c r="E295" s="371" t="s">
        <v>2962</v>
      </c>
      <c r="I295" s="590">
        <v>4658.08</v>
      </c>
      <c r="J295" s="590"/>
      <c r="L295" s="585" t="s">
        <v>3702</v>
      </c>
      <c r="M295" s="586">
        <f>IFERROR(VLOOKUP(L295,REAJUSTE!$O:$R,4,FALSE),"")</f>
        <v>1.024</v>
      </c>
    </row>
    <row r="296" spans="1:13" ht="24.95" customHeight="1" x14ac:dyDescent="0.2">
      <c r="A296" s="587">
        <v>40549</v>
      </c>
      <c r="B296" s="537" t="s">
        <v>2981</v>
      </c>
      <c r="C296" s="169" t="s">
        <v>15307</v>
      </c>
      <c r="D296" s="588">
        <f t="shared" si="4"/>
        <v>1373.83</v>
      </c>
      <c r="E296" s="371"/>
      <c r="I296" s="590">
        <v>1341.63</v>
      </c>
      <c r="J296" s="590"/>
      <c r="L296" s="585" t="s">
        <v>3702</v>
      </c>
      <c r="M296" s="586">
        <f>IFERROR(VLOOKUP(L296,REAJUSTE!$O:$R,4,FALSE),"")</f>
        <v>1.024</v>
      </c>
    </row>
    <row r="297" spans="1:13" ht="24.95" customHeight="1" x14ac:dyDescent="0.2">
      <c r="A297" s="587">
        <v>40550</v>
      </c>
      <c r="B297" s="537" t="s">
        <v>2982</v>
      </c>
      <c r="C297" s="169" t="s">
        <v>15307</v>
      </c>
      <c r="D297" s="588">
        <f t="shared" si="4"/>
        <v>1736.64</v>
      </c>
      <c r="E297" s="371"/>
      <c r="I297" s="590">
        <v>1695.94</v>
      </c>
      <c r="J297" s="590"/>
      <c r="L297" s="585" t="s">
        <v>3702</v>
      </c>
      <c r="M297" s="586">
        <f>IFERROR(VLOOKUP(L297,REAJUSTE!$O:$R,4,FALSE),"")</f>
        <v>1.024</v>
      </c>
    </row>
    <row r="298" spans="1:13" ht="24.95" customHeight="1" x14ac:dyDescent="0.2">
      <c r="A298" s="587">
        <v>40551</v>
      </c>
      <c r="B298" s="537" t="s">
        <v>2983</v>
      </c>
      <c r="C298" s="169" t="s">
        <v>15307</v>
      </c>
      <c r="D298" s="588">
        <f t="shared" si="4"/>
        <v>2185.87</v>
      </c>
      <c r="E298" s="371"/>
      <c r="I298" s="590">
        <v>2134.64</v>
      </c>
      <c r="J298" s="590"/>
      <c r="L298" s="585" t="s">
        <v>3702</v>
      </c>
      <c r="M298" s="586">
        <f>IFERROR(VLOOKUP(L298,REAJUSTE!$O:$R,4,FALSE),"")</f>
        <v>1.024</v>
      </c>
    </row>
    <row r="299" spans="1:13" ht="24.95" customHeight="1" x14ac:dyDescent="0.2">
      <c r="A299" s="587">
        <v>40552</v>
      </c>
      <c r="B299" s="537" t="s">
        <v>2984</v>
      </c>
      <c r="C299" s="169" t="s">
        <v>15307</v>
      </c>
      <c r="D299" s="588">
        <f t="shared" si="4"/>
        <v>3484.71</v>
      </c>
      <c r="E299" s="371"/>
      <c r="I299" s="590">
        <v>3403.04</v>
      </c>
      <c r="J299" s="590"/>
      <c r="L299" s="585" t="s">
        <v>3702</v>
      </c>
      <c r="M299" s="586">
        <f>IFERROR(VLOOKUP(L299,REAJUSTE!$O:$R,4,FALSE),"")</f>
        <v>1.024</v>
      </c>
    </row>
    <row r="300" spans="1:13" ht="24.95" customHeight="1" x14ac:dyDescent="0.2">
      <c r="A300" s="587">
        <v>41320</v>
      </c>
      <c r="B300" s="537" t="s">
        <v>242</v>
      </c>
      <c r="C300" s="169" t="s">
        <v>15307</v>
      </c>
      <c r="D300" s="588">
        <f t="shared" si="4"/>
        <v>7774.39</v>
      </c>
      <c r="E300" s="371" t="s">
        <v>2962</v>
      </c>
      <c r="I300" s="590">
        <v>7592.18</v>
      </c>
      <c r="J300" s="590"/>
      <c r="L300" s="585" t="s">
        <v>3702</v>
      </c>
      <c r="M300" s="586">
        <f>IFERROR(VLOOKUP(L300,REAJUSTE!$O:$R,4,FALSE),"")</f>
        <v>1.024</v>
      </c>
    </row>
    <row r="301" spans="1:13" ht="24.95" customHeight="1" x14ac:dyDescent="0.2">
      <c r="A301" s="587">
        <v>41184</v>
      </c>
      <c r="B301" s="537" t="s">
        <v>243</v>
      </c>
      <c r="C301" s="169" t="s">
        <v>779</v>
      </c>
      <c r="D301" s="588">
        <f t="shared" si="4"/>
        <v>1228.3699999999999</v>
      </c>
      <c r="E301" s="371"/>
      <c r="I301" s="590">
        <v>1199.58</v>
      </c>
      <c r="J301" s="590"/>
      <c r="L301" s="585" t="s">
        <v>3702</v>
      </c>
      <c r="M301" s="586">
        <f>IFERROR(VLOOKUP(L301,REAJUSTE!$O:$R,4,FALSE),"")</f>
        <v>1.024</v>
      </c>
    </row>
    <row r="302" spans="1:13" ht="24.95" customHeight="1" x14ac:dyDescent="0.2">
      <c r="A302" s="587">
        <v>41338</v>
      </c>
      <c r="B302" s="537" t="s">
        <v>244</v>
      </c>
      <c r="C302" s="169" t="s">
        <v>15307</v>
      </c>
      <c r="D302" s="588">
        <f t="shared" si="4"/>
        <v>566.14</v>
      </c>
      <c r="E302" s="371"/>
      <c r="I302" s="589">
        <v>552.87</v>
      </c>
      <c r="J302" s="589"/>
      <c r="L302" s="585" t="s">
        <v>3702</v>
      </c>
      <c r="M302" s="586">
        <f>IFERROR(VLOOKUP(L302,REAJUSTE!$O:$R,4,FALSE),"")</f>
        <v>1.024</v>
      </c>
    </row>
    <row r="303" spans="1:13" ht="24.95" customHeight="1" x14ac:dyDescent="0.2">
      <c r="A303" s="587">
        <v>40561</v>
      </c>
      <c r="B303" s="537" t="s">
        <v>245</v>
      </c>
      <c r="C303" s="169" t="s">
        <v>15307</v>
      </c>
      <c r="D303" s="588">
        <f t="shared" si="4"/>
        <v>694.77</v>
      </c>
      <c r="E303" s="371" t="s">
        <v>2962</v>
      </c>
      <c r="I303" s="589">
        <v>678.49</v>
      </c>
      <c r="J303" s="589"/>
      <c r="L303" s="585" t="s">
        <v>3702</v>
      </c>
      <c r="M303" s="586">
        <f>IFERROR(VLOOKUP(L303,REAJUSTE!$O:$R,4,FALSE),"")</f>
        <v>1.024</v>
      </c>
    </row>
    <row r="304" spans="1:13" ht="24.95" customHeight="1" x14ac:dyDescent="0.2">
      <c r="A304" s="587">
        <v>40672</v>
      </c>
      <c r="B304" s="537" t="s">
        <v>246</v>
      </c>
      <c r="C304" s="169" t="s">
        <v>779</v>
      </c>
      <c r="D304" s="588">
        <f t="shared" si="4"/>
        <v>669.25</v>
      </c>
      <c r="E304" s="371" t="s">
        <v>2962</v>
      </c>
      <c r="I304" s="589">
        <v>653.55999999999995</v>
      </c>
      <c r="J304" s="589"/>
      <c r="L304" s="585" t="s">
        <v>3702</v>
      </c>
      <c r="M304" s="586">
        <f>IFERROR(VLOOKUP(L304,REAJUSTE!$O:$R,4,FALSE),"")</f>
        <v>1.024</v>
      </c>
    </row>
    <row r="305" spans="1:13" ht="24.95" customHeight="1" x14ac:dyDescent="0.2">
      <c r="A305" s="587">
        <v>40703</v>
      </c>
      <c r="B305" s="537" t="s">
        <v>247</v>
      </c>
      <c r="C305" s="169" t="s">
        <v>779</v>
      </c>
      <c r="D305" s="588">
        <f t="shared" si="4"/>
        <v>200.85</v>
      </c>
      <c r="E305" s="371"/>
      <c r="I305" s="589">
        <v>196.14</v>
      </c>
      <c r="J305" s="589"/>
      <c r="L305" s="585" t="s">
        <v>3702</v>
      </c>
      <c r="M305" s="586">
        <f>IFERROR(VLOOKUP(L305,REAJUSTE!$O:$R,4,FALSE),"")</f>
        <v>1.024</v>
      </c>
    </row>
    <row r="306" spans="1:13" ht="24.95" customHeight="1" x14ac:dyDescent="0.2">
      <c r="A306" s="587">
        <v>40671</v>
      </c>
      <c r="B306" s="537" t="s">
        <v>248</v>
      </c>
      <c r="C306" s="169" t="s">
        <v>779</v>
      </c>
      <c r="D306" s="588">
        <f t="shared" si="4"/>
        <v>255.25</v>
      </c>
      <c r="E306" s="371"/>
      <c r="I306" s="589">
        <v>249.27</v>
      </c>
      <c r="J306" s="589"/>
      <c r="L306" s="585" t="s">
        <v>3702</v>
      </c>
      <c r="M306" s="586">
        <f>IFERROR(VLOOKUP(L306,REAJUSTE!$O:$R,4,FALSE),"")</f>
        <v>1.024</v>
      </c>
    </row>
    <row r="307" spans="1:13" ht="24.95" customHeight="1" x14ac:dyDescent="0.2">
      <c r="A307" s="587">
        <v>41016</v>
      </c>
      <c r="B307" s="537" t="s">
        <v>249</v>
      </c>
      <c r="C307" s="169" t="s">
        <v>779</v>
      </c>
      <c r="D307" s="588">
        <f t="shared" si="4"/>
        <v>187.96</v>
      </c>
      <c r="E307" s="371" t="s">
        <v>2962</v>
      </c>
      <c r="I307" s="589">
        <v>183.55</v>
      </c>
      <c r="J307" s="589"/>
      <c r="L307" s="585" t="s">
        <v>3702</v>
      </c>
      <c r="M307" s="586">
        <f>IFERROR(VLOOKUP(L307,REAJUSTE!$O:$R,4,FALSE),"")</f>
        <v>1.024</v>
      </c>
    </row>
    <row r="308" spans="1:13" ht="24.95" customHeight="1" x14ac:dyDescent="0.2">
      <c r="A308" s="587">
        <v>40952</v>
      </c>
      <c r="B308" s="537" t="s">
        <v>2985</v>
      </c>
      <c r="C308" s="169" t="s">
        <v>742</v>
      </c>
      <c r="D308" s="588">
        <f t="shared" si="4"/>
        <v>37.479999999999997</v>
      </c>
      <c r="E308" s="371"/>
      <c r="I308" s="589">
        <v>36.6</v>
      </c>
      <c r="J308" s="589"/>
      <c r="L308" s="585" t="s">
        <v>3702</v>
      </c>
      <c r="M308" s="586">
        <f>IFERROR(VLOOKUP(L308,REAJUSTE!$O:$R,4,FALSE),"")</f>
        <v>1.024</v>
      </c>
    </row>
    <row r="309" spans="1:13" ht="24.95" customHeight="1" x14ac:dyDescent="0.2">
      <c r="A309" s="587">
        <v>40953</v>
      </c>
      <c r="B309" s="537" t="s">
        <v>250</v>
      </c>
      <c r="C309" s="169" t="s">
        <v>779</v>
      </c>
      <c r="D309" s="588">
        <f t="shared" si="4"/>
        <v>83.69</v>
      </c>
      <c r="E309" s="371" t="s">
        <v>2962</v>
      </c>
      <c r="I309" s="589">
        <v>81.73</v>
      </c>
      <c r="J309" s="589"/>
      <c r="L309" s="585" t="s">
        <v>3702</v>
      </c>
      <c r="M309" s="586">
        <f>IFERROR(VLOOKUP(L309,REAJUSTE!$O:$R,4,FALSE),"")</f>
        <v>1.024</v>
      </c>
    </row>
    <row r="310" spans="1:13" ht="24.95" customHeight="1" x14ac:dyDescent="0.2">
      <c r="A310" s="587">
        <v>40708</v>
      </c>
      <c r="B310" s="537" t="s">
        <v>15402</v>
      </c>
      <c r="C310" s="169" t="s">
        <v>742</v>
      </c>
      <c r="D310" s="588">
        <f t="shared" si="4"/>
        <v>86.73</v>
      </c>
      <c r="E310" s="371"/>
      <c r="I310" s="589">
        <v>84.7</v>
      </c>
      <c r="J310" s="589"/>
      <c r="L310" s="585" t="s">
        <v>3702</v>
      </c>
      <c r="M310" s="586">
        <f>IFERROR(VLOOKUP(L310,REAJUSTE!$O:$R,4,FALSE),"")</f>
        <v>1.024</v>
      </c>
    </row>
    <row r="311" spans="1:13" ht="24.95" customHeight="1" x14ac:dyDescent="0.2">
      <c r="A311" s="587">
        <v>40377</v>
      </c>
      <c r="B311" s="537" t="s">
        <v>251</v>
      </c>
      <c r="C311" s="169" t="s">
        <v>742</v>
      </c>
      <c r="D311" s="588">
        <f t="shared" si="4"/>
        <v>5.43</v>
      </c>
      <c r="E311" s="371"/>
      <c r="I311" s="589">
        <v>5.3</v>
      </c>
      <c r="J311" s="589"/>
      <c r="L311" s="585" t="s">
        <v>3702</v>
      </c>
      <c r="M311" s="586">
        <f>IFERROR(VLOOKUP(L311,REAJUSTE!$O:$R,4,FALSE),"")</f>
        <v>1.024</v>
      </c>
    </row>
    <row r="312" spans="1:13" ht="24.95" customHeight="1" x14ac:dyDescent="0.2">
      <c r="A312" s="587">
        <v>40378</v>
      </c>
      <c r="B312" s="537" t="s">
        <v>252</v>
      </c>
      <c r="C312" s="169" t="s">
        <v>742</v>
      </c>
      <c r="D312" s="588">
        <f t="shared" si="4"/>
        <v>8.84</v>
      </c>
      <c r="E312" s="371"/>
      <c r="I312" s="589">
        <v>8.6300000000000008</v>
      </c>
      <c r="J312" s="589"/>
      <c r="L312" s="585" t="s">
        <v>3702</v>
      </c>
      <c r="M312" s="586">
        <f>IFERROR(VLOOKUP(L312,REAJUSTE!$O:$R,4,FALSE),"")</f>
        <v>1.024</v>
      </c>
    </row>
    <row r="313" spans="1:13" ht="24.95" customHeight="1" x14ac:dyDescent="0.2">
      <c r="A313" s="587">
        <v>41389</v>
      </c>
      <c r="B313" s="537" t="s">
        <v>253</v>
      </c>
      <c r="C313" s="169" t="s">
        <v>741</v>
      </c>
      <c r="D313" s="588">
        <f t="shared" si="4"/>
        <v>4.67</v>
      </c>
      <c r="E313" s="371"/>
      <c r="I313" s="589">
        <v>4.5599999999999996</v>
      </c>
      <c r="J313" s="589"/>
      <c r="L313" s="585" t="s">
        <v>3702</v>
      </c>
      <c r="M313" s="586">
        <f>IFERROR(VLOOKUP(L313,REAJUSTE!$O:$R,4,FALSE),"")</f>
        <v>1.024</v>
      </c>
    </row>
    <row r="314" spans="1:13" ht="24.95" customHeight="1" x14ac:dyDescent="0.2">
      <c r="A314" s="587">
        <v>40715</v>
      </c>
      <c r="B314" s="537" t="s">
        <v>15403</v>
      </c>
      <c r="C314" s="169" t="s">
        <v>741</v>
      </c>
      <c r="D314" s="588">
        <f t="shared" si="4"/>
        <v>84.96</v>
      </c>
      <c r="E314" s="371" t="s">
        <v>2962</v>
      </c>
      <c r="I314" s="589">
        <v>82.97</v>
      </c>
      <c r="J314" s="589"/>
      <c r="L314" s="585" t="s">
        <v>3702</v>
      </c>
      <c r="M314" s="586">
        <f>IFERROR(VLOOKUP(L314,REAJUSTE!$O:$R,4,FALSE),"")</f>
        <v>1.024</v>
      </c>
    </row>
    <row r="315" spans="1:13" ht="24.95" customHeight="1" x14ac:dyDescent="0.2">
      <c r="A315" s="587">
        <v>40716</v>
      </c>
      <c r="B315" s="537" t="s">
        <v>15404</v>
      </c>
      <c r="C315" s="169" t="s">
        <v>741</v>
      </c>
      <c r="D315" s="588">
        <f t="shared" si="4"/>
        <v>91.86</v>
      </c>
      <c r="E315" s="371" t="s">
        <v>2962</v>
      </c>
      <c r="I315" s="589">
        <v>89.71</v>
      </c>
      <c r="J315" s="589"/>
      <c r="L315" s="585" t="s">
        <v>3702</v>
      </c>
      <c r="M315" s="586">
        <f>IFERROR(VLOOKUP(L315,REAJUSTE!$O:$R,4,FALSE),"")</f>
        <v>1.024</v>
      </c>
    </row>
    <row r="316" spans="1:13" ht="24.95" customHeight="1" x14ac:dyDescent="0.2">
      <c r="A316" s="587">
        <v>40717</v>
      </c>
      <c r="B316" s="537" t="s">
        <v>15405</v>
      </c>
      <c r="C316" s="169" t="s">
        <v>741</v>
      </c>
      <c r="D316" s="588">
        <f t="shared" si="4"/>
        <v>93.41</v>
      </c>
      <c r="E316" s="371" t="s">
        <v>2962</v>
      </c>
      <c r="I316" s="589">
        <v>91.22</v>
      </c>
      <c r="J316" s="589"/>
      <c r="L316" s="585" t="s">
        <v>3702</v>
      </c>
      <c r="M316" s="586">
        <f>IFERROR(VLOOKUP(L316,REAJUSTE!$O:$R,4,FALSE),"")</f>
        <v>1.024</v>
      </c>
    </row>
    <row r="317" spans="1:13" ht="24.95" customHeight="1" x14ac:dyDescent="0.2">
      <c r="A317" s="587">
        <v>40718</v>
      </c>
      <c r="B317" s="537" t="s">
        <v>15406</v>
      </c>
      <c r="C317" s="169" t="s">
        <v>741</v>
      </c>
      <c r="D317" s="588">
        <f t="shared" si="4"/>
        <v>96.26</v>
      </c>
      <c r="E317" s="371" t="s">
        <v>2962</v>
      </c>
      <c r="I317" s="589">
        <v>94</v>
      </c>
      <c r="J317" s="589"/>
      <c r="L317" s="585" t="s">
        <v>3702</v>
      </c>
      <c r="M317" s="586">
        <f>IFERROR(VLOOKUP(L317,REAJUSTE!$O:$R,4,FALSE),"")</f>
        <v>1.024</v>
      </c>
    </row>
    <row r="318" spans="1:13" ht="24.95" customHeight="1" x14ac:dyDescent="0.2">
      <c r="A318" s="587">
        <v>40652</v>
      </c>
      <c r="B318" s="537" t="s">
        <v>15407</v>
      </c>
      <c r="C318" s="169" t="s">
        <v>779</v>
      </c>
      <c r="D318" s="588">
        <f t="shared" si="4"/>
        <v>386.24</v>
      </c>
      <c r="E318" s="371" t="s">
        <v>2962</v>
      </c>
      <c r="I318" s="589">
        <v>377.19</v>
      </c>
      <c r="J318" s="589"/>
      <c r="L318" s="585" t="s">
        <v>3702</v>
      </c>
      <c r="M318" s="586">
        <f>IFERROR(VLOOKUP(L318,REAJUSTE!$O:$R,4,FALSE),"")</f>
        <v>1.024</v>
      </c>
    </row>
    <row r="319" spans="1:13" ht="24.95" customHeight="1" x14ac:dyDescent="0.2">
      <c r="A319" s="587">
        <v>41090</v>
      </c>
      <c r="B319" s="537" t="s">
        <v>15408</v>
      </c>
      <c r="C319" s="169" t="s">
        <v>741</v>
      </c>
      <c r="D319" s="588">
        <f t="shared" si="4"/>
        <v>898.28</v>
      </c>
      <c r="E319" s="371"/>
      <c r="I319" s="589">
        <v>877.23</v>
      </c>
      <c r="J319" s="589"/>
      <c r="L319" s="585" t="s">
        <v>3702</v>
      </c>
      <c r="M319" s="586">
        <f>IFERROR(VLOOKUP(L319,REAJUSTE!$O:$R,4,FALSE),"")</f>
        <v>1.024</v>
      </c>
    </row>
    <row r="320" spans="1:13" ht="24.95" customHeight="1" x14ac:dyDescent="0.2">
      <c r="A320" s="587">
        <v>40350</v>
      </c>
      <c r="B320" s="537" t="s">
        <v>254</v>
      </c>
      <c r="C320" s="169" t="s">
        <v>741</v>
      </c>
      <c r="D320" s="588">
        <f t="shared" si="4"/>
        <v>390.35</v>
      </c>
      <c r="E320" s="371" t="s">
        <v>2962</v>
      </c>
      <c r="I320" s="589">
        <v>381.2</v>
      </c>
      <c r="J320" s="589"/>
      <c r="L320" s="585" t="s">
        <v>3702</v>
      </c>
      <c r="M320" s="586">
        <f>IFERROR(VLOOKUP(L320,REAJUSTE!$O:$R,4,FALSE),"")</f>
        <v>1.024</v>
      </c>
    </row>
    <row r="321" spans="1:13" ht="24.95" customHeight="1" x14ac:dyDescent="0.2">
      <c r="A321" s="587">
        <v>40351</v>
      </c>
      <c r="B321" s="537" t="s">
        <v>255</v>
      </c>
      <c r="C321" s="169" t="s">
        <v>741</v>
      </c>
      <c r="D321" s="588">
        <f t="shared" si="4"/>
        <v>418.06</v>
      </c>
      <c r="E321" s="371" t="s">
        <v>2962</v>
      </c>
      <c r="I321" s="589">
        <v>408.26</v>
      </c>
      <c r="J321" s="589"/>
      <c r="L321" s="585" t="s">
        <v>3702</v>
      </c>
      <c r="M321" s="586">
        <f>IFERROR(VLOOKUP(L321,REAJUSTE!$O:$R,4,FALSE),"")</f>
        <v>1.024</v>
      </c>
    </row>
    <row r="322" spans="1:13" ht="24.95" customHeight="1" x14ac:dyDescent="0.2">
      <c r="A322" s="587">
        <v>40353</v>
      </c>
      <c r="B322" s="537" t="s">
        <v>256</v>
      </c>
      <c r="C322" s="169" t="s">
        <v>741</v>
      </c>
      <c r="D322" s="588">
        <f t="shared" si="4"/>
        <v>431.88</v>
      </c>
      <c r="E322" s="371" t="s">
        <v>2962</v>
      </c>
      <c r="I322" s="589">
        <v>421.76</v>
      </c>
      <c r="J322" s="589"/>
      <c r="L322" s="585" t="s">
        <v>3702</v>
      </c>
      <c r="M322" s="586">
        <f>IFERROR(VLOOKUP(L322,REAJUSTE!$O:$R,4,FALSE),"")</f>
        <v>1.024</v>
      </c>
    </row>
    <row r="323" spans="1:13" ht="24.95" customHeight="1" x14ac:dyDescent="0.2">
      <c r="A323" s="587">
        <v>40349</v>
      </c>
      <c r="B323" s="537" t="s">
        <v>257</v>
      </c>
      <c r="C323" s="169" t="s">
        <v>741</v>
      </c>
      <c r="D323" s="588">
        <f t="shared" si="4"/>
        <v>433.15</v>
      </c>
      <c r="E323" s="371" t="s">
        <v>2962</v>
      </c>
      <c r="I323" s="589">
        <v>423</v>
      </c>
      <c r="J323" s="589"/>
      <c r="L323" s="585" t="s">
        <v>3702</v>
      </c>
      <c r="M323" s="586">
        <f>IFERROR(VLOOKUP(L323,REAJUSTE!$O:$R,4,FALSE),"")</f>
        <v>1.024</v>
      </c>
    </row>
    <row r="324" spans="1:13" ht="24.95" customHeight="1" x14ac:dyDescent="0.2">
      <c r="A324" s="587">
        <v>40358</v>
      </c>
      <c r="B324" s="537" t="s">
        <v>2986</v>
      </c>
      <c r="C324" s="169" t="s">
        <v>741</v>
      </c>
      <c r="D324" s="588">
        <f t="shared" si="4"/>
        <v>553.57000000000005</v>
      </c>
      <c r="E324" s="371" t="s">
        <v>2962</v>
      </c>
      <c r="I324" s="589">
        <v>540.6</v>
      </c>
      <c r="J324" s="589"/>
      <c r="L324" s="585" t="s">
        <v>3702</v>
      </c>
      <c r="M324" s="586">
        <f>IFERROR(VLOOKUP(L324,REAJUSTE!$O:$R,4,FALSE),"")</f>
        <v>1.024</v>
      </c>
    </row>
    <row r="325" spans="1:13" ht="24.95" customHeight="1" x14ac:dyDescent="0.2">
      <c r="A325" s="587">
        <v>40361</v>
      </c>
      <c r="B325" s="537" t="s">
        <v>2987</v>
      </c>
      <c r="C325" s="169" t="s">
        <v>741</v>
      </c>
      <c r="D325" s="588">
        <f t="shared" si="4"/>
        <v>577.62</v>
      </c>
      <c r="E325" s="371" t="s">
        <v>2962</v>
      </c>
      <c r="I325" s="589">
        <v>564.08000000000004</v>
      </c>
      <c r="J325" s="589"/>
      <c r="L325" s="585" t="s">
        <v>3702</v>
      </c>
      <c r="M325" s="586">
        <f>IFERROR(VLOOKUP(L325,REAJUSTE!$O:$R,4,FALSE),"")</f>
        <v>1.024</v>
      </c>
    </row>
    <row r="326" spans="1:13" ht="24.95" customHeight="1" x14ac:dyDescent="0.2">
      <c r="A326" s="587">
        <v>40360</v>
      </c>
      <c r="B326" s="537" t="s">
        <v>2988</v>
      </c>
      <c r="C326" s="169" t="s">
        <v>741</v>
      </c>
      <c r="D326" s="588">
        <f t="shared" ref="D326:D389" si="5">IFERROR(ROUND(I326*M326,2),"")</f>
        <v>573.32000000000005</v>
      </c>
      <c r="E326" s="371" t="s">
        <v>2962</v>
      </c>
      <c r="I326" s="589">
        <v>559.88</v>
      </c>
      <c r="J326" s="589"/>
      <c r="L326" s="585" t="s">
        <v>3702</v>
      </c>
      <c r="M326" s="586">
        <f>IFERROR(VLOOKUP(L326,REAJUSTE!$O:$R,4,FALSE),"")</f>
        <v>1.024</v>
      </c>
    </row>
    <row r="327" spans="1:13" ht="24.95" customHeight="1" x14ac:dyDescent="0.2">
      <c r="A327" s="587">
        <v>40363</v>
      </c>
      <c r="B327" s="537" t="s">
        <v>2989</v>
      </c>
      <c r="C327" s="169" t="s">
        <v>741</v>
      </c>
      <c r="D327" s="588">
        <f t="shared" si="5"/>
        <v>599.09</v>
      </c>
      <c r="E327" s="371" t="s">
        <v>2962</v>
      </c>
      <c r="I327" s="589">
        <v>585.04999999999995</v>
      </c>
      <c r="J327" s="589"/>
      <c r="L327" s="585" t="s">
        <v>3702</v>
      </c>
      <c r="M327" s="586">
        <f>IFERROR(VLOOKUP(L327,REAJUSTE!$O:$R,4,FALSE),"")</f>
        <v>1.024</v>
      </c>
    </row>
    <row r="328" spans="1:13" ht="24.95" customHeight="1" x14ac:dyDescent="0.2">
      <c r="A328" s="587">
        <v>40362</v>
      </c>
      <c r="B328" s="537" t="s">
        <v>19361</v>
      </c>
      <c r="C328" s="169" t="s">
        <v>741</v>
      </c>
      <c r="D328" s="588">
        <f t="shared" si="5"/>
        <v>594.28</v>
      </c>
      <c r="E328" s="371" t="s">
        <v>2962</v>
      </c>
      <c r="I328" s="589">
        <v>580.35</v>
      </c>
      <c r="J328" s="589"/>
      <c r="L328" s="585" t="s">
        <v>3702</v>
      </c>
      <c r="M328" s="586">
        <f>IFERROR(VLOOKUP(L328,REAJUSTE!$O:$R,4,FALSE),"")</f>
        <v>1.024</v>
      </c>
    </row>
    <row r="329" spans="1:13" ht="24.95" customHeight="1" x14ac:dyDescent="0.2">
      <c r="A329" s="587">
        <v>40368</v>
      </c>
      <c r="B329" s="537" t="s">
        <v>2990</v>
      </c>
      <c r="C329" s="169" t="s">
        <v>741</v>
      </c>
      <c r="D329" s="588">
        <f t="shared" si="5"/>
        <v>802.41</v>
      </c>
      <c r="E329" s="371" t="s">
        <v>2962</v>
      </c>
      <c r="I329" s="589">
        <v>783.6</v>
      </c>
      <c r="J329" s="589"/>
      <c r="L329" s="585" t="s">
        <v>3702</v>
      </c>
      <c r="M329" s="586">
        <f>IFERROR(VLOOKUP(L329,REAJUSTE!$O:$R,4,FALSE),"")</f>
        <v>1.024</v>
      </c>
    </row>
    <row r="330" spans="1:13" ht="24.95" customHeight="1" x14ac:dyDescent="0.2">
      <c r="A330" s="587">
        <v>40365</v>
      </c>
      <c r="B330" s="537" t="s">
        <v>2991</v>
      </c>
      <c r="C330" s="169" t="s">
        <v>741</v>
      </c>
      <c r="D330" s="588">
        <f t="shared" si="5"/>
        <v>618.92999999999995</v>
      </c>
      <c r="E330" s="371" t="s">
        <v>2962</v>
      </c>
      <c r="I330" s="589">
        <v>604.41999999999996</v>
      </c>
      <c r="J330" s="589"/>
      <c r="L330" s="585" t="s">
        <v>3702</v>
      </c>
      <c r="M330" s="586">
        <f>IFERROR(VLOOKUP(L330,REAJUSTE!$O:$R,4,FALSE),"")</f>
        <v>1.024</v>
      </c>
    </row>
    <row r="331" spans="1:13" ht="24.95" customHeight="1" x14ac:dyDescent="0.2">
      <c r="A331" s="587">
        <v>40364</v>
      </c>
      <c r="B331" s="537" t="s">
        <v>2992</v>
      </c>
      <c r="C331" s="169" t="s">
        <v>741</v>
      </c>
      <c r="D331" s="588">
        <f t="shared" si="5"/>
        <v>613.62</v>
      </c>
      <c r="E331" s="371" t="s">
        <v>2962</v>
      </c>
      <c r="I331" s="589">
        <v>599.24</v>
      </c>
      <c r="J331" s="589"/>
      <c r="L331" s="585" t="s">
        <v>3702</v>
      </c>
      <c r="M331" s="586">
        <f>IFERROR(VLOOKUP(L331,REAJUSTE!$O:$R,4,FALSE),"")</f>
        <v>1.024</v>
      </c>
    </row>
    <row r="332" spans="1:13" ht="24.95" customHeight="1" x14ac:dyDescent="0.2">
      <c r="A332" s="587">
        <v>40369</v>
      </c>
      <c r="B332" s="537" t="s">
        <v>2993</v>
      </c>
      <c r="C332" s="169" t="s">
        <v>741</v>
      </c>
      <c r="D332" s="588">
        <f t="shared" si="5"/>
        <v>844.94</v>
      </c>
      <c r="E332" s="371" t="s">
        <v>2962</v>
      </c>
      <c r="I332" s="589">
        <v>825.14</v>
      </c>
      <c r="J332" s="589"/>
      <c r="L332" s="585" t="s">
        <v>3702</v>
      </c>
      <c r="M332" s="586">
        <f>IFERROR(VLOOKUP(L332,REAJUSTE!$O:$R,4,FALSE),"")</f>
        <v>1.024</v>
      </c>
    </row>
    <row r="333" spans="1:13" ht="24.95" customHeight="1" x14ac:dyDescent="0.2">
      <c r="A333" s="587">
        <v>40371</v>
      </c>
      <c r="B333" s="537" t="s">
        <v>2994</v>
      </c>
      <c r="C333" s="169" t="s">
        <v>741</v>
      </c>
      <c r="D333" s="588">
        <f t="shared" si="5"/>
        <v>1071.23</v>
      </c>
      <c r="E333" s="371" t="s">
        <v>2962</v>
      </c>
      <c r="I333" s="590">
        <v>1046.1199999999999</v>
      </c>
      <c r="J333" s="590"/>
      <c r="L333" s="585" t="s">
        <v>3702</v>
      </c>
      <c r="M333" s="586">
        <f>IFERROR(VLOOKUP(L333,REAJUSTE!$O:$R,4,FALSE),"")</f>
        <v>1.024</v>
      </c>
    </row>
    <row r="334" spans="1:13" ht="24.95" customHeight="1" x14ac:dyDescent="0.2">
      <c r="A334" s="587">
        <v>40467</v>
      </c>
      <c r="B334" s="537" t="s">
        <v>15409</v>
      </c>
      <c r="C334" s="169" t="s">
        <v>779</v>
      </c>
      <c r="D334" s="588">
        <f t="shared" si="5"/>
        <v>288.31</v>
      </c>
      <c r="E334" s="371" t="s">
        <v>2962</v>
      </c>
      <c r="I334" s="589">
        <v>281.55</v>
      </c>
      <c r="J334" s="589"/>
      <c r="L334" s="585" t="s">
        <v>3702</v>
      </c>
      <c r="M334" s="586">
        <f>IFERROR(VLOOKUP(L334,REAJUSTE!$O:$R,4,FALSE),"")</f>
        <v>1.024</v>
      </c>
    </row>
    <row r="335" spans="1:13" ht="24.95" customHeight="1" x14ac:dyDescent="0.2">
      <c r="A335" s="587">
        <v>40468</v>
      </c>
      <c r="B335" s="537" t="s">
        <v>15410</v>
      </c>
      <c r="C335" s="169" t="s">
        <v>779</v>
      </c>
      <c r="D335" s="588">
        <f t="shared" si="5"/>
        <v>311.36</v>
      </c>
      <c r="E335" s="371" t="s">
        <v>2962</v>
      </c>
      <c r="I335" s="589">
        <v>304.06</v>
      </c>
      <c r="J335" s="589"/>
      <c r="L335" s="585" t="s">
        <v>3702</v>
      </c>
      <c r="M335" s="586">
        <f>IFERROR(VLOOKUP(L335,REAJUSTE!$O:$R,4,FALSE),"")</f>
        <v>1.024</v>
      </c>
    </row>
    <row r="336" spans="1:13" ht="24.95" customHeight="1" x14ac:dyDescent="0.2">
      <c r="A336" s="587">
        <v>40469</v>
      </c>
      <c r="B336" s="537" t="s">
        <v>15411</v>
      </c>
      <c r="C336" s="169" t="s">
        <v>779</v>
      </c>
      <c r="D336" s="588">
        <f t="shared" si="5"/>
        <v>306.44</v>
      </c>
      <c r="E336" s="371" t="s">
        <v>2962</v>
      </c>
      <c r="I336" s="589">
        <v>299.26</v>
      </c>
      <c r="J336" s="589"/>
      <c r="L336" s="585" t="s">
        <v>3702</v>
      </c>
      <c r="M336" s="586">
        <f>IFERROR(VLOOKUP(L336,REAJUSTE!$O:$R,4,FALSE),"")</f>
        <v>1.024</v>
      </c>
    </row>
    <row r="337" spans="1:13" ht="24.95" customHeight="1" x14ac:dyDescent="0.2">
      <c r="A337" s="587">
        <v>40470</v>
      </c>
      <c r="B337" s="537" t="s">
        <v>15412</v>
      </c>
      <c r="C337" s="169" t="s">
        <v>779</v>
      </c>
      <c r="D337" s="588">
        <f t="shared" si="5"/>
        <v>344.3</v>
      </c>
      <c r="E337" s="371" t="s">
        <v>2962</v>
      </c>
      <c r="I337" s="589">
        <v>336.23</v>
      </c>
      <c r="J337" s="589"/>
      <c r="L337" s="585" t="s">
        <v>3702</v>
      </c>
      <c r="M337" s="586">
        <f>IFERROR(VLOOKUP(L337,REAJUSTE!$O:$R,4,FALSE),"")</f>
        <v>1.024</v>
      </c>
    </row>
    <row r="338" spans="1:13" ht="24.95" customHeight="1" x14ac:dyDescent="0.2">
      <c r="A338" s="587">
        <v>40471</v>
      </c>
      <c r="B338" s="537" t="s">
        <v>15413</v>
      </c>
      <c r="C338" s="169" t="s">
        <v>779</v>
      </c>
      <c r="D338" s="588">
        <f t="shared" si="5"/>
        <v>627.88</v>
      </c>
      <c r="E338" s="371" t="s">
        <v>2962</v>
      </c>
      <c r="I338" s="589">
        <v>613.16</v>
      </c>
      <c r="J338" s="589"/>
      <c r="L338" s="585" t="s">
        <v>3702</v>
      </c>
      <c r="M338" s="586">
        <f>IFERROR(VLOOKUP(L338,REAJUSTE!$O:$R,4,FALSE),"")</f>
        <v>1.024</v>
      </c>
    </row>
    <row r="339" spans="1:13" ht="24.95" customHeight="1" x14ac:dyDescent="0.2">
      <c r="A339" s="587">
        <v>40472</v>
      </c>
      <c r="B339" s="537" t="s">
        <v>15414</v>
      </c>
      <c r="C339" s="169" t="s">
        <v>779</v>
      </c>
      <c r="D339" s="588">
        <f t="shared" si="5"/>
        <v>658.11</v>
      </c>
      <c r="E339" s="371" t="s">
        <v>2962</v>
      </c>
      <c r="I339" s="589">
        <v>642.69000000000005</v>
      </c>
      <c r="J339" s="589"/>
      <c r="L339" s="585" t="s">
        <v>3702</v>
      </c>
      <c r="M339" s="586">
        <f>IFERROR(VLOOKUP(L339,REAJUSTE!$O:$R,4,FALSE),"")</f>
        <v>1.024</v>
      </c>
    </row>
    <row r="340" spans="1:13" ht="24.95" customHeight="1" x14ac:dyDescent="0.2">
      <c r="A340" s="587">
        <v>40473</v>
      </c>
      <c r="B340" s="537" t="s">
        <v>15415</v>
      </c>
      <c r="C340" s="169" t="s">
        <v>779</v>
      </c>
      <c r="D340" s="588">
        <f t="shared" si="5"/>
        <v>648</v>
      </c>
      <c r="E340" s="371" t="s">
        <v>2962</v>
      </c>
      <c r="I340" s="589">
        <v>632.80999999999995</v>
      </c>
      <c r="J340" s="589"/>
      <c r="L340" s="585" t="s">
        <v>3702</v>
      </c>
      <c r="M340" s="586">
        <f>IFERROR(VLOOKUP(L340,REAJUSTE!$O:$R,4,FALSE),"")</f>
        <v>1.024</v>
      </c>
    </row>
    <row r="341" spans="1:13" ht="24.95" customHeight="1" x14ac:dyDescent="0.2">
      <c r="A341" s="587">
        <v>40474</v>
      </c>
      <c r="B341" s="537" t="s">
        <v>15416</v>
      </c>
      <c r="C341" s="169" t="s">
        <v>779</v>
      </c>
      <c r="D341" s="588">
        <f t="shared" si="5"/>
        <v>720.05</v>
      </c>
      <c r="E341" s="371" t="s">
        <v>2962</v>
      </c>
      <c r="I341" s="589">
        <v>703.17</v>
      </c>
      <c r="J341" s="589"/>
      <c r="L341" s="585" t="s">
        <v>3702</v>
      </c>
      <c r="M341" s="586">
        <f>IFERROR(VLOOKUP(L341,REAJUSTE!$O:$R,4,FALSE),"")</f>
        <v>1.024</v>
      </c>
    </row>
    <row r="342" spans="1:13" ht="24.95" customHeight="1" x14ac:dyDescent="0.2">
      <c r="A342" s="587">
        <v>40475</v>
      </c>
      <c r="B342" s="537" t="s">
        <v>15417</v>
      </c>
      <c r="C342" s="169" t="s">
        <v>779</v>
      </c>
      <c r="D342" s="588">
        <f t="shared" si="5"/>
        <v>872.4</v>
      </c>
      <c r="E342" s="371" t="s">
        <v>2962</v>
      </c>
      <c r="I342" s="589">
        <v>851.95</v>
      </c>
      <c r="J342" s="589"/>
      <c r="L342" s="585" t="s">
        <v>3702</v>
      </c>
      <c r="M342" s="586">
        <f>IFERROR(VLOOKUP(L342,REAJUSTE!$O:$R,4,FALSE),"")</f>
        <v>1.024</v>
      </c>
    </row>
    <row r="343" spans="1:13" ht="24.95" customHeight="1" x14ac:dyDescent="0.2">
      <c r="A343" s="587">
        <v>40476</v>
      </c>
      <c r="B343" s="537" t="s">
        <v>15418</v>
      </c>
      <c r="C343" s="169" t="s">
        <v>779</v>
      </c>
      <c r="D343" s="588">
        <f t="shared" si="5"/>
        <v>890.1</v>
      </c>
      <c r="E343" s="371" t="s">
        <v>2962</v>
      </c>
      <c r="I343" s="589">
        <v>869.24</v>
      </c>
      <c r="J343" s="589"/>
      <c r="L343" s="585" t="s">
        <v>3702</v>
      </c>
      <c r="M343" s="586">
        <f>IFERROR(VLOOKUP(L343,REAJUSTE!$O:$R,4,FALSE),"")</f>
        <v>1.024</v>
      </c>
    </row>
    <row r="344" spans="1:13" ht="24.95" customHeight="1" x14ac:dyDescent="0.2">
      <c r="A344" s="587">
        <v>40477</v>
      </c>
      <c r="B344" s="537" t="s">
        <v>15419</v>
      </c>
      <c r="C344" s="169" t="s">
        <v>779</v>
      </c>
      <c r="D344" s="588">
        <f t="shared" si="5"/>
        <v>844.97</v>
      </c>
      <c r="E344" s="371" t="s">
        <v>2962</v>
      </c>
      <c r="I344" s="589">
        <v>825.17</v>
      </c>
      <c r="J344" s="589"/>
      <c r="L344" s="585" t="s">
        <v>3702</v>
      </c>
      <c r="M344" s="586">
        <f>IFERROR(VLOOKUP(L344,REAJUSTE!$O:$R,4,FALSE),"")</f>
        <v>1.024</v>
      </c>
    </row>
    <row r="345" spans="1:13" ht="24.95" customHeight="1" x14ac:dyDescent="0.2">
      <c r="A345" s="587">
        <v>40478</v>
      </c>
      <c r="B345" s="537" t="s">
        <v>15420</v>
      </c>
      <c r="C345" s="169" t="s">
        <v>779</v>
      </c>
      <c r="D345" s="588">
        <f t="shared" si="5"/>
        <v>1013.56</v>
      </c>
      <c r="E345" s="371" t="s">
        <v>2962</v>
      </c>
      <c r="I345" s="589">
        <v>989.8</v>
      </c>
      <c r="J345" s="589"/>
      <c r="L345" s="585" t="s">
        <v>3702</v>
      </c>
      <c r="M345" s="586">
        <f>IFERROR(VLOOKUP(L345,REAJUSTE!$O:$R,4,FALSE),"")</f>
        <v>1.024</v>
      </c>
    </row>
    <row r="346" spans="1:13" ht="24.95" customHeight="1" x14ac:dyDescent="0.2">
      <c r="A346" s="587">
        <v>40479</v>
      </c>
      <c r="B346" s="537" t="s">
        <v>15421</v>
      </c>
      <c r="C346" s="169" t="s">
        <v>779</v>
      </c>
      <c r="D346" s="588">
        <f t="shared" si="5"/>
        <v>1086.05</v>
      </c>
      <c r="E346" s="371" t="s">
        <v>2962</v>
      </c>
      <c r="I346" s="590">
        <v>1060.5999999999999</v>
      </c>
      <c r="J346" s="590"/>
      <c r="L346" s="585" t="s">
        <v>3702</v>
      </c>
      <c r="M346" s="586">
        <f>IFERROR(VLOOKUP(L346,REAJUSTE!$O:$R,4,FALSE),"")</f>
        <v>1.024</v>
      </c>
    </row>
    <row r="347" spans="1:13" ht="24.95" customHeight="1" x14ac:dyDescent="0.2">
      <c r="A347" s="587">
        <v>40480</v>
      </c>
      <c r="B347" s="537" t="s">
        <v>15422</v>
      </c>
      <c r="C347" s="169" t="s">
        <v>779</v>
      </c>
      <c r="D347" s="588">
        <f t="shared" si="5"/>
        <v>1213.0899999999999</v>
      </c>
      <c r="E347" s="371" t="s">
        <v>2962</v>
      </c>
      <c r="I347" s="590">
        <v>1184.6600000000001</v>
      </c>
      <c r="J347" s="590"/>
      <c r="L347" s="585" t="s">
        <v>3702</v>
      </c>
      <c r="M347" s="586">
        <f>IFERROR(VLOOKUP(L347,REAJUSTE!$O:$R,4,FALSE),"")</f>
        <v>1.024</v>
      </c>
    </row>
    <row r="348" spans="1:13" ht="24.95" customHeight="1" x14ac:dyDescent="0.2">
      <c r="A348" s="587">
        <v>40481</v>
      </c>
      <c r="B348" s="537" t="s">
        <v>15423</v>
      </c>
      <c r="C348" s="169" t="s">
        <v>779</v>
      </c>
      <c r="D348" s="588">
        <f t="shared" si="5"/>
        <v>1191.67</v>
      </c>
      <c r="E348" s="371" t="s">
        <v>2962</v>
      </c>
      <c r="I348" s="590">
        <v>1163.74</v>
      </c>
      <c r="J348" s="590"/>
      <c r="L348" s="585" t="s">
        <v>3702</v>
      </c>
      <c r="M348" s="586">
        <f>IFERROR(VLOOKUP(L348,REAJUSTE!$O:$R,4,FALSE),"")</f>
        <v>1.024</v>
      </c>
    </row>
    <row r="349" spans="1:13" ht="24.95" customHeight="1" x14ac:dyDescent="0.2">
      <c r="A349" s="587">
        <v>40482</v>
      </c>
      <c r="B349" s="537" t="s">
        <v>15424</v>
      </c>
      <c r="C349" s="169" t="s">
        <v>779</v>
      </c>
      <c r="D349" s="588">
        <f t="shared" si="5"/>
        <v>1182.29</v>
      </c>
      <c r="E349" s="371" t="s">
        <v>2962</v>
      </c>
      <c r="I349" s="590">
        <v>1154.58</v>
      </c>
      <c r="J349" s="590"/>
      <c r="L349" s="585" t="s">
        <v>3702</v>
      </c>
      <c r="M349" s="586">
        <f>IFERROR(VLOOKUP(L349,REAJUSTE!$O:$R,4,FALSE),"")</f>
        <v>1.024</v>
      </c>
    </row>
    <row r="350" spans="1:13" ht="24.95" customHeight="1" x14ac:dyDescent="0.2">
      <c r="A350" s="587">
        <v>40483</v>
      </c>
      <c r="B350" s="537" t="s">
        <v>15425</v>
      </c>
      <c r="C350" s="169" t="s">
        <v>779</v>
      </c>
      <c r="D350" s="588">
        <f t="shared" si="5"/>
        <v>1335.77</v>
      </c>
      <c r="E350" s="371" t="s">
        <v>2962</v>
      </c>
      <c r="I350" s="590">
        <v>1304.46</v>
      </c>
      <c r="J350" s="590"/>
      <c r="L350" s="585" t="s">
        <v>3702</v>
      </c>
      <c r="M350" s="586">
        <f>IFERROR(VLOOKUP(L350,REAJUSTE!$O:$R,4,FALSE),"")</f>
        <v>1.024</v>
      </c>
    </row>
    <row r="351" spans="1:13" ht="24.95" customHeight="1" x14ac:dyDescent="0.2">
      <c r="A351" s="587">
        <v>40484</v>
      </c>
      <c r="B351" s="537" t="s">
        <v>15426</v>
      </c>
      <c r="C351" s="169" t="s">
        <v>779</v>
      </c>
      <c r="D351" s="588">
        <f t="shared" si="5"/>
        <v>1480.74</v>
      </c>
      <c r="E351" s="371" t="s">
        <v>2962</v>
      </c>
      <c r="I351" s="590">
        <v>1446.04</v>
      </c>
      <c r="J351" s="590"/>
      <c r="L351" s="585" t="s">
        <v>3702</v>
      </c>
      <c r="M351" s="586">
        <f>IFERROR(VLOOKUP(L351,REAJUSTE!$O:$R,4,FALSE),"")</f>
        <v>1.024</v>
      </c>
    </row>
    <row r="352" spans="1:13" ht="24.95" customHeight="1" x14ac:dyDescent="0.2">
      <c r="A352" s="587">
        <v>40485</v>
      </c>
      <c r="B352" s="537" t="s">
        <v>15427</v>
      </c>
      <c r="C352" s="169" t="s">
        <v>779</v>
      </c>
      <c r="D352" s="588">
        <f t="shared" si="5"/>
        <v>1645.16</v>
      </c>
      <c r="E352" s="371" t="s">
        <v>2962</v>
      </c>
      <c r="I352" s="590">
        <v>1606.6</v>
      </c>
      <c r="J352" s="590"/>
      <c r="L352" s="585" t="s">
        <v>3702</v>
      </c>
      <c r="M352" s="586">
        <f>IFERROR(VLOOKUP(L352,REAJUSTE!$O:$R,4,FALSE),"")</f>
        <v>1.024</v>
      </c>
    </row>
    <row r="353" spans="1:13" ht="24.95" customHeight="1" x14ac:dyDescent="0.2">
      <c r="A353" s="587">
        <v>40486</v>
      </c>
      <c r="B353" s="537" t="s">
        <v>15428</v>
      </c>
      <c r="C353" s="169" t="s">
        <v>779</v>
      </c>
      <c r="D353" s="588">
        <f t="shared" si="5"/>
        <v>1676.36</v>
      </c>
      <c r="E353" s="371" t="s">
        <v>2962</v>
      </c>
      <c r="I353" s="590">
        <v>1637.07</v>
      </c>
      <c r="J353" s="590"/>
      <c r="L353" s="585" t="s">
        <v>3702</v>
      </c>
      <c r="M353" s="586">
        <f>IFERROR(VLOOKUP(L353,REAJUSTE!$O:$R,4,FALSE),"")</f>
        <v>1.024</v>
      </c>
    </row>
    <row r="354" spans="1:13" ht="24.95" customHeight="1" x14ac:dyDescent="0.2">
      <c r="A354" s="587">
        <v>40487</v>
      </c>
      <c r="B354" s="537" t="s">
        <v>15429</v>
      </c>
      <c r="C354" s="169" t="s">
        <v>779</v>
      </c>
      <c r="D354" s="588">
        <f t="shared" si="5"/>
        <v>1632.42</v>
      </c>
      <c r="E354" s="371" t="s">
        <v>2962</v>
      </c>
      <c r="I354" s="590">
        <v>1594.16</v>
      </c>
      <c r="J354" s="590"/>
      <c r="L354" s="585" t="s">
        <v>3702</v>
      </c>
      <c r="M354" s="586">
        <f>IFERROR(VLOOKUP(L354,REAJUSTE!$O:$R,4,FALSE),"")</f>
        <v>1.024</v>
      </c>
    </row>
    <row r="355" spans="1:13" ht="24.95" customHeight="1" x14ac:dyDescent="0.2">
      <c r="A355" s="587">
        <v>40488</v>
      </c>
      <c r="B355" s="537" t="s">
        <v>15430</v>
      </c>
      <c r="C355" s="169" t="s">
        <v>779</v>
      </c>
      <c r="D355" s="588">
        <f t="shared" si="5"/>
        <v>1909.19</v>
      </c>
      <c r="E355" s="371" t="s">
        <v>2962</v>
      </c>
      <c r="I355" s="590">
        <v>1864.44</v>
      </c>
      <c r="J355" s="590"/>
      <c r="L355" s="585" t="s">
        <v>3702</v>
      </c>
      <c r="M355" s="586">
        <f>IFERROR(VLOOKUP(L355,REAJUSTE!$O:$R,4,FALSE),"")</f>
        <v>1.024</v>
      </c>
    </row>
    <row r="356" spans="1:13" ht="24.95" customHeight="1" x14ac:dyDescent="0.2">
      <c r="A356" s="587">
        <v>40489</v>
      </c>
      <c r="B356" s="537" t="s">
        <v>15431</v>
      </c>
      <c r="C356" s="169" t="s">
        <v>779</v>
      </c>
      <c r="D356" s="588">
        <f t="shared" si="5"/>
        <v>2014.64</v>
      </c>
      <c r="E356" s="371" t="s">
        <v>2962</v>
      </c>
      <c r="I356" s="590">
        <v>1967.42</v>
      </c>
      <c r="J356" s="590"/>
      <c r="L356" s="585" t="s">
        <v>3702</v>
      </c>
      <c r="M356" s="586">
        <f>IFERROR(VLOOKUP(L356,REAJUSTE!$O:$R,4,FALSE),"")</f>
        <v>1.024</v>
      </c>
    </row>
    <row r="357" spans="1:13" ht="24.95" customHeight="1" x14ac:dyDescent="0.2">
      <c r="A357" s="587">
        <v>40417</v>
      </c>
      <c r="B357" s="537" t="s">
        <v>258</v>
      </c>
      <c r="C357" s="169" t="s">
        <v>779</v>
      </c>
      <c r="D357" s="588">
        <f t="shared" si="5"/>
        <v>97.42</v>
      </c>
      <c r="E357" s="371" t="s">
        <v>2962</v>
      </c>
      <c r="I357" s="589">
        <v>95.14</v>
      </c>
      <c r="J357" s="589"/>
      <c r="L357" s="585" t="s">
        <v>3702</v>
      </c>
      <c r="M357" s="586">
        <f>IFERROR(VLOOKUP(L357,REAJUSTE!$O:$R,4,FALSE),"")</f>
        <v>1.024</v>
      </c>
    </row>
    <row r="358" spans="1:13" ht="24.95" customHeight="1" x14ac:dyDescent="0.2">
      <c r="A358" s="587">
        <v>40418</v>
      </c>
      <c r="B358" s="537" t="s">
        <v>259</v>
      </c>
      <c r="C358" s="169" t="s">
        <v>779</v>
      </c>
      <c r="D358" s="588">
        <f t="shared" si="5"/>
        <v>95.89</v>
      </c>
      <c r="E358" s="371" t="s">
        <v>2962</v>
      </c>
      <c r="I358" s="589">
        <v>93.64</v>
      </c>
      <c r="J358" s="589"/>
      <c r="L358" s="585" t="s">
        <v>3702</v>
      </c>
      <c r="M358" s="586">
        <f>IFERROR(VLOOKUP(L358,REAJUSTE!$O:$R,4,FALSE),"")</f>
        <v>1.024</v>
      </c>
    </row>
    <row r="359" spans="1:13" ht="24.95" customHeight="1" x14ac:dyDescent="0.2">
      <c r="A359" s="587">
        <v>40419</v>
      </c>
      <c r="B359" s="537" t="s">
        <v>260</v>
      </c>
      <c r="C359" s="169" t="s">
        <v>779</v>
      </c>
      <c r="D359" s="588">
        <f t="shared" si="5"/>
        <v>120.44</v>
      </c>
      <c r="E359" s="371" t="s">
        <v>2962</v>
      </c>
      <c r="I359" s="589">
        <v>117.62</v>
      </c>
      <c r="J359" s="589"/>
      <c r="L359" s="585" t="s">
        <v>3702</v>
      </c>
      <c r="M359" s="586">
        <f>IFERROR(VLOOKUP(L359,REAJUSTE!$O:$R,4,FALSE),"")</f>
        <v>1.024</v>
      </c>
    </row>
    <row r="360" spans="1:13" ht="24.95" customHeight="1" x14ac:dyDescent="0.2">
      <c r="A360" s="587">
        <v>40420</v>
      </c>
      <c r="B360" s="537" t="s">
        <v>261</v>
      </c>
      <c r="C360" s="169" t="s">
        <v>779</v>
      </c>
      <c r="D360" s="588">
        <f t="shared" si="5"/>
        <v>121.72</v>
      </c>
      <c r="E360" s="371" t="s">
        <v>2962</v>
      </c>
      <c r="I360" s="589">
        <v>118.87</v>
      </c>
      <c r="J360" s="589"/>
      <c r="L360" s="585" t="s">
        <v>3702</v>
      </c>
      <c r="M360" s="586">
        <f>IFERROR(VLOOKUP(L360,REAJUSTE!$O:$R,4,FALSE),"")</f>
        <v>1.024</v>
      </c>
    </row>
    <row r="361" spans="1:13" ht="24.95" customHeight="1" x14ac:dyDescent="0.2">
      <c r="A361" s="587">
        <v>40422</v>
      </c>
      <c r="B361" s="537" t="s">
        <v>262</v>
      </c>
      <c r="C361" s="169" t="s">
        <v>779</v>
      </c>
      <c r="D361" s="588">
        <f t="shared" si="5"/>
        <v>160.44999999999999</v>
      </c>
      <c r="E361" s="371" t="s">
        <v>2962</v>
      </c>
      <c r="I361" s="589">
        <v>156.69</v>
      </c>
      <c r="J361" s="589"/>
      <c r="L361" s="585" t="s">
        <v>3702</v>
      </c>
      <c r="M361" s="586">
        <f>IFERROR(VLOOKUP(L361,REAJUSTE!$O:$R,4,FALSE),"")</f>
        <v>1.024</v>
      </c>
    </row>
    <row r="362" spans="1:13" ht="24.95" customHeight="1" x14ac:dyDescent="0.2">
      <c r="A362" s="587">
        <v>40423</v>
      </c>
      <c r="B362" s="537" t="s">
        <v>263</v>
      </c>
      <c r="C362" s="169" t="s">
        <v>779</v>
      </c>
      <c r="D362" s="588">
        <f t="shared" si="5"/>
        <v>165.83</v>
      </c>
      <c r="E362" s="371" t="s">
        <v>2962</v>
      </c>
      <c r="I362" s="589">
        <v>161.94</v>
      </c>
      <c r="J362" s="589"/>
      <c r="L362" s="585" t="s">
        <v>3702</v>
      </c>
      <c r="M362" s="586">
        <f>IFERROR(VLOOKUP(L362,REAJUSTE!$O:$R,4,FALSE),"")</f>
        <v>1.024</v>
      </c>
    </row>
    <row r="363" spans="1:13" ht="24.95" customHeight="1" x14ac:dyDescent="0.2">
      <c r="A363" s="587">
        <v>40426</v>
      </c>
      <c r="B363" s="537" t="s">
        <v>264</v>
      </c>
      <c r="C363" s="169" t="s">
        <v>779</v>
      </c>
      <c r="D363" s="588">
        <f t="shared" si="5"/>
        <v>247.95</v>
      </c>
      <c r="E363" s="371" t="s">
        <v>2962</v>
      </c>
      <c r="I363" s="589">
        <v>242.14</v>
      </c>
      <c r="J363" s="589"/>
      <c r="L363" s="585" t="s">
        <v>3702</v>
      </c>
      <c r="M363" s="586">
        <f>IFERROR(VLOOKUP(L363,REAJUSTE!$O:$R,4,FALSE),"")</f>
        <v>1.024</v>
      </c>
    </row>
    <row r="364" spans="1:13" ht="24.95" customHeight="1" x14ac:dyDescent="0.2">
      <c r="A364" s="587">
        <v>40427</v>
      </c>
      <c r="B364" s="537" t="s">
        <v>265</v>
      </c>
      <c r="C364" s="169" t="s">
        <v>779</v>
      </c>
      <c r="D364" s="588">
        <f t="shared" si="5"/>
        <v>249.52</v>
      </c>
      <c r="E364" s="371" t="s">
        <v>2962</v>
      </c>
      <c r="I364" s="589">
        <v>243.67</v>
      </c>
      <c r="J364" s="589"/>
      <c r="L364" s="585" t="s">
        <v>3702</v>
      </c>
      <c r="M364" s="586">
        <f>IFERROR(VLOOKUP(L364,REAJUSTE!$O:$R,4,FALSE),"")</f>
        <v>1.024</v>
      </c>
    </row>
    <row r="365" spans="1:13" ht="24.95" customHeight="1" x14ac:dyDescent="0.2">
      <c r="A365" s="587">
        <v>40421</v>
      </c>
      <c r="B365" s="537" t="s">
        <v>15432</v>
      </c>
      <c r="C365" s="169" t="s">
        <v>779</v>
      </c>
      <c r="D365" s="588">
        <f t="shared" si="5"/>
        <v>134.02000000000001</v>
      </c>
      <c r="E365" s="371" t="s">
        <v>2962</v>
      </c>
      <c r="I365" s="589">
        <v>130.88</v>
      </c>
      <c r="J365" s="589"/>
      <c r="L365" s="585" t="s">
        <v>3702</v>
      </c>
      <c r="M365" s="586">
        <f>IFERROR(VLOOKUP(L365,REAJUSTE!$O:$R,4,FALSE),"")</f>
        <v>1.024</v>
      </c>
    </row>
    <row r="366" spans="1:13" ht="24.95" customHeight="1" x14ac:dyDescent="0.2">
      <c r="A366" s="587">
        <v>40424</v>
      </c>
      <c r="B366" s="537" t="s">
        <v>15433</v>
      </c>
      <c r="C366" s="169" t="s">
        <v>779</v>
      </c>
      <c r="D366" s="588">
        <f t="shared" si="5"/>
        <v>177.24</v>
      </c>
      <c r="E366" s="371" t="s">
        <v>2962</v>
      </c>
      <c r="I366" s="589">
        <v>173.09</v>
      </c>
      <c r="J366" s="589"/>
      <c r="L366" s="585" t="s">
        <v>3702</v>
      </c>
      <c r="M366" s="586">
        <f>IFERROR(VLOOKUP(L366,REAJUSTE!$O:$R,4,FALSE),"")</f>
        <v>1.024</v>
      </c>
    </row>
    <row r="367" spans="1:13" ht="24.95" customHeight="1" x14ac:dyDescent="0.2">
      <c r="A367" s="587">
        <v>40425</v>
      </c>
      <c r="B367" s="537" t="s">
        <v>15434</v>
      </c>
      <c r="C367" s="169" t="s">
        <v>779</v>
      </c>
      <c r="D367" s="588">
        <f t="shared" si="5"/>
        <v>185.16</v>
      </c>
      <c r="E367" s="371" t="s">
        <v>2962</v>
      </c>
      <c r="I367" s="589">
        <v>180.82</v>
      </c>
      <c r="J367" s="589"/>
      <c r="L367" s="585" t="s">
        <v>3702</v>
      </c>
      <c r="M367" s="586">
        <f>IFERROR(VLOOKUP(L367,REAJUSTE!$O:$R,4,FALSE),"")</f>
        <v>1.024</v>
      </c>
    </row>
    <row r="368" spans="1:13" ht="24.95" customHeight="1" x14ac:dyDescent="0.2">
      <c r="A368" s="587">
        <v>40428</v>
      </c>
      <c r="B368" s="537" t="s">
        <v>15435</v>
      </c>
      <c r="C368" s="169" t="s">
        <v>779</v>
      </c>
      <c r="D368" s="588">
        <f t="shared" si="5"/>
        <v>248.99</v>
      </c>
      <c r="E368" s="371" t="s">
        <v>2962</v>
      </c>
      <c r="I368" s="589">
        <v>243.15</v>
      </c>
      <c r="J368" s="589"/>
      <c r="L368" s="585" t="s">
        <v>3702</v>
      </c>
      <c r="M368" s="586">
        <f>IFERROR(VLOOKUP(L368,REAJUSTE!$O:$R,4,FALSE),"")</f>
        <v>1.024</v>
      </c>
    </row>
    <row r="369" spans="1:13" ht="24.95" customHeight="1" x14ac:dyDescent="0.2">
      <c r="A369" s="587">
        <v>40429</v>
      </c>
      <c r="B369" s="537" t="s">
        <v>15436</v>
      </c>
      <c r="C369" s="169" t="s">
        <v>779</v>
      </c>
      <c r="D369" s="588">
        <f t="shared" si="5"/>
        <v>260.52</v>
      </c>
      <c r="E369" s="371" t="s">
        <v>2962</v>
      </c>
      <c r="I369" s="589">
        <v>254.41</v>
      </c>
      <c r="J369" s="589"/>
      <c r="L369" s="585" t="s">
        <v>3702</v>
      </c>
      <c r="M369" s="586">
        <f>IFERROR(VLOOKUP(L369,REAJUSTE!$O:$R,4,FALSE),"")</f>
        <v>1.024</v>
      </c>
    </row>
    <row r="370" spans="1:13" ht="24.95" customHeight="1" x14ac:dyDescent="0.2">
      <c r="A370" s="587">
        <v>40430</v>
      </c>
      <c r="B370" s="537" t="s">
        <v>15437</v>
      </c>
      <c r="C370" s="169" t="s">
        <v>779</v>
      </c>
      <c r="D370" s="588">
        <f t="shared" si="5"/>
        <v>258.06</v>
      </c>
      <c r="E370" s="371" t="s">
        <v>2962</v>
      </c>
      <c r="I370" s="589">
        <v>252.01</v>
      </c>
      <c r="J370" s="589"/>
      <c r="L370" s="585" t="s">
        <v>3702</v>
      </c>
      <c r="M370" s="586">
        <f>IFERROR(VLOOKUP(L370,REAJUSTE!$O:$R,4,FALSE),"")</f>
        <v>1.024</v>
      </c>
    </row>
    <row r="371" spans="1:13" ht="24.95" customHeight="1" x14ac:dyDescent="0.2">
      <c r="A371" s="587">
        <v>40431</v>
      </c>
      <c r="B371" s="537" t="s">
        <v>15438</v>
      </c>
      <c r="C371" s="169" t="s">
        <v>779</v>
      </c>
      <c r="D371" s="588">
        <f t="shared" si="5"/>
        <v>276.98</v>
      </c>
      <c r="E371" s="371" t="s">
        <v>2962</v>
      </c>
      <c r="I371" s="589">
        <v>270.49</v>
      </c>
      <c r="J371" s="589"/>
      <c r="L371" s="585" t="s">
        <v>3702</v>
      </c>
      <c r="M371" s="586">
        <f>IFERROR(VLOOKUP(L371,REAJUSTE!$O:$R,4,FALSE),"")</f>
        <v>1.024</v>
      </c>
    </row>
    <row r="372" spans="1:13" ht="24.95" customHeight="1" x14ac:dyDescent="0.2">
      <c r="A372" s="587">
        <v>40432</v>
      </c>
      <c r="B372" s="537" t="s">
        <v>15439</v>
      </c>
      <c r="C372" s="169" t="s">
        <v>779</v>
      </c>
      <c r="D372" s="588">
        <f t="shared" si="5"/>
        <v>502.88</v>
      </c>
      <c r="E372" s="371" t="s">
        <v>2962</v>
      </c>
      <c r="I372" s="589">
        <v>491.09</v>
      </c>
      <c r="J372" s="589"/>
      <c r="L372" s="585" t="s">
        <v>3702</v>
      </c>
      <c r="M372" s="586">
        <f>IFERROR(VLOOKUP(L372,REAJUSTE!$O:$R,4,FALSE),"")</f>
        <v>1.024</v>
      </c>
    </row>
    <row r="373" spans="1:13" ht="24.95" customHeight="1" x14ac:dyDescent="0.2">
      <c r="A373" s="587">
        <v>40433</v>
      </c>
      <c r="B373" s="537" t="s">
        <v>15440</v>
      </c>
      <c r="C373" s="169" t="s">
        <v>779</v>
      </c>
      <c r="D373" s="588">
        <f t="shared" si="5"/>
        <v>517.99</v>
      </c>
      <c r="E373" s="371" t="s">
        <v>2962</v>
      </c>
      <c r="I373" s="589">
        <v>505.85</v>
      </c>
      <c r="J373" s="589"/>
      <c r="L373" s="585" t="s">
        <v>3702</v>
      </c>
      <c r="M373" s="586">
        <f>IFERROR(VLOOKUP(L373,REAJUSTE!$O:$R,4,FALSE),"")</f>
        <v>1.024</v>
      </c>
    </row>
    <row r="374" spans="1:13" ht="24.95" customHeight="1" x14ac:dyDescent="0.2">
      <c r="A374" s="587">
        <v>40434</v>
      </c>
      <c r="B374" s="537" t="s">
        <v>15441</v>
      </c>
      <c r="C374" s="169" t="s">
        <v>779</v>
      </c>
      <c r="D374" s="588">
        <f t="shared" si="5"/>
        <v>512.92999999999995</v>
      </c>
      <c r="E374" s="371" t="s">
        <v>2962</v>
      </c>
      <c r="I374" s="589">
        <v>500.91</v>
      </c>
      <c r="J374" s="589"/>
      <c r="L374" s="585" t="s">
        <v>3702</v>
      </c>
      <c r="M374" s="586">
        <f>IFERROR(VLOOKUP(L374,REAJUSTE!$O:$R,4,FALSE),"")</f>
        <v>1.024</v>
      </c>
    </row>
    <row r="375" spans="1:13" ht="24.95" customHeight="1" x14ac:dyDescent="0.2">
      <c r="A375" s="587">
        <v>40435</v>
      </c>
      <c r="B375" s="537" t="s">
        <v>15442</v>
      </c>
      <c r="C375" s="169" t="s">
        <v>779</v>
      </c>
      <c r="D375" s="588">
        <f t="shared" si="5"/>
        <v>548.96</v>
      </c>
      <c r="E375" s="371" t="s">
        <v>2962</v>
      </c>
      <c r="I375" s="589">
        <v>536.09</v>
      </c>
      <c r="J375" s="589"/>
      <c r="L375" s="585" t="s">
        <v>3702</v>
      </c>
      <c r="M375" s="586">
        <f>IFERROR(VLOOKUP(L375,REAJUSTE!$O:$R,4,FALSE),"")</f>
        <v>1.024</v>
      </c>
    </row>
    <row r="376" spans="1:13" ht="24.95" customHeight="1" x14ac:dyDescent="0.2">
      <c r="A376" s="587">
        <v>40436</v>
      </c>
      <c r="B376" s="537" t="s">
        <v>15443</v>
      </c>
      <c r="C376" s="169" t="s">
        <v>779</v>
      </c>
      <c r="D376" s="588">
        <f t="shared" si="5"/>
        <v>713.39</v>
      </c>
      <c r="E376" s="371" t="s">
        <v>2962</v>
      </c>
      <c r="I376" s="589">
        <v>696.67</v>
      </c>
      <c r="J376" s="589"/>
      <c r="L376" s="585" t="s">
        <v>3702</v>
      </c>
      <c r="M376" s="586">
        <f>IFERROR(VLOOKUP(L376,REAJUSTE!$O:$R,4,FALSE),"")</f>
        <v>1.024</v>
      </c>
    </row>
    <row r="377" spans="1:13" ht="24.95" customHeight="1" x14ac:dyDescent="0.2">
      <c r="A377" s="587">
        <v>40437</v>
      </c>
      <c r="B377" s="537" t="s">
        <v>15444</v>
      </c>
      <c r="C377" s="169" t="s">
        <v>779</v>
      </c>
      <c r="D377" s="588">
        <f t="shared" si="5"/>
        <v>722.24</v>
      </c>
      <c r="E377" s="371" t="s">
        <v>2962</v>
      </c>
      <c r="I377" s="589">
        <v>705.31</v>
      </c>
      <c r="J377" s="589"/>
      <c r="L377" s="585" t="s">
        <v>3702</v>
      </c>
      <c r="M377" s="586">
        <f>IFERROR(VLOOKUP(L377,REAJUSTE!$O:$R,4,FALSE),"")</f>
        <v>1.024</v>
      </c>
    </row>
    <row r="378" spans="1:13" ht="24.95" customHeight="1" x14ac:dyDescent="0.2">
      <c r="A378" s="587">
        <v>40438</v>
      </c>
      <c r="B378" s="537" t="s">
        <v>15445</v>
      </c>
      <c r="C378" s="169" t="s">
        <v>779</v>
      </c>
      <c r="D378" s="588">
        <f t="shared" si="5"/>
        <v>699.67</v>
      </c>
      <c r="E378" s="371" t="s">
        <v>2962</v>
      </c>
      <c r="I378" s="589">
        <v>683.27</v>
      </c>
      <c r="J378" s="589"/>
      <c r="L378" s="585" t="s">
        <v>3702</v>
      </c>
      <c r="M378" s="586">
        <f>IFERROR(VLOOKUP(L378,REAJUSTE!$O:$R,4,FALSE),"")</f>
        <v>1.024</v>
      </c>
    </row>
    <row r="379" spans="1:13" ht="24.95" customHeight="1" x14ac:dyDescent="0.2">
      <c r="A379" s="587">
        <v>40439</v>
      </c>
      <c r="B379" s="537" t="s">
        <v>15446</v>
      </c>
      <c r="C379" s="169" t="s">
        <v>779</v>
      </c>
      <c r="D379" s="588">
        <f t="shared" si="5"/>
        <v>783.96</v>
      </c>
      <c r="E379" s="371" t="s">
        <v>2962</v>
      </c>
      <c r="I379" s="589">
        <v>765.59</v>
      </c>
      <c r="J379" s="589"/>
      <c r="L379" s="585" t="s">
        <v>3702</v>
      </c>
      <c r="M379" s="586">
        <f>IFERROR(VLOOKUP(L379,REAJUSTE!$O:$R,4,FALSE),"")</f>
        <v>1.024</v>
      </c>
    </row>
    <row r="380" spans="1:13" ht="24.95" customHeight="1" x14ac:dyDescent="0.2">
      <c r="A380" s="587">
        <v>40440</v>
      </c>
      <c r="B380" s="537" t="s">
        <v>15447</v>
      </c>
      <c r="C380" s="169" t="s">
        <v>779</v>
      </c>
      <c r="D380" s="588">
        <f t="shared" si="5"/>
        <v>969.81</v>
      </c>
      <c r="E380" s="371" t="s">
        <v>2962</v>
      </c>
      <c r="I380" s="589">
        <v>947.08</v>
      </c>
      <c r="J380" s="589"/>
      <c r="L380" s="585" t="s">
        <v>3702</v>
      </c>
      <c r="M380" s="586">
        <f>IFERROR(VLOOKUP(L380,REAJUSTE!$O:$R,4,FALSE),"")</f>
        <v>1.024</v>
      </c>
    </row>
    <row r="381" spans="1:13" ht="24.95" customHeight="1" x14ac:dyDescent="0.2">
      <c r="A381" s="587">
        <v>40441</v>
      </c>
      <c r="B381" s="537" t="s">
        <v>15448</v>
      </c>
      <c r="C381" s="169" t="s">
        <v>779</v>
      </c>
      <c r="D381" s="588">
        <f t="shared" si="5"/>
        <v>959.1</v>
      </c>
      <c r="E381" s="371" t="s">
        <v>2962</v>
      </c>
      <c r="I381" s="589">
        <v>936.62</v>
      </c>
      <c r="J381" s="589"/>
      <c r="L381" s="585" t="s">
        <v>3702</v>
      </c>
      <c r="M381" s="586">
        <f>IFERROR(VLOOKUP(L381,REAJUSTE!$O:$R,4,FALSE),"")</f>
        <v>1.024</v>
      </c>
    </row>
    <row r="382" spans="1:13" ht="24.95" customHeight="1" x14ac:dyDescent="0.2">
      <c r="A382" s="587">
        <v>40442</v>
      </c>
      <c r="B382" s="537" t="s">
        <v>15449</v>
      </c>
      <c r="C382" s="169" t="s">
        <v>779</v>
      </c>
      <c r="D382" s="588">
        <f t="shared" si="5"/>
        <v>954.42</v>
      </c>
      <c r="E382" s="371" t="s">
        <v>2962</v>
      </c>
      <c r="I382" s="589">
        <v>932.05</v>
      </c>
      <c r="J382" s="589"/>
      <c r="L382" s="585" t="s">
        <v>3702</v>
      </c>
      <c r="M382" s="586">
        <f>IFERROR(VLOOKUP(L382,REAJUSTE!$O:$R,4,FALSE),"")</f>
        <v>1.024</v>
      </c>
    </row>
    <row r="383" spans="1:13" ht="24.95" customHeight="1" x14ac:dyDescent="0.2">
      <c r="A383" s="587">
        <v>40443</v>
      </c>
      <c r="B383" s="537" t="s">
        <v>15450</v>
      </c>
      <c r="C383" s="169" t="s">
        <v>779</v>
      </c>
      <c r="D383" s="588">
        <f t="shared" si="5"/>
        <v>1031.1600000000001</v>
      </c>
      <c r="E383" s="371" t="s">
        <v>2962</v>
      </c>
      <c r="I383" s="590">
        <v>1006.99</v>
      </c>
      <c r="J383" s="590"/>
      <c r="L383" s="585" t="s">
        <v>3702</v>
      </c>
      <c r="M383" s="586">
        <f>IFERROR(VLOOKUP(L383,REAJUSTE!$O:$R,4,FALSE),"")</f>
        <v>1.024</v>
      </c>
    </row>
    <row r="384" spans="1:13" ht="24.95" customHeight="1" x14ac:dyDescent="0.2">
      <c r="A384" s="587">
        <v>40444</v>
      </c>
      <c r="B384" s="537" t="s">
        <v>15451</v>
      </c>
      <c r="C384" s="169" t="s">
        <v>779</v>
      </c>
      <c r="D384" s="588">
        <f t="shared" si="5"/>
        <v>145.72</v>
      </c>
      <c r="E384" s="371" t="s">
        <v>2962</v>
      </c>
      <c r="I384" s="589">
        <v>142.30000000000001</v>
      </c>
      <c r="J384" s="589"/>
      <c r="L384" s="585" t="s">
        <v>3702</v>
      </c>
      <c r="M384" s="586">
        <f>IFERROR(VLOOKUP(L384,REAJUSTE!$O:$R,4,FALSE),"")</f>
        <v>1.024</v>
      </c>
    </row>
    <row r="385" spans="1:13" ht="24.95" customHeight="1" x14ac:dyDescent="0.2">
      <c r="A385" s="587">
        <v>40445</v>
      </c>
      <c r="B385" s="537" t="s">
        <v>15452</v>
      </c>
      <c r="C385" s="169" t="s">
        <v>779</v>
      </c>
      <c r="D385" s="588">
        <f t="shared" si="5"/>
        <v>157.24</v>
      </c>
      <c r="E385" s="371" t="s">
        <v>2962</v>
      </c>
      <c r="I385" s="589">
        <v>153.55000000000001</v>
      </c>
      <c r="J385" s="589"/>
      <c r="L385" s="585" t="s">
        <v>3702</v>
      </c>
      <c r="M385" s="586">
        <f>IFERROR(VLOOKUP(L385,REAJUSTE!$O:$R,4,FALSE),"")</f>
        <v>1.024</v>
      </c>
    </row>
    <row r="386" spans="1:13" ht="24.95" customHeight="1" x14ac:dyDescent="0.2">
      <c r="A386" s="587">
        <v>40446</v>
      </c>
      <c r="B386" s="537" t="s">
        <v>15453</v>
      </c>
      <c r="C386" s="169" t="s">
        <v>779</v>
      </c>
      <c r="D386" s="588">
        <f t="shared" si="5"/>
        <v>154.79</v>
      </c>
      <c r="E386" s="371" t="s">
        <v>2962</v>
      </c>
      <c r="I386" s="589">
        <v>151.16</v>
      </c>
      <c r="J386" s="589"/>
      <c r="L386" s="585" t="s">
        <v>3702</v>
      </c>
      <c r="M386" s="586">
        <f>IFERROR(VLOOKUP(L386,REAJUSTE!$O:$R,4,FALSE),"")</f>
        <v>1.024</v>
      </c>
    </row>
    <row r="387" spans="1:13" ht="24.95" customHeight="1" x14ac:dyDescent="0.2">
      <c r="A387" s="587">
        <v>40447</v>
      </c>
      <c r="B387" s="537" t="s">
        <v>15454</v>
      </c>
      <c r="C387" s="169" t="s">
        <v>779</v>
      </c>
      <c r="D387" s="588">
        <f t="shared" si="5"/>
        <v>173.71</v>
      </c>
      <c r="E387" s="371" t="s">
        <v>2962</v>
      </c>
      <c r="I387" s="589">
        <v>169.64</v>
      </c>
      <c r="J387" s="589"/>
      <c r="L387" s="585" t="s">
        <v>3702</v>
      </c>
      <c r="M387" s="586">
        <f>IFERROR(VLOOKUP(L387,REAJUSTE!$O:$R,4,FALSE),"")</f>
        <v>1.024</v>
      </c>
    </row>
    <row r="388" spans="1:13" ht="24.95" customHeight="1" x14ac:dyDescent="0.2">
      <c r="A388" s="587">
        <v>40448</v>
      </c>
      <c r="B388" s="537" t="s">
        <v>15455</v>
      </c>
      <c r="C388" s="169" t="s">
        <v>779</v>
      </c>
      <c r="D388" s="588">
        <f t="shared" si="5"/>
        <v>357.16</v>
      </c>
      <c r="E388" s="371" t="s">
        <v>2962</v>
      </c>
      <c r="I388" s="589">
        <v>348.79</v>
      </c>
      <c r="J388" s="589"/>
      <c r="L388" s="585" t="s">
        <v>3702</v>
      </c>
      <c r="M388" s="586">
        <f>IFERROR(VLOOKUP(L388,REAJUSTE!$O:$R,4,FALSE),"")</f>
        <v>1.024</v>
      </c>
    </row>
    <row r="389" spans="1:13" ht="24.95" customHeight="1" x14ac:dyDescent="0.2">
      <c r="A389" s="587">
        <v>40449</v>
      </c>
      <c r="B389" s="537" t="s">
        <v>15456</v>
      </c>
      <c r="C389" s="169" t="s">
        <v>779</v>
      </c>
      <c r="D389" s="588">
        <f t="shared" si="5"/>
        <v>372.29</v>
      </c>
      <c r="E389" s="371" t="s">
        <v>2962</v>
      </c>
      <c r="I389" s="589">
        <v>363.56</v>
      </c>
      <c r="J389" s="589"/>
      <c r="L389" s="585" t="s">
        <v>3702</v>
      </c>
      <c r="M389" s="586">
        <f>IFERROR(VLOOKUP(L389,REAJUSTE!$O:$R,4,FALSE),"")</f>
        <v>1.024</v>
      </c>
    </row>
    <row r="390" spans="1:13" ht="24.95" customHeight="1" x14ac:dyDescent="0.2">
      <c r="A390" s="587">
        <v>40450</v>
      </c>
      <c r="B390" s="537" t="s">
        <v>15457</v>
      </c>
      <c r="C390" s="169" t="s">
        <v>779</v>
      </c>
      <c r="D390" s="588">
        <f t="shared" ref="D390:D453" si="6">IFERROR(ROUND(I390*M390,2),"")</f>
        <v>367.23</v>
      </c>
      <c r="E390" s="371" t="s">
        <v>2962</v>
      </c>
      <c r="I390" s="589">
        <v>358.62</v>
      </c>
      <c r="J390" s="589"/>
      <c r="L390" s="585" t="s">
        <v>3702</v>
      </c>
      <c r="M390" s="586">
        <f>IFERROR(VLOOKUP(L390,REAJUSTE!$O:$R,4,FALSE),"")</f>
        <v>1.024</v>
      </c>
    </row>
    <row r="391" spans="1:13" ht="24.95" customHeight="1" x14ac:dyDescent="0.2">
      <c r="A391" s="587">
        <v>40451</v>
      </c>
      <c r="B391" s="537" t="s">
        <v>15458</v>
      </c>
      <c r="C391" s="169" t="s">
        <v>779</v>
      </c>
      <c r="D391" s="588">
        <f t="shared" si="6"/>
        <v>403.25</v>
      </c>
      <c r="E391" s="371" t="s">
        <v>2962</v>
      </c>
      <c r="I391" s="589">
        <v>393.8</v>
      </c>
      <c r="J391" s="589"/>
      <c r="L391" s="585" t="s">
        <v>3702</v>
      </c>
      <c r="M391" s="586">
        <f>IFERROR(VLOOKUP(L391,REAJUSTE!$O:$R,4,FALSE),"")</f>
        <v>1.024</v>
      </c>
    </row>
    <row r="392" spans="1:13" ht="24.95" customHeight="1" x14ac:dyDescent="0.2">
      <c r="A392" s="587">
        <v>40452</v>
      </c>
      <c r="B392" s="537" t="s">
        <v>15459</v>
      </c>
      <c r="C392" s="169" t="s">
        <v>779</v>
      </c>
      <c r="D392" s="588">
        <f t="shared" si="6"/>
        <v>478.57</v>
      </c>
      <c r="E392" s="371" t="s">
        <v>2962</v>
      </c>
      <c r="I392" s="589">
        <v>467.35</v>
      </c>
      <c r="J392" s="589"/>
      <c r="L392" s="585" t="s">
        <v>3702</v>
      </c>
      <c r="M392" s="586">
        <f>IFERROR(VLOOKUP(L392,REAJUSTE!$O:$R,4,FALSE),"")</f>
        <v>1.024</v>
      </c>
    </row>
    <row r="393" spans="1:13" ht="24.95" customHeight="1" x14ac:dyDescent="0.2">
      <c r="A393" s="587">
        <v>40453</v>
      </c>
      <c r="B393" s="537" t="s">
        <v>15460</v>
      </c>
      <c r="C393" s="169" t="s">
        <v>779</v>
      </c>
      <c r="D393" s="588">
        <f t="shared" si="6"/>
        <v>487.42</v>
      </c>
      <c r="E393" s="371" t="s">
        <v>2962</v>
      </c>
      <c r="I393" s="589">
        <v>476</v>
      </c>
      <c r="J393" s="589"/>
      <c r="L393" s="585" t="s">
        <v>3702</v>
      </c>
      <c r="M393" s="586">
        <f>IFERROR(VLOOKUP(L393,REAJUSTE!$O:$R,4,FALSE),"")</f>
        <v>1.024</v>
      </c>
    </row>
    <row r="394" spans="1:13" ht="24.95" customHeight="1" x14ac:dyDescent="0.2">
      <c r="A394" s="587">
        <v>40454</v>
      </c>
      <c r="B394" s="537" t="s">
        <v>15461</v>
      </c>
      <c r="C394" s="169" t="s">
        <v>779</v>
      </c>
      <c r="D394" s="588">
        <f t="shared" si="6"/>
        <v>464.86</v>
      </c>
      <c r="E394" s="371" t="s">
        <v>2962</v>
      </c>
      <c r="I394" s="589">
        <v>453.96</v>
      </c>
      <c r="J394" s="589"/>
      <c r="L394" s="585" t="s">
        <v>3702</v>
      </c>
      <c r="M394" s="586">
        <f>IFERROR(VLOOKUP(L394,REAJUSTE!$O:$R,4,FALSE),"")</f>
        <v>1.024</v>
      </c>
    </row>
    <row r="395" spans="1:13" ht="24.95" customHeight="1" x14ac:dyDescent="0.2">
      <c r="A395" s="587">
        <v>40455</v>
      </c>
      <c r="B395" s="537" t="s">
        <v>15462</v>
      </c>
      <c r="C395" s="169" t="s">
        <v>779</v>
      </c>
      <c r="D395" s="588">
        <f t="shared" si="6"/>
        <v>549.14</v>
      </c>
      <c r="E395" s="371" t="s">
        <v>2962</v>
      </c>
      <c r="I395" s="589">
        <v>536.27</v>
      </c>
      <c r="J395" s="589"/>
      <c r="L395" s="585" t="s">
        <v>3702</v>
      </c>
      <c r="M395" s="586">
        <f>IFERROR(VLOOKUP(L395,REAJUSTE!$O:$R,4,FALSE),"")</f>
        <v>1.024</v>
      </c>
    </row>
    <row r="396" spans="1:13" ht="24.95" customHeight="1" x14ac:dyDescent="0.2">
      <c r="A396" s="587">
        <v>40456</v>
      </c>
      <c r="B396" s="537" t="s">
        <v>15463</v>
      </c>
      <c r="C396" s="169" t="s">
        <v>779</v>
      </c>
      <c r="D396" s="588">
        <f t="shared" si="6"/>
        <v>585.4</v>
      </c>
      <c r="E396" s="371" t="s">
        <v>2962</v>
      </c>
      <c r="I396" s="589">
        <v>571.67999999999995</v>
      </c>
      <c r="J396" s="589"/>
      <c r="L396" s="585" t="s">
        <v>3702</v>
      </c>
      <c r="M396" s="586">
        <f>IFERROR(VLOOKUP(L396,REAJUSTE!$O:$R,4,FALSE),"")</f>
        <v>1.024</v>
      </c>
    </row>
    <row r="397" spans="1:13" ht="24.95" customHeight="1" x14ac:dyDescent="0.2">
      <c r="A397" s="587">
        <v>40457</v>
      </c>
      <c r="B397" s="537" t="s">
        <v>15464</v>
      </c>
      <c r="C397" s="169" t="s">
        <v>779</v>
      </c>
      <c r="D397" s="588">
        <f t="shared" si="6"/>
        <v>652.03</v>
      </c>
      <c r="E397" s="371" t="s">
        <v>2962</v>
      </c>
      <c r="I397" s="589">
        <v>636.75</v>
      </c>
      <c r="J397" s="589"/>
      <c r="L397" s="585" t="s">
        <v>3702</v>
      </c>
      <c r="M397" s="586">
        <f>IFERROR(VLOOKUP(L397,REAJUSTE!$O:$R,4,FALSE),"")</f>
        <v>1.024</v>
      </c>
    </row>
    <row r="398" spans="1:13" ht="24.95" customHeight="1" x14ac:dyDescent="0.2">
      <c r="A398" s="587">
        <v>40458</v>
      </c>
      <c r="B398" s="537" t="s">
        <v>15465</v>
      </c>
      <c r="C398" s="169" t="s">
        <v>779</v>
      </c>
      <c r="D398" s="588">
        <f t="shared" si="6"/>
        <v>641.32000000000005</v>
      </c>
      <c r="E398" s="371" t="s">
        <v>2962</v>
      </c>
      <c r="I398" s="589">
        <v>626.29</v>
      </c>
      <c r="J398" s="589"/>
      <c r="L398" s="585" t="s">
        <v>3702</v>
      </c>
      <c r="M398" s="586">
        <f>IFERROR(VLOOKUP(L398,REAJUSTE!$O:$R,4,FALSE),"")</f>
        <v>1.024</v>
      </c>
    </row>
    <row r="399" spans="1:13" ht="24.95" customHeight="1" x14ac:dyDescent="0.2">
      <c r="A399" s="587">
        <v>40459</v>
      </c>
      <c r="B399" s="537" t="s">
        <v>15466</v>
      </c>
      <c r="C399" s="169" t="s">
        <v>779</v>
      </c>
      <c r="D399" s="588">
        <f t="shared" si="6"/>
        <v>636.63</v>
      </c>
      <c r="E399" s="371" t="s">
        <v>2962</v>
      </c>
      <c r="I399" s="589">
        <v>621.71</v>
      </c>
      <c r="J399" s="589"/>
      <c r="L399" s="585" t="s">
        <v>3702</v>
      </c>
      <c r="M399" s="586">
        <f>IFERROR(VLOOKUP(L399,REAJUSTE!$O:$R,4,FALSE),"")</f>
        <v>1.024</v>
      </c>
    </row>
    <row r="400" spans="1:13" ht="24.95" customHeight="1" x14ac:dyDescent="0.2">
      <c r="A400" s="587">
        <v>40460</v>
      </c>
      <c r="B400" s="537" t="s">
        <v>15467</v>
      </c>
      <c r="C400" s="169" t="s">
        <v>779</v>
      </c>
      <c r="D400" s="588">
        <f t="shared" si="6"/>
        <v>713.37</v>
      </c>
      <c r="E400" s="371" t="s">
        <v>2962</v>
      </c>
      <c r="I400" s="589">
        <v>696.65</v>
      </c>
      <c r="J400" s="589"/>
      <c r="L400" s="585" t="s">
        <v>3702</v>
      </c>
      <c r="M400" s="586">
        <f>IFERROR(VLOOKUP(L400,REAJUSTE!$O:$R,4,FALSE),"")</f>
        <v>1.024</v>
      </c>
    </row>
    <row r="401" spans="1:13" ht="24.95" customHeight="1" x14ac:dyDescent="0.2">
      <c r="A401" s="587">
        <v>40461</v>
      </c>
      <c r="B401" s="537" t="s">
        <v>15468</v>
      </c>
      <c r="C401" s="169" t="s">
        <v>779</v>
      </c>
      <c r="D401" s="588">
        <f t="shared" si="6"/>
        <v>785.86</v>
      </c>
      <c r="E401" s="371" t="s">
        <v>2962</v>
      </c>
      <c r="I401" s="589">
        <v>767.44</v>
      </c>
      <c r="J401" s="589"/>
      <c r="L401" s="585" t="s">
        <v>3702</v>
      </c>
      <c r="M401" s="586">
        <f>IFERROR(VLOOKUP(L401,REAJUSTE!$O:$R,4,FALSE),"")</f>
        <v>1.024</v>
      </c>
    </row>
    <row r="402" spans="1:13" ht="24.95" customHeight="1" x14ac:dyDescent="0.2">
      <c r="A402" s="587">
        <v>40462</v>
      </c>
      <c r="B402" s="537" t="s">
        <v>15469</v>
      </c>
      <c r="C402" s="169" t="s">
        <v>779</v>
      </c>
      <c r="D402" s="588">
        <f t="shared" si="6"/>
        <v>864.95</v>
      </c>
      <c r="E402" s="371" t="s">
        <v>2962</v>
      </c>
      <c r="I402" s="589">
        <v>844.68</v>
      </c>
      <c r="J402" s="589"/>
      <c r="L402" s="585" t="s">
        <v>3702</v>
      </c>
      <c r="M402" s="586">
        <f>IFERROR(VLOOKUP(L402,REAJUSTE!$O:$R,4,FALSE),"")</f>
        <v>1.024</v>
      </c>
    </row>
    <row r="403" spans="1:13" ht="24.95" customHeight="1" x14ac:dyDescent="0.2">
      <c r="A403" s="587">
        <v>40463</v>
      </c>
      <c r="B403" s="537" t="s">
        <v>15470</v>
      </c>
      <c r="C403" s="169" t="s">
        <v>779</v>
      </c>
      <c r="D403" s="588">
        <f t="shared" si="6"/>
        <v>880.55</v>
      </c>
      <c r="E403" s="371" t="s">
        <v>2962</v>
      </c>
      <c r="I403" s="589">
        <v>859.91</v>
      </c>
      <c r="J403" s="589"/>
      <c r="L403" s="585" t="s">
        <v>3702</v>
      </c>
      <c r="M403" s="586">
        <f>IFERROR(VLOOKUP(L403,REAJUSTE!$O:$R,4,FALSE),"")</f>
        <v>1.024</v>
      </c>
    </row>
    <row r="404" spans="1:13" ht="24.95" customHeight="1" x14ac:dyDescent="0.2">
      <c r="A404" s="587">
        <v>40464</v>
      </c>
      <c r="B404" s="537" t="s">
        <v>15471</v>
      </c>
      <c r="C404" s="169" t="s">
        <v>779</v>
      </c>
      <c r="D404" s="588">
        <f t="shared" si="6"/>
        <v>858.57</v>
      </c>
      <c r="E404" s="371" t="s">
        <v>2962</v>
      </c>
      <c r="I404" s="589">
        <v>838.45</v>
      </c>
      <c r="J404" s="589"/>
      <c r="L404" s="585" t="s">
        <v>3702</v>
      </c>
      <c r="M404" s="586">
        <f>IFERROR(VLOOKUP(L404,REAJUSTE!$O:$R,4,FALSE),"")</f>
        <v>1.024</v>
      </c>
    </row>
    <row r="405" spans="1:13" ht="24.95" customHeight="1" x14ac:dyDescent="0.2">
      <c r="A405" s="587">
        <v>40465</v>
      </c>
      <c r="B405" s="537" t="s">
        <v>15472</v>
      </c>
      <c r="C405" s="169" t="s">
        <v>779</v>
      </c>
      <c r="D405" s="588">
        <f t="shared" si="6"/>
        <v>996.96</v>
      </c>
      <c r="E405" s="371" t="s">
        <v>2962</v>
      </c>
      <c r="I405" s="589">
        <v>973.59</v>
      </c>
      <c r="J405" s="589"/>
      <c r="L405" s="585" t="s">
        <v>3702</v>
      </c>
      <c r="M405" s="586">
        <f>IFERROR(VLOOKUP(L405,REAJUSTE!$O:$R,4,FALSE),"")</f>
        <v>1.024</v>
      </c>
    </row>
    <row r="406" spans="1:13" ht="24.95" customHeight="1" x14ac:dyDescent="0.2">
      <c r="A406" s="587">
        <v>40466</v>
      </c>
      <c r="B406" s="537" t="s">
        <v>15473</v>
      </c>
      <c r="C406" s="169" t="s">
        <v>779</v>
      </c>
      <c r="D406" s="588">
        <f t="shared" si="6"/>
        <v>1049.68</v>
      </c>
      <c r="E406" s="371" t="s">
        <v>2962</v>
      </c>
      <c r="I406" s="590">
        <v>1025.08</v>
      </c>
      <c r="J406" s="590"/>
      <c r="L406" s="585" t="s">
        <v>3702</v>
      </c>
      <c r="M406" s="586">
        <f>IFERROR(VLOOKUP(L406,REAJUSTE!$O:$R,4,FALSE),"")</f>
        <v>1.024</v>
      </c>
    </row>
    <row r="407" spans="1:13" ht="24.95" customHeight="1" x14ac:dyDescent="0.2">
      <c r="A407" s="587">
        <v>40490</v>
      </c>
      <c r="B407" s="537" t="s">
        <v>15474</v>
      </c>
      <c r="C407" s="169" t="s">
        <v>779</v>
      </c>
      <c r="D407" s="588">
        <f t="shared" si="6"/>
        <v>434.04</v>
      </c>
      <c r="E407" s="371" t="s">
        <v>2962</v>
      </c>
      <c r="I407" s="589">
        <v>423.87</v>
      </c>
      <c r="J407" s="589"/>
      <c r="L407" s="585" t="s">
        <v>3702</v>
      </c>
      <c r="M407" s="586">
        <f>IFERROR(VLOOKUP(L407,REAJUSTE!$O:$R,4,FALSE),"")</f>
        <v>1.024</v>
      </c>
    </row>
    <row r="408" spans="1:13" ht="24.95" customHeight="1" x14ac:dyDescent="0.2">
      <c r="A408" s="587">
        <v>40491</v>
      </c>
      <c r="B408" s="537" t="s">
        <v>15475</v>
      </c>
      <c r="C408" s="169" t="s">
        <v>779</v>
      </c>
      <c r="D408" s="588">
        <f t="shared" si="6"/>
        <v>468.61</v>
      </c>
      <c r="E408" s="371" t="s">
        <v>2962</v>
      </c>
      <c r="I408" s="589">
        <v>457.63</v>
      </c>
      <c r="J408" s="589"/>
      <c r="L408" s="585" t="s">
        <v>3702</v>
      </c>
      <c r="M408" s="586">
        <f>IFERROR(VLOOKUP(L408,REAJUSTE!$O:$R,4,FALSE),"")</f>
        <v>1.024</v>
      </c>
    </row>
    <row r="409" spans="1:13" ht="24.95" customHeight="1" x14ac:dyDescent="0.2">
      <c r="A409" s="587">
        <v>40492</v>
      </c>
      <c r="B409" s="537" t="s">
        <v>15476</v>
      </c>
      <c r="C409" s="169" t="s">
        <v>779</v>
      </c>
      <c r="D409" s="588">
        <f t="shared" si="6"/>
        <v>461.24</v>
      </c>
      <c r="E409" s="371" t="s">
        <v>2962</v>
      </c>
      <c r="I409" s="589">
        <v>450.43</v>
      </c>
      <c r="J409" s="589"/>
      <c r="L409" s="585" t="s">
        <v>3702</v>
      </c>
      <c r="M409" s="586">
        <f>IFERROR(VLOOKUP(L409,REAJUSTE!$O:$R,4,FALSE),"")</f>
        <v>1.024</v>
      </c>
    </row>
    <row r="410" spans="1:13" ht="24.95" customHeight="1" x14ac:dyDescent="0.2">
      <c r="A410" s="587">
        <v>40493</v>
      </c>
      <c r="B410" s="537" t="s">
        <v>15477</v>
      </c>
      <c r="C410" s="169" t="s">
        <v>779</v>
      </c>
      <c r="D410" s="588">
        <f t="shared" si="6"/>
        <v>518.03</v>
      </c>
      <c r="E410" s="371" t="s">
        <v>2962</v>
      </c>
      <c r="I410" s="589">
        <v>505.89</v>
      </c>
      <c r="J410" s="589"/>
      <c r="L410" s="585" t="s">
        <v>3702</v>
      </c>
      <c r="M410" s="586">
        <f>IFERROR(VLOOKUP(L410,REAJUSTE!$O:$R,4,FALSE),"")</f>
        <v>1.024</v>
      </c>
    </row>
    <row r="411" spans="1:13" ht="24.95" customHeight="1" x14ac:dyDescent="0.2">
      <c r="A411" s="587">
        <v>40494</v>
      </c>
      <c r="B411" s="537" t="s">
        <v>15478</v>
      </c>
      <c r="C411" s="169" t="s">
        <v>779</v>
      </c>
      <c r="D411" s="588">
        <f t="shared" si="6"/>
        <v>902.01</v>
      </c>
      <c r="E411" s="371" t="s">
        <v>2962</v>
      </c>
      <c r="I411" s="589">
        <v>880.87</v>
      </c>
      <c r="J411" s="589"/>
      <c r="L411" s="585" t="s">
        <v>3702</v>
      </c>
      <c r="M411" s="586">
        <f>IFERROR(VLOOKUP(L411,REAJUSTE!$O:$R,4,FALSE),"")</f>
        <v>1.024</v>
      </c>
    </row>
    <row r="412" spans="1:13" ht="24.95" customHeight="1" x14ac:dyDescent="0.2">
      <c r="A412" s="587">
        <v>40495</v>
      </c>
      <c r="B412" s="537" t="s">
        <v>15479</v>
      </c>
      <c r="C412" s="169" t="s">
        <v>779</v>
      </c>
      <c r="D412" s="588">
        <f t="shared" si="6"/>
        <v>947.36</v>
      </c>
      <c r="E412" s="371" t="s">
        <v>2962</v>
      </c>
      <c r="I412" s="589">
        <v>925.16</v>
      </c>
      <c r="J412" s="589"/>
      <c r="L412" s="585" t="s">
        <v>3702</v>
      </c>
      <c r="M412" s="586">
        <f>IFERROR(VLOOKUP(L412,REAJUSTE!$O:$R,4,FALSE),"")</f>
        <v>1.024</v>
      </c>
    </row>
    <row r="413" spans="1:13" ht="24.95" customHeight="1" x14ac:dyDescent="0.2">
      <c r="A413" s="587">
        <v>40496</v>
      </c>
      <c r="B413" s="537" t="s">
        <v>15480</v>
      </c>
      <c r="C413" s="169" t="s">
        <v>779</v>
      </c>
      <c r="D413" s="588">
        <f t="shared" si="6"/>
        <v>932.2</v>
      </c>
      <c r="E413" s="371" t="s">
        <v>2962</v>
      </c>
      <c r="I413" s="589">
        <v>910.35</v>
      </c>
      <c r="J413" s="589"/>
      <c r="L413" s="585" t="s">
        <v>3702</v>
      </c>
      <c r="M413" s="586">
        <f>IFERROR(VLOOKUP(L413,REAJUSTE!$O:$R,4,FALSE),"")</f>
        <v>1.024</v>
      </c>
    </row>
    <row r="414" spans="1:13" ht="24.95" customHeight="1" x14ac:dyDescent="0.2">
      <c r="A414" s="587">
        <v>40497</v>
      </c>
      <c r="B414" s="537" t="s">
        <v>15481</v>
      </c>
      <c r="C414" s="169" t="s">
        <v>779</v>
      </c>
      <c r="D414" s="588">
        <f t="shared" si="6"/>
        <v>1040.27</v>
      </c>
      <c r="E414" s="371" t="s">
        <v>2962</v>
      </c>
      <c r="I414" s="590">
        <v>1015.89</v>
      </c>
      <c r="J414" s="590"/>
      <c r="L414" s="585" t="s">
        <v>3702</v>
      </c>
      <c r="M414" s="586">
        <f>IFERROR(VLOOKUP(L414,REAJUSTE!$O:$R,4,FALSE),"")</f>
        <v>1.024</v>
      </c>
    </row>
    <row r="415" spans="1:13" ht="24.95" customHeight="1" x14ac:dyDescent="0.2">
      <c r="A415" s="587">
        <v>40498</v>
      </c>
      <c r="B415" s="537" t="s">
        <v>15482</v>
      </c>
      <c r="C415" s="169" t="s">
        <v>779</v>
      </c>
      <c r="D415" s="588">
        <f t="shared" si="6"/>
        <v>1266.22</v>
      </c>
      <c r="E415" s="371" t="s">
        <v>2962</v>
      </c>
      <c r="I415" s="590">
        <v>1236.54</v>
      </c>
      <c r="J415" s="590"/>
      <c r="L415" s="585" t="s">
        <v>3702</v>
      </c>
      <c r="M415" s="586">
        <f>IFERROR(VLOOKUP(L415,REAJUSTE!$O:$R,4,FALSE),"")</f>
        <v>1.024</v>
      </c>
    </row>
    <row r="416" spans="1:13" ht="24.95" customHeight="1" x14ac:dyDescent="0.2">
      <c r="A416" s="587">
        <v>40499</v>
      </c>
      <c r="B416" s="537" t="s">
        <v>15483</v>
      </c>
      <c r="C416" s="169" t="s">
        <v>779</v>
      </c>
      <c r="D416" s="588">
        <f t="shared" si="6"/>
        <v>1292.77</v>
      </c>
      <c r="E416" s="371" t="s">
        <v>2962</v>
      </c>
      <c r="I416" s="590">
        <v>1262.47</v>
      </c>
      <c r="J416" s="590"/>
      <c r="L416" s="585" t="s">
        <v>3702</v>
      </c>
      <c r="M416" s="586">
        <f>IFERROR(VLOOKUP(L416,REAJUSTE!$O:$R,4,FALSE),"")</f>
        <v>1.024</v>
      </c>
    </row>
    <row r="417" spans="1:13" ht="24.95" customHeight="1" x14ac:dyDescent="0.2">
      <c r="A417" s="587">
        <v>40500</v>
      </c>
      <c r="B417" s="537" t="s">
        <v>15484</v>
      </c>
      <c r="C417" s="169" t="s">
        <v>779</v>
      </c>
      <c r="D417" s="588">
        <f t="shared" si="6"/>
        <v>1225.07</v>
      </c>
      <c r="E417" s="371" t="s">
        <v>2962</v>
      </c>
      <c r="I417" s="590">
        <v>1196.3599999999999</v>
      </c>
      <c r="J417" s="590"/>
      <c r="L417" s="585" t="s">
        <v>3702</v>
      </c>
      <c r="M417" s="586">
        <f>IFERROR(VLOOKUP(L417,REAJUSTE!$O:$R,4,FALSE),"")</f>
        <v>1.024</v>
      </c>
    </row>
    <row r="418" spans="1:13" ht="24.95" customHeight="1" x14ac:dyDescent="0.2">
      <c r="A418" s="587">
        <v>40501</v>
      </c>
      <c r="B418" s="537" t="s">
        <v>15485</v>
      </c>
      <c r="C418" s="169" t="s">
        <v>779</v>
      </c>
      <c r="D418" s="588">
        <f t="shared" si="6"/>
        <v>1477.95</v>
      </c>
      <c r="E418" s="371" t="s">
        <v>2962</v>
      </c>
      <c r="I418" s="590">
        <v>1443.31</v>
      </c>
      <c r="J418" s="590"/>
      <c r="L418" s="585" t="s">
        <v>3702</v>
      </c>
      <c r="M418" s="586">
        <f>IFERROR(VLOOKUP(L418,REAJUSTE!$O:$R,4,FALSE),"")</f>
        <v>1.024</v>
      </c>
    </row>
    <row r="419" spans="1:13" ht="24.95" customHeight="1" x14ac:dyDescent="0.2">
      <c r="A419" s="587">
        <v>40502</v>
      </c>
      <c r="B419" s="537" t="s">
        <v>15486</v>
      </c>
      <c r="C419" s="169" t="s">
        <v>779</v>
      </c>
      <c r="D419" s="588">
        <f t="shared" si="6"/>
        <v>1586.7</v>
      </c>
      <c r="E419" s="371" t="s">
        <v>2962</v>
      </c>
      <c r="I419" s="590">
        <v>1549.51</v>
      </c>
      <c r="J419" s="590"/>
      <c r="L419" s="585" t="s">
        <v>3702</v>
      </c>
      <c r="M419" s="586">
        <f>IFERROR(VLOOKUP(L419,REAJUSTE!$O:$R,4,FALSE),"")</f>
        <v>1.024</v>
      </c>
    </row>
    <row r="420" spans="1:13" ht="24.95" customHeight="1" x14ac:dyDescent="0.2">
      <c r="A420" s="587">
        <v>40503</v>
      </c>
      <c r="B420" s="537" t="s">
        <v>15487</v>
      </c>
      <c r="C420" s="169" t="s">
        <v>779</v>
      </c>
      <c r="D420" s="588">
        <f t="shared" si="6"/>
        <v>1786.65</v>
      </c>
      <c r="E420" s="371" t="s">
        <v>2962</v>
      </c>
      <c r="I420" s="590">
        <v>1744.78</v>
      </c>
      <c r="J420" s="590"/>
      <c r="L420" s="585" t="s">
        <v>3702</v>
      </c>
      <c r="M420" s="586">
        <f>IFERROR(VLOOKUP(L420,REAJUSTE!$O:$R,4,FALSE),"")</f>
        <v>1.024</v>
      </c>
    </row>
    <row r="421" spans="1:13" ht="24.95" customHeight="1" x14ac:dyDescent="0.2">
      <c r="A421" s="587">
        <v>40504</v>
      </c>
      <c r="B421" s="537" t="s">
        <v>15488</v>
      </c>
      <c r="C421" s="169" t="s">
        <v>779</v>
      </c>
      <c r="D421" s="588">
        <f t="shared" si="6"/>
        <v>1754.51</v>
      </c>
      <c r="E421" s="371" t="s">
        <v>2962</v>
      </c>
      <c r="I421" s="590">
        <v>1713.39</v>
      </c>
      <c r="J421" s="590"/>
      <c r="L421" s="585" t="s">
        <v>3702</v>
      </c>
      <c r="M421" s="586">
        <f>IFERROR(VLOOKUP(L421,REAJUSTE!$O:$R,4,FALSE),"")</f>
        <v>1.024</v>
      </c>
    </row>
    <row r="422" spans="1:13" ht="24.95" customHeight="1" x14ac:dyDescent="0.2">
      <c r="A422" s="587">
        <v>40505</v>
      </c>
      <c r="B422" s="537" t="s">
        <v>15489</v>
      </c>
      <c r="C422" s="169" t="s">
        <v>779</v>
      </c>
      <c r="D422" s="588">
        <f t="shared" si="6"/>
        <v>1740.45</v>
      </c>
      <c r="E422" s="371" t="s">
        <v>2962</v>
      </c>
      <c r="I422" s="590">
        <v>1699.66</v>
      </c>
      <c r="J422" s="590"/>
      <c r="L422" s="585" t="s">
        <v>3702</v>
      </c>
      <c r="M422" s="586">
        <f>IFERROR(VLOOKUP(L422,REAJUSTE!$O:$R,4,FALSE),"")</f>
        <v>1.024</v>
      </c>
    </row>
    <row r="423" spans="1:13" ht="24.95" customHeight="1" x14ac:dyDescent="0.2">
      <c r="A423" s="587">
        <v>40506</v>
      </c>
      <c r="B423" s="537" t="s">
        <v>15490</v>
      </c>
      <c r="C423" s="169" t="s">
        <v>779</v>
      </c>
      <c r="D423" s="588">
        <f t="shared" si="6"/>
        <v>1970.67</v>
      </c>
      <c r="E423" s="371" t="s">
        <v>2962</v>
      </c>
      <c r="I423" s="590">
        <v>1924.48</v>
      </c>
      <c r="J423" s="590"/>
      <c r="L423" s="585" t="s">
        <v>3702</v>
      </c>
      <c r="M423" s="586">
        <f>IFERROR(VLOOKUP(L423,REAJUSTE!$O:$R,4,FALSE),"")</f>
        <v>1.024</v>
      </c>
    </row>
    <row r="424" spans="1:13" ht="24.95" customHeight="1" x14ac:dyDescent="0.2">
      <c r="A424" s="587">
        <v>40507</v>
      </c>
      <c r="B424" s="537" t="s">
        <v>15491</v>
      </c>
      <c r="C424" s="169" t="s">
        <v>779</v>
      </c>
      <c r="D424" s="588">
        <f t="shared" si="6"/>
        <v>2188.13</v>
      </c>
      <c r="E424" s="371" t="s">
        <v>2962</v>
      </c>
      <c r="I424" s="590">
        <v>2136.85</v>
      </c>
      <c r="J424" s="590"/>
      <c r="L424" s="585" t="s">
        <v>3702</v>
      </c>
      <c r="M424" s="586">
        <f>IFERROR(VLOOKUP(L424,REAJUSTE!$O:$R,4,FALSE),"")</f>
        <v>1.024</v>
      </c>
    </row>
    <row r="425" spans="1:13" ht="24.95" customHeight="1" x14ac:dyDescent="0.2">
      <c r="A425" s="587">
        <v>40508</v>
      </c>
      <c r="B425" s="537" t="s">
        <v>15492</v>
      </c>
      <c r="C425" s="169" t="s">
        <v>779</v>
      </c>
      <c r="D425" s="588">
        <f t="shared" si="6"/>
        <v>2425.37</v>
      </c>
      <c r="E425" s="371" t="s">
        <v>2962</v>
      </c>
      <c r="I425" s="590">
        <v>2368.5300000000002</v>
      </c>
      <c r="J425" s="590"/>
      <c r="L425" s="585" t="s">
        <v>3702</v>
      </c>
      <c r="M425" s="586">
        <f>IFERROR(VLOOKUP(L425,REAJUSTE!$O:$R,4,FALSE),"")</f>
        <v>1.024</v>
      </c>
    </row>
    <row r="426" spans="1:13" ht="24.95" customHeight="1" x14ac:dyDescent="0.2">
      <c r="A426" s="587">
        <v>40509</v>
      </c>
      <c r="B426" s="537" t="s">
        <v>15493</v>
      </c>
      <c r="C426" s="169" t="s">
        <v>779</v>
      </c>
      <c r="D426" s="588">
        <f t="shared" si="6"/>
        <v>2472.16</v>
      </c>
      <c r="E426" s="371" t="s">
        <v>2962</v>
      </c>
      <c r="I426" s="590">
        <v>2414.2199999999998</v>
      </c>
      <c r="J426" s="590"/>
      <c r="L426" s="585" t="s">
        <v>3702</v>
      </c>
      <c r="M426" s="586">
        <f>IFERROR(VLOOKUP(L426,REAJUSTE!$O:$R,4,FALSE),"")</f>
        <v>1.024</v>
      </c>
    </row>
    <row r="427" spans="1:13" ht="24.95" customHeight="1" x14ac:dyDescent="0.2">
      <c r="A427" s="587">
        <v>40510</v>
      </c>
      <c r="B427" s="537" t="s">
        <v>15494</v>
      </c>
      <c r="C427" s="169" t="s">
        <v>779</v>
      </c>
      <c r="D427" s="588">
        <f t="shared" si="6"/>
        <v>2406.2600000000002</v>
      </c>
      <c r="E427" s="371" t="s">
        <v>2962</v>
      </c>
      <c r="I427" s="590">
        <v>2349.86</v>
      </c>
      <c r="J427" s="590"/>
      <c r="L427" s="585" t="s">
        <v>3702</v>
      </c>
      <c r="M427" s="586">
        <f>IFERROR(VLOOKUP(L427,REAJUSTE!$O:$R,4,FALSE),"")</f>
        <v>1.024</v>
      </c>
    </row>
    <row r="428" spans="1:13" ht="24.95" customHeight="1" x14ac:dyDescent="0.2">
      <c r="A428" s="587">
        <v>40511</v>
      </c>
      <c r="B428" s="537" t="s">
        <v>15495</v>
      </c>
      <c r="C428" s="169" t="s">
        <v>779</v>
      </c>
      <c r="D428" s="588">
        <f t="shared" si="6"/>
        <v>2821.41</v>
      </c>
      <c r="E428" s="371" t="s">
        <v>2962</v>
      </c>
      <c r="I428" s="590">
        <v>2755.28</v>
      </c>
      <c r="J428" s="590"/>
      <c r="L428" s="585" t="s">
        <v>3702</v>
      </c>
      <c r="M428" s="586">
        <f>IFERROR(VLOOKUP(L428,REAJUSTE!$O:$R,4,FALSE),"")</f>
        <v>1.024</v>
      </c>
    </row>
    <row r="429" spans="1:13" ht="24.95" customHeight="1" x14ac:dyDescent="0.2">
      <c r="A429" s="587">
        <v>40512</v>
      </c>
      <c r="B429" s="537" t="s">
        <v>15496</v>
      </c>
      <c r="C429" s="169" t="s">
        <v>779</v>
      </c>
      <c r="D429" s="588">
        <f t="shared" si="6"/>
        <v>2979.58</v>
      </c>
      <c r="E429" s="371" t="s">
        <v>2962</v>
      </c>
      <c r="I429" s="590">
        <v>2909.75</v>
      </c>
      <c r="J429" s="590"/>
      <c r="L429" s="585" t="s">
        <v>3702</v>
      </c>
      <c r="M429" s="586">
        <f>IFERROR(VLOOKUP(L429,REAJUSTE!$O:$R,4,FALSE),"")</f>
        <v>1.024</v>
      </c>
    </row>
    <row r="430" spans="1:13" ht="24.95" customHeight="1" x14ac:dyDescent="0.2">
      <c r="A430" s="587">
        <v>40586</v>
      </c>
      <c r="B430" s="537" t="s">
        <v>2995</v>
      </c>
      <c r="C430" s="169" t="s">
        <v>779</v>
      </c>
      <c r="D430" s="588">
        <f t="shared" si="6"/>
        <v>4078.7</v>
      </c>
      <c r="E430" s="371"/>
      <c r="I430" s="590">
        <v>3983.11</v>
      </c>
      <c r="J430" s="590"/>
      <c r="L430" s="585" t="s">
        <v>3702</v>
      </c>
      <c r="M430" s="586">
        <f>IFERROR(VLOOKUP(L430,REAJUSTE!$O:$R,4,FALSE),"")</f>
        <v>1.024</v>
      </c>
    </row>
    <row r="431" spans="1:13" ht="24.95" customHeight="1" x14ac:dyDescent="0.2">
      <c r="A431" s="587">
        <v>40592</v>
      </c>
      <c r="B431" s="537" t="s">
        <v>266</v>
      </c>
      <c r="C431" s="169" t="s">
        <v>779</v>
      </c>
      <c r="D431" s="588">
        <f t="shared" si="6"/>
        <v>4257.1099999999997</v>
      </c>
      <c r="E431" s="371"/>
      <c r="I431" s="590">
        <v>4157.33</v>
      </c>
      <c r="J431" s="590"/>
      <c r="L431" s="585" t="s">
        <v>3702</v>
      </c>
      <c r="M431" s="586">
        <f>IFERROR(VLOOKUP(L431,REAJUSTE!$O:$R,4,FALSE),"")</f>
        <v>1.024</v>
      </c>
    </row>
    <row r="432" spans="1:13" ht="24.95" customHeight="1" x14ac:dyDescent="0.2">
      <c r="A432" s="587">
        <v>40598</v>
      </c>
      <c r="B432" s="537" t="s">
        <v>15497</v>
      </c>
      <c r="C432" s="169" t="s">
        <v>779</v>
      </c>
      <c r="D432" s="588">
        <f t="shared" si="6"/>
        <v>5847.87</v>
      </c>
      <c r="E432" s="371"/>
      <c r="I432" s="590">
        <v>5710.81</v>
      </c>
      <c r="J432" s="590"/>
      <c r="L432" s="585" t="s">
        <v>3702</v>
      </c>
      <c r="M432" s="586">
        <f>IFERROR(VLOOKUP(L432,REAJUSTE!$O:$R,4,FALSE),"")</f>
        <v>1.024</v>
      </c>
    </row>
    <row r="433" spans="1:13" ht="24.95" customHeight="1" x14ac:dyDescent="0.2">
      <c r="A433" s="587">
        <v>40587</v>
      </c>
      <c r="B433" s="537" t="s">
        <v>2996</v>
      </c>
      <c r="C433" s="169" t="s">
        <v>779</v>
      </c>
      <c r="D433" s="588">
        <f t="shared" si="6"/>
        <v>5873.74</v>
      </c>
      <c r="E433" s="371"/>
      <c r="I433" s="590">
        <v>5736.07</v>
      </c>
      <c r="J433" s="590"/>
      <c r="L433" s="585" t="s">
        <v>3702</v>
      </c>
      <c r="M433" s="586">
        <f>IFERROR(VLOOKUP(L433,REAJUSTE!$O:$R,4,FALSE),"")</f>
        <v>1.024</v>
      </c>
    </row>
    <row r="434" spans="1:13" ht="24.95" customHeight="1" x14ac:dyDescent="0.2">
      <c r="A434" s="587">
        <v>40593</v>
      </c>
      <c r="B434" s="537" t="s">
        <v>267</v>
      </c>
      <c r="C434" s="169" t="s">
        <v>779</v>
      </c>
      <c r="D434" s="588">
        <f t="shared" si="6"/>
        <v>6514.64</v>
      </c>
      <c r="E434" s="371"/>
      <c r="I434" s="590">
        <v>6361.95</v>
      </c>
      <c r="J434" s="590"/>
      <c r="L434" s="585" t="s">
        <v>3702</v>
      </c>
      <c r="M434" s="586">
        <f>IFERROR(VLOOKUP(L434,REAJUSTE!$O:$R,4,FALSE),"")</f>
        <v>1.024</v>
      </c>
    </row>
    <row r="435" spans="1:13" ht="24.95" customHeight="1" x14ac:dyDescent="0.2">
      <c r="A435" s="587">
        <v>40588</v>
      </c>
      <c r="B435" s="537" t="s">
        <v>2997</v>
      </c>
      <c r="C435" s="169" t="s">
        <v>779</v>
      </c>
      <c r="D435" s="588">
        <f t="shared" si="6"/>
        <v>8365.74</v>
      </c>
      <c r="E435" s="371"/>
      <c r="I435" s="590">
        <v>8169.67</v>
      </c>
      <c r="J435" s="590"/>
      <c r="L435" s="585" t="s">
        <v>3702</v>
      </c>
      <c r="M435" s="586">
        <f>IFERROR(VLOOKUP(L435,REAJUSTE!$O:$R,4,FALSE),"")</f>
        <v>1.024</v>
      </c>
    </row>
    <row r="436" spans="1:13" ht="24.95" customHeight="1" x14ac:dyDescent="0.2">
      <c r="A436" s="587">
        <v>40594</v>
      </c>
      <c r="B436" s="537" t="s">
        <v>268</v>
      </c>
      <c r="C436" s="169" t="s">
        <v>779</v>
      </c>
      <c r="D436" s="588">
        <f t="shared" si="6"/>
        <v>9705.68</v>
      </c>
      <c r="E436" s="371"/>
      <c r="I436" s="590">
        <v>9478.2000000000007</v>
      </c>
      <c r="J436" s="590"/>
      <c r="L436" s="585" t="s">
        <v>3702</v>
      </c>
      <c r="M436" s="586">
        <f>IFERROR(VLOOKUP(L436,REAJUSTE!$O:$R,4,FALSE),"")</f>
        <v>1.024</v>
      </c>
    </row>
    <row r="437" spans="1:13" ht="24.95" customHeight="1" x14ac:dyDescent="0.2">
      <c r="A437" s="587">
        <v>40599</v>
      </c>
      <c r="B437" s="537" t="s">
        <v>269</v>
      </c>
      <c r="C437" s="169" t="s">
        <v>779</v>
      </c>
      <c r="D437" s="588">
        <f t="shared" si="6"/>
        <v>8458.83</v>
      </c>
      <c r="E437" s="371"/>
      <c r="I437" s="590">
        <v>8260.58</v>
      </c>
      <c r="J437" s="590"/>
      <c r="L437" s="585" t="s">
        <v>3702</v>
      </c>
      <c r="M437" s="586">
        <f>IFERROR(VLOOKUP(L437,REAJUSTE!$O:$R,4,FALSE),"")</f>
        <v>1.024</v>
      </c>
    </row>
    <row r="438" spans="1:13" ht="24.95" customHeight="1" x14ac:dyDescent="0.2">
      <c r="A438" s="587">
        <v>40589</v>
      </c>
      <c r="B438" s="537" t="s">
        <v>2998</v>
      </c>
      <c r="C438" s="169" t="s">
        <v>779</v>
      </c>
      <c r="D438" s="588">
        <f t="shared" si="6"/>
        <v>7922</v>
      </c>
      <c r="E438" s="371"/>
      <c r="I438" s="590">
        <v>7736.33</v>
      </c>
      <c r="J438" s="590"/>
      <c r="L438" s="585" t="s">
        <v>3702</v>
      </c>
      <c r="M438" s="586">
        <f>IFERROR(VLOOKUP(L438,REAJUSTE!$O:$R,4,FALSE),"")</f>
        <v>1.024</v>
      </c>
    </row>
    <row r="439" spans="1:13" ht="24.95" customHeight="1" x14ac:dyDescent="0.2">
      <c r="A439" s="587">
        <v>40595</v>
      </c>
      <c r="B439" s="537" t="s">
        <v>270</v>
      </c>
      <c r="C439" s="169" t="s">
        <v>779</v>
      </c>
      <c r="D439" s="588">
        <f t="shared" si="6"/>
        <v>8802.42</v>
      </c>
      <c r="E439" s="371"/>
      <c r="I439" s="590">
        <v>8596.11</v>
      </c>
      <c r="J439" s="590"/>
      <c r="L439" s="585" t="s">
        <v>3702</v>
      </c>
      <c r="M439" s="586">
        <f>IFERROR(VLOOKUP(L439,REAJUSTE!$O:$R,4,FALSE),"")</f>
        <v>1.024</v>
      </c>
    </row>
    <row r="440" spans="1:13" ht="24.95" customHeight="1" x14ac:dyDescent="0.2">
      <c r="A440" s="587">
        <v>40590</v>
      </c>
      <c r="B440" s="537" t="s">
        <v>2999</v>
      </c>
      <c r="C440" s="169" t="s">
        <v>779</v>
      </c>
      <c r="D440" s="588">
        <f t="shared" si="6"/>
        <v>9565.2099999999991</v>
      </c>
      <c r="E440" s="371"/>
      <c r="I440" s="590">
        <v>9341.0300000000007</v>
      </c>
      <c r="J440" s="590"/>
      <c r="L440" s="585" t="s">
        <v>3702</v>
      </c>
      <c r="M440" s="586">
        <f>IFERROR(VLOOKUP(L440,REAJUSTE!$O:$R,4,FALSE),"")</f>
        <v>1.024</v>
      </c>
    </row>
    <row r="441" spans="1:13" ht="24.95" customHeight="1" x14ac:dyDescent="0.2">
      <c r="A441" s="587">
        <v>40596</v>
      </c>
      <c r="B441" s="537" t="s">
        <v>271</v>
      </c>
      <c r="C441" s="169" t="s">
        <v>779</v>
      </c>
      <c r="D441" s="588">
        <f t="shared" si="6"/>
        <v>10539.44</v>
      </c>
      <c r="E441" s="371"/>
      <c r="I441" s="590">
        <v>10292.42</v>
      </c>
      <c r="J441" s="590"/>
      <c r="L441" s="585" t="s">
        <v>3702</v>
      </c>
      <c r="M441" s="586">
        <f>IFERROR(VLOOKUP(L441,REAJUSTE!$O:$R,4,FALSE),"")</f>
        <v>1.024</v>
      </c>
    </row>
    <row r="442" spans="1:13" ht="24.95" customHeight="1" x14ac:dyDescent="0.2">
      <c r="A442" s="587">
        <v>40591</v>
      </c>
      <c r="B442" s="537" t="s">
        <v>3000</v>
      </c>
      <c r="C442" s="169" t="s">
        <v>779</v>
      </c>
      <c r="D442" s="588">
        <f t="shared" si="6"/>
        <v>10496.05</v>
      </c>
      <c r="E442" s="371"/>
      <c r="I442" s="590">
        <v>10250.049999999999</v>
      </c>
      <c r="J442" s="590"/>
      <c r="L442" s="585" t="s">
        <v>3702</v>
      </c>
      <c r="M442" s="586">
        <f>IFERROR(VLOOKUP(L442,REAJUSTE!$O:$R,4,FALSE),"")</f>
        <v>1.024</v>
      </c>
    </row>
    <row r="443" spans="1:13" ht="24.95" customHeight="1" x14ac:dyDescent="0.2">
      <c r="A443" s="587">
        <v>40597</v>
      </c>
      <c r="B443" s="537" t="s">
        <v>272</v>
      </c>
      <c r="C443" s="169" t="s">
        <v>779</v>
      </c>
      <c r="D443" s="588">
        <f t="shared" si="6"/>
        <v>11274.05</v>
      </c>
      <c r="E443" s="371"/>
      <c r="I443" s="590">
        <v>11009.81</v>
      </c>
      <c r="J443" s="590"/>
      <c r="L443" s="585" t="s">
        <v>3702</v>
      </c>
      <c r="M443" s="586">
        <f>IFERROR(VLOOKUP(L443,REAJUSTE!$O:$R,4,FALSE),"")</f>
        <v>1.024</v>
      </c>
    </row>
    <row r="444" spans="1:13" ht="24.95" customHeight="1" x14ac:dyDescent="0.2">
      <c r="A444" s="587">
        <v>40573</v>
      </c>
      <c r="B444" s="537" t="s">
        <v>3001</v>
      </c>
      <c r="C444" s="169" t="s">
        <v>779</v>
      </c>
      <c r="D444" s="588">
        <f t="shared" si="6"/>
        <v>2478.2199999999998</v>
      </c>
      <c r="E444" s="371"/>
      <c r="I444" s="590">
        <v>2420.14</v>
      </c>
      <c r="J444" s="590"/>
      <c r="L444" s="585" t="s">
        <v>3702</v>
      </c>
      <c r="M444" s="586">
        <f>IFERROR(VLOOKUP(L444,REAJUSTE!$O:$R,4,FALSE),"")</f>
        <v>1.024</v>
      </c>
    </row>
    <row r="445" spans="1:13" ht="24.95" customHeight="1" x14ac:dyDescent="0.2">
      <c r="A445" s="587">
        <v>40579</v>
      </c>
      <c r="B445" s="537" t="s">
        <v>273</v>
      </c>
      <c r="C445" s="169" t="s">
        <v>779</v>
      </c>
      <c r="D445" s="588">
        <f t="shared" si="6"/>
        <v>2612.02</v>
      </c>
      <c r="E445" s="371"/>
      <c r="I445" s="590">
        <v>2550.8000000000002</v>
      </c>
      <c r="J445" s="590"/>
      <c r="L445" s="585" t="s">
        <v>3702</v>
      </c>
      <c r="M445" s="586">
        <f>IFERROR(VLOOKUP(L445,REAJUSTE!$O:$R,4,FALSE),"")</f>
        <v>1.024</v>
      </c>
    </row>
    <row r="446" spans="1:13" ht="24.95" customHeight="1" x14ac:dyDescent="0.2">
      <c r="A446" s="587">
        <v>41113</v>
      </c>
      <c r="B446" s="537" t="s">
        <v>15498</v>
      </c>
      <c r="C446" s="169" t="s">
        <v>779</v>
      </c>
      <c r="D446" s="588">
        <f t="shared" si="6"/>
        <v>4249.62</v>
      </c>
      <c r="E446" s="371"/>
      <c r="I446" s="590">
        <v>4150.0200000000004</v>
      </c>
      <c r="J446" s="590"/>
      <c r="L446" s="585" t="s">
        <v>3702</v>
      </c>
      <c r="M446" s="586">
        <f>IFERROR(VLOOKUP(L446,REAJUSTE!$O:$R,4,FALSE),"")</f>
        <v>1.024</v>
      </c>
    </row>
    <row r="447" spans="1:13" ht="24.95" customHeight="1" x14ac:dyDescent="0.2">
      <c r="A447" s="587">
        <v>40574</v>
      </c>
      <c r="B447" s="537" t="s">
        <v>3002</v>
      </c>
      <c r="C447" s="169" t="s">
        <v>779</v>
      </c>
      <c r="D447" s="588">
        <f t="shared" si="6"/>
        <v>3518.97</v>
      </c>
      <c r="E447" s="371"/>
      <c r="I447" s="590">
        <v>3436.49</v>
      </c>
      <c r="J447" s="590"/>
      <c r="L447" s="585" t="s">
        <v>3702</v>
      </c>
      <c r="M447" s="586">
        <f>IFERROR(VLOOKUP(L447,REAJUSTE!$O:$R,4,FALSE),"")</f>
        <v>1.024</v>
      </c>
    </row>
    <row r="448" spans="1:13" ht="24.95" customHeight="1" x14ac:dyDescent="0.2">
      <c r="A448" s="587">
        <v>40580</v>
      </c>
      <c r="B448" s="537" t="s">
        <v>274</v>
      </c>
      <c r="C448" s="169" t="s">
        <v>779</v>
      </c>
      <c r="D448" s="588">
        <f t="shared" si="6"/>
        <v>3937.41</v>
      </c>
      <c r="E448" s="371"/>
      <c r="I448" s="590">
        <v>3845.13</v>
      </c>
      <c r="J448" s="590"/>
      <c r="L448" s="585" t="s">
        <v>3702</v>
      </c>
      <c r="M448" s="586">
        <f>IFERROR(VLOOKUP(L448,REAJUSTE!$O:$R,4,FALSE),"")</f>
        <v>1.024</v>
      </c>
    </row>
    <row r="449" spans="1:13" ht="24.95" customHeight="1" x14ac:dyDescent="0.2">
      <c r="A449" s="587">
        <v>40575</v>
      </c>
      <c r="B449" s="537" t="s">
        <v>3003</v>
      </c>
      <c r="C449" s="169" t="s">
        <v>779</v>
      </c>
      <c r="D449" s="588">
        <f t="shared" si="6"/>
        <v>5072.51</v>
      </c>
      <c r="E449" s="371"/>
      <c r="I449" s="590">
        <v>4953.62</v>
      </c>
      <c r="J449" s="590"/>
      <c r="L449" s="585" t="s">
        <v>3702</v>
      </c>
      <c r="M449" s="586">
        <f>IFERROR(VLOOKUP(L449,REAJUSTE!$O:$R,4,FALSE),"")</f>
        <v>1.024</v>
      </c>
    </row>
    <row r="450" spans="1:13" ht="24.95" customHeight="1" x14ac:dyDescent="0.2">
      <c r="A450" s="587">
        <v>40581</v>
      </c>
      <c r="B450" s="537" t="s">
        <v>275</v>
      </c>
      <c r="C450" s="169" t="s">
        <v>779</v>
      </c>
      <c r="D450" s="588">
        <f t="shared" si="6"/>
        <v>6335.7</v>
      </c>
      <c r="E450" s="371"/>
      <c r="I450" s="590">
        <v>6187.21</v>
      </c>
      <c r="J450" s="590"/>
      <c r="L450" s="585" t="s">
        <v>3702</v>
      </c>
      <c r="M450" s="586">
        <f>IFERROR(VLOOKUP(L450,REAJUSTE!$O:$R,4,FALSE),"")</f>
        <v>1.024</v>
      </c>
    </row>
    <row r="451" spans="1:13" ht="24.95" customHeight="1" x14ac:dyDescent="0.2">
      <c r="A451" s="587">
        <v>40576</v>
      </c>
      <c r="B451" s="537" t="s">
        <v>3004</v>
      </c>
      <c r="C451" s="169" t="s">
        <v>779</v>
      </c>
      <c r="D451" s="588">
        <f t="shared" si="6"/>
        <v>4975.34</v>
      </c>
      <c r="E451" s="371"/>
      <c r="I451" s="590">
        <v>4858.7299999999996</v>
      </c>
      <c r="J451" s="590"/>
      <c r="L451" s="585" t="s">
        <v>3702</v>
      </c>
      <c r="M451" s="586">
        <f>IFERROR(VLOOKUP(L451,REAJUSTE!$O:$R,4,FALSE),"")</f>
        <v>1.024</v>
      </c>
    </row>
    <row r="452" spans="1:13" ht="24.95" customHeight="1" x14ac:dyDescent="0.2">
      <c r="A452" s="587">
        <v>40582</v>
      </c>
      <c r="B452" s="537" t="s">
        <v>276</v>
      </c>
      <c r="C452" s="169" t="s">
        <v>779</v>
      </c>
      <c r="D452" s="588">
        <f t="shared" si="6"/>
        <v>5448.12</v>
      </c>
      <c r="E452" s="371"/>
      <c r="I452" s="590">
        <v>5320.43</v>
      </c>
      <c r="J452" s="590"/>
      <c r="L452" s="585" t="s">
        <v>3702</v>
      </c>
      <c r="M452" s="586">
        <f>IFERROR(VLOOKUP(L452,REAJUSTE!$O:$R,4,FALSE),"")</f>
        <v>1.024</v>
      </c>
    </row>
    <row r="453" spans="1:13" ht="24.95" customHeight="1" x14ac:dyDescent="0.2">
      <c r="A453" s="587">
        <v>40577</v>
      </c>
      <c r="B453" s="537" t="s">
        <v>3005</v>
      </c>
      <c r="C453" s="169" t="s">
        <v>779</v>
      </c>
      <c r="D453" s="588">
        <f t="shared" si="6"/>
        <v>6251.71</v>
      </c>
      <c r="E453" s="371"/>
      <c r="I453" s="590">
        <v>6105.19</v>
      </c>
      <c r="J453" s="590"/>
      <c r="L453" s="585" t="s">
        <v>3702</v>
      </c>
      <c r="M453" s="586">
        <f>IFERROR(VLOOKUP(L453,REAJUSTE!$O:$R,4,FALSE),"")</f>
        <v>1.024</v>
      </c>
    </row>
    <row r="454" spans="1:13" ht="24.95" customHeight="1" x14ac:dyDescent="0.2">
      <c r="A454" s="587">
        <v>40583</v>
      </c>
      <c r="B454" s="537" t="s">
        <v>277</v>
      </c>
      <c r="C454" s="169" t="s">
        <v>779</v>
      </c>
      <c r="D454" s="588">
        <f t="shared" ref="D454:D517" si="7">IFERROR(ROUND(I454*M454,2),"")</f>
        <v>7413.17</v>
      </c>
      <c r="E454" s="371"/>
      <c r="I454" s="590">
        <v>7239.42</v>
      </c>
      <c r="J454" s="590"/>
      <c r="L454" s="585" t="s">
        <v>3702</v>
      </c>
      <c r="M454" s="586">
        <f>IFERROR(VLOOKUP(L454,REAJUSTE!$O:$R,4,FALSE),"")</f>
        <v>1.024</v>
      </c>
    </row>
    <row r="455" spans="1:13" ht="24.95" customHeight="1" x14ac:dyDescent="0.2">
      <c r="A455" s="587">
        <v>40578</v>
      </c>
      <c r="B455" s="537" t="s">
        <v>3006</v>
      </c>
      <c r="C455" s="169" t="s">
        <v>779</v>
      </c>
      <c r="D455" s="588">
        <f t="shared" si="7"/>
        <v>6810.81</v>
      </c>
      <c r="E455" s="371"/>
      <c r="I455" s="590">
        <v>6651.18</v>
      </c>
      <c r="J455" s="590"/>
      <c r="L455" s="585" t="s">
        <v>3702</v>
      </c>
      <c r="M455" s="586">
        <f>IFERROR(VLOOKUP(L455,REAJUSTE!$O:$R,4,FALSE),"")</f>
        <v>1.024</v>
      </c>
    </row>
    <row r="456" spans="1:13" ht="24.95" customHeight="1" x14ac:dyDescent="0.2">
      <c r="A456" s="587">
        <v>40584</v>
      </c>
      <c r="B456" s="537" t="s">
        <v>278</v>
      </c>
      <c r="C456" s="169" t="s">
        <v>779</v>
      </c>
      <c r="D456" s="588">
        <f t="shared" si="7"/>
        <v>7749.39</v>
      </c>
      <c r="E456" s="371"/>
      <c r="I456" s="590">
        <v>7567.76</v>
      </c>
      <c r="J456" s="590"/>
      <c r="L456" s="585" t="s">
        <v>3702</v>
      </c>
      <c r="M456" s="586">
        <f>IFERROR(VLOOKUP(L456,REAJUSTE!$O:$R,4,FALSE),"")</f>
        <v>1.024</v>
      </c>
    </row>
    <row r="457" spans="1:13" ht="24.95" customHeight="1" x14ac:dyDescent="0.2">
      <c r="A457" s="587">
        <v>40601</v>
      </c>
      <c r="B457" s="537" t="s">
        <v>3007</v>
      </c>
      <c r="C457" s="169" t="s">
        <v>779</v>
      </c>
      <c r="D457" s="588">
        <f t="shared" si="7"/>
        <v>5711.47</v>
      </c>
      <c r="E457" s="371"/>
      <c r="I457" s="590">
        <v>5577.61</v>
      </c>
      <c r="J457" s="590"/>
      <c r="L457" s="585" t="s">
        <v>3702</v>
      </c>
      <c r="M457" s="586">
        <f>IFERROR(VLOOKUP(L457,REAJUSTE!$O:$R,4,FALSE),"")</f>
        <v>1.024</v>
      </c>
    </row>
    <row r="458" spans="1:13" ht="24.95" customHeight="1" x14ac:dyDescent="0.2">
      <c r="A458" s="587">
        <v>40607</v>
      </c>
      <c r="B458" s="537" t="s">
        <v>279</v>
      </c>
      <c r="C458" s="169" t="s">
        <v>779</v>
      </c>
      <c r="D458" s="588">
        <f t="shared" si="7"/>
        <v>6041.52</v>
      </c>
      <c r="E458" s="371"/>
      <c r="I458" s="590">
        <v>5899.92</v>
      </c>
      <c r="J458" s="590"/>
      <c r="L458" s="585" t="s">
        <v>3702</v>
      </c>
      <c r="M458" s="586">
        <f>IFERROR(VLOOKUP(L458,REAJUSTE!$O:$R,4,FALSE),"")</f>
        <v>1.024</v>
      </c>
    </row>
    <row r="459" spans="1:13" ht="24.95" customHeight="1" x14ac:dyDescent="0.2">
      <c r="A459" s="587">
        <v>40602</v>
      </c>
      <c r="B459" s="537" t="s">
        <v>3008</v>
      </c>
      <c r="C459" s="169" t="s">
        <v>779</v>
      </c>
      <c r="D459" s="588">
        <f t="shared" si="7"/>
        <v>8358.35</v>
      </c>
      <c r="E459" s="371"/>
      <c r="I459" s="590">
        <v>8162.45</v>
      </c>
      <c r="J459" s="590"/>
      <c r="L459" s="585" t="s">
        <v>3702</v>
      </c>
      <c r="M459" s="586">
        <f>IFERROR(VLOOKUP(L459,REAJUSTE!$O:$R,4,FALSE),"")</f>
        <v>1.024</v>
      </c>
    </row>
    <row r="460" spans="1:13" ht="24.95" customHeight="1" x14ac:dyDescent="0.2">
      <c r="A460" s="587">
        <v>40608</v>
      </c>
      <c r="B460" s="537" t="s">
        <v>280</v>
      </c>
      <c r="C460" s="169" t="s">
        <v>779</v>
      </c>
      <c r="D460" s="588">
        <f t="shared" si="7"/>
        <v>8894.91</v>
      </c>
      <c r="E460" s="371"/>
      <c r="I460" s="590">
        <v>8686.44</v>
      </c>
      <c r="J460" s="590"/>
      <c r="L460" s="585" t="s">
        <v>3702</v>
      </c>
      <c r="M460" s="586">
        <f>IFERROR(VLOOKUP(L460,REAJUSTE!$O:$R,4,FALSE),"")</f>
        <v>1.024</v>
      </c>
    </row>
    <row r="461" spans="1:13" ht="24.95" customHeight="1" x14ac:dyDescent="0.2">
      <c r="A461" s="587">
        <v>40603</v>
      </c>
      <c r="B461" s="537" t="s">
        <v>3009</v>
      </c>
      <c r="C461" s="169" t="s">
        <v>779</v>
      </c>
      <c r="D461" s="588">
        <f t="shared" si="7"/>
        <v>12109.25</v>
      </c>
      <c r="E461" s="371"/>
      <c r="I461" s="590">
        <v>11825.44</v>
      </c>
      <c r="J461" s="590"/>
      <c r="L461" s="585" t="s">
        <v>3702</v>
      </c>
      <c r="M461" s="586">
        <f>IFERROR(VLOOKUP(L461,REAJUSTE!$O:$R,4,FALSE),"")</f>
        <v>1.024</v>
      </c>
    </row>
    <row r="462" spans="1:13" ht="24.95" customHeight="1" x14ac:dyDescent="0.2">
      <c r="A462" s="587">
        <v>40609</v>
      </c>
      <c r="B462" s="537" t="s">
        <v>281</v>
      </c>
      <c r="C462" s="169" t="s">
        <v>779</v>
      </c>
      <c r="D462" s="588">
        <f t="shared" si="7"/>
        <v>13643.87</v>
      </c>
      <c r="E462" s="371"/>
      <c r="I462" s="590">
        <v>13324.09</v>
      </c>
      <c r="J462" s="590"/>
      <c r="L462" s="585" t="s">
        <v>3702</v>
      </c>
      <c r="M462" s="586">
        <f>IFERROR(VLOOKUP(L462,REAJUSTE!$O:$R,4,FALSE),"")</f>
        <v>1.024</v>
      </c>
    </row>
    <row r="463" spans="1:13" ht="24.95" customHeight="1" x14ac:dyDescent="0.2">
      <c r="A463" s="587">
        <v>40604</v>
      </c>
      <c r="B463" s="537" t="s">
        <v>3010</v>
      </c>
      <c r="C463" s="169" t="s">
        <v>779</v>
      </c>
      <c r="D463" s="588">
        <f t="shared" si="7"/>
        <v>10957.31</v>
      </c>
      <c r="E463" s="371"/>
      <c r="I463" s="590">
        <v>10700.5</v>
      </c>
      <c r="J463" s="590"/>
      <c r="L463" s="585" t="s">
        <v>3702</v>
      </c>
      <c r="M463" s="586">
        <f>IFERROR(VLOOKUP(L463,REAJUSTE!$O:$R,4,FALSE),"")</f>
        <v>1.024</v>
      </c>
    </row>
    <row r="464" spans="1:13" ht="24.95" customHeight="1" x14ac:dyDescent="0.2">
      <c r="A464" s="587">
        <v>40610</v>
      </c>
      <c r="B464" s="537" t="s">
        <v>282</v>
      </c>
      <c r="C464" s="169" t="s">
        <v>779</v>
      </c>
      <c r="D464" s="588">
        <f t="shared" si="7"/>
        <v>12211.75</v>
      </c>
      <c r="E464" s="371"/>
      <c r="I464" s="590">
        <v>11925.54</v>
      </c>
      <c r="J464" s="590"/>
      <c r="L464" s="585" t="s">
        <v>3702</v>
      </c>
      <c r="M464" s="586">
        <f>IFERROR(VLOOKUP(L464,REAJUSTE!$O:$R,4,FALSE),"")</f>
        <v>1.024</v>
      </c>
    </row>
    <row r="465" spans="1:13" ht="24.95" customHeight="1" x14ac:dyDescent="0.2">
      <c r="A465" s="587">
        <v>40605</v>
      </c>
      <c r="B465" s="537" t="s">
        <v>3011</v>
      </c>
      <c r="C465" s="169" t="s">
        <v>779</v>
      </c>
      <c r="D465" s="588">
        <f t="shared" si="7"/>
        <v>13556.09</v>
      </c>
      <c r="E465" s="371"/>
      <c r="I465" s="590">
        <v>13238.37</v>
      </c>
      <c r="J465" s="590"/>
      <c r="L465" s="585" t="s">
        <v>3702</v>
      </c>
      <c r="M465" s="586">
        <f>IFERROR(VLOOKUP(L465,REAJUSTE!$O:$R,4,FALSE),"")</f>
        <v>1.024</v>
      </c>
    </row>
    <row r="466" spans="1:13" ht="24.95" customHeight="1" x14ac:dyDescent="0.2">
      <c r="A466" s="587">
        <v>40611</v>
      </c>
      <c r="B466" s="537" t="s">
        <v>283</v>
      </c>
      <c r="C466" s="169" t="s">
        <v>779</v>
      </c>
      <c r="D466" s="588">
        <f t="shared" si="7"/>
        <v>15271.62</v>
      </c>
      <c r="E466" s="371"/>
      <c r="I466" s="590">
        <v>14913.69</v>
      </c>
      <c r="J466" s="590"/>
      <c r="L466" s="585" t="s">
        <v>3702</v>
      </c>
      <c r="M466" s="586">
        <f>IFERROR(VLOOKUP(L466,REAJUSTE!$O:$R,4,FALSE),"")</f>
        <v>1.024</v>
      </c>
    </row>
    <row r="467" spans="1:13" ht="24.95" customHeight="1" x14ac:dyDescent="0.2">
      <c r="A467" s="587">
        <v>40606</v>
      </c>
      <c r="B467" s="537" t="s">
        <v>3012</v>
      </c>
      <c r="C467" s="169" t="s">
        <v>779</v>
      </c>
      <c r="D467" s="588">
        <f t="shared" si="7"/>
        <v>14586.34</v>
      </c>
      <c r="E467" s="371"/>
      <c r="I467" s="590">
        <v>14244.47</v>
      </c>
      <c r="J467" s="590"/>
      <c r="L467" s="585" t="s">
        <v>3702</v>
      </c>
      <c r="M467" s="586">
        <f>IFERROR(VLOOKUP(L467,REAJUSTE!$O:$R,4,FALSE),"")</f>
        <v>1.024</v>
      </c>
    </row>
    <row r="468" spans="1:13" ht="24.95" customHeight="1" x14ac:dyDescent="0.2">
      <c r="A468" s="587">
        <v>40612</v>
      </c>
      <c r="B468" s="537" t="s">
        <v>284</v>
      </c>
      <c r="C468" s="169" t="s">
        <v>779</v>
      </c>
      <c r="D468" s="588">
        <f t="shared" si="7"/>
        <v>16251.07</v>
      </c>
      <c r="E468" s="371"/>
      <c r="I468" s="590">
        <v>15870.19</v>
      </c>
      <c r="J468" s="590"/>
      <c r="L468" s="585" t="s">
        <v>3702</v>
      </c>
      <c r="M468" s="586">
        <f>IFERROR(VLOOKUP(L468,REAJUSTE!$O:$R,4,FALSE),"")</f>
        <v>1.024</v>
      </c>
    </row>
    <row r="469" spans="1:13" ht="24.95" customHeight="1" x14ac:dyDescent="0.2">
      <c r="A469" s="587">
        <v>40305</v>
      </c>
      <c r="B469" s="537" t="s">
        <v>3013</v>
      </c>
      <c r="C469" s="169" t="s">
        <v>741</v>
      </c>
      <c r="D469" s="588">
        <f t="shared" si="7"/>
        <v>13.19</v>
      </c>
      <c r="E469" s="371"/>
      <c r="I469" s="589">
        <v>12.88</v>
      </c>
      <c r="J469" s="589"/>
      <c r="L469" s="585" t="s">
        <v>3702</v>
      </c>
      <c r="M469" s="586">
        <f>IFERROR(VLOOKUP(L469,REAJUSTE!$O:$R,4,FALSE),"")</f>
        <v>1.024</v>
      </c>
    </row>
    <row r="470" spans="1:13" ht="24.95" customHeight="1" x14ac:dyDescent="0.2">
      <c r="A470" s="587">
        <v>40306</v>
      </c>
      <c r="B470" s="537" t="s">
        <v>3014</v>
      </c>
      <c r="C470" s="169" t="s">
        <v>741</v>
      </c>
      <c r="D470" s="588">
        <f t="shared" si="7"/>
        <v>26.4</v>
      </c>
      <c r="E470" s="371"/>
      <c r="I470" s="589">
        <v>25.78</v>
      </c>
      <c r="J470" s="589"/>
      <c r="L470" s="585" t="s">
        <v>3702</v>
      </c>
      <c r="M470" s="586">
        <f>IFERROR(VLOOKUP(L470,REAJUSTE!$O:$R,4,FALSE),"")</f>
        <v>1.024</v>
      </c>
    </row>
    <row r="471" spans="1:13" ht="24.95" customHeight="1" x14ac:dyDescent="0.2">
      <c r="A471" s="587">
        <v>40307</v>
      </c>
      <c r="B471" s="537" t="s">
        <v>3015</v>
      </c>
      <c r="C471" s="169" t="s">
        <v>741</v>
      </c>
      <c r="D471" s="588">
        <f t="shared" si="7"/>
        <v>128.63</v>
      </c>
      <c r="E471" s="371"/>
      <c r="I471" s="589">
        <v>125.62</v>
      </c>
      <c r="J471" s="589"/>
      <c r="L471" s="585" t="s">
        <v>3702</v>
      </c>
      <c r="M471" s="586">
        <f>IFERROR(VLOOKUP(L471,REAJUSTE!$O:$R,4,FALSE),"")</f>
        <v>1.024</v>
      </c>
    </row>
    <row r="472" spans="1:13" ht="24.95" customHeight="1" x14ac:dyDescent="0.2">
      <c r="A472" s="587">
        <v>41049</v>
      </c>
      <c r="B472" s="537" t="s">
        <v>285</v>
      </c>
      <c r="C472" s="169" t="s">
        <v>779</v>
      </c>
      <c r="D472" s="588">
        <f t="shared" si="7"/>
        <v>18.87</v>
      </c>
      <c r="E472" s="371"/>
      <c r="I472" s="589">
        <v>18.43</v>
      </c>
      <c r="J472" s="589"/>
      <c r="L472" s="585" t="s">
        <v>3702</v>
      </c>
      <c r="M472" s="586">
        <f>IFERROR(VLOOKUP(L472,REAJUSTE!$O:$R,4,FALSE),"")</f>
        <v>1.024</v>
      </c>
    </row>
    <row r="473" spans="1:13" ht="24.95" customHeight="1" x14ac:dyDescent="0.2">
      <c r="A473" s="587">
        <v>41124</v>
      </c>
      <c r="B473" s="537" t="s">
        <v>3016</v>
      </c>
      <c r="C473" s="169" t="s">
        <v>15307</v>
      </c>
      <c r="D473" s="588">
        <f t="shared" si="7"/>
        <v>43.83</v>
      </c>
      <c r="E473" s="371"/>
      <c r="I473" s="589">
        <v>42.8</v>
      </c>
      <c r="J473" s="589"/>
      <c r="L473" s="585" t="s">
        <v>3702</v>
      </c>
      <c r="M473" s="586">
        <f>IFERROR(VLOOKUP(L473,REAJUSTE!$O:$R,4,FALSE),"")</f>
        <v>1.024</v>
      </c>
    </row>
    <row r="474" spans="1:13" ht="24.95" customHeight="1" x14ac:dyDescent="0.2">
      <c r="A474" s="587">
        <v>40372</v>
      </c>
      <c r="B474" s="537" t="s">
        <v>286</v>
      </c>
      <c r="C474" s="169" t="s">
        <v>741</v>
      </c>
      <c r="D474" s="588">
        <f t="shared" si="7"/>
        <v>187.87</v>
      </c>
      <c r="E474" s="371"/>
      <c r="I474" s="589">
        <v>183.47</v>
      </c>
      <c r="J474" s="589"/>
      <c r="L474" s="585" t="s">
        <v>3702</v>
      </c>
      <c r="M474" s="586">
        <f>IFERROR(VLOOKUP(L474,REAJUSTE!$O:$R,4,FALSE),"")</f>
        <v>1.024</v>
      </c>
    </row>
    <row r="475" spans="1:13" ht="24.95" customHeight="1" x14ac:dyDescent="0.2">
      <c r="A475" s="587">
        <v>40374</v>
      </c>
      <c r="B475" s="537" t="s">
        <v>287</v>
      </c>
      <c r="C475" s="169" t="s">
        <v>741</v>
      </c>
      <c r="D475" s="588">
        <f t="shared" si="7"/>
        <v>277.27999999999997</v>
      </c>
      <c r="E475" s="371"/>
      <c r="I475" s="589">
        <v>270.77999999999997</v>
      </c>
      <c r="J475" s="589"/>
      <c r="L475" s="585" t="s">
        <v>3702</v>
      </c>
      <c r="M475" s="586">
        <f>IFERROR(VLOOKUP(L475,REAJUSTE!$O:$R,4,FALSE),"")</f>
        <v>1.024</v>
      </c>
    </row>
    <row r="476" spans="1:13" ht="24.95" customHeight="1" x14ac:dyDescent="0.2">
      <c r="A476" s="587">
        <v>40373</v>
      </c>
      <c r="B476" s="537" t="s">
        <v>288</v>
      </c>
      <c r="C476" s="169" t="s">
        <v>741</v>
      </c>
      <c r="D476" s="588">
        <f t="shared" si="7"/>
        <v>244.65</v>
      </c>
      <c r="E476" s="371"/>
      <c r="I476" s="589">
        <v>238.92</v>
      </c>
      <c r="J476" s="589"/>
      <c r="L476" s="585" t="s">
        <v>3702</v>
      </c>
      <c r="M476" s="586">
        <f>IFERROR(VLOOKUP(L476,REAJUSTE!$O:$R,4,FALSE),"")</f>
        <v>1.024</v>
      </c>
    </row>
    <row r="477" spans="1:13" ht="24.95" customHeight="1" x14ac:dyDescent="0.2">
      <c r="A477" s="587">
        <v>40375</v>
      </c>
      <c r="B477" s="537" t="s">
        <v>289</v>
      </c>
      <c r="C477" s="169" t="s">
        <v>741</v>
      </c>
      <c r="D477" s="588">
        <f t="shared" si="7"/>
        <v>159.55000000000001</v>
      </c>
      <c r="E477" s="371"/>
      <c r="I477" s="589">
        <v>155.81</v>
      </c>
      <c r="J477" s="589"/>
      <c r="L477" s="585" t="s">
        <v>3702</v>
      </c>
      <c r="M477" s="586">
        <f>IFERROR(VLOOKUP(L477,REAJUSTE!$O:$R,4,FALSE),"")</f>
        <v>1.024</v>
      </c>
    </row>
    <row r="478" spans="1:13" ht="24.95" customHeight="1" x14ac:dyDescent="0.2">
      <c r="A478" s="587">
        <v>40678</v>
      </c>
      <c r="B478" s="537" t="s">
        <v>290</v>
      </c>
      <c r="C478" s="169" t="s">
        <v>779</v>
      </c>
      <c r="D478" s="588">
        <f t="shared" si="7"/>
        <v>354.89</v>
      </c>
      <c r="E478" s="371"/>
      <c r="I478" s="589">
        <v>346.57</v>
      </c>
      <c r="J478" s="589"/>
      <c r="L478" s="585" t="s">
        <v>3702</v>
      </c>
      <c r="M478" s="586">
        <f>IFERROR(VLOOKUP(L478,REAJUSTE!$O:$R,4,FALSE),"")</f>
        <v>1.024</v>
      </c>
    </row>
    <row r="479" spans="1:13" ht="24.95" customHeight="1" x14ac:dyDescent="0.2">
      <c r="A479" s="587">
        <v>40679</v>
      </c>
      <c r="B479" s="537" t="s">
        <v>291</v>
      </c>
      <c r="C479" s="169" t="s">
        <v>15307</v>
      </c>
      <c r="D479" s="588">
        <f t="shared" si="7"/>
        <v>694.26</v>
      </c>
      <c r="E479" s="371"/>
      <c r="I479" s="589">
        <v>677.99</v>
      </c>
      <c r="J479" s="589"/>
      <c r="L479" s="585" t="s">
        <v>3702</v>
      </c>
      <c r="M479" s="586">
        <f>IFERROR(VLOOKUP(L479,REAJUSTE!$O:$R,4,FALSE),"")</f>
        <v>1.024</v>
      </c>
    </row>
    <row r="480" spans="1:13" ht="24.95" customHeight="1" x14ac:dyDescent="0.2">
      <c r="A480" s="587">
        <v>40684</v>
      </c>
      <c r="B480" s="537" t="s">
        <v>292</v>
      </c>
      <c r="C480" s="169" t="s">
        <v>15307</v>
      </c>
      <c r="D480" s="588">
        <f t="shared" si="7"/>
        <v>747.15</v>
      </c>
      <c r="E480" s="371"/>
      <c r="I480" s="589">
        <v>729.64</v>
      </c>
      <c r="J480" s="589"/>
      <c r="L480" s="585" t="s">
        <v>3702</v>
      </c>
      <c r="M480" s="586">
        <f>IFERROR(VLOOKUP(L480,REAJUSTE!$O:$R,4,FALSE),"")</f>
        <v>1.024</v>
      </c>
    </row>
    <row r="481" spans="1:13" ht="24.95" customHeight="1" x14ac:dyDescent="0.2">
      <c r="A481" s="587">
        <v>40683</v>
      </c>
      <c r="B481" s="537" t="s">
        <v>293</v>
      </c>
      <c r="C481" s="169" t="s">
        <v>779</v>
      </c>
      <c r="D481" s="588">
        <f t="shared" si="7"/>
        <v>370.55</v>
      </c>
      <c r="E481" s="371"/>
      <c r="I481" s="589">
        <v>361.87</v>
      </c>
      <c r="J481" s="589"/>
      <c r="L481" s="585" t="s">
        <v>3702</v>
      </c>
      <c r="M481" s="586">
        <f>IFERROR(VLOOKUP(L481,REAJUSTE!$O:$R,4,FALSE),"")</f>
        <v>1.024</v>
      </c>
    </row>
    <row r="482" spans="1:13" ht="24.95" customHeight="1" x14ac:dyDescent="0.2">
      <c r="A482" s="587">
        <v>40685</v>
      </c>
      <c r="B482" s="537" t="s">
        <v>294</v>
      </c>
      <c r="C482" s="169" t="s">
        <v>15307</v>
      </c>
      <c r="D482" s="588">
        <f t="shared" si="7"/>
        <v>663.59</v>
      </c>
      <c r="E482" s="371"/>
      <c r="I482" s="589">
        <v>648.04</v>
      </c>
      <c r="J482" s="589"/>
      <c r="L482" s="585" t="s">
        <v>3702</v>
      </c>
      <c r="M482" s="586">
        <f>IFERROR(VLOOKUP(L482,REAJUSTE!$O:$R,4,FALSE),"")</f>
        <v>1.024</v>
      </c>
    </row>
    <row r="483" spans="1:13" ht="24.95" customHeight="1" x14ac:dyDescent="0.2">
      <c r="A483" s="587">
        <v>40686</v>
      </c>
      <c r="B483" s="537" t="s">
        <v>295</v>
      </c>
      <c r="C483" s="169" t="s">
        <v>779</v>
      </c>
      <c r="D483" s="588">
        <f t="shared" si="7"/>
        <v>490.31</v>
      </c>
      <c r="E483" s="371"/>
      <c r="I483" s="589">
        <v>478.82</v>
      </c>
      <c r="J483" s="589"/>
      <c r="L483" s="585" t="s">
        <v>3702</v>
      </c>
      <c r="M483" s="586">
        <f>IFERROR(VLOOKUP(L483,REAJUSTE!$O:$R,4,FALSE),"")</f>
        <v>1.024</v>
      </c>
    </row>
    <row r="484" spans="1:13" ht="24.95" customHeight="1" x14ac:dyDescent="0.2">
      <c r="A484" s="587">
        <v>40687</v>
      </c>
      <c r="B484" s="537" t="s">
        <v>296</v>
      </c>
      <c r="C484" s="169" t="s">
        <v>779</v>
      </c>
      <c r="D484" s="588">
        <f t="shared" si="7"/>
        <v>460.88</v>
      </c>
      <c r="E484" s="371"/>
      <c r="I484" s="589">
        <v>450.08</v>
      </c>
      <c r="J484" s="589"/>
      <c r="L484" s="585" t="s">
        <v>3702</v>
      </c>
      <c r="M484" s="586">
        <f>IFERROR(VLOOKUP(L484,REAJUSTE!$O:$R,4,FALSE),"")</f>
        <v>1.024</v>
      </c>
    </row>
    <row r="485" spans="1:13" ht="24.95" customHeight="1" x14ac:dyDescent="0.2">
      <c r="A485" s="587">
        <v>40676</v>
      </c>
      <c r="B485" s="537" t="s">
        <v>297</v>
      </c>
      <c r="C485" s="169" t="s">
        <v>779</v>
      </c>
      <c r="D485" s="588">
        <f t="shared" si="7"/>
        <v>292.45</v>
      </c>
      <c r="E485" s="371"/>
      <c r="I485" s="589">
        <v>285.60000000000002</v>
      </c>
      <c r="J485" s="589"/>
      <c r="L485" s="585" t="s">
        <v>3702</v>
      </c>
      <c r="M485" s="586">
        <f>IFERROR(VLOOKUP(L485,REAJUSTE!$O:$R,4,FALSE),"")</f>
        <v>1.024</v>
      </c>
    </row>
    <row r="486" spans="1:13" ht="24.95" customHeight="1" x14ac:dyDescent="0.2">
      <c r="A486" s="587">
        <v>40677</v>
      </c>
      <c r="B486" s="537" t="s">
        <v>298</v>
      </c>
      <c r="C486" s="169" t="s">
        <v>15307</v>
      </c>
      <c r="D486" s="588">
        <f t="shared" si="7"/>
        <v>622.9</v>
      </c>
      <c r="E486" s="371"/>
      <c r="I486" s="589">
        <v>608.29999999999995</v>
      </c>
      <c r="J486" s="589"/>
      <c r="L486" s="585" t="s">
        <v>3702</v>
      </c>
      <c r="M486" s="586">
        <f>IFERROR(VLOOKUP(L486,REAJUSTE!$O:$R,4,FALSE),"")</f>
        <v>1.024</v>
      </c>
    </row>
    <row r="487" spans="1:13" ht="24.95" customHeight="1" x14ac:dyDescent="0.2">
      <c r="A487" s="587">
        <v>40681</v>
      </c>
      <c r="B487" s="537" t="s">
        <v>299</v>
      </c>
      <c r="C487" s="169" t="s">
        <v>15307</v>
      </c>
      <c r="D487" s="588">
        <f t="shared" si="7"/>
        <v>694.98</v>
      </c>
      <c r="E487" s="371"/>
      <c r="I487" s="589">
        <v>678.69</v>
      </c>
      <c r="J487" s="589"/>
      <c r="L487" s="585" t="s">
        <v>3702</v>
      </c>
      <c r="M487" s="586">
        <f>IFERROR(VLOOKUP(L487,REAJUSTE!$O:$R,4,FALSE),"")</f>
        <v>1.024</v>
      </c>
    </row>
    <row r="488" spans="1:13" ht="24.95" customHeight="1" x14ac:dyDescent="0.2">
      <c r="A488" s="587">
        <v>40680</v>
      </c>
      <c r="B488" s="537" t="s">
        <v>300</v>
      </c>
      <c r="C488" s="169" t="s">
        <v>779</v>
      </c>
      <c r="D488" s="588">
        <f t="shared" si="7"/>
        <v>352.72</v>
      </c>
      <c r="E488" s="371"/>
      <c r="I488" s="589">
        <v>344.45</v>
      </c>
      <c r="J488" s="589"/>
      <c r="L488" s="585" t="s">
        <v>3702</v>
      </c>
      <c r="M488" s="586">
        <f>IFERROR(VLOOKUP(L488,REAJUSTE!$O:$R,4,FALSE),"")</f>
        <v>1.024</v>
      </c>
    </row>
    <row r="489" spans="1:13" ht="24.95" customHeight="1" x14ac:dyDescent="0.2">
      <c r="A489" s="587">
        <v>40682</v>
      </c>
      <c r="B489" s="537" t="s">
        <v>301</v>
      </c>
      <c r="C489" s="169" t="s">
        <v>15307</v>
      </c>
      <c r="D489" s="588">
        <f t="shared" si="7"/>
        <v>619</v>
      </c>
      <c r="E489" s="371"/>
      <c r="I489" s="589">
        <v>604.49</v>
      </c>
      <c r="J489" s="589"/>
      <c r="L489" s="585" t="s">
        <v>3702</v>
      </c>
      <c r="M489" s="586">
        <f>IFERROR(VLOOKUP(L489,REAJUSTE!$O:$R,4,FALSE),"")</f>
        <v>1.024</v>
      </c>
    </row>
    <row r="490" spans="1:13" ht="24.95" customHeight="1" x14ac:dyDescent="0.2">
      <c r="A490" s="587">
        <v>41189</v>
      </c>
      <c r="B490" s="537" t="s">
        <v>302</v>
      </c>
      <c r="C490" s="169" t="s">
        <v>779</v>
      </c>
      <c r="D490" s="588">
        <f t="shared" si="7"/>
        <v>37.29</v>
      </c>
      <c r="E490" s="371" t="s">
        <v>2962</v>
      </c>
      <c r="I490" s="589">
        <v>36.42</v>
      </c>
      <c r="J490" s="589"/>
      <c r="L490" s="585" t="s">
        <v>3702</v>
      </c>
      <c r="M490" s="586">
        <f>IFERROR(VLOOKUP(L490,REAJUSTE!$O:$R,4,FALSE),"")</f>
        <v>1.024</v>
      </c>
    </row>
    <row r="491" spans="1:13" ht="24.95" customHeight="1" x14ac:dyDescent="0.2">
      <c r="A491" s="587">
        <v>40728</v>
      </c>
      <c r="B491" s="537" t="s">
        <v>303</v>
      </c>
      <c r="C491" s="169" t="s">
        <v>15307</v>
      </c>
      <c r="D491" s="588">
        <f t="shared" si="7"/>
        <v>335.33</v>
      </c>
      <c r="E491" s="371" t="s">
        <v>2962</v>
      </c>
      <c r="I491" s="589">
        <v>327.47000000000003</v>
      </c>
      <c r="J491" s="589"/>
      <c r="L491" s="585" t="s">
        <v>3702</v>
      </c>
      <c r="M491" s="586">
        <f>IFERROR(VLOOKUP(L491,REAJUSTE!$O:$R,4,FALSE),"")</f>
        <v>1.024</v>
      </c>
    </row>
    <row r="492" spans="1:13" ht="24.95" customHeight="1" x14ac:dyDescent="0.2">
      <c r="A492" s="587">
        <v>40732</v>
      </c>
      <c r="B492" s="537" t="s">
        <v>304</v>
      </c>
      <c r="C492" s="169" t="s">
        <v>15307</v>
      </c>
      <c r="D492" s="588">
        <f t="shared" si="7"/>
        <v>601.4</v>
      </c>
      <c r="E492" s="371" t="s">
        <v>2962</v>
      </c>
      <c r="I492" s="589">
        <v>587.29999999999995</v>
      </c>
      <c r="J492" s="589"/>
      <c r="L492" s="585" t="s">
        <v>3702</v>
      </c>
      <c r="M492" s="586">
        <f>IFERROR(VLOOKUP(L492,REAJUSTE!$O:$R,4,FALSE),"")</f>
        <v>1.024</v>
      </c>
    </row>
    <row r="493" spans="1:13" ht="24.95" customHeight="1" x14ac:dyDescent="0.2">
      <c r="A493" s="587">
        <v>40733</v>
      </c>
      <c r="B493" s="537" t="s">
        <v>305</v>
      </c>
      <c r="C493" s="169" t="s">
        <v>15307</v>
      </c>
      <c r="D493" s="588">
        <f t="shared" si="7"/>
        <v>1471.02</v>
      </c>
      <c r="E493" s="371" t="s">
        <v>2962</v>
      </c>
      <c r="I493" s="590">
        <v>1436.54</v>
      </c>
      <c r="J493" s="590"/>
      <c r="L493" s="585" t="s">
        <v>3702</v>
      </c>
      <c r="M493" s="586">
        <f>IFERROR(VLOOKUP(L493,REAJUSTE!$O:$R,4,FALSE),"")</f>
        <v>1.024</v>
      </c>
    </row>
    <row r="494" spans="1:13" ht="24.95" customHeight="1" x14ac:dyDescent="0.2">
      <c r="A494" s="587">
        <v>40734</v>
      </c>
      <c r="B494" s="537" t="s">
        <v>306</v>
      </c>
      <c r="C494" s="169" t="s">
        <v>15307</v>
      </c>
      <c r="D494" s="588">
        <f t="shared" si="7"/>
        <v>2300.12</v>
      </c>
      <c r="E494" s="371" t="s">
        <v>2962</v>
      </c>
      <c r="I494" s="590">
        <v>2246.21</v>
      </c>
      <c r="J494" s="590"/>
      <c r="L494" s="585" t="s">
        <v>3702</v>
      </c>
      <c r="M494" s="586">
        <f>IFERROR(VLOOKUP(L494,REAJUSTE!$O:$R,4,FALSE),"")</f>
        <v>1.024</v>
      </c>
    </row>
    <row r="495" spans="1:13" ht="24.95" customHeight="1" x14ac:dyDescent="0.2">
      <c r="A495" s="587">
        <v>40735</v>
      </c>
      <c r="B495" s="537" t="s">
        <v>307</v>
      </c>
      <c r="C495" s="169" t="s">
        <v>15307</v>
      </c>
      <c r="D495" s="588">
        <f t="shared" si="7"/>
        <v>3319.79</v>
      </c>
      <c r="E495" s="371" t="s">
        <v>2962</v>
      </c>
      <c r="I495" s="590">
        <v>3241.98</v>
      </c>
      <c r="J495" s="590"/>
      <c r="L495" s="585" t="s">
        <v>3702</v>
      </c>
      <c r="M495" s="586">
        <f>IFERROR(VLOOKUP(L495,REAJUSTE!$O:$R,4,FALSE),"")</f>
        <v>1.024</v>
      </c>
    </row>
    <row r="496" spans="1:13" ht="24.95" customHeight="1" x14ac:dyDescent="0.2">
      <c r="A496" s="587">
        <v>40736</v>
      </c>
      <c r="B496" s="537" t="s">
        <v>308</v>
      </c>
      <c r="C496" s="169" t="s">
        <v>15307</v>
      </c>
      <c r="D496" s="588">
        <f t="shared" si="7"/>
        <v>4462.78</v>
      </c>
      <c r="E496" s="371" t="s">
        <v>2962</v>
      </c>
      <c r="I496" s="590">
        <v>4358.18</v>
      </c>
      <c r="J496" s="590"/>
      <c r="L496" s="585" t="s">
        <v>3702</v>
      </c>
      <c r="M496" s="586">
        <f>IFERROR(VLOOKUP(L496,REAJUSTE!$O:$R,4,FALSE),"")</f>
        <v>1.024</v>
      </c>
    </row>
    <row r="497" spans="1:13" ht="24.95" customHeight="1" x14ac:dyDescent="0.2">
      <c r="A497" s="587">
        <v>40737</v>
      </c>
      <c r="B497" s="537" t="s">
        <v>309</v>
      </c>
      <c r="C497" s="169" t="s">
        <v>15307</v>
      </c>
      <c r="D497" s="588">
        <f t="shared" si="7"/>
        <v>7078.03</v>
      </c>
      <c r="E497" s="371" t="s">
        <v>2962</v>
      </c>
      <c r="I497" s="590">
        <v>6912.14</v>
      </c>
      <c r="J497" s="590"/>
      <c r="L497" s="585" t="s">
        <v>3702</v>
      </c>
      <c r="M497" s="586">
        <f>IFERROR(VLOOKUP(L497,REAJUSTE!$O:$R,4,FALSE),"")</f>
        <v>1.024</v>
      </c>
    </row>
    <row r="498" spans="1:13" ht="24.95" customHeight="1" x14ac:dyDescent="0.2">
      <c r="A498" s="587">
        <v>40738</v>
      </c>
      <c r="B498" s="537" t="s">
        <v>310</v>
      </c>
      <c r="C498" s="169" t="s">
        <v>15307</v>
      </c>
      <c r="D498" s="588">
        <f t="shared" si="7"/>
        <v>4536.01</v>
      </c>
      <c r="E498" s="371" t="s">
        <v>2962</v>
      </c>
      <c r="I498" s="590">
        <v>4429.7</v>
      </c>
      <c r="J498" s="590"/>
      <c r="L498" s="585" t="s">
        <v>3702</v>
      </c>
      <c r="M498" s="586">
        <f>IFERROR(VLOOKUP(L498,REAJUSTE!$O:$R,4,FALSE),"")</f>
        <v>1.024</v>
      </c>
    </row>
    <row r="499" spans="1:13" ht="24.95" customHeight="1" x14ac:dyDescent="0.2">
      <c r="A499" s="587">
        <v>40739</v>
      </c>
      <c r="B499" s="537" t="s">
        <v>311</v>
      </c>
      <c r="C499" s="169" t="s">
        <v>15307</v>
      </c>
      <c r="D499" s="588">
        <f t="shared" si="7"/>
        <v>6101.33</v>
      </c>
      <c r="E499" s="371" t="s">
        <v>2962</v>
      </c>
      <c r="I499" s="590">
        <v>5958.33</v>
      </c>
      <c r="J499" s="590"/>
      <c r="L499" s="585" t="s">
        <v>3702</v>
      </c>
      <c r="M499" s="586">
        <f>IFERROR(VLOOKUP(L499,REAJUSTE!$O:$R,4,FALSE),"")</f>
        <v>1.024</v>
      </c>
    </row>
    <row r="500" spans="1:13" ht="24.95" customHeight="1" x14ac:dyDescent="0.2">
      <c r="A500" s="587">
        <v>40740</v>
      </c>
      <c r="B500" s="537" t="s">
        <v>312</v>
      </c>
      <c r="C500" s="169" t="s">
        <v>15307</v>
      </c>
      <c r="D500" s="588">
        <f t="shared" si="7"/>
        <v>9447.1200000000008</v>
      </c>
      <c r="E500" s="371" t="s">
        <v>2962</v>
      </c>
      <c r="I500" s="590">
        <v>9225.7000000000007</v>
      </c>
      <c r="J500" s="590"/>
      <c r="L500" s="585" t="s">
        <v>3702</v>
      </c>
      <c r="M500" s="586">
        <f>IFERROR(VLOOKUP(L500,REAJUSTE!$O:$R,4,FALSE),"")</f>
        <v>1.024</v>
      </c>
    </row>
    <row r="501" spans="1:13" ht="24.95" customHeight="1" x14ac:dyDescent="0.2">
      <c r="A501" s="587">
        <v>40741</v>
      </c>
      <c r="B501" s="537" t="s">
        <v>313</v>
      </c>
      <c r="C501" s="169" t="s">
        <v>15307</v>
      </c>
      <c r="D501" s="588">
        <f t="shared" si="7"/>
        <v>5759.34</v>
      </c>
      <c r="E501" s="371" t="s">
        <v>2962</v>
      </c>
      <c r="I501" s="590">
        <v>5624.36</v>
      </c>
      <c r="J501" s="590"/>
      <c r="L501" s="585" t="s">
        <v>3702</v>
      </c>
      <c r="M501" s="586">
        <f>IFERROR(VLOOKUP(L501,REAJUSTE!$O:$R,4,FALSE),"")</f>
        <v>1.024</v>
      </c>
    </row>
    <row r="502" spans="1:13" ht="24.95" customHeight="1" x14ac:dyDescent="0.2">
      <c r="A502" s="587">
        <v>40742</v>
      </c>
      <c r="B502" s="537" t="s">
        <v>314</v>
      </c>
      <c r="C502" s="169" t="s">
        <v>15307</v>
      </c>
      <c r="D502" s="588">
        <f t="shared" si="7"/>
        <v>11814.29</v>
      </c>
      <c r="E502" s="371" t="s">
        <v>2962</v>
      </c>
      <c r="I502" s="590">
        <v>11537.39</v>
      </c>
      <c r="J502" s="590"/>
      <c r="L502" s="585" t="s">
        <v>3702</v>
      </c>
      <c r="M502" s="586">
        <f>IFERROR(VLOOKUP(L502,REAJUSTE!$O:$R,4,FALSE),"")</f>
        <v>1.024</v>
      </c>
    </row>
    <row r="503" spans="1:13" ht="24.95" customHeight="1" x14ac:dyDescent="0.2">
      <c r="A503" s="587">
        <v>40729</v>
      </c>
      <c r="B503" s="537" t="s">
        <v>315</v>
      </c>
      <c r="C503" s="169" t="s">
        <v>15307</v>
      </c>
      <c r="D503" s="588">
        <f t="shared" si="7"/>
        <v>281.94</v>
      </c>
      <c r="E503" s="371" t="s">
        <v>2962</v>
      </c>
      <c r="I503" s="589">
        <v>275.33</v>
      </c>
      <c r="J503" s="589"/>
      <c r="L503" s="585" t="s">
        <v>3702</v>
      </c>
      <c r="M503" s="586">
        <f>IFERROR(VLOOKUP(L503,REAJUSTE!$O:$R,4,FALSE),"")</f>
        <v>1.024</v>
      </c>
    </row>
    <row r="504" spans="1:13" ht="24.95" customHeight="1" x14ac:dyDescent="0.2">
      <c r="A504" s="587">
        <v>40730</v>
      </c>
      <c r="B504" s="537" t="s">
        <v>316</v>
      </c>
      <c r="C504" s="169" t="s">
        <v>15307</v>
      </c>
      <c r="D504" s="588">
        <f t="shared" si="7"/>
        <v>335.33</v>
      </c>
      <c r="E504" s="371" t="s">
        <v>2962</v>
      </c>
      <c r="I504" s="589">
        <v>327.47000000000003</v>
      </c>
      <c r="J504" s="589"/>
      <c r="L504" s="585" t="s">
        <v>3702</v>
      </c>
      <c r="M504" s="586">
        <f>IFERROR(VLOOKUP(L504,REAJUSTE!$O:$R,4,FALSE),"")</f>
        <v>1.024</v>
      </c>
    </row>
    <row r="505" spans="1:13" ht="24.95" customHeight="1" x14ac:dyDescent="0.2">
      <c r="A505" s="587">
        <v>40731</v>
      </c>
      <c r="B505" s="537" t="s">
        <v>317</v>
      </c>
      <c r="C505" s="169" t="s">
        <v>15307</v>
      </c>
      <c r="D505" s="588">
        <f t="shared" si="7"/>
        <v>399.85</v>
      </c>
      <c r="E505" s="371" t="s">
        <v>2962</v>
      </c>
      <c r="I505" s="589">
        <v>390.48</v>
      </c>
      <c r="J505" s="589"/>
      <c r="L505" s="585" t="s">
        <v>3702</v>
      </c>
      <c r="M505" s="586">
        <f>IFERROR(VLOOKUP(L505,REAJUSTE!$O:$R,4,FALSE),"")</f>
        <v>1.024</v>
      </c>
    </row>
    <row r="506" spans="1:13" ht="24.95" customHeight="1" x14ac:dyDescent="0.2">
      <c r="A506" s="587">
        <v>40650</v>
      </c>
      <c r="B506" s="537" t="s">
        <v>15499</v>
      </c>
      <c r="C506" s="169" t="s">
        <v>779</v>
      </c>
      <c r="D506" s="588">
        <f t="shared" si="7"/>
        <v>53.43</v>
      </c>
      <c r="E506" s="371" t="s">
        <v>2962</v>
      </c>
      <c r="I506" s="589">
        <v>52.18</v>
      </c>
      <c r="J506" s="589"/>
      <c r="L506" s="585" t="s">
        <v>3702</v>
      </c>
      <c r="M506" s="586">
        <f>IFERROR(VLOOKUP(L506,REAJUSTE!$O:$R,4,FALSE),"")</f>
        <v>1.024</v>
      </c>
    </row>
    <row r="507" spans="1:13" ht="24.95" customHeight="1" x14ac:dyDescent="0.2">
      <c r="A507" s="587">
        <v>40637</v>
      </c>
      <c r="B507" s="537" t="s">
        <v>15500</v>
      </c>
      <c r="C507" s="169" t="s">
        <v>779</v>
      </c>
      <c r="D507" s="588">
        <f t="shared" si="7"/>
        <v>29.26</v>
      </c>
      <c r="E507" s="371"/>
      <c r="I507" s="589">
        <v>28.57</v>
      </c>
      <c r="J507" s="589"/>
      <c r="L507" s="585" t="s">
        <v>3702</v>
      </c>
      <c r="M507" s="586">
        <f>IFERROR(VLOOKUP(L507,REAJUSTE!$O:$R,4,FALSE),"")</f>
        <v>1.024</v>
      </c>
    </row>
    <row r="508" spans="1:13" ht="24.95" customHeight="1" x14ac:dyDescent="0.2">
      <c r="A508" s="587">
        <v>40636</v>
      </c>
      <c r="B508" s="537" t="s">
        <v>15501</v>
      </c>
      <c r="C508" s="169" t="s">
        <v>779</v>
      </c>
      <c r="D508" s="588">
        <f t="shared" si="7"/>
        <v>21.83</v>
      </c>
      <c r="E508" s="371"/>
      <c r="I508" s="589">
        <v>21.32</v>
      </c>
      <c r="J508" s="589"/>
      <c r="L508" s="585" t="s">
        <v>3702</v>
      </c>
      <c r="M508" s="586">
        <f>IFERROR(VLOOKUP(L508,REAJUSTE!$O:$R,4,FALSE),"")</f>
        <v>1.024</v>
      </c>
    </row>
    <row r="509" spans="1:13" ht="24.95" customHeight="1" x14ac:dyDescent="0.2">
      <c r="A509" s="587">
        <v>40712</v>
      </c>
      <c r="B509" s="537" t="s">
        <v>3017</v>
      </c>
      <c r="C509" s="169" t="s">
        <v>779</v>
      </c>
      <c r="D509" s="588">
        <f t="shared" si="7"/>
        <v>87.14</v>
      </c>
      <c r="E509" s="371" t="s">
        <v>2962</v>
      </c>
      <c r="I509" s="589">
        <v>85.1</v>
      </c>
      <c r="J509" s="589"/>
      <c r="L509" s="585" t="s">
        <v>3702</v>
      </c>
      <c r="M509" s="586">
        <f>IFERROR(VLOOKUP(L509,REAJUSTE!$O:$R,4,FALSE),"")</f>
        <v>1.024</v>
      </c>
    </row>
    <row r="510" spans="1:13" ht="24.95" customHeight="1" x14ac:dyDescent="0.2">
      <c r="A510" s="587">
        <v>40713</v>
      </c>
      <c r="B510" s="537" t="s">
        <v>3018</v>
      </c>
      <c r="C510" s="169" t="s">
        <v>779</v>
      </c>
      <c r="D510" s="588">
        <f t="shared" si="7"/>
        <v>115.07</v>
      </c>
      <c r="E510" s="371" t="s">
        <v>2962</v>
      </c>
      <c r="I510" s="589">
        <v>112.37</v>
      </c>
      <c r="J510" s="589"/>
      <c r="L510" s="585" t="s">
        <v>3702</v>
      </c>
      <c r="M510" s="586">
        <f>IFERROR(VLOOKUP(L510,REAJUSTE!$O:$R,4,FALSE),"")</f>
        <v>1.024</v>
      </c>
    </row>
    <row r="511" spans="1:13" ht="24.95" customHeight="1" x14ac:dyDescent="0.2">
      <c r="A511" s="587">
        <v>41262</v>
      </c>
      <c r="B511" s="537" t="s">
        <v>15502</v>
      </c>
      <c r="C511" s="169" t="s">
        <v>779</v>
      </c>
      <c r="D511" s="588">
        <f t="shared" si="7"/>
        <v>87.92</v>
      </c>
      <c r="E511" s="371"/>
      <c r="I511" s="589">
        <v>85.86</v>
      </c>
      <c r="J511" s="589"/>
      <c r="L511" s="585" t="s">
        <v>3702</v>
      </c>
      <c r="M511" s="586">
        <f>IFERROR(VLOOKUP(L511,REAJUSTE!$O:$R,4,FALSE),"")</f>
        <v>1.024</v>
      </c>
    </row>
    <row r="512" spans="1:13" ht="24.95" customHeight="1" x14ac:dyDescent="0.2">
      <c r="A512" s="587">
        <v>41259</v>
      </c>
      <c r="B512" s="537" t="s">
        <v>318</v>
      </c>
      <c r="C512" s="169" t="s">
        <v>779</v>
      </c>
      <c r="D512" s="588">
        <f t="shared" si="7"/>
        <v>19.920000000000002</v>
      </c>
      <c r="E512" s="371"/>
      <c r="I512" s="589">
        <v>19.45</v>
      </c>
      <c r="J512" s="589"/>
      <c r="L512" s="585" t="s">
        <v>3702</v>
      </c>
      <c r="M512" s="586">
        <f>IFERROR(VLOOKUP(L512,REAJUSTE!$O:$R,4,FALSE),"")</f>
        <v>1.024</v>
      </c>
    </row>
    <row r="513" spans="1:13" ht="24.95" customHeight="1" x14ac:dyDescent="0.2">
      <c r="A513" s="587">
        <v>40640</v>
      </c>
      <c r="B513" s="537" t="s">
        <v>15503</v>
      </c>
      <c r="C513" s="169" t="s">
        <v>779</v>
      </c>
      <c r="D513" s="588">
        <f t="shared" si="7"/>
        <v>99.76</v>
      </c>
      <c r="E513" s="371" t="s">
        <v>2962</v>
      </c>
      <c r="I513" s="589">
        <v>97.42</v>
      </c>
      <c r="J513" s="589"/>
      <c r="L513" s="585" t="s">
        <v>3702</v>
      </c>
      <c r="M513" s="586">
        <f>IFERROR(VLOOKUP(L513,REAJUSTE!$O:$R,4,FALSE),"")</f>
        <v>1.024</v>
      </c>
    </row>
    <row r="514" spans="1:13" ht="24.95" customHeight="1" x14ac:dyDescent="0.2">
      <c r="A514" s="587">
        <v>40642</v>
      </c>
      <c r="B514" s="537" t="s">
        <v>15504</v>
      </c>
      <c r="C514" s="169" t="s">
        <v>779</v>
      </c>
      <c r="D514" s="588">
        <f t="shared" si="7"/>
        <v>100.74</v>
      </c>
      <c r="E514" s="371" t="s">
        <v>2962</v>
      </c>
      <c r="I514" s="589">
        <v>98.38</v>
      </c>
      <c r="J514" s="589"/>
      <c r="L514" s="585" t="s">
        <v>3702</v>
      </c>
      <c r="M514" s="586">
        <f>IFERROR(VLOOKUP(L514,REAJUSTE!$O:$R,4,FALSE),"")</f>
        <v>1.024</v>
      </c>
    </row>
    <row r="515" spans="1:13" ht="24.95" customHeight="1" x14ac:dyDescent="0.2">
      <c r="A515" s="587">
        <v>40643</v>
      </c>
      <c r="B515" s="537" t="s">
        <v>15505</v>
      </c>
      <c r="C515" s="169" t="s">
        <v>779</v>
      </c>
      <c r="D515" s="588">
        <f t="shared" si="7"/>
        <v>108.25</v>
      </c>
      <c r="E515" s="371" t="s">
        <v>2962</v>
      </c>
      <c r="I515" s="589">
        <v>105.71</v>
      </c>
      <c r="J515" s="589"/>
      <c r="L515" s="585" t="s">
        <v>3702</v>
      </c>
      <c r="M515" s="586">
        <f>IFERROR(VLOOKUP(L515,REAJUSTE!$O:$R,4,FALSE),"")</f>
        <v>1.024</v>
      </c>
    </row>
    <row r="516" spans="1:13" ht="24.95" customHeight="1" x14ac:dyDescent="0.2">
      <c r="A516" s="587">
        <v>40641</v>
      </c>
      <c r="B516" s="537" t="s">
        <v>15506</v>
      </c>
      <c r="C516" s="169" t="s">
        <v>779</v>
      </c>
      <c r="D516" s="588">
        <f t="shared" si="7"/>
        <v>94.45</v>
      </c>
      <c r="E516" s="371" t="s">
        <v>2962</v>
      </c>
      <c r="I516" s="589">
        <v>92.24</v>
      </c>
      <c r="J516" s="589"/>
      <c r="L516" s="585" t="s">
        <v>3702</v>
      </c>
      <c r="M516" s="586">
        <f>IFERROR(VLOOKUP(L516,REAJUSTE!$O:$R,4,FALSE),"")</f>
        <v>1.024</v>
      </c>
    </row>
    <row r="517" spans="1:13" ht="24.95" customHeight="1" x14ac:dyDescent="0.2">
      <c r="A517" s="587">
        <v>40648</v>
      </c>
      <c r="B517" s="537" t="s">
        <v>15507</v>
      </c>
      <c r="C517" s="169" t="s">
        <v>779</v>
      </c>
      <c r="D517" s="588">
        <f t="shared" si="7"/>
        <v>123.38</v>
      </c>
      <c r="E517" s="371" t="s">
        <v>2962</v>
      </c>
      <c r="I517" s="589">
        <v>120.49</v>
      </c>
      <c r="J517" s="589"/>
      <c r="L517" s="585" t="s">
        <v>3702</v>
      </c>
      <c r="M517" s="586">
        <f>IFERROR(VLOOKUP(L517,REAJUSTE!$O:$R,4,FALSE),"")</f>
        <v>1.024</v>
      </c>
    </row>
    <row r="518" spans="1:13" ht="24.95" customHeight="1" x14ac:dyDescent="0.2">
      <c r="A518" s="587">
        <v>40649</v>
      </c>
      <c r="B518" s="537" t="s">
        <v>15508</v>
      </c>
      <c r="C518" s="169" t="s">
        <v>779</v>
      </c>
      <c r="D518" s="588">
        <f t="shared" ref="D518:D581" si="8">IFERROR(ROUND(I518*M518,2),"")</f>
        <v>99.83</v>
      </c>
      <c r="E518" s="371" t="s">
        <v>2962</v>
      </c>
      <c r="I518" s="589">
        <v>97.49</v>
      </c>
      <c r="J518" s="589"/>
      <c r="L518" s="585" t="s">
        <v>3702</v>
      </c>
      <c r="M518" s="586">
        <f>IFERROR(VLOOKUP(L518,REAJUSTE!$O:$R,4,FALSE),"")</f>
        <v>1.024</v>
      </c>
    </row>
    <row r="519" spans="1:13" ht="24.95" customHeight="1" x14ac:dyDescent="0.2">
      <c r="A519" s="587">
        <v>40645</v>
      </c>
      <c r="B519" s="537" t="s">
        <v>15509</v>
      </c>
      <c r="C519" s="169" t="s">
        <v>779</v>
      </c>
      <c r="D519" s="588">
        <f t="shared" si="8"/>
        <v>221.27</v>
      </c>
      <c r="E519" s="371" t="s">
        <v>2962</v>
      </c>
      <c r="I519" s="589">
        <v>216.08</v>
      </c>
      <c r="J519" s="589"/>
      <c r="L519" s="585" t="s">
        <v>3702</v>
      </c>
      <c r="M519" s="586">
        <f>IFERROR(VLOOKUP(L519,REAJUSTE!$O:$R,4,FALSE),"")</f>
        <v>1.024</v>
      </c>
    </row>
    <row r="520" spans="1:13" ht="24.95" customHeight="1" x14ac:dyDescent="0.2">
      <c r="A520" s="587">
        <v>40644</v>
      </c>
      <c r="B520" s="537" t="s">
        <v>15510</v>
      </c>
      <c r="C520" s="169" t="s">
        <v>779</v>
      </c>
      <c r="D520" s="588">
        <f t="shared" si="8"/>
        <v>133.79</v>
      </c>
      <c r="E520" s="371" t="s">
        <v>2962</v>
      </c>
      <c r="I520" s="589">
        <v>130.65</v>
      </c>
      <c r="J520" s="589"/>
      <c r="L520" s="585" t="s">
        <v>3702</v>
      </c>
      <c r="M520" s="586">
        <f>IFERROR(VLOOKUP(L520,REAJUSTE!$O:$R,4,FALSE),"")</f>
        <v>1.024</v>
      </c>
    </row>
    <row r="521" spans="1:13" ht="24.95" customHeight="1" x14ac:dyDescent="0.2">
      <c r="A521" s="587">
        <v>40646</v>
      </c>
      <c r="B521" s="537" t="s">
        <v>15511</v>
      </c>
      <c r="C521" s="169" t="s">
        <v>779</v>
      </c>
      <c r="D521" s="588">
        <f t="shared" si="8"/>
        <v>121.03</v>
      </c>
      <c r="E521" s="371" t="s">
        <v>2962</v>
      </c>
      <c r="I521" s="589">
        <v>118.19</v>
      </c>
      <c r="J521" s="589"/>
      <c r="L521" s="585" t="s">
        <v>3702</v>
      </c>
      <c r="M521" s="586">
        <f>IFERROR(VLOOKUP(L521,REAJUSTE!$O:$R,4,FALSE),"")</f>
        <v>1.024</v>
      </c>
    </row>
    <row r="522" spans="1:13" ht="24.95" customHeight="1" x14ac:dyDescent="0.2">
      <c r="A522" s="587">
        <v>40647</v>
      </c>
      <c r="B522" s="537" t="s">
        <v>15512</v>
      </c>
      <c r="C522" s="169" t="s">
        <v>779</v>
      </c>
      <c r="D522" s="588">
        <f t="shared" si="8"/>
        <v>115.88</v>
      </c>
      <c r="E522" s="371" t="s">
        <v>2962</v>
      </c>
      <c r="I522" s="589">
        <v>113.16</v>
      </c>
      <c r="J522" s="589"/>
      <c r="L522" s="585" t="s">
        <v>3702</v>
      </c>
      <c r="M522" s="586">
        <f>IFERROR(VLOOKUP(L522,REAJUSTE!$O:$R,4,FALSE),"")</f>
        <v>1.024</v>
      </c>
    </row>
    <row r="523" spans="1:13" ht="24.95" customHeight="1" x14ac:dyDescent="0.2">
      <c r="A523" s="587">
        <v>40704</v>
      </c>
      <c r="B523" s="537" t="s">
        <v>15513</v>
      </c>
      <c r="C523" s="169" t="s">
        <v>779</v>
      </c>
      <c r="D523" s="588">
        <f t="shared" si="8"/>
        <v>87.61</v>
      </c>
      <c r="E523" s="371" t="s">
        <v>2962</v>
      </c>
      <c r="I523" s="589">
        <v>85.56</v>
      </c>
      <c r="J523" s="589"/>
      <c r="L523" s="585" t="s">
        <v>3702</v>
      </c>
      <c r="M523" s="586">
        <f>IFERROR(VLOOKUP(L523,REAJUSTE!$O:$R,4,FALSE),"")</f>
        <v>1.024</v>
      </c>
    </row>
    <row r="524" spans="1:13" ht="24.95" customHeight="1" x14ac:dyDescent="0.2">
      <c r="A524" s="587">
        <v>41107</v>
      </c>
      <c r="B524" s="537" t="s">
        <v>15514</v>
      </c>
      <c r="C524" s="169" t="s">
        <v>779</v>
      </c>
      <c r="D524" s="588">
        <f t="shared" si="8"/>
        <v>121.86</v>
      </c>
      <c r="E524" s="371" t="s">
        <v>2962</v>
      </c>
      <c r="I524" s="589">
        <v>119</v>
      </c>
      <c r="J524" s="589"/>
      <c r="L524" s="585" t="s">
        <v>3702</v>
      </c>
      <c r="M524" s="586">
        <f>IFERROR(VLOOKUP(L524,REAJUSTE!$O:$R,4,FALSE),"")</f>
        <v>1.024</v>
      </c>
    </row>
    <row r="525" spans="1:13" ht="24.95" customHeight="1" x14ac:dyDescent="0.2">
      <c r="A525" s="587">
        <v>40638</v>
      </c>
      <c r="B525" s="537" t="s">
        <v>15515</v>
      </c>
      <c r="C525" s="169" t="s">
        <v>779</v>
      </c>
      <c r="D525" s="588">
        <f t="shared" si="8"/>
        <v>466.61</v>
      </c>
      <c r="E525" s="371"/>
      <c r="I525" s="589">
        <v>455.67</v>
      </c>
      <c r="J525" s="589"/>
      <c r="L525" s="585" t="s">
        <v>3702</v>
      </c>
      <c r="M525" s="586">
        <f>IFERROR(VLOOKUP(L525,REAJUSTE!$O:$R,4,FALSE),"")</f>
        <v>1.024</v>
      </c>
    </row>
    <row r="526" spans="1:13" ht="24.95" customHeight="1" x14ac:dyDescent="0.2">
      <c r="A526" s="587">
        <v>41188</v>
      </c>
      <c r="B526" s="537" t="s">
        <v>15516</v>
      </c>
      <c r="C526" s="169" t="s">
        <v>779</v>
      </c>
      <c r="D526" s="588">
        <f t="shared" si="8"/>
        <v>746.16</v>
      </c>
      <c r="E526" s="371"/>
      <c r="I526" s="589">
        <v>728.67</v>
      </c>
      <c r="J526" s="589"/>
      <c r="L526" s="585" t="s">
        <v>3702</v>
      </c>
      <c r="M526" s="586">
        <f>IFERROR(VLOOKUP(L526,REAJUSTE!$O:$R,4,FALSE),"")</f>
        <v>1.024</v>
      </c>
    </row>
    <row r="527" spans="1:13" ht="24.95" customHeight="1" x14ac:dyDescent="0.2">
      <c r="A527" s="587">
        <v>41187</v>
      </c>
      <c r="B527" s="537" t="s">
        <v>15517</v>
      </c>
      <c r="C527" s="169" t="s">
        <v>779</v>
      </c>
      <c r="D527" s="588">
        <f t="shared" si="8"/>
        <v>986.5</v>
      </c>
      <c r="E527" s="371"/>
      <c r="I527" s="589">
        <v>963.38</v>
      </c>
      <c r="J527" s="589"/>
      <c r="L527" s="585" t="s">
        <v>3702</v>
      </c>
      <c r="M527" s="586">
        <f>IFERROR(VLOOKUP(L527,REAJUSTE!$O:$R,4,FALSE),"")</f>
        <v>1.024</v>
      </c>
    </row>
    <row r="528" spans="1:13" ht="24.95" customHeight="1" x14ac:dyDescent="0.2">
      <c r="A528" s="587">
        <v>40705</v>
      </c>
      <c r="B528" s="537" t="s">
        <v>15518</v>
      </c>
      <c r="C528" s="169" t="s">
        <v>779</v>
      </c>
      <c r="D528" s="588">
        <f t="shared" si="8"/>
        <v>71.02</v>
      </c>
      <c r="E528" s="371" t="s">
        <v>2962</v>
      </c>
      <c r="I528" s="589">
        <v>69.36</v>
      </c>
      <c r="J528" s="589"/>
      <c r="L528" s="585" t="s">
        <v>3702</v>
      </c>
      <c r="M528" s="586">
        <f>IFERROR(VLOOKUP(L528,REAJUSTE!$O:$R,4,FALSE),"")</f>
        <v>1.024</v>
      </c>
    </row>
    <row r="529" spans="1:13" ht="24.95" customHeight="1" x14ac:dyDescent="0.2">
      <c r="A529" s="587">
        <v>40639</v>
      </c>
      <c r="B529" s="537" t="s">
        <v>3019</v>
      </c>
      <c r="C529" s="169" t="s">
        <v>779</v>
      </c>
      <c r="D529" s="588">
        <f t="shared" si="8"/>
        <v>471.28</v>
      </c>
      <c r="E529" s="371"/>
      <c r="I529" s="589">
        <v>460.23</v>
      </c>
      <c r="J529" s="589"/>
      <c r="L529" s="585" t="s">
        <v>3702</v>
      </c>
      <c r="M529" s="586">
        <f>IFERROR(VLOOKUP(L529,REAJUSTE!$O:$R,4,FALSE),"")</f>
        <v>1.024</v>
      </c>
    </row>
    <row r="530" spans="1:13" ht="24.95" customHeight="1" x14ac:dyDescent="0.2">
      <c r="A530" s="587">
        <v>41227</v>
      </c>
      <c r="B530" s="537" t="s">
        <v>15519</v>
      </c>
      <c r="C530" s="169" t="s">
        <v>779</v>
      </c>
      <c r="D530" s="588">
        <f t="shared" si="8"/>
        <v>130.15</v>
      </c>
      <c r="E530" s="371"/>
      <c r="I530" s="589">
        <v>127.1</v>
      </c>
      <c r="J530" s="589"/>
      <c r="L530" s="585" t="s">
        <v>3702</v>
      </c>
      <c r="M530" s="586">
        <f>IFERROR(VLOOKUP(L530,REAJUSTE!$O:$R,4,FALSE),"")</f>
        <v>1.024</v>
      </c>
    </row>
    <row r="531" spans="1:13" ht="24.95" customHeight="1" x14ac:dyDescent="0.2">
      <c r="A531" s="587">
        <v>40951</v>
      </c>
      <c r="B531" s="537" t="s">
        <v>319</v>
      </c>
      <c r="C531" s="169" t="s">
        <v>779</v>
      </c>
      <c r="D531" s="588">
        <f t="shared" si="8"/>
        <v>23.66</v>
      </c>
      <c r="E531" s="371"/>
      <c r="I531" s="589">
        <v>23.11</v>
      </c>
      <c r="J531" s="589"/>
      <c r="L531" s="585" t="s">
        <v>3702</v>
      </c>
      <c r="M531" s="586">
        <f>IFERROR(VLOOKUP(L531,REAJUSTE!$O:$R,4,FALSE),"")</f>
        <v>1.024</v>
      </c>
    </row>
    <row r="532" spans="1:13" ht="24.95" customHeight="1" x14ac:dyDescent="0.2">
      <c r="A532" s="587">
        <v>41121</v>
      </c>
      <c r="B532" s="537" t="s">
        <v>320</v>
      </c>
      <c r="C532" s="169" t="s">
        <v>779</v>
      </c>
      <c r="D532" s="588">
        <f t="shared" si="8"/>
        <v>23.53</v>
      </c>
      <c r="E532" s="371"/>
      <c r="I532" s="589">
        <v>22.98</v>
      </c>
      <c r="J532" s="589"/>
      <c r="L532" s="585" t="s">
        <v>3702</v>
      </c>
      <c r="M532" s="586">
        <f>IFERROR(VLOOKUP(L532,REAJUSTE!$O:$R,4,FALSE),"")</f>
        <v>1.024</v>
      </c>
    </row>
    <row r="533" spans="1:13" ht="24.95" customHeight="1" x14ac:dyDescent="0.2">
      <c r="A533" s="587">
        <v>41120</v>
      </c>
      <c r="B533" s="537" t="s">
        <v>321</v>
      </c>
      <c r="C533" s="169" t="s">
        <v>779</v>
      </c>
      <c r="D533" s="588">
        <f t="shared" si="8"/>
        <v>15.78</v>
      </c>
      <c r="E533" s="371"/>
      <c r="I533" s="589">
        <v>15.41</v>
      </c>
      <c r="J533" s="589"/>
      <c r="L533" s="585" t="s">
        <v>3702</v>
      </c>
      <c r="M533" s="586">
        <f>IFERROR(VLOOKUP(L533,REAJUSTE!$O:$R,4,FALSE),"")</f>
        <v>1.024</v>
      </c>
    </row>
    <row r="534" spans="1:13" ht="24.95" customHeight="1" x14ac:dyDescent="0.2">
      <c r="A534" s="587">
        <v>41128</v>
      </c>
      <c r="B534" s="537" t="s">
        <v>15520</v>
      </c>
      <c r="C534" s="169" t="s">
        <v>779</v>
      </c>
      <c r="D534" s="588">
        <f t="shared" si="8"/>
        <v>7.27</v>
      </c>
      <c r="E534" s="371"/>
      <c r="I534" s="589">
        <v>7.1</v>
      </c>
      <c r="J534" s="589"/>
      <c r="L534" s="585" t="s">
        <v>3702</v>
      </c>
      <c r="M534" s="586">
        <f>IFERROR(VLOOKUP(L534,REAJUSTE!$O:$R,4,FALSE),"")</f>
        <v>1.024</v>
      </c>
    </row>
    <row r="535" spans="1:13" ht="24.95" customHeight="1" x14ac:dyDescent="0.2">
      <c r="A535" s="587">
        <v>41129</v>
      </c>
      <c r="B535" s="537" t="s">
        <v>322</v>
      </c>
      <c r="C535" s="169" t="s">
        <v>779</v>
      </c>
      <c r="D535" s="588">
        <f t="shared" si="8"/>
        <v>8.26</v>
      </c>
      <c r="E535" s="371"/>
      <c r="I535" s="589">
        <v>8.07</v>
      </c>
      <c r="J535" s="589"/>
      <c r="L535" s="585" t="s">
        <v>3702</v>
      </c>
      <c r="M535" s="586">
        <f>IFERROR(VLOOKUP(L535,REAJUSTE!$O:$R,4,FALSE),"")</f>
        <v>1.024</v>
      </c>
    </row>
    <row r="536" spans="1:13" ht="24.95" customHeight="1" x14ac:dyDescent="0.2">
      <c r="A536" s="587">
        <v>41131</v>
      </c>
      <c r="B536" s="537" t="s">
        <v>323</v>
      </c>
      <c r="C536" s="169" t="s">
        <v>779</v>
      </c>
      <c r="D536" s="588">
        <f t="shared" si="8"/>
        <v>9.8000000000000007</v>
      </c>
      <c r="E536" s="371"/>
      <c r="I536" s="589">
        <v>9.57</v>
      </c>
      <c r="J536" s="589"/>
      <c r="L536" s="585" t="s">
        <v>3702</v>
      </c>
      <c r="M536" s="586">
        <f>IFERROR(VLOOKUP(L536,REAJUSTE!$O:$R,4,FALSE),"")</f>
        <v>1.024</v>
      </c>
    </row>
    <row r="537" spans="1:13" ht="24.95" customHeight="1" x14ac:dyDescent="0.2">
      <c r="A537" s="587">
        <v>41130</v>
      </c>
      <c r="B537" s="537" t="s">
        <v>324</v>
      </c>
      <c r="C537" s="169" t="s">
        <v>779</v>
      </c>
      <c r="D537" s="588">
        <f t="shared" si="8"/>
        <v>17.88</v>
      </c>
      <c r="E537" s="371"/>
      <c r="I537" s="589">
        <v>17.46</v>
      </c>
      <c r="J537" s="589"/>
      <c r="L537" s="585" t="s">
        <v>3702</v>
      </c>
      <c r="M537" s="586">
        <f>IFERROR(VLOOKUP(L537,REAJUSTE!$O:$R,4,FALSE),"")</f>
        <v>1.024</v>
      </c>
    </row>
    <row r="538" spans="1:13" ht="24.95" customHeight="1" x14ac:dyDescent="0.2">
      <c r="A538" s="587">
        <v>40997</v>
      </c>
      <c r="B538" s="537" t="s">
        <v>15521</v>
      </c>
      <c r="C538" s="169" t="s">
        <v>741</v>
      </c>
      <c r="D538" s="588">
        <f t="shared" si="8"/>
        <v>101.88</v>
      </c>
      <c r="E538" s="371"/>
      <c r="I538" s="589">
        <v>99.49</v>
      </c>
      <c r="J538" s="589"/>
      <c r="L538" s="585" t="s">
        <v>3702</v>
      </c>
      <c r="M538" s="586">
        <f>IFERROR(VLOOKUP(L538,REAJUSTE!$O:$R,4,FALSE),"")</f>
        <v>1.024</v>
      </c>
    </row>
    <row r="539" spans="1:13" ht="24.95" customHeight="1" x14ac:dyDescent="0.2">
      <c r="A539" s="587">
        <v>40724</v>
      </c>
      <c r="B539" s="537" t="s">
        <v>325</v>
      </c>
      <c r="C539" s="169" t="s">
        <v>741</v>
      </c>
      <c r="D539" s="588">
        <f t="shared" si="8"/>
        <v>143.21</v>
      </c>
      <c r="E539" s="371"/>
      <c r="I539" s="589">
        <v>139.85</v>
      </c>
      <c r="J539" s="589"/>
      <c r="L539" s="585" t="s">
        <v>3702</v>
      </c>
      <c r="M539" s="586">
        <f>IFERROR(VLOOKUP(L539,REAJUSTE!$O:$R,4,FALSE),"")</f>
        <v>1.024</v>
      </c>
    </row>
    <row r="540" spans="1:13" ht="24.95" customHeight="1" x14ac:dyDescent="0.2">
      <c r="A540" s="587">
        <v>40722</v>
      </c>
      <c r="B540" s="537" t="s">
        <v>15522</v>
      </c>
      <c r="C540" s="169" t="s">
        <v>741</v>
      </c>
      <c r="D540" s="588">
        <f t="shared" si="8"/>
        <v>11.07</v>
      </c>
      <c r="E540" s="371"/>
      <c r="I540" s="589">
        <v>10.81</v>
      </c>
      <c r="J540" s="589"/>
      <c r="L540" s="585" t="s">
        <v>3702</v>
      </c>
      <c r="M540" s="586">
        <f>IFERROR(VLOOKUP(L540,REAJUSTE!$O:$R,4,FALSE),"")</f>
        <v>1.024</v>
      </c>
    </row>
    <row r="541" spans="1:13" ht="24.95" customHeight="1" x14ac:dyDescent="0.2">
      <c r="A541" s="587">
        <v>40998</v>
      </c>
      <c r="B541" s="537" t="s">
        <v>326</v>
      </c>
      <c r="C541" s="169" t="s">
        <v>741</v>
      </c>
      <c r="D541" s="588">
        <f t="shared" si="8"/>
        <v>10.51</v>
      </c>
      <c r="E541" s="371"/>
      <c r="I541" s="589">
        <v>10.26</v>
      </c>
      <c r="J541" s="589"/>
      <c r="L541" s="585" t="s">
        <v>3702</v>
      </c>
      <c r="M541" s="586">
        <f>IFERROR(VLOOKUP(L541,REAJUSTE!$O:$R,4,FALSE),"")</f>
        <v>1.024</v>
      </c>
    </row>
    <row r="542" spans="1:13" ht="24.95" customHeight="1" x14ac:dyDescent="0.2">
      <c r="A542" s="587">
        <v>40723</v>
      </c>
      <c r="B542" s="537" t="s">
        <v>327</v>
      </c>
      <c r="C542" s="169" t="s">
        <v>741</v>
      </c>
      <c r="D542" s="588">
        <f t="shared" si="8"/>
        <v>73.760000000000005</v>
      </c>
      <c r="E542" s="371"/>
      <c r="I542" s="589">
        <v>72.03</v>
      </c>
      <c r="J542" s="589"/>
      <c r="L542" s="585" t="s">
        <v>3702</v>
      </c>
      <c r="M542" s="586">
        <f>IFERROR(VLOOKUP(L542,REAJUSTE!$O:$R,4,FALSE),"")</f>
        <v>1.024</v>
      </c>
    </row>
    <row r="543" spans="1:13" ht="24.95" customHeight="1" x14ac:dyDescent="0.2">
      <c r="A543" s="587">
        <v>40335</v>
      </c>
      <c r="B543" s="537" t="s">
        <v>3020</v>
      </c>
      <c r="C543" s="169" t="s">
        <v>742</v>
      </c>
      <c r="D543" s="588">
        <f t="shared" si="8"/>
        <v>565.87</v>
      </c>
      <c r="E543" s="371" t="s">
        <v>2962</v>
      </c>
      <c r="I543" s="589">
        <v>552.61</v>
      </c>
      <c r="J543" s="589"/>
      <c r="L543" s="585" t="s">
        <v>3702</v>
      </c>
      <c r="M543" s="586">
        <f>IFERROR(VLOOKUP(L543,REAJUSTE!$O:$R,4,FALSE),"")</f>
        <v>1.024</v>
      </c>
    </row>
    <row r="544" spans="1:13" ht="24.95" customHeight="1" x14ac:dyDescent="0.2">
      <c r="A544" s="587">
        <v>40334</v>
      </c>
      <c r="B544" s="537" t="s">
        <v>3021</v>
      </c>
      <c r="C544" s="169" t="s">
        <v>742</v>
      </c>
      <c r="D544" s="588">
        <f t="shared" si="8"/>
        <v>795.22</v>
      </c>
      <c r="E544" s="371" t="s">
        <v>2962</v>
      </c>
      <c r="I544" s="589">
        <v>776.58</v>
      </c>
      <c r="J544" s="589"/>
      <c r="L544" s="585" t="s">
        <v>3702</v>
      </c>
      <c r="M544" s="586">
        <f>IFERROR(VLOOKUP(L544,REAJUSTE!$O:$R,4,FALSE),"")</f>
        <v>1.024</v>
      </c>
    </row>
    <row r="545" spans="1:13" ht="24.95" customHeight="1" x14ac:dyDescent="0.2">
      <c r="A545" s="587">
        <v>40333</v>
      </c>
      <c r="B545" s="537" t="s">
        <v>15523</v>
      </c>
      <c r="C545" s="169" t="s">
        <v>742</v>
      </c>
      <c r="D545" s="588">
        <f t="shared" si="8"/>
        <v>282.93</v>
      </c>
      <c r="E545" s="371" t="s">
        <v>2962</v>
      </c>
      <c r="I545" s="589">
        <v>276.3</v>
      </c>
      <c r="J545" s="589"/>
      <c r="L545" s="585" t="s">
        <v>3702</v>
      </c>
      <c r="M545" s="586">
        <f>IFERROR(VLOOKUP(L545,REAJUSTE!$O:$R,4,FALSE),"")</f>
        <v>1.024</v>
      </c>
    </row>
    <row r="546" spans="1:13" ht="24.95" customHeight="1" x14ac:dyDescent="0.2">
      <c r="A546" s="587">
        <v>40332</v>
      </c>
      <c r="B546" s="537" t="s">
        <v>15524</v>
      </c>
      <c r="C546" s="169" t="s">
        <v>742</v>
      </c>
      <c r="D546" s="588">
        <f t="shared" si="8"/>
        <v>397.61</v>
      </c>
      <c r="E546" s="371" t="s">
        <v>2962</v>
      </c>
      <c r="I546" s="589">
        <v>388.29</v>
      </c>
      <c r="J546" s="589"/>
      <c r="L546" s="585" t="s">
        <v>3702</v>
      </c>
      <c r="M546" s="586">
        <f>IFERROR(VLOOKUP(L546,REAJUSTE!$O:$R,4,FALSE),"")</f>
        <v>1.024</v>
      </c>
    </row>
    <row r="547" spans="1:13" ht="24.95" customHeight="1" x14ac:dyDescent="0.2">
      <c r="A547" s="587">
        <v>40675</v>
      </c>
      <c r="B547" s="537" t="s">
        <v>328</v>
      </c>
      <c r="C547" s="169" t="s">
        <v>15307</v>
      </c>
      <c r="D547" s="588">
        <f t="shared" si="8"/>
        <v>203.76</v>
      </c>
      <c r="E547" s="371"/>
      <c r="I547" s="589">
        <v>198.98</v>
      </c>
      <c r="J547" s="589"/>
      <c r="L547" s="585" t="s">
        <v>3702</v>
      </c>
      <c r="M547" s="586">
        <f>IFERROR(VLOOKUP(L547,REAJUSTE!$O:$R,4,FALSE),"")</f>
        <v>1.024</v>
      </c>
    </row>
    <row r="548" spans="1:13" ht="24.95" customHeight="1" x14ac:dyDescent="0.2">
      <c r="A548" s="587">
        <v>40673</v>
      </c>
      <c r="B548" s="537" t="s">
        <v>329</v>
      </c>
      <c r="C548" s="169" t="s">
        <v>15307</v>
      </c>
      <c r="D548" s="588">
        <f t="shared" si="8"/>
        <v>70.930000000000007</v>
      </c>
      <c r="E548" s="371"/>
      <c r="I548" s="589">
        <v>69.27</v>
      </c>
      <c r="J548" s="589"/>
      <c r="L548" s="585" t="s">
        <v>3702</v>
      </c>
      <c r="M548" s="586">
        <f>IFERROR(VLOOKUP(L548,REAJUSTE!$O:$R,4,FALSE),"")</f>
        <v>1.024</v>
      </c>
    </row>
    <row r="549" spans="1:13" ht="24.95" customHeight="1" x14ac:dyDescent="0.2">
      <c r="A549" s="587">
        <v>40674</v>
      </c>
      <c r="B549" s="537" t="s">
        <v>330</v>
      </c>
      <c r="C549" s="169" t="s">
        <v>15307</v>
      </c>
      <c r="D549" s="588">
        <f t="shared" si="8"/>
        <v>75.98</v>
      </c>
      <c r="E549" s="371"/>
      <c r="I549" s="589">
        <v>74.2</v>
      </c>
      <c r="J549" s="589"/>
      <c r="L549" s="585" t="s">
        <v>3702</v>
      </c>
      <c r="M549" s="586">
        <f>IFERROR(VLOOKUP(L549,REAJUSTE!$O:$R,4,FALSE),"")</f>
        <v>1.024</v>
      </c>
    </row>
    <row r="550" spans="1:13" ht="24.95" customHeight="1" x14ac:dyDescent="0.2">
      <c r="A550" s="587">
        <v>41037</v>
      </c>
      <c r="B550" s="537" t="s">
        <v>331</v>
      </c>
      <c r="C550" s="169" t="s">
        <v>779</v>
      </c>
      <c r="D550" s="588">
        <f t="shared" si="8"/>
        <v>65.86</v>
      </c>
      <c r="E550" s="371"/>
      <c r="I550" s="589">
        <v>64.319999999999993</v>
      </c>
      <c r="J550" s="589"/>
      <c r="L550" s="585" t="s">
        <v>3702</v>
      </c>
      <c r="M550" s="586">
        <f>IFERROR(VLOOKUP(L550,REAJUSTE!$O:$R,4,FALSE),"")</f>
        <v>1.024</v>
      </c>
    </row>
    <row r="551" spans="1:13" ht="24.95" customHeight="1" x14ac:dyDescent="0.2">
      <c r="A551" s="587">
        <v>40258</v>
      </c>
      <c r="B551" s="537" t="s">
        <v>3022</v>
      </c>
      <c r="C551" s="169" t="s">
        <v>741</v>
      </c>
      <c r="D551" s="588">
        <f t="shared" si="8"/>
        <v>59.77</v>
      </c>
      <c r="E551" s="371"/>
      <c r="I551" s="589">
        <v>58.37</v>
      </c>
      <c r="J551" s="589"/>
      <c r="L551" s="585" t="s">
        <v>3702</v>
      </c>
      <c r="M551" s="586">
        <f>IFERROR(VLOOKUP(L551,REAJUSTE!$O:$R,4,FALSE),"")</f>
        <v>1.024</v>
      </c>
    </row>
    <row r="552" spans="1:13" ht="24.95" customHeight="1" x14ac:dyDescent="0.2">
      <c r="A552" s="587">
        <v>40261</v>
      </c>
      <c r="B552" s="537" t="s">
        <v>3023</v>
      </c>
      <c r="C552" s="169" t="s">
        <v>741</v>
      </c>
      <c r="D552" s="588">
        <f t="shared" si="8"/>
        <v>68.209999999999994</v>
      </c>
      <c r="E552" s="371"/>
      <c r="I552" s="589">
        <v>66.61</v>
      </c>
      <c r="J552" s="589"/>
      <c r="L552" s="585" t="s">
        <v>3702</v>
      </c>
      <c r="M552" s="586">
        <f>IFERROR(VLOOKUP(L552,REAJUSTE!$O:$R,4,FALSE),"")</f>
        <v>1.024</v>
      </c>
    </row>
    <row r="553" spans="1:13" ht="24.95" customHeight="1" x14ac:dyDescent="0.2">
      <c r="A553" s="587">
        <v>40259</v>
      </c>
      <c r="B553" s="537" t="s">
        <v>3024</v>
      </c>
      <c r="C553" s="169" t="s">
        <v>741</v>
      </c>
      <c r="D553" s="588">
        <f t="shared" si="8"/>
        <v>88.09</v>
      </c>
      <c r="E553" s="371"/>
      <c r="I553" s="589">
        <v>86.03</v>
      </c>
      <c r="J553" s="589"/>
      <c r="L553" s="585" t="s">
        <v>3702</v>
      </c>
      <c r="M553" s="586">
        <f>IFERROR(VLOOKUP(L553,REAJUSTE!$O:$R,4,FALSE),"")</f>
        <v>1.024</v>
      </c>
    </row>
    <row r="554" spans="1:13" ht="24.95" customHeight="1" x14ac:dyDescent="0.2">
      <c r="A554" s="587">
        <v>40262</v>
      </c>
      <c r="B554" s="537" t="s">
        <v>3025</v>
      </c>
      <c r="C554" s="169" t="s">
        <v>741</v>
      </c>
      <c r="D554" s="588">
        <f t="shared" si="8"/>
        <v>96.53</v>
      </c>
      <c r="E554" s="371"/>
      <c r="I554" s="589">
        <v>94.27</v>
      </c>
      <c r="J554" s="589"/>
      <c r="L554" s="585" t="s">
        <v>3702</v>
      </c>
      <c r="M554" s="586">
        <f>IFERROR(VLOOKUP(L554,REAJUSTE!$O:$R,4,FALSE),"")</f>
        <v>1.024</v>
      </c>
    </row>
    <row r="555" spans="1:13" ht="24.95" customHeight="1" x14ac:dyDescent="0.2">
      <c r="A555" s="587">
        <v>40260</v>
      </c>
      <c r="B555" s="537" t="s">
        <v>3026</v>
      </c>
      <c r="C555" s="169" t="s">
        <v>741</v>
      </c>
      <c r="D555" s="588">
        <f t="shared" si="8"/>
        <v>130.57</v>
      </c>
      <c r="E555" s="371"/>
      <c r="I555" s="589">
        <v>127.51</v>
      </c>
      <c r="J555" s="589"/>
      <c r="L555" s="585" t="s">
        <v>3702</v>
      </c>
      <c r="M555" s="586">
        <f>IFERROR(VLOOKUP(L555,REAJUSTE!$O:$R,4,FALSE),"")</f>
        <v>1.024</v>
      </c>
    </row>
    <row r="556" spans="1:13" ht="24.95" customHeight="1" x14ac:dyDescent="0.2">
      <c r="A556" s="587">
        <v>40263</v>
      </c>
      <c r="B556" s="537" t="s">
        <v>3027</v>
      </c>
      <c r="C556" s="169" t="s">
        <v>741</v>
      </c>
      <c r="D556" s="588">
        <f t="shared" si="8"/>
        <v>139.02000000000001</v>
      </c>
      <c r="E556" s="371"/>
      <c r="I556" s="589">
        <v>135.76</v>
      </c>
      <c r="J556" s="589"/>
      <c r="L556" s="585" t="s">
        <v>3702</v>
      </c>
      <c r="M556" s="586">
        <f>IFERROR(VLOOKUP(L556,REAJUSTE!$O:$R,4,FALSE),"")</f>
        <v>1.024</v>
      </c>
    </row>
    <row r="557" spans="1:13" ht="24.95" customHeight="1" x14ac:dyDescent="0.2">
      <c r="A557" s="587">
        <v>40267</v>
      </c>
      <c r="B557" s="537" t="s">
        <v>3028</v>
      </c>
      <c r="C557" s="169" t="s">
        <v>741</v>
      </c>
      <c r="D557" s="588">
        <f t="shared" si="8"/>
        <v>143.16999999999999</v>
      </c>
      <c r="E557" s="371"/>
      <c r="I557" s="589">
        <v>139.81</v>
      </c>
      <c r="J557" s="589"/>
      <c r="L557" s="585" t="s">
        <v>3702</v>
      </c>
      <c r="M557" s="586">
        <f>IFERROR(VLOOKUP(L557,REAJUSTE!$O:$R,4,FALSE),"")</f>
        <v>1.024</v>
      </c>
    </row>
    <row r="558" spans="1:13" ht="24.95" customHeight="1" x14ac:dyDescent="0.2">
      <c r="A558" s="587">
        <v>40264</v>
      </c>
      <c r="B558" s="537" t="s">
        <v>3029</v>
      </c>
      <c r="C558" s="169" t="s">
        <v>741</v>
      </c>
      <c r="D558" s="588">
        <f t="shared" si="8"/>
        <v>134.72999999999999</v>
      </c>
      <c r="E558" s="371"/>
      <c r="I558" s="589">
        <v>131.57</v>
      </c>
      <c r="J558" s="589"/>
      <c r="L558" s="585" t="s">
        <v>3702</v>
      </c>
      <c r="M558" s="586">
        <f>IFERROR(VLOOKUP(L558,REAJUSTE!$O:$R,4,FALSE),"")</f>
        <v>1.024</v>
      </c>
    </row>
    <row r="559" spans="1:13" ht="24.95" customHeight="1" x14ac:dyDescent="0.2">
      <c r="A559" s="587">
        <v>40268</v>
      </c>
      <c r="B559" s="537" t="s">
        <v>3030</v>
      </c>
      <c r="C559" s="169" t="s">
        <v>741</v>
      </c>
      <c r="D559" s="588">
        <f t="shared" si="8"/>
        <v>176.11</v>
      </c>
      <c r="E559" s="371"/>
      <c r="I559" s="589">
        <v>171.98</v>
      </c>
      <c r="J559" s="589"/>
      <c r="L559" s="585" t="s">
        <v>3702</v>
      </c>
      <c r="M559" s="586">
        <f>IFERROR(VLOOKUP(L559,REAJUSTE!$O:$R,4,FALSE),"")</f>
        <v>1.024</v>
      </c>
    </row>
    <row r="560" spans="1:13" ht="24.95" customHeight="1" x14ac:dyDescent="0.2">
      <c r="A560" s="587">
        <v>40265</v>
      </c>
      <c r="B560" s="537" t="s">
        <v>3031</v>
      </c>
      <c r="C560" s="169" t="s">
        <v>741</v>
      </c>
      <c r="D560" s="588">
        <f t="shared" si="8"/>
        <v>167.66</v>
      </c>
      <c r="E560" s="371"/>
      <c r="I560" s="589">
        <v>163.72999999999999</v>
      </c>
      <c r="J560" s="589"/>
      <c r="L560" s="585" t="s">
        <v>3702</v>
      </c>
      <c r="M560" s="586">
        <f>IFERROR(VLOOKUP(L560,REAJUSTE!$O:$R,4,FALSE),"")</f>
        <v>1.024</v>
      </c>
    </row>
    <row r="561" spans="1:13" ht="24.95" customHeight="1" x14ac:dyDescent="0.2">
      <c r="A561" s="587">
        <v>40269</v>
      </c>
      <c r="B561" s="537" t="s">
        <v>3032</v>
      </c>
      <c r="C561" s="169" t="s">
        <v>741</v>
      </c>
      <c r="D561" s="588">
        <f t="shared" si="8"/>
        <v>306.23</v>
      </c>
      <c r="E561" s="371"/>
      <c r="I561" s="589">
        <v>299.05</v>
      </c>
      <c r="J561" s="589"/>
      <c r="L561" s="585" t="s">
        <v>3702</v>
      </c>
      <c r="M561" s="586">
        <f>IFERROR(VLOOKUP(L561,REAJUSTE!$O:$R,4,FALSE),"")</f>
        <v>1.024</v>
      </c>
    </row>
    <row r="562" spans="1:13" ht="24.95" customHeight="1" x14ac:dyDescent="0.2">
      <c r="A562" s="587">
        <v>40266</v>
      </c>
      <c r="B562" s="537" t="s">
        <v>3033</v>
      </c>
      <c r="C562" s="169" t="s">
        <v>741</v>
      </c>
      <c r="D562" s="588">
        <f t="shared" si="8"/>
        <v>297.79000000000002</v>
      </c>
      <c r="E562" s="371"/>
      <c r="I562" s="589">
        <v>290.81</v>
      </c>
      <c r="J562" s="589"/>
      <c r="L562" s="585" t="s">
        <v>3702</v>
      </c>
      <c r="M562" s="586">
        <f>IFERROR(VLOOKUP(L562,REAJUSTE!$O:$R,4,FALSE),"")</f>
        <v>1.024</v>
      </c>
    </row>
    <row r="563" spans="1:13" ht="24.95" customHeight="1" x14ac:dyDescent="0.2">
      <c r="A563" s="587">
        <v>40276</v>
      </c>
      <c r="B563" s="537" t="s">
        <v>3034</v>
      </c>
      <c r="C563" s="169" t="s">
        <v>741</v>
      </c>
      <c r="D563" s="588">
        <f t="shared" si="8"/>
        <v>251.76</v>
      </c>
      <c r="E563" s="371"/>
      <c r="I563" s="589">
        <v>245.86</v>
      </c>
      <c r="J563" s="589"/>
      <c r="L563" s="585" t="s">
        <v>3702</v>
      </c>
      <c r="M563" s="586">
        <f>IFERROR(VLOOKUP(L563,REAJUSTE!$O:$R,4,FALSE),"")</f>
        <v>1.024</v>
      </c>
    </row>
    <row r="564" spans="1:13" ht="24.95" customHeight="1" x14ac:dyDescent="0.2">
      <c r="A564" s="587">
        <v>40256</v>
      </c>
      <c r="B564" s="537" t="s">
        <v>3035</v>
      </c>
      <c r="C564" s="169" t="s">
        <v>741</v>
      </c>
      <c r="D564" s="588">
        <f t="shared" si="8"/>
        <v>88.09</v>
      </c>
      <c r="E564" s="371"/>
      <c r="I564" s="589">
        <v>86.03</v>
      </c>
      <c r="J564" s="589"/>
      <c r="L564" s="585" t="s">
        <v>3702</v>
      </c>
      <c r="M564" s="586">
        <f>IFERROR(VLOOKUP(L564,REAJUSTE!$O:$R,4,FALSE),"")</f>
        <v>1.024</v>
      </c>
    </row>
    <row r="565" spans="1:13" ht="24.95" customHeight="1" x14ac:dyDescent="0.2">
      <c r="A565" s="587">
        <v>40257</v>
      </c>
      <c r="B565" s="537" t="s">
        <v>3036</v>
      </c>
      <c r="C565" s="169" t="s">
        <v>741</v>
      </c>
      <c r="D565" s="588">
        <f t="shared" si="8"/>
        <v>200.53</v>
      </c>
      <c r="E565" s="371"/>
      <c r="I565" s="589">
        <v>195.83</v>
      </c>
      <c r="J565" s="589"/>
      <c r="L565" s="585" t="s">
        <v>3702</v>
      </c>
      <c r="M565" s="586">
        <f>IFERROR(VLOOKUP(L565,REAJUSTE!$O:$R,4,FALSE),"")</f>
        <v>1.024</v>
      </c>
    </row>
    <row r="566" spans="1:13" ht="24.95" customHeight="1" x14ac:dyDescent="0.2">
      <c r="A566" s="587">
        <v>41192</v>
      </c>
      <c r="B566" s="537" t="s">
        <v>15525</v>
      </c>
      <c r="C566" s="169" t="s">
        <v>741</v>
      </c>
      <c r="D566" s="588">
        <f t="shared" si="8"/>
        <v>222.94</v>
      </c>
      <c r="E566" s="371" t="s">
        <v>2962</v>
      </c>
      <c r="I566" s="589">
        <v>217.71</v>
      </c>
      <c r="J566" s="589"/>
      <c r="L566" s="585" t="s">
        <v>3702</v>
      </c>
      <c r="M566" s="586">
        <f>IFERROR(VLOOKUP(L566,REAJUSTE!$O:$R,4,FALSE),"")</f>
        <v>1.024</v>
      </c>
    </row>
    <row r="567" spans="1:13" ht="24.95" customHeight="1" x14ac:dyDescent="0.2">
      <c r="A567" s="587">
        <v>41198</v>
      </c>
      <c r="B567" s="537" t="s">
        <v>15526</v>
      </c>
      <c r="C567" s="169" t="s">
        <v>741</v>
      </c>
      <c r="D567" s="588">
        <f t="shared" si="8"/>
        <v>225.05</v>
      </c>
      <c r="E567" s="371" t="s">
        <v>2962</v>
      </c>
      <c r="I567" s="589">
        <v>219.78</v>
      </c>
      <c r="J567" s="589"/>
      <c r="L567" s="585" t="s">
        <v>3702</v>
      </c>
      <c r="M567" s="586">
        <f>IFERROR(VLOOKUP(L567,REAJUSTE!$O:$R,4,FALSE),"")</f>
        <v>1.024</v>
      </c>
    </row>
    <row r="568" spans="1:13" ht="24.95" customHeight="1" x14ac:dyDescent="0.2">
      <c r="A568" s="587">
        <v>40282</v>
      </c>
      <c r="B568" s="537" t="s">
        <v>3037</v>
      </c>
      <c r="C568" s="169" t="s">
        <v>741</v>
      </c>
      <c r="D568" s="588">
        <f t="shared" si="8"/>
        <v>11.99</v>
      </c>
      <c r="E568" s="371"/>
      <c r="I568" s="589">
        <v>11.71</v>
      </c>
      <c r="J568" s="589"/>
      <c r="L568" s="585" t="s">
        <v>3702</v>
      </c>
      <c r="M568" s="586">
        <f>IFERROR(VLOOKUP(L568,REAJUSTE!$O:$R,4,FALSE),"")</f>
        <v>1.024</v>
      </c>
    </row>
    <row r="569" spans="1:13" ht="24.95" customHeight="1" x14ac:dyDescent="0.2">
      <c r="A569" s="587">
        <v>40285</v>
      </c>
      <c r="B569" s="537" t="s">
        <v>3038</v>
      </c>
      <c r="C569" s="169" t="s">
        <v>741</v>
      </c>
      <c r="D569" s="588">
        <f t="shared" si="8"/>
        <v>20.440000000000001</v>
      </c>
      <c r="E569" s="371"/>
      <c r="I569" s="589">
        <v>19.96</v>
      </c>
      <c r="J569" s="589"/>
      <c r="L569" s="585" t="s">
        <v>3702</v>
      </c>
      <c r="M569" s="586">
        <f>IFERROR(VLOOKUP(L569,REAJUSTE!$O:$R,4,FALSE),"")</f>
        <v>1.024</v>
      </c>
    </row>
    <row r="570" spans="1:13" ht="24.95" customHeight="1" x14ac:dyDescent="0.2">
      <c r="A570" s="587">
        <v>40283</v>
      </c>
      <c r="B570" s="537" t="s">
        <v>3039</v>
      </c>
      <c r="C570" s="169" t="s">
        <v>741</v>
      </c>
      <c r="D570" s="588">
        <f t="shared" si="8"/>
        <v>13.19</v>
      </c>
      <c r="E570" s="371"/>
      <c r="I570" s="589">
        <v>12.88</v>
      </c>
      <c r="J570" s="589"/>
      <c r="L570" s="585" t="s">
        <v>3702</v>
      </c>
      <c r="M570" s="586">
        <f>IFERROR(VLOOKUP(L570,REAJUSTE!$O:$R,4,FALSE),"")</f>
        <v>1.024</v>
      </c>
    </row>
    <row r="571" spans="1:13" ht="24.95" customHeight="1" x14ac:dyDescent="0.2">
      <c r="A571" s="587">
        <v>40286</v>
      </c>
      <c r="B571" s="537" t="s">
        <v>3040</v>
      </c>
      <c r="C571" s="169" t="s">
        <v>741</v>
      </c>
      <c r="D571" s="588">
        <f t="shared" si="8"/>
        <v>21.63</v>
      </c>
      <c r="E571" s="371"/>
      <c r="I571" s="589">
        <v>21.12</v>
      </c>
      <c r="J571" s="589"/>
      <c r="L571" s="585" t="s">
        <v>3702</v>
      </c>
      <c r="M571" s="586">
        <f>IFERROR(VLOOKUP(L571,REAJUSTE!$O:$R,4,FALSE),"")</f>
        <v>1.024</v>
      </c>
    </row>
    <row r="572" spans="1:13" ht="24.95" customHeight="1" x14ac:dyDescent="0.2">
      <c r="A572" s="587">
        <v>40284</v>
      </c>
      <c r="B572" s="537" t="s">
        <v>3041</v>
      </c>
      <c r="C572" s="169" t="s">
        <v>741</v>
      </c>
      <c r="D572" s="588">
        <f t="shared" si="8"/>
        <v>15.52</v>
      </c>
      <c r="E572" s="371"/>
      <c r="I572" s="589">
        <v>15.16</v>
      </c>
      <c r="J572" s="589"/>
      <c r="L572" s="585" t="s">
        <v>3702</v>
      </c>
      <c r="M572" s="586">
        <f>IFERROR(VLOOKUP(L572,REAJUSTE!$O:$R,4,FALSE),"")</f>
        <v>1.024</v>
      </c>
    </row>
    <row r="573" spans="1:13" ht="24.95" customHeight="1" x14ac:dyDescent="0.2">
      <c r="A573" s="587">
        <v>40287</v>
      </c>
      <c r="B573" s="537" t="s">
        <v>3042</v>
      </c>
      <c r="C573" s="169" t="s">
        <v>741</v>
      </c>
      <c r="D573" s="588">
        <f t="shared" si="8"/>
        <v>23.97</v>
      </c>
      <c r="E573" s="371"/>
      <c r="I573" s="589">
        <v>23.41</v>
      </c>
      <c r="J573" s="589"/>
      <c r="L573" s="585" t="s">
        <v>3702</v>
      </c>
      <c r="M573" s="586">
        <f>IFERROR(VLOOKUP(L573,REAJUSTE!$O:$R,4,FALSE),"")</f>
        <v>1.024</v>
      </c>
    </row>
    <row r="574" spans="1:13" ht="24.95" customHeight="1" x14ac:dyDescent="0.2">
      <c r="A574" s="587">
        <v>40288</v>
      </c>
      <c r="B574" s="537" t="s">
        <v>3043</v>
      </c>
      <c r="C574" s="169" t="s">
        <v>741</v>
      </c>
      <c r="D574" s="588">
        <f t="shared" si="8"/>
        <v>22.01</v>
      </c>
      <c r="E574" s="371"/>
      <c r="I574" s="589">
        <v>21.49</v>
      </c>
      <c r="J574" s="589"/>
      <c r="L574" s="585" t="s">
        <v>3702</v>
      </c>
      <c r="M574" s="586">
        <f>IFERROR(VLOOKUP(L574,REAJUSTE!$O:$R,4,FALSE),"")</f>
        <v>1.024</v>
      </c>
    </row>
    <row r="575" spans="1:13" ht="24.95" customHeight="1" x14ac:dyDescent="0.2">
      <c r="A575" s="587">
        <v>40291</v>
      </c>
      <c r="B575" s="537" t="s">
        <v>3044</v>
      </c>
      <c r="C575" s="169" t="s">
        <v>741</v>
      </c>
      <c r="D575" s="588">
        <f t="shared" si="8"/>
        <v>30.44</v>
      </c>
      <c r="E575" s="371"/>
      <c r="I575" s="589">
        <v>29.73</v>
      </c>
      <c r="J575" s="589"/>
      <c r="L575" s="585" t="s">
        <v>3702</v>
      </c>
      <c r="M575" s="586">
        <f>IFERROR(VLOOKUP(L575,REAJUSTE!$O:$R,4,FALSE),"")</f>
        <v>1.024</v>
      </c>
    </row>
    <row r="576" spans="1:13" ht="24.95" customHeight="1" x14ac:dyDescent="0.2">
      <c r="A576" s="587">
        <v>40289</v>
      </c>
      <c r="B576" s="537" t="s">
        <v>3045</v>
      </c>
      <c r="C576" s="169" t="s">
        <v>741</v>
      </c>
      <c r="D576" s="588">
        <f t="shared" si="8"/>
        <v>26.4</v>
      </c>
      <c r="E576" s="371"/>
      <c r="I576" s="589">
        <v>25.78</v>
      </c>
      <c r="J576" s="589"/>
      <c r="L576" s="585" t="s">
        <v>3702</v>
      </c>
      <c r="M576" s="586">
        <f>IFERROR(VLOOKUP(L576,REAJUSTE!$O:$R,4,FALSE),"")</f>
        <v>1.024</v>
      </c>
    </row>
    <row r="577" spans="1:13" ht="24.95" customHeight="1" x14ac:dyDescent="0.2">
      <c r="A577" s="587">
        <v>40292</v>
      </c>
      <c r="B577" s="537" t="s">
        <v>3046</v>
      </c>
      <c r="C577" s="169" t="s">
        <v>741</v>
      </c>
      <c r="D577" s="588">
        <f t="shared" si="8"/>
        <v>34.840000000000003</v>
      </c>
      <c r="E577" s="371"/>
      <c r="I577" s="589">
        <v>34.020000000000003</v>
      </c>
      <c r="J577" s="589"/>
      <c r="L577" s="585" t="s">
        <v>3702</v>
      </c>
      <c r="M577" s="586">
        <f>IFERROR(VLOOKUP(L577,REAJUSTE!$O:$R,4,FALSE),"")</f>
        <v>1.024</v>
      </c>
    </row>
    <row r="578" spans="1:13" ht="24.95" customHeight="1" x14ac:dyDescent="0.2">
      <c r="A578" s="587">
        <v>40290</v>
      </c>
      <c r="B578" s="537" t="s">
        <v>3047</v>
      </c>
      <c r="C578" s="169" t="s">
        <v>741</v>
      </c>
      <c r="D578" s="588">
        <f t="shared" si="8"/>
        <v>33</v>
      </c>
      <c r="E578" s="371"/>
      <c r="I578" s="589">
        <v>32.229999999999997</v>
      </c>
      <c r="J578" s="589"/>
      <c r="L578" s="585" t="s">
        <v>3702</v>
      </c>
      <c r="M578" s="586">
        <f>IFERROR(VLOOKUP(L578,REAJUSTE!$O:$R,4,FALSE),"")</f>
        <v>1.024</v>
      </c>
    </row>
    <row r="579" spans="1:13" ht="24.95" customHeight="1" x14ac:dyDescent="0.2">
      <c r="A579" s="587">
        <v>40293</v>
      </c>
      <c r="B579" s="537" t="s">
        <v>3048</v>
      </c>
      <c r="C579" s="169" t="s">
        <v>741</v>
      </c>
      <c r="D579" s="588">
        <f t="shared" si="8"/>
        <v>41.45</v>
      </c>
      <c r="E579" s="371"/>
      <c r="I579" s="589">
        <v>40.479999999999997</v>
      </c>
      <c r="J579" s="589"/>
      <c r="L579" s="585" t="s">
        <v>3702</v>
      </c>
      <c r="M579" s="586">
        <f>IFERROR(VLOOKUP(L579,REAJUSTE!$O:$R,4,FALSE),"")</f>
        <v>1.024</v>
      </c>
    </row>
    <row r="580" spans="1:13" ht="24.95" customHeight="1" x14ac:dyDescent="0.2">
      <c r="A580" s="587">
        <v>40294</v>
      </c>
      <c r="B580" s="537" t="s">
        <v>3049</v>
      </c>
      <c r="C580" s="169" t="s">
        <v>741</v>
      </c>
      <c r="D580" s="588">
        <f t="shared" si="8"/>
        <v>128.63</v>
      </c>
      <c r="E580" s="371"/>
      <c r="I580" s="589">
        <v>125.62</v>
      </c>
      <c r="J580" s="589"/>
      <c r="L580" s="585" t="s">
        <v>3702</v>
      </c>
      <c r="M580" s="586">
        <f>IFERROR(VLOOKUP(L580,REAJUSTE!$O:$R,4,FALSE),"")</f>
        <v>1.024</v>
      </c>
    </row>
    <row r="581" spans="1:13" ht="24.95" customHeight="1" x14ac:dyDescent="0.2">
      <c r="A581" s="587">
        <v>40297</v>
      </c>
      <c r="B581" s="537" t="s">
        <v>3050</v>
      </c>
      <c r="C581" s="169" t="s">
        <v>741</v>
      </c>
      <c r="D581" s="588">
        <f t="shared" si="8"/>
        <v>137.07</v>
      </c>
      <c r="E581" s="371"/>
      <c r="I581" s="589">
        <v>133.86000000000001</v>
      </c>
      <c r="J581" s="589"/>
      <c r="L581" s="585" t="s">
        <v>3702</v>
      </c>
      <c r="M581" s="586">
        <f>IFERROR(VLOOKUP(L581,REAJUSTE!$O:$R,4,FALSE),"")</f>
        <v>1.024</v>
      </c>
    </row>
    <row r="582" spans="1:13" ht="24.95" customHeight="1" x14ac:dyDescent="0.2">
      <c r="A582" s="587">
        <v>40295</v>
      </c>
      <c r="B582" s="537" t="s">
        <v>3051</v>
      </c>
      <c r="C582" s="169" t="s">
        <v>741</v>
      </c>
      <c r="D582" s="588">
        <f t="shared" ref="D582:D645" si="9">IFERROR(ROUND(I582*M582,2),"")</f>
        <v>143.56</v>
      </c>
      <c r="E582" s="371"/>
      <c r="I582" s="589">
        <v>140.19999999999999</v>
      </c>
      <c r="J582" s="589"/>
      <c r="L582" s="585" t="s">
        <v>3702</v>
      </c>
      <c r="M582" s="586">
        <f>IFERROR(VLOOKUP(L582,REAJUSTE!$O:$R,4,FALSE),"")</f>
        <v>1.024</v>
      </c>
    </row>
    <row r="583" spans="1:13" ht="24.95" customHeight="1" x14ac:dyDescent="0.2">
      <c r="A583" s="587">
        <v>40298</v>
      </c>
      <c r="B583" s="537" t="s">
        <v>3052</v>
      </c>
      <c r="C583" s="169" t="s">
        <v>741</v>
      </c>
      <c r="D583" s="588">
        <f t="shared" si="9"/>
        <v>152.01</v>
      </c>
      <c r="E583" s="371"/>
      <c r="I583" s="589">
        <v>148.44999999999999</v>
      </c>
      <c r="J583" s="589"/>
      <c r="L583" s="585" t="s">
        <v>3702</v>
      </c>
      <c r="M583" s="586">
        <f>IFERROR(VLOOKUP(L583,REAJUSTE!$O:$R,4,FALSE),"")</f>
        <v>1.024</v>
      </c>
    </row>
    <row r="584" spans="1:13" ht="24.95" customHeight="1" x14ac:dyDescent="0.2">
      <c r="A584" s="587">
        <v>40296</v>
      </c>
      <c r="B584" s="537" t="s">
        <v>3053</v>
      </c>
      <c r="C584" s="169" t="s">
        <v>741</v>
      </c>
      <c r="D584" s="588">
        <f t="shared" si="9"/>
        <v>170.8</v>
      </c>
      <c r="E584" s="371"/>
      <c r="I584" s="589">
        <v>166.8</v>
      </c>
      <c r="J584" s="589"/>
      <c r="L584" s="585" t="s">
        <v>3702</v>
      </c>
      <c r="M584" s="586">
        <f>IFERROR(VLOOKUP(L584,REAJUSTE!$O:$R,4,FALSE),"")</f>
        <v>1.024</v>
      </c>
    </row>
    <row r="585" spans="1:13" ht="24.95" customHeight="1" x14ac:dyDescent="0.2">
      <c r="A585" s="587">
        <v>40299</v>
      </c>
      <c r="B585" s="537" t="s">
        <v>3054</v>
      </c>
      <c r="C585" s="169" t="s">
        <v>741</v>
      </c>
      <c r="D585" s="588">
        <f t="shared" si="9"/>
        <v>179.25</v>
      </c>
      <c r="E585" s="371"/>
      <c r="I585" s="589">
        <v>175.05</v>
      </c>
      <c r="J585" s="589"/>
      <c r="L585" s="585" t="s">
        <v>3702</v>
      </c>
      <c r="M585" s="586">
        <f>IFERROR(VLOOKUP(L585,REAJUSTE!$O:$R,4,FALSE),"")</f>
        <v>1.024</v>
      </c>
    </row>
    <row r="586" spans="1:13" ht="24.95" customHeight="1" x14ac:dyDescent="0.2">
      <c r="A586" s="587">
        <v>40327</v>
      </c>
      <c r="B586" s="537" t="s">
        <v>332</v>
      </c>
      <c r="C586" s="169" t="s">
        <v>742</v>
      </c>
      <c r="D586" s="588">
        <f t="shared" si="9"/>
        <v>193.34</v>
      </c>
      <c r="E586" s="371" t="s">
        <v>2962</v>
      </c>
      <c r="I586" s="589">
        <v>188.81</v>
      </c>
      <c r="J586" s="589"/>
      <c r="L586" s="585" t="s">
        <v>3702</v>
      </c>
      <c r="M586" s="586">
        <f>IFERROR(VLOOKUP(L586,REAJUSTE!$O:$R,4,FALSE),"")</f>
        <v>1.024</v>
      </c>
    </row>
    <row r="587" spans="1:13" ht="24.95" customHeight="1" x14ac:dyDescent="0.2">
      <c r="A587" s="587">
        <v>40328</v>
      </c>
      <c r="B587" s="537" t="s">
        <v>15527</v>
      </c>
      <c r="C587" s="169" t="s">
        <v>741</v>
      </c>
      <c r="D587" s="588">
        <f t="shared" si="9"/>
        <v>124.3</v>
      </c>
      <c r="E587" s="371" t="s">
        <v>2962</v>
      </c>
      <c r="I587" s="589">
        <v>121.39</v>
      </c>
      <c r="J587" s="589"/>
      <c r="L587" s="585" t="s">
        <v>3702</v>
      </c>
      <c r="M587" s="586">
        <f>IFERROR(VLOOKUP(L587,REAJUSTE!$O:$R,4,FALSE),"")</f>
        <v>1.024</v>
      </c>
    </row>
    <row r="588" spans="1:13" ht="24.95" customHeight="1" x14ac:dyDescent="0.2">
      <c r="A588" s="587">
        <v>43332</v>
      </c>
      <c r="B588" s="537" t="s">
        <v>19362</v>
      </c>
      <c r="C588" s="169" t="s">
        <v>15528</v>
      </c>
      <c r="D588" s="588">
        <f t="shared" si="9"/>
        <v>6194.58</v>
      </c>
      <c r="E588" s="371"/>
      <c r="I588" s="590">
        <v>6049.39</v>
      </c>
      <c r="J588" s="590"/>
      <c r="L588" s="585" t="s">
        <v>3702</v>
      </c>
      <c r="M588" s="586">
        <f>IFERROR(VLOOKUP(L588,REAJUSTE!$O:$R,4,FALSE),"")</f>
        <v>1.024</v>
      </c>
    </row>
    <row r="589" spans="1:13" ht="24.95" customHeight="1" x14ac:dyDescent="0.2">
      <c r="A589" s="587">
        <v>40316</v>
      </c>
      <c r="B589" s="537" t="s">
        <v>333</v>
      </c>
      <c r="C589" s="169" t="s">
        <v>742</v>
      </c>
      <c r="D589" s="588">
        <f t="shared" si="9"/>
        <v>74.150000000000006</v>
      </c>
      <c r="E589" s="371" t="s">
        <v>2962</v>
      </c>
      <c r="I589" s="589">
        <v>72.41</v>
      </c>
      <c r="J589" s="589"/>
      <c r="L589" s="585" t="s">
        <v>3702</v>
      </c>
      <c r="M589" s="586">
        <f>IFERROR(VLOOKUP(L589,REAJUSTE!$O:$R,4,FALSE),"")</f>
        <v>1.024</v>
      </c>
    </row>
    <row r="590" spans="1:13" ht="24.95" customHeight="1" x14ac:dyDescent="0.2">
      <c r="A590" s="587">
        <v>40317</v>
      </c>
      <c r="B590" s="537" t="s">
        <v>15529</v>
      </c>
      <c r="C590" s="169" t="s">
        <v>742</v>
      </c>
      <c r="D590" s="588">
        <f t="shared" si="9"/>
        <v>63.95</v>
      </c>
      <c r="E590" s="371" t="s">
        <v>2962</v>
      </c>
      <c r="I590" s="589">
        <v>62.45</v>
      </c>
      <c r="J590" s="589"/>
      <c r="L590" s="585" t="s">
        <v>3702</v>
      </c>
      <c r="M590" s="586">
        <f>IFERROR(VLOOKUP(L590,REAJUSTE!$O:$R,4,FALSE),"")</f>
        <v>1.024</v>
      </c>
    </row>
    <row r="591" spans="1:13" ht="24.95" customHeight="1" x14ac:dyDescent="0.2">
      <c r="A591" s="587">
        <v>40318</v>
      </c>
      <c r="B591" s="537" t="s">
        <v>334</v>
      </c>
      <c r="C591" s="169" t="s">
        <v>742</v>
      </c>
      <c r="D591" s="588">
        <f t="shared" si="9"/>
        <v>7.51</v>
      </c>
      <c r="E591" s="371"/>
      <c r="I591" s="589">
        <v>7.33</v>
      </c>
      <c r="J591" s="589"/>
      <c r="L591" s="585" t="s">
        <v>3702</v>
      </c>
      <c r="M591" s="586">
        <f>IFERROR(VLOOKUP(L591,REAJUSTE!$O:$R,4,FALSE),"")</f>
        <v>1.024</v>
      </c>
    </row>
    <row r="592" spans="1:13" ht="24.95" customHeight="1" x14ac:dyDescent="0.2">
      <c r="A592" s="587">
        <v>40311</v>
      </c>
      <c r="B592" s="537" t="s">
        <v>15530</v>
      </c>
      <c r="C592" s="169" t="s">
        <v>742</v>
      </c>
      <c r="D592" s="588">
        <f t="shared" si="9"/>
        <v>106.85</v>
      </c>
      <c r="E592" s="371" t="s">
        <v>2962</v>
      </c>
      <c r="I592" s="589">
        <v>104.35</v>
      </c>
      <c r="J592" s="589"/>
      <c r="L592" s="585" t="s">
        <v>3702</v>
      </c>
      <c r="M592" s="586">
        <f>IFERROR(VLOOKUP(L592,REAJUSTE!$O:$R,4,FALSE),"")</f>
        <v>1.024</v>
      </c>
    </row>
    <row r="593" spans="1:13" ht="24.95" customHeight="1" x14ac:dyDescent="0.2">
      <c r="A593" s="587">
        <v>40312</v>
      </c>
      <c r="B593" s="537" t="s">
        <v>19088</v>
      </c>
      <c r="C593" s="169" t="s">
        <v>742</v>
      </c>
      <c r="D593" s="588">
        <f t="shared" si="9"/>
        <v>89.21</v>
      </c>
      <c r="E593" s="371" t="s">
        <v>2962</v>
      </c>
      <c r="I593" s="589">
        <v>87.12</v>
      </c>
      <c r="J593" s="589"/>
      <c r="L593" s="585" t="s">
        <v>3702</v>
      </c>
      <c r="M593" s="586">
        <f>IFERROR(VLOOKUP(L593,REAJUSTE!$O:$R,4,FALSE),"")</f>
        <v>1.024</v>
      </c>
    </row>
    <row r="594" spans="1:13" ht="24.95" customHeight="1" x14ac:dyDescent="0.2">
      <c r="A594" s="587">
        <v>40313</v>
      </c>
      <c r="B594" s="537" t="s">
        <v>19363</v>
      </c>
      <c r="C594" s="169" t="s">
        <v>742</v>
      </c>
      <c r="D594" s="588">
        <f t="shared" si="9"/>
        <v>75.430000000000007</v>
      </c>
      <c r="E594" s="371" t="s">
        <v>2962</v>
      </c>
      <c r="I594" s="589">
        <v>73.66</v>
      </c>
      <c r="J594" s="589"/>
      <c r="L594" s="585" t="s">
        <v>3702</v>
      </c>
      <c r="M594" s="586">
        <f>IFERROR(VLOOKUP(L594,REAJUSTE!$O:$R,4,FALSE),"")</f>
        <v>1.024</v>
      </c>
    </row>
    <row r="595" spans="1:13" ht="24.95" customHeight="1" x14ac:dyDescent="0.2">
      <c r="A595" s="587">
        <v>40310</v>
      </c>
      <c r="B595" s="537" t="s">
        <v>19089</v>
      </c>
      <c r="C595" s="169" t="s">
        <v>742</v>
      </c>
      <c r="D595" s="588">
        <f t="shared" si="9"/>
        <v>157.54</v>
      </c>
      <c r="E595" s="371" t="s">
        <v>2962</v>
      </c>
      <c r="I595" s="589">
        <v>153.85</v>
      </c>
      <c r="J595" s="589"/>
      <c r="L595" s="585" t="s">
        <v>3702</v>
      </c>
      <c r="M595" s="586">
        <f>IFERROR(VLOOKUP(L595,REAJUSTE!$O:$R,4,FALSE),"")</f>
        <v>1.024</v>
      </c>
    </row>
    <row r="596" spans="1:13" ht="24.95" customHeight="1" x14ac:dyDescent="0.2">
      <c r="A596" s="587">
        <v>40748</v>
      </c>
      <c r="B596" s="537" t="s">
        <v>19090</v>
      </c>
      <c r="C596" s="169" t="s">
        <v>742</v>
      </c>
      <c r="D596" s="588">
        <f t="shared" si="9"/>
        <v>261.07</v>
      </c>
      <c r="E596" s="371"/>
      <c r="I596" s="589">
        <v>254.95</v>
      </c>
      <c r="J596" s="589"/>
      <c r="L596" s="585" t="s">
        <v>3702</v>
      </c>
      <c r="M596" s="586">
        <f>IFERROR(VLOOKUP(L596,REAJUSTE!$O:$R,4,FALSE),"")</f>
        <v>1.024</v>
      </c>
    </row>
    <row r="597" spans="1:13" ht="24.95" customHeight="1" x14ac:dyDescent="0.2">
      <c r="A597" s="587">
        <v>40726</v>
      </c>
      <c r="B597" s="537" t="s">
        <v>19091</v>
      </c>
      <c r="C597" s="169" t="s">
        <v>741</v>
      </c>
      <c r="D597" s="588">
        <f t="shared" si="9"/>
        <v>584.72</v>
      </c>
      <c r="E597" s="371" t="s">
        <v>2962</v>
      </c>
      <c r="I597" s="589">
        <v>571.02</v>
      </c>
      <c r="J597" s="589"/>
      <c r="L597" s="585" t="s">
        <v>3702</v>
      </c>
      <c r="M597" s="586">
        <f>IFERROR(VLOOKUP(L597,REAJUSTE!$O:$R,4,FALSE),"")</f>
        <v>1.024</v>
      </c>
    </row>
    <row r="598" spans="1:13" ht="24.95" customHeight="1" x14ac:dyDescent="0.2">
      <c r="A598" s="587">
        <v>40725</v>
      </c>
      <c r="B598" s="537" t="s">
        <v>335</v>
      </c>
      <c r="C598" s="169" t="s">
        <v>741</v>
      </c>
      <c r="D598" s="588">
        <f t="shared" si="9"/>
        <v>581.16</v>
      </c>
      <c r="E598" s="371" t="s">
        <v>2962</v>
      </c>
      <c r="I598" s="589">
        <v>567.54</v>
      </c>
      <c r="J598" s="589"/>
      <c r="L598" s="585" t="s">
        <v>3702</v>
      </c>
      <c r="M598" s="586">
        <f>IFERROR(VLOOKUP(L598,REAJUSTE!$O:$R,4,FALSE),"")</f>
        <v>1.024</v>
      </c>
    </row>
    <row r="599" spans="1:13" ht="24.95" customHeight="1" x14ac:dyDescent="0.2">
      <c r="A599" s="587">
        <v>41394</v>
      </c>
      <c r="B599" s="537" t="s">
        <v>15531</v>
      </c>
      <c r="C599" s="169" t="s">
        <v>742</v>
      </c>
      <c r="D599" s="588">
        <f t="shared" si="9"/>
        <v>22.33</v>
      </c>
      <c r="E599" s="371"/>
      <c r="I599" s="589">
        <v>21.81</v>
      </c>
      <c r="J599" s="589"/>
      <c r="L599" s="585" t="s">
        <v>3702</v>
      </c>
      <c r="M599" s="586">
        <f>IFERROR(VLOOKUP(L599,REAJUSTE!$O:$R,4,FALSE),"")</f>
        <v>1.024</v>
      </c>
    </row>
    <row r="600" spans="1:13" ht="24.95" customHeight="1" x14ac:dyDescent="0.2">
      <c r="A600" s="587">
        <v>41393</v>
      </c>
      <c r="B600" s="537" t="s">
        <v>15532</v>
      </c>
      <c r="C600" s="169" t="s">
        <v>742</v>
      </c>
      <c r="D600" s="588">
        <f t="shared" si="9"/>
        <v>27.54</v>
      </c>
      <c r="E600" s="371"/>
      <c r="I600" s="589">
        <v>26.89</v>
      </c>
      <c r="J600" s="589"/>
      <c r="L600" s="585" t="s">
        <v>3702</v>
      </c>
      <c r="M600" s="586">
        <f>IFERROR(VLOOKUP(L600,REAJUSTE!$O:$R,4,FALSE),"")</f>
        <v>1.024</v>
      </c>
    </row>
    <row r="601" spans="1:13" ht="24.95" customHeight="1" x14ac:dyDescent="0.2">
      <c r="A601" s="587">
        <v>41391</v>
      </c>
      <c r="B601" s="537" t="s">
        <v>15533</v>
      </c>
      <c r="C601" s="169" t="s">
        <v>742</v>
      </c>
      <c r="D601" s="588">
        <f t="shared" si="9"/>
        <v>77.97</v>
      </c>
      <c r="E601" s="371"/>
      <c r="I601" s="589">
        <v>76.14</v>
      </c>
      <c r="J601" s="589"/>
      <c r="L601" s="585" t="s">
        <v>3702</v>
      </c>
      <c r="M601" s="586">
        <f>IFERROR(VLOOKUP(L601,REAJUSTE!$O:$R,4,FALSE),"")</f>
        <v>1.024</v>
      </c>
    </row>
    <row r="602" spans="1:13" ht="24.95" customHeight="1" x14ac:dyDescent="0.2">
      <c r="A602" s="587">
        <v>41392</v>
      </c>
      <c r="B602" s="537" t="s">
        <v>15534</v>
      </c>
      <c r="C602" s="169" t="s">
        <v>742</v>
      </c>
      <c r="D602" s="588">
        <f t="shared" si="9"/>
        <v>34.61</v>
      </c>
      <c r="E602" s="371"/>
      <c r="I602" s="589">
        <v>33.799999999999997</v>
      </c>
      <c r="J602" s="589"/>
      <c r="L602" s="585" t="s">
        <v>3702</v>
      </c>
      <c r="M602" s="586">
        <f>IFERROR(VLOOKUP(L602,REAJUSTE!$O:$R,4,FALSE),"")</f>
        <v>1.024</v>
      </c>
    </row>
    <row r="603" spans="1:13" ht="24.95" customHeight="1" x14ac:dyDescent="0.2">
      <c r="A603" s="587">
        <v>41197</v>
      </c>
      <c r="B603" s="537" t="s">
        <v>336</v>
      </c>
      <c r="C603" s="169" t="s">
        <v>742</v>
      </c>
      <c r="D603" s="588">
        <f t="shared" si="9"/>
        <v>41.25</v>
      </c>
      <c r="E603" s="371"/>
      <c r="I603" s="589">
        <v>40.28</v>
      </c>
      <c r="J603" s="589"/>
      <c r="L603" s="585" t="s">
        <v>3702</v>
      </c>
      <c r="M603" s="586">
        <f>IFERROR(VLOOKUP(L603,REAJUSTE!$O:$R,4,FALSE),"")</f>
        <v>1.024</v>
      </c>
    </row>
    <row r="604" spans="1:13" ht="24.95" customHeight="1" x14ac:dyDescent="0.2">
      <c r="A604" s="587">
        <v>40709</v>
      </c>
      <c r="B604" s="537" t="s">
        <v>15535</v>
      </c>
      <c r="C604" s="169" t="s">
        <v>742</v>
      </c>
      <c r="D604" s="588">
        <f t="shared" si="9"/>
        <v>18.760000000000002</v>
      </c>
      <c r="E604" s="371"/>
      <c r="I604" s="589">
        <v>18.32</v>
      </c>
      <c r="J604" s="589"/>
      <c r="L604" s="585" t="s">
        <v>3702</v>
      </c>
      <c r="M604" s="586">
        <f>IFERROR(VLOOKUP(L604,REAJUSTE!$O:$R,4,FALSE),"")</f>
        <v>1.024</v>
      </c>
    </row>
    <row r="605" spans="1:13" ht="24.95" customHeight="1" x14ac:dyDescent="0.2">
      <c r="A605" s="587">
        <v>40721</v>
      </c>
      <c r="B605" s="537" t="s">
        <v>337</v>
      </c>
      <c r="C605" s="169" t="s">
        <v>741</v>
      </c>
      <c r="D605" s="588">
        <f t="shared" si="9"/>
        <v>118.78</v>
      </c>
      <c r="E605" s="371" t="s">
        <v>2962</v>
      </c>
      <c r="I605" s="589">
        <v>116</v>
      </c>
      <c r="J605" s="589"/>
      <c r="L605" s="585" t="s">
        <v>3702</v>
      </c>
      <c r="M605" s="586">
        <f>IFERROR(VLOOKUP(L605,REAJUSTE!$O:$R,4,FALSE),"")</f>
        <v>1.024</v>
      </c>
    </row>
    <row r="606" spans="1:13" ht="24.95" customHeight="1" x14ac:dyDescent="0.2">
      <c r="A606" s="587">
        <v>40396</v>
      </c>
      <c r="B606" s="537" t="s">
        <v>338</v>
      </c>
      <c r="C606" s="169" t="s">
        <v>742</v>
      </c>
      <c r="D606" s="588">
        <f t="shared" si="9"/>
        <v>32.729999999999997</v>
      </c>
      <c r="E606" s="371"/>
      <c r="I606" s="589">
        <v>31.96</v>
      </c>
      <c r="J606" s="589"/>
      <c r="L606" s="585" t="s">
        <v>3702</v>
      </c>
      <c r="M606" s="586">
        <f>IFERROR(VLOOKUP(L606,REAJUSTE!$O:$R,4,FALSE),"")</f>
        <v>1.024</v>
      </c>
    </row>
    <row r="607" spans="1:13" ht="24.95" customHeight="1" x14ac:dyDescent="0.2">
      <c r="A607" s="587">
        <v>40744</v>
      </c>
      <c r="B607" s="537" t="s">
        <v>339</v>
      </c>
      <c r="C607" s="169" t="s">
        <v>779</v>
      </c>
      <c r="D607" s="588">
        <f t="shared" si="9"/>
        <v>29.87</v>
      </c>
      <c r="E607" s="371"/>
      <c r="I607" s="589">
        <v>29.17</v>
      </c>
      <c r="J607" s="589"/>
      <c r="L607" s="585" t="s">
        <v>3702</v>
      </c>
      <c r="M607" s="586">
        <f>IFERROR(VLOOKUP(L607,REAJUSTE!$O:$R,4,FALSE),"")</f>
        <v>1.024</v>
      </c>
    </row>
    <row r="608" spans="1:13" ht="24.95" customHeight="1" x14ac:dyDescent="0.2">
      <c r="A608" s="587">
        <v>40746</v>
      </c>
      <c r="B608" s="537" t="s">
        <v>340</v>
      </c>
      <c r="C608" s="169" t="s">
        <v>779</v>
      </c>
      <c r="D608" s="588">
        <f t="shared" si="9"/>
        <v>58.18</v>
      </c>
      <c r="E608" s="371"/>
      <c r="I608" s="589">
        <v>56.82</v>
      </c>
      <c r="J608" s="589"/>
      <c r="L608" s="585" t="s">
        <v>3702</v>
      </c>
      <c r="M608" s="586">
        <f>IFERROR(VLOOKUP(L608,REAJUSTE!$O:$R,4,FALSE),"")</f>
        <v>1.024</v>
      </c>
    </row>
    <row r="609" spans="1:13" ht="24.95" customHeight="1" x14ac:dyDescent="0.2">
      <c r="A609" s="587">
        <v>40743</v>
      </c>
      <c r="B609" s="537" t="s">
        <v>341</v>
      </c>
      <c r="C609" s="169" t="s">
        <v>779</v>
      </c>
      <c r="D609" s="588">
        <f t="shared" si="9"/>
        <v>15.71</v>
      </c>
      <c r="E609" s="371"/>
      <c r="I609" s="589">
        <v>15.34</v>
      </c>
      <c r="J609" s="589"/>
      <c r="L609" s="585" t="s">
        <v>3702</v>
      </c>
      <c r="M609" s="586">
        <f>IFERROR(VLOOKUP(L609,REAJUSTE!$O:$R,4,FALSE),"")</f>
        <v>1.024</v>
      </c>
    </row>
    <row r="610" spans="1:13" ht="24.95" customHeight="1" x14ac:dyDescent="0.2">
      <c r="A610" s="587">
        <v>40745</v>
      </c>
      <c r="B610" s="537" t="s">
        <v>342</v>
      </c>
      <c r="C610" s="169" t="s">
        <v>779</v>
      </c>
      <c r="D610" s="588">
        <f t="shared" si="9"/>
        <v>44.04</v>
      </c>
      <c r="E610" s="371"/>
      <c r="I610" s="589">
        <v>43.01</v>
      </c>
      <c r="J610" s="589"/>
      <c r="L610" s="585" t="s">
        <v>3702</v>
      </c>
      <c r="M610" s="586">
        <f>IFERROR(VLOOKUP(L610,REAJUSTE!$O:$R,4,FALSE),"")</f>
        <v>1.024</v>
      </c>
    </row>
    <row r="611" spans="1:13" ht="24.95" customHeight="1" x14ac:dyDescent="0.2">
      <c r="A611" s="587">
        <v>40397</v>
      </c>
      <c r="B611" s="537" t="s">
        <v>343</v>
      </c>
      <c r="C611" s="169" t="s">
        <v>742</v>
      </c>
      <c r="D611" s="588">
        <f t="shared" si="9"/>
        <v>81.290000000000006</v>
      </c>
      <c r="E611" s="371"/>
      <c r="I611" s="589">
        <v>79.38</v>
      </c>
      <c r="J611" s="589"/>
      <c r="L611" s="585" t="s">
        <v>3702</v>
      </c>
      <c r="M611" s="586">
        <f>IFERROR(VLOOKUP(L611,REAJUSTE!$O:$R,4,FALSE),"")</f>
        <v>1.024</v>
      </c>
    </row>
    <row r="612" spans="1:13" ht="24.95" customHeight="1" x14ac:dyDescent="0.2">
      <c r="A612" s="587">
        <v>41221</v>
      </c>
      <c r="B612" s="537" t="s">
        <v>344</v>
      </c>
      <c r="C612" s="169" t="s">
        <v>742</v>
      </c>
      <c r="D612" s="588">
        <f t="shared" si="9"/>
        <v>4.24</v>
      </c>
      <c r="E612" s="371"/>
      <c r="I612" s="589">
        <v>4.1399999999999997</v>
      </c>
      <c r="J612" s="589"/>
      <c r="L612" s="585" t="s">
        <v>3702</v>
      </c>
      <c r="M612" s="586">
        <f>IFERROR(VLOOKUP(L612,REAJUSTE!$O:$R,4,FALSE),"")</f>
        <v>1.024</v>
      </c>
    </row>
    <row r="613" spans="1:13" ht="24.95" customHeight="1" x14ac:dyDescent="0.2">
      <c r="A613" s="587">
        <v>41401</v>
      </c>
      <c r="B613" s="537" t="s">
        <v>15536</v>
      </c>
      <c r="C613" s="169" t="s">
        <v>742</v>
      </c>
      <c r="D613" s="588">
        <f t="shared" si="9"/>
        <v>6.95</v>
      </c>
      <c r="E613" s="371"/>
      <c r="I613" s="589">
        <v>6.79</v>
      </c>
      <c r="J613" s="589"/>
      <c r="L613" s="585" t="s">
        <v>3702</v>
      </c>
      <c r="M613" s="586">
        <f>IFERROR(VLOOKUP(L613,REAJUSTE!$O:$R,4,FALSE),"")</f>
        <v>1.024</v>
      </c>
    </row>
    <row r="614" spans="1:13" ht="24.95" customHeight="1" x14ac:dyDescent="0.2">
      <c r="A614" s="587">
        <v>40714</v>
      </c>
      <c r="B614" s="537" t="s">
        <v>345</v>
      </c>
      <c r="C614" s="169" t="s">
        <v>742</v>
      </c>
      <c r="D614" s="588">
        <f t="shared" si="9"/>
        <v>10.32</v>
      </c>
      <c r="E614" s="371"/>
      <c r="I614" s="589">
        <v>10.08</v>
      </c>
      <c r="J614" s="589"/>
      <c r="L614" s="585" t="s">
        <v>3702</v>
      </c>
      <c r="M614" s="586">
        <f>IFERROR(VLOOKUP(L614,REAJUSTE!$O:$R,4,FALSE),"")</f>
        <v>1.024</v>
      </c>
    </row>
    <row r="615" spans="1:13" ht="24.95" customHeight="1" x14ac:dyDescent="0.2">
      <c r="A615" s="587">
        <v>40660</v>
      </c>
      <c r="B615" s="537" t="s">
        <v>346</v>
      </c>
      <c r="C615" s="169" t="s">
        <v>779</v>
      </c>
      <c r="D615" s="588">
        <f t="shared" si="9"/>
        <v>54.79</v>
      </c>
      <c r="E615" s="371"/>
      <c r="I615" s="589">
        <v>53.51</v>
      </c>
      <c r="J615" s="589"/>
      <c r="L615" s="585" t="s">
        <v>3702</v>
      </c>
      <c r="M615" s="586">
        <f>IFERROR(VLOOKUP(L615,REAJUSTE!$O:$R,4,FALSE),"")</f>
        <v>1.024</v>
      </c>
    </row>
    <row r="616" spans="1:13" ht="24.95" customHeight="1" x14ac:dyDescent="0.2">
      <c r="A616" s="587">
        <v>40661</v>
      </c>
      <c r="B616" s="537" t="s">
        <v>347</v>
      </c>
      <c r="C616" s="169" t="s">
        <v>779</v>
      </c>
      <c r="D616" s="588">
        <f t="shared" si="9"/>
        <v>108.07</v>
      </c>
      <c r="E616" s="371"/>
      <c r="I616" s="589">
        <v>105.54</v>
      </c>
      <c r="J616" s="589"/>
      <c r="L616" s="585" t="s">
        <v>3702</v>
      </c>
      <c r="M616" s="586">
        <f>IFERROR(VLOOKUP(L616,REAJUSTE!$O:$R,4,FALSE),"")</f>
        <v>1.024</v>
      </c>
    </row>
    <row r="617" spans="1:13" ht="24.95" customHeight="1" x14ac:dyDescent="0.2">
      <c r="A617" s="587">
        <v>40662</v>
      </c>
      <c r="B617" s="537" t="s">
        <v>348</v>
      </c>
      <c r="C617" s="169" t="s">
        <v>779</v>
      </c>
      <c r="D617" s="588">
        <f t="shared" si="9"/>
        <v>58.3</v>
      </c>
      <c r="E617" s="371"/>
      <c r="I617" s="589">
        <v>56.93</v>
      </c>
      <c r="J617" s="589"/>
      <c r="L617" s="585" t="s">
        <v>3702</v>
      </c>
      <c r="M617" s="586">
        <f>IFERROR(VLOOKUP(L617,REAJUSTE!$O:$R,4,FALSE),"")</f>
        <v>1.024</v>
      </c>
    </row>
    <row r="618" spans="1:13" ht="24.95" customHeight="1" x14ac:dyDescent="0.2">
      <c r="A618" s="587">
        <v>40663</v>
      </c>
      <c r="B618" s="537" t="s">
        <v>349</v>
      </c>
      <c r="C618" s="169" t="s">
        <v>779</v>
      </c>
      <c r="D618" s="588">
        <f t="shared" si="9"/>
        <v>51.77</v>
      </c>
      <c r="E618" s="371" t="s">
        <v>2962</v>
      </c>
      <c r="I618" s="589">
        <v>50.56</v>
      </c>
      <c r="J618" s="589"/>
      <c r="L618" s="585" t="s">
        <v>3702</v>
      </c>
      <c r="M618" s="586">
        <f>IFERROR(VLOOKUP(L618,REAJUSTE!$O:$R,4,FALSE),"")</f>
        <v>1.024</v>
      </c>
    </row>
    <row r="619" spans="1:13" ht="24.95" customHeight="1" x14ac:dyDescent="0.2">
      <c r="A619" s="587">
        <v>40659</v>
      </c>
      <c r="B619" s="537" t="s">
        <v>350</v>
      </c>
      <c r="C619" s="169" t="s">
        <v>779</v>
      </c>
      <c r="D619" s="588">
        <f t="shared" si="9"/>
        <v>49.88</v>
      </c>
      <c r="E619" s="371"/>
      <c r="I619" s="589">
        <v>48.71</v>
      </c>
      <c r="J619" s="589"/>
      <c r="L619" s="585" t="s">
        <v>3702</v>
      </c>
      <c r="M619" s="586">
        <f>IFERROR(VLOOKUP(L619,REAJUSTE!$O:$R,4,FALSE),"")</f>
        <v>1.024</v>
      </c>
    </row>
    <row r="620" spans="1:13" ht="24.95" customHeight="1" x14ac:dyDescent="0.2">
      <c r="A620" s="587">
        <v>41024</v>
      </c>
      <c r="B620" s="537" t="s">
        <v>15537</v>
      </c>
      <c r="C620" s="169" t="s">
        <v>779</v>
      </c>
      <c r="D620" s="588">
        <f t="shared" si="9"/>
        <v>19.82</v>
      </c>
      <c r="E620" s="371"/>
      <c r="I620" s="589">
        <v>19.36</v>
      </c>
      <c r="J620" s="589"/>
      <c r="L620" s="585" t="s">
        <v>3702</v>
      </c>
      <c r="M620" s="586">
        <f>IFERROR(VLOOKUP(L620,REAJUSTE!$O:$R,4,FALSE),"")</f>
        <v>1.024</v>
      </c>
    </row>
    <row r="621" spans="1:13" ht="24.95" customHeight="1" x14ac:dyDescent="0.2">
      <c r="A621" s="587">
        <v>40657</v>
      </c>
      <c r="B621" s="537" t="s">
        <v>351</v>
      </c>
      <c r="C621" s="169" t="s">
        <v>779</v>
      </c>
      <c r="D621" s="588">
        <f t="shared" si="9"/>
        <v>187.64</v>
      </c>
      <c r="E621" s="371"/>
      <c r="I621" s="589">
        <v>183.24</v>
      </c>
      <c r="J621" s="589"/>
      <c r="L621" s="585" t="s">
        <v>3702</v>
      </c>
      <c r="M621" s="586">
        <f>IFERROR(VLOOKUP(L621,REAJUSTE!$O:$R,4,FALSE),"")</f>
        <v>1.024</v>
      </c>
    </row>
    <row r="622" spans="1:13" ht="24.95" customHeight="1" x14ac:dyDescent="0.2">
      <c r="A622" s="587">
        <v>41395</v>
      </c>
      <c r="B622" s="537" t="s">
        <v>3055</v>
      </c>
      <c r="C622" s="169" t="s">
        <v>742</v>
      </c>
      <c r="D622" s="588">
        <f t="shared" si="9"/>
        <v>697.91</v>
      </c>
      <c r="E622" s="371" t="s">
        <v>2962</v>
      </c>
      <c r="I622" s="589">
        <v>681.55</v>
      </c>
      <c r="J622" s="589"/>
      <c r="L622" s="585" t="s">
        <v>3702</v>
      </c>
      <c r="M622" s="586">
        <f>IFERROR(VLOOKUP(L622,REAJUSTE!$O:$R,4,FALSE),"")</f>
        <v>1.024</v>
      </c>
    </row>
    <row r="623" spans="1:13" ht="24.95" customHeight="1" x14ac:dyDescent="0.2">
      <c r="A623" s="587">
        <v>41396</v>
      </c>
      <c r="B623" s="537" t="s">
        <v>15538</v>
      </c>
      <c r="C623" s="169" t="s">
        <v>742</v>
      </c>
      <c r="D623" s="588">
        <f t="shared" si="9"/>
        <v>798.18</v>
      </c>
      <c r="E623" s="371" t="s">
        <v>2962</v>
      </c>
      <c r="I623" s="589">
        <v>779.47</v>
      </c>
      <c r="J623" s="589"/>
      <c r="L623" s="585" t="s">
        <v>3702</v>
      </c>
      <c r="M623" s="586">
        <f>IFERROR(VLOOKUP(L623,REAJUSTE!$O:$R,4,FALSE),"")</f>
        <v>1.024</v>
      </c>
    </row>
    <row r="624" spans="1:13" ht="24.95" customHeight="1" x14ac:dyDescent="0.2">
      <c r="A624" s="587">
        <v>41397</v>
      </c>
      <c r="B624" s="537" t="s">
        <v>15539</v>
      </c>
      <c r="C624" s="169" t="s">
        <v>742</v>
      </c>
      <c r="D624" s="588">
        <f t="shared" si="9"/>
        <v>783.25</v>
      </c>
      <c r="E624" s="371" t="s">
        <v>2962</v>
      </c>
      <c r="I624" s="589">
        <v>764.89</v>
      </c>
      <c r="J624" s="589"/>
      <c r="L624" s="585" t="s">
        <v>3702</v>
      </c>
      <c r="M624" s="586">
        <f>IFERROR(VLOOKUP(L624,REAJUSTE!$O:$R,4,FALSE),"")</f>
        <v>1.024</v>
      </c>
    </row>
    <row r="625" spans="1:13" ht="24.95" customHeight="1" x14ac:dyDescent="0.2">
      <c r="A625" s="587">
        <v>41398</v>
      </c>
      <c r="B625" s="537" t="s">
        <v>15540</v>
      </c>
      <c r="C625" s="169" t="s">
        <v>742</v>
      </c>
      <c r="D625" s="588">
        <f t="shared" si="9"/>
        <v>890.14</v>
      </c>
      <c r="E625" s="371" t="s">
        <v>2962</v>
      </c>
      <c r="I625" s="589">
        <v>869.28</v>
      </c>
      <c r="J625" s="589"/>
      <c r="L625" s="585" t="s">
        <v>3702</v>
      </c>
      <c r="M625" s="586">
        <f>IFERROR(VLOOKUP(L625,REAJUSTE!$O:$R,4,FALSE),"")</f>
        <v>1.024</v>
      </c>
    </row>
    <row r="626" spans="1:13" ht="24.95" customHeight="1" x14ac:dyDescent="0.2">
      <c r="A626" s="587">
        <v>41399</v>
      </c>
      <c r="B626" s="537" t="s">
        <v>15541</v>
      </c>
      <c r="C626" s="169" t="s">
        <v>742</v>
      </c>
      <c r="D626" s="588">
        <f t="shared" si="9"/>
        <v>906.53</v>
      </c>
      <c r="E626" s="371" t="s">
        <v>2962</v>
      </c>
      <c r="I626" s="589">
        <v>885.28</v>
      </c>
      <c r="J626" s="589"/>
      <c r="L626" s="585" t="s">
        <v>3702</v>
      </c>
      <c r="M626" s="586">
        <f>IFERROR(VLOOKUP(L626,REAJUSTE!$O:$R,4,FALSE),"")</f>
        <v>1.024</v>
      </c>
    </row>
    <row r="627" spans="1:13" ht="24.95" customHeight="1" x14ac:dyDescent="0.2">
      <c r="A627" s="587">
        <v>40654</v>
      </c>
      <c r="B627" s="537" t="s">
        <v>15542</v>
      </c>
      <c r="C627" s="169" t="s">
        <v>15307</v>
      </c>
      <c r="D627" s="588">
        <f t="shared" si="9"/>
        <v>613.45000000000005</v>
      </c>
      <c r="E627" s="371" t="s">
        <v>2962</v>
      </c>
      <c r="I627" s="589">
        <v>599.07000000000005</v>
      </c>
      <c r="J627" s="589"/>
      <c r="L627" s="585" t="s">
        <v>3702</v>
      </c>
      <c r="M627" s="586">
        <f>IFERROR(VLOOKUP(L627,REAJUSTE!$O:$R,4,FALSE),"")</f>
        <v>1.024</v>
      </c>
    </row>
    <row r="628" spans="1:13" ht="24.95" customHeight="1" x14ac:dyDescent="0.2">
      <c r="A628" s="587">
        <v>40653</v>
      </c>
      <c r="B628" s="537" t="s">
        <v>352</v>
      </c>
      <c r="C628" s="169" t="s">
        <v>15307</v>
      </c>
      <c r="D628" s="588">
        <f t="shared" si="9"/>
        <v>673.51</v>
      </c>
      <c r="E628" s="371" t="s">
        <v>2962</v>
      </c>
      <c r="I628" s="589">
        <v>657.72</v>
      </c>
      <c r="J628" s="589"/>
      <c r="L628" s="585" t="s">
        <v>3702</v>
      </c>
      <c r="M628" s="586">
        <f>IFERROR(VLOOKUP(L628,REAJUSTE!$O:$R,4,FALSE),"")</f>
        <v>1.024</v>
      </c>
    </row>
    <row r="629" spans="1:13" ht="24.95" customHeight="1" x14ac:dyDescent="0.2">
      <c r="A629" s="587">
        <v>41337</v>
      </c>
      <c r="B629" s="537" t="s">
        <v>353</v>
      </c>
      <c r="C629" s="169" t="s">
        <v>15307</v>
      </c>
      <c r="D629" s="588">
        <f t="shared" si="9"/>
        <v>284.45</v>
      </c>
      <c r="E629" s="371" t="s">
        <v>2962</v>
      </c>
      <c r="I629" s="589">
        <v>277.77999999999997</v>
      </c>
      <c r="J629" s="589"/>
      <c r="L629" s="585" t="s">
        <v>3702</v>
      </c>
      <c r="M629" s="586">
        <f>IFERROR(VLOOKUP(L629,REAJUSTE!$O:$R,4,FALSE),"")</f>
        <v>1.024</v>
      </c>
    </row>
    <row r="630" spans="1:13" ht="24.95" customHeight="1" x14ac:dyDescent="0.2">
      <c r="A630" s="587">
        <v>40719</v>
      </c>
      <c r="B630" s="537" t="s">
        <v>354</v>
      </c>
      <c r="C630" s="169" t="s">
        <v>741</v>
      </c>
      <c r="D630" s="588">
        <f t="shared" si="9"/>
        <v>55.67</v>
      </c>
      <c r="E630" s="371"/>
      <c r="I630" s="589">
        <v>54.37</v>
      </c>
      <c r="J630" s="589"/>
      <c r="L630" s="585" t="s">
        <v>3702</v>
      </c>
      <c r="M630" s="586">
        <f>IFERROR(VLOOKUP(L630,REAJUSTE!$O:$R,4,FALSE),"")</f>
        <v>1.024</v>
      </c>
    </row>
    <row r="631" spans="1:13" ht="24.95" customHeight="1" x14ac:dyDescent="0.2">
      <c r="A631" s="587">
        <v>41019</v>
      </c>
      <c r="B631" s="537" t="s">
        <v>15543</v>
      </c>
      <c r="C631" s="169" t="s">
        <v>779</v>
      </c>
      <c r="D631" s="588">
        <f t="shared" si="9"/>
        <v>727.08</v>
      </c>
      <c r="E631" s="371"/>
      <c r="I631" s="589">
        <v>710.04</v>
      </c>
      <c r="J631" s="589"/>
      <c r="L631" s="585" t="s">
        <v>3702</v>
      </c>
      <c r="M631" s="586">
        <f>IFERROR(VLOOKUP(L631,REAJUSTE!$O:$R,4,FALSE),"")</f>
        <v>1.024</v>
      </c>
    </row>
    <row r="632" spans="1:13" ht="24.95" customHeight="1" x14ac:dyDescent="0.2">
      <c r="A632" s="587">
        <v>40557</v>
      </c>
      <c r="B632" s="537" t="s">
        <v>19364</v>
      </c>
      <c r="C632" s="169" t="s">
        <v>15307</v>
      </c>
      <c r="D632" s="588">
        <f t="shared" si="9"/>
        <v>110.94</v>
      </c>
      <c r="E632" s="371" t="s">
        <v>2962</v>
      </c>
      <c r="I632" s="589">
        <v>108.34</v>
      </c>
      <c r="J632" s="589"/>
      <c r="L632" s="585" t="s">
        <v>3702</v>
      </c>
      <c r="M632" s="586">
        <f>IFERROR(VLOOKUP(L632,REAJUSTE!$O:$R,4,FALSE),"")</f>
        <v>1.024</v>
      </c>
    </row>
    <row r="633" spans="1:13" ht="24.95" customHeight="1" x14ac:dyDescent="0.2">
      <c r="A633" s="587">
        <v>40391</v>
      </c>
      <c r="B633" s="537" t="s">
        <v>355</v>
      </c>
      <c r="C633" s="169" t="s">
        <v>742</v>
      </c>
      <c r="D633" s="588">
        <f t="shared" si="9"/>
        <v>4.3600000000000003</v>
      </c>
      <c r="E633" s="371"/>
      <c r="I633" s="589">
        <v>4.26</v>
      </c>
      <c r="J633" s="589"/>
      <c r="L633" s="585" t="s">
        <v>3702</v>
      </c>
      <c r="M633" s="586">
        <f>IFERROR(VLOOKUP(L633,REAJUSTE!$O:$R,4,FALSE),"")</f>
        <v>1.024</v>
      </c>
    </row>
    <row r="634" spans="1:13" ht="24.95" customHeight="1" x14ac:dyDescent="0.2">
      <c r="A634" s="587">
        <v>40380</v>
      </c>
      <c r="B634" s="537" t="s">
        <v>356</v>
      </c>
      <c r="C634" s="169" t="s">
        <v>742</v>
      </c>
      <c r="D634" s="588">
        <f t="shared" si="9"/>
        <v>62.15</v>
      </c>
      <c r="E634" s="371"/>
      <c r="I634" s="589">
        <v>60.69</v>
      </c>
      <c r="J634" s="589"/>
      <c r="L634" s="585" t="s">
        <v>3702</v>
      </c>
      <c r="M634" s="586">
        <f>IFERROR(VLOOKUP(L634,REAJUSTE!$O:$R,4,FALSE),"")</f>
        <v>1.024</v>
      </c>
    </row>
    <row r="635" spans="1:13" ht="24.95" customHeight="1" x14ac:dyDescent="0.2">
      <c r="A635" s="587">
        <v>40399</v>
      </c>
      <c r="B635" s="537" t="s">
        <v>357</v>
      </c>
      <c r="C635" s="169" t="s">
        <v>742</v>
      </c>
      <c r="D635" s="588">
        <f t="shared" si="9"/>
        <v>178.6</v>
      </c>
      <c r="E635" s="371"/>
      <c r="I635" s="589">
        <v>174.41</v>
      </c>
      <c r="J635" s="589"/>
      <c r="L635" s="585" t="s">
        <v>3702</v>
      </c>
      <c r="M635" s="586">
        <f>IFERROR(VLOOKUP(L635,REAJUSTE!$O:$R,4,FALSE),"")</f>
        <v>1.024</v>
      </c>
    </row>
    <row r="636" spans="1:13" ht="24.95" customHeight="1" x14ac:dyDescent="0.2">
      <c r="A636" s="587">
        <v>41028</v>
      </c>
      <c r="B636" s="537" t="s">
        <v>358</v>
      </c>
      <c r="C636" s="169" t="s">
        <v>742</v>
      </c>
      <c r="D636" s="588">
        <f t="shared" si="9"/>
        <v>3.43</v>
      </c>
      <c r="E636" s="371"/>
      <c r="I636" s="589">
        <v>3.35</v>
      </c>
      <c r="J636" s="589"/>
      <c r="L636" s="585" t="s">
        <v>3702</v>
      </c>
      <c r="M636" s="586">
        <f>IFERROR(VLOOKUP(L636,REAJUSTE!$O:$R,4,FALSE),"")</f>
        <v>1.024</v>
      </c>
    </row>
    <row r="637" spans="1:13" ht="24.95" customHeight="1" x14ac:dyDescent="0.2">
      <c r="A637" s="587">
        <v>41167</v>
      </c>
      <c r="B637" s="537" t="s">
        <v>3056</v>
      </c>
      <c r="C637" s="169" t="s">
        <v>15307</v>
      </c>
      <c r="D637" s="588">
        <f t="shared" si="9"/>
        <v>2514.59</v>
      </c>
      <c r="E637" s="371"/>
      <c r="I637" s="590">
        <v>2455.65</v>
      </c>
      <c r="J637" s="590"/>
      <c r="L637" s="585" t="s">
        <v>3702</v>
      </c>
      <c r="M637" s="586">
        <f>IFERROR(VLOOKUP(L637,REAJUSTE!$O:$R,4,FALSE),"")</f>
        <v>1.024</v>
      </c>
    </row>
    <row r="638" spans="1:13" ht="24.95" customHeight="1" x14ac:dyDescent="0.2">
      <c r="A638" s="587">
        <v>41168</v>
      </c>
      <c r="B638" s="537" t="s">
        <v>3057</v>
      </c>
      <c r="C638" s="169" t="s">
        <v>15307</v>
      </c>
      <c r="D638" s="588">
        <f t="shared" si="9"/>
        <v>2899.19</v>
      </c>
      <c r="E638" s="371"/>
      <c r="I638" s="590">
        <v>2831.24</v>
      </c>
      <c r="J638" s="590"/>
      <c r="L638" s="585" t="s">
        <v>3702</v>
      </c>
      <c r="M638" s="586">
        <f>IFERROR(VLOOKUP(L638,REAJUSTE!$O:$R,4,FALSE),"")</f>
        <v>1.024</v>
      </c>
    </row>
    <row r="639" spans="1:13" ht="24.95" customHeight="1" x14ac:dyDescent="0.2">
      <c r="A639" s="587">
        <v>40570</v>
      </c>
      <c r="B639" s="537" t="s">
        <v>747</v>
      </c>
      <c r="C639" s="169" t="s">
        <v>15307</v>
      </c>
      <c r="D639" s="588">
        <f t="shared" si="9"/>
        <v>10196.81</v>
      </c>
      <c r="E639" s="371" t="s">
        <v>2962</v>
      </c>
      <c r="I639" s="590">
        <v>9957.82</v>
      </c>
      <c r="J639" s="590"/>
      <c r="L639" s="585" t="s">
        <v>3702</v>
      </c>
      <c r="M639" s="586">
        <f>IFERROR(VLOOKUP(L639,REAJUSTE!$O:$R,4,FALSE),"")</f>
        <v>1.024</v>
      </c>
    </row>
    <row r="640" spans="1:13" ht="24.95" customHeight="1" x14ac:dyDescent="0.2">
      <c r="A640" s="587">
        <v>41115</v>
      </c>
      <c r="B640" s="537" t="s">
        <v>359</v>
      </c>
      <c r="C640" s="169" t="s">
        <v>15307</v>
      </c>
      <c r="D640" s="588">
        <f t="shared" si="9"/>
        <v>1464.03</v>
      </c>
      <c r="E640" s="371"/>
      <c r="I640" s="590">
        <v>1429.72</v>
      </c>
      <c r="J640" s="590"/>
      <c r="L640" s="585" t="s">
        <v>3702</v>
      </c>
      <c r="M640" s="586">
        <f>IFERROR(VLOOKUP(L640,REAJUSTE!$O:$R,4,FALSE),"")</f>
        <v>1.024</v>
      </c>
    </row>
    <row r="641" spans="1:13" ht="24.95" customHeight="1" x14ac:dyDescent="0.2">
      <c r="A641" s="587">
        <v>41116</v>
      </c>
      <c r="B641" s="537" t="s">
        <v>360</v>
      </c>
      <c r="C641" s="169" t="s">
        <v>15307</v>
      </c>
      <c r="D641" s="588">
        <f t="shared" si="9"/>
        <v>1856.34</v>
      </c>
      <c r="E641" s="371"/>
      <c r="I641" s="590">
        <v>1812.83</v>
      </c>
      <c r="J641" s="590"/>
      <c r="L641" s="585" t="s">
        <v>3702</v>
      </c>
      <c r="M641" s="586">
        <f>IFERROR(VLOOKUP(L641,REAJUSTE!$O:$R,4,FALSE),"")</f>
        <v>1.024</v>
      </c>
    </row>
    <row r="642" spans="1:13" ht="24.95" customHeight="1" x14ac:dyDescent="0.2">
      <c r="A642" s="587">
        <v>41117</v>
      </c>
      <c r="B642" s="537" t="s">
        <v>361</v>
      </c>
      <c r="C642" s="169" t="s">
        <v>15307</v>
      </c>
      <c r="D642" s="588">
        <f t="shared" si="9"/>
        <v>2241.38</v>
      </c>
      <c r="E642" s="371"/>
      <c r="I642" s="590">
        <v>2188.85</v>
      </c>
      <c r="J642" s="590"/>
      <c r="L642" s="585" t="s">
        <v>3702</v>
      </c>
      <c r="M642" s="586">
        <f>IFERROR(VLOOKUP(L642,REAJUSTE!$O:$R,4,FALSE),"")</f>
        <v>1.024</v>
      </c>
    </row>
    <row r="643" spans="1:13" ht="24.95" customHeight="1" x14ac:dyDescent="0.2">
      <c r="A643" s="587">
        <v>40572</v>
      </c>
      <c r="B643" s="537" t="s">
        <v>362</v>
      </c>
      <c r="C643" s="169" t="s">
        <v>15307</v>
      </c>
      <c r="D643" s="588">
        <f t="shared" si="9"/>
        <v>16696.25</v>
      </c>
      <c r="E643" s="371" t="s">
        <v>2962</v>
      </c>
      <c r="I643" s="590">
        <v>16304.93</v>
      </c>
      <c r="J643" s="590"/>
      <c r="L643" s="585" t="s">
        <v>3702</v>
      </c>
      <c r="M643" s="586">
        <f>IFERROR(VLOOKUP(L643,REAJUSTE!$O:$R,4,FALSE),"")</f>
        <v>1.024</v>
      </c>
    </row>
    <row r="644" spans="1:13" ht="24.95" customHeight="1" x14ac:dyDescent="0.2">
      <c r="A644" s="587">
        <v>40553</v>
      </c>
      <c r="B644" s="537" t="s">
        <v>15544</v>
      </c>
      <c r="C644" s="169" t="s">
        <v>15307</v>
      </c>
      <c r="D644" s="588">
        <f t="shared" si="9"/>
        <v>3883.38</v>
      </c>
      <c r="E644" s="371" t="s">
        <v>2962</v>
      </c>
      <c r="I644" s="590">
        <v>3792.36</v>
      </c>
      <c r="J644" s="590"/>
      <c r="L644" s="585" t="s">
        <v>3702</v>
      </c>
      <c r="M644" s="586">
        <f>IFERROR(VLOOKUP(L644,REAJUSTE!$O:$R,4,FALSE),"")</f>
        <v>1.024</v>
      </c>
    </row>
    <row r="645" spans="1:13" ht="24.95" customHeight="1" x14ac:dyDescent="0.2">
      <c r="A645" s="587">
        <v>40554</v>
      </c>
      <c r="B645" s="537" t="s">
        <v>15545</v>
      </c>
      <c r="C645" s="169" t="s">
        <v>15307</v>
      </c>
      <c r="D645" s="588">
        <f t="shared" si="9"/>
        <v>4296.1099999999997</v>
      </c>
      <c r="E645" s="371" t="s">
        <v>2962</v>
      </c>
      <c r="I645" s="590">
        <v>4195.42</v>
      </c>
      <c r="J645" s="590"/>
      <c r="L645" s="585" t="s">
        <v>3702</v>
      </c>
      <c r="M645" s="586">
        <f>IFERROR(VLOOKUP(L645,REAJUSTE!$O:$R,4,FALSE),"")</f>
        <v>1.024</v>
      </c>
    </row>
    <row r="646" spans="1:13" ht="24.95" customHeight="1" x14ac:dyDescent="0.2">
      <c r="A646" s="587">
        <v>40555</v>
      </c>
      <c r="B646" s="537" t="s">
        <v>15546</v>
      </c>
      <c r="C646" s="169" t="s">
        <v>15307</v>
      </c>
      <c r="D646" s="588">
        <f t="shared" ref="D646:D704" si="10">IFERROR(ROUND(I646*M646,2),"")</f>
        <v>4708.8500000000004</v>
      </c>
      <c r="E646" s="371" t="s">
        <v>2962</v>
      </c>
      <c r="I646" s="590">
        <v>4598.49</v>
      </c>
      <c r="J646" s="590"/>
      <c r="L646" s="585" t="s">
        <v>3702</v>
      </c>
      <c r="M646" s="586">
        <f>IFERROR(VLOOKUP(L646,REAJUSTE!$O:$R,4,FALSE),"")</f>
        <v>1.024</v>
      </c>
    </row>
    <row r="647" spans="1:13" ht="24.95" customHeight="1" x14ac:dyDescent="0.2">
      <c r="A647" s="587">
        <v>40556</v>
      </c>
      <c r="B647" s="537" t="s">
        <v>15547</v>
      </c>
      <c r="C647" s="169" t="s">
        <v>15307</v>
      </c>
      <c r="D647" s="588">
        <f t="shared" si="10"/>
        <v>5121.58</v>
      </c>
      <c r="E647" s="371" t="s">
        <v>2962</v>
      </c>
      <c r="I647" s="590">
        <v>5001.54</v>
      </c>
      <c r="J647" s="590"/>
      <c r="L647" s="585" t="s">
        <v>3702</v>
      </c>
      <c r="M647" s="586">
        <f>IFERROR(VLOOKUP(L647,REAJUSTE!$O:$R,4,FALSE),"")</f>
        <v>1.024</v>
      </c>
    </row>
    <row r="648" spans="1:13" ht="24.95" customHeight="1" x14ac:dyDescent="0.2">
      <c r="A648" s="587">
        <v>41086</v>
      </c>
      <c r="B648" s="537" t="s">
        <v>15548</v>
      </c>
      <c r="C648" s="169" t="s">
        <v>742</v>
      </c>
      <c r="D648" s="588">
        <f t="shared" si="10"/>
        <v>10.050000000000001</v>
      </c>
      <c r="E648" s="371"/>
      <c r="I648" s="589">
        <v>9.81</v>
      </c>
      <c r="J648" s="589"/>
      <c r="L648" s="585" t="s">
        <v>3702</v>
      </c>
      <c r="M648" s="586">
        <f>IFERROR(VLOOKUP(L648,REAJUSTE!$O:$R,4,FALSE),"")</f>
        <v>1.024</v>
      </c>
    </row>
    <row r="649" spans="1:13" ht="24.95" customHeight="1" x14ac:dyDescent="0.2">
      <c r="A649" s="587">
        <v>41021</v>
      </c>
      <c r="B649" s="537" t="s">
        <v>15549</v>
      </c>
      <c r="C649" s="169" t="s">
        <v>742</v>
      </c>
      <c r="D649" s="588">
        <f t="shared" si="10"/>
        <v>8.08</v>
      </c>
      <c r="E649" s="371"/>
      <c r="I649" s="589">
        <v>7.89</v>
      </c>
      <c r="J649" s="589"/>
      <c r="L649" s="585" t="s">
        <v>3702</v>
      </c>
      <c r="M649" s="586">
        <f>IFERROR(VLOOKUP(L649,REAJUSTE!$O:$R,4,FALSE),"")</f>
        <v>1.024</v>
      </c>
    </row>
    <row r="650" spans="1:13" ht="24.95" customHeight="1" x14ac:dyDescent="0.2">
      <c r="A650" s="587">
        <v>40304</v>
      </c>
      <c r="B650" s="537" t="s">
        <v>363</v>
      </c>
      <c r="C650" s="169" t="s">
        <v>741</v>
      </c>
      <c r="D650" s="588">
        <f t="shared" si="10"/>
        <v>57.95</v>
      </c>
      <c r="E650" s="371" t="s">
        <v>2962</v>
      </c>
      <c r="I650" s="589">
        <v>56.59</v>
      </c>
      <c r="J650" s="589"/>
      <c r="L650" s="585" t="s">
        <v>3702</v>
      </c>
      <c r="M650" s="586">
        <f>IFERROR(VLOOKUP(L650,REAJUSTE!$O:$R,4,FALSE),"")</f>
        <v>1.024</v>
      </c>
    </row>
    <row r="651" spans="1:13" ht="24.95" customHeight="1" x14ac:dyDescent="0.2">
      <c r="A651" s="587">
        <v>40302</v>
      </c>
      <c r="B651" s="537" t="s">
        <v>364</v>
      </c>
      <c r="C651" s="169" t="s">
        <v>741</v>
      </c>
      <c r="D651" s="588">
        <f t="shared" si="10"/>
        <v>62.9</v>
      </c>
      <c r="E651" s="371"/>
      <c r="I651" s="589">
        <v>61.43</v>
      </c>
      <c r="J651" s="589"/>
      <c r="L651" s="585" t="s">
        <v>3702</v>
      </c>
      <c r="M651" s="586">
        <f>IFERROR(VLOOKUP(L651,REAJUSTE!$O:$R,4,FALSE),"")</f>
        <v>1.024</v>
      </c>
    </row>
    <row r="652" spans="1:13" ht="24.95" customHeight="1" x14ac:dyDescent="0.2">
      <c r="A652" s="587">
        <v>40301</v>
      </c>
      <c r="B652" s="537" t="s">
        <v>365</v>
      </c>
      <c r="C652" s="169" t="s">
        <v>741</v>
      </c>
      <c r="D652" s="588">
        <f t="shared" si="10"/>
        <v>91.23</v>
      </c>
      <c r="E652" s="371"/>
      <c r="I652" s="589">
        <v>89.09</v>
      </c>
      <c r="J652" s="589"/>
      <c r="L652" s="585" t="s">
        <v>3702</v>
      </c>
      <c r="M652" s="586">
        <f>IFERROR(VLOOKUP(L652,REAJUSTE!$O:$R,4,FALSE),"")</f>
        <v>1.024</v>
      </c>
    </row>
    <row r="653" spans="1:13" ht="24.95" customHeight="1" x14ac:dyDescent="0.2">
      <c r="A653" s="587">
        <v>40303</v>
      </c>
      <c r="B653" s="537" t="s">
        <v>366</v>
      </c>
      <c r="C653" s="169" t="s">
        <v>741</v>
      </c>
      <c r="D653" s="588">
        <f t="shared" si="10"/>
        <v>40.06</v>
      </c>
      <c r="E653" s="371"/>
      <c r="I653" s="589">
        <v>39.119999999999997</v>
      </c>
      <c r="J653" s="589"/>
      <c r="L653" s="585" t="s">
        <v>3702</v>
      </c>
      <c r="M653" s="586">
        <f>IFERROR(VLOOKUP(L653,REAJUSTE!$O:$R,4,FALSE),"")</f>
        <v>1.024</v>
      </c>
    </row>
    <row r="654" spans="1:13" ht="24.95" customHeight="1" x14ac:dyDescent="0.2">
      <c r="A654" s="587">
        <v>40559</v>
      </c>
      <c r="B654" s="537" t="s">
        <v>759</v>
      </c>
      <c r="C654" s="169" t="s">
        <v>15307</v>
      </c>
      <c r="D654" s="588">
        <f t="shared" si="10"/>
        <v>814.68</v>
      </c>
      <c r="E654" s="371" t="s">
        <v>2962</v>
      </c>
      <c r="I654" s="589">
        <v>795.59</v>
      </c>
      <c r="J654" s="589"/>
      <c r="L654" s="585" t="s">
        <v>3702</v>
      </c>
      <c r="M654" s="586">
        <f>IFERROR(VLOOKUP(L654,REAJUSTE!$O:$R,4,FALSE),"")</f>
        <v>1.024</v>
      </c>
    </row>
    <row r="655" spans="1:13" ht="24.95" customHeight="1" x14ac:dyDescent="0.2">
      <c r="A655" s="587">
        <v>41224</v>
      </c>
      <c r="B655" s="537" t="s">
        <v>367</v>
      </c>
      <c r="C655" s="169" t="s">
        <v>779</v>
      </c>
      <c r="D655" s="588">
        <f t="shared" si="10"/>
        <v>16.760000000000002</v>
      </c>
      <c r="E655" s="371"/>
      <c r="I655" s="589">
        <v>16.37</v>
      </c>
      <c r="J655" s="589"/>
      <c r="L655" s="585" t="s">
        <v>3702</v>
      </c>
      <c r="M655" s="586">
        <f>IFERROR(VLOOKUP(L655,REAJUSTE!$O:$R,4,FALSE),"")</f>
        <v>1.024</v>
      </c>
    </row>
    <row r="656" spans="1:13" ht="24.95" customHeight="1" x14ac:dyDescent="0.2">
      <c r="A656" s="587">
        <v>41225</v>
      </c>
      <c r="B656" s="537" t="s">
        <v>368</v>
      </c>
      <c r="C656" s="169" t="s">
        <v>779</v>
      </c>
      <c r="D656" s="588">
        <f t="shared" si="10"/>
        <v>19.329999999999998</v>
      </c>
      <c r="E656" s="371"/>
      <c r="I656" s="589">
        <v>18.88</v>
      </c>
      <c r="J656" s="589"/>
      <c r="L656" s="585" t="s">
        <v>3702</v>
      </c>
      <c r="M656" s="586">
        <f>IFERROR(VLOOKUP(L656,REAJUSTE!$O:$R,4,FALSE),"")</f>
        <v>1.024</v>
      </c>
    </row>
    <row r="657" spans="1:13" ht="24.95" customHeight="1" x14ac:dyDescent="0.2">
      <c r="A657" s="587">
        <v>41226</v>
      </c>
      <c r="B657" s="537" t="s">
        <v>369</v>
      </c>
      <c r="C657" s="169" t="s">
        <v>779</v>
      </c>
      <c r="D657" s="588">
        <f t="shared" si="10"/>
        <v>24.69</v>
      </c>
      <c r="E657" s="371"/>
      <c r="I657" s="589">
        <v>24.11</v>
      </c>
      <c r="J657" s="589"/>
      <c r="L657" s="585" t="s">
        <v>3702</v>
      </c>
      <c r="M657" s="586">
        <f>IFERROR(VLOOKUP(L657,REAJUSTE!$O:$R,4,FALSE),"")</f>
        <v>1.024</v>
      </c>
    </row>
    <row r="658" spans="1:13" ht="24.95" customHeight="1" x14ac:dyDescent="0.2">
      <c r="A658" s="587">
        <v>41060</v>
      </c>
      <c r="B658" s="537" t="s">
        <v>370</v>
      </c>
      <c r="C658" s="169" t="s">
        <v>779</v>
      </c>
      <c r="D658" s="588">
        <f t="shared" si="10"/>
        <v>68.069999999999993</v>
      </c>
      <c r="E658" s="371"/>
      <c r="I658" s="589">
        <v>66.47</v>
      </c>
      <c r="J658" s="589"/>
      <c r="L658" s="585" t="s">
        <v>3702</v>
      </c>
      <c r="M658" s="586">
        <f>IFERROR(VLOOKUP(L658,REAJUSTE!$O:$R,4,FALSE),"")</f>
        <v>1.024</v>
      </c>
    </row>
    <row r="659" spans="1:13" ht="24.95" customHeight="1" x14ac:dyDescent="0.2">
      <c r="A659" s="587">
        <v>41059</v>
      </c>
      <c r="B659" s="537" t="s">
        <v>371</v>
      </c>
      <c r="C659" s="169" t="s">
        <v>779</v>
      </c>
      <c r="D659" s="588">
        <f t="shared" si="10"/>
        <v>93.86</v>
      </c>
      <c r="E659" s="371"/>
      <c r="I659" s="589">
        <v>91.66</v>
      </c>
      <c r="J659" s="589"/>
      <c r="L659" s="585" t="s">
        <v>3702</v>
      </c>
      <c r="M659" s="586">
        <f>IFERROR(VLOOKUP(L659,REAJUSTE!$O:$R,4,FALSE),"")</f>
        <v>1.024</v>
      </c>
    </row>
    <row r="660" spans="1:13" ht="24.95" customHeight="1" x14ac:dyDescent="0.2">
      <c r="A660" s="587">
        <v>40567</v>
      </c>
      <c r="B660" s="537" t="s">
        <v>372</v>
      </c>
      <c r="C660" s="169" t="s">
        <v>779</v>
      </c>
      <c r="D660" s="588">
        <f t="shared" si="10"/>
        <v>72.5</v>
      </c>
      <c r="E660" s="371"/>
      <c r="I660" s="589">
        <v>70.8</v>
      </c>
      <c r="J660" s="589"/>
      <c r="L660" s="585" t="s">
        <v>3702</v>
      </c>
      <c r="M660" s="586">
        <f>IFERROR(VLOOKUP(L660,REAJUSTE!$O:$R,4,FALSE),"")</f>
        <v>1.024</v>
      </c>
    </row>
    <row r="661" spans="1:13" ht="24.95" customHeight="1" x14ac:dyDescent="0.2">
      <c r="A661" s="587">
        <v>40747</v>
      </c>
      <c r="B661" s="537" t="s">
        <v>373</v>
      </c>
      <c r="C661" s="169" t="s">
        <v>779</v>
      </c>
      <c r="D661" s="588">
        <f t="shared" si="10"/>
        <v>123.12</v>
      </c>
      <c r="E661" s="371"/>
      <c r="I661" s="589">
        <v>120.23</v>
      </c>
      <c r="J661" s="589"/>
      <c r="L661" s="585" t="s">
        <v>3702</v>
      </c>
      <c r="M661" s="586">
        <f>IFERROR(VLOOKUP(L661,REAJUSTE!$O:$R,4,FALSE),"")</f>
        <v>1.024</v>
      </c>
    </row>
    <row r="662" spans="1:13" ht="24.95" customHeight="1" x14ac:dyDescent="0.2">
      <c r="A662" s="587">
        <v>40727</v>
      </c>
      <c r="B662" s="537" t="s">
        <v>374</v>
      </c>
      <c r="C662" s="169" t="s">
        <v>741</v>
      </c>
      <c r="D662" s="588">
        <f t="shared" si="10"/>
        <v>319.56</v>
      </c>
      <c r="E662" s="371" t="s">
        <v>2962</v>
      </c>
      <c r="I662" s="589">
        <v>312.07</v>
      </c>
      <c r="J662" s="589"/>
      <c r="L662" s="585" t="s">
        <v>3702</v>
      </c>
      <c r="M662" s="586">
        <f>IFERROR(VLOOKUP(L662,REAJUSTE!$O:$R,4,FALSE),"")</f>
        <v>1.024</v>
      </c>
    </row>
    <row r="663" spans="1:13" ht="24.95" customHeight="1" x14ac:dyDescent="0.2">
      <c r="A663" s="587">
        <v>41264</v>
      </c>
      <c r="B663" s="537" t="s">
        <v>375</v>
      </c>
      <c r="C663" s="169" t="s">
        <v>741</v>
      </c>
      <c r="D663" s="588">
        <f t="shared" si="10"/>
        <v>394.9</v>
      </c>
      <c r="E663" s="371" t="s">
        <v>2962</v>
      </c>
      <c r="I663" s="589">
        <v>385.64</v>
      </c>
      <c r="J663" s="589"/>
      <c r="L663" s="585" t="s">
        <v>3702</v>
      </c>
      <c r="M663" s="586">
        <f>IFERROR(VLOOKUP(L663,REAJUSTE!$O:$R,4,FALSE),"")</f>
        <v>1.024</v>
      </c>
    </row>
    <row r="664" spans="1:13" ht="24.95" customHeight="1" x14ac:dyDescent="0.2">
      <c r="A664" s="587">
        <v>41239</v>
      </c>
      <c r="B664" s="537" t="s">
        <v>376</v>
      </c>
      <c r="C664" s="169" t="s">
        <v>741</v>
      </c>
      <c r="D664" s="588">
        <f t="shared" si="10"/>
        <v>92.41</v>
      </c>
      <c r="E664" s="371"/>
      <c r="I664" s="589">
        <v>90.24</v>
      </c>
      <c r="J664" s="589"/>
      <c r="L664" s="585" t="s">
        <v>3702</v>
      </c>
      <c r="M664" s="586">
        <f>IFERROR(VLOOKUP(L664,REAJUSTE!$O:$R,4,FALSE),"")</f>
        <v>1.024</v>
      </c>
    </row>
    <row r="665" spans="1:13" ht="24.95" customHeight="1" x14ac:dyDescent="0.2">
      <c r="A665" s="587">
        <v>40688</v>
      </c>
      <c r="B665" s="537" t="s">
        <v>377</v>
      </c>
      <c r="C665" s="169" t="s">
        <v>15307</v>
      </c>
      <c r="D665" s="588">
        <f t="shared" si="10"/>
        <v>288.25</v>
      </c>
      <c r="E665" s="371"/>
      <c r="I665" s="589">
        <v>281.49</v>
      </c>
      <c r="J665" s="589"/>
      <c r="L665" s="585" t="s">
        <v>3702</v>
      </c>
      <c r="M665" s="586">
        <f>IFERROR(VLOOKUP(L665,REAJUSTE!$O:$R,4,FALSE),"")</f>
        <v>1.024</v>
      </c>
    </row>
    <row r="666" spans="1:13" ht="24.95" customHeight="1" x14ac:dyDescent="0.2">
      <c r="A666" s="587">
        <v>40690</v>
      </c>
      <c r="B666" s="537" t="s">
        <v>378</v>
      </c>
      <c r="C666" s="169" t="s">
        <v>15307</v>
      </c>
      <c r="D666" s="588">
        <f t="shared" si="10"/>
        <v>1391.64</v>
      </c>
      <c r="E666" s="371"/>
      <c r="I666" s="590">
        <v>1359.02</v>
      </c>
      <c r="J666" s="590"/>
      <c r="L666" s="585" t="s">
        <v>3702</v>
      </c>
      <c r="M666" s="586">
        <f>IFERROR(VLOOKUP(L666,REAJUSTE!$O:$R,4,FALSE),"")</f>
        <v>1.024</v>
      </c>
    </row>
    <row r="667" spans="1:13" ht="24.95" customHeight="1" x14ac:dyDescent="0.2">
      <c r="A667" s="587">
        <v>40691</v>
      </c>
      <c r="B667" s="537" t="s">
        <v>379</v>
      </c>
      <c r="C667" s="169" t="s">
        <v>15307</v>
      </c>
      <c r="D667" s="588">
        <f t="shared" si="10"/>
        <v>1661.28</v>
      </c>
      <c r="E667" s="371"/>
      <c r="I667" s="590">
        <v>1622.34</v>
      </c>
      <c r="J667" s="590"/>
      <c r="L667" s="585" t="s">
        <v>3702</v>
      </c>
      <c r="M667" s="586">
        <f>IFERROR(VLOOKUP(L667,REAJUSTE!$O:$R,4,FALSE),"")</f>
        <v>1.024</v>
      </c>
    </row>
    <row r="668" spans="1:13" ht="24.95" customHeight="1" x14ac:dyDescent="0.2">
      <c r="A668" s="587">
        <v>40689</v>
      </c>
      <c r="B668" s="537" t="s">
        <v>380</v>
      </c>
      <c r="C668" s="169" t="s">
        <v>15307</v>
      </c>
      <c r="D668" s="588">
        <f t="shared" si="10"/>
        <v>729.21</v>
      </c>
      <c r="E668" s="371"/>
      <c r="I668" s="589">
        <v>712.12</v>
      </c>
      <c r="J668" s="589"/>
      <c r="L668" s="585" t="s">
        <v>3702</v>
      </c>
      <c r="M668" s="586">
        <f>IFERROR(VLOOKUP(L668,REAJUSTE!$O:$R,4,FALSE),"")</f>
        <v>1.024</v>
      </c>
    </row>
    <row r="669" spans="1:13" ht="24.95" customHeight="1" x14ac:dyDescent="0.2">
      <c r="A669" s="587">
        <v>40666</v>
      </c>
      <c r="B669" s="537" t="s">
        <v>381</v>
      </c>
      <c r="C669" s="169" t="s">
        <v>779</v>
      </c>
      <c r="D669" s="588">
        <f t="shared" si="10"/>
        <v>84.38</v>
      </c>
      <c r="E669" s="371"/>
      <c r="I669" s="589">
        <v>82.4</v>
      </c>
      <c r="J669" s="589"/>
      <c r="L669" s="585" t="s">
        <v>3702</v>
      </c>
      <c r="M669" s="586">
        <f>IFERROR(VLOOKUP(L669,REAJUSTE!$O:$R,4,FALSE),"")</f>
        <v>1.024</v>
      </c>
    </row>
    <row r="670" spans="1:13" ht="24.95" customHeight="1" x14ac:dyDescent="0.2">
      <c r="A670" s="587">
        <v>40667</v>
      </c>
      <c r="B670" s="537" t="s">
        <v>382</v>
      </c>
      <c r="C670" s="169" t="s">
        <v>779</v>
      </c>
      <c r="D670" s="588">
        <f t="shared" si="10"/>
        <v>88.13</v>
      </c>
      <c r="E670" s="371"/>
      <c r="I670" s="589">
        <v>86.06</v>
      </c>
      <c r="J670" s="589"/>
      <c r="L670" s="585" t="s">
        <v>3702</v>
      </c>
      <c r="M670" s="586">
        <f>IFERROR(VLOOKUP(L670,REAJUSTE!$O:$R,4,FALSE),"")</f>
        <v>1.024</v>
      </c>
    </row>
    <row r="671" spans="1:13" ht="24.95" customHeight="1" x14ac:dyDescent="0.2">
      <c r="A671" s="587">
        <v>41180</v>
      </c>
      <c r="B671" s="537" t="s">
        <v>383</v>
      </c>
      <c r="C671" s="169" t="s">
        <v>779</v>
      </c>
      <c r="D671" s="588">
        <f t="shared" si="10"/>
        <v>73.84</v>
      </c>
      <c r="E671" s="371" t="s">
        <v>2962</v>
      </c>
      <c r="I671" s="589">
        <v>72.11</v>
      </c>
      <c r="J671" s="589"/>
      <c r="L671" s="585" t="s">
        <v>3702</v>
      </c>
      <c r="M671" s="586">
        <f>IFERROR(VLOOKUP(L671,REAJUSTE!$O:$R,4,FALSE),"")</f>
        <v>1.024</v>
      </c>
    </row>
    <row r="672" spans="1:13" ht="24.95" customHeight="1" x14ac:dyDescent="0.2">
      <c r="A672" s="587">
        <v>40668</v>
      </c>
      <c r="B672" s="537" t="s">
        <v>384</v>
      </c>
      <c r="C672" s="169" t="s">
        <v>779</v>
      </c>
      <c r="D672" s="588">
        <f t="shared" si="10"/>
        <v>98.41</v>
      </c>
      <c r="E672" s="371"/>
      <c r="I672" s="589">
        <v>96.1</v>
      </c>
      <c r="J672" s="589"/>
      <c r="L672" s="585" t="s">
        <v>3702</v>
      </c>
      <c r="M672" s="586">
        <f>IFERROR(VLOOKUP(L672,REAJUSTE!$O:$R,4,FALSE),"")</f>
        <v>1.024</v>
      </c>
    </row>
    <row r="673" spans="1:13" ht="24.95" customHeight="1" x14ac:dyDescent="0.2">
      <c r="A673" s="587">
        <v>40982</v>
      </c>
      <c r="B673" s="537" t="s">
        <v>385</v>
      </c>
      <c r="C673" s="169" t="s">
        <v>779</v>
      </c>
      <c r="D673" s="588">
        <f t="shared" si="10"/>
        <v>176.65</v>
      </c>
      <c r="E673" s="371"/>
      <c r="I673" s="589">
        <v>172.51</v>
      </c>
      <c r="J673" s="589"/>
      <c r="L673" s="585" t="s">
        <v>3702</v>
      </c>
      <c r="M673" s="586">
        <f>IFERROR(VLOOKUP(L673,REAJUSTE!$O:$R,4,FALSE),"")</f>
        <v>1.024</v>
      </c>
    </row>
    <row r="674" spans="1:13" ht="24.95" customHeight="1" x14ac:dyDescent="0.2">
      <c r="A674" s="587">
        <v>41336</v>
      </c>
      <c r="B674" s="537" t="s">
        <v>386</v>
      </c>
      <c r="C674" s="169" t="s">
        <v>779</v>
      </c>
      <c r="D674" s="588">
        <f t="shared" si="10"/>
        <v>91.41</v>
      </c>
      <c r="E674" s="371" t="s">
        <v>2962</v>
      </c>
      <c r="I674" s="589">
        <v>89.27</v>
      </c>
      <c r="J674" s="589"/>
      <c r="L674" s="585" t="s">
        <v>3702</v>
      </c>
      <c r="M674" s="586">
        <f>IFERROR(VLOOKUP(L674,REAJUSTE!$O:$R,4,FALSE),"")</f>
        <v>1.024</v>
      </c>
    </row>
    <row r="675" spans="1:13" ht="24.95" customHeight="1" x14ac:dyDescent="0.2">
      <c r="A675" s="587">
        <v>40669</v>
      </c>
      <c r="B675" s="537" t="s">
        <v>387</v>
      </c>
      <c r="C675" s="169" t="s">
        <v>779</v>
      </c>
      <c r="D675" s="588">
        <f t="shared" si="10"/>
        <v>81.39</v>
      </c>
      <c r="E675" s="371"/>
      <c r="I675" s="589">
        <v>79.48</v>
      </c>
      <c r="J675" s="589"/>
      <c r="L675" s="585" t="s">
        <v>3702</v>
      </c>
      <c r="M675" s="586">
        <f>IFERROR(VLOOKUP(L675,REAJUSTE!$O:$R,4,FALSE),"")</f>
        <v>1.024</v>
      </c>
    </row>
    <row r="676" spans="1:13" ht="24.95" customHeight="1" x14ac:dyDescent="0.2">
      <c r="A676" s="587">
        <v>40670</v>
      </c>
      <c r="B676" s="537" t="s">
        <v>388</v>
      </c>
      <c r="C676" s="169" t="s">
        <v>779</v>
      </c>
      <c r="D676" s="588">
        <f t="shared" si="10"/>
        <v>60.53</v>
      </c>
      <c r="E676" s="371"/>
      <c r="I676" s="589">
        <v>59.11</v>
      </c>
      <c r="J676" s="589"/>
      <c r="L676" s="585" t="s">
        <v>3702</v>
      </c>
      <c r="M676" s="586">
        <f>IFERROR(VLOOKUP(L676,REAJUSTE!$O:$R,4,FALSE),"")</f>
        <v>1.024</v>
      </c>
    </row>
    <row r="677" spans="1:13" ht="24.95" customHeight="1" x14ac:dyDescent="0.2">
      <c r="A677" s="587">
        <v>40560</v>
      </c>
      <c r="B677" s="537" t="s">
        <v>389</v>
      </c>
      <c r="C677" s="169" t="s">
        <v>15307</v>
      </c>
      <c r="D677" s="588">
        <f t="shared" si="10"/>
        <v>248.95</v>
      </c>
      <c r="E677" s="371" t="s">
        <v>2962</v>
      </c>
      <c r="I677" s="589">
        <v>243.12</v>
      </c>
      <c r="J677" s="589"/>
      <c r="L677" s="585" t="s">
        <v>3702</v>
      </c>
      <c r="M677" s="586">
        <f>IFERROR(VLOOKUP(L677,REAJUSTE!$O:$R,4,FALSE),"")</f>
        <v>1.024</v>
      </c>
    </row>
    <row r="678" spans="1:13" ht="24.95" customHeight="1" x14ac:dyDescent="0.2">
      <c r="A678" s="587">
        <v>40558</v>
      </c>
      <c r="B678" s="537" t="s">
        <v>390</v>
      </c>
      <c r="C678" s="169" t="s">
        <v>15307</v>
      </c>
      <c r="D678" s="588">
        <f t="shared" si="10"/>
        <v>559.54999999999995</v>
      </c>
      <c r="E678" s="371" t="s">
        <v>2962</v>
      </c>
      <c r="I678" s="589">
        <v>546.44000000000005</v>
      </c>
      <c r="J678" s="589"/>
      <c r="L678" s="585" t="s">
        <v>3702</v>
      </c>
      <c r="M678" s="586">
        <f>IFERROR(VLOOKUP(L678,REAJUSTE!$O:$R,4,FALSE),"")</f>
        <v>1.024</v>
      </c>
    </row>
    <row r="679" spans="1:13" ht="24.95" customHeight="1" x14ac:dyDescent="0.2">
      <c r="A679" s="587">
        <v>41029</v>
      </c>
      <c r="B679" s="537" t="s">
        <v>19422</v>
      </c>
      <c r="C679" s="169" t="s">
        <v>742</v>
      </c>
      <c r="D679" s="588">
        <f t="shared" si="10"/>
        <v>38.01</v>
      </c>
      <c r="E679" s="371"/>
      <c r="I679" s="589">
        <v>37.119999999999997</v>
      </c>
      <c r="J679" s="589"/>
      <c r="L679" s="585" t="s">
        <v>3702</v>
      </c>
      <c r="M679" s="586">
        <f>IFERROR(VLOOKUP(L679,REAJUSTE!$O:$R,4,FALSE),"")</f>
        <v>1.024</v>
      </c>
    </row>
    <row r="680" spans="1:13" ht="24.95" customHeight="1" x14ac:dyDescent="0.2">
      <c r="A680" s="587">
        <v>41040</v>
      </c>
      <c r="B680" s="537" t="s">
        <v>391</v>
      </c>
      <c r="C680" s="169" t="s">
        <v>742</v>
      </c>
      <c r="D680" s="588">
        <f t="shared" si="10"/>
        <v>28.67</v>
      </c>
      <c r="E680" s="371"/>
      <c r="I680" s="589">
        <v>28</v>
      </c>
      <c r="J680" s="589"/>
      <c r="L680" s="585" t="s">
        <v>3702</v>
      </c>
      <c r="M680" s="586">
        <f>IFERROR(VLOOKUP(L680,REAJUSTE!$O:$R,4,FALSE),"")</f>
        <v>1.024</v>
      </c>
    </row>
    <row r="681" spans="1:13" ht="24.95" customHeight="1" x14ac:dyDescent="0.2">
      <c r="A681" s="587">
        <v>42658</v>
      </c>
      <c r="B681" s="537" t="s">
        <v>392</v>
      </c>
      <c r="C681" s="169" t="s">
        <v>742</v>
      </c>
      <c r="D681" s="588">
        <f t="shared" si="10"/>
        <v>39.44</v>
      </c>
      <c r="E681" s="371"/>
      <c r="I681" s="589">
        <v>38.520000000000003</v>
      </c>
      <c r="J681" s="589"/>
      <c r="L681" s="585" t="s">
        <v>3702</v>
      </c>
      <c r="M681" s="586">
        <f>IFERROR(VLOOKUP(L681,REAJUSTE!$O:$R,4,FALSE),"")</f>
        <v>1.024</v>
      </c>
    </row>
    <row r="682" spans="1:13" ht="24.95" customHeight="1" x14ac:dyDescent="0.2">
      <c r="A682" s="587">
        <v>40655</v>
      </c>
      <c r="B682" s="537" t="s">
        <v>393</v>
      </c>
      <c r="C682" s="169" t="s">
        <v>15307</v>
      </c>
      <c r="D682" s="588">
        <f t="shared" si="10"/>
        <v>342.34</v>
      </c>
      <c r="E682" s="371" t="s">
        <v>2962</v>
      </c>
      <c r="I682" s="589">
        <v>334.32</v>
      </c>
      <c r="J682" s="589"/>
      <c r="L682" s="585" t="s">
        <v>3702</v>
      </c>
      <c r="M682" s="586">
        <f>IFERROR(VLOOKUP(L682,REAJUSTE!$O:$R,4,FALSE),"")</f>
        <v>1.024</v>
      </c>
    </row>
    <row r="683" spans="1:13" ht="24.95" customHeight="1" x14ac:dyDescent="0.2">
      <c r="A683" s="587">
        <v>41092</v>
      </c>
      <c r="B683" s="537" t="s">
        <v>394</v>
      </c>
      <c r="C683" s="169" t="s">
        <v>395</v>
      </c>
      <c r="D683" s="588">
        <f t="shared" si="10"/>
        <v>22.92</v>
      </c>
      <c r="E683" s="371"/>
      <c r="I683" s="589">
        <v>22.38</v>
      </c>
      <c r="J683" s="589"/>
      <c r="L683" s="585" t="s">
        <v>3702</v>
      </c>
      <c r="M683" s="586">
        <f>IFERROR(VLOOKUP(L683,REAJUSTE!$O:$R,4,FALSE),"")</f>
        <v>1.024</v>
      </c>
    </row>
    <row r="684" spans="1:13" ht="24.95" customHeight="1" x14ac:dyDescent="0.2">
      <c r="A684" s="587">
        <v>41091</v>
      </c>
      <c r="B684" s="537" t="s">
        <v>396</v>
      </c>
      <c r="C684" s="169" t="s">
        <v>395</v>
      </c>
      <c r="D684" s="588">
        <f t="shared" si="10"/>
        <v>31.01</v>
      </c>
      <c r="E684" s="371"/>
      <c r="I684" s="589">
        <v>30.28</v>
      </c>
      <c r="J684" s="589"/>
      <c r="L684" s="585" t="s">
        <v>3702</v>
      </c>
      <c r="M684" s="586">
        <f>IFERROR(VLOOKUP(L684,REAJUSTE!$O:$R,4,FALSE),"")</f>
        <v>1.024</v>
      </c>
    </row>
    <row r="685" spans="1:13" ht="24.95" customHeight="1" x14ac:dyDescent="0.2">
      <c r="A685" s="587">
        <v>40706</v>
      </c>
      <c r="B685" s="537" t="s">
        <v>397</v>
      </c>
      <c r="C685" s="169" t="s">
        <v>779</v>
      </c>
      <c r="D685" s="588">
        <f t="shared" si="10"/>
        <v>296.76</v>
      </c>
      <c r="E685" s="371" t="s">
        <v>2962</v>
      </c>
      <c r="I685" s="589">
        <v>289.8</v>
      </c>
      <c r="J685" s="589"/>
      <c r="L685" s="585" t="s">
        <v>3702</v>
      </c>
      <c r="M685" s="586">
        <f>IFERROR(VLOOKUP(L685,REAJUSTE!$O:$R,4,FALSE),"")</f>
        <v>1.024</v>
      </c>
    </row>
    <row r="686" spans="1:13" ht="24.95" customHeight="1" x14ac:dyDescent="0.2">
      <c r="A686" s="587">
        <v>40651</v>
      </c>
      <c r="B686" s="537" t="s">
        <v>15550</v>
      </c>
      <c r="C686" s="169" t="s">
        <v>779</v>
      </c>
      <c r="D686" s="588">
        <f t="shared" si="10"/>
        <v>412.03</v>
      </c>
      <c r="E686" s="371" t="s">
        <v>2962</v>
      </c>
      <c r="I686" s="589">
        <v>402.37</v>
      </c>
      <c r="J686" s="589"/>
      <c r="L686" s="585" t="s">
        <v>3702</v>
      </c>
      <c r="M686" s="586">
        <f>IFERROR(VLOOKUP(L686,REAJUSTE!$O:$R,4,FALSE),"")</f>
        <v>1.024</v>
      </c>
    </row>
    <row r="687" spans="1:13" ht="24.95" customHeight="1" x14ac:dyDescent="0.2">
      <c r="A687" s="587">
        <v>41122</v>
      </c>
      <c r="B687" s="537" t="s">
        <v>398</v>
      </c>
      <c r="C687" s="169" t="s">
        <v>779</v>
      </c>
      <c r="D687" s="588">
        <f t="shared" si="10"/>
        <v>20.05</v>
      </c>
      <c r="E687" s="371"/>
      <c r="I687" s="589">
        <v>19.579999999999998</v>
      </c>
      <c r="J687" s="589"/>
      <c r="L687" s="585" t="s">
        <v>3702</v>
      </c>
      <c r="M687" s="586">
        <f>IFERROR(VLOOKUP(L687,REAJUSTE!$O:$R,4,FALSE),"")</f>
        <v>1.024</v>
      </c>
    </row>
    <row r="688" spans="1:13" ht="24.95" customHeight="1" x14ac:dyDescent="0.2">
      <c r="A688" s="587">
        <v>41123</v>
      </c>
      <c r="B688" s="537" t="s">
        <v>399</v>
      </c>
      <c r="C688" s="169" t="s">
        <v>779</v>
      </c>
      <c r="D688" s="588">
        <f t="shared" si="10"/>
        <v>39.53</v>
      </c>
      <c r="E688" s="371"/>
      <c r="I688" s="589">
        <v>38.6</v>
      </c>
      <c r="J688" s="589"/>
      <c r="L688" s="585" t="s">
        <v>3702</v>
      </c>
      <c r="M688" s="586">
        <f>IFERROR(VLOOKUP(L688,REAJUSTE!$O:$R,4,FALSE),"")</f>
        <v>1.024</v>
      </c>
    </row>
    <row r="689" spans="1:13" ht="24.95" customHeight="1" x14ac:dyDescent="0.2">
      <c r="A689" s="587">
        <v>41125</v>
      </c>
      <c r="B689" s="537" t="s">
        <v>400</v>
      </c>
      <c r="C689" s="169" t="s">
        <v>779</v>
      </c>
      <c r="D689" s="588">
        <f t="shared" si="10"/>
        <v>30.94</v>
      </c>
      <c r="E689" s="371"/>
      <c r="I689" s="589">
        <v>30.21</v>
      </c>
      <c r="J689" s="589"/>
      <c r="L689" s="585" t="s">
        <v>3702</v>
      </c>
      <c r="M689" s="586">
        <f>IFERROR(VLOOKUP(L689,REAJUSTE!$O:$R,4,FALSE),"")</f>
        <v>1.024</v>
      </c>
    </row>
    <row r="690" spans="1:13" ht="24.95" customHeight="1" x14ac:dyDescent="0.2">
      <c r="A690" s="587">
        <v>41119</v>
      </c>
      <c r="B690" s="537" t="s">
        <v>401</v>
      </c>
      <c r="C690" s="169" t="s">
        <v>779</v>
      </c>
      <c r="D690" s="588">
        <f t="shared" si="10"/>
        <v>6.64</v>
      </c>
      <c r="E690" s="371"/>
      <c r="I690" s="589">
        <v>6.48</v>
      </c>
      <c r="J690" s="589"/>
      <c r="L690" s="585" t="s">
        <v>3702</v>
      </c>
      <c r="M690" s="586">
        <f>IFERROR(VLOOKUP(L690,REAJUSTE!$O:$R,4,FALSE),"")</f>
        <v>1.024</v>
      </c>
    </row>
    <row r="691" spans="1:13" ht="24.95" customHeight="1" x14ac:dyDescent="0.2">
      <c r="A691" s="587">
        <v>41114</v>
      </c>
      <c r="B691" s="537" t="s">
        <v>402</v>
      </c>
      <c r="C691" s="169" t="s">
        <v>779</v>
      </c>
      <c r="D691" s="588">
        <f t="shared" si="10"/>
        <v>7</v>
      </c>
      <c r="E691" s="371"/>
      <c r="I691" s="589">
        <v>6.84</v>
      </c>
      <c r="J691" s="589"/>
      <c r="L691" s="585" t="s">
        <v>3702</v>
      </c>
      <c r="M691" s="586">
        <f>IFERROR(VLOOKUP(L691,REAJUSTE!$O:$R,4,FALSE),"")</f>
        <v>1.024</v>
      </c>
    </row>
    <row r="692" spans="1:13" ht="24.95" customHeight="1" x14ac:dyDescent="0.2">
      <c r="A692" s="587">
        <v>40707</v>
      </c>
      <c r="B692" s="537" t="s">
        <v>403</v>
      </c>
      <c r="C692" s="169" t="s">
        <v>779</v>
      </c>
      <c r="D692" s="588">
        <f t="shared" si="10"/>
        <v>207.84</v>
      </c>
      <c r="E692" s="371" t="s">
        <v>2962</v>
      </c>
      <c r="I692" s="589">
        <v>202.97</v>
      </c>
      <c r="J692" s="589"/>
      <c r="L692" s="585" t="s">
        <v>3702</v>
      </c>
      <c r="M692" s="586">
        <f>IFERROR(VLOOKUP(L692,REAJUSTE!$O:$R,4,FALSE),"")</f>
        <v>1.024</v>
      </c>
    </row>
    <row r="693" spans="1:13" ht="24.95" customHeight="1" x14ac:dyDescent="0.2">
      <c r="A693" s="587">
        <v>41118</v>
      </c>
      <c r="B693" s="537" t="s">
        <v>404</v>
      </c>
      <c r="C693" s="169" t="s">
        <v>779</v>
      </c>
      <c r="D693" s="588">
        <f t="shared" si="10"/>
        <v>9.56</v>
      </c>
      <c r="E693" s="371"/>
      <c r="I693" s="589">
        <v>9.34</v>
      </c>
      <c r="J693" s="589"/>
      <c r="L693" s="585" t="s">
        <v>3702</v>
      </c>
      <c r="M693" s="586">
        <f>IFERROR(VLOOKUP(L693,REAJUSTE!$O:$R,4,FALSE),"")</f>
        <v>1.024</v>
      </c>
    </row>
    <row r="694" spans="1:13" ht="24.95" customHeight="1" x14ac:dyDescent="0.2">
      <c r="A694" s="587">
        <v>40702</v>
      </c>
      <c r="B694" s="537" t="s">
        <v>405</v>
      </c>
      <c r="C694" s="169" t="s">
        <v>741</v>
      </c>
      <c r="D694" s="588">
        <f t="shared" si="10"/>
        <v>331.94</v>
      </c>
      <c r="E694" s="371" t="s">
        <v>2962</v>
      </c>
      <c r="I694" s="589">
        <v>324.16000000000003</v>
      </c>
      <c r="J694" s="589"/>
      <c r="L694" s="585" t="s">
        <v>3702</v>
      </c>
      <c r="M694" s="586">
        <f>IFERROR(VLOOKUP(L694,REAJUSTE!$O:$R,4,FALSE),"")</f>
        <v>1.024</v>
      </c>
    </row>
    <row r="695" spans="1:13" ht="24.95" customHeight="1" x14ac:dyDescent="0.2">
      <c r="A695" s="587">
        <v>40701</v>
      </c>
      <c r="B695" s="537" t="s">
        <v>406</v>
      </c>
      <c r="C695" s="169" t="s">
        <v>741</v>
      </c>
      <c r="D695" s="588">
        <f t="shared" si="10"/>
        <v>143.21</v>
      </c>
      <c r="E695" s="371" t="s">
        <v>2962</v>
      </c>
      <c r="I695" s="589">
        <v>139.85</v>
      </c>
      <c r="J695" s="589"/>
      <c r="L695" s="585" t="s">
        <v>3702</v>
      </c>
      <c r="M695" s="586">
        <f>IFERROR(VLOOKUP(L695,REAJUSTE!$O:$R,4,FALSE),"")</f>
        <v>1.024</v>
      </c>
    </row>
    <row r="696" spans="1:13" ht="24.95" customHeight="1" x14ac:dyDescent="0.2">
      <c r="A696" s="587">
        <v>40698</v>
      </c>
      <c r="B696" s="537" t="s">
        <v>407</v>
      </c>
      <c r="C696" s="169" t="s">
        <v>779</v>
      </c>
      <c r="D696" s="588">
        <f t="shared" si="10"/>
        <v>77.61</v>
      </c>
      <c r="E696" s="371" t="s">
        <v>2962</v>
      </c>
      <c r="I696" s="589">
        <v>75.790000000000006</v>
      </c>
      <c r="J696" s="589"/>
      <c r="L696" s="585" t="s">
        <v>3702</v>
      </c>
      <c r="M696" s="586">
        <f>IFERROR(VLOOKUP(L696,REAJUSTE!$O:$R,4,FALSE),"")</f>
        <v>1.024</v>
      </c>
    </row>
    <row r="697" spans="1:13" ht="24.95" customHeight="1" x14ac:dyDescent="0.2">
      <c r="A697" s="587">
        <v>40700</v>
      </c>
      <c r="B697" s="537" t="s">
        <v>408</v>
      </c>
      <c r="C697" s="169" t="s">
        <v>779</v>
      </c>
      <c r="D697" s="588">
        <f t="shared" si="10"/>
        <v>87.96</v>
      </c>
      <c r="E697" s="371" t="s">
        <v>2962</v>
      </c>
      <c r="I697" s="589">
        <v>85.9</v>
      </c>
      <c r="J697" s="589"/>
      <c r="L697" s="585" t="s">
        <v>3702</v>
      </c>
      <c r="M697" s="586">
        <f>IFERROR(VLOOKUP(L697,REAJUSTE!$O:$R,4,FALSE),"")</f>
        <v>1.024</v>
      </c>
    </row>
    <row r="698" spans="1:13" ht="24.95" customHeight="1" x14ac:dyDescent="0.2">
      <c r="A698" s="587">
        <v>40696</v>
      </c>
      <c r="B698" s="537" t="s">
        <v>409</v>
      </c>
      <c r="C698" s="169" t="s">
        <v>779</v>
      </c>
      <c r="D698" s="588">
        <f t="shared" si="10"/>
        <v>172.33</v>
      </c>
      <c r="E698" s="371" t="s">
        <v>2962</v>
      </c>
      <c r="I698" s="589">
        <v>168.29</v>
      </c>
      <c r="J698" s="589"/>
      <c r="L698" s="585" t="s">
        <v>3702</v>
      </c>
      <c r="M698" s="586">
        <f>IFERROR(VLOOKUP(L698,REAJUSTE!$O:$R,4,FALSE),"")</f>
        <v>1.024</v>
      </c>
    </row>
    <row r="699" spans="1:13" ht="24.95" customHeight="1" x14ac:dyDescent="0.2">
      <c r="A699" s="587">
        <v>40695</v>
      </c>
      <c r="B699" s="537" t="s">
        <v>410</v>
      </c>
      <c r="C699" s="169" t="s">
        <v>779</v>
      </c>
      <c r="D699" s="588">
        <f t="shared" si="10"/>
        <v>62.03</v>
      </c>
      <c r="E699" s="371"/>
      <c r="I699" s="589">
        <v>60.58</v>
      </c>
      <c r="J699" s="589"/>
      <c r="L699" s="585" t="s">
        <v>3702</v>
      </c>
      <c r="M699" s="586">
        <f>IFERROR(VLOOKUP(L699,REAJUSTE!$O:$R,4,FALSE),"")</f>
        <v>1.024</v>
      </c>
    </row>
    <row r="700" spans="1:13" ht="24.95" customHeight="1" x14ac:dyDescent="0.2">
      <c r="A700" s="587">
        <v>40692</v>
      </c>
      <c r="B700" s="537" t="s">
        <v>411</v>
      </c>
      <c r="C700" s="169" t="s">
        <v>779</v>
      </c>
      <c r="D700" s="588">
        <f t="shared" si="10"/>
        <v>3.45</v>
      </c>
      <c r="E700" s="371"/>
      <c r="I700" s="589">
        <v>3.37</v>
      </c>
      <c r="J700" s="589"/>
      <c r="L700" s="585" t="s">
        <v>3702</v>
      </c>
      <c r="M700" s="586">
        <f>IFERROR(VLOOKUP(L700,REAJUSTE!$O:$R,4,FALSE),"")</f>
        <v>1.024</v>
      </c>
    </row>
    <row r="701" spans="1:13" ht="24.95" customHeight="1" x14ac:dyDescent="0.2">
      <c r="A701" s="587">
        <v>40697</v>
      </c>
      <c r="B701" s="537" t="s">
        <v>412</v>
      </c>
      <c r="C701" s="169" t="s">
        <v>779</v>
      </c>
      <c r="D701" s="588">
        <f t="shared" si="10"/>
        <v>76.05</v>
      </c>
      <c r="E701" s="371" t="s">
        <v>2962</v>
      </c>
      <c r="I701" s="589">
        <v>74.27</v>
      </c>
      <c r="J701" s="589"/>
      <c r="L701" s="585" t="s">
        <v>3702</v>
      </c>
      <c r="M701" s="586">
        <f>IFERROR(VLOOKUP(L701,REAJUSTE!$O:$R,4,FALSE),"")</f>
        <v>1.024</v>
      </c>
    </row>
    <row r="702" spans="1:13" ht="24.95" customHeight="1" x14ac:dyDescent="0.2">
      <c r="A702" s="587">
        <v>40699</v>
      </c>
      <c r="B702" s="537" t="s">
        <v>413</v>
      </c>
      <c r="C702" s="169" t="s">
        <v>779</v>
      </c>
      <c r="D702" s="588">
        <f t="shared" si="10"/>
        <v>204.03</v>
      </c>
      <c r="E702" s="371" t="s">
        <v>2962</v>
      </c>
      <c r="I702" s="589">
        <v>199.25</v>
      </c>
      <c r="J702" s="589"/>
      <c r="L702" s="585" t="s">
        <v>3702</v>
      </c>
      <c r="M702" s="586">
        <f>IFERROR(VLOOKUP(L702,REAJUSTE!$O:$R,4,FALSE),"")</f>
        <v>1.024</v>
      </c>
    </row>
    <row r="703" spans="1:13" ht="24.95" customHeight="1" x14ac:dyDescent="0.2">
      <c r="A703" s="587">
        <v>40693</v>
      </c>
      <c r="B703" s="537" t="s">
        <v>414</v>
      </c>
      <c r="C703" s="169" t="s">
        <v>779</v>
      </c>
      <c r="D703" s="588">
        <f t="shared" si="10"/>
        <v>33.58</v>
      </c>
      <c r="E703" s="371"/>
      <c r="I703" s="589">
        <v>32.79</v>
      </c>
      <c r="J703" s="589"/>
      <c r="L703" s="585" t="s">
        <v>3702</v>
      </c>
      <c r="M703" s="586">
        <f>IFERROR(VLOOKUP(L703,REAJUSTE!$O:$R,4,FALSE),"")</f>
        <v>1.024</v>
      </c>
    </row>
    <row r="704" spans="1:13" ht="24.95" customHeight="1" x14ac:dyDescent="0.2">
      <c r="A704" s="587">
        <v>40694</v>
      </c>
      <c r="B704" s="537" t="s">
        <v>415</v>
      </c>
      <c r="C704" s="169" t="s">
        <v>779</v>
      </c>
      <c r="D704" s="588">
        <f t="shared" si="10"/>
        <v>65.099999999999994</v>
      </c>
      <c r="E704" s="371" t="s">
        <v>2962</v>
      </c>
      <c r="I704" s="589">
        <v>63.57</v>
      </c>
      <c r="J704" s="589"/>
      <c r="L704" s="585" t="s">
        <v>3702</v>
      </c>
      <c r="M704" s="586">
        <f>IFERROR(VLOOKUP(L704,REAJUSTE!$O:$R,4,FALSE),"")</f>
        <v>1.024</v>
      </c>
    </row>
    <row r="705" spans="1:13" ht="24.95" customHeight="1" x14ac:dyDescent="0.2">
      <c r="A705" s="580" t="s">
        <v>3058</v>
      </c>
      <c r="B705" s="581"/>
      <c r="C705" s="581"/>
      <c r="D705" s="582"/>
      <c r="E705" s="583"/>
      <c r="I705" s="584"/>
      <c r="J705" s="584"/>
      <c r="L705" s="585"/>
      <c r="M705" s="586" t="str">
        <f>IFERROR(VLOOKUP(L705,REAJUSTE!$O:$R,4,FALSE),"")</f>
        <v/>
      </c>
    </row>
    <row r="706" spans="1:13" ht="24.95" customHeight="1" x14ac:dyDescent="0.2">
      <c r="A706" s="587">
        <v>40972</v>
      </c>
      <c r="B706" s="537" t="s">
        <v>19365</v>
      </c>
      <c r="C706" s="169" t="s">
        <v>52</v>
      </c>
      <c r="D706" s="591">
        <v>20.93</v>
      </c>
      <c r="E706" s="371"/>
      <c r="I706" s="589">
        <v>0</v>
      </c>
      <c r="J706" s="589"/>
      <c r="L706" s="592"/>
      <c r="M706" s="593" t="str">
        <f>IFERROR(VLOOKUP(L706,REAJUSTE!$O:$R,4,FALSE),"")</f>
        <v/>
      </c>
    </row>
    <row r="707" spans="1:13" ht="24.95" customHeight="1" x14ac:dyDescent="0.2">
      <c r="A707" s="587">
        <v>41405</v>
      </c>
      <c r="B707" s="537" t="s">
        <v>416</v>
      </c>
      <c r="C707" s="169" t="s">
        <v>8</v>
      </c>
      <c r="D707" s="588">
        <f t="shared" ref="D707:D770" si="11">IFERROR(ROUND(I707*M707,2),"")</f>
        <v>3223.47</v>
      </c>
      <c r="E707" s="371"/>
      <c r="I707" s="590">
        <v>2817.72</v>
      </c>
      <c r="J707" s="590"/>
      <c r="L707" s="585" t="s">
        <v>3879</v>
      </c>
      <c r="M707" s="586">
        <f>IFERROR(VLOOKUP(L707,REAJUSTE!$O:$R,4,FALSE),"")</f>
        <v>1.1439999999999999</v>
      </c>
    </row>
    <row r="708" spans="1:13" ht="24.95" customHeight="1" x14ac:dyDescent="0.2">
      <c r="A708" s="587">
        <v>41360</v>
      </c>
      <c r="B708" s="537" t="s">
        <v>417</v>
      </c>
      <c r="C708" s="169" t="s">
        <v>8</v>
      </c>
      <c r="D708" s="588">
        <f t="shared" si="11"/>
        <v>2361.06</v>
      </c>
      <c r="E708" s="371"/>
      <c r="I708" s="590">
        <v>2063.86</v>
      </c>
      <c r="J708" s="590"/>
      <c r="L708" s="585" t="s">
        <v>3879</v>
      </c>
      <c r="M708" s="586">
        <f>IFERROR(VLOOKUP(L708,REAJUSTE!$O:$R,4,FALSE),"")</f>
        <v>1.1439999999999999</v>
      </c>
    </row>
    <row r="709" spans="1:13" ht="24.95" customHeight="1" x14ac:dyDescent="0.2">
      <c r="A709" s="587">
        <v>40968</v>
      </c>
      <c r="B709" s="537" t="s">
        <v>418</v>
      </c>
      <c r="C709" s="169" t="s">
        <v>8</v>
      </c>
      <c r="D709" s="588">
        <f t="shared" si="11"/>
        <v>3917.63</v>
      </c>
      <c r="E709" s="371"/>
      <c r="I709" s="590">
        <v>3577.74</v>
      </c>
      <c r="J709" s="590"/>
      <c r="L709" s="585" t="s">
        <v>3871</v>
      </c>
      <c r="M709" s="586">
        <f>IFERROR(VLOOKUP(L709,REAJUSTE!$O:$R,4,FALSE),"")</f>
        <v>1.095</v>
      </c>
    </row>
    <row r="710" spans="1:13" ht="24.95" customHeight="1" x14ac:dyDescent="0.2">
      <c r="A710" s="587">
        <v>40976</v>
      </c>
      <c r="B710" s="537" t="s">
        <v>419</v>
      </c>
      <c r="C710" s="169" t="s">
        <v>8</v>
      </c>
      <c r="D710" s="588">
        <f t="shared" si="11"/>
        <v>56830.5</v>
      </c>
      <c r="E710" s="371"/>
      <c r="I710" s="590">
        <v>51900</v>
      </c>
      <c r="J710" s="590"/>
      <c r="L710" s="585" t="s">
        <v>3871</v>
      </c>
      <c r="M710" s="586">
        <f>IFERROR(VLOOKUP(L710,REAJUSTE!$O:$R,4,FALSE),"")</f>
        <v>1.095</v>
      </c>
    </row>
    <row r="711" spans="1:13" ht="24.95" customHeight="1" x14ac:dyDescent="0.2">
      <c r="A711" s="587">
        <v>42545</v>
      </c>
      <c r="B711" s="537" t="s">
        <v>420</v>
      </c>
      <c r="C711" s="169" t="s">
        <v>8</v>
      </c>
      <c r="D711" s="588">
        <f t="shared" si="11"/>
        <v>2934.37</v>
      </c>
      <c r="E711" s="371"/>
      <c r="I711" s="590">
        <v>2794.64</v>
      </c>
      <c r="J711" s="590"/>
      <c r="L711" s="585" t="s">
        <v>3880</v>
      </c>
      <c r="M711" s="586">
        <f>IFERROR(VLOOKUP(L711,REAJUSTE!$O:$R,4,FALSE),"")</f>
        <v>1.05</v>
      </c>
    </row>
    <row r="712" spans="1:13" ht="24.95" customHeight="1" x14ac:dyDescent="0.2">
      <c r="A712" s="587">
        <v>40974</v>
      </c>
      <c r="B712" s="537" t="s">
        <v>421</v>
      </c>
      <c r="C712" s="169" t="s">
        <v>8</v>
      </c>
      <c r="D712" s="588">
        <f t="shared" si="11"/>
        <v>2520.91</v>
      </c>
      <c r="E712" s="371"/>
      <c r="I712" s="590">
        <v>2400.87</v>
      </c>
      <c r="J712" s="590"/>
      <c r="L712" s="585" t="s">
        <v>3880</v>
      </c>
      <c r="M712" s="586">
        <f>IFERROR(VLOOKUP(L712,REAJUSTE!$O:$R,4,FALSE),"")</f>
        <v>1.05</v>
      </c>
    </row>
    <row r="713" spans="1:13" ht="24.95" customHeight="1" x14ac:dyDescent="0.2">
      <c r="A713" s="587">
        <v>40978</v>
      </c>
      <c r="B713" s="537" t="s">
        <v>422</v>
      </c>
      <c r="C713" s="169" t="s">
        <v>8</v>
      </c>
      <c r="D713" s="588">
        <f t="shared" si="11"/>
        <v>1932.41</v>
      </c>
      <c r="E713" s="371"/>
      <c r="I713" s="590">
        <v>1840.39</v>
      </c>
      <c r="J713" s="590"/>
      <c r="L713" s="585" t="s">
        <v>3880</v>
      </c>
      <c r="M713" s="586">
        <f>IFERROR(VLOOKUP(L713,REAJUSTE!$O:$R,4,FALSE),"")</f>
        <v>1.05</v>
      </c>
    </row>
    <row r="714" spans="1:13" ht="24.95" customHeight="1" x14ac:dyDescent="0.2">
      <c r="A714" s="587">
        <v>40975</v>
      </c>
      <c r="B714" s="537" t="s">
        <v>423</v>
      </c>
      <c r="C714" s="169" t="s">
        <v>8</v>
      </c>
      <c r="D714" s="588">
        <f t="shared" si="11"/>
        <v>1672.25</v>
      </c>
      <c r="E714" s="371"/>
      <c r="I714" s="590">
        <v>1592.62</v>
      </c>
      <c r="J714" s="590"/>
      <c r="L714" s="585" t="s">
        <v>3880</v>
      </c>
      <c r="M714" s="586">
        <f>IFERROR(VLOOKUP(L714,REAJUSTE!$O:$R,4,FALSE),"")</f>
        <v>1.05</v>
      </c>
    </row>
    <row r="715" spans="1:13" ht="24.95" customHeight="1" x14ac:dyDescent="0.2">
      <c r="A715" s="587">
        <v>40969</v>
      </c>
      <c r="B715" s="537" t="s">
        <v>424</v>
      </c>
      <c r="C715" s="169" t="s">
        <v>8</v>
      </c>
      <c r="D715" s="588">
        <f t="shared" si="11"/>
        <v>2113.44</v>
      </c>
      <c r="E715" s="371"/>
      <c r="I715" s="590">
        <v>2012.8</v>
      </c>
      <c r="J715" s="590"/>
      <c r="L715" s="585" t="s">
        <v>3880</v>
      </c>
      <c r="M715" s="586">
        <f>IFERROR(VLOOKUP(L715,REAJUSTE!$O:$R,4,FALSE),"")</f>
        <v>1.05</v>
      </c>
    </row>
    <row r="716" spans="1:13" ht="24.95" customHeight="1" x14ac:dyDescent="0.2">
      <c r="A716" s="587">
        <v>40971</v>
      </c>
      <c r="B716" s="537" t="s">
        <v>425</v>
      </c>
      <c r="C716" s="169" t="s">
        <v>8</v>
      </c>
      <c r="D716" s="588">
        <f t="shared" si="11"/>
        <v>2306.48</v>
      </c>
      <c r="E716" s="371"/>
      <c r="I716" s="590">
        <v>2196.65</v>
      </c>
      <c r="J716" s="590"/>
      <c r="L716" s="585" t="s">
        <v>3880</v>
      </c>
      <c r="M716" s="586">
        <f>IFERROR(VLOOKUP(L716,REAJUSTE!$O:$R,4,FALSE),"")</f>
        <v>1.05</v>
      </c>
    </row>
    <row r="717" spans="1:13" ht="24.95" customHeight="1" x14ac:dyDescent="0.2">
      <c r="A717" s="580" t="s">
        <v>3059</v>
      </c>
      <c r="B717" s="581"/>
      <c r="C717" s="581"/>
      <c r="D717" s="582"/>
      <c r="E717" s="583"/>
      <c r="I717" s="584"/>
      <c r="J717" s="584"/>
      <c r="L717" s="585"/>
      <c r="M717" s="586" t="str">
        <f>IFERROR(VLOOKUP(L717,REAJUSTE!$O:$R,4,FALSE),"")</f>
        <v/>
      </c>
    </row>
    <row r="718" spans="1:13" ht="24.95" customHeight="1" x14ac:dyDescent="0.2">
      <c r="A718" s="587">
        <v>40910</v>
      </c>
      <c r="B718" s="537" t="s">
        <v>426</v>
      </c>
      <c r="C718" s="169" t="s">
        <v>15307</v>
      </c>
      <c r="D718" s="588">
        <f t="shared" si="11"/>
        <v>12165.05</v>
      </c>
      <c r="E718" s="371" t="s">
        <v>2962</v>
      </c>
      <c r="I718" s="590">
        <v>11822.21</v>
      </c>
      <c r="J718" s="590"/>
      <c r="L718" s="585" t="s">
        <v>3882</v>
      </c>
      <c r="M718" s="586">
        <f>IFERROR(VLOOKUP(L718,REAJUSTE!$O:$R,4,FALSE),"")</f>
        <v>1.0289999999999999</v>
      </c>
    </row>
    <row r="719" spans="1:13" ht="24.95" customHeight="1" x14ac:dyDescent="0.2">
      <c r="A719" s="587">
        <v>41362</v>
      </c>
      <c r="B719" s="537" t="s">
        <v>427</v>
      </c>
      <c r="C719" s="169" t="s">
        <v>15307</v>
      </c>
      <c r="D719" s="588">
        <f t="shared" si="11"/>
        <v>11393.62</v>
      </c>
      <c r="E719" s="371"/>
      <c r="I719" s="590">
        <v>11072.52</v>
      </c>
      <c r="J719" s="590"/>
      <c r="L719" s="585" t="s">
        <v>3882</v>
      </c>
      <c r="M719" s="586">
        <f>IFERROR(VLOOKUP(L719,REAJUSTE!$O:$R,4,FALSE),"")</f>
        <v>1.0289999999999999</v>
      </c>
    </row>
    <row r="720" spans="1:13" ht="24.95" customHeight="1" x14ac:dyDescent="0.2">
      <c r="A720" s="587">
        <v>43343</v>
      </c>
      <c r="B720" s="537" t="s">
        <v>15551</v>
      </c>
      <c r="C720" s="169" t="s">
        <v>742</v>
      </c>
      <c r="D720" s="588">
        <f t="shared" si="11"/>
        <v>98.39</v>
      </c>
      <c r="E720" s="371"/>
      <c r="I720" s="589">
        <v>95.62</v>
      </c>
      <c r="J720" s="589"/>
      <c r="L720" s="585" t="s">
        <v>3882</v>
      </c>
      <c r="M720" s="586">
        <f>IFERROR(VLOOKUP(L720,REAJUSTE!$O:$R,4,FALSE),"")</f>
        <v>1.0289999999999999</v>
      </c>
    </row>
    <row r="721" spans="1:13" ht="24.95" customHeight="1" x14ac:dyDescent="0.2">
      <c r="A721" s="587">
        <v>41151</v>
      </c>
      <c r="B721" s="537" t="s">
        <v>428</v>
      </c>
      <c r="C721" s="169" t="s">
        <v>15307</v>
      </c>
      <c r="D721" s="588">
        <f t="shared" si="11"/>
        <v>1693.66</v>
      </c>
      <c r="E721" s="371"/>
      <c r="I721" s="590">
        <v>1645.93</v>
      </c>
      <c r="J721" s="590"/>
      <c r="L721" s="585" t="s">
        <v>3882</v>
      </c>
      <c r="M721" s="586">
        <f>IFERROR(VLOOKUP(L721,REAJUSTE!$O:$R,4,FALSE),"")</f>
        <v>1.0289999999999999</v>
      </c>
    </row>
    <row r="722" spans="1:13" ht="24.95" customHeight="1" x14ac:dyDescent="0.2">
      <c r="A722" s="587">
        <v>41346</v>
      </c>
      <c r="B722" s="537" t="s">
        <v>429</v>
      </c>
      <c r="C722" s="169" t="s">
        <v>779</v>
      </c>
      <c r="D722" s="588">
        <f t="shared" si="11"/>
        <v>29.17</v>
      </c>
      <c r="E722" s="371"/>
      <c r="I722" s="589">
        <v>28.35</v>
      </c>
      <c r="J722" s="589"/>
      <c r="L722" s="585" t="s">
        <v>3882</v>
      </c>
      <c r="M722" s="586">
        <f>IFERROR(VLOOKUP(L722,REAJUSTE!$O:$R,4,FALSE),"")</f>
        <v>1.0289999999999999</v>
      </c>
    </row>
    <row r="723" spans="1:13" ht="24.95" customHeight="1" x14ac:dyDescent="0.2">
      <c r="A723" s="587">
        <v>41150</v>
      </c>
      <c r="B723" s="537" t="s">
        <v>430</v>
      </c>
      <c r="C723" s="169" t="s">
        <v>779</v>
      </c>
      <c r="D723" s="588">
        <f t="shared" si="11"/>
        <v>6.4</v>
      </c>
      <c r="E723" s="371"/>
      <c r="I723" s="589">
        <v>6.22</v>
      </c>
      <c r="J723" s="589"/>
      <c r="L723" s="585" t="s">
        <v>3882</v>
      </c>
      <c r="M723" s="586">
        <f>IFERROR(VLOOKUP(L723,REAJUSTE!$O:$R,4,FALSE),"")</f>
        <v>1.0289999999999999</v>
      </c>
    </row>
    <row r="724" spans="1:13" ht="24.95" customHeight="1" x14ac:dyDescent="0.2">
      <c r="A724" s="587">
        <v>41149</v>
      </c>
      <c r="B724" s="537" t="s">
        <v>431</v>
      </c>
      <c r="C724" s="169" t="s">
        <v>779</v>
      </c>
      <c r="D724" s="588">
        <f t="shared" si="11"/>
        <v>7.17</v>
      </c>
      <c r="E724" s="371"/>
      <c r="I724" s="589">
        <v>6.97</v>
      </c>
      <c r="J724" s="589"/>
      <c r="L724" s="585" t="s">
        <v>3882</v>
      </c>
      <c r="M724" s="586">
        <f>IFERROR(VLOOKUP(L724,REAJUSTE!$O:$R,4,FALSE),"")</f>
        <v>1.0289999999999999</v>
      </c>
    </row>
    <row r="725" spans="1:13" ht="24.95" customHeight="1" x14ac:dyDescent="0.2">
      <c r="A725" s="587">
        <v>41410</v>
      </c>
      <c r="B725" s="537" t="s">
        <v>432</v>
      </c>
      <c r="C725" s="169" t="s">
        <v>779</v>
      </c>
      <c r="D725" s="588">
        <f t="shared" si="11"/>
        <v>7.3</v>
      </c>
      <c r="E725" s="371"/>
      <c r="I725" s="589">
        <v>7.09</v>
      </c>
      <c r="J725" s="589"/>
      <c r="L725" s="585" t="s">
        <v>3882</v>
      </c>
      <c r="M725" s="586">
        <f>IFERROR(VLOOKUP(L725,REAJUSTE!$O:$R,4,FALSE),"")</f>
        <v>1.0289999999999999</v>
      </c>
    </row>
    <row r="726" spans="1:13" ht="24.95" customHeight="1" x14ac:dyDescent="0.2">
      <c r="A726" s="587">
        <v>41148</v>
      </c>
      <c r="B726" s="537" t="s">
        <v>433</v>
      </c>
      <c r="C726" s="169" t="s">
        <v>779</v>
      </c>
      <c r="D726" s="588">
        <f t="shared" si="11"/>
        <v>8.2799999999999994</v>
      </c>
      <c r="E726" s="371"/>
      <c r="I726" s="589">
        <v>8.0500000000000007</v>
      </c>
      <c r="J726" s="589"/>
      <c r="L726" s="585" t="s">
        <v>3882</v>
      </c>
      <c r="M726" s="586">
        <f>IFERROR(VLOOKUP(L726,REAJUSTE!$O:$R,4,FALSE),"")</f>
        <v>1.0289999999999999</v>
      </c>
    </row>
    <row r="727" spans="1:13" ht="24.95" customHeight="1" x14ac:dyDescent="0.2">
      <c r="A727" s="587">
        <v>41152</v>
      </c>
      <c r="B727" s="537" t="s">
        <v>434</v>
      </c>
      <c r="C727" s="169" t="s">
        <v>15307</v>
      </c>
      <c r="D727" s="588">
        <f t="shared" si="11"/>
        <v>442.59</v>
      </c>
      <c r="E727" s="371"/>
      <c r="I727" s="589">
        <v>430.12</v>
      </c>
      <c r="J727" s="589"/>
      <c r="L727" s="585" t="s">
        <v>3882</v>
      </c>
      <c r="M727" s="586">
        <f>IFERROR(VLOOKUP(L727,REAJUSTE!$O:$R,4,FALSE),"")</f>
        <v>1.0289999999999999</v>
      </c>
    </row>
    <row r="728" spans="1:13" ht="24.95" customHeight="1" x14ac:dyDescent="0.2">
      <c r="A728" s="587">
        <v>41004</v>
      </c>
      <c r="B728" s="537" t="s">
        <v>435</v>
      </c>
      <c r="C728" s="169" t="s">
        <v>15307</v>
      </c>
      <c r="D728" s="588">
        <f t="shared" si="11"/>
        <v>1021.79</v>
      </c>
      <c r="E728" s="371"/>
      <c r="I728" s="589">
        <v>992.99</v>
      </c>
      <c r="J728" s="589"/>
      <c r="L728" s="585" t="s">
        <v>3882</v>
      </c>
      <c r="M728" s="586">
        <f>IFERROR(VLOOKUP(L728,REAJUSTE!$O:$R,4,FALSE),"")</f>
        <v>1.0289999999999999</v>
      </c>
    </row>
    <row r="729" spans="1:13" ht="24.95" customHeight="1" x14ac:dyDescent="0.2">
      <c r="A729" s="587">
        <v>40911</v>
      </c>
      <c r="B729" s="537" t="s">
        <v>436</v>
      </c>
      <c r="C729" s="169" t="s">
        <v>742</v>
      </c>
      <c r="D729" s="588">
        <f t="shared" si="11"/>
        <v>45.35</v>
      </c>
      <c r="E729" s="371" t="s">
        <v>2962</v>
      </c>
      <c r="I729" s="589">
        <v>44.07</v>
      </c>
      <c r="J729" s="589"/>
      <c r="L729" s="585" t="s">
        <v>3882</v>
      </c>
      <c r="M729" s="586">
        <f>IFERROR(VLOOKUP(L729,REAJUSTE!$O:$R,4,FALSE),"")</f>
        <v>1.0289999999999999</v>
      </c>
    </row>
    <row r="730" spans="1:13" ht="24.95" customHeight="1" x14ac:dyDescent="0.2">
      <c r="A730" s="587">
        <v>40915</v>
      </c>
      <c r="B730" s="537" t="s">
        <v>19366</v>
      </c>
      <c r="C730" s="169" t="s">
        <v>742</v>
      </c>
      <c r="D730" s="588">
        <f t="shared" si="11"/>
        <v>98.16</v>
      </c>
      <c r="E730" s="371" t="s">
        <v>2962</v>
      </c>
      <c r="I730" s="589">
        <v>95.39</v>
      </c>
      <c r="J730" s="589"/>
      <c r="L730" s="585" t="s">
        <v>3882</v>
      </c>
      <c r="M730" s="586">
        <f>IFERROR(VLOOKUP(L730,REAJUSTE!$O:$R,4,FALSE),"")</f>
        <v>1.0289999999999999</v>
      </c>
    </row>
    <row r="731" spans="1:13" ht="24.95" customHeight="1" x14ac:dyDescent="0.2">
      <c r="A731" s="587">
        <v>40899</v>
      </c>
      <c r="B731" s="537" t="s">
        <v>19367</v>
      </c>
      <c r="C731" s="169" t="s">
        <v>779</v>
      </c>
      <c r="D731" s="588">
        <f t="shared" si="11"/>
        <v>18.97</v>
      </c>
      <c r="E731" s="371" t="s">
        <v>2962</v>
      </c>
      <c r="I731" s="589">
        <v>18.440000000000001</v>
      </c>
      <c r="J731" s="589"/>
      <c r="L731" s="585" t="s">
        <v>3882</v>
      </c>
      <c r="M731" s="586">
        <f>IFERROR(VLOOKUP(L731,REAJUSTE!$O:$R,4,FALSE),"")</f>
        <v>1.0289999999999999</v>
      </c>
    </row>
    <row r="732" spans="1:13" ht="24.95" customHeight="1" x14ac:dyDescent="0.2">
      <c r="A732" s="587">
        <v>40900</v>
      </c>
      <c r="B732" s="537" t="s">
        <v>15552</v>
      </c>
      <c r="C732" s="169" t="s">
        <v>779</v>
      </c>
      <c r="D732" s="588">
        <f t="shared" si="11"/>
        <v>26.97</v>
      </c>
      <c r="E732" s="371" t="s">
        <v>2962</v>
      </c>
      <c r="I732" s="589">
        <v>26.21</v>
      </c>
      <c r="J732" s="589"/>
      <c r="L732" s="585" t="s">
        <v>3882</v>
      </c>
      <c r="M732" s="586">
        <f>IFERROR(VLOOKUP(L732,REAJUSTE!$O:$R,4,FALSE),"")</f>
        <v>1.0289999999999999</v>
      </c>
    </row>
    <row r="733" spans="1:13" ht="24.95" customHeight="1" x14ac:dyDescent="0.2">
      <c r="A733" s="587">
        <v>41365</v>
      </c>
      <c r="B733" s="537" t="s">
        <v>15553</v>
      </c>
      <c r="C733" s="169" t="s">
        <v>779</v>
      </c>
      <c r="D733" s="588">
        <f t="shared" si="11"/>
        <v>20.09</v>
      </c>
      <c r="E733" s="371" t="s">
        <v>2962</v>
      </c>
      <c r="I733" s="589">
        <v>19.52</v>
      </c>
      <c r="J733" s="589"/>
      <c r="L733" s="585" t="s">
        <v>3882</v>
      </c>
      <c r="M733" s="586">
        <f>IFERROR(VLOOKUP(L733,REAJUSTE!$O:$R,4,FALSE),"")</f>
        <v>1.0289999999999999</v>
      </c>
    </row>
    <row r="734" spans="1:13" ht="24.95" customHeight="1" x14ac:dyDescent="0.2">
      <c r="A734" s="587">
        <v>41110</v>
      </c>
      <c r="B734" s="537" t="s">
        <v>15554</v>
      </c>
      <c r="C734" s="169" t="s">
        <v>779</v>
      </c>
      <c r="D734" s="588">
        <f t="shared" si="11"/>
        <v>19.23</v>
      </c>
      <c r="E734" s="371" t="s">
        <v>2962</v>
      </c>
      <c r="I734" s="589">
        <v>18.690000000000001</v>
      </c>
      <c r="J734" s="589"/>
      <c r="L734" s="585" t="s">
        <v>3882</v>
      </c>
      <c r="M734" s="586">
        <f>IFERROR(VLOOKUP(L734,REAJUSTE!$O:$R,4,FALSE),"")</f>
        <v>1.0289999999999999</v>
      </c>
    </row>
    <row r="735" spans="1:13" ht="24.95" customHeight="1" x14ac:dyDescent="0.2">
      <c r="A735" s="587">
        <v>40903</v>
      </c>
      <c r="B735" s="537" t="s">
        <v>437</v>
      </c>
      <c r="C735" s="169" t="s">
        <v>779</v>
      </c>
      <c r="D735" s="588">
        <f t="shared" si="11"/>
        <v>23.89</v>
      </c>
      <c r="E735" s="371" t="s">
        <v>2962</v>
      </c>
      <c r="I735" s="589">
        <v>23.22</v>
      </c>
      <c r="J735" s="589"/>
      <c r="L735" s="585" t="s">
        <v>3882</v>
      </c>
      <c r="M735" s="586">
        <f>IFERROR(VLOOKUP(L735,REAJUSTE!$O:$R,4,FALSE),"")</f>
        <v>1.0289999999999999</v>
      </c>
    </row>
    <row r="736" spans="1:13" ht="24.95" customHeight="1" x14ac:dyDescent="0.2">
      <c r="A736" s="587">
        <v>40904</v>
      </c>
      <c r="B736" s="537" t="s">
        <v>438</v>
      </c>
      <c r="C736" s="169" t="s">
        <v>779</v>
      </c>
      <c r="D736" s="588">
        <f t="shared" si="11"/>
        <v>41.24</v>
      </c>
      <c r="E736" s="371" t="s">
        <v>2962</v>
      </c>
      <c r="I736" s="589">
        <v>40.08</v>
      </c>
      <c r="J736" s="589"/>
      <c r="L736" s="585" t="s">
        <v>3882</v>
      </c>
      <c r="M736" s="586">
        <f>IFERROR(VLOOKUP(L736,REAJUSTE!$O:$R,4,FALSE),"")</f>
        <v>1.0289999999999999</v>
      </c>
    </row>
    <row r="737" spans="1:13" ht="24.95" customHeight="1" x14ac:dyDescent="0.2">
      <c r="A737" s="587">
        <v>40905</v>
      </c>
      <c r="B737" s="537" t="s">
        <v>15555</v>
      </c>
      <c r="C737" s="169" t="s">
        <v>779</v>
      </c>
      <c r="D737" s="588">
        <f t="shared" si="11"/>
        <v>27.04</v>
      </c>
      <c r="E737" s="371" t="s">
        <v>2962</v>
      </c>
      <c r="I737" s="589">
        <v>26.28</v>
      </c>
      <c r="J737" s="589"/>
      <c r="L737" s="585" t="s">
        <v>3882</v>
      </c>
      <c r="M737" s="586">
        <f>IFERROR(VLOOKUP(L737,REAJUSTE!$O:$R,4,FALSE),"")</f>
        <v>1.0289999999999999</v>
      </c>
    </row>
    <row r="738" spans="1:13" ht="24.95" customHeight="1" x14ac:dyDescent="0.2">
      <c r="A738" s="587">
        <v>43330</v>
      </c>
      <c r="B738" s="537" t="s">
        <v>15556</v>
      </c>
      <c r="C738" s="169" t="s">
        <v>779</v>
      </c>
      <c r="D738" s="588">
        <f t="shared" si="11"/>
        <v>30.21</v>
      </c>
      <c r="E738" s="371" t="s">
        <v>2962</v>
      </c>
      <c r="I738" s="589">
        <v>29.36</v>
      </c>
      <c r="J738" s="589"/>
      <c r="L738" s="585" t="s">
        <v>3882</v>
      </c>
      <c r="M738" s="586">
        <f>IFERROR(VLOOKUP(L738,REAJUSTE!$O:$R,4,FALSE),"")</f>
        <v>1.0289999999999999</v>
      </c>
    </row>
    <row r="739" spans="1:13" ht="24.95" customHeight="1" x14ac:dyDescent="0.2">
      <c r="A739" s="587">
        <v>40901</v>
      </c>
      <c r="B739" s="537" t="s">
        <v>15557</v>
      </c>
      <c r="C739" s="169" t="s">
        <v>779</v>
      </c>
      <c r="D739" s="588">
        <f t="shared" si="11"/>
        <v>17.739999999999998</v>
      </c>
      <c r="E739" s="371" t="s">
        <v>2962</v>
      </c>
      <c r="I739" s="589">
        <v>17.239999999999998</v>
      </c>
      <c r="J739" s="589"/>
      <c r="L739" s="585" t="s">
        <v>3882</v>
      </c>
      <c r="M739" s="586">
        <f>IFERROR(VLOOKUP(L739,REAJUSTE!$O:$R,4,FALSE),"")</f>
        <v>1.0289999999999999</v>
      </c>
    </row>
    <row r="740" spans="1:13" ht="24.95" customHeight="1" x14ac:dyDescent="0.2">
      <c r="A740" s="587">
        <v>42475</v>
      </c>
      <c r="B740" s="537" t="s">
        <v>3060</v>
      </c>
      <c r="C740" s="169" t="s">
        <v>741</v>
      </c>
      <c r="D740" s="588">
        <f t="shared" si="11"/>
        <v>516.5</v>
      </c>
      <c r="E740" s="371" t="s">
        <v>2962</v>
      </c>
      <c r="I740" s="589">
        <v>501.94</v>
      </c>
      <c r="J740" s="589"/>
      <c r="L740" s="585" t="s">
        <v>3882</v>
      </c>
      <c r="M740" s="586">
        <f>IFERROR(VLOOKUP(L740,REAJUSTE!$O:$R,4,FALSE),"")</f>
        <v>1.0289999999999999</v>
      </c>
    </row>
    <row r="741" spans="1:13" ht="24.95" customHeight="1" x14ac:dyDescent="0.2">
      <c r="A741" s="587">
        <v>40945</v>
      </c>
      <c r="B741" s="537" t="s">
        <v>439</v>
      </c>
      <c r="C741" s="169" t="s">
        <v>779</v>
      </c>
      <c r="D741" s="588">
        <f t="shared" si="11"/>
        <v>60.65</v>
      </c>
      <c r="E741" s="371" t="s">
        <v>2962</v>
      </c>
      <c r="I741" s="589">
        <v>58.94</v>
      </c>
      <c r="J741" s="589"/>
      <c r="L741" s="585" t="s">
        <v>3882</v>
      </c>
      <c r="M741" s="586">
        <f>IFERROR(VLOOKUP(L741,REAJUSTE!$O:$R,4,FALSE),"")</f>
        <v>1.0289999999999999</v>
      </c>
    </row>
    <row r="742" spans="1:13" ht="24.95" customHeight="1" x14ac:dyDescent="0.2">
      <c r="A742" s="587">
        <v>41109</v>
      </c>
      <c r="B742" s="537" t="s">
        <v>440</v>
      </c>
      <c r="C742" s="169" t="s">
        <v>779</v>
      </c>
      <c r="D742" s="588">
        <f t="shared" si="11"/>
        <v>2.64</v>
      </c>
      <c r="E742" s="371"/>
      <c r="I742" s="589">
        <v>2.57</v>
      </c>
      <c r="J742" s="589"/>
      <c r="L742" s="585" t="s">
        <v>3882</v>
      </c>
      <c r="M742" s="586">
        <f>IFERROR(VLOOKUP(L742,REAJUSTE!$O:$R,4,FALSE),"")</f>
        <v>1.0289999999999999</v>
      </c>
    </row>
    <row r="743" spans="1:13" ht="24.95" customHeight="1" x14ac:dyDescent="0.2">
      <c r="A743" s="587">
        <v>40164</v>
      </c>
      <c r="B743" s="537" t="s">
        <v>441</v>
      </c>
      <c r="C743" s="169" t="s">
        <v>742</v>
      </c>
      <c r="D743" s="588">
        <f t="shared" si="11"/>
        <v>44.33</v>
      </c>
      <c r="E743" s="371"/>
      <c r="I743" s="589">
        <v>43.08</v>
      </c>
      <c r="J743" s="589"/>
      <c r="L743" s="585" t="s">
        <v>3882</v>
      </c>
      <c r="M743" s="586">
        <f>IFERROR(VLOOKUP(L743,REAJUSTE!$O:$R,4,FALSE),"")</f>
        <v>1.0289999999999999</v>
      </c>
    </row>
    <row r="744" spans="1:13" ht="24.95" customHeight="1" x14ac:dyDescent="0.2">
      <c r="A744" s="587">
        <v>40944</v>
      </c>
      <c r="B744" s="537" t="s">
        <v>442</v>
      </c>
      <c r="C744" s="169" t="s">
        <v>779</v>
      </c>
      <c r="D744" s="588">
        <f t="shared" si="11"/>
        <v>542.30999999999995</v>
      </c>
      <c r="E744" s="371" t="s">
        <v>2962</v>
      </c>
      <c r="I744" s="589">
        <v>527.03</v>
      </c>
      <c r="J744" s="589"/>
      <c r="L744" s="585" t="s">
        <v>3882</v>
      </c>
      <c r="M744" s="586">
        <f>IFERROR(VLOOKUP(L744,REAJUSTE!$O:$R,4,FALSE),"")</f>
        <v>1.0289999999999999</v>
      </c>
    </row>
    <row r="745" spans="1:13" ht="24.95" customHeight="1" x14ac:dyDescent="0.2">
      <c r="A745" s="587">
        <v>40902</v>
      </c>
      <c r="B745" s="537" t="s">
        <v>443</v>
      </c>
      <c r="C745" s="169" t="s">
        <v>779</v>
      </c>
      <c r="D745" s="588">
        <f t="shared" si="11"/>
        <v>4.78</v>
      </c>
      <c r="E745" s="371"/>
      <c r="I745" s="589">
        <v>4.6500000000000004</v>
      </c>
      <c r="J745" s="589"/>
      <c r="L745" s="585" t="s">
        <v>3882</v>
      </c>
      <c r="M745" s="586">
        <f>IFERROR(VLOOKUP(L745,REAJUSTE!$O:$R,4,FALSE),"")</f>
        <v>1.0289999999999999</v>
      </c>
    </row>
    <row r="746" spans="1:13" ht="24.95" customHeight="1" x14ac:dyDescent="0.2">
      <c r="A746" s="587">
        <v>41344</v>
      </c>
      <c r="B746" s="537" t="s">
        <v>444</v>
      </c>
      <c r="C746" s="169" t="s">
        <v>779</v>
      </c>
      <c r="D746" s="588">
        <f t="shared" si="11"/>
        <v>79.260000000000005</v>
      </c>
      <c r="E746" s="371"/>
      <c r="I746" s="589">
        <v>77.03</v>
      </c>
      <c r="J746" s="589"/>
      <c r="L746" s="585" t="s">
        <v>3882</v>
      </c>
      <c r="M746" s="586">
        <f>IFERROR(VLOOKUP(L746,REAJUSTE!$O:$R,4,FALSE),"")</f>
        <v>1.0289999999999999</v>
      </c>
    </row>
    <row r="747" spans="1:13" ht="24.95" customHeight="1" x14ac:dyDescent="0.2">
      <c r="A747" s="587">
        <v>41345</v>
      </c>
      <c r="B747" s="537" t="s">
        <v>445</v>
      </c>
      <c r="C747" s="169" t="s">
        <v>779</v>
      </c>
      <c r="D747" s="588">
        <f t="shared" si="11"/>
        <v>118.51</v>
      </c>
      <c r="E747" s="371"/>
      <c r="I747" s="589">
        <v>115.17</v>
      </c>
      <c r="J747" s="589"/>
      <c r="L747" s="585" t="s">
        <v>3882</v>
      </c>
      <c r="M747" s="586">
        <f>IFERROR(VLOOKUP(L747,REAJUSTE!$O:$R,4,FALSE),"")</f>
        <v>1.0289999999999999</v>
      </c>
    </row>
    <row r="748" spans="1:13" ht="24.95" customHeight="1" x14ac:dyDescent="0.2">
      <c r="A748" s="587">
        <v>41242</v>
      </c>
      <c r="B748" s="537" t="s">
        <v>446</v>
      </c>
      <c r="C748" s="169" t="s">
        <v>742</v>
      </c>
      <c r="D748" s="588">
        <f t="shared" si="11"/>
        <v>68.849999999999994</v>
      </c>
      <c r="E748" s="371"/>
      <c r="I748" s="589">
        <v>66.91</v>
      </c>
      <c r="J748" s="589"/>
      <c r="L748" s="585" t="s">
        <v>3882</v>
      </c>
      <c r="M748" s="586">
        <f>IFERROR(VLOOKUP(L748,REAJUSTE!$O:$R,4,FALSE),"")</f>
        <v>1.0289999999999999</v>
      </c>
    </row>
    <row r="749" spans="1:13" ht="24.95" customHeight="1" x14ac:dyDescent="0.2">
      <c r="A749" s="587">
        <v>42476</v>
      </c>
      <c r="B749" s="537" t="s">
        <v>447</v>
      </c>
      <c r="C749" s="169" t="s">
        <v>15307</v>
      </c>
      <c r="D749" s="588">
        <f t="shared" si="11"/>
        <v>41.94</v>
      </c>
      <c r="E749" s="371"/>
      <c r="I749" s="589">
        <v>40.76</v>
      </c>
      <c r="J749" s="589"/>
      <c r="L749" s="585" t="s">
        <v>3882</v>
      </c>
      <c r="M749" s="586">
        <f>IFERROR(VLOOKUP(L749,REAJUSTE!$O:$R,4,FALSE),"")</f>
        <v>1.0289999999999999</v>
      </c>
    </row>
    <row r="750" spans="1:13" ht="24.95" customHeight="1" x14ac:dyDescent="0.2">
      <c r="A750" s="587">
        <v>41136</v>
      </c>
      <c r="B750" s="537" t="s">
        <v>448</v>
      </c>
      <c r="C750" s="169" t="s">
        <v>15307</v>
      </c>
      <c r="D750" s="588">
        <f t="shared" si="11"/>
        <v>93.21</v>
      </c>
      <c r="E750" s="371"/>
      <c r="I750" s="589">
        <v>90.58</v>
      </c>
      <c r="J750" s="589"/>
      <c r="L750" s="585" t="s">
        <v>3882</v>
      </c>
      <c r="M750" s="586">
        <f>IFERROR(VLOOKUP(L750,REAJUSTE!$O:$R,4,FALSE),"")</f>
        <v>1.0289999999999999</v>
      </c>
    </row>
    <row r="751" spans="1:13" ht="24.95" customHeight="1" x14ac:dyDescent="0.2">
      <c r="A751" s="587">
        <v>41135</v>
      </c>
      <c r="B751" s="537" t="s">
        <v>449</v>
      </c>
      <c r="C751" s="169" t="s">
        <v>15307</v>
      </c>
      <c r="D751" s="588">
        <f t="shared" si="11"/>
        <v>92.56</v>
      </c>
      <c r="E751" s="371"/>
      <c r="I751" s="589">
        <v>89.95</v>
      </c>
      <c r="J751" s="589"/>
      <c r="L751" s="585" t="s">
        <v>3882</v>
      </c>
      <c r="M751" s="586">
        <f>IFERROR(VLOOKUP(L751,REAJUSTE!$O:$R,4,FALSE),"")</f>
        <v>1.0289999999999999</v>
      </c>
    </row>
    <row r="752" spans="1:13" ht="24.95" customHeight="1" x14ac:dyDescent="0.2">
      <c r="A752" s="587">
        <v>40912</v>
      </c>
      <c r="B752" s="537" t="s">
        <v>450</v>
      </c>
      <c r="C752" s="169" t="s">
        <v>742</v>
      </c>
      <c r="D752" s="588">
        <f t="shared" si="11"/>
        <v>91.98</v>
      </c>
      <c r="E752" s="371" t="s">
        <v>2962</v>
      </c>
      <c r="I752" s="589">
        <v>89.39</v>
      </c>
      <c r="J752" s="589"/>
      <c r="L752" s="585" t="s">
        <v>3882</v>
      </c>
      <c r="M752" s="586">
        <f>IFERROR(VLOOKUP(L752,REAJUSTE!$O:$R,4,FALSE),"")</f>
        <v>1.0289999999999999</v>
      </c>
    </row>
    <row r="753" spans="1:13" ht="24.95" customHeight="1" x14ac:dyDescent="0.2">
      <c r="A753" s="587">
        <v>40908</v>
      </c>
      <c r="B753" s="537" t="s">
        <v>451</v>
      </c>
      <c r="C753" s="169" t="s">
        <v>15307</v>
      </c>
      <c r="D753" s="588">
        <f t="shared" si="11"/>
        <v>8687.2900000000009</v>
      </c>
      <c r="E753" s="371" t="s">
        <v>2962</v>
      </c>
      <c r="I753" s="590">
        <v>8442.4599999999991</v>
      </c>
      <c r="J753" s="590"/>
      <c r="L753" s="585" t="s">
        <v>3882</v>
      </c>
      <c r="M753" s="586">
        <f>IFERROR(VLOOKUP(L753,REAJUSTE!$O:$R,4,FALSE),"")</f>
        <v>1.0289999999999999</v>
      </c>
    </row>
    <row r="754" spans="1:13" ht="24.95" customHeight="1" x14ac:dyDescent="0.2">
      <c r="A754" s="587">
        <v>40907</v>
      </c>
      <c r="B754" s="537" t="s">
        <v>452</v>
      </c>
      <c r="C754" s="169" t="s">
        <v>15307</v>
      </c>
      <c r="D754" s="588">
        <f t="shared" si="11"/>
        <v>13463.14</v>
      </c>
      <c r="E754" s="371" t="s">
        <v>2962</v>
      </c>
      <c r="I754" s="590">
        <v>13083.71</v>
      </c>
      <c r="J754" s="590"/>
      <c r="L754" s="585" t="s">
        <v>3882</v>
      </c>
      <c r="M754" s="586">
        <f>IFERROR(VLOOKUP(L754,REAJUSTE!$O:$R,4,FALSE),"")</f>
        <v>1.0289999999999999</v>
      </c>
    </row>
    <row r="755" spans="1:13" ht="24.95" customHeight="1" x14ac:dyDescent="0.2">
      <c r="A755" s="587">
        <v>40906</v>
      </c>
      <c r="B755" s="537" t="s">
        <v>453</v>
      </c>
      <c r="C755" s="169" t="s">
        <v>779</v>
      </c>
      <c r="D755" s="588">
        <f t="shared" si="11"/>
        <v>3823.24</v>
      </c>
      <c r="E755" s="371"/>
      <c r="I755" s="590">
        <v>3715.49</v>
      </c>
      <c r="J755" s="590"/>
      <c r="L755" s="585" t="s">
        <v>3882</v>
      </c>
      <c r="M755" s="586">
        <f>IFERROR(VLOOKUP(L755,REAJUSTE!$O:$R,4,FALSE),"")</f>
        <v>1.0289999999999999</v>
      </c>
    </row>
    <row r="756" spans="1:13" ht="24.95" customHeight="1" x14ac:dyDescent="0.2">
      <c r="A756" s="587">
        <v>41240</v>
      </c>
      <c r="B756" s="537" t="s">
        <v>19368</v>
      </c>
      <c r="C756" s="169" t="s">
        <v>742</v>
      </c>
      <c r="D756" s="588">
        <f t="shared" si="11"/>
        <v>85.37</v>
      </c>
      <c r="E756" s="371" t="s">
        <v>2962</v>
      </c>
      <c r="I756" s="589">
        <v>82.96</v>
      </c>
      <c r="J756" s="589"/>
      <c r="L756" s="585" t="s">
        <v>3882</v>
      </c>
      <c r="M756" s="586">
        <f>IFERROR(VLOOKUP(L756,REAJUSTE!$O:$R,4,FALSE),"")</f>
        <v>1.0289999999999999</v>
      </c>
    </row>
    <row r="757" spans="1:13" ht="24.95" customHeight="1" x14ac:dyDescent="0.2">
      <c r="A757" s="587">
        <v>40946</v>
      </c>
      <c r="B757" s="537" t="s">
        <v>19369</v>
      </c>
      <c r="C757" s="169" t="s">
        <v>742</v>
      </c>
      <c r="D757" s="588">
        <f t="shared" si="11"/>
        <v>87.39</v>
      </c>
      <c r="E757" s="371" t="s">
        <v>2962</v>
      </c>
      <c r="I757" s="589">
        <v>84.93</v>
      </c>
      <c r="J757" s="589"/>
      <c r="L757" s="585" t="s">
        <v>3882</v>
      </c>
      <c r="M757" s="586">
        <f>IFERROR(VLOOKUP(L757,REAJUSTE!$O:$R,4,FALSE),"")</f>
        <v>1.0289999999999999</v>
      </c>
    </row>
    <row r="758" spans="1:13" ht="24.95" customHeight="1" x14ac:dyDescent="0.2">
      <c r="A758" s="587">
        <v>40942</v>
      </c>
      <c r="B758" s="537" t="s">
        <v>454</v>
      </c>
      <c r="C758" s="169" t="s">
        <v>742</v>
      </c>
      <c r="D758" s="588">
        <f t="shared" si="11"/>
        <v>35.5</v>
      </c>
      <c r="E758" s="371" t="s">
        <v>2962</v>
      </c>
      <c r="I758" s="589">
        <v>34.5</v>
      </c>
      <c r="J758" s="589"/>
      <c r="L758" s="585" t="s">
        <v>3882</v>
      </c>
      <c r="M758" s="586">
        <f>IFERROR(VLOOKUP(L758,REAJUSTE!$O:$R,4,FALSE),"")</f>
        <v>1.0289999999999999</v>
      </c>
    </row>
    <row r="759" spans="1:13" ht="24.95" customHeight="1" x14ac:dyDescent="0.2">
      <c r="A759" s="587">
        <v>41245</v>
      </c>
      <c r="B759" s="537" t="s">
        <v>455</v>
      </c>
      <c r="C759" s="169" t="s">
        <v>742</v>
      </c>
      <c r="D759" s="588">
        <f t="shared" si="11"/>
        <v>36.14</v>
      </c>
      <c r="E759" s="371"/>
      <c r="I759" s="589">
        <v>35.119999999999997</v>
      </c>
      <c r="J759" s="589"/>
      <c r="L759" s="585" t="s">
        <v>3882</v>
      </c>
      <c r="M759" s="586">
        <f>IFERROR(VLOOKUP(L759,REAJUSTE!$O:$R,4,FALSE),"")</f>
        <v>1.0289999999999999</v>
      </c>
    </row>
    <row r="760" spans="1:13" ht="24.95" customHeight="1" x14ac:dyDescent="0.2">
      <c r="A760" s="587">
        <v>41404</v>
      </c>
      <c r="B760" s="537" t="s">
        <v>15558</v>
      </c>
      <c r="C760" s="169" t="s">
        <v>742</v>
      </c>
      <c r="D760" s="588">
        <f t="shared" si="11"/>
        <v>31.43</v>
      </c>
      <c r="E760" s="371"/>
      <c r="I760" s="589">
        <v>30.54</v>
      </c>
      <c r="J760" s="589"/>
      <c r="L760" s="585" t="s">
        <v>3882</v>
      </c>
      <c r="M760" s="586">
        <f>IFERROR(VLOOKUP(L760,REAJUSTE!$O:$R,4,FALSE),"")</f>
        <v>1.0289999999999999</v>
      </c>
    </row>
    <row r="761" spans="1:13" ht="24.95" customHeight="1" x14ac:dyDescent="0.2">
      <c r="A761" s="587">
        <v>41244</v>
      </c>
      <c r="B761" s="537" t="s">
        <v>456</v>
      </c>
      <c r="C761" s="169" t="s">
        <v>742</v>
      </c>
      <c r="D761" s="588">
        <f t="shared" si="11"/>
        <v>19.2</v>
      </c>
      <c r="E761" s="371"/>
      <c r="I761" s="589">
        <v>18.66</v>
      </c>
      <c r="J761" s="589"/>
      <c r="L761" s="585" t="s">
        <v>3882</v>
      </c>
      <c r="M761" s="586">
        <f>IFERROR(VLOOKUP(L761,REAJUSTE!$O:$R,4,FALSE),"")</f>
        <v>1.0289999999999999</v>
      </c>
    </row>
    <row r="762" spans="1:13" ht="24.95" customHeight="1" x14ac:dyDescent="0.2">
      <c r="A762" s="587">
        <v>43328</v>
      </c>
      <c r="B762" s="537" t="s">
        <v>457</v>
      </c>
      <c r="C762" s="169" t="s">
        <v>15307</v>
      </c>
      <c r="D762" s="588">
        <f t="shared" si="11"/>
        <v>11.08</v>
      </c>
      <c r="E762" s="371"/>
      <c r="I762" s="589">
        <v>10.77</v>
      </c>
      <c r="J762" s="589"/>
      <c r="L762" s="585" t="s">
        <v>3882</v>
      </c>
      <c r="M762" s="586">
        <f>IFERROR(VLOOKUP(L762,REAJUSTE!$O:$R,4,FALSE),"")</f>
        <v>1.0289999999999999</v>
      </c>
    </row>
    <row r="763" spans="1:13" ht="24.95" customHeight="1" x14ac:dyDescent="0.2">
      <c r="A763" s="587">
        <v>40909</v>
      </c>
      <c r="B763" s="537" t="s">
        <v>15559</v>
      </c>
      <c r="C763" s="169" t="s">
        <v>15307</v>
      </c>
      <c r="D763" s="588">
        <f t="shared" si="11"/>
        <v>2832.85</v>
      </c>
      <c r="E763" s="371" t="s">
        <v>2962</v>
      </c>
      <c r="I763" s="590">
        <v>2753.01</v>
      </c>
      <c r="J763" s="590"/>
      <c r="L763" s="585" t="s">
        <v>3882</v>
      </c>
      <c r="M763" s="586">
        <f>IFERROR(VLOOKUP(L763,REAJUSTE!$O:$R,4,FALSE),"")</f>
        <v>1.0289999999999999</v>
      </c>
    </row>
    <row r="764" spans="1:13" ht="24.95" customHeight="1" x14ac:dyDescent="0.2">
      <c r="A764" s="587">
        <v>41140</v>
      </c>
      <c r="B764" s="537" t="s">
        <v>458</v>
      </c>
      <c r="C764" s="169" t="s">
        <v>15307</v>
      </c>
      <c r="D764" s="588">
        <f t="shared" si="11"/>
        <v>1207.24</v>
      </c>
      <c r="E764" s="371"/>
      <c r="I764" s="590">
        <v>1173.22</v>
      </c>
      <c r="J764" s="590"/>
      <c r="L764" s="585" t="s">
        <v>3882</v>
      </c>
      <c r="M764" s="586">
        <f>IFERROR(VLOOKUP(L764,REAJUSTE!$O:$R,4,FALSE),"")</f>
        <v>1.0289999999999999</v>
      </c>
    </row>
    <row r="765" spans="1:13" ht="24.95" customHeight="1" x14ac:dyDescent="0.2">
      <c r="A765" s="587">
        <v>41139</v>
      </c>
      <c r="B765" s="537" t="s">
        <v>459</v>
      </c>
      <c r="C765" s="169" t="s">
        <v>15307</v>
      </c>
      <c r="D765" s="588">
        <f t="shared" si="11"/>
        <v>1918.64</v>
      </c>
      <c r="E765" s="371"/>
      <c r="I765" s="590">
        <v>1864.57</v>
      </c>
      <c r="J765" s="590"/>
      <c r="L765" s="585" t="s">
        <v>3882</v>
      </c>
      <c r="M765" s="586">
        <f>IFERROR(VLOOKUP(L765,REAJUSTE!$O:$R,4,FALSE),"")</f>
        <v>1.0289999999999999</v>
      </c>
    </row>
    <row r="766" spans="1:13" ht="24.95" customHeight="1" x14ac:dyDescent="0.2">
      <c r="A766" s="587">
        <v>41138</v>
      </c>
      <c r="B766" s="537" t="s">
        <v>460</v>
      </c>
      <c r="C766" s="169" t="s">
        <v>15307</v>
      </c>
      <c r="D766" s="588">
        <f t="shared" si="11"/>
        <v>2087.17</v>
      </c>
      <c r="E766" s="371"/>
      <c r="I766" s="590">
        <v>2028.35</v>
      </c>
      <c r="J766" s="590"/>
      <c r="L766" s="585" t="s">
        <v>3882</v>
      </c>
      <c r="M766" s="586">
        <f>IFERROR(VLOOKUP(L766,REAJUSTE!$O:$R,4,FALSE),"")</f>
        <v>1.0289999999999999</v>
      </c>
    </row>
    <row r="767" spans="1:13" ht="24.95" customHeight="1" x14ac:dyDescent="0.2">
      <c r="A767" s="587">
        <v>41246</v>
      </c>
      <c r="B767" s="537" t="s">
        <v>461</v>
      </c>
      <c r="C767" s="169" t="s">
        <v>779</v>
      </c>
      <c r="D767" s="588">
        <f t="shared" si="11"/>
        <v>58.85</v>
      </c>
      <c r="E767" s="371" t="s">
        <v>2962</v>
      </c>
      <c r="I767" s="589">
        <v>57.19</v>
      </c>
      <c r="J767" s="589"/>
      <c r="L767" s="585" t="s">
        <v>3882</v>
      </c>
      <c r="M767" s="586">
        <f>IFERROR(VLOOKUP(L767,REAJUSTE!$O:$R,4,FALSE),"")</f>
        <v>1.0289999999999999</v>
      </c>
    </row>
    <row r="768" spans="1:13" ht="24.95" customHeight="1" x14ac:dyDescent="0.2">
      <c r="A768" s="587">
        <v>40943</v>
      </c>
      <c r="B768" s="537" t="s">
        <v>462</v>
      </c>
      <c r="C768" s="169" t="s">
        <v>779</v>
      </c>
      <c r="D768" s="588">
        <f t="shared" si="11"/>
        <v>43.24</v>
      </c>
      <c r="E768" s="371" t="s">
        <v>2962</v>
      </c>
      <c r="I768" s="589">
        <v>42.02</v>
      </c>
      <c r="J768" s="589"/>
      <c r="L768" s="585" t="s">
        <v>3882</v>
      </c>
      <c r="M768" s="586">
        <f>IFERROR(VLOOKUP(L768,REAJUSTE!$O:$R,4,FALSE),"")</f>
        <v>1.0289999999999999</v>
      </c>
    </row>
    <row r="769" spans="1:13" ht="24.95" customHeight="1" x14ac:dyDescent="0.2">
      <c r="A769" s="587">
        <v>40922</v>
      </c>
      <c r="B769" s="537" t="s">
        <v>463</v>
      </c>
      <c r="C769" s="169" t="s">
        <v>741</v>
      </c>
      <c r="D769" s="588">
        <f t="shared" si="11"/>
        <v>5.43</v>
      </c>
      <c r="E769" s="371"/>
      <c r="I769" s="589">
        <v>5.28</v>
      </c>
      <c r="J769" s="589"/>
      <c r="L769" s="585" t="s">
        <v>3882</v>
      </c>
      <c r="M769" s="586">
        <f>IFERROR(VLOOKUP(L769,REAJUSTE!$O:$R,4,FALSE),"")</f>
        <v>1.0289999999999999</v>
      </c>
    </row>
    <row r="770" spans="1:13" ht="24.95" customHeight="1" x14ac:dyDescent="0.2">
      <c r="A770" s="587">
        <v>40914</v>
      </c>
      <c r="B770" s="537" t="s">
        <v>464</v>
      </c>
      <c r="C770" s="169" t="s">
        <v>779</v>
      </c>
      <c r="D770" s="588">
        <f t="shared" si="11"/>
        <v>17.25</v>
      </c>
      <c r="E770" s="371" t="s">
        <v>2962</v>
      </c>
      <c r="I770" s="589">
        <v>16.760000000000002</v>
      </c>
      <c r="J770" s="589"/>
      <c r="L770" s="585" t="s">
        <v>3882</v>
      </c>
      <c r="M770" s="586">
        <f>IFERROR(VLOOKUP(L770,REAJUSTE!$O:$R,4,FALSE),"")</f>
        <v>1.0289999999999999</v>
      </c>
    </row>
    <row r="771" spans="1:13" ht="24.95" customHeight="1" x14ac:dyDescent="0.2">
      <c r="A771" s="587">
        <v>40913</v>
      </c>
      <c r="B771" s="537" t="s">
        <v>465</v>
      </c>
      <c r="C771" s="169" t="s">
        <v>779</v>
      </c>
      <c r="D771" s="588">
        <f t="shared" ref="D771:D835" si="12">IFERROR(ROUND(I771*M771,2),"")</f>
        <v>108.1</v>
      </c>
      <c r="E771" s="371"/>
      <c r="I771" s="589">
        <v>105.05</v>
      </c>
      <c r="J771" s="589"/>
      <c r="L771" s="585" t="s">
        <v>3882</v>
      </c>
      <c r="M771" s="586">
        <f>IFERROR(VLOOKUP(L771,REAJUSTE!$O:$R,4,FALSE),"")</f>
        <v>1.0289999999999999</v>
      </c>
    </row>
    <row r="772" spans="1:13" ht="24.95" customHeight="1" x14ac:dyDescent="0.2">
      <c r="A772" s="587">
        <v>41191</v>
      </c>
      <c r="B772" s="537" t="s">
        <v>15560</v>
      </c>
      <c r="C772" s="169" t="s">
        <v>779</v>
      </c>
      <c r="D772" s="588">
        <f t="shared" si="12"/>
        <v>399.33</v>
      </c>
      <c r="E772" s="371" t="s">
        <v>2962</v>
      </c>
      <c r="I772" s="589">
        <v>388.08</v>
      </c>
      <c r="J772" s="589"/>
      <c r="L772" s="585" t="s">
        <v>3882</v>
      </c>
      <c r="M772" s="586">
        <f>IFERROR(VLOOKUP(L772,REAJUSTE!$O:$R,4,FALSE),"")</f>
        <v>1.0289999999999999</v>
      </c>
    </row>
    <row r="773" spans="1:13" ht="24.95" customHeight="1" x14ac:dyDescent="0.2">
      <c r="A773" s="587">
        <v>40947</v>
      </c>
      <c r="B773" s="537" t="s">
        <v>466</v>
      </c>
      <c r="C773" s="169" t="s">
        <v>15307</v>
      </c>
      <c r="D773" s="588">
        <f t="shared" si="12"/>
        <v>2946.64</v>
      </c>
      <c r="E773" s="371" t="s">
        <v>2962</v>
      </c>
      <c r="I773" s="590">
        <v>2863.6</v>
      </c>
      <c r="J773" s="590"/>
      <c r="L773" s="585" t="s">
        <v>3882</v>
      </c>
      <c r="M773" s="586">
        <f>IFERROR(VLOOKUP(L773,REAJUSTE!$O:$R,4,FALSE),"")</f>
        <v>1.0289999999999999</v>
      </c>
    </row>
    <row r="774" spans="1:13" ht="24.95" customHeight="1" x14ac:dyDescent="0.2">
      <c r="A774" s="587">
        <v>43329</v>
      </c>
      <c r="B774" s="537" t="s">
        <v>467</v>
      </c>
      <c r="C774" s="169" t="s">
        <v>15307</v>
      </c>
      <c r="D774" s="588">
        <f t="shared" si="12"/>
        <v>193.28</v>
      </c>
      <c r="E774" s="371" t="s">
        <v>2962</v>
      </c>
      <c r="I774" s="589">
        <v>187.83</v>
      </c>
      <c r="J774" s="589"/>
      <c r="L774" s="585" t="s">
        <v>3882</v>
      </c>
      <c r="M774" s="586">
        <f>IFERROR(VLOOKUP(L774,REAJUSTE!$O:$R,4,FALSE),"")</f>
        <v>1.0289999999999999</v>
      </c>
    </row>
    <row r="775" spans="1:13" ht="24.95" customHeight="1" x14ac:dyDescent="0.2">
      <c r="A775" s="587">
        <v>42050</v>
      </c>
      <c r="B775" s="537" t="s">
        <v>19370</v>
      </c>
      <c r="C775" s="169" t="s">
        <v>742</v>
      </c>
      <c r="D775" s="588">
        <f t="shared" si="12"/>
        <v>134.18</v>
      </c>
      <c r="E775" s="371" t="s">
        <v>2962</v>
      </c>
      <c r="I775" s="589">
        <v>130.4</v>
      </c>
      <c r="J775" s="589"/>
      <c r="L775" s="585" t="s">
        <v>3882</v>
      </c>
      <c r="M775" s="586">
        <f>IFERROR(VLOOKUP(L775,REAJUSTE!$O:$R,4,FALSE),"")</f>
        <v>1.0289999999999999</v>
      </c>
    </row>
    <row r="776" spans="1:13" ht="24.95" customHeight="1" x14ac:dyDescent="0.2">
      <c r="A776" s="580" t="s">
        <v>3061</v>
      </c>
      <c r="B776" s="581"/>
      <c r="C776" s="581"/>
      <c r="D776" s="582"/>
      <c r="E776" s="583"/>
      <c r="I776" s="584"/>
      <c r="J776" s="584"/>
      <c r="L776" s="585"/>
      <c r="M776" s="586" t="str">
        <f>IFERROR(VLOOKUP(L776,REAJUSTE!$O:$R,4,FALSE),"")</f>
        <v/>
      </c>
    </row>
    <row r="777" spans="1:13" ht="24.95" customHeight="1" x14ac:dyDescent="0.2">
      <c r="A777" s="587">
        <v>42203</v>
      </c>
      <c r="B777" s="537" t="s">
        <v>468</v>
      </c>
      <c r="C777" s="169" t="s">
        <v>15307</v>
      </c>
      <c r="D777" s="588">
        <f t="shared" si="12"/>
        <v>139.11000000000001</v>
      </c>
      <c r="E777" s="371" t="s">
        <v>2962</v>
      </c>
      <c r="I777" s="589">
        <v>135.19</v>
      </c>
      <c r="J777" s="589"/>
      <c r="L777" s="585" t="s">
        <v>3882</v>
      </c>
      <c r="M777" s="586">
        <f>IFERROR(VLOOKUP(L777,REAJUSTE!$O:$R,4,FALSE),"")</f>
        <v>1.0289999999999999</v>
      </c>
    </row>
    <row r="778" spans="1:13" ht="24.95" customHeight="1" x14ac:dyDescent="0.2">
      <c r="A778" s="587">
        <v>42202</v>
      </c>
      <c r="B778" s="537" t="s">
        <v>469</v>
      </c>
      <c r="C778" s="169" t="s">
        <v>15307</v>
      </c>
      <c r="D778" s="588">
        <f t="shared" si="12"/>
        <v>91.02</v>
      </c>
      <c r="E778" s="371" t="s">
        <v>2962</v>
      </c>
      <c r="I778" s="589">
        <v>88.45</v>
      </c>
      <c r="J778" s="589"/>
      <c r="L778" s="585" t="s">
        <v>3882</v>
      </c>
      <c r="M778" s="586">
        <f>IFERROR(VLOOKUP(L778,REAJUSTE!$O:$R,4,FALSE),"")</f>
        <v>1.0289999999999999</v>
      </c>
    </row>
    <row r="779" spans="1:13" ht="24.95" customHeight="1" x14ac:dyDescent="0.2">
      <c r="A779" s="587">
        <v>42041</v>
      </c>
      <c r="B779" s="537" t="s">
        <v>15561</v>
      </c>
      <c r="C779" s="169" t="s">
        <v>779</v>
      </c>
      <c r="D779" s="588">
        <f t="shared" si="12"/>
        <v>24.56</v>
      </c>
      <c r="E779" s="371" t="s">
        <v>2962</v>
      </c>
      <c r="I779" s="589">
        <v>23.87</v>
      </c>
      <c r="J779" s="589"/>
      <c r="L779" s="585" t="s">
        <v>3882</v>
      </c>
      <c r="M779" s="586">
        <f>IFERROR(VLOOKUP(L779,REAJUSTE!$O:$R,4,FALSE),"")</f>
        <v>1.0289999999999999</v>
      </c>
    </row>
    <row r="780" spans="1:13" ht="24.95" customHeight="1" x14ac:dyDescent="0.2">
      <c r="A780" s="587">
        <v>42199</v>
      </c>
      <c r="B780" s="537" t="s">
        <v>470</v>
      </c>
      <c r="C780" s="169" t="s">
        <v>742</v>
      </c>
      <c r="D780" s="588">
        <f t="shared" si="12"/>
        <v>1.54</v>
      </c>
      <c r="E780" s="371"/>
      <c r="I780" s="589">
        <v>1.5</v>
      </c>
      <c r="J780" s="589"/>
      <c r="L780" s="585" t="s">
        <v>3882</v>
      </c>
      <c r="M780" s="586">
        <f>IFERROR(VLOOKUP(L780,REAJUSTE!$O:$R,4,FALSE),"")</f>
        <v>1.0289999999999999</v>
      </c>
    </row>
    <row r="781" spans="1:13" ht="24.95" customHeight="1" x14ac:dyDescent="0.2">
      <c r="A781" s="587">
        <v>42210</v>
      </c>
      <c r="B781" s="537" t="s">
        <v>471</v>
      </c>
      <c r="C781" s="169" t="s">
        <v>742</v>
      </c>
      <c r="D781" s="588">
        <f t="shared" si="12"/>
        <v>21.84</v>
      </c>
      <c r="E781" s="371" t="s">
        <v>2962</v>
      </c>
      <c r="I781" s="589">
        <v>21.22</v>
      </c>
      <c r="J781" s="589"/>
      <c r="L781" s="585" t="s">
        <v>3882</v>
      </c>
      <c r="M781" s="586">
        <f>IFERROR(VLOOKUP(L781,REAJUSTE!$O:$R,4,FALSE),"")</f>
        <v>1.0289999999999999</v>
      </c>
    </row>
    <row r="782" spans="1:13" ht="24.95" customHeight="1" x14ac:dyDescent="0.2">
      <c r="A782" s="587">
        <v>42206</v>
      </c>
      <c r="B782" s="537" t="s">
        <v>472</v>
      </c>
      <c r="C782" s="169" t="s">
        <v>742</v>
      </c>
      <c r="D782" s="588">
        <f t="shared" si="12"/>
        <v>15.59</v>
      </c>
      <c r="E782" s="371" t="s">
        <v>2962</v>
      </c>
      <c r="I782" s="589">
        <v>15.15</v>
      </c>
      <c r="J782" s="589"/>
      <c r="L782" s="585" t="s">
        <v>3882</v>
      </c>
      <c r="M782" s="586">
        <f>IFERROR(VLOOKUP(L782,REAJUSTE!$O:$R,4,FALSE),"")</f>
        <v>1.0289999999999999</v>
      </c>
    </row>
    <row r="783" spans="1:13" ht="24.95" customHeight="1" x14ac:dyDescent="0.2">
      <c r="A783" s="587">
        <v>42208</v>
      </c>
      <c r="B783" s="537" t="s">
        <v>473</v>
      </c>
      <c r="C783" s="169" t="s">
        <v>742</v>
      </c>
      <c r="D783" s="588">
        <f t="shared" si="12"/>
        <v>1.77</v>
      </c>
      <c r="E783" s="371"/>
      <c r="I783" s="589">
        <v>1.72</v>
      </c>
      <c r="J783" s="589"/>
      <c r="L783" s="585" t="s">
        <v>3882</v>
      </c>
      <c r="M783" s="586">
        <f>IFERROR(VLOOKUP(L783,REAJUSTE!$O:$R,4,FALSE),"")</f>
        <v>1.0289999999999999</v>
      </c>
    </row>
    <row r="784" spans="1:13" ht="24.95" customHeight="1" x14ac:dyDescent="0.2">
      <c r="A784" s="587">
        <v>42209</v>
      </c>
      <c r="B784" s="537" t="s">
        <v>474</v>
      </c>
      <c r="C784" s="169" t="s">
        <v>742</v>
      </c>
      <c r="D784" s="588">
        <f t="shared" si="12"/>
        <v>8.16</v>
      </c>
      <c r="E784" s="371" t="s">
        <v>2962</v>
      </c>
      <c r="I784" s="589">
        <v>7.93</v>
      </c>
      <c r="J784" s="589"/>
      <c r="L784" s="585" t="s">
        <v>3882</v>
      </c>
      <c r="M784" s="586">
        <f>IFERROR(VLOOKUP(L784,REAJUSTE!$O:$R,4,FALSE),"")</f>
        <v>1.0289999999999999</v>
      </c>
    </row>
    <row r="785" spans="1:13" ht="24.95" customHeight="1" x14ac:dyDescent="0.2">
      <c r="A785" s="587">
        <v>42207</v>
      </c>
      <c r="B785" s="537" t="s">
        <v>475</v>
      </c>
      <c r="C785" s="169" t="s">
        <v>742</v>
      </c>
      <c r="D785" s="588">
        <f t="shared" si="12"/>
        <v>3.24</v>
      </c>
      <c r="E785" s="371"/>
      <c r="I785" s="589">
        <v>3.15</v>
      </c>
      <c r="J785" s="589"/>
      <c r="L785" s="585" t="s">
        <v>3882</v>
      </c>
      <c r="M785" s="586">
        <f>IFERROR(VLOOKUP(L785,REAJUSTE!$O:$R,4,FALSE),"")</f>
        <v>1.0289999999999999</v>
      </c>
    </row>
    <row r="786" spans="1:13" ht="24.95" customHeight="1" x14ac:dyDescent="0.2">
      <c r="A786" s="587">
        <v>42200</v>
      </c>
      <c r="B786" s="537" t="s">
        <v>476</v>
      </c>
      <c r="C786" s="169" t="s">
        <v>742</v>
      </c>
      <c r="D786" s="588">
        <f t="shared" si="12"/>
        <v>5.66</v>
      </c>
      <c r="E786" s="371"/>
      <c r="I786" s="589">
        <v>5.5</v>
      </c>
      <c r="J786" s="589"/>
      <c r="L786" s="585" t="s">
        <v>3882</v>
      </c>
      <c r="M786" s="586">
        <f>IFERROR(VLOOKUP(L786,REAJUSTE!$O:$R,4,FALSE),"")</f>
        <v>1.0289999999999999</v>
      </c>
    </row>
    <row r="787" spans="1:13" ht="24.95" customHeight="1" x14ac:dyDescent="0.2">
      <c r="A787" s="587">
        <v>42201</v>
      </c>
      <c r="B787" s="537" t="s">
        <v>477</v>
      </c>
      <c r="C787" s="169" t="s">
        <v>742</v>
      </c>
      <c r="D787" s="588">
        <f t="shared" si="12"/>
        <v>4.03</v>
      </c>
      <c r="E787" s="371"/>
      <c r="I787" s="589">
        <v>3.92</v>
      </c>
      <c r="J787" s="589"/>
      <c r="L787" s="585" t="s">
        <v>3882</v>
      </c>
      <c r="M787" s="586">
        <f>IFERROR(VLOOKUP(L787,REAJUSTE!$O:$R,4,FALSE),"")</f>
        <v>1.0289999999999999</v>
      </c>
    </row>
    <row r="788" spans="1:13" ht="24.95" customHeight="1" x14ac:dyDescent="0.2">
      <c r="A788" s="587">
        <v>41247</v>
      </c>
      <c r="B788" s="537" t="s">
        <v>15562</v>
      </c>
      <c r="C788" s="169" t="s">
        <v>741</v>
      </c>
      <c r="D788" s="588">
        <f t="shared" si="12"/>
        <v>61.15</v>
      </c>
      <c r="E788" s="371"/>
      <c r="I788" s="589">
        <v>59.43</v>
      </c>
      <c r="J788" s="589"/>
      <c r="L788" s="585" t="s">
        <v>3882</v>
      </c>
      <c r="M788" s="586">
        <f>IFERROR(VLOOKUP(L788,REAJUSTE!$O:$R,4,FALSE),"")</f>
        <v>1.0289999999999999</v>
      </c>
    </row>
    <row r="789" spans="1:13" ht="24.95" customHeight="1" x14ac:dyDescent="0.2">
      <c r="A789" s="587">
        <v>42204</v>
      </c>
      <c r="B789" s="537" t="s">
        <v>478</v>
      </c>
      <c r="C789" s="169" t="s">
        <v>15307</v>
      </c>
      <c r="D789" s="588">
        <f t="shared" si="12"/>
        <v>35.53</v>
      </c>
      <c r="E789" s="371" t="s">
        <v>2962</v>
      </c>
      <c r="I789" s="589">
        <v>34.53</v>
      </c>
      <c r="J789" s="589"/>
      <c r="L789" s="585" t="s">
        <v>3882</v>
      </c>
      <c r="M789" s="586">
        <f>IFERROR(VLOOKUP(L789,REAJUSTE!$O:$R,4,FALSE),"")</f>
        <v>1.0289999999999999</v>
      </c>
    </row>
    <row r="790" spans="1:13" ht="24.95" customHeight="1" x14ac:dyDescent="0.2">
      <c r="A790" s="587">
        <v>42044</v>
      </c>
      <c r="B790" s="537" t="s">
        <v>562</v>
      </c>
      <c r="C790" s="169" t="s">
        <v>15307</v>
      </c>
      <c r="D790" s="588">
        <f t="shared" si="12"/>
        <v>4938.4399999999996</v>
      </c>
      <c r="E790" s="371"/>
      <c r="I790" s="590">
        <v>4799.26</v>
      </c>
      <c r="J790" s="590"/>
      <c r="L790" s="585" t="s">
        <v>3882</v>
      </c>
      <c r="M790" s="586">
        <f>IFERROR(VLOOKUP(L790,REAJUSTE!$O:$R,4,FALSE),"")</f>
        <v>1.0289999999999999</v>
      </c>
    </row>
    <row r="791" spans="1:13" ht="24.95" customHeight="1" x14ac:dyDescent="0.2">
      <c r="A791" s="587">
        <v>40102</v>
      </c>
      <c r="B791" s="537" t="s">
        <v>479</v>
      </c>
      <c r="C791" s="169" t="s">
        <v>742</v>
      </c>
      <c r="D791" s="588">
        <f t="shared" si="12"/>
        <v>14.96</v>
      </c>
      <c r="E791" s="371" t="s">
        <v>2962</v>
      </c>
      <c r="I791" s="589">
        <v>14.54</v>
      </c>
      <c r="J791" s="589"/>
      <c r="L791" s="585" t="s">
        <v>3882</v>
      </c>
      <c r="M791" s="586">
        <f>IFERROR(VLOOKUP(L791,REAJUSTE!$O:$R,4,FALSE),"")</f>
        <v>1.0289999999999999</v>
      </c>
    </row>
    <row r="792" spans="1:13" ht="24.95" customHeight="1" x14ac:dyDescent="0.2">
      <c r="A792" s="587">
        <v>42039</v>
      </c>
      <c r="B792" s="537" t="s">
        <v>480</v>
      </c>
      <c r="C792" s="169" t="s">
        <v>742</v>
      </c>
      <c r="D792" s="588">
        <f t="shared" si="12"/>
        <v>19.11</v>
      </c>
      <c r="E792" s="371" t="s">
        <v>2962</v>
      </c>
      <c r="I792" s="589">
        <v>18.57</v>
      </c>
      <c r="J792" s="589"/>
      <c r="L792" s="585" t="s">
        <v>3882</v>
      </c>
      <c r="M792" s="586">
        <f>IFERROR(VLOOKUP(L792,REAJUSTE!$O:$R,4,FALSE),"")</f>
        <v>1.0289999999999999</v>
      </c>
    </row>
    <row r="793" spans="1:13" ht="24.95" customHeight="1" x14ac:dyDescent="0.2">
      <c r="A793" s="587">
        <v>42205</v>
      </c>
      <c r="B793" s="537" t="s">
        <v>481</v>
      </c>
      <c r="C793" s="169" t="s">
        <v>742</v>
      </c>
      <c r="D793" s="588">
        <f t="shared" si="12"/>
        <v>1.46</v>
      </c>
      <c r="E793" s="371"/>
      <c r="I793" s="589">
        <v>1.42</v>
      </c>
      <c r="J793" s="589"/>
      <c r="L793" s="585" t="s">
        <v>3882</v>
      </c>
      <c r="M793" s="586">
        <f>IFERROR(VLOOKUP(L793,REAJUSTE!$O:$R,4,FALSE),"")</f>
        <v>1.0289999999999999</v>
      </c>
    </row>
    <row r="794" spans="1:13" ht="24.95" customHeight="1" x14ac:dyDescent="0.2">
      <c r="A794" s="580" t="s">
        <v>3062</v>
      </c>
      <c r="B794" s="581"/>
      <c r="C794" s="581"/>
      <c r="D794" s="582"/>
      <c r="E794" s="583"/>
      <c r="I794" s="584"/>
      <c r="J794" s="584"/>
      <c r="L794" s="585"/>
      <c r="M794" s="586" t="str">
        <f>IFERROR(VLOOKUP(L794,REAJUSTE!$O:$R,4,FALSE),"")</f>
        <v/>
      </c>
    </row>
    <row r="795" spans="1:13" ht="24.95" customHeight="1" x14ac:dyDescent="0.2">
      <c r="A795" s="587">
        <v>41153</v>
      </c>
      <c r="B795" s="537" t="s">
        <v>482</v>
      </c>
      <c r="C795" s="169" t="s">
        <v>15307</v>
      </c>
      <c r="D795" s="588">
        <f t="shared" si="12"/>
        <v>117.96</v>
      </c>
      <c r="E795" s="371"/>
      <c r="I795" s="589">
        <v>117.96</v>
      </c>
      <c r="J795" s="589"/>
      <c r="L795" s="585" t="s">
        <v>3877</v>
      </c>
      <c r="M795" s="586">
        <f>IFERROR(VLOOKUP(L795,REAJUSTE!$O:$R,4,FALSE),"")</f>
        <v>1</v>
      </c>
    </row>
    <row r="796" spans="1:13" ht="24.95" customHeight="1" x14ac:dyDescent="0.2">
      <c r="A796" s="587">
        <v>41409</v>
      </c>
      <c r="B796" s="537" t="s">
        <v>483</v>
      </c>
      <c r="C796" s="169" t="s">
        <v>15307</v>
      </c>
      <c r="D796" s="588">
        <f t="shared" si="12"/>
        <v>364.96</v>
      </c>
      <c r="E796" s="371"/>
      <c r="I796" s="589">
        <v>364.96</v>
      </c>
      <c r="J796" s="589"/>
      <c r="L796" s="585" t="s">
        <v>3877</v>
      </c>
      <c r="M796" s="586">
        <f>IFERROR(VLOOKUP(L796,REAJUSTE!$O:$R,4,FALSE),"")</f>
        <v>1</v>
      </c>
    </row>
    <row r="797" spans="1:13" ht="24.95" customHeight="1" x14ac:dyDescent="0.2">
      <c r="A797" s="587">
        <v>40928</v>
      </c>
      <c r="B797" s="537" t="s">
        <v>484</v>
      </c>
      <c r="C797" s="169" t="s">
        <v>15307</v>
      </c>
      <c r="D797" s="588">
        <f t="shared" si="12"/>
        <v>39.67</v>
      </c>
      <c r="E797" s="371" t="s">
        <v>2962</v>
      </c>
      <c r="I797" s="589">
        <v>39.67</v>
      </c>
      <c r="J797" s="589"/>
      <c r="L797" s="585" t="s">
        <v>3877</v>
      </c>
      <c r="M797" s="586">
        <f>IFERROR(VLOOKUP(L797,REAJUSTE!$O:$R,4,FALSE),"")</f>
        <v>1</v>
      </c>
    </row>
    <row r="798" spans="1:13" ht="24.95" customHeight="1" x14ac:dyDescent="0.2">
      <c r="A798" s="587">
        <v>41408</v>
      </c>
      <c r="B798" s="537" t="s">
        <v>485</v>
      </c>
      <c r="C798" s="169" t="s">
        <v>15307</v>
      </c>
      <c r="D798" s="588">
        <f t="shared" si="12"/>
        <v>2788.04</v>
      </c>
      <c r="E798" s="371"/>
      <c r="I798" s="590">
        <v>2788.04</v>
      </c>
      <c r="J798" s="590"/>
      <c r="L798" s="585" t="s">
        <v>3877</v>
      </c>
      <c r="M798" s="586">
        <f>IFERROR(VLOOKUP(L798,REAJUSTE!$O:$R,4,FALSE),"")</f>
        <v>1</v>
      </c>
    </row>
    <row r="799" spans="1:13" ht="24.95" customHeight="1" x14ac:dyDescent="0.2">
      <c r="A799" s="587">
        <v>41147</v>
      </c>
      <c r="B799" s="537" t="s">
        <v>486</v>
      </c>
      <c r="C799" s="169" t="s">
        <v>779</v>
      </c>
      <c r="D799" s="588">
        <f t="shared" si="12"/>
        <v>7.54</v>
      </c>
      <c r="E799" s="371"/>
      <c r="I799" s="589">
        <v>7.54</v>
      </c>
      <c r="J799" s="589"/>
      <c r="L799" s="585" t="s">
        <v>3877</v>
      </c>
      <c r="M799" s="586">
        <f>IFERROR(VLOOKUP(L799,REAJUSTE!$O:$R,4,FALSE),"")</f>
        <v>1</v>
      </c>
    </row>
    <row r="800" spans="1:13" ht="24.95" customHeight="1" x14ac:dyDescent="0.2">
      <c r="A800" s="587">
        <v>42046</v>
      </c>
      <c r="B800" s="537" t="s">
        <v>487</v>
      </c>
      <c r="C800" s="169" t="s">
        <v>15307</v>
      </c>
      <c r="D800" s="588">
        <f t="shared" si="12"/>
        <v>87.82</v>
      </c>
      <c r="E800" s="371"/>
      <c r="I800" s="589">
        <v>87.82</v>
      </c>
      <c r="J800" s="589"/>
      <c r="L800" s="585" t="s">
        <v>3877</v>
      </c>
      <c r="M800" s="586">
        <f>IFERROR(VLOOKUP(L800,REAJUSTE!$O:$R,4,FALSE),"")</f>
        <v>1</v>
      </c>
    </row>
    <row r="801" spans="1:13" ht="24.95" customHeight="1" x14ac:dyDescent="0.2">
      <c r="A801" s="587">
        <v>41407</v>
      </c>
      <c r="B801" s="537" t="s">
        <v>488</v>
      </c>
      <c r="C801" s="169" t="s">
        <v>15307</v>
      </c>
      <c r="D801" s="588">
        <f t="shared" si="12"/>
        <v>12442.76</v>
      </c>
      <c r="E801" s="371"/>
      <c r="I801" s="590">
        <v>12442.76</v>
      </c>
      <c r="J801" s="590"/>
      <c r="L801" s="585" t="s">
        <v>3877</v>
      </c>
      <c r="M801" s="586">
        <f>IFERROR(VLOOKUP(L801,REAJUSTE!$O:$R,4,FALSE),"")</f>
        <v>1</v>
      </c>
    </row>
    <row r="802" spans="1:13" ht="24.95" customHeight="1" x14ac:dyDescent="0.2">
      <c r="A802" s="587">
        <v>41146</v>
      </c>
      <c r="B802" s="537" t="s">
        <v>489</v>
      </c>
      <c r="C802" s="169" t="s">
        <v>15307</v>
      </c>
      <c r="D802" s="588">
        <f t="shared" si="12"/>
        <v>16859.78</v>
      </c>
      <c r="E802" s="371"/>
      <c r="I802" s="590">
        <v>16859.78</v>
      </c>
      <c r="J802" s="590"/>
      <c r="L802" s="585" t="s">
        <v>3877</v>
      </c>
      <c r="M802" s="586">
        <f>IFERROR(VLOOKUP(L802,REAJUSTE!$O:$R,4,FALSE),"")</f>
        <v>1</v>
      </c>
    </row>
    <row r="803" spans="1:13" ht="24.95" customHeight="1" x14ac:dyDescent="0.2">
      <c r="A803" s="587">
        <v>41017</v>
      </c>
      <c r="B803" s="537" t="s">
        <v>490</v>
      </c>
      <c r="C803" s="169" t="s">
        <v>779</v>
      </c>
      <c r="D803" s="588">
        <f t="shared" si="12"/>
        <v>452.21</v>
      </c>
      <c r="E803" s="371"/>
      <c r="I803" s="589">
        <v>452.21</v>
      </c>
      <c r="J803" s="589"/>
      <c r="L803" s="585" t="s">
        <v>3877</v>
      </c>
      <c r="M803" s="586">
        <f>IFERROR(VLOOKUP(L803,REAJUSTE!$O:$R,4,FALSE),"")</f>
        <v>1</v>
      </c>
    </row>
    <row r="804" spans="1:13" ht="24.95" customHeight="1" x14ac:dyDescent="0.2">
      <c r="A804" s="587">
        <v>40929</v>
      </c>
      <c r="B804" s="537" t="s">
        <v>3063</v>
      </c>
      <c r="C804" s="169" t="s">
        <v>779</v>
      </c>
      <c r="D804" s="588">
        <f t="shared" si="12"/>
        <v>309.45999999999998</v>
      </c>
      <c r="E804" s="371" t="s">
        <v>2962</v>
      </c>
      <c r="I804" s="589">
        <v>309.45999999999998</v>
      </c>
      <c r="J804" s="589"/>
      <c r="L804" s="585" t="s">
        <v>3877</v>
      </c>
      <c r="M804" s="586">
        <f>IFERROR(VLOOKUP(L804,REAJUSTE!$O:$R,4,FALSE),"")</f>
        <v>1</v>
      </c>
    </row>
    <row r="805" spans="1:13" ht="24.95" customHeight="1" x14ac:dyDescent="0.2">
      <c r="A805" s="587">
        <v>41203</v>
      </c>
      <c r="B805" s="537" t="s">
        <v>15563</v>
      </c>
      <c r="C805" s="169" t="s">
        <v>779</v>
      </c>
      <c r="D805" s="588">
        <f t="shared" si="12"/>
        <v>612.25</v>
      </c>
      <c r="E805" s="371" t="s">
        <v>2962</v>
      </c>
      <c r="I805" s="589">
        <v>612.25</v>
      </c>
      <c r="J805" s="589"/>
      <c r="L805" s="585" t="s">
        <v>3877</v>
      </c>
      <c r="M805" s="586">
        <f>IFERROR(VLOOKUP(L805,REAJUSTE!$O:$R,4,FALSE),"")</f>
        <v>1</v>
      </c>
    </row>
    <row r="806" spans="1:13" ht="24.95" customHeight="1" x14ac:dyDescent="0.2">
      <c r="A806" s="587">
        <v>42047</v>
      </c>
      <c r="B806" s="537" t="s">
        <v>491</v>
      </c>
      <c r="C806" s="169" t="s">
        <v>15307</v>
      </c>
      <c r="D806" s="588">
        <f t="shared" si="12"/>
        <v>47.19</v>
      </c>
      <c r="E806" s="371"/>
      <c r="I806" s="589">
        <v>47.19</v>
      </c>
      <c r="J806" s="589"/>
      <c r="L806" s="585" t="s">
        <v>3877</v>
      </c>
      <c r="M806" s="586">
        <f>IFERROR(VLOOKUP(L806,REAJUSTE!$O:$R,4,FALSE),"")</f>
        <v>1</v>
      </c>
    </row>
    <row r="807" spans="1:13" ht="24.95" customHeight="1" x14ac:dyDescent="0.2">
      <c r="A807" s="587">
        <v>41145</v>
      </c>
      <c r="B807" s="537" t="s">
        <v>15564</v>
      </c>
      <c r="C807" s="169" t="s">
        <v>15307</v>
      </c>
      <c r="D807" s="588">
        <f t="shared" si="12"/>
        <v>7373.15</v>
      </c>
      <c r="E807" s="371"/>
      <c r="I807" s="590">
        <v>7373.15</v>
      </c>
      <c r="J807" s="590"/>
      <c r="L807" s="585" t="s">
        <v>3877</v>
      </c>
      <c r="M807" s="586">
        <f>IFERROR(VLOOKUP(L807,REAJUSTE!$O:$R,4,FALSE),"")</f>
        <v>1</v>
      </c>
    </row>
    <row r="808" spans="1:13" ht="24.95" customHeight="1" x14ac:dyDescent="0.2">
      <c r="A808" s="587">
        <v>41141</v>
      </c>
      <c r="B808" s="537" t="s">
        <v>3064</v>
      </c>
      <c r="C808" s="169" t="s">
        <v>15307</v>
      </c>
      <c r="D808" s="588">
        <f t="shared" si="12"/>
        <v>2086.29</v>
      </c>
      <c r="E808" s="371"/>
      <c r="I808" s="590">
        <v>2086.29</v>
      </c>
      <c r="J808" s="590"/>
      <c r="L808" s="585" t="s">
        <v>3877</v>
      </c>
      <c r="M808" s="586">
        <f>IFERROR(VLOOKUP(L808,REAJUSTE!$O:$R,4,FALSE),"")</f>
        <v>1</v>
      </c>
    </row>
    <row r="809" spans="1:13" ht="24.95" customHeight="1" x14ac:dyDescent="0.2">
      <c r="A809" s="587">
        <v>41142</v>
      </c>
      <c r="B809" s="537" t="s">
        <v>3065</v>
      </c>
      <c r="C809" s="169" t="s">
        <v>15307</v>
      </c>
      <c r="D809" s="588">
        <f t="shared" si="12"/>
        <v>2313.73</v>
      </c>
      <c r="E809" s="371"/>
      <c r="I809" s="590">
        <v>2313.73</v>
      </c>
      <c r="J809" s="590"/>
      <c r="L809" s="585" t="s">
        <v>3877</v>
      </c>
      <c r="M809" s="586">
        <f>IFERROR(VLOOKUP(L809,REAJUSTE!$O:$R,4,FALSE),"")</f>
        <v>1</v>
      </c>
    </row>
    <row r="810" spans="1:13" ht="24.95" customHeight="1" x14ac:dyDescent="0.2">
      <c r="A810" s="587">
        <v>41143</v>
      </c>
      <c r="B810" s="537" t="s">
        <v>3066</v>
      </c>
      <c r="C810" s="169" t="s">
        <v>15307</v>
      </c>
      <c r="D810" s="588">
        <f t="shared" si="12"/>
        <v>3590.85</v>
      </c>
      <c r="E810" s="371"/>
      <c r="I810" s="590">
        <v>3590.85</v>
      </c>
      <c r="J810" s="590"/>
      <c r="L810" s="585" t="s">
        <v>3877</v>
      </c>
      <c r="M810" s="586">
        <f>IFERROR(VLOOKUP(L810,REAJUSTE!$O:$R,4,FALSE),"")</f>
        <v>1</v>
      </c>
    </row>
    <row r="811" spans="1:13" ht="24.95" customHeight="1" x14ac:dyDescent="0.2">
      <c r="A811" s="587">
        <v>43162</v>
      </c>
      <c r="B811" s="537" t="s">
        <v>492</v>
      </c>
      <c r="C811" s="169" t="s">
        <v>779</v>
      </c>
      <c r="D811" s="588">
        <f t="shared" si="12"/>
        <v>306.97000000000003</v>
      </c>
      <c r="E811" s="371" t="s">
        <v>2962</v>
      </c>
      <c r="I811" s="589">
        <v>299.19</v>
      </c>
      <c r="J811" s="589"/>
      <c r="L811" s="585" t="s">
        <v>19371</v>
      </c>
      <c r="M811" s="586">
        <f>IFERROR(VLOOKUP(L811,REAJUSTE!$O:$R,4,FALSE),"")</f>
        <v>1.026</v>
      </c>
    </row>
    <row r="812" spans="1:13" ht="24.95" customHeight="1" x14ac:dyDescent="0.2">
      <c r="A812" s="587">
        <v>40931</v>
      </c>
      <c r="B812" s="537" t="s">
        <v>493</v>
      </c>
      <c r="C812" s="169" t="s">
        <v>742</v>
      </c>
      <c r="D812" s="588">
        <f t="shared" si="12"/>
        <v>210.15</v>
      </c>
      <c r="E812" s="371" t="s">
        <v>2962</v>
      </c>
      <c r="I812" s="589">
        <v>204.82</v>
      </c>
      <c r="J812" s="589"/>
      <c r="L812" s="585" t="s">
        <v>19371</v>
      </c>
      <c r="M812" s="586">
        <f>IFERROR(VLOOKUP(L812,REAJUSTE!$O:$R,4,FALSE),"")</f>
        <v>1.026</v>
      </c>
    </row>
    <row r="813" spans="1:13" ht="24.95" customHeight="1" x14ac:dyDescent="0.2">
      <c r="A813" s="587">
        <v>41526</v>
      </c>
      <c r="B813" s="537" t="s">
        <v>494</v>
      </c>
      <c r="C813" s="169" t="s">
        <v>742</v>
      </c>
      <c r="D813" s="588">
        <f t="shared" si="12"/>
        <v>8.2200000000000006</v>
      </c>
      <c r="E813" s="371" t="s">
        <v>2962</v>
      </c>
      <c r="I813" s="589">
        <v>8.01</v>
      </c>
      <c r="J813" s="589"/>
      <c r="L813" s="585" t="s">
        <v>19371</v>
      </c>
      <c r="M813" s="586">
        <f>IFERROR(VLOOKUP(L813,REAJUSTE!$O:$R,4,FALSE),"")</f>
        <v>1.026</v>
      </c>
    </row>
    <row r="814" spans="1:13" ht="24.95" customHeight="1" x14ac:dyDescent="0.2">
      <c r="A814" s="587">
        <v>42524</v>
      </c>
      <c r="B814" s="537" t="s">
        <v>495</v>
      </c>
      <c r="C814" s="169" t="s">
        <v>742</v>
      </c>
      <c r="D814" s="588">
        <f t="shared" si="12"/>
        <v>96.49</v>
      </c>
      <c r="E814" s="371"/>
      <c r="I814" s="589">
        <v>94.04</v>
      </c>
      <c r="J814" s="589"/>
      <c r="L814" s="585" t="s">
        <v>19371</v>
      </c>
      <c r="M814" s="586">
        <f>IFERROR(VLOOKUP(L814,REAJUSTE!$O:$R,4,FALSE),"")</f>
        <v>1.026</v>
      </c>
    </row>
    <row r="815" spans="1:13" ht="24.95" customHeight="1" x14ac:dyDescent="0.2">
      <c r="A815" s="587">
        <v>40938</v>
      </c>
      <c r="B815" s="537" t="s">
        <v>496</v>
      </c>
      <c r="C815" s="169" t="s">
        <v>742</v>
      </c>
      <c r="D815" s="588">
        <f t="shared" si="12"/>
        <v>928.48</v>
      </c>
      <c r="E815" s="371"/>
      <c r="I815" s="589">
        <v>904.95</v>
      </c>
      <c r="J815" s="589"/>
      <c r="L815" s="585" t="s">
        <v>19371</v>
      </c>
      <c r="M815" s="586">
        <f>IFERROR(VLOOKUP(L815,REAJUSTE!$O:$R,4,FALSE),"")</f>
        <v>1.026</v>
      </c>
    </row>
    <row r="816" spans="1:13" ht="24.95" customHeight="1" x14ac:dyDescent="0.2">
      <c r="A816" s="587">
        <v>40924</v>
      </c>
      <c r="B816" s="537" t="s">
        <v>3067</v>
      </c>
      <c r="C816" s="169" t="s">
        <v>742</v>
      </c>
      <c r="D816" s="588">
        <f t="shared" si="12"/>
        <v>14.12</v>
      </c>
      <c r="E816" s="371" t="s">
        <v>2962</v>
      </c>
      <c r="I816" s="589">
        <v>13.76</v>
      </c>
      <c r="J816" s="589"/>
      <c r="L816" s="585" t="s">
        <v>19371</v>
      </c>
      <c r="M816" s="586">
        <f>IFERROR(VLOOKUP(L816,REAJUSTE!$O:$R,4,FALSE),"")</f>
        <v>1.026</v>
      </c>
    </row>
    <row r="817" spans="1:13" ht="24.95" customHeight="1" x14ac:dyDescent="0.2">
      <c r="A817" s="587">
        <v>40925</v>
      </c>
      <c r="B817" s="537" t="s">
        <v>3068</v>
      </c>
      <c r="C817" s="169" t="s">
        <v>742</v>
      </c>
      <c r="D817" s="588">
        <f t="shared" si="12"/>
        <v>17.260000000000002</v>
      </c>
      <c r="E817" s="371" t="s">
        <v>2962</v>
      </c>
      <c r="I817" s="589">
        <v>16.82</v>
      </c>
      <c r="J817" s="589"/>
      <c r="L817" s="585" t="s">
        <v>19371</v>
      </c>
      <c r="M817" s="586">
        <f>IFERROR(VLOOKUP(L817,REAJUSTE!$O:$R,4,FALSE),"")</f>
        <v>1.026</v>
      </c>
    </row>
    <row r="818" spans="1:13" ht="24.95" customHeight="1" x14ac:dyDescent="0.2">
      <c r="A818" s="587">
        <v>40926</v>
      </c>
      <c r="B818" s="537" t="s">
        <v>3069</v>
      </c>
      <c r="C818" s="169" t="s">
        <v>742</v>
      </c>
      <c r="D818" s="588">
        <f t="shared" si="12"/>
        <v>20.39</v>
      </c>
      <c r="E818" s="371" t="s">
        <v>2962</v>
      </c>
      <c r="I818" s="589">
        <v>19.87</v>
      </c>
      <c r="J818" s="589"/>
      <c r="L818" s="585" t="s">
        <v>19371</v>
      </c>
      <c r="M818" s="586">
        <f>IFERROR(VLOOKUP(L818,REAJUSTE!$O:$R,4,FALSE),"")</f>
        <v>1.026</v>
      </c>
    </row>
    <row r="819" spans="1:13" ht="24.95" customHeight="1" x14ac:dyDescent="0.2">
      <c r="A819" s="587">
        <v>40927</v>
      </c>
      <c r="B819" s="537" t="s">
        <v>3070</v>
      </c>
      <c r="C819" s="169" t="s">
        <v>742</v>
      </c>
      <c r="D819" s="588">
        <f t="shared" si="12"/>
        <v>49.78</v>
      </c>
      <c r="E819" s="371" t="s">
        <v>2962</v>
      </c>
      <c r="I819" s="589">
        <v>48.52</v>
      </c>
      <c r="J819" s="589"/>
      <c r="L819" s="585" t="s">
        <v>19371</v>
      </c>
      <c r="M819" s="586">
        <f>IFERROR(VLOOKUP(L819,REAJUSTE!$O:$R,4,FALSE),"")</f>
        <v>1.026</v>
      </c>
    </row>
    <row r="820" spans="1:13" ht="24.95" customHeight="1" x14ac:dyDescent="0.2">
      <c r="A820" s="587">
        <v>41202</v>
      </c>
      <c r="B820" s="537" t="s">
        <v>497</v>
      </c>
      <c r="C820" s="169" t="s">
        <v>779</v>
      </c>
      <c r="D820" s="588">
        <f t="shared" si="12"/>
        <v>24.99</v>
      </c>
      <c r="E820" s="371"/>
      <c r="I820" s="589">
        <v>24.99</v>
      </c>
      <c r="J820" s="589"/>
      <c r="L820" s="585" t="s">
        <v>3877</v>
      </c>
      <c r="M820" s="586">
        <f>IFERROR(VLOOKUP(L820,REAJUSTE!$O:$R,4,FALSE),"")</f>
        <v>1</v>
      </c>
    </row>
    <row r="821" spans="1:13" ht="24.95" customHeight="1" x14ac:dyDescent="0.2">
      <c r="A821" s="587">
        <v>40937</v>
      </c>
      <c r="B821" s="537" t="s">
        <v>28</v>
      </c>
      <c r="C821" s="169" t="s">
        <v>742</v>
      </c>
      <c r="D821" s="588">
        <f t="shared" si="12"/>
        <v>463.88</v>
      </c>
      <c r="E821" s="371"/>
      <c r="I821" s="589">
        <v>463.88</v>
      </c>
      <c r="J821" s="589"/>
      <c r="L821" s="585" t="s">
        <v>3877</v>
      </c>
      <c r="M821" s="586">
        <f>IFERROR(VLOOKUP(L821,REAJUSTE!$O:$R,4,FALSE),"")</f>
        <v>1</v>
      </c>
    </row>
    <row r="822" spans="1:13" ht="24.95" customHeight="1" x14ac:dyDescent="0.2">
      <c r="A822" s="587">
        <v>40939</v>
      </c>
      <c r="B822" s="537" t="s">
        <v>15565</v>
      </c>
      <c r="C822" s="169" t="s">
        <v>742</v>
      </c>
      <c r="D822" s="588">
        <f t="shared" si="12"/>
        <v>881.39</v>
      </c>
      <c r="E822" s="371"/>
      <c r="I822" s="589">
        <v>881.39</v>
      </c>
      <c r="J822" s="589"/>
      <c r="L822" s="585" t="s">
        <v>3877</v>
      </c>
      <c r="M822" s="586">
        <f>IFERROR(VLOOKUP(L822,REAJUSTE!$O:$R,4,FALSE),"")</f>
        <v>1</v>
      </c>
    </row>
    <row r="823" spans="1:13" ht="24.95" customHeight="1" x14ac:dyDescent="0.2">
      <c r="A823" s="587">
        <v>40936</v>
      </c>
      <c r="B823" s="537" t="s">
        <v>498</v>
      </c>
      <c r="C823" s="169" t="s">
        <v>742</v>
      </c>
      <c r="D823" s="588">
        <f t="shared" si="12"/>
        <v>607.54</v>
      </c>
      <c r="E823" s="371"/>
      <c r="I823" s="589">
        <v>607.54</v>
      </c>
      <c r="J823" s="589"/>
      <c r="L823" s="585" t="s">
        <v>3877</v>
      </c>
      <c r="M823" s="586">
        <f>IFERROR(VLOOKUP(L823,REAJUSTE!$O:$R,4,FALSE),"")</f>
        <v>1</v>
      </c>
    </row>
    <row r="824" spans="1:13" ht="24.95" customHeight="1" x14ac:dyDescent="0.2">
      <c r="A824" s="587">
        <v>40930</v>
      </c>
      <c r="B824" s="537" t="s">
        <v>499</v>
      </c>
      <c r="C824" s="169" t="s">
        <v>742</v>
      </c>
      <c r="D824" s="588">
        <f t="shared" si="12"/>
        <v>205.23</v>
      </c>
      <c r="E824" s="371" t="s">
        <v>2962</v>
      </c>
      <c r="I824" s="589">
        <v>200.03</v>
      </c>
      <c r="J824" s="589"/>
      <c r="L824" s="585" t="s">
        <v>19371</v>
      </c>
      <c r="M824" s="586">
        <f>IFERROR(VLOOKUP(L824,REAJUSTE!$O:$R,4,FALSE),"")</f>
        <v>1.026</v>
      </c>
    </row>
    <row r="825" spans="1:13" ht="24.95" customHeight="1" x14ac:dyDescent="0.2">
      <c r="A825" s="587">
        <v>41222</v>
      </c>
      <c r="B825" s="537" t="s">
        <v>15566</v>
      </c>
      <c r="C825" s="169" t="s">
        <v>15307</v>
      </c>
      <c r="D825" s="588">
        <f t="shared" si="12"/>
        <v>91.44</v>
      </c>
      <c r="E825" s="371"/>
      <c r="I825" s="589">
        <v>91.44</v>
      </c>
      <c r="J825" s="589"/>
      <c r="L825" s="585" t="s">
        <v>3877</v>
      </c>
      <c r="M825" s="586">
        <f>IFERROR(VLOOKUP(L825,REAJUSTE!$O:$R,4,FALSE),"")</f>
        <v>1</v>
      </c>
    </row>
    <row r="826" spans="1:13" ht="24.95" customHeight="1" x14ac:dyDescent="0.2">
      <c r="A826" s="587">
        <v>40932</v>
      </c>
      <c r="B826" s="537" t="s">
        <v>15567</v>
      </c>
      <c r="C826" s="169" t="s">
        <v>15307</v>
      </c>
      <c r="D826" s="588">
        <f t="shared" si="12"/>
        <v>18.77</v>
      </c>
      <c r="E826" s="371"/>
      <c r="I826" s="589">
        <v>18.29</v>
      </c>
      <c r="J826" s="589"/>
      <c r="L826" s="585" t="s">
        <v>19371</v>
      </c>
      <c r="M826" s="586">
        <f>IFERROR(VLOOKUP(L826,REAJUSTE!$O:$R,4,FALSE),"")</f>
        <v>1.026</v>
      </c>
    </row>
    <row r="827" spans="1:13" ht="24.95" customHeight="1" x14ac:dyDescent="0.2">
      <c r="A827" s="587">
        <v>40934</v>
      </c>
      <c r="B827" s="537" t="s">
        <v>500</v>
      </c>
      <c r="C827" s="169" t="s">
        <v>15307</v>
      </c>
      <c r="D827" s="588">
        <f t="shared" si="12"/>
        <v>21.74</v>
      </c>
      <c r="E827" s="371"/>
      <c r="I827" s="589">
        <v>21.19</v>
      </c>
      <c r="J827" s="589"/>
      <c r="L827" s="585" t="s">
        <v>19371</v>
      </c>
      <c r="M827" s="586">
        <f>IFERROR(VLOOKUP(L827,REAJUSTE!$O:$R,4,FALSE),"")</f>
        <v>1.026</v>
      </c>
    </row>
    <row r="828" spans="1:13" ht="24.95" customHeight="1" x14ac:dyDescent="0.2">
      <c r="A828" s="587">
        <v>40933</v>
      </c>
      <c r="B828" s="537" t="s">
        <v>15568</v>
      </c>
      <c r="C828" s="169" t="s">
        <v>15307</v>
      </c>
      <c r="D828" s="588">
        <f t="shared" si="12"/>
        <v>50.24</v>
      </c>
      <c r="E828" s="371"/>
      <c r="I828" s="589">
        <v>48.97</v>
      </c>
      <c r="J828" s="589"/>
      <c r="L828" s="585" t="s">
        <v>19371</v>
      </c>
      <c r="M828" s="586">
        <f>IFERROR(VLOOKUP(L828,REAJUSTE!$O:$R,4,FALSE),"")</f>
        <v>1.026</v>
      </c>
    </row>
    <row r="829" spans="1:13" ht="24.95" customHeight="1" x14ac:dyDescent="0.2">
      <c r="A829" s="587">
        <v>40935</v>
      </c>
      <c r="B829" s="537" t="s">
        <v>501</v>
      </c>
      <c r="C829" s="169" t="s">
        <v>15307</v>
      </c>
      <c r="D829" s="588">
        <f t="shared" si="12"/>
        <v>56.57</v>
      </c>
      <c r="E829" s="371"/>
      <c r="I829" s="589">
        <v>55.14</v>
      </c>
      <c r="J829" s="589"/>
      <c r="L829" s="585" t="s">
        <v>19371</v>
      </c>
      <c r="M829" s="586">
        <f>IFERROR(VLOOKUP(L829,REAJUSTE!$O:$R,4,FALSE),"")</f>
        <v>1.026</v>
      </c>
    </row>
    <row r="830" spans="1:13" ht="24.95" customHeight="1" x14ac:dyDescent="0.2">
      <c r="A830" s="587">
        <v>41359</v>
      </c>
      <c r="B830" s="537" t="s">
        <v>15569</v>
      </c>
      <c r="C830" s="169" t="s">
        <v>779</v>
      </c>
      <c r="D830" s="588">
        <f t="shared" si="12"/>
        <v>22.85</v>
      </c>
      <c r="E830" s="371" t="s">
        <v>2962</v>
      </c>
      <c r="I830" s="589">
        <v>22.27</v>
      </c>
      <c r="J830" s="589"/>
      <c r="L830" s="585" t="s">
        <v>19371</v>
      </c>
      <c r="M830" s="586">
        <f>IFERROR(VLOOKUP(L830,REAJUSTE!$O:$R,4,FALSE),"")</f>
        <v>1.026</v>
      </c>
    </row>
    <row r="831" spans="1:13" ht="24.95" customHeight="1" x14ac:dyDescent="0.2">
      <c r="A831" s="580" t="s">
        <v>3071</v>
      </c>
      <c r="B831" s="581"/>
      <c r="C831" s="581"/>
      <c r="D831" s="582"/>
      <c r="E831" s="583"/>
      <c r="I831" s="584"/>
      <c r="J831" s="584"/>
      <c r="L831" s="585"/>
      <c r="M831" s="586" t="str">
        <f>IFERROR(VLOOKUP(L831,REAJUSTE!$O:$R,4,FALSE),"")</f>
        <v/>
      </c>
    </row>
    <row r="832" spans="1:13" ht="24.95" customHeight="1" x14ac:dyDescent="0.2">
      <c r="A832" s="587">
        <v>42878</v>
      </c>
      <c r="B832" s="537" t="s">
        <v>19092</v>
      </c>
      <c r="C832" s="169" t="s">
        <v>15528</v>
      </c>
      <c r="D832" s="588">
        <f t="shared" si="12"/>
        <v>5710.95</v>
      </c>
      <c r="E832" s="371"/>
      <c r="I832" s="590">
        <v>5571.66</v>
      </c>
      <c r="J832" s="590"/>
      <c r="L832" s="585" t="s">
        <v>3874</v>
      </c>
      <c r="M832" s="586">
        <f>IFERROR(VLOOKUP(L832,REAJUSTE!$O:$R,4,FALSE),"")</f>
        <v>1.0249999999999999</v>
      </c>
    </row>
    <row r="833" spans="1:13" ht="24.95" customHeight="1" x14ac:dyDescent="0.2">
      <c r="A833" s="587">
        <v>42888</v>
      </c>
      <c r="B833" s="537" t="s">
        <v>502</v>
      </c>
      <c r="C833" s="169" t="s">
        <v>15528</v>
      </c>
      <c r="D833" s="588">
        <f t="shared" si="12"/>
        <v>7027.94</v>
      </c>
      <c r="E833" s="371"/>
      <c r="I833" s="590">
        <v>6856.53</v>
      </c>
      <c r="J833" s="590"/>
      <c r="L833" s="585" t="s">
        <v>3874</v>
      </c>
      <c r="M833" s="586">
        <f>IFERROR(VLOOKUP(L833,REAJUSTE!$O:$R,4,FALSE),"")</f>
        <v>1.0249999999999999</v>
      </c>
    </row>
    <row r="834" spans="1:13" ht="24.95" customHeight="1" x14ac:dyDescent="0.2">
      <c r="A834" s="580" t="s">
        <v>3072</v>
      </c>
      <c r="B834" s="581"/>
      <c r="C834" s="581"/>
      <c r="D834" s="582"/>
      <c r="E834" s="583"/>
      <c r="I834" s="584"/>
      <c r="J834" s="584"/>
      <c r="L834" s="585"/>
      <c r="M834" s="586" t="str">
        <f>IFERROR(VLOOKUP(L834,REAJUSTE!$O:$R,4,FALSE),"")</f>
        <v/>
      </c>
    </row>
    <row r="835" spans="1:13" ht="24.95" customHeight="1" x14ac:dyDescent="0.2">
      <c r="A835" s="587">
        <v>40981</v>
      </c>
      <c r="B835" s="537" t="s">
        <v>503</v>
      </c>
      <c r="C835" s="169" t="s">
        <v>742</v>
      </c>
      <c r="D835" s="588">
        <f t="shared" si="12"/>
        <v>1.74</v>
      </c>
      <c r="E835" s="371"/>
      <c r="I835" s="589">
        <v>1.71</v>
      </c>
      <c r="J835" s="589"/>
      <c r="L835" s="585" t="s">
        <v>17924</v>
      </c>
      <c r="M835" s="586">
        <f>IFERROR(VLOOKUP(L835,REAJUSTE!$O:$R,4,FALSE),"")</f>
        <v>1.016</v>
      </c>
    </row>
    <row r="836" spans="1:13" ht="24.95" customHeight="1" x14ac:dyDescent="0.2">
      <c r="A836" s="587">
        <v>40101</v>
      </c>
      <c r="B836" s="537" t="s">
        <v>504</v>
      </c>
      <c r="C836" s="169" t="s">
        <v>15307</v>
      </c>
      <c r="D836" s="588">
        <f t="shared" ref="D836:D899" si="13">IFERROR(ROUND(I836*M836,2),"")</f>
        <v>158.41999999999999</v>
      </c>
      <c r="E836" s="371"/>
      <c r="I836" s="589">
        <v>155.93</v>
      </c>
      <c r="J836" s="589"/>
      <c r="L836" s="585" t="s">
        <v>17924</v>
      </c>
      <c r="M836" s="586">
        <f>IFERROR(VLOOKUP(L836,REAJUSTE!$O:$R,4,FALSE),"")</f>
        <v>1.016</v>
      </c>
    </row>
    <row r="837" spans="1:13" ht="24.95" customHeight="1" x14ac:dyDescent="0.2">
      <c r="A837" s="587">
        <v>40110</v>
      </c>
      <c r="B837" s="537" t="s">
        <v>15570</v>
      </c>
      <c r="C837" s="169" t="s">
        <v>741</v>
      </c>
      <c r="D837" s="588">
        <f t="shared" si="13"/>
        <v>35.619999999999997</v>
      </c>
      <c r="E837" s="371"/>
      <c r="I837" s="589">
        <v>35.06</v>
      </c>
      <c r="J837" s="589"/>
      <c r="L837" s="585" t="s">
        <v>17924</v>
      </c>
      <c r="M837" s="586">
        <f>IFERROR(VLOOKUP(L837,REAJUSTE!$O:$R,4,FALSE),"")</f>
        <v>1.016</v>
      </c>
    </row>
    <row r="838" spans="1:13" ht="24.95" customHeight="1" x14ac:dyDescent="0.2">
      <c r="A838" s="587">
        <v>40137</v>
      </c>
      <c r="B838" s="537" t="s">
        <v>505</v>
      </c>
      <c r="C838" s="169" t="s">
        <v>15307</v>
      </c>
      <c r="D838" s="588">
        <f t="shared" si="13"/>
        <v>1562.51</v>
      </c>
      <c r="E838" s="371" t="s">
        <v>2962</v>
      </c>
      <c r="I838" s="590">
        <v>1537.9</v>
      </c>
      <c r="J838" s="590"/>
      <c r="L838" s="585" t="s">
        <v>17924</v>
      </c>
      <c r="M838" s="586">
        <f>IFERROR(VLOOKUP(L838,REAJUSTE!$O:$R,4,FALSE),"")</f>
        <v>1.016</v>
      </c>
    </row>
    <row r="839" spans="1:13" ht="24.95" customHeight="1" x14ac:dyDescent="0.2">
      <c r="A839" s="587">
        <v>40138</v>
      </c>
      <c r="B839" s="537" t="s">
        <v>3073</v>
      </c>
      <c r="C839" s="169" t="s">
        <v>15307</v>
      </c>
      <c r="D839" s="588">
        <f t="shared" si="13"/>
        <v>2684.1</v>
      </c>
      <c r="E839" s="371" t="s">
        <v>2962</v>
      </c>
      <c r="I839" s="590">
        <v>2641.83</v>
      </c>
      <c r="J839" s="590"/>
      <c r="L839" s="585" t="s">
        <v>17924</v>
      </c>
      <c r="M839" s="586">
        <f>IFERROR(VLOOKUP(L839,REAJUSTE!$O:$R,4,FALSE),"")</f>
        <v>1.016</v>
      </c>
    </row>
    <row r="840" spans="1:13" ht="24.95" customHeight="1" x14ac:dyDescent="0.2">
      <c r="A840" s="587">
        <v>43336</v>
      </c>
      <c r="B840" s="537" t="s">
        <v>506</v>
      </c>
      <c r="C840" s="169" t="s">
        <v>742</v>
      </c>
      <c r="D840" s="588">
        <f t="shared" si="13"/>
        <v>1.34</v>
      </c>
      <c r="E840" s="371"/>
      <c r="I840" s="589">
        <v>1.32</v>
      </c>
      <c r="J840" s="589"/>
      <c r="L840" s="585" t="s">
        <v>17924</v>
      </c>
      <c r="M840" s="586">
        <f>IFERROR(VLOOKUP(L840,REAJUSTE!$O:$R,4,FALSE),"")</f>
        <v>1.016</v>
      </c>
    </row>
    <row r="841" spans="1:13" ht="24.95" customHeight="1" x14ac:dyDescent="0.2">
      <c r="A841" s="587">
        <v>40980</v>
      </c>
      <c r="B841" s="537" t="s">
        <v>507</v>
      </c>
      <c r="C841" s="169" t="s">
        <v>741</v>
      </c>
      <c r="D841" s="588">
        <f t="shared" si="13"/>
        <v>14.03</v>
      </c>
      <c r="E841" s="371"/>
      <c r="I841" s="589">
        <v>13.81</v>
      </c>
      <c r="J841" s="589"/>
      <c r="L841" s="585" t="s">
        <v>17924</v>
      </c>
      <c r="M841" s="586">
        <f>IFERROR(VLOOKUP(L841,REAJUSTE!$O:$R,4,FALSE),"")</f>
        <v>1.016</v>
      </c>
    </row>
    <row r="842" spans="1:13" ht="24.95" customHeight="1" x14ac:dyDescent="0.2">
      <c r="A842" s="587">
        <v>40115</v>
      </c>
      <c r="B842" s="537" t="s">
        <v>508</v>
      </c>
      <c r="C842" s="169" t="s">
        <v>8</v>
      </c>
      <c r="D842" s="588">
        <f t="shared" si="13"/>
        <v>270.57</v>
      </c>
      <c r="E842" s="371" t="s">
        <v>2962</v>
      </c>
      <c r="I842" s="589">
        <v>266.31</v>
      </c>
      <c r="J842" s="589"/>
      <c r="L842" s="585" t="s">
        <v>17924</v>
      </c>
      <c r="M842" s="586">
        <f>IFERROR(VLOOKUP(L842,REAJUSTE!$O:$R,4,FALSE),"")</f>
        <v>1.016</v>
      </c>
    </row>
    <row r="843" spans="1:13" ht="24.95" customHeight="1" x14ac:dyDescent="0.2">
      <c r="A843" s="587">
        <v>40104</v>
      </c>
      <c r="B843" s="537" t="s">
        <v>509</v>
      </c>
      <c r="C843" s="169" t="s">
        <v>779</v>
      </c>
      <c r="D843" s="588">
        <f t="shared" si="13"/>
        <v>18.37</v>
      </c>
      <c r="E843" s="371" t="s">
        <v>2962</v>
      </c>
      <c r="I843" s="589">
        <v>18.079999999999998</v>
      </c>
      <c r="J843" s="589"/>
      <c r="L843" s="585" t="s">
        <v>17924</v>
      </c>
      <c r="M843" s="586">
        <f>IFERROR(VLOOKUP(L843,REAJUSTE!$O:$R,4,FALSE),"")</f>
        <v>1.016</v>
      </c>
    </row>
    <row r="844" spans="1:13" ht="24.95" customHeight="1" x14ac:dyDescent="0.2">
      <c r="A844" s="587">
        <v>40143</v>
      </c>
      <c r="B844" s="537" t="s">
        <v>15571</v>
      </c>
      <c r="C844" s="169" t="s">
        <v>741</v>
      </c>
      <c r="D844" s="588">
        <f t="shared" si="13"/>
        <v>92.77</v>
      </c>
      <c r="E844" s="371" t="s">
        <v>2962</v>
      </c>
      <c r="I844" s="589">
        <v>91.31</v>
      </c>
      <c r="J844" s="589"/>
      <c r="L844" s="585" t="s">
        <v>17924</v>
      </c>
      <c r="M844" s="586">
        <f>IFERROR(VLOOKUP(L844,REAJUSTE!$O:$R,4,FALSE),"")</f>
        <v>1.016</v>
      </c>
    </row>
    <row r="845" spans="1:13" ht="24.95" customHeight="1" x14ac:dyDescent="0.2">
      <c r="A845" s="587">
        <v>40107</v>
      </c>
      <c r="B845" s="537" t="s">
        <v>82</v>
      </c>
      <c r="C845" s="169" t="s">
        <v>741</v>
      </c>
      <c r="D845" s="588">
        <f t="shared" si="13"/>
        <v>5.92</v>
      </c>
      <c r="E845" s="371"/>
      <c r="I845" s="589">
        <v>5.83</v>
      </c>
      <c r="J845" s="589"/>
      <c r="L845" s="585" t="s">
        <v>17924</v>
      </c>
      <c r="M845" s="586">
        <f>IFERROR(VLOOKUP(L845,REAJUSTE!$O:$R,4,FALSE),"")</f>
        <v>1.016</v>
      </c>
    </row>
    <row r="846" spans="1:13" ht="24.95" customHeight="1" x14ac:dyDescent="0.2">
      <c r="A846" s="587">
        <v>40108</v>
      </c>
      <c r="B846" s="537" t="s">
        <v>510</v>
      </c>
      <c r="C846" s="169" t="s">
        <v>742</v>
      </c>
      <c r="D846" s="588">
        <f t="shared" si="13"/>
        <v>2.87</v>
      </c>
      <c r="E846" s="371"/>
      <c r="I846" s="589">
        <v>2.82</v>
      </c>
      <c r="J846" s="589"/>
      <c r="L846" s="585" t="s">
        <v>17924</v>
      </c>
      <c r="M846" s="586">
        <f>IFERROR(VLOOKUP(L846,REAJUSTE!$O:$R,4,FALSE),"")</f>
        <v>1.016</v>
      </c>
    </row>
    <row r="847" spans="1:13" ht="24.95" customHeight="1" x14ac:dyDescent="0.2">
      <c r="A847" s="587">
        <v>40081</v>
      </c>
      <c r="B847" s="537" t="s">
        <v>511</v>
      </c>
      <c r="C847" s="169" t="s">
        <v>741</v>
      </c>
      <c r="D847" s="588">
        <f t="shared" si="13"/>
        <v>8.69</v>
      </c>
      <c r="E847" s="371"/>
      <c r="I847" s="589">
        <v>8.5500000000000007</v>
      </c>
      <c r="J847" s="589"/>
      <c r="L847" s="585" t="s">
        <v>17924</v>
      </c>
      <c r="M847" s="586">
        <f>IFERROR(VLOOKUP(L847,REAJUSTE!$O:$R,4,FALSE),"")</f>
        <v>1.016</v>
      </c>
    </row>
    <row r="848" spans="1:13" ht="24.95" customHeight="1" x14ac:dyDescent="0.2">
      <c r="A848" s="587">
        <v>40136</v>
      </c>
      <c r="B848" s="537" t="s">
        <v>512</v>
      </c>
      <c r="C848" s="169" t="s">
        <v>779</v>
      </c>
      <c r="D848" s="588">
        <f t="shared" si="13"/>
        <v>490.37</v>
      </c>
      <c r="E848" s="371" t="s">
        <v>2962</v>
      </c>
      <c r="I848" s="589">
        <v>482.65</v>
      </c>
      <c r="J848" s="589"/>
      <c r="L848" s="585" t="s">
        <v>17924</v>
      </c>
      <c r="M848" s="586">
        <f>IFERROR(VLOOKUP(L848,REAJUSTE!$O:$R,4,FALSE),"")</f>
        <v>1.016</v>
      </c>
    </row>
    <row r="849" spans="1:13" ht="24.95" customHeight="1" x14ac:dyDescent="0.2">
      <c r="A849" s="587">
        <v>40096</v>
      </c>
      <c r="B849" s="537" t="s">
        <v>15572</v>
      </c>
      <c r="C849" s="169" t="s">
        <v>779</v>
      </c>
      <c r="D849" s="588">
        <f t="shared" si="13"/>
        <v>400.41</v>
      </c>
      <c r="E849" s="371"/>
      <c r="I849" s="589">
        <v>394.1</v>
      </c>
      <c r="J849" s="589"/>
      <c r="L849" s="585" t="s">
        <v>17924</v>
      </c>
      <c r="M849" s="586">
        <f>IFERROR(VLOOKUP(L849,REAJUSTE!$O:$R,4,FALSE),"")</f>
        <v>1.016</v>
      </c>
    </row>
    <row r="850" spans="1:13" ht="24.95" customHeight="1" x14ac:dyDescent="0.2">
      <c r="A850" s="587">
        <v>40134</v>
      </c>
      <c r="B850" s="537" t="s">
        <v>513</v>
      </c>
      <c r="C850" s="169" t="s">
        <v>742</v>
      </c>
      <c r="D850" s="588">
        <f t="shared" si="13"/>
        <v>5.5</v>
      </c>
      <c r="E850" s="371"/>
      <c r="I850" s="589">
        <v>5.41</v>
      </c>
      <c r="J850" s="589"/>
      <c r="L850" s="585" t="s">
        <v>17924</v>
      </c>
      <c r="M850" s="586">
        <f>IFERROR(VLOOKUP(L850,REAJUSTE!$O:$R,4,FALSE),"")</f>
        <v>1.016</v>
      </c>
    </row>
    <row r="851" spans="1:13" ht="24.95" customHeight="1" x14ac:dyDescent="0.2">
      <c r="A851" s="587">
        <v>40105</v>
      </c>
      <c r="B851" s="537" t="s">
        <v>514</v>
      </c>
      <c r="C851" s="169" t="s">
        <v>742</v>
      </c>
      <c r="D851" s="588">
        <f t="shared" si="13"/>
        <v>0.63</v>
      </c>
      <c r="E851" s="371"/>
      <c r="I851" s="589">
        <v>0.62</v>
      </c>
      <c r="J851" s="589"/>
      <c r="L851" s="585" t="s">
        <v>17924</v>
      </c>
      <c r="M851" s="586">
        <f>IFERROR(VLOOKUP(L851,REAJUSTE!$O:$R,4,FALSE),"")</f>
        <v>1.016</v>
      </c>
    </row>
    <row r="852" spans="1:13" ht="24.95" customHeight="1" x14ac:dyDescent="0.2">
      <c r="A852" s="587">
        <v>40084</v>
      </c>
      <c r="B852" s="537" t="s">
        <v>515</v>
      </c>
      <c r="C852" s="169" t="s">
        <v>779</v>
      </c>
      <c r="D852" s="588">
        <f t="shared" si="13"/>
        <v>1.62</v>
      </c>
      <c r="E852" s="371"/>
      <c r="I852" s="589">
        <v>1.59</v>
      </c>
      <c r="J852" s="589"/>
      <c r="L852" s="585" t="s">
        <v>17924</v>
      </c>
      <c r="M852" s="586">
        <f>IFERROR(VLOOKUP(L852,REAJUSTE!$O:$R,4,FALSE),"")</f>
        <v>1.016</v>
      </c>
    </row>
    <row r="853" spans="1:13" ht="24.95" customHeight="1" x14ac:dyDescent="0.2">
      <c r="A853" s="587">
        <v>40144</v>
      </c>
      <c r="B853" s="537" t="s">
        <v>3074</v>
      </c>
      <c r="C853" s="169" t="s">
        <v>779</v>
      </c>
      <c r="D853" s="588">
        <f t="shared" si="13"/>
        <v>135.63</v>
      </c>
      <c r="E853" s="371" t="s">
        <v>2962</v>
      </c>
      <c r="I853" s="589">
        <v>133.49</v>
      </c>
      <c r="J853" s="589"/>
      <c r="L853" s="585" t="s">
        <v>17924</v>
      </c>
      <c r="M853" s="586">
        <f>IFERROR(VLOOKUP(L853,REAJUSTE!$O:$R,4,FALSE),"")</f>
        <v>1.016</v>
      </c>
    </row>
    <row r="854" spans="1:13" ht="24.95" customHeight="1" x14ac:dyDescent="0.2">
      <c r="A854" s="587">
        <v>40106</v>
      </c>
      <c r="B854" s="537" t="s">
        <v>516</v>
      </c>
      <c r="C854" s="169" t="s">
        <v>741</v>
      </c>
      <c r="D854" s="588">
        <f t="shared" si="13"/>
        <v>10.92</v>
      </c>
      <c r="E854" s="371" t="s">
        <v>2962</v>
      </c>
      <c r="I854" s="589">
        <v>10.75</v>
      </c>
      <c r="J854" s="589"/>
      <c r="L854" s="585" t="s">
        <v>17924</v>
      </c>
      <c r="M854" s="586">
        <f>IFERROR(VLOOKUP(L854,REAJUSTE!$O:$R,4,FALSE),"")</f>
        <v>1.016</v>
      </c>
    </row>
    <row r="855" spans="1:13" ht="24.95" customHeight="1" x14ac:dyDescent="0.2">
      <c r="A855" s="587">
        <v>40135</v>
      </c>
      <c r="B855" s="537" t="s">
        <v>517</v>
      </c>
      <c r="C855" s="169" t="s">
        <v>742</v>
      </c>
      <c r="D855" s="588">
        <f t="shared" si="13"/>
        <v>12.78</v>
      </c>
      <c r="E855" s="371"/>
      <c r="I855" s="589">
        <v>12.58</v>
      </c>
      <c r="J855" s="589"/>
      <c r="L855" s="585" t="s">
        <v>17924</v>
      </c>
      <c r="M855" s="586">
        <f>IFERROR(VLOOKUP(L855,REAJUSTE!$O:$R,4,FALSE),"")</f>
        <v>1.016</v>
      </c>
    </row>
    <row r="856" spans="1:13" ht="24.95" customHeight="1" x14ac:dyDescent="0.2">
      <c r="A856" s="587">
        <v>40111</v>
      </c>
      <c r="B856" s="537" t="s">
        <v>518</v>
      </c>
      <c r="C856" s="169" t="s">
        <v>742</v>
      </c>
      <c r="D856" s="588">
        <f t="shared" si="13"/>
        <v>6.65</v>
      </c>
      <c r="E856" s="371" t="s">
        <v>2962</v>
      </c>
      <c r="I856" s="589">
        <v>6.55</v>
      </c>
      <c r="J856" s="589"/>
      <c r="L856" s="585" t="s">
        <v>17924</v>
      </c>
      <c r="M856" s="586">
        <f>IFERROR(VLOOKUP(L856,REAJUSTE!$O:$R,4,FALSE),"")</f>
        <v>1.016</v>
      </c>
    </row>
    <row r="857" spans="1:13" ht="24.95" customHeight="1" x14ac:dyDescent="0.2">
      <c r="A857" s="587">
        <v>40126</v>
      </c>
      <c r="B857" s="537" t="s">
        <v>519</v>
      </c>
      <c r="C857" s="169" t="s">
        <v>742</v>
      </c>
      <c r="D857" s="588">
        <f t="shared" si="13"/>
        <v>4.0999999999999996</v>
      </c>
      <c r="E857" s="371" t="s">
        <v>2962</v>
      </c>
      <c r="I857" s="589">
        <v>4.04</v>
      </c>
      <c r="J857" s="589"/>
      <c r="L857" s="585" t="s">
        <v>17924</v>
      </c>
      <c r="M857" s="586">
        <f>IFERROR(VLOOKUP(L857,REAJUSTE!$O:$R,4,FALSE),"")</f>
        <v>1.016</v>
      </c>
    </row>
    <row r="858" spans="1:13" ht="24.95" customHeight="1" x14ac:dyDescent="0.2">
      <c r="A858" s="587">
        <v>40127</v>
      </c>
      <c r="B858" s="537" t="s">
        <v>520</v>
      </c>
      <c r="C858" s="169" t="s">
        <v>742</v>
      </c>
      <c r="D858" s="588">
        <f t="shared" si="13"/>
        <v>5.72</v>
      </c>
      <c r="E858" s="371" t="s">
        <v>2962</v>
      </c>
      <c r="I858" s="589">
        <v>5.63</v>
      </c>
      <c r="J858" s="589"/>
      <c r="L858" s="585" t="s">
        <v>17924</v>
      </c>
      <c r="M858" s="586">
        <f>IFERROR(VLOOKUP(L858,REAJUSTE!$O:$R,4,FALSE),"")</f>
        <v>1.016</v>
      </c>
    </row>
    <row r="859" spans="1:13" ht="24.95" customHeight="1" x14ac:dyDescent="0.2">
      <c r="A859" s="587">
        <v>40128</v>
      </c>
      <c r="B859" s="537" t="s">
        <v>521</v>
      </c>
      <c r="C859" s="169" t="s">
        <v>742</v>
      </c>
      <c r="D859" s="588">
        <f t="shared" si="13"/>
        <v>7.66</v>
      </c>
      <c r="E859" s="371" t="s">
        <v>2962</v>
      </c>
      <c r="I859" s="589">
        <v>7.54</v>
      </c>
      <c r="J859" s="589"/>
      <c r="L859" s="585" t="s">
        <v>17924</v>
      </c>
      <c r="M859" s="586">
        <f>IFERROR(VLOOKUP(L859,REAJUSTE!$O:$R,4,FALSE),"")</f>
        <v>1.016</v>
      </c>
    </row>
    <row r="860" spans="1:13" ht="24.95" customHeight="1" x14ac:dyDescent="0.2">
      <c r="A860" s="587">
        <v>40129</v>
      </c>
      <c r="B860" s="537" t="s">
        <v>522</v>
      </c>
      <c r="C860" s="169" t="s">
        <v>742</v>
      </c>
      <c r="D860" s="588">
        <f t="shared" si="13"/>
        <v>10.199999999999999</v>
      </c>
      <c r="E860" s="371" t="s">
        <v>2962</v>
      </c>
      <c r="I860" s="589">
        <v>10.039999999999999</v>
      </c>
      <c r="J860" s="589"/>
      <c r="L860" s="585" t="s">
        <v>17924</v>
      </c>
      <c r="M860" s="586">
        <f>IFERROR(VLOOKUP(L860,REAJUSTE!$O:$R,4,FALSE),"")</f>
        <v>1.016</v>
      </c>
    </row>
    <row r="861" spans="1:13" ht="24.95" customHeight="1" x14ac:dyDescent="0.2">
      <c r="A861" s="587">
        <v>40085</v>
      </c>
      <c r="B861" s="537" t="s">
        <v>523</v>
      </c>
      <c r="C861" s="169" t="s">
        <v>779</v>
      </c>
      <c r="D861" s="588">
        <f t="shared" si="13"/>
        <v>1.21</v>
      </c>
      <c r="E861" s="371"/>
      <c r="I861" s="589">
        <v>1.19</v>
      </c>
      <c r="J861" s="589"/>
      <c r="L861" s="585" t="s">
        <v>17924</v>
      </c>
      <c r="M861" s="586">
        <f>IFERROR(VLOOKUP(L861,REAJUSTE!$O:$R,4,FALSE),"")</f>
        <v>1.016</v>
      </c>
    </row>
    <row r="862" spans="1:13" ht="24.95" customHeight="1" x14ac:dyDescent="0.2">
      <c r="A862" s="587">
        <v>40086</v>
      </c>
      <c r="B862" s="537" t="s">
        <v>524</v>
      </c>
      <c r="C862" s="169" t="s">
        <v>779</v>
      </c>
      <c r="D862" s="588">
        <f t="shared" si="13"/>
        <v>28.2</v>
      </c>
      <c r="E862" s="371"/>
      <c r="I862" s="589">
        <v>27.76</v>
      </c>
      <c r="J862" s="589"/>
      <c r="L862" s="585" t="s">
        <v>17924</v>
      </c>
      <c r="M862" s="586">
        <f>IFERROR(VLOOKUP(L862,REAJUSTE!$O:$R,4,FALSE),"")</f>
        <v>1.016</v>
      </c>
    </row>
    <row r="863" spans="1:13" ht="24.95" customHeight="1" x14ac:dyDescent="0.2">
      <c r="A863" s="587">
        <v>40087</v>
      </c>
      <c r="B863" s="537" t="s">
        <v>525</v>
      </c>
      <c r="C863" s="169" t="s">
        <v>15307</v>
      </c>
      <c r="D863" s="588">
        <f t="shared" si="13"/>
        <v>106.74</v>
      </c>
      <c r="E863" s="371"/>
      <c r="I863" s="589">
        <v>105.06</v>
      </c>
      <c r="J863" s="589"/>
      <c r="L863" s="585" t="s">
        <v>17924</v>
      </c>
      <c r="M863" s="586">
        <f>IFERROR(VLOOKUP(L863,REAJUSTE!$O:$R,4,FALSE),"")</f>
        <v>1.016</v>
      </c>
    </row>
    <row r="864" spans="1:13" ht="24.95" customHeight="1" x14ac:dyDescent="0.2">
      <c r="A864" s="587">
        <v>40983</v>
      </c>
      <c r="B864" s="537" t="s">
        <v>15573</v>
      </c>
      <c r="C864" s="169" t="s">
        <v>779</v>
      </c>
      <c r="D864" s="588">
        <f t="shared" si="13"/>
        <v>8.7899999999999991</v>
      </c>
      <c r="E864" s="371"/>
      <c r="I864" s="589">
        <v>8.65</v>
      </c>
      <c r="J864" s="589"/>
      <c r="L864" s="585" t="s">
        <v>17924</v>
      </c>
      <c r="M864" s="586">
        <f>IFERROR(VLOOKUP(L864,REAJUSTE!$O:$R,4,FALSE),"")</f>
        <v>1.016</v>
      </c>
    </row>
    <row r="865" spans="1:13" ht="24.95" customHeight="1" x14ac:dyDescent="0.2">
      <c r="A865" s="587">
        <v>40100</v>
      </c>
      <c r="B865" s="537" t="s">
        <v>526</v>
      </c>
      <c r="C865" s="169" t="s">
        <v>779</v>
      </c>
      <c r="D865" s="588">
        <f t="shared" si="13"/>
        <v>88.03</v>
      </c>
      <c r="E865" s="371"/>
      <c r="I865" s="589">
        <v>86.64</v>
      </c>
      <c r="J865" s="589"/>
      <c r="L865" s="585" t="s">
        <v>17924</v>
      </c>
      <c r="M865" s="586">
        <f>IFERROR(VLOOKUP(L865,REAJUSTE!$O:$R,4,FALSE),"")</f>
        <v>1.016</v>
      </c>
    </row>
    <row r="866" spans="1:13" ht="24.95" customHeight="1" x14ac:dyDescent="0.2">
      <c r="A866" s="587">
        <v>40141</v>
      </c>
      <c r="B866" s="537" t="s">
        <v>527</v>
      </c>
      <c r="C866" s="169" t="s">
        <v>779</v>
      </c>
      <c r="D866" s="588">
        <f t="shared" si="13"/>
        <v>51.37</v>
      </c>
      <c r="E866" s="371" t="s">
        <v>2962</v>
      </c>
      <c r="I866" s="589">
        <v>50.56</v>
      </c>
      <c r="J866" s="589"/>
      <c r="L866" s="585" t="s">
        <v>17924</v>
      </c>
      <c r="M866" s="586">
        <f>IFERROR(VLOOKUP(L866,REAJUSTE!$O:$R,4,FALSE),"")</f>
        <v>1.016</v>
      </c>
    </row>
    <row r="867" spans="1:13" ht="24.95" customHeight="1" x14ac:dyDescent="0.2">
      <c r="A867" s="587">
        <v>40118</v>
      </c>
      <c r="B867" s="537" t="s">
        <v>528</v>
      </c>
      <c r="C867" s="169" t="s">
        <v>742</v>
      </c>
      <c r="D867" s="588">
        <f t="shared" si="13"/>
        <v>65.930000000000007</v>
      </c>
      <c r="E867" s="371" t="s">
        <v>2962</v>
      </c>
      <c r="I867" s="589">
        <v>64.89</v>
      </c>
      <c r="J867" s="589"/>
      <c r="L867" s="585" t="s">
        <v>17924</v>
      </c>
      <c r="M867" s="586">
        <f>IFERROR(VLOOKUP(L867,REAJUSTE!$O:$R,4,FALSE),"")</f>
        <v>1.016</v>
      </c>
    </row>
    <row r="868" spans="1:13" ht="24.95" customHeight="1" x14ac:dyDescent="0.2">
      <c r="A868" s="587">
        <v>40116</v>
      </c>
      <c r="B868" s="537" t="s">
        <v>529</v>
      </c>
      <c r="C868" s="169" t="s">
        <v>742</v>
      </c>
      <c r="D868" s="588">
        <f t="shared" si="13"/>
        <v>65.989999999999995</v>
      </c>
      <c r="E868" s="371" t="s">
        <v>2962</v>
      </c>
      <c r="I868" s="589">
        <v>64.95</v>
      </c>
      <c r="J868" s="589"/>
      <c r="L868" s="585" t="s">
        <v>17924</v>
      </c>
      <c r="M868" s="586">
        <f>IFERROR(VLOOKUP(L868,REAJUSTE!$O:$R,4,FALSE),"")</f>
        <v>1.016</v>
      </c>
    </row>
    <row r="869" spans="1:13" ht="24.95" customHeight="1" x14ac:dyDescent="0.2">
      <c r="A869" s="587">
        <v>40117</v>
      </c>
      <c r="B869" s="537" t="s">
        <v>530</v>
      </c>
      <c r="C869" s="169" t="s">
        <v>742</v>
      </c>
      <c r="D869" s="588">
        <f t="shared" si="13"/>
        <v>40.35</v>
      </c>
      <c r="E869" s="371" t="s">
        <v>2962</v>
      </c>
      <c r="I869" s="589">
        <v>39.71</v>
      </c>
      <c r="J869" s="589"/>
      <c r="L869" s="585" t="s">
        <v>17924</v>
      </c>
      <c r="M869" s="586">
        <f>IFERROR(VLOOKUP(L869,REAJUSTE!$O:$R,4,FALSE),"")</f>
        <v>1.016</v>
      </c>
    </row>
    <row r="870" spans="1:13" ht="24.95" customHeight="1" x14ac:dyDescent="0.2">
      <c r="A870" s="587">
        <v>40148</v>
      </c>
      <c r="B870" s="537" t="s">
        <v>531</v>
      </c>
      <c r="C870" s="169" t="s">
        <v>779</v>
      </c>
      <c r="D870" s="588">
        <f t="shared" si="13"/>
        <v>2.78</v>
      </c>
      <c r="E870" s="371"/>
      <c r="I870" s="589">
        <v>2.74</v>
      </c>
      <c r="J870" s="589"/>
      <c r="L870" s="585" t="s">
        <v>17924</v>
      </c>
      <c r="M870" s="586">
        <f>IFERROR(VLOOKUP(L870,REAJUSTE!$O:$R,4,FALSE),"")</f>
        <v>1.016</v>
      </c>
    </row>
    <row r="871" spans="1:13" ht="24.95" customHeight="1" x14ac:dyDescent="0.2">
      <c r="A871" s="587">
        <v>40112</v>
      </c>
      <c r="B871" s="537" t="s">
        <v>532</v>
      </c>
      <c r="C871" s="169" t="s">
        <v>742</v>
      </c>
      <c r="D871" s="588">
        <f t="shared" si="13"/>
        <v>2.06</v>
      </c>
      <c r="E871" s="371" t="s">
        <v>2962</v>
      </c>
      <c r="I871" s="589">
        <v>2.0299999999999998</v>
      </c>
      <c r="J871" s="589"/>
      <c r="L871" s="585" t="s">
        <v>17924</v>
      </c>
      <c r="M871" s="586">
        <f>IFERROR(VLOOKUP(L871,REAJUSTE!$O:$R,4,FALSE),"")</f>
        <v>1.016</v>
      </c>
    </row>
    <row r="872" spans="1:13" ht="24.95" customHeight="1" x14ac:dyDescent="0.2">
      <c r="A872" s="587">
        <v>40149</v>
      </c>
      <c r="B872" s="537" t="s">
        <v>533</v>
      </c>
      <c r="C872" s="169" t="s">
        <v>742</v>
      </c>
      <c r="D872" s="588">
        <f t="shared" si="13"/>
        <v>5.75</v>
      </c>
      <c r="E872" s="371"/>
      <c r="I872" s="589">
        <v>5.66</v>
      </c>
      <c r="J872" s="589"/>
      <c r="L872" s="585" t="s">
        <v>17924</v>
      </c>
      <c r="M872" s="586">
        <f>IFERROR(VLOOKUP(L872,REAJUSTE!$O:$R,4,FALSE),"")</f>
        <v>1.016</v>
      </c>
    </row>
    <row r="873" spans="1:13" ht="24.95" customHeight="1" x14ac:dyDescent="0.2">
      <c r="A873" s="587">
        <v>40094</v>
      </c>
      <c r="B873" s="537" t="s">
        <v>534</v>
      </c>
      <c r="C873" s="169" t="s">
        <v>742</v>
      </c>
      <c r="D873" s="588">
        <f t="shared" si="13"/>
        <v>86.77</v>
      </c>
      <c r="E873" s="371"/>
      <c r="I873" s="589">
        <v>85.4</v>
      </c>
      <c r="J873" s="589"/>
      <c r="L873" s="585" t="s">
        <v>17924</v>
      </c>
      <c r="M873" s="586">
        <f>IFERROR(VLOOKUP(L873,REAJUSTE!$O:$R,4,FALSE),"")</f>
        <v>1.016</v>
      </c>
    </row>
    <row r="874" spans="1:13" ht="24.95" customHeight="1" x14ac:dyDescent="0.2">
      <c r="A874" s="587">
        <v>40095</v>
      </c>
      <c r="B874" s="537" t="s">
        <v>535</v>
      </c>
      <c r="C874" s="169" t="s">
        <v>742</v>
      </c>
      <c r="D874" s="588">
        <f t="shared" si="13"/>
        <v>548.55999999999995</v>
      </c>
      <c r="E874" s="371" t="s">
        <v>2962</v>
      </c>
      <c r="I874" s="589">
        <v>539.91999999999996</v>
      </c>
      <c r="J874" s="589"/>
      <c r="L874" s="585" t="s">
        <v>17924</v>
      </c>
      <c r="M874" s="586">
        <f>IFERROR(VLOOKUP(L874,REAJUSTE!$O:$R,4,FALSE),"")</f>
        <v>1.016</v>
      </c>
    </row>
    <row r="875" spans="1:13" ht="24.95" customHeight="1" x14ac:dyDescent="0.2">
      <c r="A875" s="587">
        <v>40114</v>
      </c>
      <c r="B875" s="537" t="s">
        <v>536</v>
      </c>
      <c r="C875" s="169" t="s">
        <v>8</v>
      </c>
      <c r="D875" s="588">
        <f t="shared" si="13"/>
        <v>291.47000000000003</v>
      </c>
      <c r="E875" s="371" t="s">
        <v>2962</v>
      </c>
      <c r="I875" s="589">
        <v>286.88</v>
      </c>
      <c r="J875" s="589"/>
      <c r="L875" s="585" t="s">
        <v>17924</v>
      </c>
      <c r="M875" s="586">
        <f>IFERROR(VLOOKUP(L875,REAJUSTE!$O:$R,4,FALSE),"")</f>
        <v>1.016</v>
      </c>
    </row>
    <row r="876" spans="1:13" ht="24.95" customHeight="1" x14ac:dyDescent="0.2">
      <c r="A876" s="587">
        <v>40130</v>
      </c>
      <c r="B876" s="537" t="s">
        <v>537</v>
      </c>
      <c r="C876" s="169" t="s">
        <v>8</v>
      </c>
      <c r="D876" s="588">
        <f t="shared" si="13"/>
        <v>292.93</v>
      </c>
      <c r="E876" s="371" t="s">
        <v>2962</v>
      </c>
      <c r="I876" s="589">
        <v>288.32</v>
      </c>
      <c r="J876" s="589"/>
      <c r="L876" s="585" t="s">
        <v>17924</v>
      </c>
      <c r="M876" s="586">
        <f>IFERROR(VLOOKUP(L876,REAJUSTE!$O:$R,4,FALSE),"")</f>
        <v>1.016</v>
      </c>
    </row>
    <row r="877" spans="1:13" ht="24.95" customHeight="1" x14ac:dyDescent="0.2">
      <c r="A877" s="587">
        <v>40131</v>
      </c>
      <c r="B877" s="537" t="s">
        <v>538</v>
      </c>
      <c r="C877" s="169" t="s">
        <v>8</v>
      </c>
      <c r="D877" s="588">
        <f t="shared" si="13"/>
        <v>311.60000000000002</v>
      </c>
      <c r="E877" s="371" t="s">
        <v>2962</v>
      </c>
      <c r="I877" s="589">
        <v>306.69</v>
      </c>
      <c r="J877" s="589"/>
      <c r="L877" s="585" t="s">
        <v>17924</v>
      </c>
      <c r="M877" s="586">
        <f>IFERROR(VLOOKUP(L877,REAJUSTE!$O:$R,4,FALSE),"")</f>
        <v>1.016</v>
      </c>
    </row>
    <row r="878" spans="1:13" ht="24.95" customHeight="1" x14ac:dyDescent="0.2">
      <c r="A878" s="587">
        <v>40083</v>
      </c>
      <c r="B878" s="537" t="s">
        <v>539</v>
      </c>
      <c r="C878" s="169" t="s">
        <v>742</v>
      </c>
      <c r="D878" s="588">
        <f t="shared" si="13"/>
        <v>2.84</v>
      </c>
      <c r="E878" s="371" t="s">
        <v>2962</v>
      </c>
      <c r="I878" s="589">
        <v>2.8</v>
      </c>
      <c r="J878" s="589"/>
      <c r="L878" s="585" t="s">
        <v>17924</v>
      </c>
      <c r="M878" s="586">
        <f>IFERROR(VLOOKUP(L878,REAJUSTE!$O:$R,4,FALSE),"")</f>
        <v>1.016</v>
      </c>
    </row>
    <row r="879" spans="1:13" ht="24.95" customHeight="1" x14ac:dyDescent="0.2">
      <c r="A879" s="587">
        <v>40079</v>
      </c>
      <c r="B879" s="537" t="s">
        <v>540</v>
      </c>
      <c r="C879" s="169" t="s">
        <v>741</v>
      </c>
      <c r="D879" s="588">
        <f t="shared" si="13"/>
        <v>24.12</v>
      </c>
      <c r="E879" s="371" t="s">
        <v>2962</v>
      </c>
      <c r="I879" s="589">
        <v>23.74</v>
      </c>
      <c r="J879" s="589"/>
      <c r="L879" s="585" t="s">
        <v>17924</v>
      </c>
      <c r="M879" s="586">
        <f>IFERROR(VLOOKUP(L879,REAJUSTE!$O:$R,4,FALSE),"")</f>
        <v>1.016</v>
      </c>
    </row>
    <row r="880" spans="1:13" ht="24.95" customHeight="1" x14ac:dyDescent="0.2">
      <c r="A880" s="587">
        <v>40082</v>
      </c>
      <c r="B880" s="537" t="s">
        <v>541</v>
      </c>
      <c r="C880" s="169" t="s">
        <v>742</v>
      </c>
      <c r="D880" s="588">
        <f t="shared" si="13"/>
        <v>0.11</v>
      </c>
      <c r="E880" s="371"/>
      <c r="I880" s="589">
        <v>0.11</v>
      </c>
      <c r="J880" s="589"/>
      <c r="L880" s="585" t="s">
        <v>17924</v>
      </c>
      <c r="M880" s="586">
        <f>IFERROR(VLOOKUP(L880,REAJUSTE!$O:$R,4,FALSE),"")</f>
        <v>1.016</v>
      </c>
    </row>
    <row r="881" spans="1:13" ht="24.95" customHeight="1" x14ac:dyDescent="0.2">
      <c r="A881" s="587">
        <v>40119</v>
      </c>
      <c r="B881" s="537" t="s">
        <v>542</v>
      </c>
      <c r="C881" s="169" t="s">
        <v>742</v>
      </c>
      <c r="D881" s="588">
        <f t="shared" si="13"/>
        <v>37.130000000000003</v>
      </c>
      <c r="E881" s="371" t="s">
        <v>2962</v>
      </c>
      <c r="I881" s="589">
        <v>36.549999999999997</v>
      </c>
      <c r="J881" s="589"/>
      <c r="L881" s="585" t="s">
        <v>17924</v>
      </c>
      <c r="M881" s="586">
        <f>IFERROR(VLOOKUP(L881,REAJUSTE!$O:$R,4,FALSE),"")</f>
        <v>1.016</v>
      </c>
    </row>
    <row r="882" spans="1:13" ht="24.95" customHeight="1" x14ac:dyDescent="0.2">
      <c r="A882" s="587">
        <v>40122</v>
      </c>
      <c r="B882" s="537" t="s">
        <v>542</v>
      </c>
      <c r="C882" s="169" t="s">
        <v>8</v>
      </c>
      <c r="D882" s="588">
        <f t="shared" si="13"/>
        <v>418.1</v>
      </c>
      <c r="E882" s="371" t="s">
        <v>2962</v>
      </c>
      <c r="I882" s="589">
        <v>411.52</v>
      </c>
      <c r="J882" s="589"/>
      <c r="L882" s="585" t="s">
        <v>17924</v>
      </c>
      <c r="M882" s="586">
        <f>IFERROR(VLOOKUP(L882,REAJUSTE!$O:$R,4,FALSE),"")</f>
        <v>1.016</v>
      </c>
    </row>
    <row r="883" spans="1:13" ht="24.95" customHeight="1" x14ac:dyDescent="0.2">
      <c r="A883" s="587">
        <v>40120</v>
      </c>
      <c r="B883" s="537" t="s">
        <v>543</v>
      </c>
      <c r="C883" s="169" t="s">
        <v>742</v>
      </c>
      <c r="D883" s="588">
        <f t="shared" si="13"/>
        <v>11.49</v>
      </c>
      <c r="E883" s="371" t="s">
        <v>2962</v>
      </c>
      <c r="I883" s="589">
        <v>11.31</v>
      </c>
      <c r="J883" s="589"/>
      <c r="L883" s="585" t="s">
        <v>17924</v>
      </c>
      <c r="M883" s="586">
        <f>IFERROR(VLOOKUP(L883,REAJUSTE!$O:$R,4,FALSE),"")</f>
        <v>1.016</v>
      </c>
    </row>
    <row r="884" spans="1:13" ht="24.95" customHeight="1" x14ac:dyDescent="0.2">
      <c r="A884" s="587">
        <v>40121</v>
      </c>
      <c r="B884" s="537" t="s">
        <v>544</v>
      </c>
      <c r="C884" s="169" t="s">
        <v>742</v>
      </c>
      <c r="D884" s="588">
        <f t="shared" si="13"/>
        <v>37.07</v>
      </c>
      <c r="E884" s="371" t="s">
        <v>2962</v>
      </c>
      <c r="I884" s="589">
        <v>36.49</v>
      </c>
      <c r="J884" s="589"/>
      <c r="L884" s="585" t="s">
        <v>17924</v>
      </c>
      <c r="M884" s="586">
        <f>IFERROR(VLOOKUP(L884,REAJUSTE!$O:$R,4,FALSE),"")</f>
        <v>1.016</v>
      </c>
    </row>
    <row r="885" spans="1:13" ht="24.95" customHeight="1" x14ac:dyDescent="0.2">
      <c r="A885" s="587">
        <v>40123</v>
      </c>
      <c r="B885" s="537" t="s">
        <v>544</v>
      </c>
      <c r="C885" s="169" t="s">
        <v>8</v>
      </c>
      <c r="D885" s="588">
        <f t="shared" si="13"/>
        <v>393.32</v>
      </c>
      <c r="E885" s="371" t="s">
        <v>2962</v>
      </c>
      <c r="I885" s="589">
        <v>387.13</v>
      </c>
      <c r="J885" s="589"/>
      <c r="L885" s="585" t="s">
        <v>17924</v>
      </c>
      <c r="M885" s="586">
        <f>IFERROR(VLOOKUP(L885,REAJUSTE!$O:$R,4,FALSE),"")</f>
        <v>1.016</v>
      </c>
    </row>
    <row r="886" spans="1:13" ht="24.95" customHeight="1" x14ac:dyDescent="0.2">
      <c r="A886" s="587">
        <v>40080</v>
      </c>
      <c r="B886" s="537" t="s">
        <v>545</v>
      </c>
      <c r="C886" s="169" t="s">
        <v>741</v>
      </c>
      <c r="D886" s="588">
        <f t="shared" si="13"/>
        <v>1.84</v>
      </c>
      <c r="E886" s="371" t="s">
        <v>2962</v>
      </c>
      <c r="I886" s="589">
        <v>1.81</v>
      </c>
      <c r="J886" s="589"/>
      <c r="L886" s="585" t="s">
        <v>17924</v>
      </c>
      <c r="M886" s="586">
        <f>IFERROR(VLOOKUP(L886,REAJUSTE!$O:$R,4,FALSE),"")</f>
        <v>1.016</v>
      </c>
    </row>
    <row r="887" spans="1:13" ht="24.95" customHeight="1" x14ac:dyDescent="0.2">
      <c r="A887" s="587">
        <v>40089</v>
      </c>
      <c r="B887" s="537" t="s">
        <v>546</v>
      </c>
      <c r="C887" s="169" t="s">
        <v>15307</v>
      </c>
      <c r="D887" s="588">
        <f t="shared" si="13"/>
        <v>1783.32</v>
      </c>
      <c r="E887" s="371" t="s">
        <v>2962</v>
      </c>
      <c r="I887" s="590">
        <v>1755.24</v>
      </c>
      <c r="J887" s="590"/>
      <c r="L887" s="585" t="s">
        <v>17924</v>
      </c>
      <c r="M887" s="586">
        <f>IFERROR(VLOOKUP(L887,REAJUSTE!$O:$R,4,FALSE),"")</f>
        <v>1.016</v>
      </c>
    </row>
    <row r="888" spans="1:13" ht="24.95" customHeight="1" x14ac:dyDescent="0.2">
      <c r="A888" s="587">
        <v>40088</v>
      </c>
      <c r="B888" s="537" t="s">
        <v>547</v>
      </c>
      <c r="C888" s="169" t="s">
        <v>15307</v>
      </c>
      <c r="D888" s="588">
        <f t="shared" si="13"/>
        <v>709.25</v>
      </c>
      <c r="E888" s="371" t="s">
        <v>2962</v>
      </c>
      <c r="I888" s="589">
        <v>698.08</v>
      </c>
      <c r="J888" s="589"/>
      <c r="L888" s="585" t="s">
        <v>17924</v>
      </c>
      <c r="M888" s="586">
        <f>IFERROR(VLOOKUP(L888,REAJUSTE!$O:$R,4,FALSE),"")</f>
        <v>1.016</v>
      </c>
    </row>
    <row r="889" spans="1:13" ht="24.95" customHeight="1" x14ac:dyDescent="0.2">
      <c r="A889" s="587">
        <v>40092</v>
      </c>
      <c r="B889" s="537" t="s">
        <v>15574</v>
      </c>
      <c r="C889" s="169" t="s">
        <v>15307</v>
      </c>
      <c r="D889" s="588">
        <f t="shared" si="13"/>
        <v>292.79000000000002</v>
      </c>
      <c r="E889" s="371" t="s">
        <v>2962</v>
      </c>
      <c r="I889" s="589">
        <v>288.18</v>
      </c>
      <c r="J889" s="589"/>
      <c r="L889" s="585" t="s">
        <v>17924</v>
      </c>
      <c r="M889" s="586">
        <f>IFERROR(VLOOKUP(L889,REAJUSTE!$O:$R,4,FALSE),"")</f>
        <v>1.016</v>
      </c>
    </row>
    <row r="890" spans="1:13" ht="24.95" customHeight="1" x14ac:dyDescent="0.2">
      <c r="A890" s="587">
        <v>40078</v>
      </c>
      <c r="B890" s="537" t="s">
        <v>15575</v>
      </c>
      <c r="C890" s="169" t="s">
        <v>779</v>
      </c>
      <c r="D890" s="588">
        <f t="shared" si="13"/>
        <v>8.1999999999999993</v>
      </c>
      <c r="E890" s="371" t="s">
        <v>2962</v>
      </c>
      <c r="I890" s="589">
        <v>8.07</v>
      </c>
      <c r="J890" s="589"/>
      <c r="L890" s="585" t="s">
        <v>17924</v>
      </c>
      <c r="M890" s="586">
        <f>IFERROR(VLOOKUP(L890,REAJUSTE!$O:$R,4,FALSE),"")</f>
        <v>1.016</v>
      </c>
    </row>
    <row r="891" spans="1:13" ht="24.95" customHeight="1" x14ac:dyDescent="0.2">
      <c r="A891" s="587">
        <v>40097</v>
      </c>
      <c r="B891" s="537" t="s">
        <v>548</v>
      </c>
      <c r="C891" s="169" t="s">
        <v>779</v>
      </c>
      <c r="D891" s="588">
        <f t="shared" si="13"/>
        <v>118.95</v>
      </c>
      <c r="E891" s="371"/>
      <c r="I891" s="589">
        <v>117.08</v>
      </c>
      <c r="J891" s="589"/>
      <c r="L891" s="585" t="s">
        <v>17924</v>
      </c>
      <c r="M891" s="586">
        <f>IFERROR(VLOOKUP(L891,REAJUSTE!$O:$R,4,FALSE),"")</f>
        <v>1.016</v>
      </c>
    </row>
    <row r="892" spans="1:13" ht="24.95" customHeight="1" x14ac:dyDescent="0.2">
      <c r="A892" s="587">
        <v>40090</v>
      </c>
      <c r="B892" s="537" t="s">
        <v>549</v>
      </c>
      <c r="C892" s="169" t="s">
        <v>779</v>
      </c>
      <c r="D892" s="588">
        <f t="shared" si="13"/>
        <v>30.82</v>
      </c>
      <c r="E892" s="371" t="s">
        <v>2962</v>
      </c>
      <c r="I892" s="589">
        <v>30.33</v>
      </c>
      <c r="J892" s="589"/>
      <c r="L892" s="585" t="s">
        <v>17924</v>
      </c>
      <c r="M892" s="586">
        <f>IFERROR(VLOOKUP(L892,REAJUSTE!$O:$R,4,FALSE),"")</f>
        <v>1.016</v>
      </c>
    </row>
    <row r="893" spans="1:13" ht="24.95" customHeight="1" x14ac:dyDescent="0.2">
      <c r="A893" s="587">
        <v>40099</v>
      </c>
      <c r="B893" s="537" t="s">
        <v>550</v>
      </c>
      <c r="C893" s="169" t="s">
        <v>741</v>
      </c>
      <c r="D893" s="588">
        <f t="shared" si="13"/>
        <v>699.09</v>
      </c>
      <c r="E893" s="371" t="s">
        <v>2962</v>
      </c>
      <c r="I893" s="589">
        <v>688.08</v>
      </c>
      <c r="J893" s="589"/>
      <c r="L893" s="585" t="s">
        <v>17924</v>
      </c>
      <c r="M893" s="586">
        <f>IFERROR(VLOOKUP(L893,REAJUSTE!$O:$R,4,FALSE),"")</f>
        <v>1.016</v>
      </c>
    </row>
    <row r="894" spans="1:13" ht="24.95" customHeight="1" x14ac:dyDescent="0.2">
      <c r="A894" s="587">
        <v>40091</v>
      </c>
      <c r="B894" s="537" t="s">
        <v>551</v>
      </c>
      <c r="C894" s="169" t="s">
        <v>779</v>
      </c>
      <c r="D894" s="588">
        <f t="shared" si="13"/>
        <v>41.02</v>
      </c>
      <c r="E894" s="371" t="s">
        <v>2962</v>
      </c>
      <c r="I894" s="589">
        <v>40.369999999999997</v>
      </c>
      <c r="J894" s="589"/>
      <c r="L894" s="585" t="s">
        <v>17924</v>
      </c>
      <c r="M894" s="586">
        <f>IFERROR(VLOOKUP(L894,REAJUSTE!$O:$R,4,FALSE),"")</f>
        <v>1.016</v>
      </c>
    </row>
    <row r="895" spans="1:13" ht="24.95" customHeight="1" x14ac:dyDescent="0.2">
      <c r="A895" s="587">
        <v>40093</v>
      </c>
      <c r="B895" s="537" t="s">
        <v>552</v>
      </c>
      <c r="C895" s="169" t="s">
        <v>742</v>
      </c>
      <c r="D895" s="588">
        <f t="shared" si="13"/>
        <v>79.44</v>
      </c>
      <c r="E895" s="371"/>
      <c r="I895" s="589">
        <v>78.19</v>
      </c>
      <c r="J895" s="589"/>
      <c r="L895" s="585" t="s">
        <v>17924</v>
      </c>
      <c r="M895" s="586">
        <f>IFERROR(VLOOKUP(L895,REAJUSTE!$O:$R,4,FALSE),"")</f>
        <v>1.016</v>
      </c>
    </row>
    <row r="896" spans="1:13" ht="24.95" customHeight="1" x14ac:dyDescent="0.2">
      <c r="A896" s="587">
        <v>43353</v>
      </c>
      <c r="B896" s="537" t="s">
        <v>15576</v>
      </c>
      <c r="C896" s="169" t="s">
        <v>742</v>
      </c>
      <c r="D896" s="588">
        <f t="shared" si="13"/>
        <v>0.67</v>
      </c>
      <c r="E896" s="371"/>
      <c r="I896" s="589">
        <v>0.66</v>
      </c>
      <c r="J896" s="589"/>
      <c r="L896" s="585" t="s">
        <v>17924</v>
      </c>
      <c r="M896" s="586">
        <f>IFERROR(VLOOKUP(L896,REAJUSTE!$O:$R,4,FALSE),"")</f>
        <v>1.016</v>
      </c>
    </row>
    <row r="897" spans="1:13" ht="24.95" customHeight="1" x14ac:dyDescent="0.2">
      <c r="A897" s="587">
        <v>43337</v>
      </c>
      <c r="B897" s="537" t="s">
        <v>15577</v>
      </c>
      <c r="C897" s="169" t="s">
        <v>742</v>
      </c>
      <c r="D897" s="588">
        <f t="shared" si="13"/>
        <v>0.57999999999999996</v>
      </c>
      <c r="E897" s="371"/>
      <c r="I897" s="589">
        <v>0.56999999999999995</v>
      </c>
      <c r="J897" s="589"/>
      <c r="L897" s="585" t="s">
        <v>17924</v>
      </c>
      <c r="M897" s="586">
        <f>IFERROR(VLOOKUP(L897,REAJUSTE!$O:$R,4,FALSE),"")</f>
        <v>1.016</v>
      </c>
    </row>
    <row r="898" spans="1:13" ht="24.95" customHeight="1" x14ac:dyDescent="0.2">
      <c r="A898" s="587">
        <v>40077</v>
      </c>
      <c r="B898" s="537" t="s">
        <v>553</v>
      </c>
      <c r="C898" s="169" t="s">
        <v>742</v>
      </c>
      <c r="D898" s="588">
        <f t="shared" si="13"/>
        <v>0.19</v>
      </c>
      <c r="E898" s="371"/>
      <c r="I898" s="589">
        <v>0.19</v>
      </c>
      <c r="J898" s="589"/>
      <c r="L898" s="585" t="s">
        <v>17924</v>
      </c>
      <c r="M898" s="586">
        <f>IFERROR(VLOOKUP(L898,REAJUSTE!$O:$R,4,FALSE),"")</f>
        <v>1.016</v>
      </c>
    </row>
    <row r="899" spans="1:13" ht="24.95" customHeight="1" x14ac:dyDescent="0.2">
      <c r="A899" s="587">
        <v>40142</v>
      </c>
      <c r="B899" s="537" t="s">
        <v>3075</v>
      </c>
      <c r="C899" s="169" t="s">
        <v>779</v>
      </c>
      <c r="D899" s="588">
        <f t="shared" si="13"/>
        <v>90.99</v>
      </c>
      <c r="E899" s="371" t="s">
        <v>2962</v>
      </c>
      <c r="I899" s="589">
        <v>89.56</v>
      </c>
      <c r="J899" s="589"/>
      <c r="L899" s="585" t="s">
        <v>17924</v>
      </c>
      <c r="M899" s="586">
        <f>IFERROR(VLOOKUP(L899,REAJUSTE!$O:$R,4,FALSE),"")</f>
        <v>1.016</v>
      </c>
    </row>
    <row r="900" spans="1:13" ht="24.95" customHeight="1" x14ac:dyDescent="0.2">
      <c r="A900" s="587">
        <v>40124</v>
      </c>
      <c r="B900" s="537" t="s">
        <v>554</v>
      </c>
      <c r="C900" s="169" t="s">
        <v>742</v>
      </c>
      <c r="D900" s="588">
        <f t="shared" ref="D900:D907" si="14">IFERROR(ROUND(I900*M900,2),"")</f>
        <v>9.66</v>
      </c>
      <c r="E900" s="371" t="s">
        <v>2962</v>
      </c>
      <c r="I900" s="589">
        <v>9.51</v>
      </c>
      <c r="J900" s="589"/>
      <c r="L900" s="585" t="s">
        <v>17924</v>
      </c>
      <c r="M900" s="586">
        <f>IFERROR(VLOOKUP(L900,REAJUSTE!$O:$R,4,FALSE),"")</f>
        <v>1.016</v>
      </c>
    </row>
    <row r="901" spans="1:13" ht="24.95" customHeight="1" x14ac:dyDescent="0.2">
      <c r="A901" s="587">
        <v>40146</v>
      </c>
      <c r="B901" s="537" t="s">
        <v>555</v>
      </c>
      <c r="C901" s="169" t="s">
        <v>742</v>
      </c>
      <c r="D901" s="588">
        <f t="shared" si="14"/>
        <v>16.28</v>
      </c>
      <c r="E901" s="371" t="s">
        <v>2962</v>
      </c>
      <c r="I901" s="589">
        <v>16.02</v>
      </c>
      <c r="J901" s="589"/>
      <c r="L901" s="585" t="s">
        <v>17924</v>
      </c>
      <c r="M901" s="586">
        <f>IFERROR(VLOOKUP(L901,REAJUSTE!$O:$R,4,FALSE),"")</f>
        <v>1.016</v>
      </c>
    </row>
    <row r="902" spans="1:13" ht="24.95" customHeight="1" x14ac:dyDescent="0.2">
      <c r="A902" s="587">
        <v>40145</v>
      </c>
      <c r="B902" s="537" t="s">
        <v>556</v>
      </c>
      <c r="C902" s="169" t="s">
        <v>742</v>
      </c>
      <c r="D902" s="588">
        <f t="shared" si="14"/>
        <v>457.67</v>
      </c>
      <c r="E902" s="371" t="s">
        <v>2962</v>
      </c>
      <c r="I902" s="589">
        <v>450.46</v>
      </c>
      <c r="J902" s="589"/>
      <c r="L902" s="585" t="s">
        <v>17924</v>
      </c>
      <c r="M902" s="586">
        <f>IFERROR(VLOOKUP(L902,REAJUSTE!$O:$R,4,FALSE),"")</f>
        <v>1.016</v>
      </c>
    </row>
    <row r="903" spans="1:13" ht="24.95" customHeight="1" x14ac:dyDescent="0.2">
      <c r="A903" s="587">
        <v>40109</v>
      </c>
      <c r="B903" s="537" t="s">
        <v>557</v>
      </c>
      <c r="C903" s="169" t="s">
        <v>741</v>
      </c>
      <c r="D903" s="588">
        <f t="shared" si="14"/>
        <v>31.39</v>
      </c>
      <c r="E903" s="371"/>
      <c r="I903" s="589">
        <v>30.9</v>
      </c>
      <c r="J903" s="589"/>
      <c r="L903" s="585" t="s">
        <v>17924</v>
      </c>
      <c r="M903" s="586">
        <f>IFERROR(VLOOKUP(L903,REAJUSTE!$O:$R,4,FALSE),"")</f>
        <v>1.016</v>
      </c>
    </row>
    <row r="904" spans="1:13" ht="24.95" customHeight="1" x14ac:dyDescent="0.2">
      <c r="A904" s="587">
        <v>40125</v>
      </c>
      <c r="B904" s="537" t="s">
        <v>558</v>
      </c>
      <c r="C904" s="169" t="s">
        <v>742</v>
      </c>
      <c r="D904" s="588">
        <f t="shared" si="14"/>
        <v>12.42</v>
      </c>
      <c r="E904" s="371" t="s">
        <v>2962</v>
      </c>
      <c r="I904" s="589">
        <v>12.22</v>
      </c>
      <c r="J904" s="589"/>
      <c r="L904" s="585" t="s">
        <v>17924</v>
      </c>
      <c r="M904" s="586">
        <f>IFERROR(VLOOKUP(L904,REAJUSTE!$O:$R,4,FALSE),"")</f>
        <v>1.016</v>
      </c>
    </row>
    <row r="905" spans="1:13" ht="24.95" customHeight="1" x14ac:dyDescent="0.2">
      <c r="A905" s="587">
        <v>40113</v>
      </c>
      <c r="B905" s="537" t="s">
        <v>559</v>
      </c>
      <c r="C905" s="169" t="s">
        <v>742</v>
      </c>
      <c r="D905" s="588">
        <f t="shared" si="14"/>
        <v>14.85</v>
      </c>
      <c r="E905" s="371" t="s">
        <v>2962</v>
      </c>
      <c r="I905" s="589">
        <v>14.62</v>
      </c>
      <c r="J905" s="589"/>
      <c r="L905" s="585" t="s">
        <v>17924</v>
      </c>
      <c r="M905" s="586">
        <f>IFERROR(VLOOKUP(L905,REAJUSTE!$O:$R,4,FALSE),"")</f>
        <v>1.016</v>
      </c>
    </row>
    <row r="906" spans="1:13" ht="24.95" customHeight="1" x14ac:dyDescent="0.2">
      <c r="A906" s="587">
        <v>40140</v>
      </c>
      <c r="B906" s="537" t="s">
        <v>3076</v>
      </c>
      <c r="C906" s="169" t="s">
        <v>779</v>
      </c>
      <c r="D906" s="588">
        <f t="shared" si="14"/>
        <v>89.93</v>
      </c>
      <c r="E906" s="371" t="s">
        <v>2962</v>
      </c>
      <c r="I906" s="589">
        <v>88.51</v>
      </c>
      <c r="J906" s="589"/>
      <c r="L906" s="585" t="s">
        <v>17924</v>
      </c>
      <c r="M906" s="586">
        <f>IFERROR(VLOOKUP(L906,REAJUSTE!$O:$R,4,FALSE),"")</f>
        <v>1.016</v>
      </c>
    </row>
    <row r="907" spans="1:13" ht="24.95" customHeight="1" x14ac:dyDescent="0.2">
      <c r="A907" s="587">
        <v>40139</v>
      </c>
      <c r="B907" s="537" t="s">
        <v>560</v>
      </c>
      <c r="C907" s="169" t="s">
        <v>779</v>
      </c>
      <c r="D907" s="588">
        <f t="shared" si="14"/>
        <v>9.89</v>
      </c>
      <c r="E907" s="371"/>
      <c r="I907" s="589">
        <v>9.73</v>
      </c>
      <c r="J907" s="589"/>
      <c r="L907" s="585" t="s">
        <v>17924</v>
      </c>
      <c r="M907" s="586">
        <f>IFERROR(VLOOKUP(L907,REAJUSTE!$O:$R,4,FALSE),"")</f>
        <v>1.016</v>
      </c>
    </row>
    <row r="908" spans="1:13" ht="24.95" customHeight="1" x14ac:dyDescent="0.2">
      <c r="A908" s="580" t="s">
        <v>3077</v>
      </c>
      <c r="B908" s="581"/>
      <c r="C908" s="581"/>
      <c r="D908" s="582"/>
      <c r="E908" s="583"/>
      <c r="I908" s="584"/>
      <c r="J908" s="584"/>
      <c r="L908" s="585"/>
      <c r="M908" s="586" t="str">
        <f>IFERROR(VLOOKUP(L908,REAJUSTE!$O:$R,4,FALSE),"")</f>
        <v/>
      </c>
    </row>
    <row r="909" spans="1:13" ht="24.95" customHeight="1" x14ac:dyDescent="0.2">
      <c r="A909" s="587">
        <v>42186</v>
      </c>
      <c r="B909" s="537" t="s">
        <v>561</v>
      </c>
      <c r="C909" s="169" t="s">
        <v>15528</v>
      </c>
      <c r="D909" s="588">
        <f t="shared" ref="D909" si="15">IFERROR(ROUND(I909*M909,2),"")</f>
        <v>7501.87</v>
      </c>
      <c r="E909" s="371"/>
      <c r="I909" s="590">
        <v>7318.9</v>
      </c>
      <c r="J909" s="590"/>
      <c r="L909" s="585" t="s">
        <v>3874</v>
      </c>
      <c r="M909" s="586">
        <f>IFERROR(VLOOKUP(L909,REAJUSTE!$O:$R,4,FALSE),"")</f>
        <v>1.0249999999999999</v>
      </c>
    </row>
    <row r="910" spans="1:13" ht="24.95" customHeight="1" x14ac:dyDescent="0.2">
      <c r="A910" s="580" t="s">
        <v>3078</v>
      </c>
      <c r="B910" s="581"/>
      <c r="C910" s="581"/>
      <c r="D910" s="582"/>
      <c r="E910" s="583"/>
      <c r="I910" s="584"/>
      <c r="J910" s="584"/>
      <c r="L910" s="585"/>
      <c r="M910" s="586" t="str">
        <f>IFERROR(VLOOKUP(L910,REAJUSTE!$O:$R,4,FALSE),"")</f>
        <v/>
      </c>
    </row>
    <row r="911" spans="1:13" ht="24.95" customHeight="1" x14ac:dyDescent="0.2">
      <c r="A911" s="587">
        <v>41352</v>
      </c>
      <c r="B911" s="537" t="s">
        <v>3079</v>
      </c>
      <c r="C911" s="169" t="s">
        <v>15307</v>
      </c>
      <c r="D911" s="588">
        <f t="shared" ref="D911:D928" si="16">IFERROR(ROUND(I911*M911,2),"")</f>
        <v>145.19999999999999</v>
      </c>
      <c r="E911" s="371"/>
      <c r="I911" s="589">
        <v>140.02000000000001</v>
      </c>
      <c r="J911" s="589"/>
      <c r="L911" s="585" t="s">
        <v>3869</v>
      </c>
      <c r="M911" s="586">
        <f>IFERROR(VLOOKUP(L911,REAJUSTE!$O:$R,4,FALSE),"")</f>
        <v>1.0369999999999999</v>
      </c>
    </row>
    <row r="912" spans="1:13" ht="24.95" customHeight="1" x14ac:dyDescent="0.2">
      <c r="A912" s="587">
        <v>41340</v>
      </c>
      <c r="B912" s="537" t="s">
        <v>15578</v>
      </c>
      <c r="C912" s="169" t="s">
        <v>779</v>
      </c>
      <c r="D912" s="588">
        <f t="shared" si="16"/>
        <v>537.78</v>
      </c>
      <c r="E912" s="371"/>
      <c r="I912" s="589">
        <v>518.59</v>
      </c>
      <c r="J912" s="589"/>
      <c r="L912" s="585" t="s">
        <v>3869</v>
      </c>
      <c r="M912" s="586">
        <f>IFERROR(VLOOKUP(L912,REAJUSTE!$O:$R,4,FALSE),"")</f>
        <v>1.0369999999999999</v>
      </c>
    </row>
    <row r="913" spans="1:13" ht="24.95" customHeight="1" x14ac:dyDescent="0.2">
      <c r="A913" s="587">
        <v>40331</v>
      </c>
      <c r="B913" s="537" t="s">
        <v>563</v>
      </c>
      <c r="C913" s="169" t="s">
        <v>742</v>
      </c>
      <c r="D913" s="588">
        <f t="shared" si="16"/>
        <v>75.260000000000005</v>
      </c>
      <c r="E913" s="371" t="s">
        <v>2962</v>
      </c>
      <c r="I913" s="589">
        <v>72.569999999999993</v>
      </c>
      <c r="J913" s="589"/>
      <c r="L913" s="585" t="s">
        <v>3869</v>
      </c>
      <c r="M913" s="586">
        <f>IFERROR(VLOOKUP(L913,REAJUSTE!$O:$R,4,FALSE),"")</f>
        <v>1.0369999999999999</v>
      </c>
    </row>
    <row r="914" spans="1:13" ht="24.95" customHeight="1" x14ac:dyDescent="0.2">
      <c r="A914" s="587">
        <v>40403</v>
      </c>
      <c r="B914" s="537" t="s">
        <v>3080</v>
      </c>
      <c r="C914" s="169" t="s">
        <v>779</v>
      </c>
      <c r="D914" s="588">
        <f t="shared" si="16"/>
        <v>199.39</v>
      </c>
      <c r="E914" s="371" t="s">
        <v>2962</v>
      </c>
      <c r="I914" s="589">
        <v>192.28</v>
      </c>
      <c r="J914" s="589"/>
      <c r="L914" s="585" t="s">
        <v>3869</v>
      </c>
      <c r="M914" s="586">
        <f>IFERROR(VLOOKUP(L914,REAJUSTE!$O:$R,4,FALSE),"")</f>
        <v>1.0369999999999999</v>
      </c>
    </row>
    <row r="915" spans="1:13" ht="24.95" customHeight="1" x14ac:dyDescent="0.2">
      <c r="A915" s="587">
        <v>40405</v>
      </c>
      <c r="B915" s="537" t="s">
        <v>564</v>
      </c>
      <c r="C915" s="169" t="s">
        <v>779</v>
      </c>
      <c r="D915" s="588">
        <f t="shared" si="16"/>
        <v>268.04000000000002</v>
      </c>
      <c r="E915" s="371"/>
      <c r="I915" s="589">
        <v>258.48</v>
      </c>
      <c r="J915" s="589"/>
      <c r="L915" s="585" t="s">
        <v>3869</v>
      </c>
      <c r="M915" s="586">
        <f>IFERROR(VLOOKUP(L915,REAJUSTE!$O:$R,4,FALSE),"")</f>
        <v>1.0369999999999999</v>
      </c>
    </row>
    <row r="916" spans="1:13" ht="24.95" customHeight="1" x14ac:dyDescent="0.2">
      <c r="A916" s="587">
        <v>40408</v>
      </c>
      <c r="B916" s="537" t="s">
        <v>565</v>
      </c>
      <c r="C916" s="169" t="s">
        <v>779</v>
      </c>
      <c r="D916" s="588">
        <f t="shared" si="16"/>
        <v>531.49</v>
      </c>
      <c r="E916" s="371" t="s">
        <v>2962</v>
      </c>
      <c r="I916" s="589">
        <v>512.53</v>
      </c>
      <c r="J916" s="589"/>
      <c r="L916" s="585" t="s">
        <v>3869</v>
      </c>
      <c r="M916" s="586">
        <f>IFERROR(VLOOKUP(L916,REAJUSTE!$O:$R,4,FALSE),"")</f>
        <v>1.0369999999999999</v>
      </c>
    </row>
    <row r="917" spans="1:13" ht="24.95" customHeight="1" x14ac:dyDescent="0.2">
      <c r="A917" s="587">
        <v>40406</v>
      </c>
      <c r="B917" s="537" t="s">
        <v>15579</v>
      </c>
      <c r="C917" s="169" t="s">
        <v>779</v>
      </c>
      <c r="D917" s="588">
        <f t="shared" si="16"/>
        <v>482.73</v>
      </c>
      <c r="E917" s="371" t="s">
        <v>2962</v>
      </c>
      <c r="I917" s="589">
        <v>465.51</v>
      </c>
      <c r="J917" s="589"/>
      <c r="L917" s="585" t="s">
        <v>3869</v>
      </c>
      <c r="M917" s="586">
        <f>IFERROR(VLOOKUP(L917,REAJUSTE!$O:$R,4,FALSE),"")</f>
        <v>1.0369999999999999</v>
      </c>
    </row>
    <row r="918" spans="1:13" ht="24.95" customHeight="1" x14ac:dyDescent="0.2">
      <c r="A918" s="587">
        <v>40407</v>
      </c>
      <c r="B918" s="537" t="s">
        <v>15580</v>
      </c>
      <c r="C918" s="169" t="s">
        <v>779</v>
      </c>
      <c r="D918" s="588">
        <f t="shared" si="16"/>
        <v>831.67</v>
      </c>
      <c r="E918" s="371" t="s">
        <v>2962</v>
      </c>
      <c r="I918" s="589">
        <v>802</v>
      </c>
      <c r="J918" s="589"/>
      <c r="L918" s="585" t="s">
        <v>3869</v>
      </c>
      <c r="M918" s="586">
        <f>IFERROR(VLOOKUP(L918,REAJUSTE!$O:$R,4,FALSE),"")</f>
        <v>1.0369999999999999</v>
      </c>
    </row>
    <row r="919" spans="1:13" ht="24.95" customHeight="1" x14ac:dyDescent="0.2">
      <c r="A919" s="587">
        <v>40409</v>
      </c>
      <c r="B919" s="537" t="s">
        <v>15581</v>
      </c>
      <c r="C919" s="169" t="s">
        <v>779</v>
      </c>
      <c r="D919" s="588">
        <f t="shared" si="16"/>
        <v>929.19</v>
      </c>
      <c r="E919" s="371" t="s">
        <v>2962</v>
      </c>
      <c r="I919" s="589">
        <v>896.04</v>
      </c>
      <c r="J919" s="589"/>
      <c r="L919" s="585" t="s">
        <v>3869</v>
      </c>
      <c r="M919" s="586">
        <f>IFERROR(VLOOKUP(L919,REAJUSTE!$O:$R,4,FALSE),"")</f>
        <v>1.0369999999999999</v>
      </c>
    </row>
    <row r="920" spans="1:13" ht="24.95" customHeight="1" x14ac:dyDescent="0.2">
      <c r="A920" s="587">
        <v>40404</v>
      </c>
      <c r="B920" s="537" t="s">
        <v>566</v>
      </c>
      <c r="C920" s="169" t="s">
        <v>779</v>
      </c>
      <c r="D920" s="588">
        <f t="shared" si="16"/>
        <v>183.66</v>
      </c>
      <c r="E920" s="371"/>
      <c r="I920" s="589">
        <v>177.11</v>
      </c>
      <c r="J920" s="589"/>
      <c r="L920" s="585" t="s">
        <v>3869</v>
      </c>
      <c r="M920" s="586">
        <f>IFERROR(VLOOKUP(L920,REAJUSTE!$O:$R,4,FALSE),"")</f>
        <v>1.0369999999999999</v>
      </c>
    </row>
    <row r="921" spans="1:13" ht="24.95" customHeight="1" x14ac:dyDescent="0.2">
      <c r="A921" s="587">
        <v>42051</v>
      </c>
      <c r="B921" s="537" t="s">
        <v>15582</v>
      </c>
      <c r="C921" s="169" t="s">
        <v>779</v>
      </c>
      <c r="D921" s="588">
        <f t="shared" si="16"/>
        <v>998.29</v>
      </c>
      <c r="E921" s="371" t="s">
        <v>2962</v>
      </c>
      <c r="I921" s="589">
        <v>962.67</v>
      </c>
      <c r="J921" s="589"/>
      <c r="L921" s="585" t="s">
        <v>3869</v>
      </c>
      <c r="M921" s="586">
        <f>IFERROR(VLOOKUP(L921,REAJUSTE!$O:$R,4,FALSE),"")</f>
        <v>1.0369999999999999</v>
      </c>
    </row>
    <row r="922" spans="1:13" ht="24.95" customHeight="1" x14ac:dyDescent="0.2">
      <c r="A922" s="587">
        <v>42052</v>
      </c>
      <c r="B922" s="537" t="s">
        <v>15583</v>
      </c>
      <c r="C922" s="169" t="s">
        <v>779</v>
      </c>
      <c r="D922" s="588">
        <f t="shared" si="16"/>
        <v>551.96</v>
      </c>
      <c r="E922" s="371" t="s">
        <v>2962</v>
      </c>
      <c r="I922" s="589">
        <v>532.27</v>
      </c>
      <c r="J922" s="589"/>
      <c r="L922" s="585" t="s">
        <v>3869</v>
      </c>
      <c r="M922" s="586">
        <f>IFERROR(VLOOKUP(L922,REAJUSTE!$O:$R,4,FALSE),"")</f>
        <v>1.0369999999999999</v>
      </c>
    </row>
    <row r="923" spans="1:13" ht="24.95" customHeight="1" x14ac:dyDescent="0.2">
      <c r="A923" s="587">
        <v>40410</v>
      </c>
      <c r="B923" s="537" t="s">
        <v>3081</v>
      </c>
      <c r="C923" s="169" t="s">
        <v>779</v>
      </c>
      <c r="D923" s="588">
        <f t="shared" si="16"/>
        <v>395.9</v>
      </c>
      <c r="E923" s="371" t="s">
        <v>2962</v>
      </c>
      <c r="I923" s="589">
        <v>381.77</v>
      </c>
      <c r="J923" s="589"/>
      <c r="L923" s="585" t="s">
        <v>3869</v>
      </c>
      <c r="M923" s="586">
        <f>IFERROR(VLOOKUP(L923,REAJUSTE!$O:$R,4,FALSE),"")</f>
        <v>1.0369999999999999</v>
      </c>
    </row>
    <row r="924" spans="1:13" ht="24.95" customHeight="1" x14ac:dyDescent="0.2">
      <c r="A924" s="587">
        <v>40309</v>
      </c>
      <c r="B924" s="537" t="s">
        <v>15584</v>
      </c>
      <c r="C924" s="169" t="s">
        <v>742</v>
      </c>
      <c r="D924" s="588">
        <f t="shared" si="16"/>
        <v>175.38</v>
      </c>
      <c r="E924" s="371" t="s">
        <v>2962</v>
      </c>
      <c r="I924" s="589">
        <v>169.12</v>
      </c>
      <c r="J924" s="589"/>
      <c r="L924" s="585" t="s">
        <v>3869</v>
      </c>
      <c r="M924" s="586">
        <f>IFERROR(VLOOKUP(L924,REAJUSTE!$O:$R,4,FALSE),"")</f>
        <v>1.0369999999999999</v>
      </c>
    </row>
    <row r="925" spans="1:13" ht="24.95" customHeight="1" x14ac:dyDescent="0.2">
      <c r="A925" s="587">
        <v>41258</v>
      </c>
      <c r="B925" s="537" t="s">
        <v>567</v>
      </c>
      <c r="C925" s="169" t="s">
        <v>779</v>
      </c>
      <c r="D925" s="588">
        <f t="shared" si="16"/>
        <v>222.86</v>
      </c>
      <c r="E925" s="371"/>
      <c r="I925" s="589">
        <v>214.91</v>
      </c>
      <c r="J925" s="589"/>
      <c r="L925" s="585" t="s">
        <v>3869</v>
      </c>
      <c r="M925" s="586">
        <f>IFERROR(VLOOKUP(L925,REAJUSTE!$O:$R,4,FALSE),"")</f>
        <v>1.0369999999999999</v>
      </c>
    </row>
    <row r="926" spans="1:13" ht="24.95" customHeight="1" x14ac:dyDescent="0.2">
      <c r="A926" s="587">
        <v>41034</v>
      </c>
      <c r="B926" s="537" t="s">
        <v>568</v>
      </c>
      <c r="C926" s="169" t="s">
        <v>779</v>
      </c>
      <c r="D926" s="588">
        <f t="shared" si="16"/>
        <v>171.43</v>
      </c>
      <c r="E926" s="371"/>
      <c r="I926" s="589">
        <v>165.31</v>
      </c>
      <c r="J926" s="589"/>
      <c r="L926" s="585" t="s">
        <v>3869</v>
      </c>
      <c r="M926" s="586">
        <f>IFERROR(VLOOKUP(L926,REAJUSTE!$O:$R,4,FALSE),"")</f>
        <v>1.0369999999999999</v>
      </c>
    </row>
    <row r="927" spans="1:13" ht="24.95" customHeight="1" x14ac:dyDescent="0.2">
      <c r="A927" s="587">
        <v>41026</v>
      </c>
      <c r="B927" s="537" t="s">
        <v>15585</v>
      </c>
      <c r="C927" s="169" t="s">
        <v>779</v>
      </c>
      <c r="D927" s="588">
        <f t="shared" si="16"/>
        <v>141.75</v>
      </c>
      <c r="E927" s="371"/>
      <c r="I927" s="589">
        <v>136.69</v>
      </c>
      <c r="J927" s="589"/>
      <c r="L927" s="585" t="s">
        <v>3869</v>
      </c>
      <c r="M927" s="586">
        <f>IFERROR(VLOOKUP(L927,REAJUSTE!$O:$R,4,FALSE),"")</f>
        <v>1.0369999999999999</v>
      </c>
    </row>
    <row r="928" spans="1:13" ht="24.95" customHeight="1" x14ac:dyDescent="0.2">
      <c r="A928" s="587">
        <v>41022</v>
      </c>
      <c r="B928" s="537" t="s">
        <v>15586</v>
      </c>
      <c r="C928" s="169" t="s">
        <v>779</v>
      </c>
      <c r="D928" s="588">
        <f t="shared" si="16"/>
        <v>132.30000000000001</v>
      </c>
      <c r="E928" s="371"/>
      <c r="I928" s="589">
        <v>127.58</v>
      </c>
      <c r="J928" s="589"/>
      <c r="L928" s="585" t="s">
        <v>3869</v>
      </c>
      <c r="M928" s="586">
        <f>IFERROR(VLOOKUP(L928,REAJUSTE!$O:$R,4,FALSE),"")</f>
        <v>1.0369999999999999</v>
      </c>
    </row>
    <row r="929" spans="1:13" ht="24.95" customHeight="1" x14ac:dyDescent="0.2">
      <c r="A929" s="580" t="s">
        <v>3082</v>
      </c>
      <c r="B929" s="581"/>
      <c r="C929" s="581"/>
      <c r="D929" s="582"/>
      <c r="E929" s="583"/>
      <c r="I929" s="584"/>
      <c r="J929" s="584"/>
      <c r="L929" s="585"/>
      <c r="M929" s="586" t="str">
        <f>IFERROR(VLOOKUP(L929,REAJUSTE!$O:$R,4,FALSE),"")</f>
        <v/>
      </c>
    </row>
    <row r="930" spans="1:13" ht="24.95" customHeight="1" x14ac:dyDescent="0.2">
      <c r="A930" s="587">
        <v>41403</v>
      </c>
      <c r="B930" s="537" t="s">
        <v>15587</v>
      </c>
      <c r="C930" s="169" t="s">
        <v>779</v>
      </c>
      <c r="D930" s="588">
        <f t="shared" ref="D930:D944" si="17">IFERROR(ROUND(I930*M930,2),"")</f>
        <v>992.35</v>
      </c>
      <c r="E930" s="371"/>
      <c r="I930" s="589">
        <v>956.94</v>
      </c>
      <c r="J930" s="589"/>
      <c r="L930" s="585" t="s">
        <v>3869</v>
      </c>
      <c r="M930" s="586">
        <f>IFERROR(VLOOKUP(L930,REAJUSTE!$O:$R,4,FALSE),"")</f>
        <v>1.0369999999999999</v>
      </c>
    </row>
    <row r="931" spans="1:13" ht="24.95" customHeight="1" x14ac:dyDescent="0.2">
      <c r="A931" s="587">
        <v>40398</v>
      </c>
      <c r="B931" s="537" t="s">
        <v>569</v>
      </c>
      <c r="C931" s="169" t="s">
        <v>742</v>
      </c>
      <c r="D931" s="588">
        <f t="shared" si="17"/>
        <v>180.86</v>
      </c>
      <c r="E931" s="371"/>
      <c r="I931" s="589">
        <v>174.41</v>
      </c>
      <c r="J931" s="589"/>
      <c r="L931" s="585" t="s">
        <v>3869</v>
      </c>
      <c r="M931" s="586">
        <f>IFERROR(VLOOKUP(L931,REAJUSTE!$O:$R,4,FALSE),"")</f>
        <v>1.0369999999999999</v>
      </c>
    </row>
    <row r="932" spans="1:13" ht="24.95" customHeight="1" x14ac:dyDescent="0.2">
      <c r="A932" s="587">
        <v>41036</v>
      </c>
      <c r="B932" s="537" t="s">
        <v>570</v>
      </c>
      <c r="C932" s="169" t="s">
        <v>946</v>
      </c>
      <c r="D932" s="588">
        <f t="shared" si="17"/>
        <v>89.05</v>
      </c>
      <c r="E932" s="371"/>
      <c r="I932" s="589">
        <v>85.87</v>
      </c>
      <c r="J932" s="589"/>
      <c r="L932" s="585" t="s">
        <v>3869</v>
      </c>
      <c r="M932" s="586">
        <f>IFERROR(VLOOKUP(L932,REAJUSTE!$O:$R,4,FALSE),"")</f>
        <v>1.0369999999999999</v>
      </c>
    </row>
    <row r="933" spans="1:13" ht="24.95" customHeight="1" x14ac:dyDescent="0.2">
      <c r="A933" s="587">
        <v>41423</v>
      </c>
      <c r="B933" s="537" t="s">
        <v>15588</v>
      </c>
      <c r="C933" s="169" t="s">
        <v>742</v>
      </c>
      <c r="D933" s="588">
        <f t="shared" si="17"/>
        <v>3125.79</v>
      </c>
      <c r="E933" s="371"/>
      <c r="I933" s="590">
        <v>3014.26</v>
      </c>
      <c r="J933" s="590"/>
      <c r="L933" s="585" t="s">
        <v>3869</v>
      </c>
      <c r="M933" s="586">
        <f>IFERROR(VLOOKUP(L933,REAJUSTE!$O:$R,4,FALSE),"")</f>
        <v>1.0369999999999999</v>
      </c>
    </row>
    <row r="934" spans="1:13" ht="24.95" customHeight="1" x14ac:dyDescent="0.2">
      <c r="A934" s="587">
        <v>41424</v>
      </c>
      <c r="B934" s="537" t="s">
        <v>15589</v>
      </c>
      <c r="C934" s="169" t="s">
        <v>742</v>
      </c>
      <c r="D934" s="588">
        <f t="shared" si="17"/>
        <v>3076.79</v>
      </c>
      <c r="E934" s="371"/>
      <c r="I934" s="590">
        <v>2967.01</v>
      </c>
      <c r="J934" s="590"/>
      <c r="L934" s="585" t="s">
        <v>3869</v>
      </c>
      <c r="M934" s="586">
        <f>IFERROR(VLOOKUP(L934,REAJUSTE!$O:$R,4,FALSE),"")</f>
        <v>1.0369999999999999</v>
      </c>
    </row>
    <row r="935" spans="1:13" ht="24.95" customHeight="1" x14ac:dyDescent="0.2">
      <c r="A935" s="587">
        <v>41425</v>
      </c>
      <c r="B935" s="537" t="s">
        <v>15590</v>
      </c>
      <c r="C935" s="169" t="s">
        <v>742</v>
      </c>
      <c r="D935" s="588">
        <f t="shared" si="17"/>
        <v>3412.25</v>
      </c>
      <c r="E935" s="371"/>
      <c r="I935" s="590">
        <v>3290.5</v>
      </c>
      <c r="J935" s="590"/>
      <c r="L935" s="585" t="s">
        <v>3869</v>
      </c>
      <c r="M935" s="586">
        <f>IFERROR(VLOOKUP(L935,REAJUSTE!$O:$R,4,FALSE),"")</f>
        <v>1.0369999999999999</v>
      </c>
    </row>
    <row r="936" spans="1:13" ht="24.95" customHeight="1" x14ac:dyDescent="0.2">
      <c r="A936" s="587">
        <v>41426</v>
      </c>
      <c r="B936" s="537" t="s">
        <v>15591</v>
      </c>
      <c r="C936" s="169" t="s">
        <v>742</v>
      </c>
      <c r="D936" s="588">
        <f t="shared" si="17"/>
        <v>3506.81</v>
      </c>
      <c r="E936" s="371"/>
      <c r="I936" s="590">
        <v>3381.69</v>
      </c>
      <c r="J936" s="590"/>
      <c r="L936" s="585" t="s">
        <v>3869</v>
      </c>
      <c r="M936" s="586">
        <f>IFERROR(VLOOKUP(L936,REAJUSTE!$O:$R,4,FALSE),"")</f>
        <v>1.0369999999999999</v>
      </c>
    </row>
    <row r="937" spans="1:13" ht="24.95" customHeight="1" x14ac:dyDescent="0.2">
      <c r="A937" s="587">
        <v>41428</v>
      </c>
      <c r="B937" s="537" t="s">
        <v>15592</v>
      </c>
      <c r="C937" s="169" t="s">
        <v>742</v>
      </c>
      <c r="D937" s="588">
        <f t="shared" si="17"/>
        <v>3610.44</v>
      </c>
      <c r="E937" s="371"/>
      <c r="I937" s="590">
        <v>3481.62</v>
      </c>
      <c r="J937" s="590"/>
      <c r="L937" s="585" t="s">
        <v>3869</v>
      </c>
      <c r="M937" s="586">
        <f>IFERROR(VLOOKUP(L937,REAJUSTE!$O:$R,4,FALSE),"")</f>
        <v>1.0369999999999999</v>
      </c>
    </row>
    <row r="938" spans="1:13" ht="24.95" customHeight="1" x14ac:dyDescent="0.2">
      <c r="A938" s="587">
        <v>41417</v>
      </c>
      <c r="B938" s="537" t="s">
        <v>15593</v>
      </c>
      <c r="C938" s="169" t="s">
        <v>742</v>
      </c>
      <c r="D938" s="588">
        <f t="shared" si="17"/>
        <v>2418.38</v>
      </c>
      <c r="E938" s="371"/>
      <c r="I938" s="590">
        <v>2332.09</v>
      </c>
      <c r="J938" s="590"/>
      <c r="L938" s="585" t="s">
        <v>3869</v>
      </c>
      <c r="M938" s="586">
        <f>IFERROR(VLOOKUP(L938,REAJUSTE!$O:$R,4,FALSE),"")</f>
        <v>1.0369999999999999</v>
      </c>
    </row>
    <row r="939" spans="1:13" ht="24.95" customHeight="1" x14ac:dyDescent="0.2">
      <c r="A939" s="587">
        <v>41418</v>
      </c>
      <c r="B939" s="537" t="s">
        <v>15594</v>
      </c>
      <c r="C939" s="169" t="s">
        <v>742</v>
      </c>
      <c r="D939" s="588">
        <f t="shared" si="17"/>
        <v>2453.61</v>
      </c>
      <c r="E939" s="371"/>
      <c r="I939" s="590">
        <v>2366.0700000000002</v>
      </c>
      <c r="J939" s="590"/>
      <c r="L939" s="585" t="s">
        <v>3869</v>
      </c>
      <c r="M939" s="586">
        <f>IFERROR(VLOOKUP(L939,REAJUSTE!$O:$R,4,FALSE),"")</f>
        <v>1.0369999999999999</v>
      </c>
    </row>
    <row r="940" spans="1:13" ht="24.95" customHeight="1" x14ac:dyDescent="0.2">
      <c r="A940" s="587">
        <v>41419</v>
      </c>
      <c r="B940" s="537" t="s">
        <v>15595</v>
      </c>
      <c r="C940" s="169" t="s">
        <v>742</v>
      </c>
      <c r="D940" s="588">
        <f t="shared" si="17"/>
        <v>2552.52</v>
      </c>
      <c r="E940" s="371"/>
      <c r="I940" s="590">
        <v>2461.4499999999998</v>
      </c>
      <c r="J940" s="590"/>
      <c r="L940" s="585" t="s">
        <v>3869</v>
      </c>
      <c r="M940" s="586">
        <f>IFERROR(VLOOKUP(L940,REAJUSTE!$O:$R,4,FALSE),"")</f>
        <v>1.0369999999999999</v>
      </c>
    </row>
    <row r="941" spans="1:13" ht="24.95" customHeight="1" x14ac:dyDescent="0.2">
      <c r="A941" s="587">
        <v>41420</v>
      </c>
      <c r="B941" s="537" t="s">
        <v>15596</v>
      </c>
      <c r="C941" s="169" t="s">
        <v>742</v>
      </c>
      <c r="D941" s="588">
        <f t="shared" si="17"/>
        <v>2812.18</v>
      </c>
      <c r="E941" s="371"/>
      <c r="I941" s="590">
        <v>2711.84</v>
      </c>
      <c r="J941" s="590"/>
      <c r="L941" s="585" t="s">
        <v>3869</v>
      </c>
      <c r="M941" s="586">
        <f>IFERROR(VLOOKUP(L941,REAJUSTE!$O:$R,4,FALSE),"")</f>
        <v>1.0369999999999999</v>
      </c>
    </row>
    <row r="942" spans="1:13" ht="24.95" customHeight="1" x14ac:dyDescent="0.2">
      <c r="A942" s="587">
        <v>41421</v>
      </c>
      <c r="B942" s="537" t="s">
        <v>15597</v>
      </c>
      <c r="C942" s="169" t="s">
        <v>742</v>
      </c>
      <c r="D942" s="588">
        <f t="shared" si="17"/>
        <v>3006.26</v>
      </c>
      <c r="E942" s="371"/>
      <c r="I942" s="590">
        <v>2899</v>
      </c>
      <c r="J942" s="590"/>
      <c r="L942" s="585" t="s">
        <v>3869</v>
      </c>
      <c r="M942" s="586">
        <f>IFERROR(VLOOKUP(L942,REAJUSTE!$O:$R,4,FALSE),"")</f>
        <v>1.0369999999999999</v>
      </c>
    </row>
    <row r="943" spans="1:13" ht="24.95" customHeight="1" x14ac:dyDescent="0.2">
      <c r="A943" s="587">
        <v>41422</v>
      </c>
      <c r="B943" s="537" t="s">
        <v>15598</v>
      </c>
      <c r="C943" s="169" t="s">
        <v>742</v>
      </c>
      <c r="D943" s="588">
        <f t="shared" si="17"/>
        <v>3104.25</v>
      </c>
      <c r="E943" s="371"/>
      <c r="I943" s="590">
        <v>2993.49</v>
      </c>
      <c r="J943" s="590"/>
      <c r="L943" s="585" t="s">
        <v>3869</v>
      </c>
      <c r="M943" s="586">
        <f>IFERROR(VLOOKUP(L943,REAJUSTE!$O:$R,4,FALSE),"")</f>
        <v>1.0369999999999999</v>
      </c>
    </row>
    <row r="944" spans="1:13" ht="24.95" customHeight="1" x14ac:dyDescent="0.2">
      <c r="A944" s="587">
        <v>41427</v>
      </c>
      <c r="B944" s="537" t="s">
        <v>15599</v>
      </c>
      <c r="C944" s="169" t="s">
        <v>742</v>
      </c>
      <c r="D944" s="588">
        <f t="shared" si="17"/>
        <v>3596.96</v>
      </c>
      <c r="E944" s="371"/>
      <c r="I944" s="590">
        <v>3468.62</v>
      </c>
      <c r="J944" s="590"/>
      <c r="L944" s="585" t="s">
        <v>3869</v>
      </c>
      <c r="M944" s="586">
        <f>IFERROR(VLOOKUP(L944,REAJUSTE!$O:$R,4,FALSE),"")</f>
        <v>1.0369999999999999</v>
      </c>
    </row>
    <row r="945" spans="1:13" ht="24.95" customHeight="1" x14ac:dyDescent="0.2">
      <c r="A945" s="580" t="s">
        <v>3083</v>
      </c>
      <c r="B945" s="581"/>
      <c r="C945" s="581"/>
      <c r="D945" s="582"/>
      <c r="E945" s="583"/>
      <c r="I945" s="584"/>
      <c r="J945" s="584"/>
      <c r="L945" s="585"/>
      <c r="M945" s="586" t="str">
        <f>IFERROR(VLOOKUP(L945,REAJUSTE!$O:$R,4,FALSE),"")</f>
        <v/>
      </c>
    </row>
    <row r="946" spans="1:13" ht="24.95" customHeight="1" x14ac:dyDescent="0.2">
      <c r="A946" s="587">
        <v>40381</v>
      </c>
      <c r="B946" s="537" t="s">
        <v>15600</v>
      </c>
      <c r="C946" s="169" t="s">
        <v>742</v>
      </c>
      <c r="D946" s="588">
        <f t="shared" ref="D946:D996" si="18">IFERROR(ROUND(I946*M946,2),"")</f>
        <v>23.01</v>
      </c>
      <c r="E946" s="371"/>
      <c r="I946" s="589">
        <v>22.19</v>
      </c>
      <c r="J946" s="589"/>
      <c r="L946" s="585" t="s">
        <v>3869</v>
      </c>
      <c r="M946" s="586">
        <f>IFERROR(VLOOKUP(L946,REAJUSTE!$O:$R,4,FALSE),"")</f>
        <v>1.0369999999999999</v>
      </c>
    </row>
    <row r="947" spans="1:13" ht="24.95" customHeight="1" x14ac:dyDescent="0.2">
      <c r="A947" s="587">
        <v>41260</v>
      </c>
      <c r="B947" s="537" t="s">
        <v>571</v>
      </c>
      <c r="C947" s="169" t="s">
        <v>15307</v>
      </c>
      <c r="D947" s="588">
        <f t="shared" si="18"/>
        <v>838.41</v>
      </c>
      <c r="E947" s="371" t="s">
        <v>2962</v>
      </c>
      <c r="I947" s="589">
        <v>808.5</v>
      </c>
      <c r="J947" s="589"/>
      <c r="L947" s="585" t="s">
        <v>3869</v>
      </c>
      <c r="M947" s="586">
        <f>IFERROR(VLOOKUP(L947,REAJUSTE!$O:$R,4,FALSE),"")</f>
        <v>1.0369999999999999</v>
      </c>
    </row>
    <row r="948" spans="1:13" ht="24.95" customHeight="1" x14ac:dyDescent="0.2">
      <c r="A948" s="587">
        <v>41045</v>
      </c>
      <c r="B948" s="537" t="s">
        <v>572</v>
      </c>
      <c r="C948" s="169" t="s">
        <v>15307</v>
      </c>
      <c r="D948" s="588">
        <f t="shared" si="18"/>
        <v>782.11</v>
      </c>
      <c r="E948" s="371" t="s">
        <v>2962</v>
      </c>
      <c r="I948" s="589">
        <v>754.2</v>
      </c>
      <c r="J948" s="589"/>
      <c r="L948" s="585" t="s">
        <v>3869</v>
      </c>
      <c r="M948" s="586">
        <f>IFERROR(VLOOKUP(L948,REAJUSTE!$O:$R,4,FALSE),"")</f>
        <v>1.0369999999999999</v>
      </c>
    </row>
    <row r="949" spans="1:13" ht="24.95" customHeight="1" x14ac:dyDescent="0.2">
      <c r="A949" s="587">
        <v>40387</v>
      </c>
      <c r="B949" s="537" t="s">
        <v>15601</v>
      </c>
      <c r="C949" s="169" t="s">
        <v>15602</v>
      </c>
      <c r="D949" s="588">
        <f t="shared" si="18"/>
        <v>138.36000000000001</v>
      </c>
      <c r="E949" s="371" t="s">
        <v>2962</v>
      </c>
      <c r="I949" s="589">
        <v>133.41999999999999</v>
      </c>
      <c r="J949" s="589"/>
      <c r="L949" s="585" t="s">
        <v>3869</v>
      </c>
      <c r="M949" s="586">
        <f>IFERROR(VLOOKUP(L949,REAJUSTE!$O:$R,4,FALSE),"")</f>
        <v>1.0369999999999999</v>
      </c>
    </row>
    <row r="950" spans="1:13" ht="24.95" customHeight="1" x14ac:dyDescent="0.2">
      <c r="A950" s="587">
        <v>40339</v>
      </c>
      <c r="B950" s="537" t="s">
        <v>15603</v>
      </c>
      <c r="C950" s="169" t="s">
        <v>779</v>
      </c>
      <c r="D950" s="588">
        <f t="shared" si="18"/>
        <v>75.89</v>
      </c>
      <c r="E950" s="371"/>
      <c r="I950" s="589">
        <v>73.180000000000007</v>
      </c>
      <c r="J950" s="589"/>
      <c r="L950" s="585" t="s">
        <v>3869</v>
      </c>
      <c r="M950" s="586">
        <f>IFERROR(VLOOKUP(L950,REAJUSTE!$O:$R,4,FALSE),"")</f>
        <v>1.0369999999999999</v>
      </c>
    </row>
    <row r="951" spans="1:13" ht="24.95" customHeight="1" x14ac:dyDescent="0.2">
      <c r="A951" s="587">
        <v>40379</v>
      </c>
      <c r="B951" s="537" t="s">
        <v>573</v>
      </c>
      <c r="C951" s="169" t="s">
        <v>175</v>
      </c>
      <c r="D951" s="588">
        <f t="shared" si="18"/>
        <v>10.85</v>
      </c>
      <c r="E951" s="371" t="s">
        <v>2962</v>
      </c>
      <c r="I951" s="589">
        <v>10.46</v>
      </c>
      <c r="J951" s="589"/>
      <c r="L951" s="585" t="s">
        <v>3869</v>
      </c>
      <c r="M951" s="586">
        <f>IFERROR(VLOOKUP(L951,REAJUSTE!$O:$R,4,FALSE),"")</f>
        <v>1.0369999999999999</v>
      </c>
    </row>
    <row r="952" spans="1:13" ht="24.95" customHeight="1" x14ac:dyDescent="0.2">
      <c r="A952" s="587">
        <v>42875</v>
      </c>
      <c r="B952" s="537" t="s">
        <v>15604</v>
      </c>
      <c r="C952" s="169" t="s">
        <v>779</v>
      </c>
      <c r="D952" s="588">
        <f t="shared" si="18"/>
        <v>38.75</v>
      </c>
      <c r="E952" s="371"/>
      <c r="I952" s="589">
        <v>37.369999999999997</v>
      </c>
      <c r="J952" s="589"/>
      <c r="L952" s="585" t="s">
        <v>3869</v>
      </c>
      <c r="M952" s="586">
        <f>IFERROR(VLOOKUP(L952,REAJUSTE!$O:$R,4,FALSE),"")</f>
        <v>1.0369999999999999</v>
      </c>
    </row>
    <row r="953" spans="1:13" ht="24.95" customHeight="1" x14ac:dyDescent="0.2">
      <c r="A953" s="587">
        <v>40991</v>
      </c>
      <c r="B953" s="537" t="s">
        <v>15605</v>
      </c>
      <c r="C953" s="169" t="s">
        <v>175</v>
      </c>
      <c r="D953" s="588">
        <f t="shared" si="18"/>
        <v>65.52</v>
      </c>
      <c r="E953" s="371"/>
      <c r="I953" s="589">
        <v>63.18</v>
      </c>
      <c r="J953" s="589"/>
      <c r="L953" s="585" t="s">
        <v>3869</v>
      </c>
      <c r="M953" s="586">
        <f>IFERROR(VLOOKUP(L953,REAJUSTE!$O:$R,4,FALSE),"")</f>
        <v>1.0369999999999999</v>
      </c>
    </row>
    <row r="954" spans="1:13" ht="24.95" customHeight="1" x14ac:dyDescent="0.2">
      <c r="A954" s="587">
        <v>40382</v>
      </c>
      <c r="B954" s="537" t="s">
        <v>574</v>
      </c>
      <c r="C954" s="169" t="s">
        <v>741</v>
      </c>
      <c r="D954" s="588">
        <f t="shared" si="18"/>
        <v>659.19</v>
      </c>
      <c r="E954" s="371"/>
      <c r="I954" s="589">
        <v>635.66999999999996</v>
      </c>
      <c r="J954" s="589"/>
      <c r="L954" s="585" t="s">
        <v>3869</v>
      </c>
      <c r="M954" s="586">
        <f>IFERROR(VLOOKUP(L954,REAJUSTE!$O:$R,4,FALSE),"")</f>
        <v>1.0369999999999999</v>
      </c>
    </row>
    <row r="955" spans="1:13" ht="24.95" customHeight="1" x14ac:dyDescent="0.2">
      <c r="A955" s="587">
        <v>42660</v>
      </c>
      <c r="B955" s="537" t="s">
        <v>575</v>
      </c>
      <c r="C955" s="169" t="s">
        <v>741</v>
      </c>
      <c r="D955" s="588">
        <f t="shared" si="18"/>
        <v>880.17</v>
      </c>
      <c r="E955" s="371"/>
      <c r="I955" s="589">
        <v>848.77</v>
      </c>
      <c r="J955" s="589"/>
      <c r="L955" s="585" t="s">
        <v>3869</v>
      </c>
      <c r="M955" s="586">
        <f>IFERROR(VLOOKUP(L955,REAJUSTE!$O:$R,4,FALSE),"")</f>
        <v>1.0369999999999999</v>
      </c>
    </row>
    <row r="956" spans="1:13" ht="24.95" customHeight="1" x14ac:dyDescent="0.2">
      <c r="A956" s="587">
        <v>40401</v>
      </c>
      <c r="B956" s="537" t="s">
        <v>15606</v>
      </c>
      <c r="C956" s="169" t="s">
        <v>15307</v>
      </c>
      <c r="D956" s="588">
        <f t="shared" si="18"/>
        <v>1938.32</v>
      </c>
      <c r="E956" s="371" t="s">
        <v>2962</v>
      </c>
      <c r="I956" s="590">
        <v>1869.16</v>
      </c>
      <c r="J956" s="590"/>
      <c r="L956" s="585" t="s">
        <v>3869</v>
      </c>
      <c r="M956" s="586">
        <f>IFERROR(VLOOKUP(L956,REAJUSTE!$O:$R,4,FALSE),"")</f>
        <v>1.0369999999999999</v>
      </c>
    </row>
    <row r="957" spans="1:13" ht="24.95" customHeight="1" x14ac:dyDescent="0.2">
      <c r="A957" s="587">
        <v>41200</v>
      </c>
      <c r="B957" s="537" t="s">
        <v>3084</v>
      </c>
      <c r="C957" s="169" t="s">
        <v>15307</v>
      </c>
      <c r="D957" s="588">
        <f t="shared" si="18"/>
        <v>25.73</v>
      </c>
      <c r="E957" s="371"/>
      <c r="I957" s="589">
        <v>24.81</v>
      </c>
      <c r="J957" s="589"/>
      <c r="L957" s="585" t="s">
        <v>3869</v>
      </c>
      <c r="M957" s="586">
        <f>IFERROR(VLOOKUP(L957,REAJUSTE!$O:$R,4,FALSE),"")</f>
        <v>1.0369999999999999</v>
      </c>
    </row>
    <row r="958" spans="1:13" ht="24.95" customHeight="1" x14ac:dyDescent="0.2">
      <c r="A958" s="587">
        <v>42876</v>
      </c>
      <c r="B958" s="537" t="s">
        <v>576</v>
      </c>
      <c r="C958" s="169" t="s">
        <v>742</v>
      </c>
      <c r="D958" s="588">
        <f t="shared" si="18"/>
        <v>156.22999999999999</v>
      </c>
      <c r="E958" s="371"/>
      <c r="I958" s="589">
        <v>150.66</v>
      </c>
      <c r="J958" s="589"/>
      <c r="L958" s="585" t="s">
        <v>3869</v>
      </c>
      <c r="M958" s="586">
        <f>IFERROR(VLOOKUP(L958,REAJUSTE!$O:$R,4,FALSE),"")</f>
        <v>1.0369999999999999</v>
      </c>
    </row>
    <row r="959" spans="1:13" ht="24.95" customHeight="1" x14ac:dyDescent="0.2">
      <c r="A959" s="587">
        <v>42239</v>
      </c>
      <c r="B959" s="537" t="s">
        <v>15607</v>
      </c>
      <c r="C959" s="169" t="s">
        <v>741</v>
      </c>
      <c r="D959" s="588">
        <f t="shared" si="18"/>
        <v>142.79</v>
      </c>
      <c r="E959" s="371" t="s">
        <v>2962</v>
      </c>
      <c r="I959" s="589">
        <v>137.69999999999999</v>
      </c>
      <c r="J959" s="589"/>
      <c r="L959" s="585" t="s">
        <v>3869</v>
      </c>
      <c r="M959" s="586">
        <f>IFERROR(VLOOKUP(L959,REAJUSTE!$O:$R,4,FALSE),"")</f>
        <v>1.0369999999999999</v>
      </c>
    </row>
    <row r="960" spans="1:13" ht="24.95" customHeight="1" x14ac:dyDescent="0.2">
      <c r="A960" s="587">
        <v>40329</v>
      </c>
      <c r="B960" s="537" t="s">
        <v>15608</v>
      </c>
      <c r="C960" s="169" t="s">
        <v>741</v>
      </c>
      <c r="D960" s="588">
        <f t="shared" si="18"/>
        <v>167.89</v>
      </c>
      <c r="E960" s="371" t="s">
        <v>2962</v>
      </c>
      <c r="I960" s="589">
        <v>161.9</v>
      </c>
      <c r="J960" s="589"/>
      <c r="L960" s="585" t="s">
        <v>3869</v>
      </c>
      <c r="M960" s="586">
        <f>IFERROR(VLOOKUP(L960,REAJUSTE!$O:$R,4,FALSE),"")</f>
        <v>1.0369999999999999</v>
      </c>
    </row>
    <row r="961" spans="1:13" ht="24.95" customHeight="1" x14ac:dyDescent="0.2">
      <c r="A961" s="587">
        <v>41195</v>
      </c>
      <c r="B961" s="537" t="s">
        <v>577</v>
      </c>
      <c r="C961" s="169" t="s">
        <v>175</v>
      </c>
      <c r="D961" s="588">
        <f t="shared" si="18"/>
        <v>8.86</v>
      </c>
      <c r="E961" s="371"/>
      <c r="I961" s="589">
        <v>8.5399999999999991</v>
      </c>
      <c r="J961" s="589"/>
      <c r="L961" s="585" t="s">
        <v>3869</v>
      </c>
      <c r="M961" s="586">
        <f>IFERROR(VLOOKUP(L961,REAJUSTE!$O:$R,4,FALSE),"")</f>
        <v>1.0369999999999999</v>
      </c>
    </row>
    <row r="962" spans="1:13" ht="24.95" customHeight="1" x14ac:dyDescent="0.2">
      <c r="A962" s="587">
        <v>40315</v>
      </c>
      <c r="B962" s="537" t="s">
        <v>578</v>
      </c>
      <c r="C962" s="169" t="s">
        <v>742</v>
      </c>
      <c r="D962" s="588">
        <f t="shared" si="18"/>
        <v>294.05</v>
      </c>
      <c r="E962" s="371" t="s">
        <v>2962</v>
      </c>
      <c r="I962" s="589">
        <v>283.56</v>
      </c>
      <c r="J962" s="589"/>
      <c r="L962" s="585" t="s">
        <v>3869</v>
      </c>
      <c r="M962" s="586">
        <f>IFERROR(VLOOKUP(L962,REAJUSTE!$O:$R,4,FALSE),"")</f>
        <v>1.0369999999999999</v>
      </c>
    </row>
    <row r="963" spans="1:13" ht="24.95" customHeight="1" x14ac:dyDescent="0.2">
      <c r="A963" s="587">
        <v>40314</v>
      </c>
      <c r="B963" s="537" t="s">
        <v>15609</v>
      </c>
      <c r="C963" s="169" t="s">
        <v>742</v>
      </c>
      <c r="D963" s="588">
        <f t="shared" si="18"/>
        <v>117.51</v>
      </c>
      <c r="E963" s="371" t="s">
        <v>2962</v>
      </c>
      <c r="I963" s="589">
        <v>113.32</v>
      </c>
      <c r="J963" s="589"/>
      <c r="L963" s="585" t="s">
        <v>3869</v>
      </c>
      <c r="M963" s="586">
        <f>IFERROR(VLOOKUP(L963,REAJUSTE!$O:$R,4,FALSE),"")</f>
        <v>1.0369999999999999</v>
      </c>
    </row>
    <row r="964" spans="1:13" ht="24.95" customHeight="1" x14ac:dyDescent="0.2">
      <c r="A964" s="587">
        <v>40321</v>
      </c>
      <c r="B964" s="537" t="s">
        <v>15610</v>
      </c>
      <c r="C964" s="169" t="s">
        <v>742</v>
      </c>
      <c r="D964" s="588">
        <f t="shared" si="18"/>
        <v>83.67</v>
      </c>
      <c r="E964" s="371" t="s">
        <v>2962</v>
      </c>
      <c r="I964" s="589">
        <v>80.680000000000007</v>
      </c>
      <c r="J964" s="589"/>
      <c r="L964" s="585" t="s">
        <v>3869</v>
      </c>
      <c r="M964" s="586">
        <f>IFERROR(VLOOKUP(L964,REAJUSTE!$O:$R,4,FALSE),"")</f>
        <v>1.0369999999999999</v>
      </c>
    </row>
    <row r="965" spans="1:13" ht="24.95" customHeight="1" x14ac:dyDescent="0.2">
      <c r="A965" s="587">
        <v>40323</v>
      </c>
      <c r="B965" s="537" t="s">
        <v>15611</v>
      </c>
      <c r="C965" s="169" t="s">
        <v>742</v>
      </c>
      <c r="D965" s="588">
        <f t="shared" si="18"/>
        <v>86.76</v>
      </c>
      <c r="E965" s="371" t="s">
        <v>2962</v>
      </c>
      <c r="I965" s="589">
        <v>83.66</v>
      </c>
      <c r="J965" s="589"/>
      <c r="L965" s="585" t="s">
        <v>3869</v>
      </c>
      <c r="M965" s="586">
        <f>IFERROR(VLOOKUP(L965,REAJUSTE!$O:$R,4,FALSE),"")</f>
        <v>1.0369999999999999</v>
      </c>
    </row>
    <row r="966" spans="1:13" ht="24.95" customHeight="1" x14ac:dyDescent="0.2">
      <c r="A966" s="587">
        <v>40324</v>
      </c>
      <c r="B966" s="537" t="s">
        <v>15612</v>
      </c>
      <c r="C966" s="169" t="s">
        <v>742</v>
      </c>
      <c r="D966" s="588">
        <f t="shared" si="18"/>
        <v>75.23</v>
      </c>
      <c r="E966" s="371" t="s">
        <v>2962</v>
      </c>
      <c r="I966" s="589">
        <v>72.55</v>
      </c>
      <c r="J966" s="589"/>
      <c r="L966" s="585" t="s">
        <v>3869</v>
      </c>
      <c r="M966" s="586">
        <f>IFERROR(VLOOKUP(L966,REAJUSTE!$O:$R,4,FALSE),"")</f>
        <v>1.0369999999999999</v>
      </c>
    </row>
    <row r="967" spans="1:13" ht="24.95" customHeight="1" x14ac:dyDescent="0.2">
      <c r="A967" s="587">
        <v>40325</v>
      </c>
      <c r="B967" s="537" t="s">
        <v>15613</v>
      </c>
      <c r="C967" s="169" t="s">
        <v>742</v>
      </c>
      <c r="D967" s="588">
        <f t="shared" si="18"/>
        <v>65.260000000000005</v>
      </c>
      <c r="E967" s="371" t="s">
        <v>2962</v>
      </c>
      <c r="I967" s="589">
        <v>62.93</v>
      </c>
      <c r="J967" s="589"/>
      <c r="L967" s="585" t="s">
        <v>3869</v>
      </c>
      <c r="M967" s="586">
        <f>IFERROR(VLOOKUP(L967,REAJUSTE!$O:$R,4,FALSE),"")</f>
        <v>1.0369999999999999</v>
      </c>
    </row>
    <row r="968" spans="1:13" ht="24.95" customHeight="1" x14ac:dyDescent="0.2">
      <c r="A968" s="587">
        <v>40319</v>
      </c>
      <c r="B968" s="537" t="s">
        <v>15614</v>
      </c>
      <c r="C968" s="169" t="s">
        <v>742</v>
      </c>
      <c r="D968" s="588">
        <f t="shared" si="18"/>
        <v>108.4</v>
      </c>
      <c r="E968" s="371" t="s">
        <v>2962</v>
      </c>
      <c r="I968" s="589">
        <v>104.53</v>
      </c>
      <c r="J968" s="589"/>
      <c r="L968" s="585" t="s">
        <v>3869</v>
      </c>
      <c r="M968" s="586">
        <f>IFERROR(VLOOKUP(L968,REAJUSTE!$O:$R,4,FALSE),"")</f>
        <v>1.0369999999999999</v>
      </c>
    </row>
    <row r="969" spans="1:13" ht="24.95" customHeight="1" x14ac:dyDescent="0.2">
      <c r="A969" s="587">
        <v>40320</v>
      </c>
      <c r="B969" s="537" t="s">
        <v>15615</v>
      </c>
      <c r="C969" s="169" t="s">
        <v>742</v>
      </c>
      <c r="D969" s="588">
        <f t="shared" si="18"/>
        <v>118.08</v>
      </c>
      <c r="E969" s="371" t="s">
        <v>2962</v>
      </c>
      <c r="I969" s="589">
        <v>113.87</v>
      </c>
      <c r="J969" s="589"/>
      <c r="L969" s="585" t="s">
        <v>3869</v>
      </c>
      <c r="M969" s="586">
        <f>IFERROR(VLOOKUP(L969,REAJUSTE!$O:$R,4,FALSE),"")</f>
        <v>1.0369999999999999</v>
      </c>
    </row>
    <row r="970" spans="1:13" ht="24.95" customHeight="1" x14ac:dyDescent="0.2">
      <c r="A970" s="587">
        <v>40322</v>
      </c>
      <c r="B970" s="537" t="s">
        <v>15616</v>
      </c>
      <c r="C970" s="169" t="s">
        <v>742</v>
      </c>
      <c r="D970" s="588">
        <f t="shared" si="18"/>
        <v>123.32</v>
      </c>
      <c r="E970" s="371" t="s">
        <v>2962</v>
      </c>
      <c r="I970" s="589">
        <v>118.92</v>
      </c>
      <c r="J970" s="589"/>
      <c r="L970" s="585" t="s">
        <v>3869</v>
      </c>
      <c r="M970" s="586">
        <f>IFERROR(VLOOKUP(L970,REAJUSTE!$O:$R,4,FALSE),"")</f>
        <v>1.0369999999999999</v>
      </c>
    </row>
    <row r="971" spans="1:13" ht="24.95" customHeight="1" x14ac:dyDescent="0.2">
      <c r="A971" s="587">
        <v>40342</v>
      </c>
      <c r="B971" s="537" t="s">
        <v>579</v>
      </c>
      <c r="C971" s="169" t="s">
        <v>15307</v>
      </c>
      <c r="D971" s="588">
        <f t="shared" si="18"/>
        <v>39.04</v>
      </c>
      <c r="E971" s="371"/>
      <c r="I971" s="589">
        <v>37.65</v>
      </c>
      <c r="J971" s="589"/>
      <c r="L971" s="585" t="s">
        <v>3869</v>
      </c>
      <c r="M971" s="586">
        <f>IFERROR(VLOOKUP(L971,REAJUSTE!$O:$R,4,FALSE),"")</f>
        <v>1.0369999999999999</v>
      </c>
    </row>
    <row r="972" spans="1:13" ht="24.95" customHeight="1" x14ac:dyDescent="0.2">
      <c r="A972" s="587">
        <v>40338</v>
      </c>
      <c r="B972" s="537" t="s">
        <v>580</v>
      </c>
      <c r="C972" s="169" t="s">
        <v>15307</v>
      </c>
      <c r="D972" s="588">
        <f t="shared" si="18"/>
        <v>28.21</v>
      </c>
      <c r="E972" s="371"/>
      <c r="I972" s="589">
        <v>27.2</v>
      </c>
      <c r="J972" s="589"/>
      <c r="L972" s="585" t="s">
        <v>3869</v>
      </c>
      <c r="M972" s="586">
        <f>IFERROR(VLOOKUP(L972,REAJUSTE!$O:$R,4,FALSE),"")</f>
        <v>1.0369999999999999</v>
      </c>
    </row>
    <row r="973" spans="1:13" ht="24.95" customHeight="1" x14ac:dyDescent="0.2">
      <c r="A973" s="587">
        <v>40341</v>
      </c>
      <c r="B973" s="537" t="s">
        <v>15617</v>
      </c>
      <c r="C973" s="169" t="s">
        <v>15307</v>
      </c>
      <c r="D973" s="588">
        <f t="shared" si="18"/>
        <v>7.67</v>
      </c>
      <c r="E973" s="371"/>
      <c r="I973" s="589">
        <v>7.4</v>
      </c>
      <c r="J973" s="589"/>
      <c r="L973" s="585" t="s">
        <v>3869</v>
      </c>
      <c r="M973" s="586">
        <f>IFERROR(VLOOKUP(L973,REAJUSTE!$O:$R,4,FALSE),"")</f>
        <v>1.0369999999999999</v>
      </c>
    </row>
    <row r="974" spans="1:13" ht="24.95" customHeight="1" x14ac:dyDescent="0.2">
      <c r="A974" s="587">
        <v>40416</v>
      </c>
      <c r="B974" s="537" t="s">
        <v>581</v>
      </c>
      <c r="C974" s="169" t="s">
        <v>779</v>
      </c>
      <c r="D974" s="588">
        <f t="shared" si="18"/>
        <v>310.25</v>
      </c>
      <c r="E974" s="371"/>
      <c r="I974" s="589">
        <v>299.18</v>
      </c>
      <c r="J974" s="589"/>
      <c r="L974" s="585" t="s">
        <v>3869</v>
      </c>
      <c r="M974" s="586">
        <f>IFERROR(VLOOKUP(L974,REAJUSTE!$O:$R,4,FALSE),"")</f>
        <v>1.0369999999999999</v>
      </c>
    </row>
    <row r="975" spans="1:13" ht="24.95" customHeight="1" x14ac:dyDescent="0.2">
      <c r="A975" s="587">
        <v>40389</v>
      </c>
      <c r="B975" s="537" t="s">
        <v>582</v>
      </c>
      <c r="C975" s="169" t="s">
        <v>779</v>
      </c>
      <c r="D975" s="588">
        <f t="shared" si="18"/>
        <v>72.3</v>
      </c>
      <c r="E975" s="371"/>
      <c r="I975" s="589">
        <v>69.72</v>
      </c>
      <c r="J975" s="589"/>
      <c r="L975" s="585" t="s">
        <v>3869</v>
      </c>
      <c r="M975" s="586">
        <f>IFERROR(VLOOKUP(L975,REAJUSTE!$O:$R,4,FALSE),"")</f>
        <v>1.0369999999999999</v>
      </c>
    </row>
    <row r="976" spans="1:13" ht="24.95" customHeight="1" x14ac:dyDescent="0.2">
      <c r="A976" s="587">
        <v>40388</v>
      </c>
      <c r="B976" s="537" t="s">
        <v>583</v>
      </c>
      <c r="C976" s="169" t="s">
        <v>779</v>
      </c>
      <c r="D976" s="588">
        <f t="shared" si="18"/>
        <v>273.69</v>
      </c>
      <c r="E976" s="371"/>
      <c r="I976" s="589">
        <v>263.92</v>
      </c>
      <c r="J976" s="589"/>
      <c r="L976" s="585" t="s">
        <v>3869</v>
      </c>
      <c r="M976" s="586">
        <f>IFERROR(VLOOKUP(L976,REAJUSTE!$O:$R,4,FALSE),"")</f>
        <v>1.0369999999999999</v>
      </c>
    </row>
    <row r="977" spans="1:13" ht="24.95" customHeight="1" x14ac:dyDescent="0.2">
      <c r="A977" s="587">
        <v>41232</v>
      </c>
      <c r="B977" s="537" t="s">
        <v>584</v>
      </c>
      <c r="C977" s="169" t="s">
        <v>742</v>
      </c>
      <c r="D977" s="588">
        <f t="shared" si="18"/>
        <v>12.55</v>
      </c>
      <c r="E977" s="371"/>
      <c r="I977" s="589">
        <v>12.1</v>
      </c>
      <c r="J977" s="589"/>
      <c r="L977" s="585" t="s">
        <v>3869</v>
      </c>
      <c r="M977" s="586">
        <f>IFERROR(VLOOKUP(L977,REAJUSTE!$O:$R,4,FALSE),"")</f>
        <v>1.0369999999999999</v>
      </c>
    </row>
    <row r="978" spans="1:13" ht="24.95" customHeight="1" x14ac:dyDescent="0.2">
      <c r="A978" s="587">
        <v>40402</v>
      </c>
      <c r="B978" s="537" t="s">
        <v>585</v>
      </c>
      <c r="C978" s="169" t="s">
        <v>742</v>
      </c>
      <c r="D978" s="588">
        <f t="shared" si="18"/>
        <v>11.89</v>
      </c>
      <c r="E978" s="371"/>
      <c r="I978" s="589">
        <v>11.47</v>
      </c>
      <c r="J978" s="589"/>
      <c r="L978" s="585" t="s">
        <v>3869</v>
      </c>
      <c r="M978" s="586">
        <f>IFERROR(VLOOKUP(L978,REAJUSTE!$O:$R,4,FALSE),"")</f>
        <v>1.0369999999999999</v>
      </c>
    </row>
    <row r="979" spans="1:13" ht="24.95" customHeight="1" x14ac:dyDescent="0.2">
      <c r="A979" s="587">
        <v>41033</v>
      </c>
      <c r="B979" s="537" t="s">
        <v>586</v>
      </c>
      <c r="C979" s="169" t="s">
        <v>587</v>
      </c>
      <c r="D979" s="588">
        <f t="shared" si="18"/>
        <v>40.36</v>
      </c>
      <c r="E979" s="371"/>
      <c r="I979" s="589">
        <v>38.92</v>
      </c>
      <c r="J979" s="589"/>
      <c r="L979" s="585" t="s">
        <v>3869</v>
      </c>
      <c r="M979" s="586">
        <f>IFERROR(VLOOKUP(L979,REAJUSTE!$O:$R,4,FALSE),"")</f>
        <v>1.0369999999999999</v>
      </c>
    </row>
    <row r="980" spans="1:13" ht="24.95" customHeight="1" x14ac:dyDescent="0.2">
      <c r="A980" s="587">
        <v>41233</v>
      </c>
      <c r="B980" s="537" t="s">
        <v>588</v>
      </c>
      <c r="C980" s="169" t="s">
        <v>175</v>
      </c>
      <c r="D980" s="588">
        <f t="shared" si="18"/>
        <v>759.17</v>
      </c>
      <c r="E980" s="371"/>
      <c r="I980" s="589">
        <v>732.08</v>
      </c>
      <c r="J980" s="589"/>
      <c r="L980" s="585" t="s">
        <v>3869</v>
      </c>
      <c r="M980" s="586">
        <f>IFERROR(VLOOKUP(L980,REAJUSTE!$O:$R,4,FALSE),"")</f>
        <v>1.0369999999999999</v>
      </c>
    </row>
    <row r="981" spans="1:13" ht="24.95" customHeight="1" x14ac:dyDescent="0.2">
      <c r="A981" s="587">
        <v>40386</v>
      </c>
      <c r="B981" s="537" t="s">
        <v>589</v>
      </c>
      <c r="C981" s="169" t="s">
        <v>779</v>
      </c>
      <c r="D981" s="588">
        <f t="shared" si="18"/>
        <v>164.71</v>
      </c>
      <c r="E981" s="371" t="s">
        <v>2962</v>
      </c>
      <c r="I981" s="589">
        <v>158.83000000000001</v>
      </c>
      <c r="J981" s="589"/>
      <c r="L981" s="585" t="s">
        <v>3869</v>
      </c>
      <c r="M981" s="586">
        <f>IFERROR(VLOOKUP(L981,REAJUSTE!$O:$R,4,FALSE),"")</f>
        <v>1.0369999999999999</v>
      </c>
    </row>
    <row r="982" spans="1:13" ht="24.95" customHeight="1" x14ac:dyDescent="0.2">
      <c r="A982" s="587">
        <v>41199</v>
      </c>
      <c r="B982" s="537" t="s">
        <v>15618</v>
      </c>
      <c r="C982" s="169" t="s">
        <v>779</v>
      </c>
      <c r="D982" s="588">
        <f t="shared" si="18"/>
        <v>59.62</v>
      </c>
      <c r="E982" s="371"/>
      <c r="I982" s="589">
        <v>57.49</v>
      </c>
      <c r="J982" s="589"/>
      <c r="L982" s="585" t="s">
        <v>3869</v>
      </c>
      <c r="M982" s="586">
        <f>IFERROR(VLOOKUP(L982,REAJUSTE!$O:$R,4,FALSE),"")</f>
        <v>1.0369999999999999</v>
      </c>
    </row>
    <row r="983" spans="1:13" ht="24.95" customHeight="1" x14ac:dyDescent="0.2">
      <c r="A983" s="587">
        <v>42529</v>
      </c>
      <c r="B983" s="537" t="s">
        <v>15619</v>
      </c>
      <c r="C983" s="169" t="s">
        <v>779</v>
      </c>
      <c r="D983" s="588">
        <f t="shared" si="18"/>
        <v>969.32</v>
      </c>
      <c r="E983" s="371"/>
      <c r="I983" s="589">
        <v>934.73</v>
      </c>
      <c r="J983" s="589"/>
      <c r="L983" s="585" t="s">
        <v>3869</v>
      </c>
      <c r="M983" s="586">
        <f>IFERROR(VLOOKUP(L983,REAJUSTE!$O:$R,4,FALSE),"")</f>
        <v>1.0369999999999999</v>
      </c>
    </row>
    <row r="984" spans="1:13" ht="24.95" customHeight="1" x14ac:dyDescent="0.2">
      <c r="A984" s="587">
        <v>40384</v>
      </c>
      <c r="B984" s="537" t="s">
        <v>15620</v>
      </c>
      <c r="C984" s="169" t="s">
        <v>779</v>
      </c>
      <c r="D984" s="588">
        <f t="shared" si="18"/>
        <v>1385.67</v>
      </c>
      <c r="E984" s="371"/>
      <c r="I984" s="590">
        <v>1336.23</v>
      </c>
      <c r="J984" s="590"/>
      <c r="L984" s="585" t="s">
        <v>3869</v>
      </c>
      <c r="M984" s="586">
        <f>IFERROR(VLOOKUP(L984,REAJUSTE!$O:$R,4,FALSE),"")</f>
        <v>1.0369999999999999</v>
      </c>
    </row>
    <row r="985" spans="1:13" ht="24.95" customHeight="1" x14ac:dyDescent="0.2">
      <c r="A985" s="587">
        <v>40385</v>
      </c>
      <c r="B985" s="537" t="s">
        <v>15621</v>
      </c>
      <c r="C985" s="169" t="s">
        <v>779</v>
      </c>
      <c r="D985" s="588">
        <f t="shared" si="18"/>
        <v>1426.86</v>
      </c>
      <c r="E985" s="371"/>
      <c r="I985" s="590">
        <v>1375.95</v>
      </c>
      <c r="J985" s="590"/>
      <c r="L985" s="585" t="s">
        <v>3869</v>
      </c>
      <c r="M985" s="586">
        <f>IFERROR(VLOOKUP(L985,REAJUSTE!$O:$R,4,FALSE),"")</f>
        <v>1.0369999999999999</v>
      </c>
    </row>
    <row r="986" spans="1:13" ht="24.95" customHeight="1" x14ac:dyDescent="0.2">
      <c r="A986" s="587">
        <v>40393</v>
      </c>
      <c r="B986" s="537" t="s">
        <v>590</v>
      </c>
      <c r="C986" s="169" t="s">
        <v>779</v>
      </c>
      <c r="D986" s="588">
        <f t="shared" si="18"/>
        <v>21.3</v>
      </c>
      <c r="E986" s="371"/>
      <c r="I986" s="589">
        <v>20.54</v>
      </c>
      <c r="J986" s="589"/>
      <c r="L986" s="585" t="s">
        <v>3869</v>
      </c>
      <c r="M986" s="586">
        <f>IFERROR(VLOOKUP(L986,REAJUSTE!$O:$R,4,FALSE),"")</f>
        <v>1.0369999999999999</v>
      </c>
    </row>
    <row r="987" spans="1:13" ht="24.95" customHeight="1" x14ac:dyDescent="0.2">
      <c r="A987" s="587">
        <v>40394</v>
      </c>
      <c r="B987" s="537" t="s">
        <v>591</v>
      </c>
      <c r="C987" s="169" t="s">
        <v>779</v>
      </c>
      <c r="D987" s="588">
        <f t="shared" si="18"/>
        <v>24.6</v>
      </c>
      <c r="E987" s="371"/>
      <c r="I987" s="589">
        <v>23.72</v>
      </c>
      <c r="J987" s="589"/>
      <c r="L987" s="585" t="s">
        <v>3869</v>
      </c>
      <c r="M987" s="586">
        <f>IFERROR(VLOOKUP(L987,REAJUSTE!$O:$R,4,FALSE),"")</f>
        <v>1.0369999999999999</v>
      </c>
    </row>
    <row r="988" spans="1:13" ht="24.95" customHeight="1" x14ac:dyDescent="0.2">
      <c r="A988" s="587">
        <v>40390</v>
      </c>
      <c r="B988" s="537" t="s">
        <v>592</v>
      </c>
      <c r="C988" s="169" t="s">
        <v>742</v>
      </c>
      <c r="D988" s="588">
        <f t="shared" si="18"/>
        <v>3.88</v>
      </c>
      <c r="E988" s="371"/>
      <c r="I988" s="589">
        <v>3.74</v>
      </c>
      <c r="J988" s="589"/>
      <c r="L988" s="585" t="s">
        <v>3869</v>
      </c>
      <c r="M988" s="586">
        <f>IFERROR(VLOOKUP(L988,REAJUSTE!$O:$R,4,FALSE),"")</f>
        <v>1.0369999999999999</v>
      </c>
    </row>
    <row r="989" spans="1:13" ht="24.95" customHeight="1" x14ac:dyDescent="0.2">
      <c r="A989" s="587">
        <v>42256</v>
      </c>
      <c r="B989" s="537" t="s">
        <v>15622</v>
      </c>
      <c r="C989" s="169" t="s">
        <v>742</v>
      </c>
      <c r="D989" s="588">
        <f t="shared" si="18"/>
        <v>4053.05</v>
      </c>
      <c r="E989" s="371" t="s">
        <v>2962</v>
      </c>
      <c r="I989" s="590">
        <v>3908.44</v>
      </c>
      <c r="J989" s="590"/>
      <c r="L989" s="585" t="s">
        <v>3869</v>
      </c>
      <c r="M989" s="586">
        <f>IFERROR(VLOOKUP(L989,REAJUSTE!$O:$R,4,FALSE),"")</f>
        <v>1.0369999999999999</v>
      </c>
    </row>
    <row r="990" spans="1:13" ht="24.95" customHeight="1" x14ac:dyDescent="0.2">
      <c r="A990" s="587">
        <v>40400</v>
      </c>
      <c r="B990" s="537" t="s">
        <v>15623</v>
      </c>
      <c r="C990" s="169" t="s">
        <v>175</v>
      </c>
      <c r="D990" s="588">
        <f t="shared" si="18"/>
        <v>14.44</v>
      </c>
      <c r="E990" s="371" t="s">
        <v>2962</v>
      </c>
      <c r="I990" s="589">
        <v>13.92</v>
      </c>
      <c r="J990" s="589"/>
      <c r="L990" s="585" t="s">
        <v>3869</v>
      </c>
      <c r="M990" s="586">
        <f>IFERROR(VLOOKUP(L990,REAJUSTE!$O:$R,4,FALSE),"")</f>
        <v>1.0369999999999999</v>
      </c>
    </row>
    <row r="991" spans="1:13" ht="24.95" customHeight="1" x14ac:dyDescent="0.2">
      <c r="A991" s="587">
        <v>41201</v>
      </c>
      <c r="B991" s="537" t="s">
        <v>3085</v>
      </c>
      <c r="C991" s="169" t="s">
        <v>742</v>
      </c>
      <c r="D991" s="588">
        <f t="shared" si="18"/>
        <v>489.45</v>
      </c>
      <c r="E991" s="371"/>
      <c r="I991" s="589">
        <v>471.99</v>
      </c>
      <c r="J991" s="589"/>
      <c r="L991" s="585" t="s">
        <v>3869</v>
      </c>
      <c r="M991" s="586">
        <f>IFERROR(VLOOKUP(L991,REAJUSTE!$O:$R,4,FALSE),"")</f>
        <v>1.0369999999999999</v>
      </c>
    </row>
    <row r="992" spans="1:13" ht="24.95" customHeight="1" x14ac:dyDescent="0.2">
      <c r="A992" s="587">
        <v>41035</v>
      </c>
      <c r="B992" s="537" t="s">
        <v>593</v>
      </c>
      <c r="C992" s="169" t="s">
        <v>779</v>
      </c>
      <c r="D992" s="588">
        <f t="shared" si="18"/>
        <v>97.64</v>
      </c>
      <c r="E992" s="371"/>
      <c r="I992" s="589">
        <v>94.16</v>
      </c>
      <c r="J992" s="589"/>
      <c r="L992" s="585" t="s">
        <v>3869</v>
      </c>
      <c r="M992" s="586">
        <f>IFERROR(VLOOKUP(L992,REAJUSTE!$O:$R,4,FALSE),"")</f>
        <v>1.0369999999999999</v>
      </c>
    </row>
    <row r="993" spans="1:13" ht="24.95" customHeight="1" x14ac:dyDescent="0.2">
      <c r="A993" s="587">
        <v>41263</v>
      </c>
      <c r="B993" s="537" t="s">
        <v>15624</v>
      </c>
      <c r="C993" s="169" t="s">
        <v>779</v>
      </c>
      <c r="D993" s="588">
        <f t="shared" si="18"/>
        <v>167.39</v>
      </c>
      <c r="E993" s="371"/>
      <c r="I993" s="589">
        <v>161.41999999999999</v>
      </c>
      <c r="J993" s="589"/>
      <c r="L993" s="585" t="s">
        <v>3869</v>
      </c>
      <c r="M993" s="586">
        <f>IFERROR(VLOOKUP(L993,REAJUSTE!$O:$R,4,FALSE),"")</f>
        <v>1.0369999999999999</v>
      </c>
    </row>
    <row r="994" spans="1:13" ht="24.95" customHeight="1" x14ac:dyDescent="0.2">
      <c r="A994" s="587">
        <v>41089</v>
      </c>
      <c r="B994" s="537" t="s">
        <v>15625</v>
      </c>
      <c r="C994" s="169" t="s">
        <v>779</v>
      </c>
      <c r="D994" s="588">
        <f t="shared" si="18"/>
        <v>183.21</v>
      </c>
      <c r="E994" s="371"/>
      <c r="I994" s="589">
        <v>176.67</v>
      </c>
      <c r="J994" s="589"/>
      <c r="L994" s="585" t="s">
        <v>3869</v>
      </c>
      <c r="M994" s="586">
        <f>IFERROR(VLOOKUP(L994,REAJUSTE!$O:$R,4,FALSE),"")</f>
        <v>1.0369999999999999</v>
      </c>
    </row>
    <row r="995" spans="1:13" ht="24.95" customHeight="1" x14ac:dyDescent="0.2">
      <c r="A995" s="587">
        <v>41039</v>
      </c>
      <c r="B995" s="537" t="s">
        <v>19093</v>
      </c>
      <c r="C995" s="169" t="s">
        <v>779</v>
      </c>
      <c r="D995" s="588">
        <f t="shared" si="18"/>
        <v>180.16</v>
      </c>
      <c r="E995" s="371"/>
      <c r="I995" s="589">
        <v>173.73</v>
      </c>
      <c r="J995" s="589"/>
      <c r="L995" s="585" t="s">
        <v>3869</v>
      </c>
      <c r="M995" s="586">
        <f>IFERROR(VLOOKUP(L995,REAJUSTE!$O:$R,4,FALSE),"")</f>
        <v>1.0369999999999999</v>
      </c>
    </row>
    <row r="996" spans="1:13" ht="24.95" customHeight="1" x14ac:dyDescent="0.2">
      <c r="A996" s="587">
        <v>41030</v>
      </c>
      <c r="B996" s="537" t="s">
        <v>594</v>
      </c>
      <c r="C996" s="169" t="s">
        <v>779</v>
      </c>
      <c r="D996" s="588">
        <f t="shared" si="18"/>
        <v>168.25</v>
      </c>
      <c r="E996" s="371"/>
      <c r="I996" s="589">
        <v>162.25</v>
      </c>
      <c r="J996" s="589"/>
      <c r="L996" s="585" t="s">
        <v>3869</v>
      </c>
      <c r="M996" s="586">
        <f>IFERROR(VLOOKUP(L996,REAJUSTE!$O:$R,4,FALSE),"")</f>
        <v>1.0369999999999999</v>
      </c>
    </row>
    <row r="997" spans="1:13" ht="24.95" customHeight="1" x14ac:dyDescent="0.2">
      <c r="A997" s="580" t="s">
        <v>3086</v>
      </c>
      <c r="B997" s="581"/>
      <c r="C997" s="581"/>
      <c r="D997" s="582"/>
      <c r="E997" s="583"/>
      <c r="I997" s="584"/>
      <c r="J997" s="584"/>
      <c r="L997" s="585"/>
      <c r="M997" s="586" t="str">
        <f>IFERROR(VLOOKUP(L997,REAJUSTE!$O:$R,4,FALSE),"")</f>
        <v/>
      </c>
    </row>
    <row r="998" spans="1:13" ht="24.95" customHeight="1" x14ac:dyDescent="0.2">
      <c r="A998" s="587">
        <v>42045</v>
      </c>
      <c r="B998" s="537" t="s">
        <v>760</v>
      </c>
      <c r="C998" s="169" t="s">
        <v>741</v>
      </c>
      <c r="D998" s="588">
        <f t="shared" ref="D998" si="19">IFERROR(ROUND(I998*M998,2),"")</f>
        <v>5.91</v>
      </c>
      <c r="E998" s="371"/>
      <c r="I998" s="589">
        <v>5.77</v>
      </c>
      <c r="J998" s="589"/>
      <c r="L998" s="585" t="s">
        <v>3874</v>
      </c>
      <c r="M998" s="586">
        <f>IFERROR(VLOOKUP(L998,REAJUSTE!$O:$R,4,FALSE),"")</f>
        <v>1.0249999999999999</v>
      </c>
    </row>
    <row r="999" spans="1:13" ht="24.95" customHeight="1" x14ac:dyDescent="0.2">
      <c r="A999" s="587">
        <v>42043</v>
      </c>
      <c r="B999" s="537" t="s">
        <v>19372</v>
      </c>
      <c r="C999" s="169" t="s">
        <v>52</v>
      </c>
      <c r="D999" s="591">
        <v>20.93</v>
      </c>
      <c r="E999" s="371"/>
      <c r="I999" s="589">
        <v>0</v>
      </c>
      <c r="J999" s="589"/>
      <c r="L999" s="592"/>
      <c r="M999" s="593" t="str">
        <f>IFERROR(VLOOKUP(L999,REAJUSTE!$O:$R,4,FALSE),"")</f>
        <v/>
      </c>
    </row>
    <row r="1000" spans="1:13" ht="24.95" customHeight="1" x14ac:dyDescent="0.2">
      <c r="A1000" s="580" t="s">
        <v>3087</v>
      </c>
      <c r="B1000" s="581"/>
      <c r="C1000" s="581"/>
      <c r="D1000" s="582"/>
      <c r="E1000" s="583"/>
      <c r="I1000" s="584"/>
      <c r="J1000" s="584"/>
      <c r="L1000" s="585"/>
      <c r="M1000" s="586" t="str">
        <f>IFERROR(VLOOKUP(L1000,REAJUSTE!$O:$R,4,FALSE),"")</f>
        <v/>
      </c>
    </row>
    <row r="1001" spans="1:13" ht="24.95" customHeight="1" x14ac:dyDescent="0.2">
      <c r="A1001" s="587">
        <v>42512</v>
      </c>
      <c r="B1001" s="537" t="s">
        <v>595</v>
      </c>
      <c r="C1001" s="169" t="s">
        <v>741</v>
      </c>
      <c r="D1001" s="588">
        <f t="shared" ref="D1001:D1019" si="20">IFERROR(ROUND(I1001*M1001,2),"")</f>
        <v>3.79</v>
      </c>
      <c r="E1001" s="371"/>
      <c r="I1001" s="589">
        <v>3.7</v>
      </c>
      <c r="J1001" s="589"/>
      <c r="L1001" s="585" t="s">
        <v>3696</v>
      </c>
      <c r="M1001" s="586">
        <f>IFERROR(VLOOKUP(L1001,REAJUSTE!$O:$R,4,FALSE),"")</f>
        <v>1.0249999999999999</v>
      </c>
    </row>
    <row r="1002" spans="1:13" ht="24.95" customHeight="1" x14ac:dyDescent="0.2">
      <c r="A1002" s="587">
        <v>42513</v>
      </c>
      <c r="B1002" s="537" t="s">
        <v>596</v>
      </c>
      <c r="C1002" s="169" t="s">
        <v>741</v>
      </c>
      <c r="D1002" s="588">
        <f t="shared" si="20"/>
        <v>4.92</v>
      </c>
      <c r="E1002" s="371"/>
      <c r="I1002" s="589">
        <v>4.8</v>
      </c>
      <c r="J1002" s="589"/>
      <c r="L1002" s="585" t="s">
        <v>3696</v>
      </c>
      <c r="M1002" s="586">
        <f>IFERROR(VLOOKUP(L1002,REAJUSTE!$O:$R,4,FALSE),"")</f>
        <v>1.0249999999999999</v>
      </c>
    </row>
    <row r="1003" spans="1:13" ht="24.95" customHeight="1" x14ac:dyDescent="0.2">
      <c r="A1003" s="587">
        <v>42514</v>
      </c>
      <c r="B1003" s="537" t="s">
        <v>597</v>
      </c>
      <c r="C1003" s="169" t="s">
        <v>741</v>
      </c>
      <c r="D1003" s="588">
        <f t="shared" si="20"/>
        <v>7.91</v>
      </c>
      <c r="E1003" s="371"/>
      <c r="I1003" s="589">
        <v>7.72</v>
      </c>
      <c r="J1003" s="589"/>
      <c r="L1003" s="585" t="s">
        <v>3696</v>
      </c>
      <c r="M1003" s="586">
        <f>IFERROR(VLOOKUP(L1003,REAJUSTE!$O:$R,4,FALSE),"")</f>
        <v>1.0249999999999999</v>
      </c>
    </row>
    <row r="1004" spans="1:13" ht="24.95" customHeight="1" x14ac:dyDescent="0.2">
      <c r="A1004" s="587">
        <v>43349</v>
      </c>
      <c r="B1004" s="537" t="s">
        <v>748</v>
      </c>
      <c r="C1004" s="169" t="s">
        <v>741</v>
      </c>
      <c r="D1004" s="588">
        <f t="shared" si="20"/>
        <v>7.47</v>
      </c>
      <c r="E1004" s="371"/>
      <c r="I1004" s="589">
        <v>7.29</v>
      </c>
      <c r="J1004" s="589"/>
      <c r="L1004" s="585" t="s">
        <v>3696</v>
      </c>
      <c r="M1004" s="586">
        <f>IFERROR(VLOOKUP(L1004,REAJUSTE!$O:$R,4,FALSE),"")</f>
        <v>1.0249999999999999</v>
      </c>
    </row>
    <row r="1005" spans="1:13" ht="24.95" customHeight="1" x14ac:dyDescent="0.2">
      <c r="A1005" s="587">
        <v>42515</v>
      </c>
      <c r="B1005" s="537" t="s">
        <v>598</v>
      </c>
      <c r="C1005" s="169" t="s">
        <v>741</v>
      </c>
      <c r="D1005" s="588">
        <f t="shared" si="20"/>
        <v>5.76</v>
      </c>
      <c r="E1005" s="371"/>
      <c r="I1005" s="589">
        <v>5.62</v>
      </c>
      <c r="J1005" s="589"/>
      <c r="L1005" s="585" t="s">
        <v>3696</v>
      </c>
      <c r="M1005" s="586">
        <f>IFERROR(VLOOKUP(L1005,REAJUSTE!$O:$R,4,FALSE),"")</f>
        <v>1.0249999999999999</v>
      </c>
    </row>
    <row r="1006" spans="1:13" ht="24.95" customHeight="1" x14ac:dyDescent="0.2">
      <c r="A1006" s="587">
        <v>42523</v>
      </c>
      <c r="B1006" s="537" t="s">
        <v>599</v>
      </c>
      <c r="C1006" s="169" t="s">
        <v>741</v>
      </c>
      <c r="D1006" s="588">
        <f t="shared" si="20"/>
        <v>9.11</v>
      </c>
      <c r="E1006" s="371"/>
      <c r="I1006" s="589">
        <v>8.89</v>
      </c>
      <c r="J1006" s="589"/>
      <c r="L1006" s="585" t="s">
        <v>3696</v>
      </c>
      <c r="M1006" s="586">
        <f>IFERROR(VLOOKUP(L1006,REAJUSTE!$O:$R,4,FALSE),"")</f>
        <v>1.0249999999999999</v>
      </c>
    </row>
    <row r="1007" spans="1:13" ht="24.95" customHeight="1" x14ac:dyDescent="0.2">
      <c r="A1007" s="587">
        <v>42525</v>
      </c>
      <c r="B1007" s="537" t="s">
        <v>15626</v>
      </c>
      <c r="C1007" s="169" t="s">
        <v>741</v>
      </c>
      <c r="D1007" s="588">
        <f t="shared" si="20"/>
        <v>75.92</v>
      </c>
      <c r="E1007" s="371"/>
      <c r="I1007" s="589">
        <v>74.069999999999993</v>
      </c>
      <c r="J1007" s="589"/>
      <c r="L1007" s="585" t="s">
        <v>3696</v>
      </c>
      <c r="M1007" s="586">
        <f>IFERROR(VLOOKUP(L1007,REAJUSTE!$O:$R,4,FALSE),"")</f>
        <v>1.0249999999999999</v>
      </c>
    </row>
    <row r="1008" spans="1:13" ht="24.95" customHeight="1" x14ac:dyDescent="0.2">
      <c r="A1008" s="587">
        <v>42576</v>
      </c>
      <c r="B1008" s="537" t="s">
        <v>600</v>
      </c>
      <c r="C1008" s="169" t="s">
        <v>741</v>
      </c>
      <c r="D1008" s="588">
        <f t="shared" si="20"/>
        <v>129.79</v>
      </c>
      <c r="E1008" s="371"/>
      <c r="I1008" s="589">
        <v>126.62</v>
      </c>
      <c r="J1008" s="589"/>
      <c r="L1008" s="585" t="s">
        <v>3696</v>
      </c>
      <c r="M1008" s="586">
        <f>IFERROR(VLOOKUP(L1008,REAJUSTE!$O:$R,4,FALSE),"")</f>
        <v>1.0249999999999999</v>
      </c>
    </row>
    <row r="1009" spans="1:13" ht="24.95" customHeight="1" x14ac:dyDescent="0.2">
      <c r="A1009" s="587">
        <v>42577</v>
      </c>
      <c r="B1009" s="537" t="s">
        <v>601</v>
      </c>
      <c r="C1009" s="169" t="s">
        <v>741</v>
      </c>
      <c r="D1009" s="588">
        <f t="shared" si="20"/>
        <v>9.7100000000000009</v>
      </c>
      <c r="E1009" s="371"/>
      <c r="I1009" s="589">
        <v>9.4700000000000006</v>
      </c>
      <c r="J1009" s="589"/>
      <c r="L1009" s="585" t="s">
        <v>3696</v>
      </c>
      <c r="M1009" s="586">
        <f>IFERROR(VLOOKUP(L1009,REAJUSTE!$O:$R,4,FALSE),"")</f>
        <v>1.0249999999999999</v>
      </c>
    </row>
    <row r="1010" spans="1:13" ht="24.95" customHeight="1" x14ac:dyDescent="0.2">
      <c r="A1010" s="587">
        <v>42578</v>
      </c>
      <c r="B1010" s="537" t="s">
        <v>602</v>
      </c>
      <c r="C1010" s="169" t="s">
        <v>741</v>
      </c>
      <c r="D1010" s="588">
        <f t="shared" si="20"/>
        <v>3.82</v>
      </c>
      <c r="E1010" s="371"/>
      <c r="I1010" s="589">
        <v>3.73</v>
      </c>
      <c r="J1010" s="589"/>
      <c r="L1010" s="585" t="s">
        <v>3696</v>
      </c>
      <c r="M1010" s="586">
        <f>IFERROR(VLOOKUP(L1010,REAJUSTE!$O:$R,4,FALSE),"")</f>
        <v>1.0249999999999999</v>
      </c>
    </row>
    <row r="1011" spans="1:13" ht="24.95" customHeight="1" x14ac:dyDescent="0.2">
      <c r="A1011" s="587">
        <v>42580</v>
      </c>
      <c r="B1011" s="537" t="s">
        <v>603</v>
      </c>
      <c r="C1011" s="169" t="s">
        <v>741</v>
      </c>
      <c r="D1011" s="588">
        <f t="shared" si="20"/>
        <v>5.63</v>
      </c>
      <c r="E1011" s="371"/>
      <c r="I1011" s="589">
        <v>5.49</v>
      </c>
      <c r="J1011" s="589"/>
      <c r="L1011" s="585" t="s">
        <v>3696</v>
      </c>
      <c r="M1011" s="586">
        <f>IFERROR(VLOOKUP(L1011,REAJUSTE!$O:$R,4,FALSE),"")</f>
        <v>1.0249999999999999</v>
      </c>
    </row>
    <row r="1012" spans="1:13" ht="24.95" customHeight="1" x14ac:dyDescent="0.2">
      <c r="A1012" s="587">
        <v>42582</v>
      </c>
      <c r="B1012" s="537" t="s">
        <v>604</v>
      </c>
      <c r="C1012" s="169" t="s">
        <v>741</v>
      </c>
      <c r="D1012" s="588">
        <f t="shared" si="20"/>
        <v>58.35</v>
      </c>
      <c r="E1012" s="371"/>
      <c r="I1012" s="589">
        <v>56.93</v>
      </c>
      <c r="J1012" s="589"/>
      <c r="L1012" s="585" t="s">
        <v>3696</v>
      </c>
      <c r="M1012" s="586">
        <f>IFERROR(VLOOKUP(L1012,REAJUSTE!$O:$R,4,FALSE),"")</f>
        <v>1.0249999999999999</v>
      </c>
    </row>
    <row r="1013" spans="1:13" ht="24.95" customHeight="1" x14ac:dyDescent="0.2">
      <c r="A1013" s="587">
        <v>42586</v>
      </c>
      <c r="B1013" s="537" t="s">
        <v>605</v>
      </c>
      <c r="C1013" s="169" t="s">
        <v>741</v>
      </c>
      <c r="D1013" s="588">
        <f t="shared" si="20"/>
        <v>66.44</v>
      </c>
      <c r="E1013" s="371"/>
      <c r="I1013" s="589">
        <v>64.819999999999993</v>
      </c>
      <c r="J1013" s="589"/>
      <c r="L1013" s="585" t="s">
        <v>3696</v>
      </c>
      <c r="M1013" s="586">
        <f>IFERROR(VLOOKUP(L1013,REAJUSTE!$O:$R,4,FALSE),"")</f>
        <v>1.0249999999999999</v>
      </c>
    </row>
    <row r="1014" spans="1:13" ht="24.95" customHeight="1" x14ac:dyDescent="0.2">
      <c r="A1014" s="587">
        <v>42587</v>
      </c>
      <c r="B1014" s="537" t="s">
        <v>606</v>
      </c>
      <c r="C1014" s="169" t="s">
        <v>742</v>
      </c>
      <c r="D1014" s="588">
        <f t="shared" si="20"/>
        <v>0.91</v>
      </c>
      <c r="E1014" s="371"/>
      <c r="I1014" s="589">
        <v>0.89</v>
      </c>
      <c r="J1014" s="589"/>
      <c r="L1014" s="585" t="s">
        <v>3696</v>
      </c>
      <c r="M1014" s="586">
        <f>IFERROR(VLOOKUP(L1014,REAJUSTE!$O:$R,4,FALSE),"")</f>
        <v>1.0249999999999999</v>
      </c>
    </row>
    <row r="1015" spans="1:13" ht="24.95" customHeight="1" x14ac:dyDescent="0.2">
      <c r="A1015" s="587">
        <v>42590</v>
      </c>
      <c r="B1015" s="537" t="s">
        <v>15627</v>
      </c>
      <c r="C1015" s="169" t="s">
        <v>742</v>
      </c>
      <c r="D1015" s="588">
        <f t="shared" si="20"/>
        <v>9.94</v>
      </c>
      <c r="E1015" s="371"/>
      <c r="I1015" s="589">
        <v>9.6999999999999993</v>
      </c>
      <c r="J1015" s="589"/>
      <c r="L1015" s="585" t="s">
        <v>3696</v>
      </c>
      <c r="M1015" s="586">
        <f>IFERROR(VLOOKUP(L1015,REAJUSTE!$O:$R,4,FALSE),"")</f>
        <v>1.0249999999999999</v>
      </c>
    </row>
    <row r="1016" spans="1:13" ht="24.95" customHeight="1" x14ac:dyDescent="0.2">
      <c r="A1016" s="587">
        <v>42591</v>
      </c>
      <c r="B1016" s="537" t="s">
        <v>607</v>
      </c>
      <c r="C1016" s="169" t="s">
        <v>742</v>
      </c>
      <c r="D1016" s="588">
        <f t="shared" si="20"/>
        <v>45.8</v>
      </c>
      <c r="E1016" s="371"/>
      <c r="I1016" s="589">
        <v>44.68</v>
      </c>
      <c r="J1016" s="589"/>
      <c r="L1016" s="585" t="s">
        <v>3696</v>
      </c>
      <c r="M1016" s="586">
        <f>IFERROR(VLOOKUP(L1016,REAJUSTE!$O:$R,4,FALSE),"")</f>
        <v>1.0249999999999999</v>
      </c>
    </row>
    <row r="1017" spans="1:13" ht="24.95" customHeight="1" x14ac:dyDescent="0.2">
      <c r="A1017" s="587">
        <v>42592</v>
      </c>
      <c r="B1017" s="537" t="s">
        <v>608</v>
      </c>
      <c r="C1017" s="169" t="s">
        <v>742</v>
      </c>
      <c r="D1017" s="588">
        <f t="shared" si="20"/>
        <v>15.4</v>
      </c>
      <c r="E1017" s="371" t="s">
        <v>2962</v>
      </c>
      <c r="I1017" s="589">
        <v>15.02</v>
      </c>
      <c r="J1017" s="589"/>
      <c r="L1017" s="585" t="s">
        <v>3696</v>
      </c>
      <c r="M1017" s="586">
        <f>IFERROR(VLOOKUP(L1017,REAJUSTE!$O:$R,4,FALSE),"")</f>
        <v>1.0249999999999999</v>
      </c>
    </row>
    <row r="1018" spans="1:13" ht="24.95" customHeight="1" x14ac:dyDescent="0.2">
      <c r="A1018" s="587">
        <v>42593</v>
      </c>
      <c r="B1018" s="537" t="s">
        <v>15628</v>
      </c>
      <c r="C1018" s="169" t="s">
        <v>741</v>
      </c>
      <c r="D1018" s="588">
        <f t="shared" si="20"/>
        <v>30.73</v>
      </c>
      <c r="E1018" s="371"/>
      <c r="I1018" s="589">
        <v>29.98</v>
      </c>
      <c r="J1018" s="589"/>
      <c r="L1018" s="585" t="s">
        <v>3696</v>
      </c>
      <c r="M1018" s="586">
        <f>IFERROR(VLOOKUP(L1018,REAJUSTE!$O:$R,4,FALSE),"")</f>
        <v>1.0249999999999999</v>
      </c>
    </row>
    <row r="1019" spans="1:13" ht="24.95" customHeight="1" x14ac:dyDescent="0.2">
      <c r="A1019" s="587">
        <v>42596</v>
      </c>
      <c r="B1019" s="537" t="s">
        <v>15629</v>
      </c>
      <c r="C1019" s="169" t="s">
        <v>741</v>
      </c>
      <c r="D1019" s="588">
        <f t="shared" si="20"/>
        <v>5.97</v>
      </c>
      <c r="E1019" s="371"/>
      <c r="I1019" s="589">
        <v>5.82</v>
      </c>
      <c r="J1019" s="589"/>
      <c r="L1019" s="585" t="s">
        <v>3696</v>
      </c>
      <c r="M1019" s="586">
        <f>IFERROR(VLOOKUP(L1019,REAJUSTE!$O:$R,4,FALSE),"")</f>
        <v>1.0249999999999999</v>
      </c>
    </row>
    <row r="1020" spans="1:13" ht="24.95" customHeight="1" x14ac:dyDescent="0.2">
      <c r="A1020" s="580" t="s">
        <v>3088</v>
      </c>
      <c r="B1020" s="581"/>
      <c r="C1020" s="581"/>
      <c r="D1020" s="582"/>
      <c r="E1020" s="583"/>
      <c r="I1020" s="584"/>
      <c r="J1020" s="584"/>
      <c r="L1020" s="585"/>
      <c r="M1020" s="586" t="str">
        <f>IFERROR(VLOOKUP(L1020,REAJUSTE!$O:$R,4,FALSE),"")</f>
        <v/>
      </c>
    </row>
    <row r="1021" spans="1:13" ht="24.95" customHeight="1" x14ac:dyDescent="0.2">
      <c r="A1021" s="587">
        <v>42483</v>
      </c>
      <c r="B1021" s="537" t="s">
        <v>63</v>
      </c>
      <c r="C1021" s="169" t="s">
        <v>741</v>
      </c>
      <c r="D1021" s="588">
        <f t="shared" ref="D1021:D1052" si="21">IFERROR(ROUND(I1021*M1021,2),"")</f>
        <v>106.67</v>
      </c>
      <c r="E1021" s="371"/>
      <c r="I1021" s="589">
        <v>102.67</v>
      </c>
      <c r="J1021" s="589"/>
      <c r="L1021" s="585" t="s">
        <v>2806</v>
      </c>
      <c r="M1021" s="586">
        <f>IFERROR(VLOOKUP(L1021,REAJUSTE!$O:$R,4,FALSE),"")</f>
        <v>1.0389999999999999</v>
      </c>
    </row>
    <row r="1022" spans="1:13" ht="24.95" customHeight="1" x14ac:dyDescent="0.2">
      <c r="A1022" s="587">
        <v>42695</v>
      </c>
      <c r="B1022" s="537" t="s">
        <v>609</v>
      </c>
      <c r="C1022" s="169" t="s">
        <v>741</v>
      </c>
      <c r="D1022" s="588">
        <f t="shared" si="21"/>
        <v>126.2</v>
      </c>
      <c r="E1022" s="371"/>
      <c r="I1022" s="589">
        <v>121.46</v>
      </c>
      <c r="J1022" s="589"/>
      <c r="L1022" s="585" t="s">
        <v>2806</v>
      </c>
      <c r="M1022" s="586">
        <f>IFERROR(VLOOKUP(L1022,REAJUSTE!$O:$R,4,FALSE),"")</f>
        <v>1.0389999999999999</v>
      </c>
    </row>
    <row r="1023" spans="1:13" ht="24.95" customHeight="1" x14ac:dyDescent="0.2">
      <c r="A1023" s="587">
        <v>42481</v>
      </c>
      <c r="B1023" s="537" t="s">
        <v>15630</v>
      </c>
      <c r="C1023" s="169" t="s">
        <v>741</v>
      </c>
      <c r="D1023" s="588">
        <f t="shared" si="21"/>
        <v>76.150000000000006</v>
      </c>
      <c r="E1023" s="371"/>
      <c r="I1023" s="589">
        <v>73.290000000000006</v>
      </c>
      <c r="J1023" s="589"/>
      <c r="L1023" s="585" t="s">
        <v>2806</v>
      </c>
      <c r="M1023" s="586">
        <f>IFERROR(VLOOKUP(L1023,REAJUSTE!$O:$R,4,FALSE),"")</f>
        <v>1.0389999999999999</v>
      </c>
    </row>
    <row r="1024" spans="1:13" ht="24.95" customHeight="1" x14ac:dyDescent="0.2">
      <c r="A1024" s="587">
        <v>42496</v>
      </c>
      <c r="B1024" s="537" t="s">
        <v>68</v>
      </c>
      <c r="C1024" s="169" t="s">
        <v>742</v>
      </c>
      <c r="D1024" s="588">
        <f t="shared" si="21"/>
        <v>3.98</v>
      </c>
      <c r="E1024" s="371"/>
      <c r="I1024" s="589">
        <v>3.83</v>
      </c>
      <c r="J1024" s="589"/>
      <c r="L1024" s="585" t="s">
        <v>2806</v>
      </c>
      <c r="M1024" s="586">
        <f>IFERROR(VLOOKUP(L1024,REAJUSTE!$O:$R,4,FALSE),"")</f>
        <v>1.0389999999999999</v>
      </c>
    </row>
    <row r="1025" spans="1:13" ht="24.95" customHeight="1" x14ac:dyDescent="0.2">
      <c r="A1025" s="587">
        <v>41133</v>
      </c>
      <c r="B1025" s="537" t="s">
        <v>15631</v>
      </c>
      <c r="C1025" s="169" t="s">
        <v>742</v>
      </c>
      <c r="D1025" s="588">
        <f t="shared" si="21"/>
        <v>12.83</v>
      </c>
      <c r="E1025" s="371"/>
      <c r="I1025" s="589">
        <v>12.35</v>
      </c>
      <c r="J1025" s="589"/>
      <c r="L1025" s="585" t="s">
        <v>2806</v>
      </c>
      <c r="M1025" s="586">
        <f>IFERROR(VLOOKUP(L1025,REAJUSTE!$O:$R,4,FALSE),"")</f>
        <v>1.0389999999999999</v>
      </c>
    </row>
    <row r="1026" spans="1:13" ht="24.95" customHeight="1" x14ac:dyDescent="0.2">
      <c r="A1026" s="587">
        <v>42479</v>
      </c>
      <c r="B1026" s="537" t="s">
        <v>15632</v>
      </c>
      <c r="C1026" s="169" t="s">
        <v>742</v>
      </c>
      <c r="D1026" s="588">
        <f t="shared" si="21"/>
        <v>8.9600000000000009</v>
      </c>
      <c r="E1026" s="371"/>
      <c r="I1026" s="589">
        <v>8.6199999999999992</v>
      </c>
      <c r="J1026" s="589"/>
      <c r="L1026" s="585" t="s">
        <v>2806</v>
      </c>
      <c r="M1026" s="586">
        <f>IFERROR(VLOOKUP(L1026,REAJUSTE!$O:$R,4,FALSE),"")</f>
        <v>1.0389999999999999</v>
      </c>
    </row>
    <row r="1027" spans="1:13" ht="24.95" customHeight="1" x14ac:dyDescent="0.2">
      <c r="A1027" s="587">
        <v>43333</v>
      </c>
      <c r="B1027" s="537" t="s">
        <v>129</v>
      </c>
      <c r="C1027" s="169" t="s">
        <v>742</v>
      </c>
      <c r="D1027" s="588">
        <f t="shared" si="21"/>
        <v>1.19</v>
      </c>
      <c r="E1027" s="371"/>
      <c r="I1027" s="589">
        <v>1.1499999999999999</v>
      </c>
      <c r="J1027" s="589"/>
      <c r="L1027" s="585" t="s">
        <v>2806</v>
      </c>
      <c r="M1027" s="586">
        <f>IFERROR(VLOOKUP(L1027,REAJUSTE!$O:$R,4,FALSE),"")</f>
        <v>1.0389999999999999</v>
      </c>
    </row>
    <row r="1028" spans="1:13" ht="24.95" customHeight="1" x14ac:dyDescent="0.2">
      <c r="A1028" s="587">
        <v>42484</v>
      </c>
      <c r="B1028" s="537" t="s">
        <v>19373</v>
      </c>
      <c r="C1028" s="169" t="s">
        <v>742</v>
      </c>
      <c r="D1028" s="588">
        <f t="shared" si="21"/>
        <v>6.97</v>
      </c>
      <c r="E1028" s="371" t="s">
        <v>2962</v>
      </c>
      <c r="I1028" s="589">
        <v>6.71</v>
      </c>
      <c r="J1028" s="589"/>
      <c r="L1028" s="585" t="s">
        <v>2806</v>
      </c>
      <c r="M1028" s="586">
        <f>IFERROR(VLOOKUP(L1028,REAJUSTE!$O:$R,4,FALSE),"")</f>
        <v>1.0389999999999999</v>
      </c>
    </row>
    <row r="1029" spans="1:13" ht="24.95" customHeight="1" x14ac:dyDescent="0.2">
      <c r="A1029" s="587">
        <v>42497</v>
      </c>
      <c r="B1029" s="537" t="s">
        <v>15633</v>
      </c>
      <c r="C1029" s="169" t="s">
        <v>742</v>
      </c>
      <c r="D1029" s="588">
        <f t="shared" si="21"/>
        <v>13.88</v>
      </c>
      <c r="E1029" s="371" t="s">
        <v>2962</v>
      </c>
      <c r="I1029" s="589">
        <v>13.36</v>
      </c>
      <c r="J1029" s="589"/>
      <c r="L1029" s="585" t="s">
        <v>2806</v>
      </c>
      <c r="M1029" s="586">
        <f>IFERROR(VLOOKUP(L1029,REAJUSTE!$O:$R,4,FALSE),"")</f>
        <v>1.0389999999999999</v>
      </c>
    </row>
    <row r="1030" spans="1:13" ht="24.95" customHeight="1" x14ac:dyDescent="0.2">
      <c r="A1030" s="587">
        <v>42493</v>
      </c>
      <c r="B1030" s="537" t="s">
        <v>15634</v>
      </c>
      <c r="C1030" s="169" t="s">
        <v>742</v>
      </c>
      <c r="D1030" s="588">
        <f t="shared" si="21"/>
        <v>79.430000000000007</v>
      </c>
      <c r="E1030" s="371" t="s">
        <v>2962</v>
      </c>
      <c r="I1030" s="589">
        <v>76.45</v>
      </c>
      <c r="J1030" s="589"/>
      <c r="L1030" s="585" t="s">
        <v>2806</v>
      </c>
      <c r="M1030" s="586">
        <f>IFERROR(VLOOKUP(L1030,REAJUSTE!$O:$R,4,FALSE),"")</f>
        <v>1.0389999999999999</v>
      </c>
    </row>
    <row r="1031" spans="1:13" ht="24.95" customHeight="1" x14ac:dyDescent="0.2">
      <c r="A1031" s="587">
        <v>42494</v>
      </c>
      <c r="B1031" s="537" t="s">
        <v>15635</v>
      </c>
      <c r="C1031" s="169" t="s">
        <v>8</v>
      </c>
      <c r="D1031" s="588">
        <f t="shared" si="21"/>
        <v>422.06</v>
      </c>
      <c r="E1031" s="371" t="s">
        <v>2962</v>
      </c>
      <c r="I1031" s="589">
        <v>406.22</v>
      </c>
      <c r="J1031" s="589"/>
      <c r="L1031" s="585" t="s">
        <v>2806</v>
      </c>
      <c r="M1031" s="586">
        <f>IFERROR(VLOOKUP(L1031,REAJUSTE!$O:$R,4,FALSE),"")</f>
        <v>1.0389999999999999</v>
      </c>
    </row>
    <row r="1032" spans="1:13" ht="24.95" customHeight="1" x14ac:dyDescent="0.2">
      <c r="A1032" s="587">
        <v>42498</v>
      </c>
      <c r="B1032" s="537" t="s">
        <v>19374</v>
      </c>
      <c r="C1032" s="169" t="s">
        <v>742</v>
      </c>
      <c r="D1032" s="588">
        <f t="shared" si="21"/>
        <v>81.83</v>
      </c>
      <c r="E1032" s="371" t="s">
        <v>2962</v>
      </c>
      <c r="I1032" s="589">
        <v>78.760000000000005</v>
      </c>
      <c r="J1032" s="589"/>
      <c r="L1032" s="585" t="s">
        <v>2806</v>
      </c>
      <c r="M1032" s="586">
        <f>IFERROR(VLOOKUP(L1032,REAJUSTE!$O:$R,4,FALSE),"")</f>
        <v>1.0389999999999999</v>
      </c>
    </row>
    <row r="1033" spans="1:13" ht="24.95" customHeight="1" x14ac:dyDescent="0.2">
      <c r="A1033" s="587">
        <v>42499</v>
      </c>
      <c r="B1033" s="537" t="s">
        <v>3089</v>
      </c>
      <c r="C1033" s="169" t="s">
        <v>742</v>
      </c>
      <c r="D1033" s="588">
        <f t="shared" si="21"/>
        <v>97.02</v>
      </c>
      <c r="E1033" s="371" t="s">
        <v>2962</v>
      </c>
      <c r="I1033" s="589">
        <v>93.38</v>
      </c>
      <c r="J1033" s="589"/>
      <c r="L1033" s="585" t="s">
        <v>2806</v>
      </c>
      <c r="M1033" s="586">
        <f>IFERROR(VLOOKUP(L1033,REAJUSTE!$O:$R,4,FALSE),"")</f>
        <v>1.0389999999999999</v>
      </c>
    </row>
    <row r="1034" spans="1:13" ht="24.95" customHeight="1" x14ac:dyDescent="0.2">
      <c r="A1034" s="587">
        <v>42500</v>
      </c>
      <c r="B1034" s="537" t="s">
        <v>19375</v>
      </c>
      <c r="C1034" s="169" t="s">
        <v>742</v>
      </c>
      <c r="D1034" s="588">
        <f t="shared" si="21"/>
        <v>97.78</v>
      </c>
      <c r="E1034" s="371" t="s">
        <v>2962</v>
      </c>
      <c r="I1034" s="589">
        <v>94.11</v>
      </c>
      <c r="J1034" s="589"/>
      <c r="L1034" s="585" t="s">
        <v>2806</v>
      </c>
      <c r="M1034" s="586">
        <f>IFERROR(VLOOKUP(L1034,REAJUSTE!$O:$R,4,FALSE),"")</f>
        <v>1.0389999999999999</v>
      </c>
    </row>
    <row r="1035" spans="1:13" ht="24.95" customHeight="1" x14ac:dyDescent="0.2">
      <c r="A1035" s="587">
        <v>42501</v>
      </c>
      <c r="B1035" s="537" t="s">
        <v>19376</v>
      </c>
      <c r="C1035" s="169" t="s">
        <v>742</v>
      </c>
      <c r="D1035" s="588">
        <f t="shared" si="21"/>
        <v>111.53</v>
      </c>
      <c r="E1035" s="371" t="s">
        <v>2962</v>
      </c>
      <c r="I1035" s="589">
        <v>107.34</v>
      </c>
      <c r="J1035" s="589"/>
      <c r="L1035" s="585" t="s">
        <v>2806</v>
      </c>
      <c r="M1035" s="586">
        <f>IFERROR(VLOOKUP(L1035,REAJUSTE!$O:$R,4,FALSE),"")</f>
        <v>1.0389999999999999</v>
      </c>
    </row>
    <row r="1036" spans="1:13" ht="24.95" customHeight="1" x14ac:dyDescent="0.2">
      <c r="A1036" s="587">
        <v>42502</v>
      </c>
      <c r="B1036" s="537" t="s">
        <v>19377</v>
      </c>
      <c r="C1036" s="169" t="s">
        <v>742</v>
      </c>
      <c r="D1036" s="588">
        <f t="shared" si="21"/>
        <v>109.39</v>
      </c>
      <c r="E1036" s="371" t="s">
        <v>2962</v>
      </c>
      <c r="I1036" s="589">
        <v>105.28</v>
      </c>
      <c r="J1036" s="589"/>
      <c r="L1036" s="585" t="s">
        <v>2806</v>
      </c>
      <c r="M1036" s="586">
        <f>IFERROR(VLOOKUP(L1036,REAJUSTE!$O:$R,4,FALSE),"")</f>
        <v>1.0389999999999999</v>
      </c>
    </row>
    <row r="1037" spans="1:13" ht="24.95" customHeight="1" x14ac:dyDescent="0.2">
      <c r="A1037" s="587">
        <v>42503</v>
      </c>
      <c r="B1037" s="537" t="s">
        <v>15636</v>
      </c>
      <c r="C1037" s="169" t="s">
        <v>742</v>
      </c>
      <c r="D1037" s="588">
        <f t="shared" si="21"/>
        <v>111.2</v>
      </c>
      <c r="E1037" s="371" t="s">
        <v>2962</v>
      </c>
      <c r="I1037" s="589">
        <v>107.03</v>
      </c>
      <c r="J1037" s="589"/>
      <c r="L1037" s="585" t="s">
        <v>2806</v>
      </c>
      <c r="M1037" s="586">
        <f>IFERROR(VLOOKUP(L1037,REAJUSTE!$O:$R,4,FALSE),"")</f>
        <v>1.0389999999999999</v>
      </c>
    </row>
    <row r="1038" spans="1:13" ht="24.95" customHeight="1" x14ac:dyDescent="0.2">
      <c r="A1038" s="587">
        <v>43334</v>
      </c>
      <c r="B1038" s="537" t="s">
        <v>146</v>
      </c>
      <c r="C1038" s="169" t="s">
        <v>742</v>
      </c>
      <c r="D1038" s="588">
        <f t="shared" si="21"/>
        <v>0.99</v>
      </c>
      <c r="E1038" s="371"/>
      <c r="I1038" s="589">
        <v>0.95</v>
      </c>
      <c r="J1038" s="589"/>
      <c r="L1038" s="585" t="s">
        <v>2806</v>
      </c>
      <c r="M1038" s="586">
        <f>IFERROR(VLOOKUP(L1038,REAJUSTE!$O:$R,4,FALSE),"")</f>
        <v>1.0389999999999999</v>
      </c>
    </row>
    <row r="1039" spans="1:13" ht="24.95" customHeight="1" x14ac:dyDescent="0.2">
      <c r="A1039" s="587">
        <v>42485</v>
      </c>
      <c r="B1039" s="537" t="s">
        <v>19378</v>
      </c>
      <c r="C1039" s="169" t="s">
        <v>742</v>
      </c>
      <c r="D1039" s="588">
        <f t="shared" si="21"/>
        <v>2.2799999999999998</v>
      </c>
      <c r="E1039" s="371" t="s">
        <v>2962</v>
      </c>
      <c r="I1039" s="589">
        <v>2.19</v>
      </c>
      <c r="J1039" s="589"/>
      <c r="L1039" s="585" t="s">
        <v>2806</v>
      </c>
      <c r="M1039" s="586">
        <f>IFERROR(VLOOKUP(L1039,REAJUSTE!$O:$R,4,FALSE),"")</f>
        <v>1.0389999999999999</v>
      </c>
    </row>
    <row r="1040" spans="1:13" ht="24.95" customHeight="1" x14ac:dyDescent="0.2">
      <c r="A1040" s="587">
        <v>42495</v>
      </c>
      <c r="B1040" s="537" t="s">
        <v>610</v>
      </c>
      <c r="C1040" s="169" t="s">
        <v>742</v>
      </c>
      <c r="D1040" s="588">
        <f t="shared" si="21"/>
        <v>1.24</v>
      </c>
      <c r="E1040" s="371"/>
      <c r="I1040" s="589">
        <v>1.19</v>
      </c>
      <c r="J1040" s="589"/>
      <c r="L1040" s="585" t="s">
        <v>2806</v>
      </c>
      <c r="M1040" s="586">
        <f>IFERROR(VLOOKUP(L1040,REAJUSTE!$O:$R,4,FALSE),"")</f>
        <v>1.0389999999999999</v>
      </c>
    </row>
    <row r="1041" spans="1:13" ht="24.95" customHeight="1" x14ac:dyDescent="0.2">
      <c r="A1041" s="587">
        <v>42507</v>
      </c>
      <c r="B1041" s="537" t="s">
        <v>13</v>
      </c>
      <c r="C1041" s="169" t="s">
        <v>779</v>
      </c>
      <c r="D1041" s="588">
        <f t="shared" si="21"/>
        <v>25.09</v>
      </c>
      <c r="E1041" s="371"/>
      <c r="I1041" s="589">
        <v>24.15</v>
      </c>
      <c r="J1041" s="589"/>
      <c r="L1041" s="585" t="s">
        <v>2806</v>
      </c>
      <c r="M1041" s="586">
        <f>IFERROR(VLOOKUP(L1041,REAJUSTE!$O:$R,4,FALSE),"")</f>
        <v>1.0389999999999999</v>
      </c>
    </row>
    <row r="1042" spans="1:13" ht="24.95" customHeight="1" x14ac:dyDescent="0.2">
      <c r="A1042" s="587">
        <v>42505</v>
      </c>
      <c r="B1042" s="537" t="s">
        <v>60</v>
      </c>
      <c r="C1042" s="169" t="s">
        <v>742</v>
      </c>
      <c r="D1042" s="588">
        <f t="shared" si="21"/>
        <v>20.329999999999998</v>
      </c>
      <c r="E1042" s="371"/>
      <c r="I1042" s="589">
        <v>19.57</v>
      </c>
      <c r="J1042" s="589"/>
      <c r="L1042" s="585" t="s">
        <v>2806</v>
      </c>
      <c r="M1042" s="586">
        <f>IFERROR(VLOOKUP(L1042,REAJUSTE!$O:$R,4,FALSE),"")</f>
        <v>1.0389999999999999</v>
      </c>
    </row>
    <row r="1043" spans="1:13" ht="24.95" customHeight="1" x14ac:dyDescent="0.2">
      <c r="A1043" s="587">
        <v>42504</v>
      </c>
      <c r="B1043" s="537" t="s">
        <v>611</v>
      </c>
      <c r="C1043" s="169" t="s">
        <v>742</v>
      </c>
      <c r="D1043" s="588">
        <f t="shared" si="21"/>
        <v>48.15</v>
      </c>
      <c r="E1043" s="371" t="s">
        <v>2962</v>
      </c>
      <c r="I1043" s="589">
        <v>46.34</v>
      </c>
      <c r="J1043" s="589"/>
      <c r="L1043" s="585" t="s">
        <v>2806</v>
      </c>
      <c r="M1043" s="586">
        <f>IFERROR(VLOOKUP(L1043,REAJUSTE!$O:$R,4,FALSE),"")</f>
        <v>1.0389999999999999</v>
      </c>
    </row>
    <row r="1044" spans="1:13" ht="24.95" customHeight="1" x14ac:dyDescent="0.2">
      <c r="A1044" s="587">
        <v>42506</v>
      </c>
      <c r="B1044" s="537" t="s">
        <v>612</v>
      </c>
      <c r="C1044" s="169" t="s">
        <v>742</v>
      </c>
      <c r="D1044" s="588">
        <f t="shared" si="21"/>
        <v>49.53</v>
      </c>
      <c r="E1044" s="371" t="s">
        <v>2962</v>
      </c>
      <c r="I1044" s="589">
        <v>47.67</v>
      </c>
      <c r="J1044" s="589"/>
      <c r="L1044" s="585" t="s">
        <v>2806</v>
      </c>
      <c r="M1044" s="586">
        <f>IFERROR(VLOOKUP(L1044,REAJUSTE!$O:$R,4,FALSE),"")</f>
        <v>1.0389999999999999</v>
      </c>
    </row>
    <row r="1045" spans="1:13" ht="24.95" customHeight="1" x14ac:dyDescent="0.2">
      <c r="A1045" s="587">
        <v>42482</v>
      </c>
      <c r="B1045" s="537" t="s">
        <v>70</v>
      </c>
      <c r="C1045" s="169" t="s">
        <v>741</v>
      </c>
      <c r="D1045" s="588">
        <f t="shared" si="21"/>
        <v>100.76</v>
      </c>
      <c r="E1045" s="371" t="s">
        <v>2962</v>
      </c>
      <c r="I1045" s="589">
        <v>96.98</v>
      </c>
      <c r="J1045" s="589"/>
      <c r="L1045" s="585" t="s">
        <v>2806</v>
      </c>
      <c r="M1045" s="586">
        <f>IFERROR(VLOOKUP(L1045,REAJUSTE!$O:$R,4,FALSE),"")</f>
        <v>1.0389999999999999</v>
      </c>
    </row>
    <row r="1046" spans="1:13" ht="24.95" customHeight="1" x14ac:dyDescent="0.2">
      <c r="A1046" s="587">
        <v>42702</v>
      </c>
      <c r="B1046" s="537" t="s">
        <v>613</v>
      </c>
      <c r="C1046" s="169" t="s">
        <v>741</v>
      </c>
      <c r="D1046" s="588">
        <f t="shared" si="21"/>
        <v>126.2</v>
      </c>
      <c r="E1046" s="371"/>
      <c r="I1046" s="589">
        <v>121.46</v>
      </c>
      <c r="J1046" s="589"/>
      <c r="L1046" s="585" t="s">
        <v>2806</v>
      </c>
      <c r="M1046" s="586">
        <f>IFERROR(VLOOKUP(L1046,REAJUSTE!$O:$R,4,FALSE),"")</f>
        <v>1.0389999999999999</v>
      </c>
    </row>
    <row r="1047" spans="1:13" ht="24.95" customHeight="1" x14ac:dyDescent="0.2">
      <c r="A1047" s="587">
        <v>42480</v>
      </c>
      <c r="B1047" s="537" t="s">
        <v>15637</v>
      </c>
      <c r="C1047" s="169" t="s">
        <v>741</v>
      </c>
      <c r="D1047" s="588">
        <f t="shared" si="21"/>
        <v>76.150000000000006</v>
      </c>
      <c r="E1047" s="371" t="s">
        <v>2962</v>
      </c>
      <c r="I1047" s="589">
        <v>73.290000000000006</v>
      </c>
      <c r="J1047" s="589"/>
      <c r="L1047" s="585" t="s">
        <v>2806</v>
      </c>
      <c r="M1047" s="586">
        <f>IFERROR(VLOOKUP(L1047,REAJUSTE!$O:$R,4,FALSE),"")</f>
        <v>1.0389999999999999</v>
      </c>
    </row>
    <row r="1048" spans="1:13" ht="24.95" customHeight="1" x14ac:dyDescent="0.2">
      <c r="A1048" s="587">
        <v>42489</v>
      </c>
      <c r="B1048" s="537" t="s">
        <v>15638</v>
      </c>
      <c r="C1048" s="169" t="s">
        <v>742</v>
      </c>
      <c r="D1048" s="588">
        <f t="shared" si="21"/>
        <v>13.03</v>
      </c>
      <c r="E1048" s="371" t="s">
        <v>2962</v>
      </c>
      <c r="I1048" s="589">
        <v>12.54</v>
      </c>
      <c r="J1048" s="589"/>
      <c r="L1048" s="585" t="s">
        <v>2806</v>
      </c>
      <c r="M1048" s="586">
        <f>IFERROR(VLOOKUP(L1048,REAJUSTE!$O:$R,4,FALSE),"")</f>
        <v>1.0389999999999999</v>
      </c>
    </row>
    <row r="1049" spans="1:13" ht="24.95" customHeight="1" x14ac:dyDescent="0.2">
      <c r="A1049" s="587">
        <v>42487</v>
      </c>
      <c r="B1049" s="537" t="s">
        <v>15639</v>
      </c>
      <c r="C1049" s="169" t="s">
        <v>742</v>
      </c>
      <c r="D1049" s="588">
        <f t="shared" si="21"/>
        <v>20.66</v>
      </c>
      <c r="E1049" s="371" t="s">
        <v>2962</v>
      </c>
      <c r="I1049" s="589">
        <v>19.88</v>
      </c>
      <c r="J1049" s="589"/>
      <c r="L1049" s="585" t="s">
        <v>2806</v>
      </c>
      <c r="M1049" s="586">
        <f>IFERROR(VLOOKUP(L1049,REAJUSTE!$O:$R,4,FALSE),"")</f>
        <v>1.0389999999999999</v>
      </c>
    </row>
    <row r="1050" spans="1:13" ht="24.95" customHeight="1" x14ac:dyDescent="0.2">
      <c r="A1050" s="587">
        <v>42847</v>
      </c>
      <c r="B1050" s="537" t="s">
        <v>15640</v>
      </c>
      <c r="C1050" s="169" t="s">
        <v>742</v>
      </c>
      <c r="D1050" s="588">
        <f t="shared" si="21"/>
        <v>21.94</v>
      </c>
      <c r="E1050" s="371" t="s">
        <v>2962</v>
      </c>
      <c r="I1050" s="589">
        <v>21.12</v>
      </c>
      <c r="J1050" s="589"/>
      <c r="L1050" s="585" t="s">
        <v>2806</v>
      </c>
      <c r="M1050" s="586">
        <f>IFERROR(VLOOKUP(L1050,REAJUSTE!$O:$R,4,FALSE),"")</f>
        <v>1.0389999999999999</v>
      </c>
    </row>
    <row r="1051" spans="1:13" ht="24.95" customHeight="1" x14ac:dyDescent="0.2">
      <c r="A1051" s="587">
        <v>42486</v>
      </c>
      <c r="B1051" s="537" t="s">
        <v>15641</v>
      </c>
      <c r="C1051" s="169" t="s">
        <v>742</v>
      </c>
      <c r="D1051" s="588">
        <f t="shared" si="21"/>
        <v>12.57</v>
      </c>
      <c r="E1051" s="371" t="s">
        <v>2962</v>
      </c>
      <c r="I1051" s="589">
        <v>12.1</v>
      </c>
      <c r="J1051" s="589"/>
      <c r="L1051" s="585" t="s">
        <v>2806</v>
      </c>
      <c r="M1051" s="586">
        <f>IFERROR(VLOOKUP(L1051,REAJUSTE!$O:$R,4,FALSE),"")</f>
        <v>1.0389999999999999</v>
      </c>
    </row>
    <row r="1052" spans="1:13" ht="24.95" customHeight="1" x14ac:dyDescent="0.2">
      <c r="A1052" s="587">
        <v>42488</v>
      </c>
      <c r="B1052" s="537" t="s">
        <v>15642</v>
      </c>
      <c r="C1052" s="169" t="s">
        <v>742</v>
      </c>
      <c r="D1052" s="588">
        <f t="shared" si="21"/>
        <v>9.18</v>
      </c>
      <c r="E1052" s="371" t="s">
        <v>2962</v>
      </c>
      <c r="I1052" s="589">
        <v>8.84</v>
      </c>
      <c r="J1052" s="589"/>
      <c r="L1052" s="585" t="s">
        <v>2806</v>
      </c>
      <c r="M1052" s="586">
        <f>IFERROR(VLOOKUP(L1052,REAJUSTE!$O:$R,4,FALSE),"")</f>
        <v>1.0389999999999999</v>
      </c>
    </row>
    <row r="1053" spans="1:13" ht="24.95" customHeight="1" x14ac:dyDescent="0.2">
      <c r="A1053" s="580" t="s">
        <v>3090</v>
      </c>
      <c r="B1053" s="581"/>
      <c r="C1053" s="581"/>
      <c r="D1053" s="582"/>
      <c r="E1053" s="583"/>
      <c r="I1053" s="584"/>
      <c r="J1053" s="584"/>
      <c r="L1053" s="585"/>
      <c r="M1053" s="586" t="str">
        <f>IFERROR(VLOOKUP(L1053,REAJUSTE!$O:$R,4,FALSE),"")</f>
        <v/>
      </c>
    </row>
    <row r="1054" spans="1:13" ht="24.95" customHeight="1" x14ac:dyDescent="0.2">
      <c r="A1054" s="587">
        <v>42601</v>
      </c>
      <c r="B1054" s="537" t="s">
        <v>15643</v>
      </c>
      <c r="C1054" s="169" t="s">
        <v>742</v>
      </c>
      <c r="D1054" s="588">
        <f t="shared" ref="D1054:D1117" si="22">IFERROR(ROUND(I1054*M1054,2),"")</f>
        <v>52.25</v>
      </c>
      <c r="E1054" s="371" t="s">
        <v>2962</v>
      </c>
      <c r="I1054" s="589">
        <v>51.03</v>
      </c>
      <c r="J1054" s="589"/>
      <c r="L1054" s="585" t="s">
        <v>3702</v>
      </c>
      <c r="M1054" s="586">
        <f>IFERROR(VLOOKUP(L1054,REAJUSTE!$O:$R,4,FALSE),"")</f>
        <v>1.024</v>
      </c>
    </row>
    <row r="1055" spans="1:13" ht="24.95" customHeight="1" x14ac:dyDescent="0.2">
      <c r="A1055" s="587">
        <v>43602</v>
      </c>
      <c r="B1055" s="537" t="s">
        <v>614</v>
      </c>
      <c r="C1055" s="169" t="s">
        <v>742</v>
      </c>
      <c r="D1055" s="588">
        <f t="shared" si="22"/>
        <v>79.73</v>
      </c>
      <c r="E1055" s="371" t="s">
        <v>2962</v>
      </c>
      <c r="I1055" s="589">
        <v>77.86</v>
      </c>
      <c r="J1055" s="589"/>
      <c r="L1055" s="585" t="s">
        <v>3702</v>
      </c>
      <c r="M1055" s="586">
        <f>IFERROR(VLOOKUP(L1055,REAJUSTE!$O:$R,4,FALSE),"")</f>
        <v>1.024</v>
      </c>
    </row>
    <row r="1056" spans="1:13" ht="24.95" customHeight="1" x14ac:dyDescent="0.2">
      <c r="A1056" s="587">
        <v>42602</v>
      </c>
      <c r="B1056" s="537" t="s">
        <v>19379</v>
      </c>
      <c r="C1056" s="169" t="s">
        <v>742</v>
      </c>
      <c r="D1056" s="588">
        <f t="shared" si="22"/>
        <v>87.43</v>
      </c>
      <c r="E1056" s="371" t="s">
        <v>2962</v>
      </c>
      <c r="I1056" s="589">
        <v>85.38</v>
      </c>
      <c r="J1056" s="589"/>
      <c r="L1056" s="585" t="s">
        <v>3702</v>
      </c>
      <c r="M1056" s="586">
        <f>IFERROR(VLOOKUP(L1056,REAJUSTE!$O:$R,4,FALSE),"")</f>
        <v>1.024</v>
      </c>
    </row>
    <row r="1057" spans="1:13" ht="24.95" customHeight="1" x14ac:dyDescent="0.2">
      <c r="A1057" s="587">
        <v>42603</v>
      </c>
      <c r="B1057" s="537" t="s">
        <v>15644</v>
      </c>
      <c r="C1057" s="169" t="s">
        <v>742</v>
      </c>
      <c r="D1057" s="588">
        <f t="shared" si="22"/>
        <v>67.349999999999994</v>
      </c>
      <c r="E1057" s="371" t="s">
        <v>2962</v>
      </c>
      <c r="I1057" s="589">
        <v>65.77</v>
      </c>
      <c r="J1057" s="589"/>
      <c r="L1057" s="585" t="s">
        <v>3702</v>
      </c>
      <c r="M1057" s="586">
        <f>IFERROR(VLOOKUP(L1057,REAJUSTE!$O:$R,4,FALSE),"")</f>
        <v>1.024</v>
      </c>
    </row>
    <row r="1058" spans="1:13" ht="24.95" customHeight="1" x14ac:dyDescent="0.2">
      <c r="A1058" s="587">
        <v>42604</v>
      </c>
      <c r="B1058" s="537" t="s">
        <v>15645</v>
      </c>
      <c r="C1058" s="169" t="s">
        <v>741</v>
      </c>
      <c r="D1058" s="588">
        <f t="shared" si="22"/>
        <v>255.78</v>
      </c>
      <c r="E1058" s="371" t="s">
        <v>2962</v>
      </c>
      <c r="I1058" s="589">
        <v>249.79</v>
      </c>
      <c r="J1058" s="589"/>
      <c r="L1058" s="585" t="s">
        <v>3702</v>
      </c>
      <c r="M1058" s="586">
        <f>IFERROR(VLOOKUP(L1058,REAJUSTE!$O:$R,4,FALSE),"")</f>
        <v>1.024</v>
      </c>
    </row>
    <row r="1059" spans="1:13" ht="24.95" customHeight="1" x14ac:dyDescent="0.2">
      <c r="A1059" s="587">
        <v>42605</v>
      </c>
      <c r="B1059" s="537" t="s">
        <v>15646</v>
      </c>
      <c r="C1059" s="169" t="s">
        <v>741</v>
      </c>
      <c r="D1059" s="588">
        <f t="shared" si="22"/>
        <v>358.7</v>
      </c>
      <c r="E1059" s="371" t="s">
        <v>2962</v>
      </c>
      <c r="I1059" s="589">
        <v>350.29</v>
      </c>
      <c r="J1059" s="589"/>
      <c r="L1059" s="585" t="s">
        <v>3702</v>
      </c>
      <c r="M1059" s="586">
        <f>IFERROR(VLOOKUP(L1059,REAJUSTE!$O:$R,4,FALSE),"")</f>
        <v>1.024</v>
      </c>
    </row>
    <row r="1060" spans="1:13" ht="24.95" customHeight="1" x14ac:dyDescent="0.2">
      <c r="A1060" s="587">
        <v>42606</v>
      </c>
      <c r="B1060" s="537" t="s">
        <v>15647</v>
      </c>
      <c r="C1060" s="169" t="s">
        <v>741</v>
      </c>
      <c r="D1060" s="588">
        <f t="shared" si="22"/>
        <v>28.83</v>
      </c>
      <c r="E1060" s="371"/>
      <c r="I1060" s="589">
        <v>28.15</v>
      </c>
      <c r="J1060" s="589"/>
      <c r="L1060" s="585" t="s">
        <v>3702</v>
      </c>
      <c r="M1060" s="586">
        <f>IFERROR(VLOOKUP(L1060,REAJUSTE!$O:$R,4,FALSE),"")</f>
        <v>1.024</v>
      </c>
    </row>
    <row r="1061" spans="1:13" ht="24.95" customHeight="1" x14ac:dyDescent="0.2">
      <c r="A1061" s="587">
        <v>42607</v>
      </c>
      <c r="B1061" s="537" t="s">
        <v>615</v>
      </c>
      <c r="C1061" s="169" t="s">
        <v>742</v>
      </c>
      <c r="D1061" s="588">
        <f t="shared" si="22"/>
        <v>107.93</v>
      </c>
      <c r="E1061" s="371"/>
      <c r="I1061" s="589">
        <v>105.4</v>
      </c>
      <c r="J1061" s="589"/>
      <c r="L1061" s="585" t="s">
        <v>3702</v>
      </c>
      <c r="M1061" s="586">
        <f>IFERROR(VLOOKUP(L1061,REAJUSTE!$O:$R,4,FALSE),"")</f>
        <v>1.024</v>
      </c>
    </row>
    <row r="1062" spans="1:13" ht="24.95" customHeight="1" x14ac:dyDescent="0.2">
      <c r="A1062" s="587">
        <v>42608</v>
      </c>
      <c r="B1062" s="537" t="s">
        <v>616</v>
      </c>
      <c r="C1062" s="169" t="s">
        <v>742</v>
      </c>
      <c r="D1062" s="588">
        <f t="shared" si="22"/>
        <v>24.79</v>
      </c>
      <c r="E1062" s="371"/>
      <c r="I1062" s="589">
        <v>24.21</v>
      </c>
      <c r="J1062" s="589"/>
      <c r="L1062" s="585" t="s">
        <v>3702</v>
      </c>
      <c r="M1062" s="586">
        <f>IFERROR(VLOOKUP(L1062,REAJUSTE!$O:$R,4,FALSE),"")</f>
        <v>1.024</v>
      </c>
    </row>
    <row r="1063" spans="1:13" ht="24.95" customHeight="1" x14ac:dyDescent="0.2">
      <c r="A1063" s="587">
        <v>42609</v>
      </c>
      <c r="B1063" s="537" t="s">
        <v>617</v>
      </c>
      <c r="C1063" s="169" t="s">
        <v>741</v>
      </c>
      <c r="D1063" s="588">
        <f t="shared" si="22"/>
        <v>52.97</v>
      </c>
      <c r="E1063" s="371"/>
      <c r="I1063" s="589">
        <v>51.73</v>
      </c>
      <c r="J1063" s="589"/>
      <c r="L1063" s="585" t="s">
        <v>3702</v>
      </c>
      <c r="M1063" s="586">
        <f>IFERROR(VLOOKUP(L1063,REAJUSTE!$O:$R,4,FALSE),"")</f>
        <v>1.024</v>
      </c>
    </row>
    <row r="1064" spans="1:13" ht="24.95" customHeight="1" x14ac:dyDescent="0.2">
      <c r="A1064" s="587">
        <v>42611</v>
      </c>
      <c r="B1064" s="537" t="s">
        <v>618</v>
      </c>
      <c r="C1064" s="169" t="s">
        <v>741</v>
      </c>
      <c r="D1064" s="588">
        <f t="shared" si="22"/>
        <v>476.48</v>
      </c>
      <c r="E1064" s="371" t="s">
        <v>2962</v>
      </c>
      <c r="I1064" s="589">
        <v>465.31</v>
      </c>
      <c r="J1064" s="589"/>
      <c r="L1064" s="585" t="s">
        <v>3702</v>
      </c>
      <c r="M1064" s="586">
        <f>IFERROR(VLOOKUP(L1064,REAJUSTE!$O:$R,4,FALSE),"")</f>
        <v>1.024</v>
      </c>
    </row>
    <row r="1065" spans="1:13" ht="24.95" customHeight="1" x14ac:dyDescent="0.2">
      <c r="A1065" s="587">
        <v>42612</v>
      </c>
      <c r="B1065" s="537" t="s">
        <v>619</v>
      </c>
      <c r="C1065" s="169" t="s">
        <v>741</v>
      </c>
      <c r="D1065" s="588">
        <f t="shared" si="22"/>
        <v>812.81</v>
      </c>
      <c r="E1065" s="371" t="s">
        <v>2962</v>
      </c>
      <c r="I1065" s="589">
        <v>793.76</v>
      </c>
      <c r="J1065" s="589"/>
      <c r="L1065" s="585" t="s">
        <v>3702</v>
      </c>
      <c r="M1065" s="586">
        <f>IFERROR(VLOOKUP(L1065,REAJUSTE!$O:$R,4,FALSE),"")</f>
        <v>1.024</v>
      </c>
    </row>
    <row r="1066" spans="1:13" ht="24.95" customHeight="1" x14ac:dyDescent="0.2">
      <c r="A1066" s="587">
        <v>42613</v>
      </c>
      <c r="B1066" s="537" t="s">
        <v>620</v>
      </c>
      <c r="C1066" s="169" t="s">
        <v>741</v>
      </c>
      <c r="D1066" s="588">
        <f t="shared" si="22"/>
        <v>491.59</v>
      </c>
      <c r="E1066" s="371" t="s">
        <v>2962</v>
      </c>
      <c r="I1066" s="589">
        <v>480.07</v>
      </c>
      <c r="J1066" s="589"/>
      <c r="L1066" s="585" t="s">
        <v>3702</v>
      </c>
      <c r="M1066" s="586">
        <f>IFERROR(VLOOKUP(L1066,REAJUSTE!$O:$R,4,FALSE),"")</f>
        <v>1.024</v>
      </c>
    </row>
    <row r="1067" spans="1:13" ht="24.95" customHeight="1" x14ac:dyDescent="0.2">
      <c r="A1067" s="587">
        <v>42615</v>
      </c>
      <c r="B1067" s="537" t="s">
        <v>621</v>
      </c>
      <c r="C1067" s="169" t="s">
        <v>779</v>
      </c>
      <c r="D1067" s="588">
        <f t="shared" si="22"/>
        <v>250.28</v>
      </c>
      <c r="E1067" s="371" t="s">
        <v>2962</v>
      </c>
      <c r="I1067" s="589">
        <v>244.41</v>
      </c>
      <c r="J1067" s="589"/>
      <c r="L1067" s="585" t="s">
        <v>3702</v>
      </c>
      <c r="M1067" s="586">
        <f>IFERROR(VLOOKUP(L1067,REAJUSTE!$O:$R,4,FALSE),"")</f>
        <v>1.024</v>
      </c>
    </row>
    <row r="1068" spans="1:13" ht="24.95" customHeight="1" x14ac:dyDescent="0.2">
      <c r="A1068" s="587">
        <v>41173</v>
      </c>
      <c r="B1068" s="537" t="s">
        <v>3091</v>
      </c>
      <c r="C1068" s="169" t="s">
        <v>779</v>
      </c>
      <c r="D1068" s="588">
        <f t="shared" si="22"/>
        <v>18.04</v>
      </c>
      <c r="E1068" s="371" t="s">
        <v>2962</v>
      </c>
      <c r="I1068" s="589">
        <v>17.62</v>
      </c>
      <c r="J1068" s="589"/>
      <c r="L1068" s="585" t="s">
        <v>3702</v>
      </c>
      <c r="M1068" s="586">
        <f>IFERROR(VLOOKUP(L1068,REAJUSTE!$O:$R,4,FALSE),"")</f>
        <v>1.024</v>
      </c>
    </row>
    <row r="1069" spans="1:13" ht="24.95" customHeight="1" x14ac:dyDescent="0.2">
      <c r="A1069" s="587">
        <v>41174</v>
      </c>
      <c r="B1069" s="537" t="s">
        <v>3092</v>
      </c>
      <c r="C1069" s="169" t="s">
        <v>779</v>
      </c>
      <c r="D1069" s="588">
        <f t="shared" si="22"/>
        <v>19.23</v>
      </c>
      <c r="E1069" s="371" t="s">
        <v>2962</v>
      </c>
      <c r="I1069" s="589">
        <v>18.78</v>
      </c>
      <c r="J1069" s="589"/>
      <c r="L1069" s="585" t="s">
        <v>3702</v>
      </c>
      <c r="M1069" s="586">
        <f>IFERROR(VLOOKUP(L1069,REAJUSTE!$O:$R,4,FALSE),"")</f>
        <v>1.024</v>
      </c>
    </row>
    <row r="1070" spans="1:13" ht="24.95" customHeight="1" x14ac:dyDescent="0.2">
      <c r="A1070" s="587">
        <v>41175</v>
      </c>
      <c r="B1070" s="537" t="s">
        <v>3093</v>
      </c>
      <c r="C1070" s="169" t="s">
        <v>779</v>
      </c>
      <c r="D1070" s="588">
        <f t="shared" si="22"/>
        <v>23.98</v>
      </c>
      <c r="E1070" s="371" t="s">
        <v>2962</v>
      </c>
      <c r="I1070" s="589">
        <v>23.42</v>
      </c>
      <c r="J1070" s="589"/>
      <c r="L1070" s="585" t="s">
        <v>3702</v>
      </c>
      <c r="M1070" s="586">
        <f>IFERROR(VLOOKUP(L1070,REAJUSTE!$O:$R,4,FALSE),"")</f>
        <v>1.024</v>
      </c>
    </row>
    <row r="1071" spans="1:13" ht="24.95" customHeight="1" x14ac:dyDescent="0.2">
      <c r="A1071" s="587">
        <v>41176</v>
      </c>
      <c r="B1071" s="537" t="s">
        <v>19094</v>
      </c>
      <c r="C1071" s="169" t="s">
        <v>779</v>
      </c>
      <c r="D1071" s="588">
        <f t="shared" si="22"/>
        <v>35.86</v>
      </c>
      <c r="E1071" s="371" t="s">
        <v>2962</v>
      </c>
      <c r="I1071" s="589">
        <v>35.020000000000003</v>
      </c>
      <c r="J1071" s="589"/>
      <c r="L1071" s="585" t="s">
        <v>3702</v>
      </c>
      <c r="M1071" s="586">
        <f>IFERROR(VLOOKUP(L1071,REAJUSTE!$O:$R,4,FALSE),"")</f>
        <v>1.024</v>
      </c>
    </row>
    <row r="1072" spans="1:13" ht="24.95" customHeight="1" x14ac:dyDescent="0.2">
      <c r="A1072" s="587">
        <v>42635</v>
      </c>
      <c r="B1072" s="537" t="s">
        <v>622</v>
      </c>
      <c r="C1072" s="169" t="s">
        <v>15307</v>
      </c>
      <c r="D1072" s="588">
        <f t="shared" si="22"/>
        <v>13391.72</v>
      </c>
      <c r="E1072" s="371"/>
      <c r="I1072" s="590">
        <v>13077.85</v>
      </c>
      <c r="J1072" s="590"/>
      <c r="L1072" s="585" t="s">
        <v>3702</v>
      </c>
      <c r="M1072" s="586">
        <f>IFERROR(VLOOKUP(L1072,REAJUSTE!$O:$R,4,FALSE),"")</f>
        <v>1.024</v>
      </c>
    </row>
    <row r="1073" spans="1:13" ht="24.95" customHeight="1" x14ac:dyDescent="0.2">
      <c r="A1073" s="587">
        <v>40628</v>
      </c>
      <c r="B1073" s="537" t="s">
        <v>623</v>
      </c>
      <c r="C1073" s="169" t="s">
        <v>15307</v>
      </c>
      <c r="D1073" s="588">
        <f t="shared" si="22"/>
        <v>26732.22</v>
      </c>
      <c r="E1073" s="371"/>
      <c r="I1073" s="590">
        <v>26105.68</v>
      </c>
      <c r="J1073" s="590"/>
      <c r="L1073" s="585" t="s">
        <v>3702</v>
      </c>
      <c r="M1073" s="586">
        <f>IFERROR(VLOOKUP(L1073,REAJUSTE!$O:$R,4,FALSE),"")</f>
        <v>1.024</v>
      </c>
    </row>
    <row r="1074" spans="1:13" ht="24.95" customHeight="1" x14ac:dyDescent="0.2">
      <c r="A1074" s="587">
        <v>40619</v>
      </c>
      <c r="B1074" s="537" t="s">
        <v>624</v>
      </c>
      <c r="C1074" s="169" t="s">
        <v>15307</v>
      </c>
      <c r="D1074" s="588">
        <f t="shared" si="22"/>
        <v>24858.53</v>
      </c>
      <c r="E1074" s="371"/>
      <c r="I1074" s="590">
        <v>24275.91</v>
      </c>
      <c r="J1074" s="590"/>
      <c r="L1074" s="585" t="s">
        <v>3702</v>
      </c>
      <c r="M1074" s="586">
        <f>IFERROR(VLOOKUP(L1074,REAJUSTE!$O:$R,4,FALSE),"")</f>
        <v>1.024</v>
      </c>
    </row>
    <row r="1075" spans="1:13" ht="24.95" customHeight="1" x14ac:dyDescent="0.2">
      <c r="A1075" s="587">
        <v>41087</v>
      </c>
      <c r="B1075" s="537" t="s">
        <v>625</v>
      </c>
      <c r="C1075" s="169" t="s">
        <v>15307</v>
      </c>
      <c r="D1075" s="588">
        <f t="shared" si="22"/>
        <v>1307.05</v>
      </c>
      <c r="E1075" s="371"/>
      <c r="I1075" s="590">
        <v>1276.42</v>
      </c>
      <c r="J1075" s="590"/>
      <c r="L1075" s="585" t="s">
        <v>3702</v>
      </c>
      <c r="M1075" s="586">
        <f>IFERROR(VLOOKUP(L1075,REAJUSTE!$O:$R,4,FALSE),"")</f>
        <v>1.024</v>
      </c>
    </row>
    <row r="1076" spans="1:13" ht="24.95" customHeight="1" x14ac:dyDescent="0.2">
      <c r="A1076" s="587">
        <v>42676</v>
      </c>
      <c r="B1076" s="537" t="s">
        <v>15648</v>
      </c>
      <c r="C1076" s="169" t="s">
        <v>779</v>
      </c>
      <c r="D1076" s="588">
        <f t="shared" si="22"/>
        <v>12113.6</v>
      </c>
      <c r="E1076" s="371" t="s">
        <v>2962</v>
      </c>
      <c r="I1076" s="590">
        <v>11829.69</v>
      </c>
      <c r="J1076" s="590"/>
      <c r="L1076" s="585" t="s">
        <v>3702</v>
      </c>
      <c r="M1076" s="586">
        <f>IFERROR(VLOOKUP(L1076,REAJUSTE!$O:$R,4,FALSE),"")</f>
        <v>1.024</v>
      </c>
    </row>
    <row r="1077" spans="1:13" ht="24.95" customHeight="1" x14ac:dyDescent="0.2">
      <c r="A1077" s="587">
        <v>42677</v>
      </c>
      <c r="B1077" s="537" t="s">
        <v>15649</v>
      </c>
      <c r="C1077" s="169" t="s">
        <v>779</v>
      </c>
      <c r="D1077" s="588">
        <f t="shared" si="22"/>
        <v>8430.5499999999993</v>
      </c>
      <c r="E1077" s="371" t="s">
        <v>2962</v>
      </c>
      <c r="I1077" s="590">
        <v>8232.9599999999991</v>
      </c>
      <c r="J1077" s="590"/>
      <c r="L1077" s="585" t="s">
        <v>3702</v>
      </c>
      <c r="M1077" s="586">
        <f>IFERROR(VLOOKUP(L1077,REAJUSTE!$O:$R,4,FALSE),"")</f>
        <v>1.024</v>
      </c>
    </row>
    <row r="1078" spans="1:13" ht="24.95" customHeight="1" x14ac:dyDescent="0.2">
      <c r="A1078" s="587">
        <v>42678</v>
      </c>
      <c r="B1078" s="537" t="s">
        <v>626</v>
      </c>
      <c r="C1078" s="169" t="s">
        <v>742</v>
      </c>
      <c r="D1078" s="588">
        <f t="shared" si="22"/>
        <v>6.34</v>
      </c>
      <c r="E1078" s="371"/>
      <c r="I1078" s="589">
        <v>6.19</v>
      </c>
      <c r="J1078" s="589"/>
      <c r="L1078" s="585" t="s">
        <v>3702</v>
      </c>
      <c r="M1078" s="586">
        <f>IFERROR(VLOOKUP(L1078,REAJUSTE!$O:$R,4,FALSE),"")</f>
        <v>1.024</v>
      </c>
    </row>
    <row r="1079" spans="1:13" ht="24.95" customHeight="1" x14ac:dyDescent="0.2">
      <c r="A1079" s="587">
        <v>41159</v>
      </c>
      <c r="B1079" s="537" t="s">
        <v>15650</v>
      </c>
      <c r="C1079" s="169" t="s">
        <v>15307</v>
      </c>
      <c r="D1079" s="588">
        <f t="shared" si="22"/>
        <v>3016.9</v>
      </c>
      <c r="E1079" s="371"/>
      <c r="I1079" s="590">
        <v>2946.19</v>
      </c>
      <c r="J1079" s="590"/>
      <c r="L1079" s="585" t="s">
        <v>3702</v>
      </c>
      <c r="M1079" s="586">
        <f>IFERROR(VLOOKUP(L1079,REAJUSTE!$O:$R,4,FALSE),"")</f>
        <v>1.024</v>
      </c>
    </row>
    <row r="1080" spans="1:13" ht="24.95" customHeight="1" x14ac:dyDescent="0.2">
      <c r="A1080" s="587">
        <v>41144</v>
      </c>
      <c r="B1080" s="537" t="s">
        <v>15651</v>
      </c>
      <c r="C1080" s="169" t="s">
        <v>15307</v>
      </c>
      <c r="D1080" s="588">
        <f t="shared" si="22"/>
        <v>2220.23</v>
      </c>
      <c r="E1080" s="371"/>
      <c r="I1080" s="590">
        <v>2168.19</v>
      </c>
      <c r="J1080" s="590"/>
      <c r="L1080" s="585" t="s">
        <v>3702</v>
      </c>
      <c r="M1080" s="586">
        <f>IFERROR(VLOOKUP(L1080,REAJUSTE!$O:$R,4,FALSE),"")</f>
        <v>1.024</v>
      </c>
    </row>
    <row r="1081" spans="1:13" ht="24.95" customHeight="1" x14ac:dyDescent="0.2">
      <c r="A1081" s="587">
        <v>41158</v>
      </c>
      <c r="B1081" s="537" t="s">
        <v>3094</v>
      </c>
      <c r="C1081" s="169" t="s">
        <v>15307</v>
      </c>
      <c r="D1081" s="588">
        <f t="shared" si="22"/>
        <v>2588.2199999999998</v>
      </c>
      <c r="E1081" s="371"/>
      <c r="I1081" s="590">
        <v>2527.56</v>
      </c>
      <c r="J1081" s="590"/>
      <c r="L1081" s="585" t="s">
        <v>3702</v>
      </c>
      <c r="M1081" s="586">
        <f>IFERROR(VLOOKUP(L1081,REAJUSTE!$O:$R,4,FALSE),"")</f>
        <v>1.024</v>
      </c>
    </row>
    <row r="1082" spans="1:13" ht="24.95" customHeight="1" x14ac:dyDescent="0.2">
      <c r="A1082" s="587">
        <v>41160</v>
      </c>
      <c r="B1082" s="537" t="s">
        <v>3095</v>
      </c>
      <c r="C1082" s="169" t="s">
        <v>15307</v>
      </c>
      <c r="D1082" s="588">
        <f t="shared" si="22"/>
        <v>3838.34</v>
      </c>
      <c r="E1082" s="371"/>
      <c r="I1082" s="590">
        <v>3748.38</v>
      </c>
      <c r="J1082" s="590"/>
      <c r="L1082" s="585" t="s">
        <v>3702</v>
      </c>
      <c r="M1082" s="586">
        <f>IFERROR(VLOOKUP(L1082,REAJUSTE!$O:$R,4,FALSE),"")</f>
        <v>1.024</v>
      </c>
    </row>
    <row r="1083" spans="1:13" ht="24.95" customHeight="1" x14ac:dyDescent="0.2">
      <c r="A1083" s="587">
        <v>41101</v>
      </c>
      <c r="B1083" s="537" t="s">
        <v>15652</v>
      </c>
      <c r="C1083" s="169" t="s">
        <v>15307</v>
      </c>
      <c r="D1083" s="588">
        <f t="shared" si="22"/>
        <v>1864.92</v>
      </c>
      <c r="E1083" s="371"/>
      <c r="I1083" s="590">
        <v>1821.21</v>
      </c>
      <c r="J1083" s="590"/>
      <c r="L1083" s="585" t="s">
        <v>3702</v>
      </c>
      <c r="M1083" s="586">
        <f>IFERROR(VLOOKUP(L1083,REAJUSTE!$O:$R,4,FALSE),"")</f>
        <v>1.024</v>
      </c>
    </row>
    <row r="1084" spans="1:13" ht="24.95" customHeight="1" x14ac:dyDescent="0.2">
      <c r="A1084" s="587">
        <v>42679</v>
      </c>
      <c r="B1084" s="537" t="s">
        <v>627</v>
      </c>
      <c r="C1084" s="169" t="s">
        <v>15307</v>
      </c>
      <c r="D1084" s="588">
        <f t="shared" si="22"/>
        <v>4149.74</v>
      </c>
      <c r="E1084" s="371"/>
      <c r="I1084" s="590">
        <v>4052.48</v>
      </c>
      <c r="J1084" s="590"/>
      <c r="L1084" s="585" t="s">
        <v>3702</v>
      </c>
      <c r="M1084" s="586">
        <f>IFERROR(VLOOKUP(L1084,REAJUSTE!$O:$R,4,FALSE),"")</f>
        <v>1.024</v>
      </c>
    </row>
    <row r="1085" spans="1:13" ht="24.95" customHeight="1" x14ac:dyDescent="0.2">
      <c r="A1085" s="587">
        <v>42680</v>
      </c>
      <c r="B1085" s="537" t="s">
        <v>3096</v>
      </c>
      <c r="C1085" s="169" t="s">
        <v>15307</v>
      </c>
      <c r="D1085" s="588">
        <f t="shared" si="22"/>
        <v>4480.5600000000004</v>
      </c>
      <c r="E1085" s="371"/>
      <c r="I1085" s="590">
        <v>4375.55</v>
      </c>
      <c r="J1085" s="590"/>
      <c r="L1085" s="585" t="s">
        <v>3702</v>
      </c>
      <c r="M1085" s="586">
        <f>IFERROR(VLOOKUP(L1085,REAJUSTE!$O:$R,4,FALSE),"")</f>
        <v>1.024</v>
      </c>
    </row>
    <row r="1086" spans="1:13" ht="24.95" customHeight="1" x14ac:dyDescent="0.2">
      <c r="A1086" s="587">
        <v>42681</v>
      </c>
      <c r="B1086" s="537" t="s">
        <v>3097</v>
      </c>
      <c r="C1086" s="169" t="s">
        <v>15307</v>
      </c>
      <c r="D1086" s="588">
        <f t="shared" si="22"/>
        <v>5503.69</v>
      </c>
      <c r="E1086" s="371"/>
      <c r="I1086" s="590">
        <v>5374.7</v>
      </c>
      <c r="J1086" s="590"/>
      <c r="L1086" s="585" t="s">
        <v>3702</v>
      </c>
      <c r="M1086" s="586">
        <f>IFERROR(VLOOKUP(L1086,REAJUSTE!$O:$R,4,FALSE),"")</f>
        <v>1.024</v>
      </c>
    </row>
    <row r="1087" spans="1:13" ht="24.95" customHeight="1" x14ac:dyDescent="0.2">
      <c r="A1087" s="587">
        <v>42682</v>
      </c>
      <c r="B1087" s="537" t="s">
        <v>3098</v>
      </c>
      <c r="C1087" s="169" t="s">
        <v>15307</v>
      </c>
      <c r="D1087" s="588">
        <f t="shared" si="22"/>
        <v>2103.46</v>
      </c>
      <c r="E1087" s="371" t="s">
        <v>2962</v>
      </c>
      <c r="I1087" s="590">
        <v>2054.16</v>
      </c>
      <c r="J1087" s="590"/>
      <c r="L1087" s="585" t="s">
        <v>3702</v>
      </c>
      <c r="M1087" s="586">
        <f>IFERROR(VLOOKUP(L1087,REAJUSTE!$O:$R,4,FALSE),"")</f>
        <v>1.024</v>
      </c>
    </row>
    <row r="1088" spans="1:13" ht="24.95" customHeight="1" x14ac:dyDescent="0.2">
      <c r="A1088" s="587">
        <v>41334</v>
      </c>
      <c r="B1088" s="537" t="s">
        <v>3099</v>
      </c>
      <c r="C1088" s="169" t="s">
        <v>15307</v>
      </c>
      <c r="D1088" s="588">
        <f t="shared" si="22"/>
        <v>2649.61</v>
      </c>
      <c r="E1088" s="371" t="s">
        <v>2962</v>
      </c>
      <c r="I1088" s="590">
        <v>2587.5100000000002</v>
      </c>
      <c r="J1088" s="590"/>
      <c r="L1088" s="585" t="s">
        <v>3702</v>
      </c>
      <c r="M1088" s="586">
        <f>IFERROR(VLOOKUP(L1088,REAJUSTE!$O:$R,4,FALSE),"")</f>
        <v>1.024</v>
      </c>
    </row>
    <row r="1089" spans="1:13" ht="24.95" customHeight="1" x14ac:dyDescent="0.2">
      <c r="A1089" s="587">
        <v>42683</v>
      </c>
      <c r="B1089" s="537" t="s">
        <v>3100</v>
      </c>
      <c r="C1089" s="169" t="s">
        <v>15307</v>
      </c>
      <c r="D1089" s="588">
        <f t="shared" si="22"/>
        <v>2085.16</v>
      </c>
      <c r="E1089" s="371" t="s">
        <v>2962</v>
      </c>
      <c r="I1089" s="590">
        <v>2036.29</v>
      </c>
      <c r="J1089" s="590"/>
      <c r="L1089" s="585" t="s">
        <v>3702</v>
      </c>
      <c r="M1089" s="586">
        <f>IFERROR(VLOOKUP(L1089,REAJUSTE!$O:$R,4,FALSE),"")</f>
        <v>1.024</v>
      </c>
    </row>
    <row r="1090" spans="1:13" ht="24.95" customHeight="1" x14ac:dyDescent="0.2">
      <c r="A1090" s="587">
        <v>42684</v>
      </c>
      <c r="B1090" s="537" t="s">
        <v>3101</v>
      </c>
      <c r="C1090" s="169" t="s">
        <v>15307</v>
      </c>
      <c r="D1090" s="588">
        <f t="shared" si="22"/>
        <v>3237.37</v>
      </c>
      <c r="E1090" s="371" t="s">
        <v>2962</v>
      </c>
      <c r="I1090" s="590">
        <v>3161.49</v>
      </c>
      <c r="J1090" s="590"/>
      <c r="L1090" s="585" t="s">
        <v>3702</v>
      </c>
      <c r="M1090" s="586">
        <f>IFERROR(VLOOKUP(L1090,REAJUSTE!$O:$R,4,FALSE),"")</f>
        <v>1.024</v>
      </c>
    </row>
    <row r="1091" spans="1:13" ht="24.95" customHeight="1" x14ac:dyDescent="0.2">
      <c r="A1091" s="587">
        <v>42685</v>
      </c>
      <c r="B1091" s="537" t="s">
        <v>3102</v>
      </c>
      <c r="C1091" s="169" t="s">
        <v>15307</v>
      </c>
      <c r="D1091" s="588">
        <f t="shared" si="22"/>
        <v>4022.14</v>
      </c>
      <c r="E1091" s="371" t="s">
        <v>2962</v>
      </c>
      <c r="I1091" s="590">
        <v>3927.87</v>
      </c>
      <c r="J1091" s="590"/>
      <c r="L1091" s="585" t="s">
        <v>3702</v>
      </c>
      <c r="M1091" s="586">
        <f>IFERROR(VLOOKUP(L1091,REAJUSTE!$O:$R,4,FALSE),"")</f>
        <v>1.024</v>
      </c>
    </row>
    <row r="1092" spans="1:13" ht="24.95" customHeight="1" x14ac:dyDescent="0.2">
      <c r="A1092" s="587">
        <v>42686</v>
      </c>
      <c r="B1092" s="537" t="s">
        <v>3103</v>
      </c>
      <c r="C1092" s="169" t="s">
        <v>15307</v>
      </c>
      <c r="D1092" s="588">
        <f t="shared" si="22"/>
        <v>4776.95</v>
      </c>
      <c r="E1092" s="371" t="s">
        <v>2962</v>
      </c>
      <c r="I1092" s="590">
        <v>4664.99</v>
      </c>
      <c r="J1092" s="590"/>
      <c r="L1092" s="585" t="s">
        <v>3702</v>
      </c>
      <c r="M1092" s="586">
        <f>IFERROR(VLOOKUP(L1092,REAJUSTE!$O:$R,4,FALSE),"")</f>
        <v>1.024</v>
      </c>
    </row>
    <row r="1093" spans="1:13" ht="24.95" customHeight="1" x14ac:dyDescent="0.2">
      <c r="A1093" s="587">
        <v>41162</v>
      </c>
      <c r="B1093" s="537" t="s">
        <v>15653</v>
      </c>
      <c r="C1093" s="169" t="s">
        <v>15307</v>
      </c>
      <c r="D1093" s="588">
        <f t="shared" si="22"/>
        <v>1959.46</v>
      </c>
      <c r="E1093" s="371"/>
      <c r="I1093" s="590">
        <v>1913.54</v>
      </c>
      <c r="J1093" s="590"/>
      <c r="L1093" s="585" t="s">
        <v>3702</v>
      </c>
      <c r="M1093" s="586">
        <f>IFERROR(VLOOKUP(L1093,REAJUSTE!$O:$R,4,FALSE),"")</f>
        <v>1.024</v>
      </c>
    </row>
    <row r="1094" spans="1:13" ht="24.95" customHeight="1" x14ac:dyDescent="0.2">
      <c r="A1094" s="587">
        <v>41163</v>
      </c>
      <c r="B1094" s="537" t="s">
        <v>3104</v>
      </c>
      <c r="C1094" s="169" t="s">
        <v>15307</v>
      </c>
      <c r="D1094" s="588">
        <f t="shared" si="22"/>
        <v>2344.0700000000002</v>
      </c>
      <c r="E1094" s="371"/>
      <c r="I1094" s="590">
        <v>2289.13</v>
      </c>
      <c r="J1094" s="590"/>
      <c r="L1094" s="585" t="s">
        <v>3702</v>
      </c>
      <c r="M1094" s="586">
        <f>IFERROR(VLOOKUP(L1094,REAJUSTE!$O:$R,4,FALSE),"")</f>
        <v>1.024</v>
      </c>
    </row>
    <row r="1095" spans="1:13" ht="24.95" customHeight="1" x14ac:dyDescent="0.2">
      <c r="A1095" s="587">
        <v>41164</v>
      </c>
      <c r="B1095" s="537" t="s">
        <v>3105</v>
      </c>
      <c r="C1095" s="169" t="s">
        <v>15307</v>
      </c>
      <c r="D1095" s="588">
        <f t="shared" si="22"/>
        <v>2854.12</v>
      </c>
      <c r="E1095" s="371"/>
      <c r="I1095" s="590">
        <v>2787.23</v>
      </c>
      <c r="J1095" s="590"/>
      <c r="L1095" s="585" t="s">
        <v>3702</v>
      </c>
      <c r="M1095" s="586">
        <f>IFERROR(VLOOKUP(L1095,REAJUSTE!$O:$R,4,FALSE),"")</f>
        <v>1.024</v>
      </c>
    </row>
    <row r="1096" spans="1:13" ht="24.95" customHeight="1" x14ac:dyDescent="0.2">
      <c r="A1096" s="587">
        <v>41165</v>
      </c>
      <c r="B1096" s="537" t="s">
        <v>3106</v>
      </c>
      <c r="C1096" s="169" t="s">
        <v>15307</v>
      </c>
      <c r="D1096" s="588">
        <f t="shared" si="22"/>
        <v>3185.06</v>
      </c>
      <c r="E1096" s="371"/>
      <c r="I1096" s="590">
        <v>3110.41</v>
      </c>
      <c r="J1096" s="590"/>
      <c r="L1096" s="585" t="s">
        <v>3702</v>
      </c>
      <c r="M1096" s="586">
        <f>IFERROR(VLOOKUP(L1096,REAJUSTE!$O:$R,4,FALSE),"")</f>
        <v>1.024</v>
      </c>
    </row>
    <row r="1097" spans="1:13" ht="24.95" customHeight="1" x14ac:dyDescent="0.2">
      <c r="A1097" s="587">
        <v>41166</v>
      </c>
      <c r="B1097" s="537" t="s">
        <v>3107</v>
      </c>
      <c r="C1097" s="169" t="s">
        <v>15307</v>
      </c>
      <c r="D1097" s="588">
        <f t="shared" si="22"/>
        <v>3901.46</v>
      </c>
      <c r="E1097" s="371"/>
      <c r="I1097" s="590">
        <v>3810.02</v>
      </c>
      <c r="J1097" s="590"/>
      <c r="L1097" s="585" t="s">
        <v>3702</v>
      </c>
      <c r="M1097" s="586">
        <f>IFERROR(VLOOKUP(L1097,REAJUSTE!$O:$R,4,FALSE),"")</f>
        <v>1.024</v>
      </c>
    </row>
    <row r="1098" spans="1:13" ht="24.95" customHeight="1" x14ac:dyDescent="0.2">
      <c r="A1098" s="587">
        <v>42687</v>
      </c>
      <c r="B1098" s="537" t="s">
        <v>3108</v>
      </c>
      <c r="C1098" s="169" t="s">
        <v>15307</v>
      </c>
      <c r="D1098" s="588">
        <f t="shared" si="22"/>
        <v>1377.35</v>
      </c>
      <c r="E1098" s="371"/>
      <c r="I1098" s="590">
        <v>1345.07</v>
      </c>
      <c r="J1098" s="590"/>
      <c r="L1098" s="585" t="s">
        <v>3702</v>
      </c>
      <c r="M1098" s="586">
        <f>IFERROR(VLOOKUP(L1098,REAJUSTE!$O:$R,4,FALSE),"")</f>
        <v>1.024</v>
      </c>
    </row>
    <row r="1099" spans="1:13" ht="24.95" customHeight="1" x14ac:dyDescent="0.2">
      <c r="A1099" s="587">
        <v>42688</v>
      </c>
      <c r="B1099" s="537" t="s">
        <v>3109</v>
      </c>
      <c r="C1099" s="169" t="s">
        <v>15307</v>
      </c>
      <c r="D1099" s="588">
        <f t="shared" si="22"/>
        <v>1741.96</v>
      </c>
      <c r="E1099" s="371"/>
      <c r="I1099" s="590">
        <v>1701.13</v>
      </c>
      <c r="J1099" s="590"/>
      <c r="L1099" s="585" t="s">
        <v>3702</v>
      </c>
      <c r="M1099" s="586">
        <f>IFERROR(VLOOKUP(L1099,REAJUSTE!$O:$R,4,FALSE),"")</f>
        <v>1.024</v>
      </c>
    </row>
    <row r="1100" spans="1:13" ht="24.95" customHeight="1" x14ac:dyDescent="0.2">
      <c r="A1100" s="587">
        <v>42689</v>
      </c>
      <c r="B1100" s="537" t="s">
        <v>3110</v>
      </c>
      <c r="C1100" s="169" t="s">
        <v>15307</v>
      </c>
      <c r="D1100" s="588">
        <f t="shared" si="22"/>
        <v>2191.1799999999998</v>
      </c>
      <c r="E1100" s="371"/>
      <c r="I1100" s="590">
        <v>2139.8200000000002</v>
      </c>
      <c r="J1100" s="590"/>
      <c r="L1100" s="585" t="s">
        <v>3702</v>
      </c>
      <c r="M1100" s="586">
        <f>IFERROR(VLOOKUP(L1100,REAJUSTE!$O:$R,4,FALSE),"")</f>
        <v>1.024</v>
      </c>
    </row>
    <row r="1101" spans="1:13" ht="24.95" customHeight="1" x14ac:dyDescent="0.2">
      <c r="A1101" s="587">
        <v>42690</v>
      </c>
      <c r="B1101" s="537" t="s">
        <v>3111</v>
      </c>
      <c r="C1101" s="169" t="s">
        <v>15307</v>
      </c>
      <c r="D1101" s="588">
        <f t="shared" si="22"/>
        <v>3491.79</v>
      </c>
      <c r="E1101" s="371"/>
      <c r="I1101" s="590">
        <v>3409.95</v>
      </c>
      <c r="J1101" s="590"/>
      <c r="L1101" s="585" t="s">
        <v>3702</v>
      </c>
      <c r="M1101" s="586">
        <f>IFERROR(VLOOKUP(L1101,REAJUSTE!$O:$R,4,FALSE),"")</f>
        <v>1.024</v>
      </c>
    </row>
    <row r="1102" spans="1:13" ht="24.95" customHeight="1" x14ac:dyDescent="0.2">
      <c r="A1102" s="587">
        <v>42691</v>
      </c>
      <c r="B1102" s="537" t="s">
        <v>761</v>
      </c>
      <c r="C1102" s="169" t="s">
        <v>15307</v>
      </c>
      <c r="D1102" s="588">
        <f t="shared" si="22"/>
        <v>7862.92</v>
      </c>
      <c r="E1102" s="371" t="s">
        <v>2962</v>
      </c>
      <c r="I1102" s="590">
        <v>7678.63</v>
      </c>
      <c r="J1102" s="590"/>
      <c r="L1102" s="585" t="s">
        <v>3702</v>
      </c>
      <c r="M1102" s="586">
        <f>IFERROR(VLOOKUP(L1102,REAJUSTE!$O:$R,4,FALSE),"")</f>
        <v>1.024</v>
      </c>
    </row>
    <row r="1103" spans="1:13" ht="24.95" customHeight="1" x14ac:dyDescent="0.2">
      <c r="A1103" s="587">
        <v>42693</v>
      </c>
      <c r="B1103" s="537" t="s">
        <v>628</v>
      </c>
      <c r="C1103" s="169" t="s">
        <v>779</v>
      </c>
      <c r="D1103" s="588">
        <f t="shared" si="22"/>
        <v>3592.81</v>
      </c>
      <c r="E1103" s="371"/>
      <c r="I1103" s="590">
        <v>3508.6</v>
      </c>
      <c r="J1103" s="590"/>
      <c r="L1103" s="585" t="s">
        <v>3702</v>
      </c>
      <c r="M1103" s="586">
        <f>IFERROR(VLOOKUP(L1103,REAJUSTE!$O:$R,4,FALSE),"")</f>
        <v>1.024</v>
      </c>
    </row>
    <row r="1104" spans="1:13" ht="24.95" customHeight="1" x14ac:dyDescent="0.2">
      <c r="A1104" s="587">
        <v>42692</v>
      </c>
      <c r="B1104" s="537" t="s">
        <v>629</v>
      </c>
      <c r="C1104" s="169" t="s">
        <v>15307</v>
      </c>
      <c r="D1104" s="588">
        <f t="shared" si="22"/>
        <v>606.16999999999996</v>
      </c>
      <c r="E1104" s="371"/>
      <c r="I1104" s="589">
        <v>591.96</v>
      </c>
      <c r="J1104" s="589"/>
      <c r="L1104" s="585" t="s">
        <v>3702</v>
      </c>
      <c r="M1104" s="586">
        <f>IFERROR(VLOOKUP(L1104,REAJUSTE!$O:$R,4,FALSE),"")</f>
        <v>1.024</v>
      </c>
    </row>
    <row r="1105" spans="1:13" ht="24.95" customHeight="1" x14ac:dyDescent="0.2">
      <c r="A1105" s="587">
        <v>41085</v>
      </c>
      <c r="B1105" s="537" t="s">
        <v>630</v>
      </c>
      <c r="C1105" s="169" t="s">
        <v>15307</v>
      </c>
      <c r="D1105" s="588">
        <f t="shared" si="22"/>
        <v>1414.24</v>
      </c>
      <c r="E1105" s="371"/>
      <c r="I1105" s="590">
        <v>1381.09</v>
      </c>
      <c r="J1105" s="590"/>
      <c r="L1105" s="585" t="s">
        <v>3702</v>
      </c>
      <c r="M1105" s="586">
        <f>IFERROR(VLOOKUP(L1105,REAJUSTE!$O:$R,4,FALSE),"")</f>
        <v>1.024</v>
      </c>
    </row>
    <row r="1106" spans="1:13" ht="24.95" customHeight="1" x14ac:dyDescent="0.2">
      <c r="A1106" s="587">
        <v>42694</v>
      </c>
      <c r="B1106" s="537" t="s">
        <v>631</v>
      </c>
      <c r="C1106" s="169" t="s">
        <v>15307</v>
      </c>
      <c r="D1106" s="588">
        <f t="shared" si="22"/>
        <v>706.02</v>
      </c>
      <c r="E1106" s="371" t="s">
        <v>2962</v>
      </c>
      <c r="I1106" s="589">
        <v>689.47</v>
      </c>
      <c r="J1106" s="589"/>
      <c r="L1106" s="585" t="s">
        <v>3702</v>
      </c>
      <c r="M1106" s="586">
        <f>IFERROR(VLOOKUP(L1106,REAJUSTE!$O:$R,4,FALSE),"")</f>
        <v>1.024</v>
      </c>
    </row>
    <row r="1107" spans="1:13" ht="24.95" customHeight="1" x14ac:dyDescent="0.2">
      <c r="A1107" s="587">
        <v>41241</v>
      </c>
      <c r="B1107" s="537" t="s">
        <v>3648</v>
      </c>
      <c r="C1107" s="169" t="s">
        <v>15307</v>
      </c>
      <c r="D1107" s="588">
        <f t="shared" si="22"/>
        <v>1458.86</v>
      </c>
      <c r="E1107" s="371" t="s">
        <v>2962</v>
      </c>
      <c r="I1107" s="590">
        <v>1424.67</v>
      </c>
      <c r="J1107" s="590"/>
      <c r="L1107" s="585" t="s">
        <v>3702</v>
      </c>
      <c r="M1107" s="586">
        <f>IFERROR(VLOOKUP(L1107,REAJUSTE!$O:$R,4,FALSE),"")</f>
        <v>1.024</v>
      </c>
    </row>
    <row r="1108" spans="1:13" ht="24.95" customHeight="1" x14ac:dyDescent="0.2">
      <c r="A1108" s="587">
        <v>42697</v>
      </c>
      <c r="B1108" s="537" t="s">
        <v>632</v>
      </c>
      <c r="C1108" s="169" t="s">
        <v>779</v>
      </c>
      <c r="D1108" s="588">
        <f t="shared" si="22"/>
        <v>675.66</v>
      </c>
      <c r="E1108" s="371" t="s">
        <v>2962</v>
      </c>
      <c r="I1108" s="589">
        <v>659.82</v>
      </c>
      <c r="J1108" s="589"/>
      <c r="L1108" s="585" t="s">
        <v>3702</v>
      </c>
      <c r="M1108" s="586">
        <f>IFERROR(VLOOKUP(L1108,REAJUSTE!$O:$R,4,FALSE),"")</f>
        <v>1.024</v>
      </c>
    </row>
    <row r="1109" spans="1:13" ht="24.95" customHeight="1" x14ac:dyDescent="0.2">
      <c r="A1109" s="587">
        <v>42698</v>
      </c>
      <c r="B1109" s="537" t="s">
        <v>15654</v>
      </c>
      <c r="C1109" s="169" t="s">
        <v>779</v>
      </c>
      <c r="D1109" s="588">
        <f t="shared" si="22"/>
        <v>196.01</v>
      </c>
      <c r="E1109" s="371" t="s">
        <v>2962</v>
      </c>
      <c r="I1109" s="589">
        <v>191.42</v>
      </c>
      <c r="J1109" s="589"/>
      <c r="L1109" s="585" t="s">
        <v>3702</v>
      </c>
      <c r="M1109" s="586">
        <f>IFERROR(VLOOKUP(L1109,REAJUSTE!$O:$R,4,FALSE),"")</f>
        <v>1.024</v>
      </c>
    </row>
    <row r="1110" spans="1:13" ht="24.95" customHeight="1" x14ac:dyDescent="0.2">
      <c r="A1110" s="587">
        <v>42699</v>
      </c>
      <c r="B1110" s="537" t="s">
        <v>633</v>
      </c>
      <c r="C1110" s="169" t="s">
        <v>779</v>
      </c>
      <c r="D1110" s="588">
        <f t="shared" si="22"/>
        <v>255.25</v>
      </c>
      <c r="E1110" s="371"/>
      <c r="I1110" s="589">
        <v>249.27</v>
      </c>
      <c r="J1110" s="589"/>
      <c r="L1110" s="585" t="s">
        <v>3702</v>
      </c>
      <c r="M1110" s="586">
        <f>IFERROR(VLOOKUP(L1110,REAJUSTE!$O:$R,4,FALSE),"")</f>
        <v>1.024</v>
      </c>
    </row>
    <row r="1111" spans="1:13" ht="24.95" customHeight="1" x14ac:dyDescent="0.2">
      <c r="A1111" s="587">
        <v>42700</v>
      </c>
      <c r="B1111" s="537" t="s">
        <v>634</v>
      </c>
      <c r="C1111" s="169" t="s">
        <v>779</v>
      </c>
      <c r="D1111" s="588">
        <f t="shared" si="22"/>
        <v>179.49</v>
      </c>
      <c r="E1111" s="371" t="s">
        <v>2962</v>
      </c>
      <c r="I1111" s="589">
        <v>175.28</v>
      </c>
      <c r="J1111" s="589"/>
      <c r="L1111" s="585" t="s">
        <v>3702</v>
      </c>
      <c r="M1111" s="586">
        <f>IFERROR(VLOOKUP(L1111,REAJUSTE!$O:$R,4,FALSE),"")</f>
        <v>1.024</v>
      </c>
    </row>
    <row r="1112" spans="1:13" ht="24.95" customHeight="1" x14ac:dyDescent="0.2">
      <c r="A1112" s="587">
        <v>42701</v>
      </c>
      <c r="B1112" s="537" t="s">
        <v>3112</v>
      </c>
      <c r="C1112" s="169" t="s">
        <v>742</v>
      </c>
      <c r="D1112" s="588">
        <f t="shared" si="22"/>
        <v>39.29</v>
      </c>
      <c r="E1112" s="371"/>
      <c r="I1112" s="589">
        <v>38.369999999999997</v>
      </c>
      <c r="J1112" s="589"/>
      <c r="L1112" s="585" t="s">
        <v>3702</v>
      </c>
      <c r="M1112" s="586">
        <f>IFERROR(VLOOKUP(L1112,REAJUSTE!$O:$R,4,FALSE),"")</f>
        <v>1.024</v>
      </c>
    </row>
    <row r="1113" spans="1:13" ht="24.95" customHeight="1" x14ac:dyDescent="0.2">
      <c r="A1113" s="587">
        <v>42703</v>
      </c>
      <c r="B1113" s="537" t="s">
        <v>15655</v>
      </c>
      <c r="C1113" s="169" t="s">
        <v>742</v>
      </c>
      <c r="D1113" s="588">
        <f t="shared" si="22"/>
        <v>92.85</v>
      </c>
      <c r="E1113" s="371"/>
      <c r="I1113" s="589">
        <v>90.67</v>
      </c>
      <c r="J1113" s="589"/>
      <c r="L1113" s="585" t="s">
        <v>3702</v>
      </c>
      <c r="M1113" s="586">
        <f>IFERROR(VLOOKUP(L1113,REAJUSTE!$O:$R,4,FALSE),"")</f>
        <v>1.024</v>
      </c>
    </row>
    <row r="1114" spans="1:13" ht="24.95" customHeight="1" x14ac:dyDescent="0.2">
      <c r="A1114" s="587">
        <v>42704</v>
      </c>
      <c r="B1114" s="537" t="s">
        <v>635</v>
      </c>
      <c r="C1114" s="169" t="s">
        <v>742</v>
      </c>
      <c r="D1114" s="588">
        <f t="shared" si="22"/>
        <v>6.2</v>
      </c>
      <c r="E1114" s="371"/>
      <c r="I1114" s="589">
        <v>6.05</v>
      </c>
      <c r="J1114" s="589"/>
      <c r="L1114" s="585" t="s">
        <v>3702</v>
      </c>
      <c r="M1114" s="586">
        <f>IFERROR(VLOOKUP(L1114,REAJUSTE!$O:$R,4,FALSE),"")</f>
        <v>1.024</v>
      </c>
    </row>
    <row r="1115" spans="1:13" ht="24.95" customHeight="1" x14ac:dyDescent="0.2">
      <c r="A1115" s="587">
        <v>42705</v>
      </c>
      <c r="B1115" s="537" t="s">
        <v>636</v>
      </c>
      <c r="C1115" s="169" t="s">
        <v>742</v>
      </c>
      <c r="D1115" s="588">
        <f t="shared" si="22"/>
        <v>10.28</v>
      </c>
      <c r="E1115" s="371"/>
      <c r="I1115" s="589">
        <v>10.039999999999999</v>
      </c>
      <c r="J1115" s="589"/>
      <c r="L1115" s="585" t="s">
        <v>3702</v>
      </c>
      <c r="M1115" s="586">
        <f>IFERROR(VLOOKUP(L1115,REAJUSTE!$O:$R,4,FALSE),"")</f>
        <v>1.024</v>
      </c>
    </row>
    <row r="1116" spans="1:13" ht="24.95" customHeight="1" x14ac:dyDescent="0.2">
      <c r="A1116" s="587">
        <v>42706</v>
      </c>
      <c r="B1116" s="537" t="s">
        <v>15656</v>
      </c>
      <c r="C1116" s="169" t="s">
        <v>741</v>
      </c>
      <c r="D1116" s="588">
        <f t="shared" si="22"/>
        <v>5.6</v>
      </c>
      <c r="E1116" s="371"/>
      <c r="I1116" s="589">
        <v>5.47</v>
      </c>
      <c r="J1116" s="589"/>
      <c r="L1116" s="585" t="s">
        <v>3702</v>
      </c>
      <c r="M1116" s="586">
        <f>IFERROR(VLOOKUP(L1116,REAJUSTE!$O:$R,4,FALSE),"")</f>
        <v>1.024</v>
      </c>
    </row>
    <row r="1117" spans="1:13" ht="24.95" customHeight="1" x14ac:dyDescent="0.2">
      <c r="A1117" s="587">
        <v>42707</v>
      </c>
      <c r="B1117" s="537" t="s">
        <v>15657</v>
      </c>
      <c r="C1117" s="169" t="s">
        <v>741</v>
      </c>
      <c r="D1117" s="588">
        <f t="shared" si="22"/>
        <v>85.89</v>
      </c>
      <c r="E1117" s="371" t="s">
        <v>2962</v>
      </c>
      <c r="I1117" s="589">
        <v>83.88</v>
      </c>
      <c r="J1117" s="589"/>
      <c r="L1117" s="585" t="s">
        <v>3702</v>
      </c>
      <c r="M1117" s="586">
        <f>IFERROR(VLOOKUP(L1117,REAJUSTE!$O:$R,4,FALSE),"")</f>
        <v>1.024</v>
      </c>
    </row>
    <row r="1118" spans="1:13" ht="24.95" customHeight="1" x14ac:dyDescent="0.2">
      <c r="A1118" s="587">
        <v>42708</v>
      </c>
      <c r="B1118" s="537" t="s">
        <v>15658</v>
      </c>
      <c r="C1118" s="169" t="s">
        <v>741</v>
      </c>
      <c r="D1118" s="588">
        <f t="shared" ref="D1118:D1181" si="23">IFERROR(ROUND(I1118*M1118,2),"")</f>
        <v>93.02</v>
      </c>
      <c r="E1118" s="371" t="s">
        <v>2962</v>
      </c>
      <c r="I1118" s="589">
        <v>90.84</v>
      </c>
      <c r="J1118" s="589"/>
      <c r="L1118" s="585" t="s">
        <v>3702</v>
      </c>
      <c r="M1118" s="586">
        <f>IFERROR(VLOOKUP(L1118,REAJUSTE!$O:$R,4,FALSE),"")</f>
        <v>1.024</v>
      </c>
    </row>
    <row r="1119" spans="1:13" ht="24.95" customHeight="1" x14ac:dyDescent="0.2">
      <c r="A1119" s="587">
        <v>42709</v>
      </c>
      <c r="B1119" s="537" t="s">
        <v>15659</v>
      </c>
      <c r="C1119" s="169" t="s">
        <v>741</v>
      </c>
      <c r="D1119" s="588">
        <f t="shared" si="23"/>
        <v>94.56</v>
      </c>
      <c r="E1119" s="371" t="s">
        <v>2962</v>
      </c>
      <c r="I1119" s="589">
        <v>92.34</v>
      </c>
      <c r="J1119" s="589"/>
      <c r="L1119" s="585" t="s">
        <v>3702</v>
      </c>
      <c r="M1119" s="586">
        <f>IFERROR(VLOOKUP(L1119,REAJUSTE!$O:$R,4,FALSE),"")</f>
        <v>1.024</v>
      </c>
    </row>
    <row r="1120" spans="1:13" ht="24.95" customHeight="1" x14ac:dyDescent="0.2">
      <c r="A1120" s="587">
        <v>42710</v>
      </c>
      <c r="B1120" s="537" t="s">
        <v>15660</v>
      </c>
      <c r="C1120" s="169" t="s">
        <v>741</v>
      </c>
      <c r="D1120" s="588">
        <f t="shared" si="23"/>
        <v>97.41</v>
      </c>
      <c r="E1120" s="371" t="s">
        <v>2962</v>
      </c>
      <c r="I1120" s="589">
        <v>95.13</v>
      </c>
      <c r="J1120" s="589"/>
      <c r="L1120" s="585" t="s">
        <v>3702</v>
      </c>
      <c r="M1120" s="586">
        <f>IFERROR(VLOOKUP(L1120,REAJUSTE!$O:$R,4,FALSE),"")</f>
        <v>1.024</v>
      </c>
    </row>
    <row r="1121" spans="1:13" ht="24.95" customHeight="1" x14ac:dyDescent="0.2">
      <c r="A1121" s="587">
        <v>42711</v>
      </c>
      <c r="B1121" s="537" t="s">
        <v>15661</v>
      </c>
      <c r="C1121" s="169" t="s">
        <v>779</v>
      </c>
      <c r="D1121" s="588">
        <f t="shared" si="23"/>
        <v>445.09</v>
      </c>
      <c r="E1121" s="371" t="s">
        <v>2962</v>
      </c>
      <c r="I1121" s="589">
        <v>434.66</v>
      </c>
      <c r="J1121" s="589"/>
      <c r="L1121" s="585" t="s">
        <v>3702</v>
      </c>
      <c r="M1121" s="586">
        <f>IFERROR(VLOOKUP(L1121,REAJUSTE!$O:$R,4,FALSE),"")</f>
        <v>1.024</v>
      </c>
    </row>
    <row r="1122" spans="1:13" ht="24.95" customHeight="1" x14ac:dyDescent="0.2">
      <c r="A1122" s="587">
        <v>42712</v>
      </c>
      <c r="B1122" s="537" t="s">
        <v>15662</v>
      </c>
      <c r="C1122" s="169" t="s">
        <v>741</v>
      </c>
      <c r="D1122" s="588">
        <f t="shared" si="23"/>
        <v>935.92</v>
      </c>
      <c r="E1122" s="371"/>
      <c r="I1122" s="589">
        <v>913.98</v>
      </c>
      <c r="J1122" s="589"/>
      <c r="L1122" s="585" t="s">
        <v>3702</v>
      </c>
      <c r="M1122" s="586">
        <f>IFERROR(VLOOKUP(L1122,REAJUSTE!$O:$R,4,FALSE),"")</f>
        <v>1.024</v>
      </c>
    </row>
    <row r="1123" spans="1:13" ht="24.95" customHeight="1" x14ac:dyDescent="0.2">
      <c r="A1123" s="587">
        <v>42714</v>
      </c>
      <c r="B1123" s="537" t="s">
        <v>637</v>
      </c>
      <c r="C1123" s="169" t="s">
        <v>741</v>
      </c>
      <c r="D1123" s="588">
        <f t="shared" si="23"/>
        <v>478.54</v>
      </c>
      <c r="E1123" s="371" t="s">
        <v>2962</v>
      </c>
      <c r="I1123" s="589">
        <v>467.32</v>
      </c>
      <c r="J1123" s="589"/>
      <c r="L1123" s="585" t="s">
        <v>3702</v>
      </c>
      <c r="M1123" s="586">
        <f>IFERROR(VLOOKUP(L1123,REAJUSTE!$O:$R,4,FALSE),"")</f>
        <v>1.024</v>
      </c>
    </row>
    <row r="1124" spans="1:13" ht="24.95" customHeight="1" x14ac:dyDescent="0.2">
      <c r="A1124" s="587">
        <v>42717</v>
      </c>
      <c r="B1124" s="537" t="s">
        <v>3113</v>
      </c>
      <c r="C1124" s="169" t="s">
        <v>741</v>
      </c>
      <c r="D1124" s="588">
        <f t="shared" si="23"/>
        <v>633.38</v>
      </c>
      <c r="E1124" s="371" t="s">
        <v>2962</v>
      </c>
      <c r="I1124" s="589">
        <v>618.54</v>
      </c>
      <c r="J1124" s="589"/>
      <c r="L1124" s="585" t="s">
        <v>3702</v>
      </c>
      <c r="M1124" s="586">
        <f>IFERROR(VLOOKUP(L1124,REAJUSTE!$O:$R,4,FALSE),"")</f>
        <v>1.024</v>
      </c>
    </row>
    <row r="1125" spans="1:13" ht="24.95" customHeight="1" x14ac:dyDescent="0.2">
      <c r="A1125" s="587">
        <v>42716</v>
      </c>
      <c r="B1125" s="537" t="s">
        <v>3114</v>
      </c>
      <c r="C1125" s="169" t="s">
        <v>741</v>
      </c>
      <c r="D1125" s="588">
        <f t="shared" si="23"/>
        <v>629.08000000000004</v>
      </c>
      <c r="E1125" s="371" t="s">
        <v>2962</v>
      </c>
      <c r="I1125" s="589">
        <v>614.34</v>
      </c>
      <c r="J1125" s="589"/>
      <c r="L1125" s="585" t="s">
        <v>3702</v>
      </c>
      <c r="M1125" s="586">
        <f>IFERROR(VLOOKUP(L1125,REAJUSTE!$O:$R,4,FALSE),"")</f>
        <v>1.024</v>
      </c>
    </row>
    <row r="1126" spans="1:13" ht="24.95" customHeight="1" x14ac:dyDescent="0.2">
      <c r="A1126" s="587">
        <v>42719</v>
      </c>
      <c r="B1126" s="537" t="s">
        <v>3115</v>
      </c>
      <c r="C1126" s="169" t="s">
        <v>741</v>
      </c>
      <c r="D1126" s="588">
        <f t="shared" si="23"/>
        <v>654.86</v>
      </c>
      <c r="E1126" s="371" t="s">
        <v>2962</v>
      </c>
      <c r="I1126" s="589">
        <v>639.51</v>
      </c>
      <c r="J1126" s="589"/>
      <c r="L1126" s="585" t="s">
        <v>3702</v>
      </c>
      <c r="M1126" s="586">
        <f>IFERROR(VLOOKUP(L1126,REAJUSTE!$O:$R,4,FALSE),"")</f>
        <v>1.024</v>
      </c>
    </row>
    <row r="1127" spans="1:13" ht="24.95" customHeight="1" x14ac:dyDescent="0.2">
      <c r="A1127" s="587">
        <v>42718</v>
      </c>
      <c r="B1127" s="537" t="s">
        <v>3116</v>
      </c>
      <c r="C1127" s="169" t="s">
        <v>741</v>
      </c>
      <c r="D1127" s="588">
        <f t="shared" si="23"/>
        <v>650.04999999999995</v>
      </c>
      <c r="E1127" s="371" t="s">
        <v>2962</v>
      </c>
      <c r="I1127" s="589">
        <v>634.80999999999995</v>
      </c>
      <c r="J1127" s="589"/>
      <c r="L1127" s="585" t="s">
        <v>3702</v>
      </c>
      <c r="M1127" s="586">
        <f>IFERROR(VLOOKUP(L1127,REAJUSTE!$O:$R,4,FALSE),"")</f>
        <v>1.024</v>
      </c>
    </row>
    <row r="1128" spans="1:13" ht="24.95" customHeight="1" x14ac:dyDescent="0.2">
      <c r="A1128" s="587">
        <v>42722</v>
      </c>
      <c r="B1128" s="537" t="s">
        <v>15663</v>
      </c>
      <c r="C1128" s="169" t="s">
        <v>741</v>
      </c>
      <c r="D1128" s="588">
        <f t="shared" si="23"/>
        <v>858.16</v>
      </c>
      <c r="E1128" s="371" t="s">
        <v>2962</v>
      </c>
      <c r="I1128" s="589">
        <v>838.05</v>
      </c>
      <c r="J1128" s="589"/>
      <c r="L1128" s="585" t="s">
        <v>3702</v>
      </c>
      <c r="M1128" s="586">
        <f>IFERROR(VLOOKUP(L1128,REAJUSTE!$O:$R,4,FALSE),"")</f>
        <v>1.024</v>
      </c>
    </row>
    <row r="1129" spans="1:13" ht="24.95" customHeight="1" x14ac:dyDescent="0.2">
      <c r="A1129" s="587">
        <v>42721</v>
      </c>
      <c r="B1129" s="537" t="s">
        <v>3117</v>
      </c>
      <c r="C1129" s="169" t="s">
        <v>741</v>
      </c>
      <c r="D1129" s="588">
        <f t="shared" si="23"/>
        <v>674.69</v>
      </c>
      <c r="E1129" s="371" t="s">
        <v>2962</v>
      </c>
      <c r="I1129" s="589">
        <v>658.88</v>
      </c>
      <c r="J1129" s="589"/>
      <c r="L1129" s="585" t="s">
        <v>3702</v>
      </c>
      <c r="M1129" s="586">
        <f>IFERROR(VLOOKUP(L1129,REAJUSTE!$O:$R,4,FALSE),"")</f>
        <v>1.024</v>
      </c>
    </row>
    <row r="1130" spans="1:13" ht="24.95" customHeight="1" x14ac:dyDescent="0.2">
      <c r="A1130" s="587">
        <v>42720</v>
      </c>
      <c r="B1130" s="537" t="s">
        <v>3118</v>
      </c>
      <c r="C1130" s="169" t="s">
        <v>741</v>
      </c>
      <c r="D1130" s="588">
        <f t="shared" si="23"/>
        <v>669.38</v>
      </c>
      <c r="E1130" s="371" t="s">
        <v>2962</v>
      </c>
      <c r="I1130" s="589">
        <v>653.69000000000005</v>
      </c>
      <c r="J1130" s="589"/>
      <c r="L1130" s="585" t="s">
        <v>3702</v>
      </c>
      <c r="M1130" s="586">
        <f>IFERROR(VLOOKUP(L1130,REAJUSTE!$O:$R,4,FALSE),"")</f>
        <v>1.024</v>
      </c>
    </row>
    <row r="1131" spans="1:13" ht="24.95" customHeight="1" x14ac:dyDescent="0.2">
      <c r="A1131" s="587">
        <v>42723</v>
      </c>
      <c r="B1131" s="537" t="s">
        <v>15664</v>
      </c>
      <c r="C1131" s="169" t="s">
        <v>741</v>
      </c>
      <c r="D1131" s="588">
        <f t="shared" si="23"/>
        <v>827.1</v>
      </c>
      <c r="E1131" s="371" t="s">
        <v>2962</v>
      </c>
      <c r="I1131" s="589">
        <v>807.71</v>
      </c>
      <c r="J1131" s="589"/>
      <c r="L1131" s="585" t="s">
        <v>3702</v>
      </c>
      <c r="M1131" s="586">
        <f>IFERROR(VLOOKUP(L1131,REAJUSTE!$O:$R,4,FALSE),"")</f>
        <v>1.024</v>
      </c>
    </row>
    <row r="1132" spans="1:13" ht="24.95" customHeight="1" x14ac:dyDescent="0.2">
      <c r="A1132" s="587">
        <v>42724</v>
      </c>
      <c r="B1132" s="537" t="s">
        <v>3119</v>
      </c>
      <c r="C1132" s="169" t="s">
        <v>741</v>
      </c>
      <c r="D1132" s="588">
        <f t="shared" si="23"/>
        <v>1223.44</v>
      </c>
      <c r="E1132" s="371" t="s">
        <v>2962</v>
      </c>
      <c r="I1132" s="590">
        <v>1194.77</v>
      </c>
      <c r="J1132" s="590"/>
      <c r="L1132" s="585" t="s">
        <v>3702</v>
      </c>
      <c r="M1132" s="586">
        <f>IFERROR(VLOOKUP(L1132,REAJUSTE!$O:$R,4,FALSE),"")</f>
        <v>1.024</v>
      </c>
    </row>
    <row r="1133" spans="1:13" ht="24.95" customHeight="1" x14ac:dyDescent="0.2">
      <c r="A1133" s="587">
        <v>42726</v>
      </c>
      <c r="B1133" s="537" t="s">
        <v>15665</v>
      </c>
      <c r="C1133" s="169" t="s">
        <v>779</v>
      </c>
      <c r="D1133" s="588">
        <f t="shared" si="23"/>
        <v>311.58</v>
      </c>
      <c r="E1133" s="371" t="s">
        <v>2962</v>
      </c>
      <c r="I1133" s="589">
        <v>304.27999999999997</v>
      </c>
      <c r="J1133" s="589"/>
      <c r="L1133" s="585" t="s">
        <v>3702</v>
      </c>
      <c r="M1133" s="586">
        <f>IFERROR(VLOOKUP(L1133,REAJUSTE!$O:$R,4,FALSE),"")</f>
        <v>1.024</v>
      </c>
    </row>
    <row r="1134" spans="1:13" ht="24.95" customHeight="1" x14ac:dyDescent="0.2">
      <c r="A1134" s="587">
        <v>42727</v>
      </c>
      <c r="B1134" s="537" t="s">
        <v>15666</v>
      </c>
      <c r="C1134" s="169" t="s">
        <v>779</v>
      </c>
      <c r="D1134" s="588">
        <f t="shared" si="23"/>
        <v>334.62</v>
      </c>
      <c r="E1134" s="371" t="s">
        <v>2962</v>
      </c>
      <c r="I1134" s="589">
        <v>326.77999999999997</v>
      </c>
      <c r="J1134" s="589"/>
      <c r="L1134" s="585" t="s">
        <v>3702</v>
      </c>
      <c r="M1134" s="586">
        <f>IFERROR(VLOOKUP(L1134,REAJUSTE!$O:$R,4,FALSE),"")</f>
        <v>1.024</v>
      </c>
    </row>
    <row r="1135" spans="1:13" ht="24.95" customHeight="1" x14ac:dyDescent="0.2">
      <c r="A1135" s="587">
        <v>42728</v>
      </c>
      <c r="B1135" s="537" t="s">
        <v>15667</v>
      </c>
      <c r="C1135" s="169" t="s">
        <v>779</v>
      </c>
      <c r="D1135" s="588">
        <f t="shared" si="23"/>
        <v>329.71</v>
      </c>
      <c r="E1135" s="371" t="s">
        <v>2962</v>
      </c>
      <c r="I1135" s="589">
        <v>321.98</v>
      </c>
      <c r="J1135" s="589"/>
      <c r="L1135" s="585" t="s">
        <v>3702</v>
      </c>
      <c r="M1135" s="586">
        <f>IFERROR(VLOOKUP(L1135,REAJUSTE!$O:$R,4,FALSE),"")</f>
        <v>1.024</v>
      </c>
    </row>
    <row r="1136" spans="1:13" ht="24.95" customHeight="1" x14ac:dyDescent="0.2">
      <c r="A1136" s="587">
        <v>42729</v>
      </c>
      <c r="B1136" s="537" t="s">
        <v>19380</v>
      </c>
      <c r="C1136" s="169" t="s">
        <v>779</v>
      </c>
      <c r="D1136" s="588">
        <f t="shared" si="23"/>
        <v>367.56</v>
      </c>
      <c r="E1136" s="371" t="s">
        <v>2962</v>
      </c>
      <c r="I1136" s="589">
        <v>358.95</v>
      </c>
      <c r="J1136" s="589"/>
      <c r="L1136" s="585" t="s">
        <v>3702</v>
      </c>
      <c r="M1136" s="586">
        <f>IFERROR(VLOOKUP(L1136,REAJUSTE!$O:$R,4,FALSE),"")</f>
        <v>1.024</v>
      </c>
    </row>
    <row r="1137" spans="1:13" ht="24.95" customHeight="1" x14ac:dyDescent="0.2">
      <c r="A1137" s="587">
        <v>42730</v>
      </c>
      <c r="B1137" s="537" t="s">
        <v>15668</v>
      </c>
      <c r="C1137" s="169" t="s">
        <v>779</v>
      </c>
      <c r="D1137" s="588">
        <f t="shared" si="23"/>
        <v>688.5</v>
      </c>
      <c r="E1137" s="371" t="s">
        <v>2962</v>
      </c>
      <c r="I1137" s="589">
        <v>672.36</v>
      </c>
      <c r="J1137" s="589"/>
      <c r="L1137" s="585" t="s">
        <v>3702</v>
      </c>
      <c r="M1137" s="586">
        <f>IFERROR(VLOOKUP(L1137,REAJUSTE!$O:$R,4,FALSE),"")</f>
        <v>1.024</v>
      </c>
    </row>
    <row r="1138" spans="1:13" ht="24.95" customHeight="1" x14ac:dyDescent="0.2">
      <c r="A1138" s="587">
        <v>42731</v>
      </c>
      <c r="B1138" s="537" t="s">
        <v>15669</v>
      </c>
      <c r="C1138" s="169" t="s">
        <v>779</v>
      </c>
      <c r="D1138" s="588">
        <f t="shared" si="23"/>
        <v>718.74</v>
      </c>
      <c r="E1138" s="371" t="s">
        <v>2962</v>
      </c>
      <c r="I1138" s="589">
        <v>701.89</v>
      </c>
      <c r="J1138" s="589"/>
      <c r="L1138" s="585" t="s">
        <v>3702</v>
      </c>
      <c r="M1138" s="586">
        <f>IFERROR(VLOOKUP(L1138,REAJUSTE!$O:$R,4,FALSE),"")</f>
        <v>1.024</v>
      </c>
    </row>
    <row r="1139" spans="1:13" ht="24.95" customHeight="1" x14ac:dyDescent="0.2">
      <c r="A1139" s="587">
        <v>42732</v>
      </c>
      <c r="B1139" s="537" t="s">
        <v>15670</v>
      </c>
      <c r="C1139" s="169" t="s">
        <v>779</v>
      </c>
      <c r="D1139" s="588">
        <f t="shared" si="23"/>
        <v>708.62</v>
      </c>
      <c r="E1139" s="371" t="s">
        <v>2962</v>
      </c>
      <c r="I1139" s="589">
        <v>692.01</v>
      </c>
      <c r="J1139" s="589"/>
      <c r="L1139" s="585" t="s">
        <v>3702</v>
      </c>
      <c r="M1139" s="586">
        <f>IFERROR(VLOOKUP(L1139,REAJUSTE!$O:$R,4,FALSE),"")</f>
        <v>1.024</v>
      </c>
    </row>
    <row r="1140" spans="1:13" ht="24.95" customHeight="1" x14ac:dyDescent="0.2">
      <c r="A1140" s="587">
        <v>42733</v>
      </c>
      <c r="B1140" s="537" t="s">
        <v>15671</v>
      </c>
      <c r="C1140" s="169" t="s">
        <v>779</v>
      </c>
      <c r="D1140" s="588">
        <f t="shared" si="23"/>
        <v>780.67</v>
      </c>
      <c r="E1140" s="371" t="s">
        <v>2962</v>
      </c>
      <c r="I1140" s="589">
        <v>762.37</v>
      </c>
      <c r="J1140" s="589"/>
      <c r="L1140" s="585" t="s">
        <v>3702</v>
      </c>
      <c r="M1140" s="586">
        <f>IFERROR(VLOOKUP(L1140,REAJUSTE!$O:$R,4,FALSE),"")</f>
        <v>1.024</v>
      </c>
    </row>
    <row r="1141" spans="1:13" ht="24.95" customHeight="1" x14ac:dyDescent="0.2">
      <c r="A1141" s="587">
        <v>42734</v>
      </c>
      <c r="B1141" s="537" t="s">
        <v>15672</v>
      </c>
      <c r="C1141" s="169" t="s">
        <v>779</v>
      </c>
      <c r="D1141" s="588">
        <f t="shared" si="23"/>
        <v>940.58</v>
      </c>
      <c r="E1141" s="371" t="s">
        <v>2962</v>
      </c>
      <c r="I1141" s="589">
        <v>918.54</v>
      </c>
      <c r="J1141" s="589"/>
      <c r="L1141" s="585" t="s">
        <v>3702</v>
      </c>
      <c r="M1141" s="586">
        <f>IFERROR(VLOOKUP(L1141,REAJUSTE!$O:$R,4,FALSE),"")</f>
        <v>1.024</v>
      </c>
    </row>
    <row r="1142" spans="1:13" ht="24.95" customHeight="1" x14ac:dyDescent="0.2">
      <c r="A1142" s="587">
        <v>42735</v>
      </c>
      <c r="B1142" s="537" t="s">
        <v>15673</v>
      </c>
      <c r="C1142" s="169" t="s">
        <v>779</v>
      </c>
      <c r="D1142" s="588">
        <f t="shared" si="23"/>
        <v>890.1</v>
      </c>
      <c r="E1142" s="371" t="s">
        <v>2962</v>
      </c>
      <c r="I1142" s="589">
        <v>869.24</v>
      </c>
      <c r="J1142" s="589"/>
      <c r="L1142" s="585" t="s">
        <v>3702</v>
      </c>
      <c r="M1142" s="586">
        <f>IFERROR(VLOOKUP(L1142,REAJUSTE!$O:$R,4,FALSE),"")</f>
        <v>1.024</v>
      </c>
    </row>
    <row r="1143" spans="1:13" ht="24.95" customHeight="1" x14ac:dyDescent="0.2">
      <c r="A1143" s="587">
        <v>42736</v>
      </c>
      <c r="B1143" s="537" t="s">
        <v>15674</v>
      </c>
      <c r="C1143" s="169" t="s">
        <v>779</v>
      </c>
      <c r="D1143" s="588">
        <f t="shared" si="23"/>
        <v>913.16</v>
      </c>
      <c r="E1143" s="371" t="s">
        <v>2962</v>
      </c>
      <c r="I1143" s="589">
        <v>891.76</v>
      </c>
      <c r="J1143" s="589"/>
      <c r="L1143" s="585" t="s">
        <v>3702</v>
      </c>
      <c r="M1143" s="586">
        <f>IFERROR(VLOOKUP(L1143,REAJUSTE!$O:$R,4,FALSE),"")</f>
        <v>1.024</v>
      </c>
    </row>
    <row r="1144" spans="1:13" ht="24.95" customHeight="1" x14ac:dyDescent="0.2">
      <c r="A1144" s="587">
        <v>42737</v>
      </c>
      <c r="B1144" s="537" t="s">
        <v>19381</v>
      </c>
      <c r="C1144" s="169" t="s">
        <v>779</v>
      </c>
      <c r="D1144" s="588">
        <f t="shared" si="23"/>
        <v>1081.74</v>
      </c>
      <c r="E1144" s="371" t="s">
        <v>2962</v>
      </c>
      <c r="I1144" s="590">
        <v>1056.3900000000001</v>
      </c>
      <c r="J1144" s="590"/>
      <c r="L1144" s="585" t="s">
        <v>3702</v>
      </c>
      <c r="M1144" s="586">
        <f>IFERROR(VLOOKUP(L1144,REAJUSTE!$O:$R,4,FALSE),"")</f>
        <v>1.024</v>
      </c>
    </row>
    <row r="1145" spans="1:13" ht="24.95" customHeight="1" x14ac:dyDescent="0.2">
      <c r="A1145" s="587">
        <v>42738</v>
      </c>
      <c r="B1145" s="537" t="s">
        <v>15675</v>
      </c>
      <c r="C1145" s="169" t="s">
        <v>779</v>
      </c>
      <c r="D1145" s="588">
        <f t="shared" si="23"/>
        <v>1154.24</v>
      </c>
      <c r="E1145" s="371" t="s">
        <v>2962</v>
      </c>
      <c r="I1145" s="590">
        <v>1127.19</v>
      </c>
      <c r="J1145" s="590"/>
      <c r="L1145" s="585" t="s">
        <v>3702</v>
      </c>
      <c r="M1145" s="586">
        <f>IFERROR(VLOOKUP(L1145,REAJUSTE!$O:$R,4,FALSE),"")</f>
        <v>1.024</v>
      </c>
    </row>
    <row r="1146" spans="1:13" ht="24.95" customHeight="1" x14ac:dyDescent="0.2">
      <c r="A1146" s="587">
        <v>42739</v>
      </c>
      <c r="B1146" s="537" t="s">
        <v>15676</v>
      </c>
      <c r="C1146" s="169" t="s">
        <v>779</v>
      </c>
      <c r="D1146" s="588">
        <f t="shared" si="23"/>
        <v>1276.26</v>
      </c>
      <c r="E1146" s="371" t="s">
        <v>2962</v>
      </c>
      <c r="I1146" s="590">
        <v>1246.3499999999999</v>
      </c>
      <c r="J1146" s="590"/>
      <c r="L1146" s="585" t="s">
        <v>3702</v>
      </c>
      <c r="M1146" s="586">
        <f>IFERROR(VLOOKUP(L1146,REAJUSTE!$O:$R,4,FALSE),"")</f>
        <v>1.024</v>
      </c>
    </row>
    <row r="1147" spans="1:13" ht="24.95" customHeight="1" x14ac:dyDescent="0.2">
      <c r="A1147" s="587">
        <v>42740</v>
      </c>
      <c r="B1147" s="537" t="s">
        <v>15677</v>
      </c>
      <c r="C1147" s="169" t="s">
        <v>779</v>
      </c>
      <c r="D1147" s="588">
        <f t="shared" si="23"/>
        <v>1266.8900000000001</v>
      </c>
      <c r="E1147" s="371" t="s">
        <v>2962</v>
      </c>
      <c r="I1147" s="590">
        <v>1237.2</v>
      </c>
      <c r="J1147" s="590"/>
      <c r="L1147" s="585" t="s">
        <v>3702</v>
      </c>
      <c r="M1147" s="586">
        <f>IFERROR(VLOOKUP(L1147,REAJUSTE!$O:$R,4,FALSE),"")</f>
        <v>1.024</v>
      </c>
    </row>
    <row r="1148" spans="1:13" ht="24.95" customHeight="1" x14ac:dyDescent="0.2">
      <c r="A1148" s="587">
        <v>42741</v>
      </c>
      <c r="B1148" s="537" t="s">
        <v>19382</v>
      </c>
      <c r="C1148" s="169" t="s">
        <v>779</v>
      </c>
      <c r="D1148" s="588">
        <f t="shared" si="23"/>
        <v>1420.36</v>
      </c>
      <c r="E1148" s="371" t="s">
        <v>2962</v>
      </c>
      <c r="I1148" s="590">
        <v>1387.07</v>
      </c>
      <c r="J1148" s="590"/>
      <c r="L1148" s="585" t="s">
        <v>3702</v>
      </c>
      <c r="M1148" s="586">
        <f>IFERROR(VLOOKUP(L1148,REAJUSTE!$O:$R,4,FALSE),"")</f>
        <v>1.024</v>
      </c>
    </row>
    <row r="1149" spans="1:13" ht="24.95" customHeight="1" x14ac:dyDescent="0.2">
      <c r="A1149" s="587">
        <v>42742</v>
      </c>
      <c r="B1149" s="537" t="s">
        <v>15678</v>
      </c>
      <c r="C1149" s="169" t="s">
        <v>779</v>
      </c>
      <c r="D1149" s="588">
        <f t="shared" si="23"/>
        <v>1565.35</v>
      </c>
      <c r="E1149" s="371" t="s">
        <v>2962</v>
      </c>
      <c r="I1149" s="590">
        <v>1528.66</v>
      </c>
      <c r="J1149" s="590"/>
      <c r="L1149" s="585" t="s">
        <v>3702</v>
      </c>
      <c r="M1149" s="586">
        <f>IFERROR(VLOOKUP(L1149,REAJUSTE!$O:$R,4,FALSE),"")</f>
        <v>1.024</v>
      </c>
    </row>
    <row r="1150" spans="1:13" ht="24.95" customHeight="1" x14ac:dyDescent="0.2">
      <c r="A1150" s="587">
        <v>42743</v>
      </c>
      <c r="B1150" s="537" t="s">
        <v>15679</v>
      </c>
      <c r="C1150" s="169" t="s">
        <v>779</v>
      </c>
      <c r="D1150" s="588">
        <f t="shared" si="23"/>
        <v>1750.02</v>
      </c>
      <c r="E1150" s="371" t="s">
        <v>2962</v>
      </c>
      <c r="I1150" s="590">
        <v>1709</v>
      </c>
      <c r="J1150" s="590"/>
      <c r="L1150" s="585" t="s">
        <v>3702</v>
      </c>
      <c r="M1150" s="586">
        <f>IFERROR(VLOOKUP(L1150,REAJUSTE!$O:$R,4,FALSE),"")</f>
        <v>1.024</v>
      </c>
    </row>
    <row r="1151" spans="1:13" ht="24.95" customHeight="1" x14ac:dyDescent="0.2">
      <c r="A1151" s="587">
        <v>42744</v>
      </c>
      <c r="B1151" s="537" t="s">
        <v>15680</v>
      </c>
      <c r="C1151" s="169" t="s">
        <v>779</v>
      </c>
      <c r="D1151" s="588">
        <f t="shared" si="23"/>
        <v>1781.21</v>
      </c>
      <c r="E1151" s="371" t="s">
        <v>2962</v>
      </c>
      <c r="I1151" s="590">
        <v>1739.46</v>
      </c>
      <c r="J1151" s="590"/>
      <c r="L1151" s="585" t="s">
        <v>3702</v>
      </c>
      <c r="M1151" s="586">
        <f>IFERROR(VLOOKUP(L1151,REAJUSTE!$O:$R,4,FALSE),"")</f>
        <v>1.024</v>
      </c>
    </row>
    <row r="1152" spans="1:13" ht="24.95" customHeight="1" x14ac:dyDescent="0.2">
      <c r="A1152" s="587">
        <v>42745</v>
      </c>
      <c r="B1152" s="537" t="s">
        <v>15681</v>
      </c>
      <c r="C1152" s="169" t="s">
        <v>779</v>
      </c>
      <c r="D1152" s="588">
        <f t="shared" si="23"/>
        <v>1737.27</v>
      </c>
      <c r="E1152" s="371" t="s">
        <v>2962</v>
      </c>
      <c r="I1152" s="590">
        <v>1696.55</v>
      </c>
      <c r="J1152" s="590"/>
      <c r="L1152" s="585" t="s">
        <v>3702</v>
      </c>
      <c r="M1152" s="586">
        <f>IFERROR(VLOOKUP(L1152,REAJUSTE!$O:$R,4,FALSE),"")</f>
        <v>1.024</v>
      </c>
    </row>
    <row r="1153" spans="1:13" ht="24.95" customHeight="1" x14ac:dyDescent="0.2">
      <c r="A1153" s="587">
        <v>42746</v>
      </c>
      <c r="B1153" s="537" t="s">
        <v>15682</v>
      </c>
      <c r="C1153" s="169" t="s">
        <v>779</v>
      </c>
      <c r="D1153" s="588">
        <f t="shared" si="23"/>
        <v>2014.03</v>
      </c>
      <c r="E1153" s="371" t="s">
        <v>2962</v>
      </c>
      <c r="I1153" s="590">
        <v>1966.83</v>
      </c>
      <c r="J1153" s="590"/>
      <c r="L1153" s="585" t="s">
        <v>3702</v>
      </c>
      <c r="M1153" s="586">
        <f>IFERROR(VLOOKUP(L1153,REAJUSTE!$O:$R,4,FALSE),"")</f>
        <v>1.024</v>
      </c>
    </row>
    <row r="1154" spans="1:13" ht="24.95" customHeight="1" x14ac:dyDescent="0.2">
      <c r="A1154" s="587">
        <v>42747</v>
      </c>
      <c r="B1154" s="537" t="s">
        <v>15683</v>
      </c>
      <c r="C1154" s="169" t="s">
        <v>779</v>
      </c>
      <c r="D1154" s="588">
        <f t="shared" si="23"/>
        <v>2119.4899999999998</v>
      </c>
      <c r="E1154" s="371" t="s">
        <v>2962</v>
      </c>
      <c r="I1154" s="590">
        <v>2069.81</v>
      </c>
      <c r="J1154" s="590"/>
      <c r="L1154" s="585" t="s">
        <v>3702</v>
      </c>
      <c r="M1154" s="586">
        <f>IFERROR(VLOOKUP(L1154,REAJUSTE!$O:$R,4,FALSE),"")</f>
        <v>1.024</v>
      </c>
    </row>
    <row r="1155" spans="1:13" ht="24.95" customHeight="1" x14ac:dyDescent="0.2">
      <c r="A1155" s="587">
        <v>42748</v>
      </c>
      <c r="B1155" s="537" t="s">
        <v>15684</v>
      </c>
      <c r="C1155" s="169" t="s">
        <v>779</v>
      </c>
      <c r="D1155" s="588">
        <f t="shared" si="23"/>
        <v>101.27</v>
      </c>
      <c r="E1155" s="371" t="s">
        <v>2962</v>
      </c>
      <c r="I1155" s="589">
        <v>98.9</v>
      </c>
      <c r="J1155" s="589"/>
      <c r="L1155" s="585" t="s">
        <v>3702</v>
      </c>
      <c r="M1155" s="586">
        <f>IFERROR(VLOOKUP(L1155,REAJUSTE!$O:$R,4,FALSE),"")</f>
        <v>1.024</v>
      </c>
    </row>
    <row r="1156" spans="1:13" ht="24.95" customHeight="1" x14ac:dyDescent="0.2">
      <c r="A1156" s="587">
        <v>42749</v>
      </c>
      <c r="B1156" s="537" t="s">
        <v>15685</v>
      </c>
      <c r="C1156" s="169" t="s">
        <v>779</v>
      </c>
      <c r="D1156" s="588">
        <f t="shared" si="23"/>
        <v>99.74</v>
      </c>
      <c r="E1156" s="371" t="s">
        <v>2962</v>
      </c>
      <c r="I1156" s="589">
        <v>97.4</v>
      </c>
      <c r="J1156" s="589"/>
      <c r="L1156" s="585" t="s">
        <v>3702</v>
      </c>
      <c r="M1156" s="586">
        <f>IFERROR(VLOOKUP(L1156,REAJUSTE!$O:$R,4,FALSE),"")</f>
        <v>1.024</v>
      </c>
    </row>
    <row r="1157" spans="1:13" ht="24.95" customHeight="1" x14ac:dyDescent="0.2">
      <c r="A1157" s="587">
        <v>42750</v>
      </c>
      <c r="B1157" s="537" t="s">
        <v>15686</v>
      </c>
      <c r="C1157" s="169" t="s">
        <v>779</v>
      </c>
      <c r="D1157" s="588">
        <f t="shared" si="23"/>
        <v>126.05</v>
      </c>
      <c r="E1157" s="371" t="s">
        <v>2962</v>
      </c>
      <c r="I1157" s="589">
        <v>123.1</v>
      </c>
      <c r="J1157" s="589"/>
      <c r="L1157" s="585" t="s">
        <v>3702</v>
      </c>
      <c r="M1157" s="586">
        <f>IFERROR(VLOOKUP(L1157,REAJUSTE!$O:$R,4,FALSE),"")</f>
        <v>1.024</v>
      </c>
    </row>
    <row r="1158" spans="1:13" ht="24.95" customHeight="1" x14ac:dyDescent="0.2">
      <c r="A1158" s="587">
        <v>42751</v>
      </c>
      <c r="B1158" s="537" t="s">
        <v>15687</v>
      </c>
      <c r="C1158" s="169" t="s">
        <v>779</v>
      </c>
      <c r="D1158" s="588">
        <f t="shared" si="23"/>
        <v>127.33</v>
      </c>
      <c r="E1158" s="371" t="s">
        <v>2962</v>
      </c>
      <c r="I1158" s="589">
        <v>124.35</v>
      </c>
      <c r="J1158" s="589"/>
      <c r="L1158" s="585" t="s">
        <v>3702</v>
      </c>
      <c r="M1158" s="586">
        <f>IFERROR(VLOOKUP(L1158,REAJUSTE!$O:$R,4,FALSE),"")</f>
        <v>1.024</v>
      </c>
    </row>
    <row r="1159" spans="1:13" ht="24.95" customHeight="1" x14ac:dyDescent="0.2">
      <c r="A1159" s="587">
        <v>42752</v>
      </c>
      <c r="B1159" s="537" t="s">
        <v>15688</v>
      </c>
      <c r="C1159" s="169" t="s">
        <v>779</v>
      </c>
      <c r="D1159" s="588">
        <f t="shared" si="23"/>
        <v>168.9</v>
      </c>
      <c r="E1159" s="371" t="s">
        <v>2962</v>
      </c>
      <c r="I1159" s="589">
        <v>164.94</v>
      </c>
      <c r="J1159" s="589"/>
      <c r="L1159" s="585" t="s">
        <v>3702</v>
      </c>
      <c r="M1159" s="586">
        <f>IFERROR(VLOOKUP(L1159,REAJUSTE!$O:$R,4,FALSE),"")</f>
        <v>1.024</v>
      </c>
    </row>
    <row r="1160" spans="1:13" ht="24.95" customHeight="1" x14ac:dyDescent="0.2">
      <c r="A1160" s="587">
        <v>42753</v>
      </c>
      <c r="B1160" s="537" t="s">
        <v>15689</v>
      </c>
      <c r="C1160" s="169" t="s">
        <v>779</v>
      </c>
      <c r="D1160" s="588">
        <f t="shared" si="23"/>
        <v>174.27</v>
      </c>
      <c r="E1160" s="371" t="s">
        <v>2962</v>
      </c>
      <c r="I1160" s="589">
        <v>170.19</v>
      </c>
      <c r="J1160" s="589"/>
      <c r="L1160" s="585" t="s">
        <v>3702</v>
      </c>
      <c r="M1160" s="586">
        <f>IFERROR(VLOOKUP(L1160,REAJUSTE!$O:$R,4,FALSE),"")</f>
        <v>1.024</v>
      </c>
    </row>
    <row r="1161" spans="1:13" ht="24.95" customHeight="1" x14ac:dyDescent="0.2">
      <c r="A1161" s="587">
        <v>42754</v>
      </c>
      <c r="B1161" s="537" t="s">
        <v>15690</v>
      </c>
      <c r="C1161" s="169" t="s">
        <v>779</v>
      </c>
      <c r="D1161" s="588">
        <f t="shared" si="23"/>
        <v>259.89999999999998</v>
      </c>
      <c r="E1161" s="371" t="s">
        <v>2962</v>
      </c>
      <c r="I1161" s="589">
        <v>253.81</v>
      </c>
      <c r="J1161" s="589"/>
      <c r="L1161" s="585" t="s">
        <v>3702</v>
      </c>
      <c r="M1161" s="586">
        <f>IFERROR(VLOOKUP(L1161,REAJUSTE!$O:$R,4,FALSE),"")</f>
        <v>1.024</v>
      </c>
    </row>
    <row r="1162" spans="1:13" ht="24.95" customHeight="1" x14ac:dyDescent="0.2">
      <c r="A1162" s="587">
        <v>42755</v>
      </c>
      <c r="B1162" s="537" t="s">
        <v>15691</v>
      </c>
      <c r="C1162" s="169" t="s">
        <v>779</v>
      </c>
      <c r="D1162" s="588">
        <f t="shared" si="23"/>
        <v>261.47000000000003</v>
      </c>
      <c r="E1162" s="371" t="s">
        <v>2962</v>
      </c>
      <c r="I1162" s="589">
        <v>255.34</v>
      </c>
      <c r="J1162" s="589"/>
      <c r="L1162" s="585" t="s">
        <v>3702</v>
      </c>
      <c r="M1162" s="586">
        <f>IFERROR(VLOOKUP(L1162,REAJUSTE!$O:$R,4,FALSE),"")</f>
        <v>1.024</v>
      </c>
    </row>
    <row r="1163" spans="1:13" ht="24.95" customHeight="1" x14ac:dyDescent="0.2">
      <c r="A1163" s="587">
        <v>42756</v>
      </c>
      <c r="B1163" s="537" t="s">
        <v>67</v>
      </c>
      <c r="C1163" s="169" t="s">
        <v>779</v>
      </c>
      <c r="D1163" s="588">
        <f t="shared" si="23"/>
        <v>139.63999999999999</v>
      </c>
      <c r="E1163" s="371" t="s">
        <v>2962</v>
      </c>
      <c r="I1163" s="589">
        <v>136.37</v>
      </c>
      <c r="J1163" s="589"/>
      <c r="L1163" s="585" t="s">
        <v>3702</v>
      </c>
      <c r="M1163" s="586">
        <f>IFERROR(VLOOKUP(L1163,REAJUSTE!$O:$R,4,FALSE),"")</f>
        <v>1.024</v>
      </c>
    </row>
    <row r="1164" spans="1:13" ht="24.95" customHeight="1" x14ac:dyDescent="0.2">
      <c r="A1164" s="587">
        <v>42757</v>
      </c>
      <c r="B1164" s="537" t="s">
        <v>19095</v>
      </c>
      <c r="C1164" s="169" t="s">
        <v>779</v>
      </c>
      <c r="D1164" s="588">
        <f t="shared" si="23"/>
        <v>185.68</v>
      </c>
      <c r="E1164" s="371" t="s">
        <v>2962</v>
      </c>
      <c r="I1164" s="589">
        <v>181.33</v>
      </c>
      <c r="J1164" s="589"/>
      <c r="L1164" s="585" t="s">
        <v>3702</v>
      </c>
      <c r="M1164" s="586">
        <f>IFERROR(VLOOKUP(L1164,REAJUSTE!$O:$R,4,FALSE),"")</f>
        <v>1.024</v>
      </c>
    </row>
    <row r="1165" spans="1:13" ht="24.95" customHeight="1" x14ac:dyDescent="0.2">
      <c r="A1165" s="587">
        <v>42759</v>
      </c>
      <c r="B1165" s="537" t="s">
        <v>19096</v>
      </c>
      <c r="C1165" s="169" t="s">
        <v>779</v>
      </c>
      <c r="D1165" s="588">
        <f t="shared" si="23"/>
        <v>193.6</v>
      </c>
      <c r="E1165" s="371" t="s">
        <v>2962</v>
      </c>
      <c r="I1165" s="589">
        <v>189.06</v>
      </c>
      <c r="J1165" s="589"/>
      <c r="L1165" s="585" t="s">
        <v>3702</v>
      </c>
      <c r="M1165" s="586">
        <f>IFERROR(VLOOKUP(L1165,REAJUSTE!$O:$R,4,FALSE),"")</f>
        <v>1.024</v>
      </c>
    </row>
    <row r="1166" spans="1:13" ht="24.95" customHeight="1" x14ac:dyDescent="0.2">
      <c r="A1166" s="587">
        <v>42760</v>
      </c>
      <c r="B1166" s="537" t="s">
        <v>19097</v>
      </c>
      <c r="C1166" s="169" t="s">
        <v>779</v>
      </c>
      <c r="D1166" s="588">
        <f t="shared" si="23"/>
        <v>260.94</v>
      </c>
      <c r="E1166" s="371" t="s">
        <v>2962</v>
      </c>
      <c r="I1166" s="589">
        <v>254.82</v>
      </c>
      <c r="J1166" s="589"/>
      <c r="L1166" s="585" t="s">
        <v>3702</v>
      </c>
      <c r="M1166" s="586">
        <f>IFERROR(VLOOKUP(L1166,REAJUSTE!$O:$R,4,FALSE),"")</f>
        <v>1.024</v>
      </c>
    </row>
    <row r="1167" spans="1:13" ht="24.95" customHeight="1" x14ac:dyDescent="0.2">
      <c r="A1167" s="587">
        <v>42761</v>
      </c>
      <c r="B1167" s="537" t="s">
        <v>19098</v>
      </c>
      <c r="C1167" s="169" t="s">
        <v>779</v>
      </c>
      <c r="D1167" s="588">
        <f t="shared" si="23"/>
        <v>272.45999999999998</v>
      </c>
      <c r="E1167" s="371" t="s">
        <v>2962</v>
      </c>
      <c r="I1167" s="589">
        <v>266.07</v>
      </c>
      <c r="J1167" s="589"/>
      <c r="L1167" s="585" t="s">
        <v>3702</v>
      </c>
      <c r="M1167" s="586">
        <f>IFERROR(VLOOKUP(L1167,REAJUSTE!$O:$R,4,FALSE),"")</f>
        <v>1.024</v>
      </c>
    </row>
    <row r="1168" spans="1:13" ht="24.95" customHeight="1" x14ac:dyDescent="0.2">
      <c r="A1168" s="587">
        <v>42762</v>
      </c>
      <c r="B1168" s="537" t="s">
        <v>19099</v>
      </c>
      <c r="C1168" s="169" t="s">
        <v>779</v>
      </c>
      <c r="D1168" s="588">
        <f t="shared" si="23"/>
        <v>270.01</v>
      </c>
      <c r="E1168" s="371" t="s">
        <v>2962</v>
      </c>
      <c r="I1168" s="589">
        <v>263.68</v>
      </c>
      <c r="J1168" s="589"/>
      <c r="L1168" s="585" t="s">
        <v>3702</v>
      </c>
      <c r="M1168" s="586">
        <f>IFERROR(VLOOKUP(L1168,REAJUSTE!$O:$R,4,FALSE),"")</f>
        <v>1.024</v>
      </c>
    </row>
    <row r="1169" spans="1:13" ht="24.95" customHeight="1" x14ac:dyDescent="0.2">
      <c r="A1169" s="587">
        <v>42763</v>
      </c>
      <c r="B1169" s="537" t="s">
        <v>15692</v>
      </c>
      <c r="C1169" s="169" t="s">
        <v>779</v>
      </c>
      <c r="D1169" s="588">
        <f t="shared" si="23"/>
        <v>288.93</v>
      </c>
      <c r="E1169" s="371" t="s">
        <v>2962</v>
      </c>
      <c r="I1169" s="589">
        <v>282.16000000000003</v>
      </c>
      <c r="J1169" s="589"/>
      <c r="L1169" s="585" t="s">
        <v>3702</v>
      </c>
      <c r="M1169" s="586">
        <f>IFERROR(VLOOKUP(L1169,REAJUSTE!$O:$R,4,FALSE),"")</f>
        <v>1.024</v>
      </c>
    </row>
    <row r="1170" spans="1:13" ht="24.95" customHeight="1" x14ac:dyDescent="0.2">
      <c r="A1170" s="587">
        <v>42764</v>
      </c>
      <c r="B1170" s="537" t="s">
        <v>15693</v>
      </c>
      <c r="C1170" s="169" t="s">
        <v>779</v>
      </c>
      <c r="D1170" s="588">
        <f t="shared" si="23"/>
        <v>542.04</v>
      </c>
      <c r="E1170" s="371" t="s">
        <v>2962</v>
      </c>
      <c r="I1170" s="589">
        <v>529.34</v>
      </c>
      <c r="J1170" s="589"/>
      <c r="L1170" s="585" t="s">
        <v>3702</v>
      </c>
      <c r="M1170" s="586">
        <f>IFERROR(VLOOKUP(L1170,REAJUSTE!$O:$R,4,FALSE),"")</f>
        <v>1.024</v>
      </c>
    </row>
    <row r="1171" spans="1:13" ht="24.95" customHeight="1" x14ac:dyDescent="0.2">
      <c r="A1171" s="587">
        <v>42765</v>
      </c>
      <c r="B1171" s="537" t="s">
        <v>15694</v>
      </c>
      <c r="C1171" s="169" t="s">
        <v>779</v>
      </c>
      <c r="D1171" s="588">
        <f t="shared" si="23"/>
        <v>557.16</v>
      </c>
      <c r="E1171" s="371" t="s">
        <v>2962</v>
      </c>
      <c r="I1171" s="589">
        <v>544.1</v>
      </c>
      <c r="J1171" s="589"/>
      <c r="L1171" s="585" t="s">
        <v>3702</v>
      </c>
      <c r="M1171" s="586">
        <f>IFERROR(VLOOKUP(L1171,REAJUSTE!$O:$R,4,FALSE),"")</f>
        <v>1.024</v>
      </c>
    </row>
    <row r="1172" spans="1:13" ht="24.95" customHeight="1" x14ac:dyDescent="0.2">
      <c r="A1172" s="587">
        <v>42766</v>
      </c>
      <c r="B1172" s="537" t="s">
        <v>15695</v>
      </c>
      <c r="C1172" s="169" t="s">
        <v>779</v>
      </c>
      <c r="D1172" s="588">
        <f t="shared" si="23"/>
        <v>552.11</v>
      </c>
      <c r="E1172" s="371" t="s">
        <v>2962</v>
      </c>
      <c r="I1172" s="589">
        <v>539.16999999999996</v>
      </c>
      <c r="J1172" s="589"/>
      <c r="L1172" s="585" t="s">
        <v>3702</v>
      </c>
      <c r="M1172" s="586">
        <f>IFERROR(VLOOKUP(L1172,REAJUSTE!$O:$R,4,FALSE),"")</f>
        <v>1.024</v>
      </c>
    </row>
    <row r="1173" spans="1:13" ht="24.95" customHeight="1" x14ac:dyDescent="0.2">
      <c r="A1173" s="587">
        <v>42767</v>
      </c>
      <c r="B1173" s="537" t="s">
        <v>15696</v>
      </c>
      <c r="C1173" s="169" t="s">
        <v>779</v>
      </c>
      <c r="D1173" s="588">
        <f t="shared" si="23"/>
        <v>588.13</v>
      </c>
      <c r="E1173" s="371" t="s">
        <v>2962</v>
      </c>
      <c r="I1173" s="589">
        <v>574.35</v>
      </c>
      <c r="J1173" s="589"/>
      <c r="L1173" s="585" t="s">
        <v>3702</v>
      </c>
      <c r="M1173" s="586">
        <f>IFERROR(VLOOKUP(L1173,REAJUSTE!$O:$R,4,FALSE),"")</f>
        <v>1.024</v>
      </c>
    </row>
    <row r="1174" spans="1:13" ht="24.95" customHeight="1" x14ac:dyDescent="0.2">
      <c r="A1174" s="587">
        <v>42768</v>
      </c>
      <c r="B1174" s="537" t="s">
        <v>15697</v>
      </c>
      <c r="C1174" s="169" t="s">
        <v>779</v>
      </c>
      <c r="D1174" s="588">
        <f t="shared" si="23"/>
        <v>756.15</v>
      </c>
      <c r="E1174" s="371" t="s">
        <v>2962</v>
      </c>
      <c r="I1174" s="589">
        <v>738.43</v>
      </c>
      <c r="J1174" s="589"/>
      <c r="L1174" s="585" t="s">
        <v>3702</v>
      </c>
      <c r="M1174" s="586">
        <f>IFERROR(VLOOKUP(L1174,REAJUSTE!$O:$R,4,FALSE),"")</f>
        <v>1.024</v>
      </c>
    </row>
    <row r="1175" spans="1:13" ht="24.95" customHeight="1" x14ac:dyDescent="0.2">
      <c r="A1175" s="587">
        <v>42769</v>
      </c>
      <c r="B1175" s="537" t="s">
        <v>15698</v>
      </c>
      <c r="C1175" s="169" t="s">
        <v>779</v>
      </c>
      <c r="D1175" s="588">
        <f t="shared" si="23"/>
        <v>765.01</v>
      </c>
      <c r="E1175" s="371" t="s">
        <v>2962</v>
      </c>
      <c r="I1175" s="589">
        <v>747.08</v>
      </c>
      <c r="J1175" s="589"/>
      <c r="L1175" s="585" t="s">
        <v>3702</v>
      </c>
      <c r="M1175" s="586">
        <f>IFERROR(VLOOKUP(L1175,REAJUSTE!$O:$R,4,FALSE),"")</f>
        <v>1.024</v>
      </c>
    </row>
    <row r="1176" spans="1:13" ht="24.95" customHeight="1" x14ac:dyDescent="0.2">
      <c r="A1176" s="587">
        <v>42770</v>
      </c>
      <c r="B1176" s="537" t="s">
        <v>15699</v>
      </c>
      <c r="C1176" s="169" t="s">
        <v>779</v>
      </c>
      <c r="D1176" s="588">
        <f t="shared" si="23"/>
        <v>742.44</v>
      </c>
      <c r="E1176" s="371" t="s">
        <v>2962</v>
      </c>
      <c r="I1176" s="589">
        <v>725.04</v>
      </c>
      <c r="J1176" s="589"/>
      <c r="L1176" s="585" t="s">
        <v>3702</v>
      </c>
      <c r="M1176" s="586">
        <f>IFERROR(VLOOKUP(L1176,REAJUSTE!$O:$R,4,FALSE),"")</f>
        <v>1.024</v>
      </c>
    </row>
    <row r="1177" spans="1:13" ht="24.95" customHeight="1" x14ac:dyDescent="0.2">
      <c r="A1177" s="587">
        <v>42771</v>
      </c>
      <c r="B1177" s="537" t="s">
        <v>15700</v>
      </c>
      <c r="C1177" s="169" t="s">
        <v>779</v>
      </c>
      <c r="D1177" s="588">
        <f t="shared" si="23"/>
        <v>826.74</v>
      </c>
      <c r="E1177" s="371" t="s">
        <v>2962</v>
      </c>
      <c r="I1177" s="589">
        <v>807.36</v>
      </c>
      <c r="J1177" s="589"/>
      <c r="L1177" s="585" t="s">
        <v>3702</v>
      </c>
      <c r="M1177" s="586">
        <f>IFERROR(VLOOKUP(L1177,REAJUSTE!$O:$R,4,FALSE),"")</f>
        <v>1.024</v>
      </c>
    </row>
    <row r="1178" spans="1:13" ht="24.95" customHeight="1" x14ac:dyDescent="0.2">
      <c r="A1178" s="587">
        <v>42772</v>
      </c>
      <c r="B1178" s="537" t="s">
        <v>15701</v>
      </c>
      <c r="C1178" s="169" t="s">
        <v>779</v>
      </c>
      <c r="D1178" s="588">
        <f t="shared" si="23"/>
        <v>1021.42</v>
      </c>
      <c r="E1178" s="371" t="s">
        <v>2962</v>
      </c>
      <c r="I1178" s="589">
        <v>997.48</v>
      </c>
      <c r="J1178" s="589"/>
      <c r="L1178" s="585" t="s">
        <v>3702</v>
      </c>
      <c r="M1178" s="586">
        <f>IFERROR(VLOOKUP(L1178,REAJUSTE!$O:$R,4,FALSE),"")</f>
        <v>1.024</v>
      </c>
    </row>
    <row r="1179" spans="1:13" ht="24.95" customHeight="1" x14ac:dyDescent="0.2">
      <c r="A1179" s="587">
        <v>42773</v>
      </c>
      <c r="B1179" s="537" t="s">
        <v>15702</v>
      </c>
      <c r="C1179" s="169" t="s">
        <v>779</v>
      </c>
      <c r="D1179" s="588">
        <f t="shared" si="23"/>
        <v>1010.71</v>
      </c>
      <c r="E1179" s="371" t="s">
        <v>2962</v>
      </c>
      <c r="I1179" s="589">
        <v>987.02</v>
      </c>
      <c r="J1179" s="589"/>
      <c r="L1179" s="585" t="s">
        <v>3702</v>
      </c>
      <c r="M1179" s="586">
        <f>IFERROR(VLOOKUP(L1179,REAJUSTE!$O:$R,4,FALSE),"")</f>
        <v>1.024</v>
      </c>
    </row>
    <row r="1180" spans="1:13" ht="24.95" customHeight="1" x14ac:dyDescent="0.2">
      <c r="A1180" s="587">
        <v>42774</v>
      </c>
      <c r="B1180" s="537" t="s">
        <v>15703</v>
      </c>
      <c r="C1180" s="169" t="s">
        <v>779</v>
      </c>
      <c r="D1180" s="588">
        <f t="shared" si="23"/>
        <v>1006.03</v>
      </c>
      <c r="E1180" s="371" t="s">
        <v>2962</v>
      </c>
      <c r="I1180" s="589">
        <v>982.45</v>
      </c>
      <c r="J1180" s="589"/>
      <c r="L1180" s="585" t="s">
        <v>3702</v>
      </c>
      <c r="M1180" s="586">
        <f>IFERROR(VLOOKUP(L1180,REAJUSTE!$O:$R,4,FALSE),"")</f>
        <v>1.024</v>
      </c>
    </row>
    <row r="1181" spans="1:13" ht="24.95" customHeight="1" x14ac:dyDescent="0.2">
      <c r="A1181" s="587">
        <v>42775</v>
      </c>
      <c r="B1181" s="537" t="s">
        <v>15704</v>
      </c>
      <c r="C1181" s="169" t="s">
        <v>779</v>
      </c>
      <c r="D1181" s="588">
        <f t="shared" si="23"/>
        <v>1082.77</v>
      </c>
      <c r="E1181" s="371" t="s">
        <v>2962</v>
      </c>
      <c r="I1181" s="590">
        <v>1057.3900000000001</v>
      </c>
      <c r="J1181" s="590"/>
      <c r="L1181" s="585" t="s">
        <v>3702</v>
      </c>
      <c r="M1181" s="586">
        <f>IFERROR(VLOOKUP(L1181,REAJUSTE!$O:$R,4,FALSE),"")</f>
        <v>1.024</v>
      </c>
    </row>
    <row r="1182" spans="1:13" ht="24.95" customHeight="1" x14ac:dyDescent="0.2">
      <c r="A1182" s="587">
        <v>42776</v>
      </c>
      <c r="B1182" s="537" t="s">
        <v>15705</v>
      </c>
      <c r="C1182" s="169" t="s">
        <v>779</v>
      </c>
      <c r="D1182" s="588">
        <f t="shared" ref="D1182:D1245" si="24">IFERROR(ROUND(I1182*M1182,2),"")</f>
        <v>157.66999999999999</v>
      </c>
      <c r="E1182" s="371" t="s">
        <v>2962</v>
      </c>
      <c r="I1182" s="589">
        <v>153.97</v>
      </c>
      <c r="J1182" s="589"/>
      <c r="L1182" s="585" t="s">
        <v>3702</v>
      </c>
      <c r="M1182" s="586">
        <f>IFERROR(VLOOKUP(L1182,REAJUSTE!$O:$R,4,FALSE),"")</f>
        <v>1.024</v>
      </c>
    </row>
    <row r="1183" spans="1:13" ht="24.95" customHeight="1" x14ac:dyDescent="0.2">
      <c r="A1183" s="587">
        <v>42777</v>
      </c>
      <c r="B1183" s="537" t="s">
        <v>15706</v>
      </c>
      <c r="C1183" s="169" t="s">
        <v>779</v>
      </c>
      <c r="D1183" s="588">
        <f t="shared" si="24"/>
        <v>169.19</v>
      </c>
      <c r="E1183" s="371" t="s">
        <v>2962</v>
      </c>
      <c r="I1183" s="589">
        <v>165.22</v>
      </c>
      <c r="J1183" s="589"/>
      <c r="L1183" s="585" t="s">
        <v>3702</v>
      </c>
      <c r="M1183" s="586">
        <f>IFERROR(VLOOKUP(L1183,REAJUSTE!$O:$R,4,FALSE),"")</f>
        <v>1.024</v>
      </c>
    </row>
    <row r="1184" spans="1:13" ht="24.95" customHeight="1" x14ac:dyDescent="0.2">
      <c r="A1184" s="587">
        <v>42778</v>
      </c>
      <c r="B1184" s="537" t="s">
        <v>15707</v>
      </c>
      <c r="C1184" s="169" t="s">
        <v>779</v>
      </c>
      <c r="D1184" s="588">
        <f t="shared" si="24"/>
        <v>166.73</v>
      </c>
      <c r="E1184" s="371" t="s">
        <v>2962</v>
      </c>
      <c r="I1184" s="589">
        <v>162.82</v>
      </c>
      <c r="J1184" s="589"/>
      <c r="L1184" s="585" t="s">
        <v>3702</v>
      </c>
      <c r="M1184" s="586">
        <f>IFERROR(VLOOKUP(L1184,REAJUSTE!$O:$R,4,FALSE),"")</f>
        <v>1.024</v>
      </c>
    </row>
    <row r="1185" spans="1:13" ht="24.95" customHeight="1" x14ac:dyDescent="0.2">
      <c r="A1185" s="587">
        <v>42779</v>
      </c>
      <c r="B1185" s="537" t="s">
        <v>638</v>
      </c>
      <c r="C1185" s="169" t="s">
        <v>779</v>
      </c>
      <c r="D1185" s="588">
        <f t="shared" si="24"/>
        <v>185.66</v>
      </c>
      <c r="E1185" s="371" t="s">
        <v>2962</v>
      </c>
      <c r="I1185" s="589">
        <v>181.31</v>
      </c>
      <c r="J1185" s="589"/>
      <c r="L1185" s="585" t="s">
        <v>3702</v>
      </c>
      <c r="M1185" s="586">
        <f>IFERROR(VLOOKUP(L1185,REAJUSTE!$O:$R,4,FALSE),"")</f>
        <v>1.024</v>
      </c>
    </row>
    <row r="1186" spans="1:13" ht="24.95" customHeight="1" x14ac:dyDescent="0.2">
      <c r="A1186" s="587">
        <v>42780</v>
      </c>
      <c r="B1186" s="537" t="s">
        <v>15708</v>
      </c>
      <c r="C1186" s="169" t="s">
        <v>779</v>
      </c>
      <c r="D1186" s="588">
        <f t="shared" si="24"/>
        <v>396.33</v>
      </c>
      <c r="E1186" s="371" t="s">
        <v>2962</v>
      </c>
      <c r="I1186" s="589">
        <v>387.04</v>
      </c>
      <c r="J1186" s="589"/>
      <c r="L1186" s="585" t="s">
        <v>3702</v>
      </c>
      <c r="M1186" s="586">
        <f>IFERROR(VLOOKUP(L1186,REAJUSTE!$O:$R,4,FALSE),"")</f>
        <v>1.024</v>
      </c>
    </row>
    <row r="1187" spans="1:13" ht="24.95" customHeight="1" x14ac:dyDescent="0.2">
      <c r="A1187" s="587">
        <v>42781</v>
      </c>
      <c r="B1187" s="537" t="s">
        <v>15709</v>
      </c>
      <c r="C1187" s="169" t="s">
        <v>779</v>
      </c>
      <c r="D1187" s="588">
        <f t="shared" si="24"/>
        <v>411.45</v>
      </c>
      <c r="E1187" s="371" t="s">
        <v>2962</v>
      </c>
      <c r="I1187" s="589">
        <v>401.81</v>
      </c>
      <c r="J1187" s="589"/>
      <c r="L1187" s="585" t="s">
        <v>3702</v>
      </c>
      <c r="M1187" s="586">
        <f>IFERROR(VLOOKUP(L1187,REAJUSTE!$O:$R,4,FALSE),"")</f>
        <v>1.024</v>
      </c>
    </row>
    <row r="1188" spans="1:13" ht="24.95" customHeight="1" x14ac:dyDescent="0.2">
      <c r="A1188" s="587">
        <v>42782</v>
      </c>
      <c r="B1188" s="537" t="s">
        <v>15710</v>
      </c>
      <c r="C1188" s="169" t="s">
        <v>779</v>
      </c>
      <c r="D1188" s="588">
        <f t="shared" si="24"/>
        <v>406.39</v>
      </c>
      <c r="E1188" s="371" t="s">
        <v>2962</v>
      </c>
      <c r="I1188" s="589">
        <v>396.87</v>
      </c>
      <c r="J1188" s="589"/>
      <c r="L1188" s="585" t="s">
        <v>3702</v>
      </c>
      <c r="M1188" s="586">
        <f>IFERROR(VLOOKUP(L1188,REAJUSTE!$O:$R,4,FALSE),"")</f>
        <v>1.024</v>
      </c>
    </row>
    <row r="1189" spans="1:13" ht="24.95" customHeight="1" x14ac:dyDescent="0.2">
      <c r="A1189" s="587">
        <v>42783</v>
      </c>
      <c r="B1189" s="537" t="s">
        <v>639</v>
      </c>
      <c r="C1189" s="169" t="s">
        <v>779</v>
      </c>
      <c r="D1189" s="588">
        <f t="shared" si="24"/>
        <v>442.42</v>
      </c>
      <c r="E1189" s="371" t="s">
        <v>2962</v>
      </c>
      <c r="I1189" s="589">
        <v>432.05</v>
      </c>
      <c r="J1189" s="589"/>
      <c r="L1189" s="585" t="s">
        <v>3702</v>
      </c>
      <c r="M1189" s="586">
        <f>IFERROR(VLOOKUP(L1189,REAJUSTE!$O:$R,4,FALSE),"")</f>
        <v>1.024</v>
      </c>
    </row>
    <row r="1190" spans="1:13" ht="24.95" customHeight="1" x14ac:dyDescent="0.2">
      <c r="A1190" s="587">
        <v>42784</v>
      </c>
      <c r="B1190" s="537" t="s">
        <v>19383</v>
      </c>
      <c r="C1190" s="169" t="s">
        <v>779</v>
      </c>
      <c r="D1190" s="588">
        <f t="shared" si="24"/>
        <v>521.34</v>
      </c>
      <c r="E1190" s="371" t="s">
        <v>2962</v>
      </c>
      <c r="I1190" s="589">
        <v>509.12</v>
      </c>
      <c r="J1190" s="589"/>
      <c r="L1190" s="585" t="s">
        <v>3702</v>
      </c>
      <c r="M1190" s="586">
        <f>IFERROR(VLOOKUP(L1190,REAJUSTE!$O:$R,4,FALSE),"")</f>
        <v>1.024</v>
      </c>
    </row>
    <row r="1191" spans="1:13" ht="24.95" customHeight="1" x14ac:dyDescent="0.2">
      <c r="A1191" s="587">
        <v>42785</v>
      </c>
      <c r="B1191" s="537" t="s">
        <v>19100</v>
      </c>
      <c r="C1191" s="169" t="s">
        <v>779</v>
      </c>
      <c r="D1191" s="588">
        <f t="shared" si="24"/>
        <v>530.19000000000005</v>
      </c>
      <c r="E1191" s="371" t="s">
        <v>2962</v>
      </c>
      <c r="I1191" s="589">
        <v>517.76</v>
      </c>
      <c r="J1191" s="589"/>
      <c r="L1191" s="585" t="s">
        <v>3702</v>
      </c>
      <c r="M1191" s="586">
        <f>IFERROR(VLOOKUP(L1191,REAJUSTE!$O:$R,4,FALSE),"")</f>
        <v>1.024</v>
      </c>
    </row>
    <row r="1192" spans="1:13" ht="24.95" customHeight="1" x14ac:dyDescent="0.2">
      <c r="A1192" s="587">
        <v>42786</v>
      </c>
      <c r="B1192" s="537" t="s">
        <v>19384</v>
      </c>
      <c r="C1192" s="169" t="s">
        <v>779</v>
      </c>
      <c r="D1192" s="588">
        <f t="shared" si="24"/>
        <v>507.63</v>
      </c>
      <c r="E1192" s="371" t="s">
        <v>2962</v>
      </c>
      <c r="I1192" s="589">
        <v>495.73</v>
      </c>
      <c r="J1192" s="589"/>
      <c r="L1192" s="585" t="s">
        <v>3702</v>
      </c>
      <c r="M1192" s="586">
        <f>IFERROR(VLOOKUP(L1192,REAJUSTE!$O:$R,4,FALSE),"")</f>
        <v>1.024</v>
      </c>
    </row>
    <row r="1193" spans="1:13" ht="24.95" customHeight="1" x14ac:dyDescent="0.2">
      <c r="A1193" s="587">
        <v>42787</v>
      </c>
      <c r="B1193" s="537" t="s">
        <v>640</v>
      </c>
      <c r="C1193" s="169" t="s">
        <v>779</v>
      </c>
      <c r="D1193" s="588">
        <f t="shared" si="24"/>
        <v>591.91</v>
      </c>
      <c r="E1193" s="371" t="s">
        <v>2962</v>
      </c>
      <c r="I1193" s="589">
        <v>578.04</v>
      </c>
      <c r="J1193" s="589"/>
      <c r="L1193" s="585" t="s">
        <v>3702</v>
      </c>
      <c r="M1193" s="586">
        <f>IFERROR(VLOOKUP(L1193,REAJUSTE!$O:$R,4,FALSE),"")</f>
        <v>1.024</v>
      </c>
    </row>
    <row r="1194" spans="1:13" ht="24.95" customHeight="1" x14ac:dyDescent="0.2">
      <c r="A1194" s="587">
        <v>42788</v>
      </c>
      <c r="B1194" s="537" t="s">
        <v>19385</v>
      </c>
      <c r="C1194" s="169" t="s">
        <v>779</v>
      </c>
      <c r="D1194" s="588">
        <f t="shared" si="24"/>
        <v>628.16</v>
      </c>
      <c r="E1194" s="371" t="s">
        <v>2962</v>
      </c>
      <c r="I1194" s="589">
        <v>613.44000000000005</v>
      </c>
      <c r="J1194" s="589"/>
      <c r="L1194" s="585" t="s">
        <v>3702</v>
      </c>
      <c r="M1194" s="586">
        <f>IFERROR(VLOOKUP(L1194,REAJUSTE!$O:$R,4,FALSE),"")</f>
        <v>1.024</v>
      </c>
    </row>
    <row r="1195" spans="1:13" ht="24.95" customHeight="1" x14ac:dyDescent="0.2">
      <c r="A1195" s="587">
        <v>42789</v>
      </c>
      <c r="B1195" s="537" t="s">
        <v>19386</v>
      </c>
      <c r="C1195" s="169" t="s">
        <v>779</v>
      </c>
      <c r="D1195" s="588">
        <f t="shared" si="24"/>
        <v>703.64</v>
      </c>
      <c r="E1195" s="371" t="s">
        <v>2962</v>
      </c>
      <c r="I1195" s="589">
        <v>687.15</v>
      </c>
      <c r="J1195" s="589"/>
      <c r="L1195" s="585" t="s">
        <v>3702</v>
      </c>
      <c r="M1195" s="586">
        <f>IFERROR(VLOOKUP(L1195,REAJUSTE!$O:$R,4,FALSE),"")</f>
        <v>1.024</v>
      </c>
    </row>
    <row r="1196" spans="1:13" ht="24.95" customHeight="1" x14ac:dyDescent="0.2">
      <c r="A1196" s="587">
        <v>42790</v>
      </c>
      <c r="B1196" s="537" t="s">
        <v>19387</v>
      </c>
      <c r="C1196" s="169" t="s">
        <v>779</v>
      </c>
      <c r="D1196" s="588">
        <f t="shared" si="24"/>
        <v>692.93</v>
      </c>
      <c r="E1196" s="371" t="s">
        <v>2962</v>
      </c>
      <c r="I1196" s="589">
        <v>676.69</v>
      </c>
      <c r="J1196" s="589"/>
      <c r="L1196" s="585" t="s">
        <v>3702</v>
      </c>
      <c r="M1196" s="586">
        <f>IFERROR(VLOOKUP(L1196,REAJUSTE!$O:$R,4,FALSE),"")</f>
        <v>1.024</v>
      </c>
    </row>
    <row r="1197" spans="1:13" ht="24.95" customHeight="1" x14ac:dyDescent="0.2">
      <c r="A1197" s="587">
        <v>42791</v>
      </c>
      <c r="B1197" s="537" t="s">
        <v>19388</v>
      </c>
      <c r="C1197" s="169" t="s">
        <v>779</v>
      </c>
      <c r="D1197" s="588">
        <f t="shared" si="24"/>
        <v>688.24</v>
      </c>
      <c r="E1197" s="371" t="s">
        <v>2962</v>
      </c>
      <c r="I1197" s="589">
        <v>672.11</v>
      </c>
      <c r="J1197" s="589"/>
      <c r="L1197" s="585" t="s">
        <v>3702</v>
      </c>
      <c r="M1197" s="586">
        <f>IFERROR(VLOOKUP(L1197,REAJUSTE!$O:$R,4,FALSE),"")</f>
        <v>1.024</v>
      </c>
    </row>
    <row r="1198" spans="1:13" ht="24.95" customHeight="1" x14ac:dyDescent="0.2">
      <c r="A1198" s="587">
        <v>42792</v>
      </c>
      <c r="B1198" s="537" t="s">
        <v>19389</v>
      </c>
      <c r="C1198" s="169" t="s">
        <v>779</v>
      </c>
      <c r="D1198" s="588">
        <f t="shared" si="24"/>
        <v>764.98</v>
      </c>
      <c r="E1198" s="371" t="s">
        <v>2962</v>
      </c>
      <c r="I1198" s="589">
        <v>747.05</v>
      </c>
      <c r="J1198" s="589"/>
      <c r="L1198" s="585" t="s">
        <v>3702</v>
      </c>
      <c r="M1198" s="586">
        <f>IFERROR(VLOOKUP(L1198,REAJUSTE!$O:$R,4,FALSE),"")</f>
        <v>1.024</v>
      </c>
    </row>
    <row r="1199" spans="1:13" ht="24.95" customHeight="1" x14ac:dyDescent="0.2">
      <c r="A1199" s="587">
        <v>42793</v>
      </c>
      <c r="B1199" s="537" t="s">
        <v>19390</v>
      </c>
      <c r="C1199" s="169" t="s">
        <v>779</v>
      </c>
      <c r="D1199" s="588">
        <f t="shared" si="24"/>
        <v>837.47</v>
      </c>
      <c r="E1199" s="371" t="s">
        <v>2962</v>
      </c>
      <c r="I1199" s="589">
        <v>817.84</v>
      </c>
      <c r="J1199" s="589"/>
      <c r="L1199" s="585" t="s">
        <v>3702</v>
      </c>
      <c r="M1199" s="586">
        <f>IFERROR(VLOOKUP(L1199,REAJUSTE!$O:$R,4,FALSE),"")</f>
        <v>1.024</v>
      </c>
    </row>
    <row r="1200" spans="1:13" ht="24.95" customHeight="1" x14ac:dyDescent="0.2">
      <c r="A1200" s="587">
        <v>42794</v>
      </c>
      <c r="B1200" s="537" t="s">
        <v>19391</v>
      </c>
      <c r="C1200" s="169" t="s">
        <v>779</v>
      </c>
      <c r="D1200" s="588">
        <f t="shared" si="24"/>
        <v>926.05</v>
      </c>
      <c r="E1200" s="371" t="s">
        <v>2962</v>
      </c>
      <c r="I1200" s="589">
        <v>904.35</v>
      </c>
      <c r="J1200" s="589"/>
      <c r="L1200" s="585" t="s">
        <v>3702</v>
      </c>
      <c r="M1200" s="586">
        <f>IFERROR(VLOOKUP(L1200,REAJUSTE!$O:$R,4,FALSE),"")</f>
        <v>1.024</v>
      </c>
    </row>
    <row r="1201" spans="1:13" ht="24.95" customHeight="1" x14ac:dyDescent="0.2">
      <c r="A1201" s="587">
        <v>42758</v>
      </c>
      <c r="B1201" s="537" t="s">
        <v>19392</v>
      </c>
      <c r="C1201" s="169" t="s">
        <v>779</v>
      </c>
      <c r="D1201" s="588">
        <f t="shared" si="24"/>
        <v>941.65</v>
      </c>
      <c r="E1201" s="371" t="s">
        <v>2962</v>
      </c>
      <c r="I1201" s="589">
        <v>919.58</v>
      </c>
      <c r="J1201" s="589"/>
      <c r="L1201" s="585" t="s">
        <v>3702</v>
      </c>
      <c r="M1201" s="586">
        <f>IFERROR(VLOOKUP(L1201,REAJUSTE!$O:$R,4,FALSE),"")</f>
        <v>1.024</v>
      </c>
    </row>
    <row r="1202" spans="1:13" ht="24.95" customHeight="1" x14ac:dyDescent="0.2">
      <c r="A1202" s="587">
        <v>42795</v>
      </c>
      <c r="B1202" s="537" t="s">
        <v>19393</v>
      </c>
      <c r="C1202" s="169" t="s">
        <v>779</v>
      </c>
      <c r="D1202" s="588">
        <f t="shared" si="24"/>
        <v>919.67</v>
      </c>
      <c r="E1202" s="371" t="s">
        <v>2962</v>
      </c>
      <c r="I1202" s="589">
        <v>898.12</v>
      </c>
      <c r="J1202" s="589"/>
      <c r="L1202" s="585" t="s">
        <v>3702</v>
      </c>
      <c r="M1202" s="586">
        <f>IFERROR(VLOOKUP(L1202,REAJUSTE!$O:$R,4,FALSE),"")</f>
        <v>1.024</v>
      </c>
    </row>
    <row r="1203" spans="1:13" ht="24.95" customHeight="1" x14ac:dyDescent="0.2">
      <c r="A1203" s="587">
        <v>42796</v>
      </c>
      <c r="B1203" s="537" t="s">
        <v>15711</v>
      </c>
      <c r="C1203" s="169" t="s">
        <v>779</v>
      </c>
      <c r="D1203" s="588">
        <f t="shared" si="24"/>
        <v>1058.06</v>
      </c>
      <c r="E1203" s="371" t="s">
        <v>2962</v>
      </c>
      <c r="I1203" s="590">
        <v>1033.26</v>
      </c>
      <c r="J1203" s="590"/>
      <c r="L1203" s="585" t="s">
        <v>3702</v>
      </c>
      <c r="M1203" s="586">
        <f>IFERROR(VLOOKUP(L1203,REAJUSTE!$O:$R,4,FALSE),"")</f>
        <v>1.024</v>
      </c>
    </row>
    <row r="1204" spans="1:13" ht="24.95" customHeight="1" x14ac:dyDescent="0.2">
      <c r="A1204" s="587">
        <v>42797</v>
      </c>
      <c r="B1204" s="537" t="s">
        <v>15712</v>
      </c>
      <c r="C1204" s="169" t="s">
        <v>779</v>
      </c>
      <c r="D1204" s="588">
        <f t="shared" si="24"/>
        <v>1110.78</v>
      </c>
      <c r="E1204" s="371" t="s">
        <v>2962</v>
      </c>
      <c r="I1204" s="590">
        <v>1084.75</v>
      </c>
      <c r="J1204" s="590"/>
      <c r="L1204" s="585" t="s">
        <v>3702</v>
      </c>
      <c r="M1204" s="586">
        <f>IFERROR(VLOOKUP(L1204,REAJUSTE!$O:$R,4,FALSE),"")</f>
        <v>1.024</v>
      </c>
    </row>
    <row r="1205" spans="1:13" ht="24.95" customHeight="1" x14ac:dyDescent="0.2">
      <c r="A1205" s="587">
        <v>42798</v>
      </c>
      <c r="B1205" s="537" t="s">
        <v>15713</v>
      </c>
      <c r="C1205" s="169" t="s">
        <v>779</v>
      </c>
      <c r="D1205" s="588">
        <f t="shared" si="24"/>
        <v>469.28</v>
      </c>
      <c r="E1205" s="371" t="s">
        <v>2962</v>
      </c>
      <c r="I1205" s="589">
        <v>458.28</v>
      </c>
      <c r="J1205" s="589"/>
      <c r="L1205" s="585" t="s">
        <v>3702</v>
      </c>
      <c r="M1205" s="586">
        <f>IFERROR(VLOOKUP(L1205,REAJUSTE!$O:$R,4,FALSE),"")</f>
        <v>1.024</v>
      </c>
    </row>
    <row r="1206" spans="1:13" ht="24.95" customHeight="1" x14ac:dyDescent="0.2">
      <c r="A1206" s="587">
        <v>42799</v>
      </c>
      <c r="B1206" s="537" t="s">
        <v>15714</v>
      </c>
      <c r="C1206" s="169" t="s">
        <v>779</v>
      </c>
      <c r="D1206" s="588">
        <f t="shared" si="24"/>
        <v>503.84</v>
      </c>
      <c r="E1206" s="371" t="s">
        <v>2962</v>
      </c>
      <c r="I1206" s="589">
        <v>492.03</v>
      </c>
      <c r="J1206" s="589"/>
      <c r="L1206" s="585" t="s">
        <v>3702</v>
      </c>
      <c r="M1206" s="586">
        <f>IFERROR(VLOOKUP(L1206,REAJUSTE!$O:$R,4,FALSE),"")</f>
        <v>1.024</v>
      </c>
    </row>
    <row r="1207" spans="1:13" ht="24.95" customHeight="1" x14ac:dyDescent="0.2">
      <c r="A1207" s="587">
        <v>42800</v>
      </c>
      <c r="B1207" s="537" t="s">
        <v>15715</v>
      </c>
      <c r="C1207" s="169" t="s">
        <v>779</v>
      </c>
      <c r="D1207" s="588">
        <f t="shared" si="24"/>
        <v>496.48</v>
      </c>
      <c r="E1207" s="371" t="s">
        <v>2962</v>
      </c>
      <c r="I1207" s="589">
        <v>484.84</v>
      </c>
      <c r="J1207" s="589"/>
      <c r="L1207" s="585" t="s">
        <v>3702</v>
      </c>
      <c r="M1207" s="586">
        <f>IFERROR(VLOOKUP(L1207,REAJUSTE!$O:$R,4,FALSE),"")</f>
        <v>1.024</v>
      </c>
    </row>
    <row r="1208" spans="1:13" ht="24.95" customHeight="1" x14ac:dyDescent="0.2">
      <c r="A1208" s="587">
        <v>42801</v>
      </c>
      <c r="B1208" s="537" t="s">
        <v>15716</v>
      </c>
      <c r="C1208" s="169" t="s">
        <v>779</v>
      </c>
      <c r="D1208" s="588">
        <f t="shared" si="24"/>
        <v>553.26</v>
      </c>
      <c r="E1208" s="371" t="s">
        <v>2962</v>
      </c>
      <c r="I1208" s="589">
        <v>540.29</v>
      </c>
      <c r="J1208" s="589"/>
      <c r="L1208" s="585" t="s">
        <v>3702</v>
      </c>
      <c r="M1208" s="586">
        <f>IFERROR(VLOOKUP(L1208,REAJUSTE!$O:$R,4,FALSE),"")</f>
        <v>1.024</v>
      </c>
    </row>
    <row r="1209" spans="1:13" ht="24.95" customHeight="1" x14ac:dyDescent="0.2">
      <c r="A1209" s="587">
        <v>42802</v>
      </c>
      <c r="B1209" s="537" t="s">
        <v>15717</v>
      </c>
      <c r="C1209" s="169" t="s">
        <v>779</v>
      </c>
      <c r="D1209" s="588">
        <f t="shared" si="24"/>
        <v>984.8</v>
      </c>
      <c r="E1209" s="371" t="s">
        <v>2962</v>
      </c>
      <c r="I1209" s="589">
        <v>961.72</v>
      </c>
      <c r="J1209" s="589"/>
      <c r="L1209" s="585" t="s">
        <v>3702</v>
      </c>
      <c r="M1209" s="586">
        <f>IFERROR(VLOOKUP(L1209,REAJUSTE!$O:$R,4,FALSE),"")</f>
        <v>1.024</v>
      </c>
    </row>
    <row r="1210" spans="1:13" ht="24.95" customHeight="1" x14ac:dyDescent="0.2">
      <c r="A1210" s="587">
        <v>42803</v>
      </c>
      <c r="B1210" s="537" t="s">
        <v>15718</v>
      </c>
      <c r="C1210" s="169" t="s">
        <v>779</v>
      </c>
      <c r="D1210" s="588">
        <f t="shared" si="24"/>
        <v>1030.1500000000001</v>
      </c>
      <c r="E1210" s="371" t="s">
        <v>2962</v>
      </c>
      <c r="I1210" s="590">
        <v>1006.01</v>
      </c>
      <c r="J1210" s="590"/>
      <c r="L1210" s="585" t="s">
        <v>3702</v>
      </c>
      <c r="M1210" s="586">
        <f>IFERROR(VLOOKUP(L1210,REAJUSTE!$O:$R,4,FALSE),"")</f>
        <v>1.024</v>
      </c>
    </row>
    <row r="1211" spans="1:13" ht="24.95" customHeight="1" x14ac:dyDescent="0.2">
      <c r="A1211" s="587">
        <v>42804</v>
      </c>
      <c r="B1211" s="537" t="s">
        <v>15719</v>
      </c>
      <c r="C1211" s="169" t="s">
        <v>779</v>
      </c>
      <c r="D1211" s="588">
        <f t="shared" si="24"/>
        <v>1014.99</v>
      </c>
      <c r="E1211" s="371" t="s">
        <v>2962</v>
      </c>
      <c r="I1211" s="589">
        <v>991.2</v>
      </c>
      <c r="J1211" s="589"/>
      <c r="L1211" s="585" t="s">
        <v>3702</v>
      </c>
      <c r="M1211" s="586">
        <f>IFERROR(VLOOKUP(L1211,REAJUSTE!$O:$R,4,FALSE),"")</f>
        <v>1.024</v>
      </c>
    </row>
    <row r="1212" spans="1:13" ht="24.95" customHeight="1" x14ac:dyDescent="0.2">
      <c r="A1212" s="587">
        <v>42805</v>
      </c>
      <c r="B1212" s="537" t="s">
        <v>15720</v>
      </c>
      <c r="C1212" s="169" t="s">
        <v>779</v>
      </c>
      <c r="D1212" s="588">
        <f t="shared" si="24"/>
        <v>1123.06</v>
      </c>
      <c r="E1212" s="371" t="s">
        <v>2962</v>
      </c>
      <c r="I1212" s="590">
        <v>1096.74</v>
      </c>
      <c r="J1212" s="590"/>
      <c r="L1212" s="585" t="s">
        <v>3702</v>
      </c>
      <c r="M1212" s="586">
        <f>IFERROR(VLOOKUP(L1212,REAJUSTE!$O:$R,4,FALSE),"")</f>
        <v>1.024</v>
      </c>
    </row>
    <row r="1213" spans="1:13" ht="24.95" customHeight="1" x14ac:dyDescent="0.2">
      <c r="A1213" s="587">
        <v>42806</v>
      </c>
      <c r="B1213" s="537" t="s">
        <v>15721</v>
      </c>
      <c r="C1213" s="169" t="s">
        <v>779</v>
      </c>
      <c r="D1213" s="588">
        <f t="shared" si="24"/>
        <v>1359.82</v>
      </c>
      <c r="E1213" s="371" t="s">
        <v>2962</v>
      </c>
      <c r="I1213" s="590">
        <v>1327.95</v>
      </c>
      <c r="J1213" s="590"/>
      <c r="L1213" s="585" t="s">
        <v>3702</v>
      </c>
      <c r="M1213" s="586">
        <f>IFERROR(VLOOKUP(L1213,REAJUSTE!$O:$R,4,FALSE),"")</f>
        <v>1.024</v>
      </c>
    </row>
    <row r="1214" spans="1:13" ht="24.95" customHeight="1" x14ac:dyDescent="0.2">
      <c r="A1214" s="587">
        <v>42807</v>
      </c>
      <c r="B1214" s="537" t="s">
        <v>15722</v>
      </c>
      <c r="C1214" s="169" t="s">
        <v>779</v>
      </c>
      <c r="D1214" s="588">
        <f t="shared" si="24"/>
        <v>1386.38</v>
      </c>
      <c r="E1214" s="371" t="s">
        <v>2962</v>
      </c>
      <c r="I1214" s="590">
        <v>1353.89</v>
      </c>
      <c r="J1214" s="590"/>
      <c r="L1214" s="585" t="s">
        <v>3702</v>
      </c>
      <c r="M1214" s="586">
        <f>IFERROR(VLOOKUP(L1214,REAJUSTE!$O:$R,4,FALSE),"")</f>
        <v>1.024</v>
      </c>
    </row>
    <row r="1215" spans="1:13" ht="24.95" customHeight="1" x14ac:dyDescent="0.2">
      <c r="A1215" s="587">
        <v>42808</v>
      </c>
      <c r="B1215" s="537" t="s">
        <v>15723</v>
      </c>
      <c r="C1215" s="169" t="s">
        <v>779</v>
      </c>
      <c r="D1215" s="588">
        <f t="shared" si="24"/>
        <v>1318.69</v>
      </c>
      <c r="E1215" s="371" t="s">
        <v>2962</v>
      </c>
      <c r="I1215" s="590">
        <v>1287.78</v>
      </c>
      <c r="J1215" s="590"/>
      <c r="L1215" s="585" t="s">
        <v>3702</v>
      </c>
      <c r="M1215" s="586">
        <f>IFERROR(VLOOKUP(L1215,REAJUSTE!$O:$R,4,FALSE),"")</f>
        <v>1.024</v>
      </c>
    </row>
    <row r="1216" spans="1:13" ht="24.95" customHeight="1" x14ac:dyDescent="0.2">
      <c r="A1216" s="587">
        <v>42809</v>
      </c>
      <c r="B1216" s="537" t="s">
        <v>19394</v>
      </c>
      <c r="C1216" s="169" t="s">
        <v>779</v>
      </c>
      <c r="D1216" s="588">
        <f t="shared" si="24"/>
        <v>1571.55</v>
      </c>
      <c r="E1216" s="371" t="s">
        <v>2962</v>
      </c>
      <c r="I1216" s="590">
        <v>1534.72</v>
      </c>
      <c r="J1216" s="590"/>
      <c r="L1216" s="585" t="s">
        <v>3702</v>
      </c>
      <c r="M1216" s="586">
        <f>IFERROR(VLOOKUP(L1216,REAJUSTE!$O:$R,4,FALSE),"")</f>
        <v>1.024</v>
      </c>
    </row>
    <row r="1217" spans="1:13" ht="24.95" customHeight="1" x14ac:dyDescent="0.2">
      <c r="A1217" s="587">
        <v>42810</v>
      </c>
      <c r="B1217" s="537" t="s">
        <v>15724</v>
      </c>
      <c r="C1217" s="169" t="s">
        <v>779</v>
      </c>
      <c r="D1217" s="588">
        <f t="shared" si="24"/>
        <v>1680.31</v>
      </c>
      <c r="E1217" s="371" t="s">
        <v>2962</v>
      </c>
      <c r="I1217" s="590">
        <v>1640.93</v>
      </c>
      <c r="J1217" s="590"/>
      <c r="L1217" s="585" t="s">
        <v>3702</v>
      </c>
      <c r="M1217" s="586">
        <f>IFERROR(VLOOKUP(L1217,REAJUSTE!$O:$R,4,FALSE),"")</f>
        <v>1.024</v>
      </c>
    </row>
    <row r="1218" spans="1:13" ht="24.95" customHeight="1" x14ac:dyDescent="0.2">
      <c r="A1218" s="587">
        <v>42811</v>
      </c>
      <c r="B1218" s="537" t="s">
        <v>15725</v>
      </c>
      <c r="C1218" s="169" t="s">
        <v>779</v>
      </c>
      <c r="D1218" s="588">
        <f t="shared" si="24"/>
        <v>1906.79</v>
      </c>
      <c r="E1218" s="371" t="s">
        <v>2962</v>
      </c>
      <c r="I1218" s="590">
        <v>1862.1</v>
      </c>
      <c r="J1218" s="590"/>
      <c r="L1218" s="585" t="s">
        <v>3702</v>
      </c>
      <c r="M1218" s="586">
        <f>IFERROR(VLOOKUP(L1218,REAJUSTE!$O:$R,4,FALSE),"")</f>
        <v>1.024</v>
      </c>
    </row>
    <row r="1219" spans="1:13" ht="24.95" customHeight="1" x14ac:dyDescent="0.2">
      <c r="A1219" s="587">
        <v>42812</v>
      </c>
      <c r="B1219" s="537" t="s">
        <v>15726</v>
      </c>
      <c r="C1219" s="169" t="s">
        <v>779</v>
      </c>
      <c r="D1219" s="588">
        <f t="shared" si="24"/>
        <v>1874.66</v>
      </c>
      <c r="E1219" s="371" t="s">
        <v>2962</v>
      </c>
      <c r="I1219" s="590">
        <v>1830.72</v>
      </c>
      <c r="J1219" s="590"/>
      <c r="L1219" s="585" t="s">
        <v>3702</v>
      </c>
      <c r="M1219" s="586">
        <f>IFERROR(VLOOKUP(L1219,REAJUSTE!$O:$R,4,FALSE),"")</f>
        <v>1.024</v>
      </c>
    </row>
    <row r="1220" spans="1:13" ht="24.95" customHeight="1" x14ac:dyDescent="0.2">
      <c r="A1220" s="587">
        <v>42813</v>
      </c>
      <c r="B1220" s="537" t="s">
        <v>15727</v>
      </c>
      <c r="C1220" s="169" t="s">
        <v>779</v>
      </c>
      <c r="D1220" s="588">
        <f t="shared" si="24"/>
        <v>1860.6</v>
      </c>
      <c r="E1220" s="371" t="s">
        <v>2962</v>
      </c>
      <c r="I1220" s="590">
        <v>1816.99</v>
      </c>
      <c r="J1220" s="590"/>
      <c r="L1220" s="585" t="s">
        <v>3702</v>
      </c>
      <c r="M1220" s="586">
        <f>IFERROR(VLOOKUP(L1220,REAJUSTE!$O:$R,4,FALSE),"")</f>
        <v>1.024</v>
      </c>
    </row>
    <row r="1221" spans="1:13" ht="24.95" customHeight="1" x14ac:dyDescent="0.2">
      <c r="A1221" s="587">
        <v>42814</v>
      </c>
      <c r="B1221" s="537" t="s">
        <v>19395</v>
      </c>
      <c r="C1221" s="169" t="s">
        <v>779</v>
      </c>
      <c r="D1221" s="588">
        <f t="shared" si="24"/>
        <v>2090.81</v>
      </c>
      <c r="E1221" s="371" t="s">
        <v>2962</v>
      </c>
      <c r="I1221" s="590">
        <v>2041.81</v>
      </c>
      <c r="J1221" s="590"/>
      <c r="L1221" s="585" t="s">
        <v>3702</v>
      </c>
      <c r="M1221" s="586">
        <f>IFERROR(VLOOKUP(L1221,REAJUSTE!$O:$R,4,FALSE),"")</f>
        <v>1.024</v>
      </c>
    </row>
    <row r="1222" spans="1:13" ht="24.95" customHeight="1" x14ac:dyDescent="0.2">
      <c r="A1222" s="587">
        <v>42815</v>
      </c>
      <c r="B1222" s="537" t="s">
        <v>15728</v>
      </c>
      <c r="C1222" s="169" t="s">
        <v>779</v>
      </c>
      <c r="D1222" s="588">
        <f t="shared" si="24"/>
        <v>2308.2800000000002</v>
      </c>
      <c r="E1222" s="371" t="s">
        <v>2962</v>
      </c>
      <c r="I1222" s="590">
        <v>2254.1799999999998</v>
      </c>
      <c r="J1222" s="590"/>
      <c r="L1222" s="585" t="s">
        <v>3702</v>
      </c>
      <c r="M1222" s="586">
        <f>IFERROR(VLOOKUP(L1222,REAJUSTE!$O:$R,4,FALSE),"")</f>
        <v>1.024</v>
      </c>
    </row>
    <row r="1223" spans="1:13" ht="24.95" customHeight="1" x14ac:dyDescent="0.2">
      <c r="A1223" s="587">
        <v>42816</v>
      </c>
      <c r="B1223" s="537" t="s">
        <v>15729</v>
      </c>
      <c r="C1223" s="169" t="s">
        <v>779</v>
      </c>
      <c r="D1223" s="588">
        <f t="shared" si="24"/>
        <v>2573.9899999999998</v>
      </c>
      <c r="E1223" s="371" t="s">
        <v>2962</v>
      </c>
      <c r="I1223" s="590">
        <v>2513.66</v>
      </c>
      <c r="J1223" s="590"/>
      <c r="L1223" s="585" t="s">
        <v>3702</v>
      </c>
      <c r="M1223" s="586">
        <f>IFERROR(VLOOKUP(L1223,REAJUSTE!$O:$R,4,FALSE),"")</f>
        <v>1.024</v>
      </c>
    </row>
    <row r="1224" spans="1:13" ht="24.95" customHeight="1" x14ac:dyDescent="0.2">
      <c r="A1224" s="587">
        <v>42817</v>
      </c>
      <c r="B1224" s="537" t="s">
        <v>15730</v>
      </c>
      <c r="C1224" s="169" t="s">
        <v>779</v>
      </c>
      <c r="D1224" s="588">
        <f t="shared" si="24"/>
        <v>2620.7800000000002</v>
      </c>
      <c r="E1224" s="371" t="s">
        <v>2962</v>
      </c>
      <c r="I1224" s="590">
        <v>2559.36</v>
      </c>
      <c r="J1224" s="590"/>
      <c r="L1224" s="585" t="s">
        <v>3702</v>
      </c>
      <c r="M1224" s="586">
        <f>IFERROR(VLOOKUP(L1224,REAJUSTE!$O:$R,4,FALSE),"")</f>
        <v>1.024</v>
      </c>
    </row>
    <row r="1225" spans="1:13" ht="24.95" customHeight="1" x14ac:dyDescent="0.2">
      <c r="A1225" s="587">
        <v>42818</v>
      </c>
      <c r="B1225" s="537" t="s">
        <v>15731</v>
      </c>
      <c r="C1225" s="169" t="s">
        <v>779</v>
      </c>
      <c r="D1225" s="588">
        <f t="shared" si="24"/>
        <v>2554.88</v>
      </c>
      <c r="E1225" s="371" t="s">
        <v>2962</v>
      </c>
      <c r="I1225" s="590">
        <v>2495</v>
      </c>
      <c r="J1225" s="590"/>
      <c r="L1225" s="585" t="s">
        <v>3702</v>
      </c>
      <c r="M1225" s="586">
        <f>IFERROR(VLOOKUP(L1225,REAJUSTE!$O:$R,4,FALSE),"")</f>
        <v>1.024</v>
      </c>
    </row>
    <row r="1226" spans="1:13" ht="24.95" customHeight="1" x14ac:dyDescent="0.2">
      <c r="A1226" s="587">
        <v>42819</v>
      </c>
      <c r="B1226" s="537" t="s">
        <v>15732</v>
      </c>
      <c r="C1226" s="169" t="s">
        <v>779</v>
      </c>
      <c r="D1226" s="588">
        <f t="shared" si="24"/>
        <v>2970.02</v>
      </c>
      <c r="E1226" s="371" t="s">
        <v>2962</v>
      </c>
      <c r="I1226" s="590">
        <v>2900.41</v>
      </c>
      <c r="J1226" s="590"/>
      <c r="L1226" s="585" t="s">
        <v>3702</v>
      </c>
      <c r="M1226" s="586">
        <f>IFERROR(VLOOKUP(L1226,REAJUSTE!$O:$R,4,FALSE),"")</f>
        <v>1.024</v>
      </c>
    </row>
    <row r="1227" spans="1:13" ht="24.95" customHeight="1" x14ac:dyDescent="0.2">
      <c r="A1227" s="587">
        <v>42820</v>
      </c>
      <c r="B1227" s="537" t="s">
        <v>15733</v>
      </c>
      <c r="C1227" s="169" t="s">
        <v>779</v>
      </c>
      <c r="D1227" s="588">
        <f t="shared" si="24"/>
        <v>3128.2</v>
      </c>
      <c r="E1227" s="371" t="s">
        <v>2962</v>
      </c>
      <c r="I1227" s="590">
        <v>3054.88</v>
      </c>
      <c r="J1227" s="590"/>
      <c r="L1227" s="585" t="s">
        <v>3702</v>
      </c>
      <c r="M1227" s="586">
        <f>IFERROR(VLOOKUP(L1227,REAJUSTE!$O:$R,4,FALSE),"")</f>
        <v>1.024</v>
      </c>
    </row>
    <row r="1228" spans="1:13" ht="24.95" customHeight="1" x14ac:dyDescent="0.2">
      <c r="A1228" s="587">
        <v>41321</v>
      </c>
      <c r="B1228" s="537" t="s">
        <v>641</v>
      </c>
      <c r="C1228" s="169" t="s">
        <v>779</v>
      </c>
      <c r="D1228" s="588">
        <f t="shared" si="24"/>
        <v>5272.95</v>
      </c>
      <c r="E1228" s="371"/>
      <c r="I1228" s="590">
        <v>5149.37</v>
      </c>
      <c r="J1228" s="590"/>
      <c r="L1228" s="585" t="s">
        <v>3702</v>
      </c>
      <c r="M1228" s="586">
        <f>IFERROR(VLOOKUP(L1228,REAJUSTE!$O:$R,4,FALSE),"")</f>
        <v>1.024</v>
      </c>
    </row>
    <row r="1229" spans="1:13" ht="24.95" customHeight="1" x14ac:dyDescent="0.2">
      <c r="A1229" s="587">
        <v>42821</v>
      </c>
      <c r="B1229" s="537" t="s">
        <v>3120</v>
      </c>
      <c r="C1229" s="169" t="s">
        <v>779</v>
      </c>
      <c r="D1229" s="588">
        <f t="shared" si="24"/>
        <v>4114.95</v>
      </c>
      <c r="E1229" s="371"/>
      <c r="I1229" s="590">
        <v>4018.51</v>
      </c>
      <c r="J1229" s="590"/>
      <c r="L1229" s="585" t="s">
        <v>3702</v>
      </c>
      <c r="M1229" s="586">
        <f>IFERROR(VLOOKUP(L1229,REAJUSTE!$O:$R,4,FALSE),"")</f>
        <v>1.024</v>
      </c>
    </row>
    <row r="1230" spans="1:13" ht="24.95" customHeight="1" x14ac:dyDescent="0.2">
      <c r="A1230" s="587">
        <v>42822</v>
      </c>
      <c r="B1230" s="537" t="s">
        <v>642</v>
      </c>
      <c r="C1230" s="169" t="s">
        <v>779</v>
      </c>
      <c r="D1230" s="588">
        <f t="shared" si="24"/>
        <v>4293.3599999999997</v>
      </c>
      <c r="E1230" s="371"/>
      <c r="I1230" s="590">
        <v>4192.7299999999996</v>
      </c>
      <c r="J1230" s="590"/>
      <c r="L1230" s="585" t="s">
        <v>3702</v>
      </c>
      <c r="M1230" s="586">
        <f>IFERROR(VLOOKUP(L1230,REAJUSTE!$O:$R,4,FALSE),"")</f>
        <v>1.024</v>
      </c>
    </row>
    <row r="1231" spans="1:13" ht="24.95" customHeight="1" x14ac:dyDescent="0.2">
      <c r="A1231" s="587">
        <v>42823</v>
      </c>
      <c r="B1231" s="537" t="s">
        <v>15734</v>
      </c>
      <c r="C1231" s="169" t="s">
        <v>779</v>
      </c>
      <c r="D1231" s="588">
        <f t="shared" si="24"/>
        <v>5884.12</v>
      </c>
      <c r="E1231" s="371"/>
      <c r="I1231" s="590">
        <v>5746.21</v>
      </c>
      <c r="J1231" s="590"/>
      <c r="L1231" s="585" t="s">
        <v>3702</v>
      </c>
      <c r="M1231" s="586">
        <f>IFERROR(VLOOKUP(L1231,REAJUSTE!$O:$R,4,FALSE),"")</f>
        <v>1.024</v>
      </c>
    </row>
    <row r="1232" spans="1:13" ht="24.95" customHeight="1" x14ac:dyDescent="0.2">
      <c r="A1232" s="587">
        <v>42824</v>
      </c>
      <c r="B1232" s="537" t="s">
        <v>3121</v>
      </c>
      <c r="C1232" s="169" t="s">
        <v>779</v>
      </c>
      <c r="D1232" s="588">
        <f t="shared" si="24"/>
        <v>5909.99</v>
      </c>
      <c r="E1232" s="371"/>
      <c r="I1232" s="590">
        <v>5771.47</v>
      </c>
      <c r="J1232" s="590"/>
      <c r="L1232" s="585" t="s">
        <v>3702</v>
      </c>
      <c r="M1232" s="586">
        <f>IFERROR(VLOOKUP(L1232,REAJUSTE!$O:$R,4,FALSE),"")</f>
        <v>1.024</v>
      </c>
    </row>
    <row r="1233" spans="1:13" ht="24.95" customHeight="1" x14ac:dyDescent="0.2">
      <c r="A1233" s="587">
        <v>42825</v>
      </c>
      <c r="B1233" s="537" t="s">
        <v>643</v>
      </c>
      <c r="C1233" s="169" t="s">
        <v>779</v>
      </c>
      <c r="D1233" s="588">
        <f t="shared" si="24"/>
        <v>6587.16</v>
      </c>
      <c r="E1233" s="371"/>
      <c r="I1233" s="590">
        <v>6432.77</v>
      </c>
      <c r="J1233" s="590"/>
      <c r="L1233" s="585" t="s">
        <v>3702</v>
      </c>
      <c r="M1233" s="586">
        <f>IFERROR(VLOOKUP(L1233,REAJUSTE!$O:$R,4,FALSE),"")</f>
        <v>1.024</v>
      </c>
    </row>
    <row r="1234" spans="1:13" ht="24.95" customHeight="1" x14ac:dyDescent="0.2">
      <c r="A1234" s="587">
        <v>40600</v>
      </c>
      <c r="B1234" s="537" t="s">
        <v>644</v>
      </c>
      <c r="C1234" s="169" t="s">
        <v>779</v>
      </c>
      <c r="D1234" s="588">
        <f t="shared" si="24"/>
        <v>8675.82</v>
      </c>
      <c r="E1234" s="371"/>
      <c r="I1234" s="590">
        <v>8472.48</v>
      </c>
      <c r="J1234" s="590"/>
      <c r="L1234" s="585" t="s">
        <v>3702</v>
      </c>
      <c r="M1234" s="586">
        <f>IFERROR(VLOOKUP(L1234,REAJUSTE!$O:$R,4,FALSE),"")</f>
        <v>1.024</v>
      </c>
    </row>
    <row r="1235" spans="1:13" ht="24.95" customHeight="1" x14ac:dyDescent="0.2">
      <c r="A1235" s="587">
        <v>42827</v>
      </c>
      <c r="B1235" s="537" t="s">
        <v>645</v>
      </c>
      <c r="C1235" s="169" t="s">
        <v>779</v>
      </c>
      <c r="D1235" s="588">
        <f t="shared" si="24"/>
        <v>9778.2000000000007</v>
      </c>
      <c r="E1235" s="371"/>
      <c r="I1235" s="590">
        <v>9549.02</v>
      </c>
      <c r="J1235" s="590"/>
      <c r="L1235" s="585" t="s">
        <v>3702</v>
      </c>
      <c r="M1235" s="586">
        <f>IFERROR(VLOOKUP(L1235,REAJUSTE!$O:$R,4,FALSE),"")</f>
        <v>1.024</v>
      </c>
    </row>
    <row r="1236" spans="1:13" ht="24.95" customHeight="1" x14ac:dyDescent="0.2">
      <c r="A1236" s="587">
        <v>42826</v>
      </c>
      <c r="B1236" s="537" t="s">
        <v>3122</v>
      </c>
      <c r="C1236" s="169" t="s">
        <v>779</v>
      </c>
      <c r="D1236" s="588">
        <f t="shared" si="24"/>
        <v>8438.25</v>
      </c>
      <c r="E1236" s="371"/>
      <c r="I1236" s="590">
        <v>8240.48</v>
      </c>
      <c r="J1236" s="590"/>
      <c r="L1236" s="585" t="s">
        <v>3702</v>
      </c>
      <c r="M1236" s="586">
        <f>IFERROR(VLOOKUP(L1236,REAJUSTE!$O:$R,4,FALSE),"")</f>
        <v>1.024</v>
      </c>
    </row>
    <row r="1237" spans="1:13" ht="24.95" customHeight="1" x14ac:dyDescent="0.2">
      <c r="A1237" s="587">
        <v>42828</v>
      </c>
      <c r="B1237" s="537" t="s">
        <v>646</v>
      </c>
      <c r="C1237" s="169" t="s">
        <v>779</v>
      </c>
      <c r="D1237" s="588">
        <f t="shared" si="24"/>
        <v>8495.08</v>
      </c>
      <c r="E1237" s="371"/>
      <c r="I1237" s="590">
        <v>8295.98</v>
      </c>
      <c r="J1237" s="590"/>
      <c r="L1237" s="585" t="s">
        <v>3702</v>
      </c>
      <c r="M1237" s="586">
        <f>IFERROR(VLOOKUP(L1237,REAJUSTE!$O:$R,4,FALSE),"")</f>
        <v>1.024</v>
      </c>
    </row>
    <row r="1238" spans="1:13" ht="24.95" customHeight="1" x14ac:dyDescent="0.2">
      <c r="A1238" s="587">
        <v>42830</v>
      </c>
      <c r="B1238" s="537" t="s">
        <v>647</v>
      </c>
      <c r="C1238" s="169" t="s">
        <v>779</v>
      </c>
      <c r="D1238" s="588">
        <f t="shared" si="24"/>
        <v>8874.94</v>
      </c>
      <c r="E1238" s="371"/>
      <c r="I1238" s="590">
        <v>8666.93</v>
      </c>
      <c r="J1238" s="590"/>
      <c r="L1238" s="585" t="s">
        <v>3702</v>
      </c>
      <c r="M1238" s="586">
        <f>IFERROR(VLOOKUP(L1238,REAJUSTE!$O:$R,4,FALSE),"")</f>
        <v>1.024</v>
      </c>
    </row>
    <row r="1239" spans="1:13" ht="24.95" customHeight="1" x14ac:dyDescent="0.2">
      <c r="A1239" s="587">
        <v>42829</v>
      </c>
      <c r="B1239" s="537" t="s">
        <v>3123</v>
      </c>
      <c r="C1239" s="169" t="s">
        <v>779</v>
      </c>
      <c r="D1239" s="588">
        <f t="shared" si="24"/>
        <v>7994.51</v>
      </c>
      <c r="E1239" s="371"/>
      <c r="I1239" s="590">
        <v>7807.14</v>
      </c>
      <c r="J1239" s="590"/>
      <c r="L1239" s="585" t="s">
        <v>3702</v>
      </c>
      <c r="M1239" s="586">
        <f>IFERROR(VLOOKUP(L1239,REAJUSTE!$O:$R,4,FALSE),"")</f>
        <v>1.024</v>
      </c>
    </row>
    <row r="1240" spans="1:13" ht="24.95" customHeight="1" x14ac:dyDescent="0.2">
      <c r="A1240" s="587">
        <v>42831</v>
      </c>
      <c r="B1240" s="537" t="s">
        <v>3124</v>
      </c>
      <c r="C1240" s="169" t="s">
        <v>779</v>
      </c>
      <c r="D1240" s="588">
        <f t="shared" si="24"/>
        <v>9637.73</v>
      </c>
      <c r="E1240" s="371"/>
      <c r="I1240" s="590">
        <v>9411.85</v>
      </c>
      <c r="J1240" s="590"/>
      <c r="L1240" s="585" t="s">
        <v>3702</v>
      </c>
      <c r="M1240" s="586">
        <f>IFERROR(VLOOKUP(L1240,REAJUSTE!$O:$R,4,FALSE),"")</f>
        <v>1.024</v>
      </c>
    </row>
    <row r="1241" spans="1:13" ht="24.95" customHeight="1" x14ac:dyDescent="0.2">
      <c r="A1241" s="587">
        <v>42832</v>
      </c>
      <c r="B1241" s="537" t="s">
        <v>648</v>
      </c>
      <c r="C1241" s="169" t="s">
        <v>779</v>
      </c>
      <c r="D1241" s="588">
        <f t="shared" si="24"/>
        <v>10611.96</v>
      </c>
      <c r="E1241" s="371"/>
      <c r="I1241" s="590">
        <v>10363.24</v>
      </c>
      <c r="J1241" s="590"/>
      <c r="L1241" s="585" t="s">
        <v>3702</v>
      </c>
      <c r="M1241" s="586">
        <f>IFERROR(VLOOKUP(L1241,REAJUSTE!$O:$R,4,FALSE),"")</f>
        <v>1.024</v>
      </c>
    </row>
    <row r="1242" spans="1:13" ht="24.95" customHeight="1" x14ac:dyDescent="0.2">
      <c r="A1242" s="587">
        <v>42834</v>
      </c>
      <c r="B1242" s="537" t="s">
        <v>649</v>
      </c>
      <c r="C1242" s="169" t="s">
        <v>779</v>
      </c>
      <c r="D1242" s="588">
        <f t="shared" si="24"/>
        <v>11346.55</v>
      </c>
      <c r="E1242" s="371"/>
      <c r="I1242" s="590">
        <v>11080.62</v>
      </c>
      <c r="J1242" s="590"/>
      <c r="L1242" s="585" t="s">
        <v>3702</v>
      </c>
      <c r="M1242" s="586">
        <f>IFERROR(VLOOKUP(L1242,REAJUSTE!$O:$R,4,FALSE),"")</f>
        <v>1.024</v>
      </c>
    </row>
    <row r="1243" spans="1:13" ht="24.95" customHeight="1" x14ac:dyDescent="0.2">
      <c r="A1243" s="587">
        <v>42833</v>
      </c>
      <c r="B1243" s="537" t="s">
        <v>15735</v>
      </c>
      <c r="C1243" s="169" t="s">
        <v>779</v>
      </c>
      <c r="D1243" s="588">
        <f t="shared" si="24"/>
        <v>10568.56</v>
      </c>
      <c r="E1243" s="371"/>
      <c r="I1243" s="590">
        <v>10320.86</v>
      </c>
      <c r="J1243" s="590"/>
      <c r="L1243" s="585" t="s">
        <v>3702</v>
      </c>
      <c r="M1243" s="586">
        <f>IFERROR(VLOOKUP(L1243,REAJUSTE!$O:$R,4,FALSE),"")</f>
        <v>1.024</v>
      </c>
    </row>
    <row r="1244" spans="1:13" ht="24.95" customHeight="1" x14ac:dyDescent="0.2">
      <c r="A1244" s="587">
        <v>42835</v>
      </c>
      <c r="B1244" s="537" t="s">
        <v>3125</v>
      </c>
      <c r="C1244" s="169" t="s">
        <v>779</v>
      </c>
      <c r="D1244" s="588">
        <f t="shared" si="24"/>
        <v>2501.16</v>
      </c>
      <c r="E1244" s="371"/>
      <c r="I1244" s="590">
        <v>2442.54</v>
      </c>
      <c r="J1244" s="590"/>
      <c r="L1244" s="585" t="s">
        <v>3702</v>
      </c>
      <c r="M1244" s="586">
        <f>IFERROR(VLOOKUP(L1244,REAJUSTE!$O:$R,4,FALSE),"")</f>
        <v>1.024</v>
      </c>
    </row>
    <row r="1245" spans="1:13" ht="24.95" customHeight="1" x14ac:dyDescent="0.2">
      <c r="A1245" s="587">
        <v>42836</v>
      </c>
      <c r="B1245" s="537" t="s">
        <v>650</v>
      </c>
      <c r="C1245" s="169" t="s">
        <v>779</v>
      </c>
      <c r="D1245" s="588">
        <f t="shared" si="24"/>
        <v>2634.96</v>
      </c>
      <c r="E1245" s="371"/>
      <c r="I1245" s="590">
        <v>2573.1999999999998</v>
      </c>
      <c r="J1245" s="590"/>
      <c r="L1245" s="585" t="s">
        <v>3702</v>
      </c>
      <c r="M1245" s="586">
        <f>IFERROR(VLOOKUP(L1245,REAJUSTE!$O:$R,4,FALSE),"")</f>
        <v>1.024</v>
      </c>
    </row>
    <row r="1246" spans="1:13" ht="24.95" customHeight="1" x14ac:dyDescent="0.2">
      <c r="A1246" s="587">
        <v>42837</v>
      </c>
      <c r="B1246" s="537" t="s">
        <v>15736</v>
      </c>
      <c r="C1246" s="169" t="s">
        <v>779</v>
      </c>
      <c r="D1246" s="588">
        <f t="shared" ref="D1246:D1309" si="25">IFERROR(ROUND(I1246*M1246,2),"")</f>
        <v>4285.87</v>
      </c>
      <c r="E1246" s="371"/>
      <c r="I1246" s="590">
        <v>4185.42</v>
      </c>
      <c r="J1246" s="590"/>
      <c r="L1246" s="585" t="s">
        <v>3702</v>
      </c>
      <c r="M1246" s="586">
        <f>IFERROR(VLOOKUP(L1246,REAJUSTE!$O:$R,4,FALSE),"")</f>
        <v>1.024</v>
      </c>
    </row>
    <row r="1247" spans="1:13" ht="24.95" customHeight="1" x14ac:dyDescent="0.2">
      <c r="A1247" s="587">
        <v>42838</v>
      </c>
      <c r="B1247" s="537" t="s">
        <v>3126</v>
      </c>
      <c r="C1247" s="169" t="s">
        <v>779</v>
      </c>
      <c r="D1247" s="588">
        <f t="shared" si="25"/>
        <v>3555.22</v>
      </c>
      <c r="E1247" s="371"/>
      <c r="I1247" s="590">
        <v>3471.89</v>
      </c>
      <c r="J1247" s="590"/>
      <c r="L1247" s="585" t="s">
        <v>3702</v>
      </c>
      <c r="M1247" s="586">
        <f>IFERROR(VLOOKUP(L1247,REAJUSTE!$O:$R,4,FALSE),"")</f>
        <v>1.024</v>
      </c>
    </row>
    <row r="1248" spans="1:13" ht="24.95" customHeight="1" x14ac:dyDescent="0.2">
      <c r="A1248" s="587">
        <v>42839</v>
      </c>
      <c r="B1248" s="537" t="s">
        <v>651</v>
      </c>
      <c r="C1248" s="169" t="s">
        <v>779</v>
      </c>
      <c r="D1248" s="588">
        <f t="shared" si="25"/>
        <v>3973.66</v>
      </c>
      <c r="E1248" s="371"/>
      <c r="I1248" s="590">
        <v>3880.53</v>
      </c>
      <c r="J1248" s="590"/>
      <c r="L1248" s="585" t="s">
        <v>3702</v>
      </c>
      <c r="M1248" s="586">
        <f>IFERROR(VLOOKUP(L1248,REAJUSTE!$O:$R,4,FALSE),"")</f>
        <v>1.024</v>
      </c>
    </row>
    <row r="1249" spans="1:13" ht="24.95" customHeight="1" x14ac:dyDescent="0.2">
      <c r="A1249" s="587">
        <v>42840</v>
      </c>
      <c r="B1249" s="537" t="s">
        <v>3127</v>
      </c>
      <c r="C1249" s="169" t="s">
        <v>779</v>
      </c>
      <c r="D1249" s="588">
        <f t="shared" si="25"/>
        <v>5108.7700000000004</v>
      </c>
      <c r="E1249" s="371"/>
      <c r="I1249" s="590">
        <v>4989.03</v>
      </c>
      <c r="J1249" s="590"/>
      <c r="L1249" s="585" t="s">
        <v>3702</v>
      </c>
      <c r="M1249" s="586">
        <f>IFERROR(VLOOKUP(L1249,REAJUSTE!$O:$R,4,FALSE),"")</f>
        <v>1.024</v>
      </c>
    </row>
    <row r="1250" spans="1:13" ht="24.95" customHeight="1" x14ac:dyDescent="0.2">
      <c r="A1250" s="587">
        <v>42841</v>
      </c>
      <c r="B1250" s="537" t="s">
        <v>652</v>
      </c>
      <c r="C1250" s="169" t="s">
        <v>779</v>
      </c>
      <c r="D1250" s="588">
        <f t="shared" si="25"/>
        <v>6371.95</v>
      </c>
      <c r="E1250" s="371"/>
      <c r="I1250" s="590">
        <v>6222.61</v>
      </c>
      <c r="J1250" s="590"/>
      <c r="L1250" s="585" t="s">
        <v>3702</v>
      </c>
      <c r="M1250" s="586">
        <f>IFERROR(VLOOKUP(L1250,REAJUSTE!$O:$R,4,FALSE),"")</f>
        <v>1.024</v>
      </c>
    </row>
    <row r="1251" spans="1:13" ht="24.95" customHeight="1" x14ac:dyDescent="0.2">
      <c r="A1251" s="587">
        <v>40585</v>
      </c>
      <c r="B1251" s="537" t="s">
        <v>3128</v>
      </c>
      <c r="C1251" s="169" t="s">
        <v>779</v>
      </c>
      <c r="D1251" s="588">
        <f t="shared" si="25"/>
        <v>5444.9</v>
      </c>
      <c r="E1251" s="371"/>
      <c r="I1251" s="590">
        <v>5317.29</v>
      </c>
      <c r="J1251" s="590"/>
      <c r="L1251" s="585" t="s">
        <v>3702</v>
      </c>
      <c r="M1251" s="586">
        <f>IFERROR(VLOOKUP(L1251,REAJUSTE!$O:$R,4,FALSE),"")</f>
        <v>1.024</v>
      </c>
    </row>
    <row r="1252" spans="1:13" ht="24.95" customHeight="1" x14ac:dyDescent="0.2">
      <c r="A1252" s="587">
        <v>42843</v>
      </c>
      <c r="B1252" s="537" t="s">
        <v>653</v>
      </c>
      <c r="C1252" s="169" t="s">
        <v>779</v>
      </c>
      <c r="D1252" s="588">
        <f t="shared" si="25"/>
        <v>5484.37</v>
      </c>
      <c r="E1252" s="371"/>
      <c r="I1252" s="590">
        <v>5355.83</v>
      </c>
      <c r="J1252" s="590"/>
      <c r="L1252" s="585" t="s">
        <v>3702</v>
      </c>
      <c r="M1252" s="586">
        <f>IFERROR(VLOOKUP(L1252,REAJUSTE!$O:$R,4,FALSE),"")</f>
        <v>1.024</v>
      </c>
    </row>
    <row r="1253" spans="1:13" ht="24.95" customHeight="1" x14ac:dyDescent="0.2">
      <c r="A1253" s="587">
        <v>42844</v>
      </c>
      <c r="B1253" s="537" t="s">
        <v>3129</v>
      </c>
      <c r="C1253" s="169" t="s">
        <v>779</v>
      </c>
      <c r="D1253" s="588">
        <f t="shared" si="25"/>
        <v>6324.23</v>
      </c>
      <c r="E1253" s="371"/>
      <c r="I1253" s="590">
        <v>6176.01</v>
      </c>
      <c r="J1253" s="590"/>
      <c r="L1253" s="585" t="s">
        <v>3702</v>
      </c>
      <c r="M1253" s="586">
        <f>IFERROR(VLOOKUP(L1253,REAJUSTE!$O:$R,4,FALSE),"")</f>
        <v>1.024</v>
      </c>
    </row>
    <row r="1254" spans="1:13" ht="24.95" customHeight="1" x14ac:dyDescent="0.2">
      <c r="A1254" s="587">
        <v>42845</v>
      </c>
      <c r="B1254" s="537" t="s">
        <v>654</v>
      </c>
      <c r="C1254" s="169" t="s">
        <v>779</v>
      </c>
      <c r="D1254" s="588">
        <f t="shared" si="25"/>
        <v>7485.68</v>
      </c>
      <c r="E1254" s="371"/>
      <c r="I1254" s="590">
        <v>7310.23</v>
      </c>
      <c r="J1254" s="590"/>
      <c r="L1254" s="585" t="s">
        <v>3702</v>
      </c>
      <c r="M1254" s="586">
        <f>IFERROR(VLOOKUP(L1254,REAJUSTE!$O:$R,4,FALSE),"")</f>
        <v>1.024</v>
      </c>
    </row>
    <row r="1255" spans="1:13" ht="24.95" customHeight="1" x14ac:dyDescent="0.2">
      <c r="A1255" s="587">
        <v>41179</v>
      </c>
      <c r="B1255" s="537" t="s">
        <v>655</v>
      </c>
      <c r="C1255" s="169" t="s">
        <v>779</v>
      </c>
      <c r="D1255" s="588">
        <f t="shared" si="25"/>
        <v>6394.54</v>
      </c>
      <c r="E1255" s="371"/>
      <c r="I1255" s="590">
        <v>6244.67</v>
      </c>
      <c r="J1255" s="590"/>
      <c r="L1255" s="585" t="s">
        <v>3702</v>
      </c>
      <c r="M1255" s="586">
        <f>IFERROR(VLOOKUP(L1255,REAJUSTE!$O:$R,4,FALSE),"")</f>
        <v>1.024</v>
      </c>
    </row>
    <row r="1256" spans="1:13" ht="24.95" customHeight="1" x14ac:dyDescent="0.2">
      <c r="A1256" s="587">
        <v>42842</v>
      </c>
      <c r="B1256" s="537" t="s">
        <v>3130</v>
      </c>
      <c r="C1256" s="169" t="s">
        <v>779</v>
      </c>
      <c r="D1256" s="588">
        <f t="shared" si="25"/>
        <v>6883.33</v>
      </c>
      <c r="E1256" s="371"/>
      <c r="I1256" s="590">
        <v>6722</v>
      </c>
      <c r="J1256" s="590"/>
      <c r="L1256" s="585" t="s">
        <v>3702</v>
      </c>
      <c r="M1256" s="586">
        <f>IFERROR(VLOOKUP(L1256,REAJUSTE!$O:$R,4,FALSE),"")</f>
        <v>1.024</v>
      </c>
    </row>
    <row r="1257" spans="1:13" ht="24.95" customHeight="1" x14ac:dyDescent="0.2">
      <c r="A1257" s="587">
        <v>42848</v>
      </c>
      <c r="B1257" s="537" t="s">
        <v>656</v>
      </c>
      <c r="C1257" s="169" t="s">
        <v>779</v>
      </c>
      <c r="D1257" s="588">
        <f t="shared" si="25"/>
        <v>7821.9</v>
      </c>
      <c r="E1257" s="371"/>
      <c r="I1257" s="590">
        <v>7638.57</v>
      </c>
      <c r="J1257" s="590"/>
      <c r="L1257" s="585" t="s">
        <v>3702</v>
      </c>
      <c r="M1257" s="586">
        <f>IFERROR(VLOOKUP(L1257,REAJUSTE!$O:$R,4,FALSE),"")</f>
        <v>1.024</v>
      </c>
    </row>
    <row r="1258" spans="1:13" ht="24.95" customHeight="1" x14ac:dyDescent="0.2">
      <c r="A1258" s="587">
        <v>42849</v>
      </c>
      <c r="B1258" s="537" t="s">
        <v>3131</v>
      </c>
      <c r="C1258" s="169" t="s">
        <v>779</v>
      </c>
      <c r="D1258" s="588">
        <f t="shared" si="25"/>
        <v>5747.72</v>
      </c>
      <c r="E1258" s="371"/>
      <c r="I1258" s="590">
        <v>5613.01</v>
      </c>
      <c r="J1258" s="590"/>
      <c r="L1258" s="585" t="s">
        <v>3702</v>
      </c>
      <c r="M1258" s="586">
        <f>IFERROR(VLOOKUP(L1258,REAJUSTE!$O:$R,4,FALSE),"")</f>
        <v>1.024</v>
      </c>
    </row>
    <row r="1259" spans="1:13" ht="24.95" customHeight="1" x14ac:dyDescent="0.2">
      <c r="A1259" s="587">
        <v>42850</v>
      </c>
      <c r="B1259" s="537" t="s">
        <v>657</v>
      </c>
      <c r="C1259" s="169" t="s">
        <v>779</v>
      </c>
      <c r="D1259" s="588">
        <f t="shared" si="25"/>
        <v>6077.77</v>
      </c>
      <c r="E1259" s="371"/>
      <c r="I1259" s="590">
        <v>5935.32</v>
      </c>
      <c r="J1259" s="590"/>
      <c r="L1259" s="585" t="s">
        <v>3702</v>
      </c>
      <c r="M1259" s="586">
        <f>IFERROR(VLOOKUP(L1259,REAJUSTE!$O:$R,4,FALSE),"")</f>
        <v>1.024</v>
      </c>
    </row>
    <row r="1260" spans="1:13" ht="24.95" customHeight="1" x14ac:dyDescent="0.2">
      <c r="A1260" s="587">
        <v>42851</v>
      </c>
      <c r="B1260" s="537" t="s">
        <v>3132</v>
      </c>
      <c r="C1260" s="169" t="s">
        <v>779</v>
      </c>
      <c r="D1260" s="588">
        <f t="shared" si="25"/>
        <v>8430.86</v>
      </c>
      <c r="E1260" s="371"/>
      <c r="I1260" s="590">
        <v>8233.26</v>
      </c>
      <c r="J1260" s="590"/>
      <c r="L1260" s="585" t="s">
        <v>3702</v>
      </c>
      <c r="M1260" s="586">
        <f>IFERROR(VLOOKUP(L1260,REAJUSTE!$O:$R,4,FALSE),"")</f>
        <v>1.024</v>
      </c>
    </row>
    <row r="1261" spans="1:13" ht="24.95" customHeight="1" x14ac:dyDescent="0.2">
      <c r="A1261" s="587">
        <v>42852</v>
      </c>
      <c r="B1261" s="537" t="s">
        <v>658</v>
      </c>
      <c r="C1261" s="169" t="s">
        <v>779</v>
      </c>
      <c r="D1261" s="588">
        <f t="shared" si="25"/>
        <v>8931.16</v>
      </c>
      <c r="E1261" s="371"/>
      <c r="I1261" s="590">
        <v>8721.84</v>
      </c>
      <c r="J1261" s="590"/>
      <c r="L1261" s="585" t="s">
        <v>3702</v>
      </c>
      <c r="M1261" s="586">
        <f>IFERROR(VLOOKUP(L1261,REAJUSTE!$O:$R,4,FALSE),"")</f>
        <v>1.024</v>
      </c>
    </row>
    <row r="1262" spans="1:13" ht="24.95" customHeight="1" x14ac:dyDescent="0.2">
      <c r="A1262" s="587">
        <v>42853</v>
      </c>
      <c r="B1262" s="537" t="s">
        <v>3133</v>
      </c>
      <c r="C1262" s="169" t="s">
        <v>779</v>
      </c>
      <c r="D1262" s="588">
        <f t="shared" si="25"/>
        <v>12181.77</v>
      </c>
      <c r="E1262" s="371"/>
      <c r="I1262" s="590">
        <v>11896.26</v>
      </c>
      <c r="J1262" s="590"/>
      <c r="L1262" s="585" t="s">
        <v>3702</v>
      </c>
      <c r="M1262" s="586">
        <f>IFERROR(VLOOKUP(L1262,REAJUSTE!$O:$R,4,FALSE),"")</f>
        <v>1.024</v>
      </c>
    </row>
    <row r="1263" spans="1:13" ht="24.95" customHeight="1" x14ac:dyDescent="0.2">
      <c r="A1263" s="587">
        <v>42854</v>
      </c>
      <c r="B1263" s="537" t="s">
        <v>659</v>
      </c>
      <c r="C1263" s="169" t="s">
        <v>779</v>
      </c>
      <c r="D1263" s="588">
        <f t="shared" si="25"/>
        <v>13716.39</v>
      </c>
      <c r="E1263" s="371"/>
      <c r="I1263" s="590">
        <v>13394.91</v>
      </c>
      <c r="J1263" s="590"/>
      <c r="L1263" s="585" t="s">
        <v>3702</v>
      </c>
      <c r="M1263" s="586">
        <f>IFERROR(VLOOKUP(L1263,REAJUSTE!$O:$R,4,FALSE),"")</f>
        <v>1.024</v>
      </c>
    </row>
    <row r="1264" spans="1:13" ht="24.95" customHeight="1" x14ac:dyDescent="0.2">
      <c r="A1264" s="587">
        <v>42855</v>
      </c>
      <c r="B1264" s="537" t="s">
        <v>3134</v>
      </c>
      <c r="C1264" s="169" t="s">
        <v>779</v>
      </c>
      <c r="D1264" s="588">
        <f t="shared" si="25"/>
        <v>11029.82</v>
      </c>
      <c r="E1264" s="371"/>
      <c r="I1264" s="590">
        <v>10771.31</v>
      </c>
      <c r="J1264" s="590"/>
      <c r="L1264" s="585" t="s">
        <v>3702</v>
      </c>
      <c r="M1264" s="586">
        <f>IFERROR(VLOOKUP(L1264,REAJUSTE!$O:$R,4,FALSE),"")</f>
        <v>1.024</v>
      </c>
    </row>
    <row r="1265" spans="1:13" ht="24.95" customHeight="1" x14ac:dyDescent="0.2">
      <c r="A1265" s="587">
        <v>42856</v>
      </c>
      <c r="B1265" s="537" t="s">
        <v>660</v>
      </c>
      <c r="C1265" s="169" t="s">
        <v>779</v>
      </c>
      <c r="D1265" s="588">
        <f t="shared" si="25"/>
        <v>12284.27</v>
      </c>
      <c r="E1265" s="371"/>
      <c r="I1265" s="590">
        <v>11996.36</v>
      </c>
      <c r="J1265" s="590"/>
      <c r="L1265" s="585" t="s">
        <v>3702</v>
      </c>
      <c r="M1265" s="586">
        <f>IFERROR(VLOOKUP(L1265,REAJUSTE!$O:$R,4,FALSE),"")</f>
        <v>1.024</v>
      </c>
    </row>
    <row r="1266" spans="1:13" ht="24.95" customHeight="1" x14ac:dyDescent="0.2">
      <c r="A1266" s="587">
        <v>42858</v>
      </c>
      <c r="B1266" s="537" t="s">
        <v>3135</v>
      </c>
      <c r="C1266" s="169" t="s">
        <v>779</v>
      </c>
      <c r="D1266" s="588">
        <f t="shared" si="25"/>
        <v>13628.6</v>
      </c>
      <c r="E1266" s="371"/>
      <c r="I1266" s="590">
        <v>13309.18</v>
      </c>
      <c r="J1266" s="590"/>
      <c r="L1266" s="585" t="s">
        <v>3702</v>
      </c>
      <c r="M1266" s="586">
        <f>IFERROR(VLOOKUP(L1266,REAJUSTE!$O:$R,4,FALSE),"")</f>
        <v>1.024</v>
      </c>
    </row>
    <row r="1267" spans="1:13" ht="24.95" customHeight="1" x14ac:dyDescent="0.2">
      <c r="A1267" s="587">
        <v>42857</v>
      </c>
      <c r="B1267" s="537" t="s">
        <v>3136</v>
      </c>
      <c r="C1267" s="169" t="s">
        <v>779</v>
      </c>
      <c r="D1267" s="588">
        <f t="shared" si="25"/>
        <v>13628.6</v>
      </c>
      <c r="E1267" s="371"/>
      <c r="I1267" s="590">
        <v>13309.18</v>
      </c>
      <c r="J1267" s="590"/>
      <c r="L1267" s="585" t="s">
        <v>3702</v>
      </c>
      <c r="M1267" s="586">
        <f>IFERROR(VLOOKUP(L1267,REAJUSTE!$O:$R,4,FALSE),"")</f>
        <v>1.024</v>
      </c>
    </row>
    <row r="1268" spans="1:13" ht="24.95" customHeight="1" x14ac:dyDescent="0.2">
      <c r="A1268" s="587">
        <v>42859</v>
      </c>
      <c r="B1268" s="537" t="s">
        <v>661</v>
      </c>
      <c r="C1268" s="169" t="s">
        <v>779</v>
      </c>
      <c r="D1268" s="588">
        <f t="shared" si="25"/>
        <v>15344.14</v>
      </c>
      <c r="E1268" s="371"/>
      <c r="I1268" s="590">
        <v>14984.51</v>
      </c>
      <c r="J1268" s="590"/>
      <c r="L1268" s="585" t="s">
        <v>3702</v>
      </c>
      <c r="M1268" s="586">
        <f>IFERROR(VLOOKUP(L1268,REAJUSTE!$O:$R,4,FALSE),"")</f>
        <v>1.024</v>
      </c>
    </row>
    <row r="1269" spans="1:13" ht="24.95" customHeight="1" x14ac:dyDescent="0.2">
      <c r="A1269" s="587">
        <v>42860</v>
      </c>
      <c r="B1269" s="537" t="s">
        <v>3137</v>
      </c>
      <c r="C1269" s="169" t="s">
        <v>779</v>
      </c>
      <c r="D1269" s="588">
        <f t="shared" si="25"/>
        <v>14658.85</v>
      </c>
      <c r="E1269" s="371"/>
      <c r="I1269" s="590">
        <v>14315.28</v>
      </c>
      <c r="J1269" s="590"/>
      <c r="L1269" s="585" t="s">
        <v>3702</v>
      </c>
      <c r="M1269" s="586">
        <f>IFERROR(VLOOKUP(L1269,REAJUSTE!$O:$R,4,FALSE),"")</f>
        <v>1.024</v>
      </c>
    </row>
    <row r="1270" spans="1:13" ht="24.95" customHeight="1" x14ac:dyDescent="0.2">
      <c r="A1270" s="587">
        <v>42861</v>
      </c>
      <c r="B1270" s="537" t="s">
        <v>662</v>
      </c>
      <c r="C1270" s="169" t="s">
        <v>779</v>
      </c>
      <c r="D1270" s="588">
        <f t="shared" si="25"/>
        <v>16323.59</v>
      </c>
      <c r="E1270" s="371"/>
      <c r="I1270" s="590">
        <v>15941.01</v>
      </c>
      <c r="J1270" s="590"/>
      <c r="L1270" s="585" t="s">
        <v>3702</v>
      </c>
      <c r="M1270" s="586">
        <f>IFERROR(VLOOKUP(L1270,REAJUSTE!$O:$R,4,FALSE),"")</f>
        <v>1.024</v>
      </c>
    </row>
    <row r="1271" spans="1:13" ht="24.95" customHeight="1" x14ac:dyDescent="0.2">
      <c r="A1271" s="587">
        <v>42862</v>
      </c>
      <c r="B1271" s="537" t="s">
        <v>3138</v>
      </c>
      <c r="C1271" s="169" t="s">
        <v>741</v>
      </c>
      <c r="D1271" s="588">
        <f t="shared" si="25"/>
        <v>15.89</v>
      </c>
      <c r="E1271" s="371"/>
      <c r="I1271" s="589">
        <v>15.52</v>
      </c>
      <c r="J1271" s="589"/>
      <c r="L1271" s="585" t="s">
        <v>3702</v>
      </c>
      <c r="M1271" s="586">
        <f>IFERROR(VLOOKUP(L1271,REAJUSTE!$O:$R,4,FALSE),"")</f>
        <v>1.024</v>
      </c>
    </row>
    <row r="1272" spans="1:13" ht="24.95" customHeight="1" x14ac:dyDescent="0.2">
      <c r="A1272" s="587">
        <v>42863</v>
      </c>
      <c r="B1272" s="537" t="s">
        <v>3139</v>
      </c>
      <c r="C1272" s="169" t="s">
        <v>741</v>
      </c>
      <c r="D1272" s="588">
        <f t="shared" si="25"/>
        <v>31.82</v>
      </c>
      <c r="E1272" s="371"/>
      <c r="I1272" s="589">
        <v>31.07</v>
      </c>
      <c r="J1272" s="589"/>
      <c r="L1272" s="585" t="s">
        <v>3702</v>
      </c>
      <c r="M1272" s="586">
        <f>IFERROR(VLOOKUP(L1272,REAJUSTE!$O:$R,4,FALSE),"")</f>
        <v>1.024</v>
      </c>
    </row>
    <row r="1273" spans="1:13" ht="24.95" customHeight="1" x14ac:dyDescent="0.2">
      <c r="A1273" s="587">
        <v>42864</v>
      </c>
      <c r="B1273" s="537" t="s">
        <v>3140</v>
      </c>
      <c r="C1273" s="169" t="s">
        <v>741</v>
      </c>
      <c r="D1273" s="588">
        <f t="shared" si="25"/>
        <v>149.54</v>
      </c>
      <c r="E1273" s="371"/>
      <c r="I1273" s="589">
        <v>146.04</v>
      </c>
      <c r="J1273" s="589"/>
      <c r="L1273" s="585" t="s">
        <v>3702</v>
      </c>
      <c r="M1273" s="586">
        <f>IFERROR(VLOOKUP(L1273,REAJUSTE!$O:$R,4,FALSE),"")</f>
        <v>1.024</v>
      </c>
    </row>
    <row r="1274" spans="1:13" ht="24.95" customHeight="1" x14ac:dyDescent="0.2">
      <c r="A1274" s="587">
        <v>42865</v>
      </c>
      <c r="B1274" s="537" t="s">
        <v>15737</v>
      </c>
      <c r="C1274" s="169" t="s">
        <v>779</v>
      </c>
      <c r="D1274" s="588">
        <f t="shared" si="25"/>
        <v>22.73</v>
      </c>
      <c r="E1274" s="371"/>
      <c r="I1274" s="589">
        <v>22.2</v>
      </c>
      <c r="J1274" s="589"/>
      <c r="L1274" s="585" t="s">
        <v>3702</v>
      </c>
      <c r="M1274" s="586">
        <f>IFERROR(VLOOKUP(L1274,REAJUSTE!$O:$R,4,FALSE),"")</f>
        <v>1.024</v>
      </c>
    </row>
    <row r="1275" spans="1:13" ht="24.95" customHeight="1" x14ac:dyDescent="0.2">
      <c r="A1275" s="587">
        <v>42866</v>
      </c>
      <c r="B1275" s="537" t="s">
        <v>15738</v>
      </c>
      <c r="C1275" s="169" t="s">
        <v>15307</v>
      </c>
      <c r="D1275" s="588">
        <f t="shared" si="25"/>
        <v>44.18</v>
      </c>
      <c r="E1275" s="371"/>
      <c r="I1275" s="589">
        <v>43.14</v>
      </c>
      <c r="J1275" s="589"/>
      <c r="L1275" s="585" t="s">
        <v>3702</v>
      </c>
      <c r="M1275" s="586">
        <f>IFERROR(VLOOKUP(L1275,REAJUSTE!$O:$R,4,FALSE),"")</f>
        <v>1.024</v>
      </c>
    </row>
    <row r="1276" spans="1:13" ht="24.95" customHeight="1" x14ac:dyDescent="0.2">
      <c r="A1276" s="587">
        <v>42867</v>
      </c>
      <c r="B1276" s="537" t="s">
        <v>663</v>
      </c>
      <c r="C1276" s="169" t="s">
        <v>741</v>
      </c>
      <c r="D1276" s="588">
        <f t="shared" si="25"/>
        <v>204.21</v>
      </c>
      <c r="E1276" s="371"/>
      <c r="I1276" s="589">
        <v>199.42</v>
      </c>
      <c r="J1276" s="589"/>
      <c r="L1276" s="585" t="s">
        <v>3702</v>
      </c>
      <c r="M1276" s="586">
        <f>IFERROR(VLOOKUP(L1276,REAJUSTE!$O:$R,4,FALSE),"")</f>
        <v>1.024</v>
      </c>
    </row>
    <row r="1277" spans="1:13" ht="24.95" customHeight="1" x14ac:dyDescent="0.2">
      <c r="A1277" s="587">
        <v>42868</v>
      </c>
      <c r="B1277" s="537" t="s">
        <v>664</v>
      </c>
      <c r="C1277" s="169" t="s">
        <v>741</v>
      </c>
      <c r="D1277" s="588">
        <f t="shared" si="25"/>
        <v>301.38</v>
      </c>
      <c r="E1277" s="371"/>
      <c r="I1277" s="589">
        <v>294.32</v>
      </c>
      <c r="J1277" s="589"/>
      <c r="L1277" s="585" t="s">
        <v>3702</v>
      </c>
      <c r="M1277" s="586">
        <f>IFERROR(VLOOKUP(L1277,REAJUSTE!$O:$R,4,FALSE),"")</f>
        <v>1.024</v>
      </c>
    </row>
    <row r="1278" spans="1:13" ht="24.95" customHeight="1" x14ac:dyDescent="0.2">
      <c r="A1278" s="587">
        <v>42869</v>
      </c>
      <c r="B1278" s="537" t="s">
        <v>665</v>
      </c>
      <c r="C1278" s="169" t="s">
        <v>741</v>
      </c>
      <c r="D1278" s="588">
        <f t="shared" si="25"/>
        <v>265.91000000000003</v>
      </c>
      <c r="E1278" s="371"/>
      <c r="I1278" s="589">
        <v>259.68</v>
      </c>
      <c r="J1278" s="589"/>
      <c r="L1278" s="585" t="s">
        <v>3702</v>
      </c>
      <c r="M1278" s="586">
        <f>IFERROR(VLOOKUP(L1278,REAJUSTE!$O:$R,4,FALSE),"")</f>
        <v>1.024</v>
      </c>
    </row>
    <row r="1279" spans="1:13" ht="24.95" customHeight="1" x14ac:dyDescent="0.2">
      <c r="A1279" s="587">
        <v>42870</v>
      </c>
      <c r="B1279" s="537" t="s">
        <v>61</v>
      </c>
      <c r="C1279" s="169" t="s">
        <v>741</v>
      </c>
      <c r="D1279" s="588">
        <f t="shared" si="25"/>
        <v>192.22</v>
      </c>
      <c r="E1279" s="371"/>
      <c r="I1279" s="589">
        <v>187.71</v>
      </c>
      <c r="J1279" s="589"/>
      <c r="L1279" s="585" t="s">
        <v>3702</v>
      </c>
      <c r="M1279" s="586">
        <f>IFERROR(VLOOKUP(L1279,REAJUSTE!$O:$R,4,FALSE),"")</f>
        <v>1.024</v>
      </c>
    </row>
    <row r="1280" spans="1:13" ht="24.95" customHeight="1" x14ac:dyDescent="0.2">
      <c r="A1280" s="587">
        <v>42880</v>
      </c>
      <c r="B1280" s="537" t="s">
        <v>666</v>
      </c>
      <c r="C1280" s="169" t="s">
        <v>15307</v>
      </c>
      <c r="D1280" s="588">
        <f t="shared" si="25"/>
        <v>694.98</v>
      </c>
      <c r="E1280" s="371"/>
      <c r="I1280" s="589">
        <v>678.69</v>
      </c>
      <c r="J1280" s="589"/>
      <c r="L1280" s="585" t="s">
        <v>3702</v>
      </c>
      <c r="M1280" s="586">
        <f>IFERROR(VLOOKUP(L1280,REAJUSTE!$O:$R,4,FALSE),"")</f>
        <v>1.024</v>
      </c>
    </row>
    <row r="1281" spans="1:13" ht="24.95" customHeight="1" x14ac:dyDescent="0.2">
      <c r="A1281" s="587">
        <v>42883</v>
      </c>
      <c r="B1281" s="537" t="s">
        <v>667</v>
      </c>
      <c r="C1281" s="169" t="s">
        <v>779</v>
      </c>
      <c r="D1281" s="588">
        <f t="shared" si="25"/>
        <v>40.08</v>
      </c>
      <c r="E1281" s="371" t="s">
        <v>2962</v>
      </c>
      <c r="I1281" s="589">
        <v>39.14</v>
      </c>
      <c r="J1281" s="589"/>
      <c r="L1281" s="585" t="s">
        <v>3702</v>
      </c>
      <c r="M1281" s="586">
        <f>IFERROR(VLOOKUP(L1281,REAJUSTE!$O:$R,4,FALSE),"")</f>
        <v>1.024</v>
      </c>
    </row>
    <row r="1282" spans="1:13" ht="24.95" customHeight="1" x14ac:dyDescent="0.2">
      <c r="A1282" s="587">
        <v>42899</v>
      </c>
      <c r="B1282" s="537" t="s">
        <v>15739</v>
      </c>
      <c r="C1282" s="169" t="s">
        <v>779</v>
      </c>
      <c r="D1282" s="588">
        <f t="shared" si="25"/>
        <v>57.62</v>
      </c>
      <c r="E1282" s="371" t="s">
        <v>2962</v>
      </c>
      <c r="I1282" s="589">
        <v>56.27</v>
      </c>
      <c r="J1282" s="589"/>
      <c r="L1282" s="585" t="s">
        <v>3702</v>
      </c>
      <c r="M1282" s="586">
        <f>IFERROR(VLOOKUP(L1282,REAJUSTE!$O:$R,4,FALSE),"")</f>
        <v>1.024</v>
      </c>
    </row>
    <row r="1283" spans="1:13" ht="24.95" customHeight="1" x14ac:dyDescent="0.2">
      <c r="A1283" s="587">
        <v>42901</v>
      </c>
      <c r="B1283" s="537" t="s">
        <v>15740</v>
      </c>
      <c r="C1283" s="169" t="s">
        <v>779</v>
      </c>
      <c r="D1283" s="588">
        <f t="shared" si="25"/>
        <v>32.44</v>
      </c>
      <c r="E1283" s="371"/>
      <c r="I1283" s="589">
        <v>31.68</v>
      </c>
      <c r="J1283" s="589"/>
      <c r="L1283" s="585" t="s">
        <v>3702</v>
      </c>
      <c r="M1283" s="586">
        <f>IFERROR(VLOOKUP(L1283,REAJUSTE!$O:$R,4,FALSE),"")</f>
        <v>1.024</v>
      </c>
    </row>
    <row r="1284" spans="1:13" ht="24.95" customHeight="1" x14ac:dyDescent="0.2">
      <c r="A1284" s="587">
        <v>42900</v>
      </c>
      <c r="B1284" s="537" t="s">
        <v>15741</v>
      </c>
      <c r="C1284" s="169" t="s">
        <v>779</v>
      </c>
      <c r="D1284" s="588">
        <f t="shared" si="25"/>
        <v>23.75</v>
      </c>
      <c r="E1284" s="371"/>
      <c r="I1284" s="589">
        <v>23.19</v>
      </c>
      <c r="J1284" s="589"/>
      <c r="L1284" s="585" t="s">
        <v>3702</v>
      </c>
      <c r="M1284" s="586">
        <f>IFERROR(VLOOKUP(L1284,REAJUSTE!$O:$R,4,FALSE),"")</f>
        <v>1.024</v>
      </c>
    </row>
    <row r="1285" spans="1:13" ht="24.95" customHeight="1" x14ac:dyDescent="0.2">
      <c r="A1285" s="587">
        <v>41185</v>
      </c>
      <c r="B1285" s="537" t="s">
        <v>15742</v>
      </c>
      <c r="C1285" s="169" t="s">
        <v>779</v>
      </c>
      <c r="D1285" s="588">
        <f t="shared" si="25"/>
        <v>5.4</v>
      </c>
      <c r="E1285" s="371" t="s">
        <v>2962</v>
      </c>
      <c r="I1285" s="589">
        <v>5.27</v>
      </c>
      <c r="J1285" s="589"/>
      <c r="L1285" s="585" t="s">
        <v>3702</v>
      </c>
      <c r="M1285" s="586">
        <f>IFERROR(VLOOKUP(L1285,REAJUSTE!$O:$R,4,FALSE),"")</f>
        <v>1.024</v>
      </c>
    </row>
    <row r="1286" spans="1:13" ht="24.95" customHeight="1" x14ac:dyDescent="0.2">
      <c r="A1286" s="587">
        <v>42903</v>
      </c>
      <c r="B1286" s="537" t="s">
        <v>15743</v>
      </c>
      <c r="C1286" s="169" t="s">
        <v>779</v>
      </c>
      <c r="D1286" s="588">
        <f t="shared" si="25"/>
        <v>118.12</v>
      </c>
      <c r="E1286" s="371" t="s">
        <v>2962</v>
      </c>
      <c r="I1286" s="589">
        <v>115.35</v>
      </c>
      <c r="J1286" s="589"/>
      <c r="L1286" s="585" t="s">
        <v>3702</v>
      </c>
      <c r="M1286" s="586">
        <f>IFERROR(VLOOKUP(L1286,REAJUSTE!$O:$R,4,FALSE),"")</f>
        <v>1.024</v>
      </c>
    </row>
    <row r="1287" spans="1:13" ht="24.95" customHeight="1" x14ac:dyDescent="0.2">
      <c r="A1287" s="587">
        <v>42904</v>
      </c>
      <c r="B1287" s="537" t="s">
        <v>15744</v>
      </c>
      <c r="C1287" s="169" t="s">
        <v>779</v>
      </c>
      <c r="D1287" s="588">
        <f t="shared" si="25"/>
        <v>88.01</v>
      </c>
      <c r="E1287" s="371" t="s">
        <v>2962</v>
      </c>
      <c r="I1287" s="589">
        <v>85.95</v>
      </c>
      <c r="J1287" s="589"/>
      <c r="L1287" s="585" t="s">
        <v>3702</v>
      </c>
      <c r="M1287" s="586">
        <f>IFERROR(VLOOKUP(L1287,REAJUSTE!$O:$R,4,FALSE),"")</f>
        <v>1.024</v>
      </c>
    </row>
    <row r="1288" spans="1:13" ht="24.95" customHeight="1" x14ac:dyDescent="0.2">
      <c r="A1288" s="587">
        <v>42902</v>
      </c>
      <c r="B1288" s="537" t="s">
        <v>15745</v>
      </c>
      <c r="C1288" s="169" t="s">
        <v>779</v>
      </c>
      <c r="D1288" s="588">
        <f t="shared" si="25"/>
        <v>94.58</v>
      </c>
      <c r="E1288" s="371"/>
      <c r="I1288" s="589">
        <v>92.36</v>
      </c>
      <c r="J1288" s="589"/>
      <c r="L1288" s="585" t="s">
        <v>3702</v>
      </c>
      <c r="M1288" s="586">
        <f>IFERROR(VLOOKUP(L1288,REAJUSTE!$O:$R,4,FALSE),"")</f>
        <v>1.024</v>
      </c>
    </row>
    <row r="1289" spans="1:13" ht="24.95" customHeight="1" x14ac:dyDescent="0.2">
      <c r="A1289" s="587">
        <v>42905</v>
      </c>
      <c r="B1289" s="537" t="s">
        <v>668</v>
      </c>
      <c r="C1289" s="169" t="s">
        <v>779</v>
      </c>
      <c r="D1289" s="588">
        <f t="shared" si="25"/>
        <v>21.3</v>
      </c>
      <c r="E1289" s="371"/>
      <c r="I1289" s="589">
        <v>20.8</v>
      </c>
      <c r="J1289" s="589"/>
      <c r="L1289" s="585" t="s">
        <v>3702</v>
      </c>
      <c r="M1289" s="586">
        <f>IFERROR(VLOOKUP(L1289,REAJUSTE!$O:$R,4,FALSE),"")</f>
        <v>1.024</v>
      </c>
    </row>
    <row r="1290" spans="1:13" ht="24.95" customHeight="1" x14ac:dyDescent="0.2">
      <c r="A1290" s="587">
        <v>43120</v>
      </c>
      <c r="B1290" s="537" t="s">
        <v>15746</v>
      </c>
      <c r="C1290" s="169" t="s">
        <v>779</v>
      </c>
      <c r="D1290" s="588">
        <f t="shared" si="25"/>
        <v>106.83</v>
      </c>
      <c r="E1290" s="371" t="s">
        <v>2962</v>
      </c>
      <c r="I1290" s="589">
        <v>104.33</v>
      </c>
      <c r="J1290" s="589"/>
      <c r="L1290" s="585" t="s">
        <v>3702</v>
      </c>
      <c r="M1290" s="586">
        <f>IFERROR(VLOOKUP(L1290,REAJUSTE!$O:$R,4,FALSE),"")</f>
        <v>1.024</v>
      </c>
    </row>
    <row r="1291" spans="1:13" ht="24.95" customHeight="1" x14ac:dyDescent="0.2">
      <c r="A1291" s="587">
        <v>42906</v>
      </c>
      <c r="B1291" s="537" t="s">
        <v>15747</v>
      </c>
      <c r="C1291" s="169" t="s">
        <v>779</v>
      </c>
      <c r="D1291" s="588">
        <f t="shared" si="25"/>
        <v>109.27</v>
      </c>
      <c r="E1291" s="371" t="s">
        <v>2962</v>
      </c>
      <c r="I1291" s="589">
        <v>106.71</v>
      </c>
      <c r="J1291" s="589"/>
      <c r="L1291" s="585" t="s">
        <v>3702</v>
      </c>
      <c r="M1291" s="586">
        <f>IFERROR(VLOOKUP(L1291,REAJUSTE!$O:$R,4,FALSE),"")</f>
        <v>1.024</v>
      </c>
    </row>
    <row r="1292" spans="1:13" ht="24.95" customHeight="1" x14ac:dyDescent="0.2">
      <c r="A1292" s="587">
        <v>42907</v>
      </c>
      <c r="B1292" s="537" t="s">
        <v>15748</v>
      </c>
      <c r="C1292" s="169" t="s">
        <v>779</v>
      </c>
      <c r="D1292" s="588">
        <f t="shared" si="25"/>
        <v>116.77</v>
      </c>
      <c r="E1292" s="371" t="s">
        <v>2962</v>
      </c>
      <c r="I1292" s="589">
        <v>114.03</v>
      </c>
      <c r="J1292" s="589"/>
      <c r="L1292" s="585" t="s">
        <v>3702</v>
      </c>
      <c r="M1292" s="586">
        <f>IFERROR(VLOOKUP(L1292,REAJUSTE!$O:$R,4,FALSE),"")</f>
        <v>1.024</v>
      </c>
    </row>
    <row r="1293" spans="1:13" ht="24.95" customHeight="1" x14ac:dyDescent="0.2">
      <c r="A1293" s="587">
        <v>42908</v>
      </c>
      <c r="B1293" s="537" t="s">
        <v>15749</v>
      </c>
      <c r="C1293" s="169" t="s">
        <v>779</v>
      </c>
      <c r="D1293" s="588">
        <f t="shared" si="25"/>
        <v>102.97</v>
      </c>
      <c r="E1293" s="371" t="s">
        <v>2962</v>
      </c>
      <c r="I1293" s="589">
        <v>100.56</v>
      </c>
      <c r="J1293" s="589"/>
      <c r="L1293" s="585" t="s">
        <v>3702</v>
      </c>
      <c r="M1293" s="586">
        <f>IFERROR(VLOOKUP(L1293,REAJUSTE!$O:$R,4,FALSE),"")</f>
        <v>1.024</v>
      </c>
    </row>
    <row r="1294" spans="1:13" ht="24.95" customHeight="1" x14ac:dyDescent="0.2">
      <c r="A1294" s="587">
        <v>43122</v>
      </c>
      <c r="B1294" s="537" t="s">
        <v>15750</v>
      </c>
      <c r="C1294" s="169" t="s">
        <v>779</v>
      </c>
      <c r="D1294" s="588">
        <f t="shared" si="25"/>
        <v>106.81</v>
      </c>
      <c r="E1294" s="371" t="s">
        <v>2962</v>
      </c>
      <c r="I1294" s="589">
        <v>104.31</v>
      </c>
      <c r="J1294" s="589"/>
      <c r="L1294" s="585" t="s">
        <v>3702</v>
      </c>
      <c r="M1294" s="586">
        <f>IFERROR(VLOOKUP(L1294,REAJUSTE!$O:$R,4,FALSE),"")</f>
        <v>1.024</v>
      </c>
    </row>
    <row r="1295" spans="1:13" ht="24.95" customHeight="1" x14ac:dyDescent="0.2">
      <c r="A1295" s="587">
        <v>42913</v>
      </c>
      <c r="B1295" s="537" t="s">
        <v>15751</v>
      </c>
      <c r="C1295" s="169" t="s">
        <v>779</v>
      </c>
      <c r="D1295" s="588">
        <f t="shared" si="25"/>
        <v>130.36000000000001</v>
      </c>
      <c r="E1295" s="371" t="s">
        <v>2962</v>
      </c>
      <c r="I1295" s="589">
        <v>127.3</v>
      </c>
      <c r="J1295" s="589"/>
      <c r="L1295" s="585" t="s">
        <v>3702</v>
      </c>
      <c r="M1295" s="586">
        <f>IFERROR(VLOOKUP(L1295,REAJUSTE!$O:$R,4,FALSE),"")</f>
        <v>1.024</v>
      </c>
    </row>
    <row r="1296" spans="1:13" ht="24.95" customHeight="1" x14ac:dyDescent="0.2">
      <c r="A1296" s="587">
        <v>42910</v>
      </c>
      <c r="B1296" s="537" t="s">
        <v>15752</v>
      </c>
      <c r="C1296" s="169" t="s">
        <v>779</v>
      </c>
      <c r="D1296" s="588">
        <f t="shared" si="25"/>
        <v>230.84</v>
      </c>
      <c r="E1296" s="371" t="s">
        <v>2962</v>
      </c>
      <c r="I1296" s="589">
        <v>225.43</v>
      </c>
      <c r="J1296" s="589"/>
      <c r="L1296" s="585" t="s">
        <v>3702</v>
      </c>
      <c r="M1296" s="586">
        <f>IFERROR(VLOOKUP(L1296,REAJUSTE!$O:$R,4,FALSE),"")</f>
        <v>1.024</v>
      </c>
    </row>
    <row r="1297" spans="1:13" ht="24.95" customHeight="1" x14ac:dyDescent="0.2">
      <c r="A1297" s="587">
        <v>42909</v>
      </c>
      <c r="B1297" s="537" t="s">
        <v>15753</v>
      </c>
      <c r="C1297" s="169" t="s">
        <v>779</v>
      </c>
      <c r="D1297" s="588">
        <f t="shared" si="25"/>
        <v>143.37</v>
      </c>
      <c r="E1297" s="371" t="s">
        <v>2962</v>
      </c>
      <c r="I1297" s="589">
        <v>140.01</v>
      </c>
      <c r="J1297" s="589"/>
      <c r="L1297" s="585" t="s">
        <v>3702</v>
      </c>
      <c r="M1297" s="586">
        <f>IFERROR(VLOOKUP(L1297,REAJUSTE!$O:$R,4,FALSE),"")</f>
        <v>1.024</v>
      </c>
    </row>
    <row r="1298" spans="1:13" ht="24.95" customHeight="1" x14ac:dyDescent="0.2">
      <c r="A1298" s="587">
        <v>42911</v>
      </c>
      <c r="B1298" s="537" t="s">
        <v>3141</v>
      </c>
      <c r="C1298" s="169" t="s">
        <v>779</v>
      </c>
      <c r="D1298" s="588">
        <f t="shared" si="25"/>
        <v>128.01</v>
      </c>
      <c r="E1298" s="371" t="s">
        <v>2962</v>
      </c>
      <c r="I1298" s="589">
        <v>125.01</v>
      </c>
      <c r="J1298" s="589"/>
      <c r="L1298" s="585" t="s">
        <v>3702</v>
      </c>
      <c r="M1298" s="586">
        <f>IFERROR(VLOOKUP(L1298,REAJUSTE!$O:$R,4,FALSE),"")</f>
        <v>1.024</v>
      </c>
    </row>
    <row r="1299" spans="1:13" ht="24.95" customHeight="1" x14ac:dyDescent="0.2">
      <c r="A1299" s="587">
        <v>42912</v>
      </c>
      <c r="B1299" s="537" t="s">
        <v>15754</v>
      </c>
      <c r="C1299" s="169" t="s">
        <v>779</v>
      </c>
      <c r="D1299" s="588">
        <f t="shared" si="25"/>
        <v>122.86</v>
      </c>
      <c r="E1299" s="371" t="s">
        <v>2962</v>
      </c>
      <c r="I1299" s="589">
        <v>119.98</v>
      </c>
      <c r="J1299" s="589"/>
      <c r="L1299" s="585" t="s">
        <v>3702</v>
      </c>
      <c r="M1299" s="586">
        <f>IFERROR(VLOOKUP(L1299,REAJUSTE!$O:$R,4,FALSE),"")</f>
        <v>1.024</v>
      </c>
    </row>
    <row r="1300" spans="1:13" ht="24.95" customHeight="1" x14ac:dyDescent="0.2">
      <c r="A1300" s="587">
        <v>42915</v>
      </c>
      <c r="B1300" s="537" t="s">
        <v>15755</v>
      </c>
      <c r="C1300" s="169" t="s">
        <v>779</v>
      </c>
      <c r="D1300" s="588">
        <f t="shared" si="25"/>
        <v>130.38</v>
      </c>
      <c r="E1300" s="371" t="s">
        <v>2962</v>
      </c>
      <c r="I1300" s="589">
        <v>127.32</v>
      </c>
      <c r="J1300" s="589"/>
      <c r="L1300" s="585" t="s">
        <v>3702</v>
      </c>
      <c r="M1300" s="586">
        <f>IFERROR(VLOOKUP(L1300,REAJUSTE!$O:$R,4,FALSE),"")</f>
        <v>1.024</v>
      </c>
    </row>
    <row r="1301" spans="1:13" ht="24.95" customHeight="1" x14ac:dyDescent="0.2">
      <c r="A1301" s="587">
        <v>42914</v>
      </c>
      <c r="B1301" s="537" t="s">
        <v>15756</v>
      </c>
      <c r="C1301" s="169" t="s">
        <v>779</v>
      </c>
      <c r="D1301" s="588">
        <f t="shared" si="25"/>
        <v>90.06</v>
      </c>
      <c r="E1301" s="371" t="s">
        <v>2962</v>
      </c>
      <c r="I1301" s="589">
        <v>87.95</v>
      </c>
      <c r="J1301" s="589"/>
      <c r="L1301" s="585" t="s">
        <v>3702</v>
      </c>
      <c r="M1301" s="586">
        <f>IFERROR(VLOOKUP(L1301,REAJUSTE!$O:$R,4,FALSE),"")</f>
        <v>1.024</v>
      </c>
    </row>
    <row r="1302" spans="1:13" ht="24.95" customHeight="1" x14ac:dyDescent="0.2">
      <c r="A1302" s="587">
        <v>42917</v>
      </c>
      <c r="B1302" s="537" t="s">
        <v>15757</v>
      </c>
      <c r="C1302" s="169" t="s">
        <v>779</v>
      </c>
      <c r="D1302" s="588">
        <f t="shared" si="25"/>
        <v>798.38</v>
      </c>
      <c r="E1302" s="371"/>
      <c r="I1302" s="589">
        <v>779.67</v>
      </c>
      <c r="J1302" s="589"/>
      <c r="L1302" s="585" t="s">
        <v>3702</v>
      </c>
      <c r="M1302" s="586">
        <f>IFERROR(VLOOKUP(L1302,REAJUSTE!$O:$R,4,FALSE),"")</f>
        <v>1.024</v>
      </c>
    </row>
    <row r="1303" spans="1:13" ht="24.95" customHeight="1" x14ac:dyDescent="0.2">
      <c r="A1303" s="587">
        <v>42918</v>
      </c>
      <c r="B1303" s="537" t="s">
        <v>15758</v>
      </c>
      <c r="C1303" s="169" t="s">
        <v>779</v>
      </c>
      <c r="D1303" s="588">
        <f t="shared" si="25"/>
        <v>1035.83</v>
      </c>
      <c r="E1303" s="371"/>
      <c r="I1303" s="590">
        <v>1011.55</v>
      </c>
      <c r="J1303" s="590"/>
      <c r="L1303" s="585" t="s">
        <v>3702</v>
      </c>
      <c r="M1303" s="586">
        <f>IFERROR(VLOOKUP(L1303,REAJUSTE!$O:$R,4,FALSE),"")</f>
        <v>1.024</v>
      </c>
    </row>
    <row r="1304" spans="1:13" ht="24.95" customHeight="1" x14ac:dyDescent="0.2">
      <c r="A1304" s="587">
        <v>42916</v>
      </c>
      <c r="B1304" s="537" t="s">
        <v>15759</v>
      </c>
      <c r="C1304" s="169" t="s">
        <v>779</v>
      </c>
      <c r="D1304" s="588">
        <f t="shared" si="25"/>
        <v>558.45000000000005</v>
      </c>
      <c r="E1304" s="371"/>
      <c r="I1304" s="589">
        <v>545.36</v>
      </c>
      <c r="J1304" s="589"/>
      <c r="L1304" s="585" t="s">
        <v>3702</v>
      </c>
      <c r="M1304" s="586">
        <f>IFERROR(VLOOKUP(L1304,REAJUSTE!$O:$R,4,FALSE),"")</f>
        <v>1.024</v>
      </c>
    </row>
    <row r="1305" spans="1:13" ht="24.95" customHeight="1" x14ac:dyDescent="0.2">
      <c r="A1305" s="587">
        <v>42919</v>
      </c>
      <c r="B1305" s="537" t="s">
        <v>15760</v>
      </c>
      <c r="C1305" s="169" t="s">
        <v>779</v>
      </c>
      <c r="D1305" s="588">
        <f t="shared" si="25"/>
        <v>73.47</v>
      </c>
      <c r="E1305" s="371" t="s">
        <v>2962</v>
      </c>
      <c r="I1305" s="589">
        <v>71.75</v>
      </c>
      <c r="J1305" s="589"/>
      <c r="L1305" s="585" t="s">
        <v>3702</v>
      </c>
      <c r="M1305" s="586">
        <f>IFERROR(VLOOKUP(L1305,REAJUSTE!$O:$R,4,FALSE),"")</f>
        <v>1.024</v>
      </c>
    </row>
    <row r="1306" spans="1:13" ht="24.95" customHeight="1" x14ac:dyDescent="0.2">
      <c r="A1306" s="587">
        <v>42920</v>
      </c>
      <c r="B1306" s="537" t="s">
        <v>15761</v>
      </c>
      <c r="C1306" s="169" t="s">
        <v>779</v>
      </c>
      <c r="D1306" s="588">
        <f t="shared" si="25"/>
        <v>563.12</v>
      </c>
      <c r="E1306" s="371"/>
      <c r="I1306" s="589">
        <v>549.91999999999996</v>
      </c>
      <c r="J1306" s="589"/>
      <c r="L1306" s="585" t="s">
        <v>3702</v>
      </c>
      <c r="M1306" s="586">
        <f>IFERROR(VLOOKUP(L1306,REAJUSTE!$O:$R,4,FALSE),"")</f>
        <v>1.024</v>
      </c>
    </row>
    <row r="1307" spans="1:13" ht="24.95" customHeight="1" x14ac:dyDescent="0.2">
      <c r="A1307" s="587">
        <v>42921</v>
      </c>
      <c r="B1307" s="537" t="s">
        <v>15762</v>
      </c>
      <c r="C1307" s="169" t="s">
        <v>779</v>
      </c>
      <c r="D1307" s="588">
        <f t="shared" si="25"/>
        <v>133.93</v>
      </c>
      <c r="E1307" s="371"/>
      <c r="I1307" s="589">
        <v>130.79</v>
      </c>
      <c r="J1307" s="589"/>
      <c r="L1307" s="585" t="s">
        <v>3702</v>
      </c>
      <c r="M1307" s="586">
        <f>IFERROR(VLOOKUP(L1307,REAJUSTE!$O:$R,4,FALSE),"")</f>
        <v>1.024</v>
      </c>
    </row>
    <row r="1308" spans="1:13" ht="24.95" customHeight="1" x14ac:dyDescent="0.2">
      <c r="A1308" s="587">
        <v>42922</v>
      </c>
      <c r="B1308" s="537" t="s">
        <v>669</v>
      </c>
      <c r="C1308" s="169" t="s">
        <v>779</v>
      </c>
      <c r="D1308" s="588">
        <f t="shared" si="25"/>
        <v>25.77</v>
      </c>
      <c r="E1308" s="371"/>
      <c r="I1308" s="589">
        <v>25.17</v>
      </c>
      <c r="J1308" s="589"/>
      <c r="L1308" s="585" t="s">
        <v>3702</v>
      </c>
      <c r="M1308" s="586">
        <f>IFERROR(VLOOKUP(L1308,REAJUSTE!$O:$R,4,FALSE),"")</f>
        <v>1.024</v>
      </c>
    </row>
    <row r="1309" spans="1:13" ht="24.95" customHeight="1" x14ac:dyDescent="0.2">
      <c r="A1309" s="587">
        <v>42923</v>
      </c>
      <c r="B1309" s="537" t="s">
        <v>670</v>
      </c>
      <c r="C1309" s="169" t="s">
        <v>779</v>
      </c>
      <c r="D1309" s="588">
        <f t="shared" si="25"/>
        <v>24.29</v>
      </c>
      <c r="E1309" s="371"/>
      <c r="I1309" s="589">
        <v>23.72</v>
      </c>
      <c r="J1309" s="589"/>
      <c r="L1309" s="585" t="s">
        <v>3702</v>
      </c>
      <c r="M1309" s="586">
        <f>IFERROR(VLOOKUP(L1309,REAJUSTE!$O:$R,4,FALSE),"")</f>
        <v>1.024</v>
      </c>
    </row>
    <row r="1310" spans="1:13" ht="24.95" customHeight="1" x14ac:dyDescent="0.2">
      <c r="A1310" s="587">
        <v>42924</v>
      </c>
      <c r="B1310" s="537" t="s">
        <v>671</v>
      </c>
      <c r="C1310" s="169" t="s">
        <v>779</v>
      </c>
      <c r="D1310" s="588">
        <f t="shared" ref="D1310:D1373" si="26">IFERROR(ROUND(I1310*M1310,2),"")</f>
        <v>16.54</v>
      </c>
      <c r="E1310" s="371"/>
      <c r="I1310" s="589">
        <v>16.149999999999999</v>
      </c>
      <c r="J1310" s="589"/>
      <c r="L1310" s="585" t="s">
        <v>3702</v>
      </c>
      <c r="M1310" s="586">
        <f>IFERROR(VLOOKUP(L1310,REAJUSTE!$O:$R,4,FALSE),"")</f>
        <v>1.024</v>
      </c>
    </row>
    <row r="1311" spans="1:13" ht="24.95" customHeight="1" x14ac:dyDescent="0.2">
      <c r="A1311" s="587">
        <v>42925</v>
      </c>
      <c r="B1311" s="537" t="s">
        <v>15763</v>
      </c>
      <c r="C1311" s="169" t="s">
        <v>779</v>
      </c>
      <c r="D1311" s="588">
        <f t="shared" si="26"/>
        <v>8.0299999999999994</v>
      </c>
      <c r="E1311" s="371"/>
      <c r="I1311" s="589">
        <v>7.84</v>
      </c>
      <c r="J1311" s="589"/>
      <c r="L1311" s="585" t="s">
        <v>3702</v>
      </c>
      <c r="M1311" s="586">
        <f>IFERROR(VLOOKUP(L1311,REAJUSTE!$O:$R,4,FALSE),"")</f>
        <v>1.024</v>
      </c>
    </row>
    <row r="1312" spans="1:13" ht="24.95" customHeight="1" x14ac:dyDescent="0.2">
      <c r="A1312" s="587">
        <v>42926</v>
      </c>
      <c r="B1312" s="537" t="s">
        <v>672</v>
      </c>
      <c r="C1312" s="169" t="s">
        <v>779</v>
      </c>
      <c r="D1312" s="588">
        <f t="shared" si="26"/>
        <v>9.02</v>
      </c>
      <c r="E1312" s="371"/>
      <c r="I1312" s="589">
        <v>8.81</v>
      </c>
      <c r="J1312" s="589"/>
      <c r="L1312" s="585" t="s">
        <v>3702</v>
      </c>
      <c r="M1312" s="586">
        <f>IFERROR(VLOOKUP(L1312,REAJUSTE!$O:$R,4,FALSE),"")</f>
        <v>1.024</v>
      </c>
    </row>
    <row r="1313" spans="1:13" ht="24.95" customHeight="1" x14ac:dyDescent="0.2">
      <c r="A1313" s="587">
        <v>42927</v>
      </c>
      <c r="B1313" s="537" t="s">
        <v>673</v>
      </c>
      <c r="C1313" s="169" t="s">
        <v>779</v>
      </c>
      <c r="D1313" s="588">
        <f t="shared" si="26"/>
        <v>10.56</v>
      </c>
      <c r="E1313" s="371"/>
      <c r="I1313" s="589">
        <v>10.31</v>
      </c>
      <c r="J1313" s="589"/>
      <c r="L1313" s="585" t="s">
        <v>3702</v>
      </c>
      <c r="M1313" s="586">
        <f>IFERROR(VLOOKUP(L1313,REAJUSTE!$O:$R,4,FALSE),"")</f>
        <v>1.024</v>
      </c>
    </row>
    <row r="1314" spans="1:13" ht="24.95" customHeight="1" x14ac:dyDescent="0.2">
      <c r="A1314" s="587">
        <v>42928</v>
      </c>
      <c r="B1314" s="537" t="s">
        <v>674</v>
      </c>
      <c r="C1314" s="169" t="s">
        <v>779</v>
      </c>
      <c r="D1314" s="588">
        <f t="shared" si="26"/>
        <v>18.64</v>
      </c>
      <c r="E1314" s="371"/>
      <c r="I1314" s="589">
        <v>18.2</v>
      </c>
      <c r="J1314" s="589"/>
      <c r="L1314" s="585" t="s">
        <v>3702</v>
      </c>
      <c r="M1314" s="586">
        <f>IFERROR(VLOOKUP(L1314,REAJUSTE!$O:$R,4,FALSE),"")</f>
        <v>1.024</v>
      </c>
    </row>
    <row r="1315" spans="1:13" ht="24.95" customHeight="1" x14ac:dyDescent="0.2">
      <c r="A1315" s="587">
        <v>42942</v>
      </c>
      <c r="B1315" s="537" t="s">
        <v>15764</v>
      </c>
      <c r="C1315" s="169" t="s">
        <v>779</v>
      </c>
      <c r="D1315" s="588">
        <f t="shared" si="26"/>
        <v>72.64</v>
      </c>
      <c r="E1315" s="371"/>
      <c r="I1315" s="589">
        <v>70.94</v>
      </c>
      <c r="J1315" s="589"/>
      <c r="L1315" s="585" t="s">
        <v>3702</v>
      </c>
      <c r="M1315" s="586">
        <f>IFERROR(VLOOKUP(L1315,REAJUSTE!$O:$R,4,FALSE),"")</f>
        <v>1.024</v>
      </c>
    </row>
    <row r="1316" spans="1:13" ht="24.95" customHeight="1" x14ac:dyDescent="0.2">
      <c r="A1316" s="587">
        <v>42944</v>
      </c>
      <c r="B1316" s="537" t="s">
        <v>3142</v>
      </c>
      <c r="C1316" s="169" t="s">
        <v>741</v>
      </c>
      <c r="D1316" s="588">
        <f t="shared" si="26"/>
        <v>68.959999999999994</v>
      </c>
      <c r="E1316" s="371"/>
      <c r="I1316" s="589">
        <v>67.34</v>
      </c>
      <c r="J1316" s="589"/>
      <c r="L1316" s="585" t="s">
        <v>3702</v>
      </c>
      <c r="M1316" s="586">
        <f>IFERROR(VLOOKUP(L1316,REAJUSTE!$O:$R,4,FALSE),"")</f>
        <v>1.024</v>
      </c>
    </row>
    <row r="1317" spans="1:13" ht="24.95" customHeight="1" x14ac:dyDescent="0.2">
      <c r="A1317" s="587">
        <v>42943</v>
      </c>
      <c r="B1317" s="537" t="s">
        <v>3143</v>
      </c>
      <c r="C1317" s="169" t="s">
        <v>741</v>
      </c>
      <c r="D1317" s="588">
        <f t="shared" si="26"/>
        <v>64.959999999999994</v>
      </c>
      <c r="E1317" s="371"/>
      <c r="I1317" s="589">
        <v>63.44</v>
      </c>
      <c r="J1317" s="589"/>
      <c r="L1317" s="585" t="s">
        <v>3702</v>
      </c>
      <c r="M1317" s="586">
        <f>IFERROR(VLOOKUP(L1317,REAJUSTE!$O:$R,4,FALSE),"")</f>
        <v>1.024</v>
      </c>
    </row>
    <row r="1318" spans="1:13" ht="24.95" customHeight="1" x14ac:dyDescent="0.2">
      <c r="A1318" s="587">
        <v>42946</v>
      </c>
      <c r="B1318" s="537" t="s">
        <v>3144</v>
      </c>
      <c r="C1318" s="169" t="s">
        <v>741</v>
      </c>
      <c r="D1318" s="588">
        <f t="shared" si="26"/>
        <v>97.28</v>
      </c>
      <c r="E1318" s="371"/>
      <c r="I1318" s="589">
        <v>95</v>
      </c>
      <c r="J1318" s="589"/>
      <c r="L1318" s="585" t="s">
        <v>3702</v>
      </c>
      <c r="M1318" s="586">
        <f>IFERROR(VLOOKUP(L1318,REAJUSTE!$O:$R,4,FALSE),"")</f>
        <v>1.024</v>
      </c>
    </row>
    <row r="1319" spans="1:13" ht="24.95" customHeight="1" x14ac:dyDescent="0.2">
      <c r="A1319" s="587">
        <v>42945</v>
      </c>
      <c r="B1319" s="537" t="s">
        <v>3145</v>
      </c>
      <c r="C1319" s="169" t="s">
        <v>741</v>
      </c>
      <c r="D1319" s="588">
        <f t="shared" si="26"/>
        <v>95.75</v>
      </c>
      <c r="E1319" s="371"/>
      <c r="I1319" s="589">
        <v>93.51</v>
      </c>
      <c r="J1319" s="589"/>
      <c r="L1319" s="585" t="s">
        <v>3702</v>
      </c>
      <c r="M1319" s="586">
        <f>IFERROR(VLOOKUP(L1319,REAJUSTE!$O:$R,4,FALSE),"")</f>
        <v>1.024</v>
      </c>
    </row>
    <row r="1320" spans="1:13" ht="24.95" customHeight="1" x14ac:dyDescent="0.2">
      <c r="A1320" s="587">
        <v>42948</v>
      </c>
      <c r="B1320" s="537" t="s">
        <v>3146</v>
      </c>
      <c r="C1320" s="169" t="s">
        <v>741</v>
      </c>
      <c r="D1320" s="588">
        <f t="shared" si="26"/>
        <v>139.76</v>
      </c>
      <c r="E1320" s="371"/>
      <c r="I1320" s="589">
        <v>136.47999999999999</v>
      </c>
      <c r="J1320" s="589"/>
      <c r="L1320" s="585" t="s">
        <v>3702</v>
      </c>
      <c r="M1320" s="586">
        <f>IFERROR(VLOOKUP(L1320,REAJUSTE!$O:$R,4,FALSE),"")</f>
        <v>1.024</v>
      </c>
    </row>
    <row r="1321" spans="1:13" ht="24.95" customHeight="1" x14ac:dyDescent="0.2">
      <c r="A1321" s="587">
        <v>42947</v>
      </c>
      <c r="B1321" s="537" t="s">
        <v>3147</v>
      </c>
      <c r="C1321" s="169" t="s">
        <v>741</v>
      </c>
      <c r="D1321" s="588">
        <f t="shared" si="26"/>
        <v>141.93</v>
      </c>
      <c r="E1321" s="371"/>
      <c r="I1321" s="589">
        <v>138.6</v>
      </c>
      <c r="J1321" s="589"/>
      <c r="L1321" s="585" t="s">
        <v>3702</v>
      </c>
      <c r="M1321" s="586">
        <f>IFERROR(VLOOKUP(L1321,REAJUSTE!$O:$R,4,FALSE),"")</f>
        <v>1.024</v>
      </c>
    </row>
    <row r="1322" spans="1:13" ht="24.95" customHeight="1" x14ac:dyDescent="0.2">
      <c r="A1322" s="587">
        <v>42949</v>
      </c>
      <c r="B1322" s="537" t="s">
        <v>3148</v>
      </c>
      <c r="C1322" s="169" t="s">
        <v>741</v>
      </c>
      <c r="D1322" s="588">
        <f t="shared" si="26"/>
        <v>143.91</v>
      </c>
      <c r="E1322" s="371"/>
      <c r="I1322" s="589">
        <v>140.54</v>
      </c>
      <c r="J1322" s="589"/>
      <c r="L1322" s="585" t="s">
        <v>3702</v>
      </c>
      <c r="M1322" s="586">
        <f>IFERROR(VLOOKUP(L1322,REAJUSTE!$O:$R,4,FALSE),"")</f>
        <v>1.024</v>
      </c>
    </row>
    <row r="1323" spans="1:13" ht="24.95" customHeight="1" x14ac:dyDescent="0.2">
      <c r="A1323" s="587">
        <v>42950</v>
      </c>
      <c r="B1323" s="537" t="s">
        <v>3149</v>
      </c>
      <c r="C1323" s="169" t="s">
        <v>741</v>
      </c>
      <c r="D1323" s="588">
        <f t="shared" si="26"/>
        <v>146.43</v>
      </c>
      <c r="E1323" s="371"/>
      <c r="I1323" s="589">
        <v>143</v>
      </c>
      <c r="J1323" s="589"/>
      <c r="L1323" s="585" t="s">
        <v>3702</v>
      </c>
      <c r="M1323" s="586">
        <f>IFERROR(VLOOKUP(L1323,REAJUSTE!$O:$R,4,FALSE),"")</f>
        <v>1.024</v>
      </c>
    </row>
    <row r="1324" spans="1:13" ht="24.95" customHeight="1" x14ac:dyDescent="0.2">
      <c r="A1324" s="587">
        <v>42951</v>
      </c>
      <c r="B1324" s="537" t="s">
        <v>3150</v>
      </c>
      <c r="C1324" s="169" t="s">
        <v>741</v>
      </c>
      <c r="D1324" s="588">
        <f t="shared" si="26"/>
        <v>176.84</v>
      </c>
      <c r="E1324" s="371"/>
      <c r="I1324" s="589">
        <v>172.7</v>
      </c>
      <c r="J1324" s="589"/>
      <c r="L1324" s="585" t="s">
        <v>3702</v>
      </c>
      <c r="M1324" s="586">
        <f>IFERROR(VLOOKUP(L1324,REAJUSTE!$O:$R,4,FALSE),"")</f>
        <v>1.024</v>
      </c>
    </row>
    <row r="1325" spans="1:13" ht="24.95" customHeight="1" x14ac:dyDescent="0.2">
      <c r="A1325" s="587">
        <v>42952</v>
      </c>
      <c r="B1325" s="537" t="s">
        <v>3151</v>
      </c>
      <c r="C1325" s="169" t="s">
        <v>741</v>
      </c>
      <c r="D1325" s="588">
        <f t="shared" si="26"/>
        <v>182.23</v>
      </c>
      <c r="E1325" s="371"/>
      <c r="I1325" s="589">
        <v>177.96</v>
      </c>
      <c r="J1325" s="589"/>
      <c r="L1325" s="585" t="s">
        <v>3702</v>
      </c>
      <c r="M1325" s="586">
        <f>IFERROR(VLOOKUP(L1325,REAJUSTE!$O:$R,4,FALSE),"")</f>
        <v>1.024</v>
      </c>
    </row>
    <row r="1326" spans="1:13" ht="24.95" customHeight="1" x14ac:dyDescent="0.2">
      <c r="A1326" s="587">
        <v>42953</v>
      </c>
      <c r="B1326" s="537" t="s">
        <v>3152</v>
      </c>
      <c r="C1326" s="169" t="s">
        <v>741</v>
      </c>
      <c r="D1326" s="588">
        <f t="shared" si="26"/>
        <v>306.97000000000003</v>
      </c>
      <c r="E1326" s="371"/>
      <c r="I1326" s="589">
        <v>299.77999999999997</v>
      </c>
      <c r="J1326" s="589"/>
      <c r="L1326" s="585" t="s">
        <v>3702</v>
      </c>
      <c r="M1326" s="586">
        <f>IFERROR(VLOOKUP(L1326,REAJUSTE!$O:$R,4,FALSE),"")</f>
        <v>1.024</v>
      </c>
    </row>
    <row r="1327" spans="1:13" ht="24.95" customHeight="1" x14ac:dyDescent="0.2">
      <c r="A1327" s="587">
        <v>42954</v>
      </c>
      <c r="B1327" s="537" t="s">
        <v>3153</v>
      </c>
      <c r="C1327" s="169" t="s">
        <v>741</v>
      </c>
      <c r="D1327" s="588">
        <f t="shared" si="26"/>
        <v>323.67</v>
      </c>
      <c r="E1327" s="371"/>
      <c r="I1327" s="589">
        <v>316.08</v>
      </c>
      <c r="J1327" s="589"/>
      <c r="L1327" s="585" t="s">
        <v>3702</v>
      </c>
      <c r="M1327" s="586">
        <f>IFERROR(VLOOKUP(L1327,REAJUSTE!$O:$R,4,FALSE),"")</f>
        <v>1.024</v>
      </c>
    </row>
    <row r="1328" spans="1:13" ht="24.95" customHeight="1" x14ac:dyDescent="0.2">
      <c r="A1328" s="587">
        <v>42955</v>
      </c>
      <c r="B1328" s="537" t="s">
        <v>3154</v>
      </c>
      <c r="C1328" s="169" t="s">
        <v>741</v>
      </c>
      <c r="D1328" s="588">
        <f t="shared" si="26"/>
        <v>271.98</v>
      </c>
      <c r="E1328" s="371"/>
      <c r="I1328" s="589">
        <v>265.61</v>
      </c>
      <c r="J1328" s="589"/>
      <c r="L1328" s="585" t="s">
        <v>3702</v>
      </c>
      <c r="M1328" s="586">
        <f>IFERROR(VLOOKUP(L1328,REAJUSTE!$O:$R,4,FALSE),"")</f>
        <v>1.024</v>
      </c>
    </row>
    <row r="1329" spans="1:13" ht="24.95" customHeight="1" x14ac:dyDescent="0.2">
      <c r="A1329" s="587">
        <v>42956</v>
      </c>
      <c r="B1329" s="537" t="s">
        <v>3155</v>
      </c>
      <c r="C1329" s="169" t="s">
        <v>741</v>
      </c>
      <c r="D1329" s="588">
        <f t="shared" si="26"/>
        <v>95.75</v>
      </c>
      <c r="E1329" s="371"/>
      <c r="I1329" s="589">
        <v>93.51</v>
      </c>
      <c r="J1329" s="589"/>
      <c r="L1329" s="585" t="s">
        <v>3702</v>
      </c>
      <c r="M1329" s="586">
        <f>IFERROR(VLOOKUP(L1329,REAJUSTE!$O:$R,4,FALSE),"")</f>
        <v>1.024</v>
      </c>
    </row>
    <row r="1330" spans="1:13" ht="24.95" customHeight="1" x14ac:dyDescent="0.2">
      <c r="A1330" s="587">
        <v>42957</v>
      </c>
      <c r="B1330" s="537" t="s">
        <v>15765</v>
      </c>
      <c r="C1330" s="169" t="s">
        <v>741</v>
      </c>
      <c r="D1330" s="588">
        <f t="shared" si="26"/>
        <v>217.96</v>
      </c>
      <c r="E1330" s="371"/>
      <c r="I1330" s="589">
        <v>212.85</v>
      </c>
      <c r="J1330" s="589"/>
      <c r="L1330" s="585" t="s">
        <v>3702</v>
      </c>
      <c r="M1330" s="586">
        <f>IFERROR(VLOOKUP(L1330,REAJUSTE!$O:$R,4,FALSE),"")</f>
        <v>1.024</v>
      </c>
    </row>
    <row r="1331" spans="1:13" ht="24.95" customHeight="1" x14ac:dyDescent="0.2">
      <c r="A1331" s="587">
        <v>42958</v>
      </c>
      <c r="B1331" s="537" t="s">
        <v>15766</v>
      </c>
      <c r="C1331" s="169" t="s">
        <v>741</v>
      </c>
      <c r="D1331" s="588">
        <f t="shared" si="26"/>
        <v>240.96</v>
      </c>
      <c r="E1331" s="371" t="s">
        <v>2962</v>
      </c>
      <c r="I1331" s="589">
        <v>235.31</v>
      </c>
      <c r="J1331" s="589"/>
      <c r="L1331" s="585" t="s">
        <v>3702</v>
      </c>
      <c r="M1331" s="586">
        <f>IFERROR(VLOOKUP(L1331,REAJUSTE!$O:$R,4,FALSE),"")</f>
        <v>1.024</v>
      </c>
    </row>
    <row r="1332" spans="1:13" ht="24.95" customHeight="1" x14ac:dyDescent="0.2">
      <c r="A1332" s="587">
        <v>42959</v>
      </c>
      <c r="B1332" s="537" t="s">
        <v>15767</v>
      </c>
      <c r="C1332" s="169" t="s">
        <v>741</v>
      </c>
      <c r="D1332" s="588">
        <f t="shared" si="26"/>
        <v>243.27</v>
      </c>
      <c r="E1332" s="371" t="s">
        <v>2962</v>
      </c>
      <c r="I1332" s="589">
        <v>237.57</v>
      </c>
      <c r="J1332" s="589"/>
      <c r="L1332" s="585" t="s">
        <v>3702</v>
      </c>
      <c r="M1332" s="586">
        <f>IFERROR(VLOOKUP(L1332,REAJUSTE!$O:$R,4,FALSE),"")</f>
        <v>1.024</v>
      </c>
    </row>
    <row r="1333" spans="1:13" ht="24.95" customHeight="1" x14ac:dyDescent="0.2">
      <c r="A1333" s="587">
        <v>42961</v>
      </c>
      <c r="B1333" s="537" t="s">
        <v>15768</v>
      </c>
      <c r="C1333" s="169" t="s">
        <v>741</v>
      </c>
      <c r="D1333" s="588">
        <f t="shared" si="26"/>
        <v>21.18</v>
      </c>
      <c r="E1333" s="371"/>
      <c r="I1333" s="589">
        <v>20.68</v>
      </c>
      <c r="J1333" s="589"/>
      <c r="L1333" s="585" t="s">
        <v>3702</v>
      </c>
      <c r="M1333" s="586">
        <f>IFERROR(VLOOKUP(L1333,REAJUSTE!$O:$R,4,FALSE),"")</f>
        <v>1.024</v>
      </c>
    </row>
    <row r="1334" spans="1:13" ht="24.95" customHeight="1" x14ac:dyDescent="0.2">
      <c r="A1334" s="587">
        <v>42962</v>
      </c>
      <c r="B1334" s="537" t="s">
        <v>15768</v>
      </c>
      <c r="C1334" s="169" t="s">
        <v>741</v>
      </c>
      <c r="D1334" s="588">
        <f t="shared" si="26"/>
        <v>21.18</v>
      </c>
      <c r="E1334" s="371"/>
      <c r="I1334" s="589">
        <v>20.68</v>
      </c>
      <c r="J1334" s="589"/>
      <c r="L1334" s="585" t="s">
        <v>3702</v>
      </c>
      <c r="M1334" s="586">
        <f>IFERROR(VLOOKUP(L1334,REAJUSTE!$O:$R,4,FALSE),"")</f>
        <v>1.024</v>
      </c>
    </row>
    <row r="1335" spans="1:13" ht="24.95" customHeight="1" x14ac:dyDescent="0.2">
      <c r="A1335" s="587">
        <v>42960</v>
      </c>
      <c r="B1335" s="537" t="s">
        <v>3156</v>
      </c>
      <c r="C1335" s="169" t="s">
        <v>741</v>
      </c>
      <c r="D1335" s="588">
        <f t="shared" si="26"/>
        <v>13.19</v>
      </c>
      <c r="E1335" s="371"/>
      <c r="I1335" s="589">
        <v>12.88</v>
      </c>
      <c r="J1335" s="589"/>
      <c r="L1335" s="585" t="s">
        <v>3702</v>
      </c>
      <c r="M1335" s="586">
        <f>IFERROR(VLOOKUP(L1335,REAJUSTE!$O:$R,4,FALSE),"")</f>
        <v>1.024</v>
      </c>
    </row>
    <row r="1336" spans="1:13" ht="24.95" customHeight="1" x14ac:dyDescent="0.2">
      <c r="A1336" s="587">
        <v>42964</v>
      </c>
      <c r="B1336" s="537" t="s">
        <v>15769</v>
      </c>
      <c r="C1336" s="169" t="s">
        <v>741</v>
      </c>
      <c r="D1336" s="588">
        <f t="shared" si="26"/>
        <v>22.37</v>
      </c>
      <c r="E1336" s="371"/>
      <c r="I1336" s="589">
        <v>21.85</v>
      </c>
      <c r="J1336" s="589"/>
      <c r="L1336" s="585" t="s">
        <v>3702</v>
      </c>
      <c r="M1336" s="586">
        <f>IFERROR(VLOOKUP(L1336,REAJUSTE!$O:$R,4,FALSE),"")</f>
        <v>1.024</v>
      </c>
    </row>
    <row r="1337" spans="1:13" ht="24.95" customHeight="1" x14ac:dyDescent="0.2">
      <c r="A1337" s="587">
        <v>42963</v>
      </c>
      <c r="B1337" s="537" t="s">
        <v>3157</v>
      </c>
      <c r="C1337" s="169" t="s">
        <v>741</v>
      </c>
      <c r="D1337" s="588">
        <f t="shared" si="26"/>
        <v>14.35</v>
      </c>
      <c r="E1337" s="371"/>
      <c r="I1337" s="589">
        <v>14.01</v>
      </c>
      <c r="J1337" s="589"/>
      <c r="L1337" s="585" t="s">
        <v>3702</v>
      </c>
      <c r="M1337" s="586">
        <f>IFERROR(VLOOKUP(L1337,REAJUSTE!$O:$R,4,FALSE),"")</f>
        <v>1.024</v>
      </c>
    </row>
    <row r="1338" spans="1:13" ht="24.95" customHeight="1" x14ac:dyDescent="0.2">
      <c r="A1338" s="587">
        <v>42966</v>
      </c>
      <c r="B1338" s="537" t="s">
        <v>15770</v>
      </c>
      <c r="C1338" s="169" t="s">
        <v>741</v>
      </c>
      <c r="D1338" s="588">
        <f t="shared" si="26"/>
        <v>24.71</v>
      </c>
      <c r="E1338" s="371"/>
      <c r="I1338" s="589">
        <v>24.13</v>
      </c>
      <c r="J1338" s="589"/>
      <c r="L1338" s="585" t="s">
        <v>3702</v>
      </c>
      <c r="M1338" s="586">
        <f>IFERROR(VLOOKUP(L1338,REAJUSTE!$O:$R,4,FALSE),"")</f>
        <v>1.024</v>
      </c>
    </row>
    <row r="1339" spans="1:13" ht="24.95" customHeight="1" x14ac:dyDescent="0.2">
      <c r="A1339" s="587">
        <v>42965</v>
      </c>
      <c r="B1339" s="537" t="s">
        <v>3158</v>
      </c>
      <c r="C1339" s="169" t="s">
        <v>741</v>
      </c>
      <c r="D1339" s="588">
        <f t="shared" si="26"/>
        <v>16.649999999999999</v>
      </c>
      <c r="E1339" s="371"/>
      <c r="I1339" s="589">
        <v>16.260000000000002</v>
      </c>
      <c r="J1339" s="589"/>
      <c r="L1339" s="585" t="s">
        <v>3702</v>
      </c>
      <c r="M1339" s="586">
        <f>IFERROR(VLOOKUP(L1339,REAJUSTE!$O:$R,4,FALSE),"")</f>
        <v>1.024</v>
      </c>
    </row>
    <row r="1340" spans="1:13" ht="24.95" customHeight="1" x14ac:dyDescent="0.2">
      <c r="A1340" s="587">
        <v>42968</v>
      </c>
      <c r="B1340" s="537" t="s">
        <v>15771</v>
      </c>
      <c r="C1340" s="169" t="s">
        <v>741</v>
      </c>
      <c r="D1340" s="588">
        <f t="shared" si="26"/>
        <v>31.19</v>
      </c>
      <c r="E1340" s="371"/>
      <c r="I1340" s="589">
        <v>30.46</v>
      </c>
      <c r="J1340" s="589"/>
      <c r="L1340" s="585" t="s">
        <v>3702</v>
      </c>
      <c r="M1340" s="586">
        <f>IFERROR(VLOOKUP(L1340,REAJUSTE!$O:$R,4,FALSE),"")</f>
        <v>1.024</v>
      </c>
    </row>
    <row r="1341" spans="1:13" ht="24.95" customHeight="1" x14ac:dyDescent="0.2">
      <c r="A1341" s="587">
        <v>42967</v>
      </c>
      <c r="B1341" s="537" t="s">
        <v>3159</v>
      </c>
      <c r="C1341" s="169" t="s">
        <v>741</v>
      </c>
      <c r="D1341" s="588">
        <f t="shared" si="26"/>
        <v>23.99</v>
      </c>
      <c r="E1341" s="371"/>
      <c r="I1341" s="589">
        <v>23.43</v>
      </c>
      <c r="J1341" s="589"/>
      <c r="L1341" s="585" t="s">
        <v>3702</v>
      </c>
      <c r="M1341" s="586">
        <f>IFERROR(VLOOKUP(L1341,REAJUSTE!$O:$R,4,FALSE),"")</f>
        <v>1.024</v>
      </c>
    </row>
    <row r="1342" spans="1:13" ht="24.95" customHeight="1" x14ac:dyDescent="0.2">
      <c r="A1342" s="587">
        <v>42970</v>
      </c>
      <c r="B1342" s="537" t="s">
        <v>15772</v>
      </c>
      <c r="C1342" s="169" t="s">
        <v>741</v>
      </c>
      <c r="D1342" s="588">
        <f t="shared" si="26"/>
        <v>35.58</v>
      </c>
      <c r="E1342" s="371"/>
      <c r="I1342" s="589">
        <v>34.75</v>
      </c>
      <c r="J1342" s="589"/>
      <c r="L1342" s="585" t="s">
        <v>3702</v>
      </c>
      <c r="M1342" s="586">
        <f>IFERROR(VLOOKUP(L1342,REAJUSTE!$O:$R,4,FALSE),"")</f>
        <v>1.024</v>
      </c>
    </row>
    <row r="1343" spans="1:13" ht="24.95" customHeight="1" x14ac:dyDescent="0.2">
      <c r="A1343" s="587">
        <v>42969</v>
      </c>
      <c r="B1343" s="537" t="s">
        <v>3160</v>
      </c>
      <c r="C1343" s="169" t="s">
        <v>741</v>
      </c>
      <c r="D1343" s="588">
        <f t="shared" si="26"/>
        <v>28.69</v>
      </c>
      <c r="E1343" s="371"/>
      <c r="I1343" s="589">
        <v>28.02</v>
      </c>
      <c r="J1343" s="589"/>
      <c r="L1343" s="585" t="s">
        <v>3702</v>
      </c>
      <c r="M1343" s="586">
        <f>IFERROR(VLOOKUP(L1343,REAJUSTE!$O:$R,4,FALSE),"")</f>
        <v>1.024</v>
      </c>
    </row>
    <row r="1344" spans="1:13" ht="24.95" customHeight="1" x14ac:dyDescent="0.2">
      <c r="A1344" s="587">
        <v>42973</v>
      </c>
      <c r="B1344" s="537" t="s">
        <v>15773</v>
      </c>
      <c r="C1344" s="169" t="s">
        <v>741</v>
      </c>
      <c r="D1344" s="588">
        <f t="shared" si="26"/>
        <v>42.19</v>
      </c>
      <c r="E1344" s="371"/>
      <c r="I1344" s="589">
        <v>41.2</v>
      </c>
      <c r="J1344" s="589"/>
      <c r="L1344" s="585" t="s">
        <v>3702</v>
      </c>
      <c r="M1344" s="586">
        <f>IFERROR(VLOOKUP(L1344,REAJUSTE!$O:$R,4,FALSE),"")</f>
        <v>1.024</v>
      </c>
    </row>
    <row r="1345" spans="1:13" ht="24.95" customHeight="1" x14ac:dyDescent="0.2">
      <c r="A1345" s="587">
        <v>42979</v>
      </c>
      <c r="B1345" s="537" t="s">
        <v>15774</v>
      </c>
      <c r="C1345" s="169" t="s">
        <v>741</v>
      </c>
      <c r="D1345" s="588">
        <f t="shared" si="26"/>
        <v>42.19</v>
      </c>
      <c r="E1345" s="371"/>
      <c r="I1345" s="589">
        <v>41.2</v>
      </c>
      <c r="J1345" s="589"/>
      <c r="L1345" s="585" t="s">
        <v>3702</v>
      </c>
      <c r="M1345" s="586">
        <f>IFERROR(VLOOKUP(L1345,REAJUSTE!$O:$R,4,FALSE),"")</f>
        <v>1.024</v>
      </c>
    </row>
    <row r="1346" spans="1:13" ht="24.95" customHeight="1" x14ac:dyDescent="0.2">
      <c r="A1346" s="587">
        <v>42971</v>
      </c>
      <c r="B1346" s="537" t="s">
        <v>3161</v>
      </c>
      <c r="C1346" s="169" t="s">
        <v>741</v>
      </c>
      <c r="D1346" s="588">
        <f t="shared" si="26"/>
        <v>35.93</v>
      </c>
      <c r="E1346" s="371"/>
      <c r="I1346" s="589">
        <v>35.090000000000003</v>
      </c>
      <c r="J1346" s="589"/>
      <c r="L1346" s="585" t="s">
        <v>3702</v>
      </c>
      <c r="M1346" s="586">
        <f>IFERROR(VLOOKUP(L1346,REAJUSTE!$O:$R,4,FALSE),"")</f>
        <v>1.024</v>
      </c>
    </row>
    <row r="1347" spans="1:13" ht="24.95" customHeight="1" x14ac:dyDescent="0.2">
      <c r="A1347" s="587">
        <v>42981</v>
      </c>
      <c r="B1347" s="537" t="s">
        <v>19101</v>
      </c>
      <c r="C1347" s="169" t="s">
        <v>742</v>
      </c>
      <c r="D1347" s="588">
        <f t="shared" si="26"/>
        <v>200.33</v>
      </c>
      <c r="E1347" s="371" t="s">
        <v>2962</v>
      </c>
      <c r="I1347" s="589">
        <v>195.63</v>
      </c>
      <c r="J1347" s="589"/>
      <c r="L1347" s="585" t="s">
        <v>3702</v>
      </c>
      <c r="M1347" s="586">
        <f>IFERROR(VLOOKUP(L1347,REAJUSTE!$O:$R,4,FALSE),"")</f>
        <v>1.024</v>
      </c>
    </row>
    <row r="1348" spans="1:13" ht="24.95" customHeight="1" x14ac:dyDescent="0.2">
      <c r="A1348" s="587">
        <v>42982</v>
      </c>
      <c r="B1348" s="537" t="s">
        <v>3162</v>
      </c>
      <c r="C1348" s="169" t="s">
        <v>741</v>
      </c>
      <c r="D1348" s="588">
        <f t="shared" si="26"/>
        <v>140.36000000000001</v>
      </c>
      <c r="E1348" s="371" t="s">
        <v>2962</v>
      </c>
      <c r="I1348" s="589">
        <v>137.07</v>
      </c>
      <c r="J1348" s="589"/>
      <c r="L1348" s="585" t="s">
        <v>3702</v>
      </c>
      <c r="M1348" s="586">
        <f>IFERROR(VLOOKUP(L1348,REAJUSTE!$O:$R,4,FALSE),"")</f>
        <v>1.024</v>
      </c>
    </row>
    <row r="1349" spans="1:13" ht="24.95" customHeight="1" x14ac:dyDescent="0.2">
      <c r="A1349" s="587">
        <v>42987</v>
      </c>
      <c r="B1349" s="537" t="s">
        <v>15775</v>
      </c>
      <c r="C1349" s="169" t="s">
        <v>742</v>
      </c>
      <c r="D1349" s="588">
        <f t="shared" si="26"/>
        <v>79.19</v>
      </c>
      <c r="E1349" s="371" t="s">
        <v>2962</v>
      </c>
      <c r="I1349" s="589">
        <v>77.33</v>
      </c>
      <c r="J1349" s="589"/>
      <c r="L1349" s="585" t="s">
        <v>3702</v>
      </c>
      <c r="M1349" s="586">
        <f>IFERROR(VLOOKUP(L1349,REAJUSTE!$O:$R,4,FALSE),"")</f>
        <v>1.024</v>
      </c>
    </row>
    <row r="1350" spans="1:13" ht="24.95" customHeight="1" x14ac:dyDescent="0.2">
      <c r="A1350" s="587">
        <v>42988</v>
      </c>
      <c r="B1350" s="537" t="s">
        <v>15776</v>
      </c>
      <c r="C1350" s="169" t="s">
        <v>742</v>
      </c>
      <c r="D1350" s="588">
        <f t="shared" si="26"/>
        <v>67.31</v>
      </c>
      <c r="E1350" s="371" t="s">
        <v>2962</v>
      </c>
      <c r="I1350" s="589">
        <v>65.73</v>
      </c>
      <c r="J1350" s="589"/>
      <c r="L1350" s="585" t="s">
        <v>3702</v>
      </c>
      <c r="M1350" s="586">
        <f>IFERROR(VLOOKUP(L1350,REAJUSTE!$O:$R,4,FALSE),"")</f>
        <v>1.024</v>
      </c>
    </row>
    <row r="1351" spans="1:13" ht="24.95" customHeight="1" x14ac:dyDescent="0.2">
      <c r="A1351" s="587">
        <v>42989</v>
      </c>
      <c r="B1351" s="537" t="s">
        <v>675</v>
      </c>
      <c r="C1351" s="169" t="s">
        <v>742</v>
      </c>
      <c r="D1351" s="588">
        <f t="shared" si="26"/>
        <v>8.49</v>
      </c>
      <c r="E1351" s="371"/>
      <c r="I1351" s="589">
        <v>8.2899999999999991</v>
      </c>
      <c r="J1351" s="589"/>
      <c r="L1351" s="585" t="s">
        <v>3702</v>
      </c>
      <c r="M1351" s="586">
        <f>IFERROR(VLOOKUP(L1351,REAJUSTE!$O:$R,4,FALSE),"")</f>
        <v>1.024</v>
      </c>
    </row>
    <row r="1352" spans="1:13" ht="24.95" customHeight="1" x14ac:dyDescent="0.2">
      <c r="A1352" s="587">
        <v>42991</v>
      </c>
      <c r="B1352" s="537" t="s">
        <v>15777</v>
      </c>
      <c r="C1352" s="169" t="s">
        <v>742</v>
      </c>
      <c r="D1352" s="588">
        <f t="shared" si="26"/>
        <v>117.74</v>
      </c>
      <c r="E1352" s="371" t="s">
        <v>2962</v>
      </c>
      <c r="I1352" s="589">
        <v>114.98</v>
      </c>
      <c r="J1352" s="589"/>
      <c r="L1352" s="585" t="s">
        <v>3702</v>
      </c>
      <c r="M1352" s="586">
        <f>IFERROR(VLOOKUP(L1352,REAJUSTE!$O:$R,4,FALSE),"")</f>
        <v>1.024</v>
      </c>
    </row>
    <row r="1353" spans="1:13" ht="24.95" customHeight="1" x14ac:dyDescent="0.2">
      <c r="A1353" s="587">
        <v>42992</v>
      </c>
      <c r="B1353" s="537" t="s">
        <v>15778</v>
      </c>
      <c r="C1353" s="169" t="s">
        <v>742</v>
      </c>
      <c r="D1353" s="588">
        <f t="shared" si="26"/>
        <v>99.03</v>
      </c>
      <c r="E1353" s="371" t="s">
        <v>2962</v>
      </c>
      <c r="I1353" s="589">
        <v>96.71</v>
      </c>
      <c r="J1353" s="589"/>
      <c r="L1353" s="585" t="s">
        <v>3702</v>
      </c>
      <c r="M1353" s="586">
        <f>IFERROR(VLOOKUP(L1353,REAJUSTE!$O:$R,4,FALSE),"")</f>
        <v>1.024</v>
      </c>
    </row>
    <row r="1354" spans="1:13" ht="24.95" customHeight="1" x14ac:dyDescent="0.2">
      <c r="A1354" s="587">
        <v>42993</v>
      </c>
      <c r="B1354" s="537" t="s">
        <v>15779</v>
      </c>
      <c r="C1354" s="169" t="s">
        <v>742</v>
      </c>
      <c r="D1354" s="588">
        <f t="shared" si="26"/>
        <v>83.17</v>
      </c>
      <c r="E1354" s="371" t="s">
        <v>2962</v>
      </c>
      <c r="I1354" s="589">
        <v>81.22</v>
      </c>
      <c r="J1354" s="589"/>
      <c r="L1354" s="585" t="s">
        <v>3702</v>
      </c>
      <c r="M1354" s="586">
        <f>IFERROR(VLOOKUP(L1354,REAJUSTE!$O:$R,4,FALSE),"")</f>
        <v>1.024</v>
      </c>
    </row>
    <row r="1355" spans="1:13" ht="24.95" customHeight="1" x14ac:dyDescent="0.2">
      <c r="A1355" s="587">
        <v>42994</v>
      </c>
      <c r="B1355" s="537" t="s">
        <v>15780</v>
      </c>
      <c r="C1355" s="169" t="s">
        <v>742</v>
      </c>
      <c r="D1355" s="588">
        <f t="shared" si="26"/>
        <v>171.63</v>
      </c>
      <c r="E1355" s="371" t="s">
        <v>2962</v>
      </c>
      <c r="I1355" s="589">
        <v>167.61</v>
      </c>
      <c r="J1355" s="589"/>
      <c r="L1355" s="585" t="s">
        <v>3702</v>
      </c>
      <c r="M1355" s="586">
        <f>IFERROR(VLOOKUP(L1355,REAJUSTE!$O:$R,4,FALSE),"")</f>
        <v>1.024</v>
      </c>
    </row>
    <row r="1356" spans="1:13" ht="24.95" customHeight="1" x14ac:dyDescent="0.2">
      <c r="A1356" s="587">
        <v>43070</v>
      </c>
      <c r="B1356" s="537" t="s">
        <v>19396</v>
      </c>
      <c r="C1356" s="169" t="s">
        <v>742</v>
      </c>
      <c r="D1356" s="588">
        <f t="shared" si="26"/>
        <v>272.7</v>
      </c>
      <c r="E1356" s="371"/>
      <c r="I1356" s="589">
        <v>266.31</v>
      </c>
      <c r="J1356" s="589"/>
      <c r="L1356" s="585" t="s">
        <v>3702</v>
      </c>
      <c r="M1356" s="586">
        <f>IFERROR(VLOOKUP(L1356,REAJUSTE!$O:$R,4,FALSE),"")</f>
        <v>1.024</v>
      </c>
    </row>
    <row r="1357" spans="1:13" ht="24.95" customHeight="1" x14ac:dyDescent="0.2">
      <c r="A1357" s="587">
        <v>42996</v>
      </c>
      <c r="B1357" s="537" t="s">
        <v>676</v>
      </c>
      <c r="C1357" s="169" t="s">
        <v>741</v>
      </c>
      <c r="D1357" s="588">
        <f t="shared" si="26"/>
        <v>590.04</v>
      </c>
      <c r="E1357" s="371" t="s">
        <v>2962</v>
      </c>
      <c r="I1357" s="589">
        <v>576.21</v>
      </c>
      <c r="J1357" s="589"/>
      <c r="L1357" s="585" t="s">
        <v>3702</v>
      </c>
      <c r="M1357" s="586">
        <f>IFERROR(VLOOKUP(L1357,REAJUSTE!$O:$R,4,FALSE),"")</f>
        <v>1.024</v>
      </c>
    </row>
    <row r="1358" spans="1:13" ht="24.95" customHeight="1" x14ac:dyDescent="0.2">
      <c r="A1358" s="587">
        <v>43012</v>
      </c>
      <c r="B1358" s="537" t="s">
        <v>677</v>
      </c>
      <c r="C1358" s="169" t="s">
        <v>742</v>
      </c>
      <c r="D1358" s="588">
        <f t="shared" si="26"/>
        <v>10.47</v>
      </c>
      <c r="E1358" s="371"/>
      <c r="I1358" s="589">
        <v>10.220000000000001</v>
      </c>
      <c r="J1358" s="589"/>
      <c r="L1358" s="585" t="s">
        <v>3702</v>
      </c>
      <c r="M1358" s="586">
        <f>IFERROR(VLOOKUP(L1358,REAJUSTE!$O:$R,4,FALSE),"")</f>
        <v>1.024</v>
      </c>
    </row>
    <row r="1359" spans="1:13" ht="24.95" customHeight="1" x14ac:dyDescent="0.2">
      <c r="A1359" s="587">
        <v>43011</v>
      </c>
      <c r="B1359" s="537" t="s">
        <v>15781</v>
      </c>
      <c r="C1359" s="169" t="s">
        <v>742</v>
      </c>
      <c r="D1359" s="588">
        <f t="shared" si="26"/>
        <v>7.13</v>
      </c>
      <c r="E1359" s="371"/>
      <c r="I1359" s="589">
        <v>6.96</v>
      </c>
      <c r="J1359" s="589"/>
      <c r="L1359" s="585" t="s">
        <v>3702</v>
      </c>
      <c r="M1359" s="586">
        <f>IFERROR(VLOOKUP(L1359,REAJUSTE!$O:$R,4,FALSE),"")</f>
        <v>1.024</v>
      </c>
    </row>
    <row r="1360" spans="1:13" ht="24.95" customHeight="1" x14ac:dyDescent="0.2">
      <c r="A1360" s="587">
        <v>43003</v>
      </c>
      <c r="B1360" s="537" t="s">
        <v>678</v>
      </c>
      <c r="C1360" s="169" t="s">
        <v>741</v>
      </c>
      <c r="D1360" s="588">
        <f t="shared" si="26"/>
        <v>127.48</v>
      </c>
      <c r="E1360" s="371" t="s">
        <v>2962</v>
      </c>
      <c r="I1360" s="589">
        <v>124.49</v>
      </c>
      <c r="J1360" s="589"/>
      <c r="L1360" s="585" t="s">
        <v>3702</v>
      </c>
      <c r="M1360" s="586">
        <f>IFERROR(VLOOKUP(L1360,REAJUSTE!$O:$R,4,FALSE),"")</f>
        <v>1.024</v>
      </c>
    </row>
    <row r="1361" spans="1:13" ht="24.95" customHeight="1" x14ac:dyDescent="0.2">
      <c r="A1361" s="587">
        <v>43004</v>
      </c>
      <c r="B1361" s="537" t="s">
        <v>679</v>
      </c>
      <c r="C1361" s="169" t="s">
        <v>742</v>
      </c>
      <c r="D1361" s="588">
        <f t="shared" si="26"/>
        <v>39.43</v>
      </c>
      <c r="E1361" s="371"/>
      <c r="I1361" s="589">
        <v>38.51</v>
      </c>
      <c r="J1361" s="589"/>
      <c r="L1361" s="585" t="s">
        <v>3702</v>
      </c>
      <c r="M1361" s="586">
        <f>IFERROR(VLOOKUP(L1361,REAJUSTE!$O:$R,4,FALSE),"")</f>
        <v>1.024</v>
      </c>
    </row>
    <row r="1362" spans="1:13" ht="24.95" customHeight="1" x14ac:dyDescent="0.2">
      <c r="A1362" s="587">
        <v>43005</v>
      </c>
      <c r="B1362" s="537" t="s">
        <v>680</v>
      </c>
      <c r="C1362" s="169" t="s">
        <v>779</v>
      </c>
      <c r="D1362" s="588">
        <f t="shared" si="26"/>
        <v>35.99</v>
      </c>
      <c r="E1362" s="371"/>
      <c r="I1362" s="589">
        <v>35.15</v>
      </c>
      <c r="J1362" s="589"/>
      <c r="L1362" s="585" t="s">
        <v>3702</v>
      </c>
      <c r="M1362" s="586">
        <f>IFERROR(VLOOKUP(L1362,REAJUSTE!$O:$R,4,FALSE),"")</f>
        <v>1.024</v>
      </c>
    </row>
    <row r="1363" spans="1:13" ht="24.95" customHeight="1" x14ac:dyDescent="0.2">
      <c r="A1363" s="587">
        <v>43006</v>
      </c>
      <c r="B1363" s="537" t="s">
        <v>681</v>
      </c>
      <c r="C1363" s="169" t="s">
        <v>779</v>
      </c>
      <c r="D1363" s="588">
        <f t="shared" si="26"/>
        <v>58.18</v>
      </c>
      <c r="E1363" s="371"/>
      <c r="I1363" s="589">
        <v>56.82</v>
      </c>
      <c r="J1363" s="589"/>
      <c r="L1363" s="585" t="s">
        <v>3702</v>
      </c>
      <c r="M1363" s="586">
        <f>IFERROR(VLOOKUP(L1363,REAJUSTE!$O:$R,4,FALSE),"")</f>
        <v>1.024</v>
      </c>
    </row>
    <row r="1364" spans="1:13" ht="24.95" customHeight="1" x14ac:dyDescent="0.2">
      <c r="A1364" s="587">
        <v>43007</v>
      </c>
      <c r="B1364" s="537" t="s">
        <v>682</v>
      </c>
      <c r="C1364" s="169" t="s">
        <v>779</v>
      </c>
      <c r="D1364" s="588">
        <f t="shared" si="26"/>
        <v>18.920000000000002</v>
      </c>
      <c r="E1364" s="371"/>
      <c r="I1364" s="589">
        <v>18.48</v>
      </c>
      <c r="J1364" s="589"/>
      <c r="L1364" s="585" t="s">
        <v>3702</v>
      </c>
      <c r="M1364" s="586">
        <f>IFERROR(VLOOKUP(L1364,REAJUSTE!$O:$R,4,FALSE),"")</f>
        <v>1.024</v>
      </c>
    </row>
    <row r="1365" spans="1:13" ht="24.95" customHeight="1" x14ac:dyDescent="0.2">
      <c r="A1365" s="587">
        <v>43008</v>
      </c>
      <c r="B1365" s="537" t="s">
        <v>683</v>
      </c>
      <c r="C1365" s="169" t="s">
        <v>779</v>
      </c>
      <c r="D1365" s="588">
        <f t="shared" si="26"/>
        <v>53.05</v>
      </c>
      <c r="E1365" s="371"/>
      <c r="I1365" s="589">
        <v>51.81</v>
      </c>
      <c r="J1365" s="589"/>
      <c r="L1365" s="585" t="s">
        <v>3702</v>
      </c>
      <c r="M1365" s="586">
        <f>IFERROR(VLOOKUP(L1365,REAJUSTE!$O:$R,4,FALSE),"")</f>
        <v>1.024</v>
      </c>
    </row>
    <row r="1366" spans="1:13" ht="24.95" customHeight="1" x14ac:dyDescent="0.2">
      <c r="A1366" s="587">
        <v>43009</v>
      </c>
      <c r="B1366" s="537" t="s">
        <v>684</v>
      </c>
      <c r="C1366" s="169" t="s">
        <v>742</v>
      </c>
      <c r="D1366" s="588">
        <f t="shared" si="26"/>
        <v>97.94</v>
      </c>
      <c r="E1366" s="371"/>
      <c r="I1366" s="589">
        <v>95.64</v>
      </c>
      <c r="J1366" s="589"/>
      <c r="L1366" s="585" t="s">
        <v>3702</v>
      </c>
      <c r="M1366" s="586">
        <f>IFERROR(VLOOKUP(L1366,REAJUSTE!$O:$R,4,FALSE),"")</f>
        <v>1.024</v>
      </c>
    </row>
    <row r="1367" spans="1:13" ht="24.95" customHeight="1" x14ac:dyDescent="0.2">
      <c r="A1367" s="587">
        <v>43018</v>
      </c>
      <c r="B1367" s="537" t="s">
        <v>14</v>
      </c>
      <c r="C1367" s="169" t="s">
        <v>779</v>
      </c>
      <c r="D1367" s="588">
        <f t="shared" si="26"/>
        <v>57.08</v>
      </c>
      <c r="E1367" s="371" t="s">
        <v>2962</v>
      </c>
      <c r="I1367" s="589">
        <v>55.74</v>
      </c>
      <c r="J1367" s="589"/>
      <c r="L1367" s="585" t="s">
        <v>3702</v>
      </c>
      <c r="M1367" s="586">
        <f>IFERROR(VLOOKUP(L1367,REAJUSTE!$O:$R,4,FALSE),"")</f>
        <v>1.024</v>
      </c>
    </row>
    <row r="1368" spans="1:13" ht="24.95" customHeight="1" x14ac:dyDescent="0.2">
      <c r="A1368" s="587">
        <v>43026</v>
      </c>
      <c r="B1368" s="537" t="s">
        <v>15782</v>
      </c>
      <c r="C1368" s="169" t="s">
        <v>779</v>
      </c>
      <c r="D1368" s="588">
        <f t="shared" si="26"/>
        <v>23.89</v>
      </c>
      <c r="E1368" s="371"/>
      <c r="I1368" s="589">
        <v>23.33</v>
      </c>
      <c r="J1368" s="589"/>
      <c r="L1368" s="585" t="s">
        <v>3702</v>
      </c>
      <c r="M1368" s="586">
        <f>IFERROR(VLOOKUP(L1368,REAJUSTE!$O:$R,4,FALSE),"")</f>
        <v>1.024</v>
      </c>
    </row>
    <row r="1369" spans="1:13" ht="24.95" customHeight="1" x14ac:dyDescent="0.2">
      <c r="A1369" s="587">
        <v>43033</v>
      </c>
      <c r="B1369" s="537" t="s">
        <v>15783</v>
      </c>
      <c r="C1369" s="169" t="s">
        <v>15307</v>
      </c>
      <c r="D1369" s="588">
        <f t="shared" si="26"/>
        <v>1084</v>
      </c>
      <c r="E1369" s="371" t="s">
        <v>2962</v>
      </c>
      <c r="I1369" s="590">
        <v>1058.5899999999999</v>
      </c>
      <c r="J1369" s="590"/>
      <c r="L1369" s="585" t="s">
        <v>3702</v>
      </c>
      <c r="M1369" s="586">
        <f>IFERROR(VLOOKUP(L1369,REAJUSTE!$O:$R,4,FALSE),"")</f>
        <v>1.024</v>
      </c>
    </row>
    <row r="1370" spans="1:13" ht="24.95" customHeight="1" x14ac:dyDescent="0.2">
      <c r="A1370" s="587">
        <v>43037</v>
      </c>
      <c r="B1370" s="537" t="s">
        <v>685</v>
      </c>
      <c r="C1370" s="169" t="s">
        <v>741</v>
      </c>
      <c r="D1370" s="588">
        <f t="shared" si="26"/>
        <v>61.72</v>
      </c>
      <c r="E1370" s="371"/>
      <c r="I1370" s="589">
        <v>60.27</v>
      </c>
      <c r="J1370" s="589"/>
      <c r="L1370" s="585" t="s">
        <v>3702</v>
      </c>
      <c r="M1370" s="586">
        <f>IFERROR(VLOOKUP(L1370,REAJUSTE!$O:$R,4,FALSE),"")</f>
        <v>1.024</v>
      </c>
    </row>
    <row r="1371" spans="1:13" ht="24.95" customHeight="1" x14ac:dyDescent="0.2">
      <c r="A1371" s="587">
        <v>43038</v>
      </c>
      <c r="B1371" s="537" t="s">
        <v>19397</v>
      </c>
      <c r="C1371" s="169" t="s">
        <v>15307</v>
      </c>
      <c r="D1371" s="588">
        <f t="shared" si="26"/>
        <v>118.64</v>
      </c>
      <c r="E1371" s="371" t="s">
        <v>2962</v>
      </c>
      <c r="I1371" s="589">
        <v>115.86</v>
      </c>
      <c r="J1371" s="589"/>
      <c r="L1371" s="585" t="s">
        <v>3702</v>
      </c>
      <c r="M1371" s="586">
        <f>IFERROR(VLOOKUP(L1371,REAJUSTE!$O:$R,4,FALSE),"")</f>
        <v>1.024</v>
      </c>
    </row>
    <row r="1372" spans="1:13" ht="24.95" customHeight="1" x14ac:dyDescent="0.2">
      <c r="A1372" s="587">
        <v>43039</v>
      </c>
      <c r="B1372" s="537" t="s">
        <v>686</v>
      </c>
      <c r="C1372" s="169" t="s">
        <v>742</v>
      </c>
      <c r="D1372" s="588">
        <f t="shared" si="26"/>
        <v>5.07</v>
      </c>
      <c r="E1372" s="371"/>
      <c r="I1372" s="589">
        <v>4.95</v>
      </c>
      <c r="J1372" s="589"/>
      <c r="L1372" s="585" t="s">
        <v>3702</v>
      </c>
      <c r="M1372" s="586">
        <f>IFERROR(VLOOKUP(L1372,REAJUSTE!$O:$R,4,FALSE),"")</f>
        <v>1.024</v>
      </c>
    </row>
    <row r="1373" spans="1:13" ht="24.95" customHeight="1" x14ac:dyDescent="0.2">
      <c r="A1373" s="587">
        <v>43040</v>
      </c>
      <c r="B1373" s="537" t="s">
        <v>15784</v>
      </c>
      <c r="C1373" s="169" t="s">
        <v>742</v>
      </c>
      <c r="D1373" s="588">
        <f t="shared" si="26"/>
        <v>64.67</v>
      </c>
      <c r="E1373" s="371"/>
      <c r="I1373" s="589">
        <v>63.15</v>
      </c>
      <c r="J1373" s="589"/>
      <c r="L1373" s="585" t="s">
        <v>3702</v>
      </c>
      <c r="M1373" s="586">
        <f>IFERROR(VLOOKUP(L1373,REAJUSTE!$O:$R,4,FALSE),"")</f>
        <v>1.024</v>
      </c>
    </row>
    <row r="1374" spans="1:13" ht="24.95" customHeight="1" x14ac:dyDescent="0.2">
      <c r="A1374" s="587">
        <v>43042</v>
      </c>
      <c r="B1374" s="537" t="s">
        <v>687</v>
      </c>
      <c r="C1374" s="169" t="s">
        <v>742</v>
      </c>
      <c r="D1374" s="588">
        <f t="shared" ref="D1374:D1429" si="27">IFERROR(ROUND(I1374*M1374,2),"")</f>
        <v>3.77</v>
      </c>
      <c r="E1374" s="371"/>
      <c r="I1374" s="589">
        <v>3.68</v>
      </c>
      <c r="J1374" s="589"/>
      <c r="L1374" s="585" t="s">
        <v>3702</v>
      </c>
      <c r="M1374" s="586">
        <f>IFERROR(VLOOKUP(L1374,REAJUSTE!$O:$R,4,FALSE),"")</f>
        <v>1.024</v>
      </c>
    </row>
    <row r="1375" spans="1:13" ht="24.95" customHeight="1" x14ac:dyDescent="0.2">
      <c r="A1375" s="587">
        <v>43043</v>
      </c>
      <c r="B1375" s="537" t="s">
        <v>19398</v>
      </c>
      <c r="C1375" s="169" t="s">
        <v>15307</v>
      </c>
      <c r="D1375" s="588">
        <f t="shared" si="27"/>
        <v>2524.84</v>
      </c>
      <c r="E1375" s="371"/>
      <c r="I1375" s="590">
        <v>2465.66</v>
      </c>
      <c r="J1375" s="590"/>
      <c r="L1375" s="585" t="s">
        <v>3702</v>
      </c>
      <c r="M1375" s="586">
        <f>IFERROR(VLOOKUP(L1375,REAJUSTE!$O:$R,4,FALSE),"")</f>
        <v>1.024</v>
      </c>
    </row>
    <row r="1376" spans="1:13" ht="24.95" customHeight="1" x14ac:dyDescent="0.2">
      <c r="A1376" s="587">
        <v>43044</v>
      </c>
      <c r="B1376" s="537" t="s">
        <v>3649</v>
      </c>
      <c r="C1376" s="169" t="s">
        <v>15307</v>
      </c>
      <c r="D1376" s="588">
        <f t="shared" si="27"/>
        <v>2909.44</v>
      </c>
      <c r="E1376" s="371"/>
      <c r="I1376" s="590">
        <v>2841.25</v>
      </c>
      <c r="J1376" s="590"/>
      <c r="L1376" s="585" t="s">
        <v>3702</v>
      </c>
      <c r="M1376" s="586">
        <f>IFERROR(VLOOKUP(L1376,REAJUSTE!$O:$R,4,FALSE),"")</f>
        <v>1.024</v>
      </c>
    </row>
    <row r="1377" spans="1:13" ht="24.95" customHeight="1" x14ac:dyDescent="0.2">
      <c r="A1377" s="587">
        <v>41169</v>
      </c>
      <c r="B1377" s="537" t="s">
        <v>3650</v>
      </c>
      <c r="C1377" s="169" t="s">
        <v>15307</v>
      </c>
      <c r="D1377" s="588">
        <f t="shared" si="27"/>
        <v>3419.49</v>
      </c>
      <c r="E1377" s="371"/>
      <c r="I1377" s="590">
        <v>3339.35</v>
      </c>
      <c r="J1377" s="590"/>
      <c r="L1377" s="585" t="s">
        <v>3702</v>
      </c>
      <c r="M1377" s="586">
        <f>IFERROR(VLOOKUP(L1377,REAJUSTE!$O:$R,4,FALSE),"")</f>
        <v>1.024</v>
      </c>
    </row>
    <row r="1378" spans="1:13" ht="24.95" customHeight="1" x14ac:dyDescent="0.2">
      <c r="A1378" s="587">
        <v>41170</v>
      </c>
      <c r="B1378" s="537" t="s">
        <v>3651</v>
      </c>
      <c r="C1378" s="169" t="s">
        <v>15307</v>
      </c>
      <c r="D1378" s="588">
        <f t="shared" si="27"/>
        <v>3750.44</v>
      </c>
      <c r="E1378" s="371"/>
      <c r="I1378" s="590">
        <v>3662.54</v>
      </c>
      <c r="J1378" s="590"/>
      <c r="L1378" s="585" t="s">
        <v>3702</v>
      </c>
      <c r="M1378" s="586">
        <f>IFERROR(VLOOKUP(L1378,REAJUSTE!$O:$R,4,FALSE),"")</f>
        <v>1.024</v>
      </c>
    </row>
    <row r="1379" spans="1:13" ht="24.95" customHeight="1" x14ac:dyDescent="0.2">
      <c r="A1379" s="587">
        <v>41171</v>
      </c>
      <c r="B1379" s="537" t="s">
        <v>3652</v>
      </c>
      <c r="C1379" s="169" t="s">
        <v>15307</v>
      </c>
      <c r="D1379" s="588">
        <f t="shared" si="27"/>
        <v>4456.58</v>
      </c>
      <c r="E1379" s="371"/>
      <c r="I1379" s="590">
        <v>4352.13</v>
      </c>
      <c r="J1379" s="590"/>
      <c r="L1379" s="585" t="s">
        <v>3702</v>
      </c>
      <c r="M1379" s="586">
        <f>IFERROR(VLOOKUP(L1379,REAJUSTE!$O:$R,4,FALSE),"")</f>
        <v>1.024</v>
      </c>
    </row>
    <row r="1380" spans="1:13" ht="24.95" customHeight="1" x14ac:dyDescent="0.2">
      <c r="A1380" s="587">
        <v>43046</v>
      </c>
      <c r="B1380" s="537" t="s">
        <v>3653</v>
      </c>
      <c r="C1380" s="169" t="s">
        <v>15307</v>
      </c>
      <c r="D1380" s="588">
        <f t="shared" si="27"/>
        <v>1497.63</v>
      </c>
      <c r="E1380" s="371"/>
      <c r="I1380" s="590">
        <v>1462.53</v>
      </c>
      <c r="J1380" s="590"/>
      <c r="L1380" s="585" t="s">
        <v>3702</v>
      </c>
      <c r="M1380" s="586">
        <f>IFERROR(VLOOKUP(L1380,REAJUSTE!$O:$R,4,FALSE),"")</f>
        <v>1.024</v>
      </c>
    </row>
    <row r="1381" spans="1:13" ht="24.95" customHeight="1" x14ac:dyDescent="0.2">
      <c r="A1381" s="587">
        <v>43047</v>
      </c>
      <c r="B1381" s="537" t="s">
        <v>19399</v>
      </c>
      <c r="C1381" s="169" t="s">
        <v>15307</v>
      </c>
      <c r="D1381" s="588">
        <f t="shared" si="27"/>
        <v>1889.94</v>
      </c>
      <c r="E1381" s="371"/>
      <c r="I1381" s="590">
        <v>1845.64</v>
      </c>
      <c r="J1381" s="590"/>
      <c r="L1381" s="585" t="s">
        <v>3702</v>
      </c>
      <c r="M1381" s="586">
        <f>IFERROR(VLOOKUP(L1381,REAJUSTE!$O:$R,4,FALSE),"")</f>
        <v>1.024</v>
      </c>
    </row>
    <row r="1382" spans="1:13" ht="24.95" customHeight="1" x14ac:dyDescent="0.2">
      <c r="A1382" s="587">
        <v>43048</v>
      </c>
      <c r="B1382" s="537" t="s">
        <v>3654</v>
      </c>
      <c r="C1382" s="169" t="s">
        <v>15307</v>
      </c>
      <c r="D1382" s="588">
        <f t="shared" si="27"/>
        <v>2274.98</v>
      </c>
      <c r="E1382" s="371"/>
      <c r="I1382" s="590">
        <v>2221.66</v>
      </c>
      <c r="J1382" s="590"/>
      <c r="L1382" s="585" t="s">
        <v>3702</v>
      </c>
      <c r="M1382" s="586">
        <f>IFERROR(VLOOKUP(L1382,REAJUSTE!$O:$R,4,FALSE),"")</f>
        <v>1.024</v>
      </c>
    </row>
    <row r="1383" spans="1:13" ht="24.95" customHeight="1" x14ac:dyDescent="0.2">
      <c r="A1383" s="587">
        <v>43050</v>
      </c>
      <c r="B1383" s="537" t="s">
        <v>19400</v>
      </c>
      <c r="C1383" s="169" t="s">
        <v>15307</v>
      </c>
      <c r="D1383" s="588">
        <f t="shared" si="27"/>
        <v>3892.38</v>
      </c>
      <c r="E1383" s="371" t="s">
        <v>2962</v>
      </c>
      <c r="I1383" s="590">
        <v>3801.15</v>
      </c>
      <c r="J1383" s="590"/>
      <c r="L1383" s="585" t="s">
        <v>3702</v>
      </c>
      <c r="M1383" s="586">
        <f>IFERROR(VLOOKUP(L1383,REAJUSTE!$O:$R,4,FALSE),"")</f>
        <v>1.024</v>
      </c>
    </row>
    <row r="1384" spans="1:13" ht="24.95" customHeight="1" x14ac:dyDescent="0.2">
      <c r="A1384" s="587">
        <v>43051</v>
      </c>
      <c r="B1384" s="537" t="s">
        <v>19401</v>
      </c>
      <c r="C1384" s="169" t="s">
        <v>15307</v>
      </c>
      <c r="D1384" s="588">
        <f t="shared" si="27"/>
        <v>4305.1099999999997</v>
      </c>
      <c r="E1384" s="371" t="s">
        <v>2962</v>
      </c>
      <c r="I1384" s="590">
        <v>4204.21</v>
      </c>
      <c r="J1384" s="590"/>
      <c r="L1384" s="585" t="s">
        <v>3702</v>
      </c>
      <c r="M1384" s="586">
        <f>IFERROR(VLOOKUP(L1384,REAJUSTE!$O:$R,4,FALSE),"")</f>
        <v>1.024</v>
      </c>
    </row>
    <row r="1385" spans="1:13" ht="24.95" customHeight="1" x14ac:dyDescent="0.2">
      <c r="A1385" s="587">
        <v>43052</v>
      </c>
      <c r="B1385" s="537" t="s">
        <v>19402</v>
      </c>
      <c r="C1385" s="169" t="s">
        <v>15307</v>
      </c>
      <c r="D1385" s="588">
        <f t="shared" si="27"/>
        <v>4717.8500000000004</v>
      </c>
      <c r="E1385" s="371" t="s">
        <v>2962</v>
      </c>
      <c r="I1385" s="590">
        <v>4607.28</v>
      </c>
      <c r="J1385" s="590"/>
      <c r="L1385" s="585" t="s">
        <v>3702</v>
      </c>
      <c r="M1385" s="586">
        <f>IFERROR(VLOOKUP(L1385,REAJUSTE!$O:$R,4,FALSE),"")</f>
        <v>1.024</v>
      </c>
    </row>
    <row r="1386" spans="1:13" ht="24.95" customHeight="1" x14ac:dyDescent="0.2">
      <c r="A1386" s="587">
        <v>43053</v>
      </c>
      <c r="B1386" s="537" t="s">
        <v>19403</v>
      </c>
      <c r="C1386" s="169" t="s">
        <v>15307</v>
      </c>
      <c r="D1386" s="588">
        <f t="shared" si="27"/>
        <v>5130.57</v>
      </c>
      <c r="E1386" s="371" t="s">
        <v>2962</v>
      </c>
      <c r="I1386" s="590">
        <v>5010.32</v>
      </c>
      <c r="J1386" s="590"/>
      <c r="L1386" s="585" t="s">
        <v>3702</v>
      </c>
      <c r="M1386" s="586">
        <f>IFERROR(VLOOKUP(L1386,REAJUSTE!$O:$R,4,FALSE),"")</f>
        <v>1.024</v>
      </c>
    </row>
    <row r="1387" spans="1:13" ht="24.95" customHeight="1" x14ac:dyDescent="0.2">
      <c r="A1387" s="587">
        <v>43054</v>
      </c>
      <c r="B1387" s="537" t="s">
        <v>15785</v>
      </c>
      <c r="C1387" s="169" t="s">
        <v>742</v>
      </c>
      <c r="D1387" s="588">
        <f t="shared" si="27"/>
        <v>10.91</v>
      </c>
      <c r="E1387" s="371"/>
      <c r="I1387" s="589">
        <v>10.65</v>
      </c>
      <c r="J1387" s="589"/>
      <c r="L1387" s="585" t="s">
        <v>3702</v>
      </c>
      <c r="M1387" s="586">
        <f>IFERROR(VLOOKUP(L1387,REAJUSTE!$O:$R,4,FALSE),"")</f>
        <v>1.024</v>
      </c>
    </row>
    <row r="1388" spans="1:13" ht="24.95" customHeight="1" x14ac:dyDescent="0.2">
      <c r="A1388" s="587">
        <v>43055</v>
      </c>
      <c r="B1388" s="537" t="s">
        <v>15786</v>
      </c>
      <c r="C1388" s="169" t="s">
        <v>742</v>
      </c>
      <c r="D1388" s="588">
        <f t="shared" si="27"/>
        <v>8.77</v>
      </c>
      <c r="E1388" s="371"/>
      <c r="I1388" s="589">
        <v>8.56</v>
      </c>
      <c r="J1388" s="589"/>
      <c r="L1388" s="585" t="s">
        <v>3702</v>
      </c>
      <c r="M1388" s="586">
        <f>IFERROR(VLOOKUP(L1388,REAJUSTE!$O:$R,4,FALSE),"")</f>
        <v>1.024</v>
      </c>
    </row>
    <row r="1389" spans="1:13" ht="24.95" customHeight="1" x14ac:dyDescent="0.2">
      <c r="A1389" s="587">
        <v>43056</v>
      </c>
      <c r="B1389" s="537" t="s">
        <v>10</v>
      </c>
      <c r="C1389" s="169" t="s">
        <v>741</v>
      </c>
      <c r="D1389" s="588">
        <f t="shared" si="27"/>
        <v>59.46</v>
      </c>
      <c r="E1389" s="371" t="s">
        <v>2962</v>
      </c>
      <c r="I1389" s="589">
        <v>58.07</v>
      </c>
      <c r="J1389" s="589"/>
      <c r="L1389" s="585" t="s">
        <v>3702</v>
      </c>
      <c r="M1389" s="586">
        <f>IFERROR(VLOOKUP(L1389,REAJUSTE!$O:$R,4,FALSE),"")</f>
        <v>1.024</v>
      </c>
    </row>
    <row r="1390" spans="1:13" ht="24.95" customHeight="1" x14ac:dyDescent="0.2">
      <c r="A1390" s="587">
        <v>43058</v>
      </c>
      <c r="B1390" s="537" t="s">
        <v>688</v>
      </c>
      <c r="C1390" s="169" t="s">
        <v>741</v>
      </c>
      <c r="D1390" s="588">
        <f t="shared" si="27"/>
        <v>99.15</v>
      </c>
      <c r="E1390" s="371"/>
      <c r="I1390" s="589">
        <v>96.83</v>
      </c>
      <c r="J1390" s="589"/>
      <c r="L1390" s="585" t="s">
        <v>3702</v>
      </c>
      <c r="M1390" s="586">
        <f>IFERROR(VLOOKUP(L1390,REAJUSTE!$O:$R,4,FALSE),"")</f>
        <v>1.024</v>
      </c>
    </row>
    <row r="1391" spans="1:13" ht="24.95" customHeight="1" x14ac:dyDescent="0.2">
      <c r="A1391" s="587">
        <v>43057</v>
      </c>
      <c r="B1391" s="537" t="s">
        <v>689</v>
      </c>
      <c r="C1391" s="169" t="s">
        <v>741</v>
      </c>
      <c r="D1391" s="588">
        <f t="shared" si="27"/>
        <v>68.37</v>
      </c>
      <c r="E1391" s="371"/>
      <c r="I1391" s="589">
        <v>66.77</v>
      </c>
      <c r="J1391" s="589"/>
      <c r="L1391" s="585" t="s">
        <v>3702</v>
      </c>
      <c r="M1391" s="586">
        <f>IFERROR(VLOOKUP(L1391,REAJUSTE!$O:$R,4,FALSE),"")</f>
        <v>1.024</v>
      </c>
    </row>
    <row r="1392" spans="1:13" ht="24.95" customHeight="1" x14ac:dyDescent="0.2">
      <c r="A1392" s="587">
        <v>43059</v>
      </c>
      <c r="B1392" s="537" t="s">
        <v>11</v>
      </c>
      <c r="C1392" s="169" t="s">
        <v>741</v>
      </c>
      <c r="D1392" s="588">
        <f t="shared" si="27"/>
        <v>43.53</v>
      </c>
      <c r="E1392" s="371"/>
      <c r="I1392" s="589">
        <v>42.51</v>
      </c>
      <c r="J1392" s="589"/>
      <c r="L1392" s="585" t="s">
        <v>3702</v>
      </c>
      <c r="M1392" s="586">
        <f>IFERROR(VLOOKUP(L1392,REAJUSTE!$O:$R,4,FALSE),"")</f>
        <v>1.024</v>
      </c>
    </row>
    <row r="1393" spans="1:13" ht="24.95" customHeight="1" x14ac:dyDescent="0.2">
      <c r="A1393" s="587">
        <v>43060</v>
      </c>
      <c r="B1393" s="537" t="s">
        <v>690</v>
      </c>
      <c r="C1393" s="169" t="s">
        <v>15307</v>
      </c>
      <c r="D1393" s="588">
        <f t="shared" si="27"/>
        <v>816.76</v>
      </c>
      <c r="E1393" s="371" t="s">
        <v>2962</v>
      </c>
      <c r="I1393" s="589">
        <v>797.62</v>
      </c>
      <c r="J1393" s="589"/>
      <c r="L1393" s="585" t="s">
        <v>3702</v>
      </c>
      <c r="M1393" s="586">
        <f>IFERROR(VLOOKUP(L1393,REAJUSTE!$O:$R,4,FALSE),"")</f>
        <v>1.024</v>
      </c>
    </row>
    <row r="1394" spans="1:13" ht="24.95" customHeight="1" x14ac:dyDescent="0.2">
      <c r="A1394" s="587">
        <v>43064</v>
      </c>
      <c r="B1394" s="537" t="s">
        <v>691</v>
      </c>
      <c r="C1394" s="169" t="s">
        <v>779</v>
      </c>
      <c r="D1394" s="588">
        <f t="shared" si="27"/>
        <v>19.399999999999999</v>
      </c>
      <c r="E1394" s="371"/>
      <c r="I1394" s="589">
        <v>18.95</v>
      </c>
      <c r="J1394" s="589"/>
      <c r="L1394" s="585" t="s">
        <v>3702</v>
      </c>
      <c r="M1394" s="586">
        <f>IFERROR(VLOOKUP(L1394,REAJUSTE!$O:$R,4,FALSE),"")</f>
        <v>1.024</v>
      </c>
    </row>
    <row r="1395" spans="1:13" ht="24.95" customHeight="1" x14ac:dyDescent="0.2">
      <c r="A1395" s="587">
        <v>43065</v>
      </c>
      <c r="B1395" s="537" t="s">
        <v>692</v>
      </c>
      <c r="C1395" s="169" t="s">
        <v>779</v>
      </c>
      <c r="D1395" s="588">
        <f t="shared" si="27"/>
        <v>22.36</v>
      </c>
      <c r="E1395" s="371"/>
      <c r="I1395" s="589">
        <v>21.84</v>
      </c>
      <c r="J1395" s="589"/>
      <c r="L1395" s="585" t="s">
        <v>3702</v>
      </c>
      <c r="M1395" s="586">
        <f>IFERROR(VLOOKUP(L1395,REAJUSTE!$O:$R,4,FALSE),"")</f>
        <v>1.024</v>
      </c>
    </row>
    <row r="1396" spans="1:13" ht="24.95" customHeight="1" x14ac:dyDescent="0.2">
      <c r="A1396" s="587">
        <v>43066</v>
      </c>
      <c r="B1396" s="537" t="s">
        <v>693</v>
      </c>
      <c r="C1396" s="169" t="s">
        <v>779</v>
      </c>
      <c r="D1396" s="588">
        <f t="shared" si="27"/>
        <v>29.99</v>
      </c>
      <c r="E1396" s="371"/>
      <c r="I1396" s="589">
        <v>29.29</v>
      </c>
      <c r="J1396" s="589"/>
      <c r="L1396" s="585" t="s">
        <v>3702</v>
      </c>
      <c r="M1396" s="586">
        <f>IFERROR(VLOOKUP(L1396,REAJUSTE!$O:$R,4,FALSE),"")</f>
        <v>1.024</v>
      </c>
    </row>
    <row r="1397" spans="1:13" ht="24.95" customHeight="1" x14ac:dyDescent="0.2">
      <c r="A1397" s="587">
        <v>43067</v>
      </c>
      <c r="B1397" s="537" t="s">
        <v>694</v>
      </c>
      <c r="C1397" s="169" t="s">
        <v>779</v>
      </c>
      <c r="D1397" s="588">
        <f t="shared" si="27"/>
        <v>71.86</v>
      </c>
      <c r="E1397" s="371"/>
      <c r="I1397" s="589">
        <v>70.180000000000007</v>
      </c>
      <c r="J1397" s="589"/>
      <c r="L1397" s="585" t="s">
        <v>3702</v>
      </c>
      <c r="M1397" s="586">
        <f>IFERROR(VLOOKUP(L1397,REAJUSTE!$O:$R,4,FALSE),"")</f>
        <v>1.024</v>
      </c>
    </row>
    <row r="1398" spans="1:13" ht="24.95" customHeight="1" x14ac:dyDescent="0.2">
      <c r="A1398" s="587">
        <v>43063</v>
      </c>
      <c r="B1398" s="537" t="s">
        <v>15787</v>
      </c>
      <c r="C1398" s="169" t="s">
        <v>779</v>
      </c>
      <c r="D1398" s="588">
        <f t="shared" si="27"/>
        <v>97.65</v>
      </c>
      <c r="E1398" s="371"/>
      <c r="I1398" s="589">
        <v>95.36</v>
      </c>
      <c r="J1398" s="589"/>
      <c r="L1398" s="585" t="s">
        <v>3702</v>
      </c>
      <c r="M1398" s="586">
        <f>IFERROR(VLOOKUP(L1398,REAJUSTE!$O:$R,4,FALSE),"")</f>
        <v>1.024</v>
      </c>
    </row>
    <row r="1399" spans="1:13" ht="24.95" customHeight="1" x14ac:dyDescent="0.2">
      <c r="A1399" s="587">
        <v>43068</v>
      </c>
      <c r="B1399" s="537" t="s">
        <v>69</v>
      </c>
      <c r="C1399" s="169" t="s">
        <v>779</v>
      </c>
      <c r="D1399" s="588">
        <f t="shared" si="27"/>
        <v>75.69</v>
      </c>
      <c r="E1399" s="371"/>
      <c r="I1399" s="589">
        <v>73.92</v>
      </c>
      <c r="J1399" s="589"/>
      <c r="L1399" s="585" t="s">
        <v>3702</v>
      </c>
      <c r="M1399" s="586">
        <f>IFERROR(VLOOKUP(L1399,REAJUSTE!$O:$R,4,FALSE),"")</f>
        <v>1.024</v>
      </c>
    </row>
    <row r="1400" spans="1:13" ht="24.95" customHeight="1" x14ac:dyDescent="0.2">
      <c r="A1400" s="587">
        <v>43069</v>
      </c>
      <c r="B1400" s="537" t="s">
        <v>695</v>
      </c>
      <c r="C1400" s="169" t="s">
        <v>779</v>
      </c>
      <c r="D1400" s="588">
        <f t="shared" si="27"/>
        <v>148.32</v>
      </c>
      <c r="E1400" s="371" t="s">
        <v>2962</v>
      </c>
      <c r="I1400" s="589">
        <v>144.84</v>
      </c>
      <c r="J1400" s="589"/>
      <c r="L1400" s="585" t="s">
        <v>3702</v>
      </c>
      <c r="M1400" s="586">
        <f>IFERROR(VLOOKUP(L1400,REAJUSTE!$O:$R,4,FALSE),"")</f>
        <v>1.024</v>
      </c>
    </row>
    <row r="1401" spans="1:13" ht="24.95" customHeight="1" x14ac:dyDescent="0.2">
      <c r="A1401" s="587">
        <v>43071</v>
      </c>
      <c r="B1401" s="537" t="s">
        <v>15788</v>
      </c>
      <c r="C1401" s="169" t="s">
        <v>741</v>
      </c>
      <c r="D1401" s="588">
        <f t="shared" si="27"/>
        <v>334.36</v>
      </c>
      <c r="E1401" s="371" t="s">
        <v>2962</v>
      </c>
      <c r="I1401" s="589">
        <v>326.52</v>
      </c>
      <c r="J1401" s="589"/>
      <c r="L1401" s="585" t="s">
        <v>3702</v>
      </c>
      <c r="M1401" s="586">
        <f>IFERROR(VLOOKUP(L1401,REAJUSTE!$O:$R,4,FALSE),"")</f>
        <v>1.024</v>
      </c>
    </row>
    <row r="1402" spans="1:13" ht="24.95" customHeight="1" x14ac:dyDescent="0.2">
      <c r="A1402" s="587">
        <v>43078</v>
      </c>
      <c r="B1402" s="537" t="s">
        <v>696</v>
      </c>
      <c r="C1402" s="169" t="s">
        <v>779</v>
      </c>
      <c r="D1402" s="588">
        <f t="shared" si="27"/>
        <v>87.97</v>
      </c>
      <c r="E1402" s="371"/>
      <c r="I1402" s="589">
        <v>85.91</v>
      </c>
      <c r="J1402" s="589"/>
      <c r="L1402" s="585" t="s">
        <v>3702</v>
      </c>
      <c r="M1402" s="586">
        <f>IFERROR(VLOOKUP(L1402,REAJUSTE!$O:$R,4,FALSE),"")</f>
        <v>1.024</v>
      </c>
    </row>
    <row r="1403" spans="1:13" ht="24.95" customHeight="1" x14ac:dyDescent="0.2">
      <c r="A1403" s="587">
        <v>43079</v>
      </c>
      <c r="B1403" s="537" t="s">
        <v>697</v>
      </c>
      <c r="C1403" s="169" t="s">
        <v>779</v>
      </c>
      <c r="D1403" s="588">
        <f t="shared" si="27"/>
        <v>91.72</v>
      </c>
      <c r="E1403" s="371"/>
      <c r="I1403" s="589">
        <v>89.57</v>
      </c>
      <c r="J1403" s="589"/>
      <c r="L1403" s="585" t="s">
        <v>3702</v>
      </c>
      <c r="M1403" s="586">
        <f>IFERROR(VLOOKUP(L1403,REAJUSTE!$O:$R,4,FALSE),"")</f>
        <v>1.024</v>
      </c>
    </row>
    <row r="1404" spans="1:13" ht="24.95" customHeight="1" x14ac:dyDescent="0.2">
      <c r="A1404" s="587">
        <v>43080</v>
      </c>
      <c r="B1404" s="537" t="s">
        <v>698</v>
      </c>
      <c r="C1404" s="169" t="s">
        <v>779</v>
      </c>
      <c r="D1404" s="588">
        <f t="shared" si="27"/>
        <v>77.430000000000007</v>
      </c>
      <c r="E1404" s="371" t="s">
        <v>2962</v>
      </c>
      <c r="I1404" s="589">
        <v>75.62</v>
      </c>
      <c r="J1404" s="589"/>
      <c r="L1404" s="585" t="s">
        <v>3702</v>
      </c>
      <c r="M1404" s="586">
        <f>IFERROR(VLOOKUP(L1404,REAJUSTE!$O:$R,4,FALSE),"")</f>
        <v>1.024</v>
      </c>
    </row>
    <row r="1405" spans="1:13" ht="24.95" customHeight="1" x14ac:dyDescent="0.2">
      <c r="A1405" s="587">
        <v>43081</v>
      </c>
      <c r="B1405" s="537" t="s">
        <v>699</v>
      </c>
      <c r="C1405" s="169" t="s">
        <v>779</v>
      </c>
      <c r="D1405" s="588">
        <f t="shared" si="27"/>
        <v>102.01</v>
      </c>
      <c r="E1405" s="371"/>
      <c r="I1405" s="589">
        <v>99.62</v>
      </c>
      <c r="J1405" s="589"/>
      <c r="L1405" s="585" t="s">
        <v>3702</v>
      </c>
      <c r="M1405" s="586">
        <f>IFERROR(VLOOKUP(L1405,REAJUSTE!$O:$R,4,FALSE),"")</f>
        <v>1.024</v>
      </c>
    </row>
    <row r="1406" spans="1:13" ht="24.95" customHeight="1" x14ac:dyDescent="0.2">
      <c r="A1406" s="587">
        <v>43085</v>
      </c>
      <c r="B1406" s="537" t="s">
        <v>700</v>
      </c>
      <c r="C1406" s="169" t="s">
        <v>779</v>
      </c>
      <c r="D1406" s="588">
        <f t="shared" si="27"/>
        <v>181</v>
      </c>
      <c r="E1406" s="371"/>
      <c r="I1406" s="589">
        <v>176.76</v>
      </c>
      <c r="J1406" s="589"/>
      <c r="L1406" s="585" t="s">
        <v>3702</v>
      </c>
      <c r="M1406" s="586">
        <f>IFERROR(VLOOKUP(L1406,REAJUSTE!$O:$R,4,FALSE),"")</f>
        <v>1.024</v>
      </c>
    </row>
    <row r="1407" spans="1:13" ht="24.95" customHeight="1" x14ac:dyDescent="0.2">
      <c r="A1407" s="587">
        <v>43083</v>
      </c>
      <c r="B1407" s="537" t="s">
        <v>15789</v>
      </c>
      <c r="C1407" s="169" t="s">
        <v>779</v>
      </c>
      <c r="D1407" s="588">
        <f t="shared" si="27"/>
        <v>84.99</v>
      </c>
      <c r="E1407" s="371"/>
      <c r="I1407" s="589">
        <v>83</v>
      </c>
      <c r="J1407" s="589"/>
      <c r="L1407" s="585" t="s">
        <v>3702</v>
      </c>
      <c r="M1407" s="586">
        <f>IFERROR(VLOOKUP(L1407,REAJUSTE!$O:$R,4,FALSE),"")</f>
        <v>1.024</v>
      </c>
    </row>
    <row r="1408" spans="1:13" ht="24.95" customHeight="1" x14ac:dyDescent="0.2">
      <c r="A1408" s="587">
        <v>43084</v>
      </c>
      <c r="B1408" s="537" t="s">
        <v>15790</v>
      </c>
      <c r="C1408" s="169" t="s">
        <v>779</v>
      </c>
      <c r="D1408" s="588">
        <f t="shared" si="27"/>
        <v>64.12</v>
      </c>
      <c r="E1408" s="371"/>
      <c r="I1408" s="589">
        <v>62.62</v>
      </c>
      <c r="J1408" s="589"/>
      <c r="L1408" s="585" t="s">
        <v>3702</v>
      </c>
      <c r="M1408" s="586">
        <f>IFERROR(VLOOKUP(L1408,REAJUSTE!$O:$R,4,FALSE),"")</f>
        <v>1.024</v>
      </c>
    </row>
    <row r="1409" spans="1:13" ht="24.95" customHeight="1" x14ac:dyDescent="0.2">
      <c r="A1409" s="587">
        <v>43086</v>
      </c>
      <c r="B1409" s="537" t="s">
        <v>701</v>
      </c>
      <c r="C1409" s="169" t="s">
        <v>15307</v>
      </c>
      <c r="D1409" s="588">
        <f t="shared" si="27"/>
        <v>250.4</v>
      </c>
      <c r="E1409" s="371" t="s">
        <v>2962</v>
      </c>
      <c r="I1409" s="589">
        <v>244.53</v>
      </c>
      <c r="J1409" s="589"/>
      <c r="L1409" s="585" t="s">
        <v>3702</v>
      </c>
      <c r="M1409" s="586">
        <f>IFERROR(VLOOKUP(L1409,REAJUSTE!$O:$R,4,FALSE),"")</f>
        <v>1.024</v>
      </c>
    </row>
    <row r="1410" spans="1:13" ht="24.95" customHeight="1" x14ac:dyDescent="0.2">
      <c r="A1410" s="587">
        <v>43087</v>
      </c>
      <c r="B1410" s="537" t="s">
        <v>702</v>
      </c>
      <c r="C1410" s="169" t="s">
        <v>15307</v>
      </c>
      <c r="D1410" s="588">
        <f t="shared" si="27"/>
        <v>562.61</v>
      </c>
      <c r="E1410" s="371" t="s">
        <v>2962</v>
      </c>
      <c r="I1410" s="589">
        <v>549.41999999999996</v>
      </c>
      <c r="J1410" s="589"/>
      <c r="L1410" s="585" t="s">
        <v>3702</v>
      </c>
      <c r="M1410" s="586">
        <f>IFERROR(VLOOKUP(L1410,REAJUSTE!$O:$R,4,FALSE),"")</f>
        <v>1.024</v>
      </c>
    </row>
    <row r="1411" spans="1:13" ht="24.95" customHeight="1" x14ac:dyDescent="0.2">
      <c r="A1411" s="587">
        <v>43089</v>
      </c>
      <c r="B1411" s="537" t="s">
        <v>15791</v>
      </c>
      <c r="C1411" s="169" t="s">
        <v>742</v>
      </c>
      <c r="D1411" s="588">
        <f t="shared" si="27"/>
        <v>42.9</v>
      </c>
      <c r="E1411" s="371"/>
      <c r="I1411" s="589">
        <v>41.89</v>
      </c>
      <c r="J1411" s="589"/>
      <c r="L1411" s="585" t="s">
        <v>3702</v>
      </c>
      <c r="M1411" s="586">
        <f>IFERROR(VLOOKUP(L1411,REAJUSTE!$O:$R,4,FALSE),"")</f>
        <v>1.024</v>
      </c>
    </row>
    <row r="1412" spans="1:13" ht="24.95" customHeight="1" x14ac:dyDescent="0.2">
      <c r="A1412" s="587">
        <v>43090</v>
      </c>
      <c r="B1412" s="537" t="s">
        <v>703</v>
      </c>
      <c r="C1412" s="169" t="s">
        <v>742</v>
      </c>
      <c r="D1412" s="588">
        <f t="shared" si="27"/>
        <v>31.43</v>
      </c>
      <c r="E1412" s="371"/>
      <c r="I1412" s="589">
        <v>30.69</v>
      </c>
      <c r="J1412" s="589"/>
      <c r="L1412" s="585" t="s">
        <v>3702</v>
      </c>
      <c r="M1412" s="586">
        <f>IFERROR(VLOOKUP(L1412,REAJUSTE!$O:$R,4,FALSE),"")</f>
        <v>1.024</v>
      </c>
    </row>
    <row r="1413" spans="1:13" ht="24.95" customHeight="1" x14ac:dyDescent="0.2">
      <c r="A1413" s="587">
        <v>43088</v>
      </c>
      <c r="B1413" s="537" t="s">
        <v>19404</v>
      </c>
      <c r="C1413" s="169" t="s">
        <v>779</v>
      </c>
      <c r="D1413" s="588">
        <f t="shared" si="27"/>
        <v>23.28</v>
      </c>
      <c r="E1413" s="371" t="s">
        <v>2962</v>
      </c>
      <c r="I1413" s="589">
        <v>22.73</v>
      </c>
      <c r="J1413" s="589"/>
      <c r="L1413" s="585" t="s">
        <v>3702</v>
      </c>
      <c r="M1413" s="586">
        <f>IFERROR(VLOOKUP(L1413,REAJUSTE!$O:$R,4,FALSE),"")</f>
        <v>1.024</v>
      </c>
    </row>
    <row r="1414" spans="1:13" ht="24.95" customHeight="1" x14ac:dyDescent="0.2">
      <c r="A1414" s="587">
        <v>43091</v>
      </c>
      <c r="B1414" s="537" t="s">
        <v>704</v>
      </c>
      <c r="C1414" s="169" t="s">
        <v>15307</v>
      </c>
      <c r="D1414" s="588">
        <f t="shared" si="27"/>
        <v>379.65</v>
      </c>
      <c r="E1414" s="371" t="s">
        <v>2962</v>
      </c>
      <c r="I1414" s="589">
        <v>370.75</v>
      </c>
      <c r="J1414" s="589"/>
      <c r="L1414" s="585" t="s">
        <v>3702</v>
      </c>
      <c r="M1414" s="586">
        <f>IFERROR(VLOOKUP(L1414,REAJUSTE!$O:$R,4,FALSE),"")</f>
        <v>1.024</v>
      </c>
    </row>
    <row r="1415" spans="1:13" ht="24.95" customHeight="1" x14ac:dyDescent="0.2">
      <c r="A1415" s="587">
        <v>43092</v>
      </c>
      <c r="B1415" s="537" t="s">
        <v>15792</v>
      </c>
      <c r="C1415" s="169" t="s">
        <v>395</v>
      </c>
      <c r="D1415" s="588">
        <f t="shared" si="27"/>
        <v>24.91</v>
      </c>
      <c r="E1415" s="371"/>
      <c r="I1415" s="589">
        <v>24.33</v>
      </c>
      <c r="J1415" s="589"/>
      <c r="L1415" s="585" t="s">
        <v>3702</v>
      </c>
      <c r="M1415" s="586">
        <f>IFERROR(VLOOKUP(L1415,REAJUSTE!$O:$R,4,FALSE),"")</f>
        <v>1.024</v>
      </c>
    </row>
    <row r="1416" spans="1:13" ht="24.95" customHeight="1" x14ac:dyDescent="0.2">
      <c r="A1416" s="587">
        <v>43093</v>
      </c>
      <c r="B1416" s="537" t="s">
        <v>15793</v>
      </c>
      <c r="C1416" s="169" t="s">
        <v>395</v>
      </c>
      <c r="D1416" s="588">
        <f t="shared" si="27"/>
        <v>33.700000000000003</v>
      </c>
      <c r="E1416" s="371"/>
      <c r="I1416" s="589">
        <v>32.909999999999997</v>
      </c>
      <c r="J1416" s="589"/>
      <c r="L1416" s="585" t="s">
        <v>3702</v>
      </c>
      <c r="M1416" s="586">
        <f>IFERROR(VLOOKUP(L1416,REAJUSTE!$O:$R,4,FALSE),"")</f>
        <v>1.024</v>
      </c>
    </row>
    <row r="1417" spans="1:13" ht="24.95" customHeight="1" x14ac:dyDescent="0.2">
      <c r="A1417" s="587">
        <v>43094</v>
      </c>
      <c r="B1417" s="537" t="s">
        <v>15794</v>
      </c>
      <c r="C1417" s="169" t="s">
        <v>779</v>
      </c>
      <c r="D1417" s="588">
        <f t="shared" si="27"/>
        <v>308.39</v>
      </c>
      <c r="E1417" s="371" t="s">
        <v>2962</v>
      </c>
      <c r="I1417" s="589">
        <v>301.16000000000003</v>
      </c>
      <c r="J1417" s="589"/>
      <c r="L1417" s="585" t="s">
        <v>3702</v>
      </c>
      <c r="M1417" s="586">
        <f>IFERROR(VLOOKUP(L1417,REAJUSTE!$O:$R,4,FALSE),"")</f>
        <v>1.024</v>
      </c>
    </row>
    <row r="1418" spans="1:13" ht="24.95" customHeight="1" x14ac:dyDescent="0.2">
      <c r="A1418" s="587">
        <v>43095</v>
      </c>
      <c r="B1418" s="537" t="s">
        <v>15795</v>
      </c>
      <c r="C1418" s="169" t="s">
        <v>779</v>
      </c>
      <c r="D1418" s="588">
        <f t="shared" si="27"/>
        <v>470.87</v>
      </c>
      <c r="E1418" s="371" t="s">
        <v>2962</v>
      </c>
      <c r="I1418" s="589">
        <v>459.83</v>
      </c>
      <c r="J1418" s="589"/>
      <c r="L1418" s="585" t="s">
        <v>3702</v>
      </c>
      <c r="M1418" s="586">
        <f>IFERROR(VLOOKUP(L1418,REAJUSTE!$O:$R,4,FALSE),"")</f>
        <v>1.024</v>
      </c>
    </row>
    <row r="1419" spans="1:13" ht="24.95" customHeight="1" x14ac:dyDescent="0.2">
      <c r="A1419" s="587">
        <v>43096</v>
      </c>
      <c r="B1419" s="537" t="s">
        <v>705</v>
      </c>
      <c r="C1419" s="169" t="s">
        <v>779</v>
      </c>
      <c r="D1419" s="588">
        <f t="shared" si="27"/>
        <v>596.83000000000004</v>
      </c>
      <c r="E1419" s="371"/>
      <c r="I1419" s="589">
        <v>582.84</v>
      </c>
      <c r="J1419" s="589"/>
      <c r="L1419" s="585" t="s">
        <v>3702</v>
      </c>
      <c r="M1419" s="586">
        <f>IFERROR(VLOOKUP(L1419,REAJUSTE!$O:$R,4,FALSE),"")</f>
        <v>1.024</v>
      </c>
    </row>
    <row r="1420" spans="1:13" ht="24.95" customHeight="1" x14ac:dyDescent="0.2">
      <c r="A1420" s="587">
        <v>43098</v>
      </c>
      <c r="B1420" s="537" t="s">
        <v>706</v>
      </c>
      <c r="C1420" s="169" t="s">
        <v>779</v>
      </c>
      <c r="D1420" s="588">
        <f t="shared" si="27"/>
        <v>20.81</v>
      </c>
      <c r="E1420" s="371"/>
      <c r="I1420" s="589">
        <v>20.32</v>
      </c>
      <c r="J1420" s="589"/>
      <c r="L1420" s="585" t="s">
        <v>3702</v>
      </c>
      <c r="M1420" s="586">
        <f>IFERROR(VLOOKUP(L1420,REAJUSTE!$O:$R,4,FALSE),"")</f>
        <v>1.024</v>
      </c>
    </row>
    <row r="1421" spans="1:13" ht="24.95" customHeight="1" x14ac:dyDescent="0.2">
      <c r="A1421" s="587">
        <v>43097</v>
      </c>
      <c r="B1421" s="537" t="s">
        <v>707</v>
      </c>
      <c r="C1421" s="169" t="s">
        <v>779</v>
      </c>
      <c r="D1421" s="588">
        <f t="shared" si="27"/>
        <v>40.28</v>
      </c>
      <c r="E1421" s="371"/>
      <c r="I1421" s="589">
        <v>39.340000000000003</v>
      </c>
      <c r="J1421" s="589"/>
      <c r="L1421" s="585" t="s">
        <v>3702</v>
      </c>
      <c r="M1421" s="586">
        <f>IFERROR(VLOOKUP(L1421,REAJUSTE!$O:$R,4,FALSE),"")</f>
        <v>1.024</v>
      </c>
    </row>
    <row r="1422" spans="1:13" ht="24.95" customHeight="1" x14ac:dyDescent="0.2">
      <c r="A1422" s="587">
        <v>43100</v>
      </c>
      <c r="B1422" s="537" t="s">
        <v>708</v>
      </c>
      <c r="C1422" s="169" t="s">
        <v>779</v>
      </c>
      <c r="D1422" s="588">
        <f t="shared" si="27"/>
        <v>31.69</v>
      </c>
      <c r="E1422" s="371"/>
      <c r="I1422" s="589">
        <v>30.95</v>
      </c>
      <c r="J1422" s="589"/>
      <c r="L1422" s="585" t="s">
        <v>3702</v>
      </c>
      <c r="M1422" s="586">
        <f>IFERROR(VLOOKUP(L1422,REAJUSTE!$O:$R,4,FALSE),"")</f>
        <v>1.024</v>
      </c>
    </row>
    <row r="1423" spans="1:13" ht="24.95" customHeight="1" x14ac:dyDescent="0.2">
      <c r="A1423" s="587">
        <v>43101</v>
      </c>
      <c r="B1423" s="537" t="s">
        <v>709</v>
      </c>
      <c r="C1423" s="169" t="s">
        <v>779</v>
      </c>
      <c r="D1423" s="588">
        <f t="shared" si="27"/>
        <v>7.39</v>
      </c>
      <c r="E1423" s="371"/>
      <c r="I1423" s="589">
        <v>7.22</v>
      </c>
      <c r="J1423" s="589"/>
      <c r="L1423" s="585" t="s">
        <v>3702</v>
      </c>
      <c r="M1423" s="586">
        <f>IFERROR(VLOOKUP(L1423,REAJUSTE!$O:$R,4,FALSE),"")</f>
        <v>1.024</v>
      </c>
    </row>
    <row r="1424" spans="1:13" ht="24.95" customHeight="1" x14ac:dyDescent="0.2">
      <c r="A1424" s="587">
        <v>43102</v>
      </c>
      <c r="B1424" s="537" t="s">
        <v>710</v>
      </c>
      <c r="C1424" s="169" t="s">
        <v>779</v>
      </c>
      <c r="D1424" s="588">
        <f t="shared" si="27"/>
        <v>7.76</v>
      </c>
      <c r="E1424" s="371"/>
      <c r="I1424" s="589">
        <v>7.58</v>
      </c>
      <c r="J1424" s="589"/>
      <c r="L1424" s="585" t="s">
        <v>3702</v>
      </c>
      <c r="M1424" s="586">
        <f>IFERROR(VLOOKUP(L1424,REAJUSTE!$O:$R,4,FALSE),"")</f>
        <v>1.024</v>
      </c>
    </row>
    <row r="1425" spans="1:13" ht="24.95" customHeight="1" x14ac:dyDescent="0.2">
      <c r="A1425" s="587">
        <v>42614</v>
      </c>
      <c r="B1425" s="537" t="s">
        <v>711</v>
      </c>
      <c r="C1425" s="169" t="s">
        <v>779</v>
      </c>
      <c r="D1425" s="588">
        <f t="shared" si="27"/>
        <v>210.7</v>
      </c>
      <c r="E1425" s="371" t="s">
        <v>2962</v>
      </c>
      <c r="I1425" s="589">
        <v>205.76</v>
      </c>
      <c r="J1425" s="589"/>
      <c r="L1425" s="585" t="s">
        <v>3702</v>
      </c>
      <c r="M1425" s="586">
        <f>IFERROR(VLOOKUP(L1425,REAJUSTE!$O:$R,4,FALSE),"")</f>
        <v>1.024</v>
      </c>
    </row>
    <row r="1426" spans="1:13" ht="24.95" customHeight="1" x14ac:dyDescent="0.2">
      <c r="A1426" s="587">
        <v>43104</v>
      </c>
      <c r="B1426" s="537" t="s">
        <v>15796</v>
      </c>
      <c r="C1426" s="169" t="s">
        <v>779</v>
      </c>
      <c r="D1426" s="588">
        <f t="shared" si="27"/>
        <v>10.32</v>
      </c>
      <c r="E1426" s="371"/>
      <c r="I1426" s="589">
        <v>10.08</v>
      </c>
      <c r="J1426" s="589"/>
      <c r="L1426" s="585" t="s">
        <v>3702</v>
      </c>
      <c r="M1426" s="586">
        <f>IFERROR(VLOOKUP(L1426,REAJUSTE!$O:$R,4,FALSE),"")</f>
        <v>1.024</v>
      </c>
    </row>
    <row r="1427" spans="1:13" ht="24.95" customHeight="1" x14ac:dyDescent="0.2">
      <c r="A1427" s="587">
        <v>43105</v>
      </c>
      <c r="B1427" s="537" t="s">
        <v>712</v>
      </c>
      <c r="C1427" s="169" t="s">
        <v>741</v>
      </c>
      <c r="D1427" s="588">
        <f t="shared" si="27"/>
        <v>331.94</v>
      </c>
      <c r="E1427" s="371" t="s">
        <v>2962</v>
      </c>
      <c r="I1427" s="589">
        <v>324.16000000000003</v>
      </c>
      <c r="J1427" s="589"/>
      <c r="L1427" s="585" t="s">
        <v>3702</v>
      </c>
      <c r="M1427" s="586">
        <f>IFERROR(VLOOKUP(L1427,REAJUSTE!$O:$R,4,FALSE),"")</f>
        <v>1.024</v>
      </c>
    </row>
    <row r="1428" spans="1:13" ht="24.95" customHeight="1" x14ac:dyDescent="0.2">
      <c r="A1428" s="587">
        <v>43106</v>
      </c>
      <c r="B1428" s="537" t="s">
        <v>713</v>
      </c>
      <c r="C1428" s="169" t="s">
        <v>741</v>
      </c>
      <c r="D1428" s="588">
        <f t="shared" si="27"/>
        <v>160.91999999999999</v>
      </c>
      <c r="E1428" s="371" t="s">
        <v>2962</v>
      </c>
      <c r="I1428" s="589">
        <v>157.15</v>
      </c>
      <c r="J1428" s="589"/>
      <c r="L1428" s="585" t="s">
        <v>3702</v>
      </c>
      <c r="M1428" s="586">
        <f>IFERROR(VLOOKUP(L1428,REAJUSTE!$O:$R,4,FALSE),"")</f>
        <v>1.024</v>
      </c>
    </row>
    <row r="1429" spans="1:13" ht="24.95" customHeight="1" x14ac:dyDescent="0.2">
      <c r="A1429" s="587">
        <v>43111</v>
      </c>
      <c r="B1429" s="537" t="s">
        <v>714</v>
      </c>
      <c r="C1429" s="169" t="s">
        <v>779</v>
      </c>
      <c r="D1429" s="588">
        <f t="shared" si="27"/>
        <v>3.75</v>
      </c>
      <c r="E1429" s="371"/>
      <c r="I1429" s="589">
        <v>3.66</v>
      </c>
      <c r="J1429" s="589"/>
      <c r="L1429" s="585" t="s">
        <v>3702</v>
      </c>
      <c r="M1429" s="586">
        <f>IFERROR(VLOOKUP(L1429,REAJUSTE!$O:$R,4,FALSE),"")</f>
        <v>1.024</v>
      </c>
    </row>
    <row r="1430" spans="1:13" ht="24.95" customHeight="1" x14ac:dyDescent="0.2">
      <c r="A1430" s="580" t="s">
        <v>3655</v>
      </c>
      <c r="B1430" s="581"/>
      <c r="C1430" s="581"/>
      <c r="D1430" s="582"/>
      <c r="E1430" s="583"/>
      <c r="I1430" s="584"/>
      <c r="J1430" s="584"/>
      <c r="L1430" s="585"/>
      <c r="M1430" s="586" t="str">
        <f>IFERROR(VLOOKUP(L1430,REAJUSTE!$O:$R,4,FALSE),"")</f>
        <v/>
      </c>
    </row>
    <row r="1431" spans="1:13" ht="24.95" customHeight="1" x14ac:dyDescent="0.2">
      <c r="A1431" s="587">
        <v>41578</v>
      </c>
      <c r="B1431" s="537" t="s">
        <v>19102</v>
      </c>
      <c r="C1431" s="169" t="s">
        <v>15528</v>
      </c>
      <c r="D1431" s="588">
        <f t="shared" ref="D1431:D1462" si="28">IFERROR(ROUND(I1431*M1431,2),"")</f>
        <v>717.17</v>
      </c>
      <c r="E1431" s="371"/>
      <c r="I1431" s="589">
        <v>705.18</v>
      </c>
      <c r="J1431" s="589"/>
      <c r="L1431" s="585" t="s">
        <v>3881</v>
      </c>
      <c r="M1431" s="586">
        <f>IFERROR(VLOOKUP(L1431,REAJUSTE!$O:$R,4,FALSE),"")</f>
        <v>1.0169999999999999</v>
      </c>
    </row>
    <row r="1432" spans="1:13" ht="24.95" customHeight="1" x14ac:dyDescent="0.2">
      <c r="A1432" s="587">
        <v>42511</v>
      </c>
      <c r="B1432" s="537" t="s">
        <v>19405</v>
      </c>
      <c r="C1432" s="169" t="s">
        <v>15528</v>
      </c>
      <c r="D1432" s="588">
        <f t="shared" si="28"/>
        <v>469.33</v>
      </c>
      <c r="E1432" s="371"/>
      <c r="I1432" s="589">
        <v>461.48</v>
      </c>
      <c r="J1432" s="589"/>
      <c r="L1432" s="585" t="s">
        <v>3881</v>
      </c>
      <c r="M1432" s="586">
        <f>IFERROR(VLOOKUP(L1432,REAJUSTE!$O:$R,4,FALSE),"")</f>
        <v>1.0169999999999999</v>
      </c>
    </row>
    <row r="1433" spans="1:13" ht="24.95" customHeight="1" x14ac:dyDescent="0.2">
      <c r="A1433" s="587">
        <v>41579</v>
      </c>
      <c r="B1433" s="537" t="s">
        <v>715</v>
      </c>
      <c r="C1433" s="169" t="s">
        <v>15528</v>
      </c>
      <c r="D1433" s="588">
        <f t="shared" si="28"/>
        <v>614.34</v>
      </c>
      <c r="E1433" s="371"/>
      <c r="I1433" s="589">
        <v>604.07000000000005</v>
      </c>
      <c r="J1433" s="589"/>
      <c r="L1433" s="585" t="s">
        <v>3881</v>
      </c>
      <c r="M1433" s="586">
        <f>IFERROR(VLOOKUP(L1433,REAJUSTE!$O:$R,4,FALSE),"")</f>
        <v>1.0169999999999999</v>
      </c>
    </row>
    <row r="1434" spans="1:13" ht="24.95" customHeight="1" x14ac:dyDescent="0.2">
      <c r="A1434" s="587">
        <v>41494</v>
      </c>
      <c r="B1434" s="537" t="s">
        <v>15797</v>
      </c>
      <c r="C1434" s="169" t="s">
        <v>15528</v>
      </c>
      <c r="D1434" s="588">
        <f t="shared" si="28"/>
        <v>765.6</v>
      </c>
      <c r="E1434" s="371"/>
      <c r="I1434" s="589">
        <v>752.8</v>
      </c>
      <c r="J1434" s="589"/>
      <c r="L1434" s="585" t="s">
        <v>3881</v>
      </c>
      <c r="M1434" s="586">
        <f>IFERROR(VLOOKUP(L1434,REAJUSTE!$O:$R,4,FALSE),"")</f>
        <v>1.0169999999999999</v>
      </c>
    </row>
    <row r="1435" spans="1:13" ht="24.95" customHeight="1" x14ac:dyDescent="0.2">
      <c r="A1435" s="587">
        <v>41678</v>
      </c>
      <c r="B1435" s="537" t="s">
        <v>19406</v>
      </c>
      <c r="C1435" s="169" t="s">
        <v>15528</v>
      </c>
      <c r="D1435" s="588">
        <f t="shared" si="28"/>
        <v>726.05</v>
      </c>
      <c r="E1435" s="371"/>
      <c r="I1435" s="589">
        <v>713.91</v>
      </c>
      <c r="J1435" s="589"/>
      <c r="L1435" s="585" t="s">
        <v>3881</v>
      </c>
      <c r="M1435" s="586">
        <f>IFERROR(VLOOKUP(L1435,REAJUSTE!$O:$R,4,FALSE),"")</f>
        <v>1.0169999999999999</v>
      </c>
    </row>
    <row r="1436" spans="1:13" ht="24.95" customHeight="1" x14ac:dyDescent="0.2">
      <c r="A1436" s="587">
        <v>41455</v>
      </c>
      <c r="B1436" s="537" t="s">
        <v>15798</v>
      </c>
      <c r="C1436" s="169" t="s">
        <v>15528</v>
      </c>
      <c r="D1436" s="588">
        <f t="shared" si="28"/>
        <v>1452.09</v>
      </c>
      <c r="E1436" s="371"/>
      <c r="I1436" s="590">
        <v>1427.82</v>
      </c>
      <c r="J1436" s="590"/>
      <c r="L1436" s="585" t="s">
        <v>3881</v>
      </c>
      <c r="M1436" s="586">
        <f>IFERROR(VLOOKUP(L1436,REAJUSTE!$O:$R,4,FALSE),"")</f>
        <v>1.0169999999999999</v>
      </c>
    </row>
    <row r="1437" spans="1:13" ht="24.95" customHeight="1" x14ac:dyDescent="0.2">
      <c r="A1437" s="587">
        <v>41456</v>
      </c>
      <c r="B1437" s="537" t="s">
        <v>3163</v>
      </c>
      <c r="C1437" s="169" t="s">
        <v>15528</v>
      </c>
      <c r="D1437" s="588">
        <f t="shared" si="28"/>
        <v>2067.12</v>
      </c>
      <c r="E1437" s="371"/>
      <c r="I1437" s="590">
        <v>2032.57</v>
      </c>
      <c r="J1437" s="590"/>
      <c r="L1437" s="585" t="s">
        <v>3881</v>
      </c>
      <c r="M1437" s="586">
        <f>IFERROR(VLOOKUP(L1437,REAJUSTE!$O:$R,4,FALSE),"")</f>
        <v>1.0169999999999999</v>
      </c>
    </row>
    <row r="1438" spans="1:13" ht="24.95" customHeight="1" x14ac:dyDescent="0.2">
      <c r="A1438" s="587">
        <v>41580</v>
      </c>
      <c r="B1438" s="537" t="s">
        <v>19103</v>
      </c>
      <c r="C1438" s="169" t="s">
        <v>15528</v>
      </c>
      <c r="D1438" s="588">
        <f t="shared" si="28"/>
        <v>769.02</v>
      </c>
      <c r="E1438" s="371"/>
      <c r="I1438" s="589">
        <v>756.17</v>
      </c>
      <c r="J1438" s="589"/>
      <c r="L1438" s="585" t="s">
        <v>3881</v>
      </c>
      <c r="M1438" s="586">
        <f>IFERROR(VLOOKUP(L1438,REAJUSTE!$O:$R,4,FALSE),"")</f>
        <v>1.0169999999999999</v>
      </c>
    </row>
    <row r="1439" spans="1:13" ht="24.95" customHeight="1" x14ac:dyDescent="0.2">
      <c r="A1439" s="587">
        <v>41454</v>
      </c>
      <c r="B1439" s="537" t="s">
        <v>716</v>
      </c>
      <c r="C1439" s="169" t="s">
        <v>15528</v>
      </c>
      <c r="D1439" s="588">
        <f t="shared" si="28"/>
        <v>435.04</v>
      </c>
      <c r="E1439" s="371"/>
      <c r="I1439" s="589">
        <v>427.77</v>
      </c>
      <c r="J1439" s="589"/>
      <c r="L1439" s="585" t="s">
        <v>3881</v>
      </c>
      <c r="M1439" s="586">
        <f>IFERROR(VLOOKUP(L1439,REAJUSTE!$O:$R,4,FALSE),"")</f>
        <v>1.0169999999999999</v>
      </c>
    </row>
    <row r="1440" spans="1:13" ht="24.95" customHeight="1" x14ac:dyDescent="0.2">
      <c r="A1440" s="587">
        <v>41498</v>
      </c>
      <c r="B1440" s="537" t="s">
        <v>15799</v>
      </c>
      <c r="C1440" s="169" t="s">
        <v>742</v>
      </c>
      <c r="D1440" s="588">
        <f t="shared" si="28"/>
        <v>463.24</v>
      </c>
      <c r="E1440" s="371"/>
      <c r="I1440" s="589">
        <v>455.5</v>
      </c>
      <c r="J1440" s="589"/>
      <c r="L1440" s="585" t="s">
        <v>3881</v>
      </c>
      <c r="M1440" s="586">
        <f>IFERROR(VLOOKUP(L1440,REAJUSTE!$O:$R,4,FALSE),"")</f>
        <v>1.0169999999999999</v>
      </c>
    </row>
    <row r="1441" spans="1:13" ht="24.95" customHeight="1" x14ac:dyDescent="0.2">
      <c r="A1441" s="587">
        <v>41531</v>
      </c>
      <c r="B1441" s="537" t="s">
        <v>15800</v>
      </c>
      <c r="C1441" s="169" t="s">
        <v>742</v>
      </c>
      <c r="D1441" s="588">
        <f t="shared" si="28"/>
        <v>414.38</v>
      </c>
      <c r="E1441" s="371"/>
      <c r="I1441" s="589">
        <v>407.45</v>
      </c>
      <c r="J1441" s="589"/>
      <c r="L1441" s="585" t="s">
        <v>3881</v>
      </c>
      <c r="M1441" s="586">
        <f>IFERROR(VLOOKUP(L1441,REAJUSTE!$O:$R,4,FALSE),"")</f>
        <v>1.0169999999999999</v>
      </c>
    </row>
    <row r="1442" spans="1:13" ht="24.95" customHeight="1" x14ac:dyDescent="0.2">
      <c r="A1442" s="587">
        <v>41557</v>
      </c>
      <c r="B1442" s="537" t="s">
        <v>717</v>
      </c>
      <c r="C1442" s="169" t="s">
        <v>779</v>
      </c>
      <c r="D1442" s="588">
        <f t="shared" si="28"/>
        <v>167.61</v>
      </c>
      <c r="E1442" s="371"/>
      <c r="I1442" s="589">
        <v>164.81</v>
      </c>
      <c r="J1442" s="589"/>
      <c r="L1442" s="585" t="s">
        <v>3881</v>
      </c>
      <c r="M1442" s="586">
        <f>IFERROR(VLOOKUP(L1442,REAJUSTE!$O:$R,4,FALSE),"")</f>
        <v>1.0169999999999999</v>
      </c>
    </row>
    <row r="1443" spans="1:13" ht="24.95" customHeight="1" x14ac:dyDescent="0.2">
      <c r="A1443" s="587">
        <v>41506</v>
      </c>
      <c r="B1443" s="537" t="s">
        <v>15801</v>
      </c>
      <c r="C1443" s="169" t="s">
        <v>742</v>
      </c>
      <c r="D1443" s="588">
        <f t="shared" si="28"/>
        <v>44.74</v>
      </c>
      <c r="E1443" s="371"/>
      <c r="I1443" s="589">
        <v>43.99</v>
      </c>
      <c r="J1443" s="589"/>
      <c r="L1443" s="585" t="s">
        <v>3881</v>
      </c>
      <c r="M1443" s="586">
        <f>IFERROR(VLOOKUP(L1443,REAJUSTE!$O:$R,4,FALSE),"")</f>
        <v>1.0169999999999999</v>
      </c>
    </row>
    <row r="1444" spans="1:13" ht="24.95" customHeight="1" x14ac:dyDescent="0.2">
      <c r="A1444" s="587">
        <v>41505</v>
      </c>
      <c r="B1444" s="537" t="s">
        <v>15802</v>
      </c>
      <c r="C1444" s="169" t="s">
        <v>742</v>
      </c>
      <c r="D1444" s="588">
        <f t="shared" si="28"/>
        <v>88.25</v>
      </c>
      <c r="E1444" s="371"/>
      <c r="I1444" s="589">
        <v>86.77</v>
      </c>
      <c r="J1444" s="589"/>
      <c r="L1444" s="585" t="s">
        <v>3881</v>
      </c>
      <c r="M1444" s="586">
        <f>IFERROR(VLOOKUP(L1444,REAJUSTE!$O:$R,4,FALSE),"")</f>
        <v>1.0169999999999999</v>
      </c>
    </row>
    <row r="1445" spans="1:13" ht="24.95" customHeight="1" x14ac:dyDescent="0.2">
      <c r="A1445" s="587">
        <v>41528</v>
      </c>
      <c r="B1445" s="537" t="s">
        <v>15803</v>
      </c>
      <c r="C1445" s="169" t="s">
        <v>742</v>
      </c>
      <c r="D1445" s="588">
        <f t="shared" si="28"/>
        <v>162.56</v>
      </c>
      <c r="E1445" s="371"/>
      <c r="I1445" s="589">
        <v>159.84</v>
      </c>
      <c r="J1445" s="589"/>
      <c r="L1445" s="585" t="s">
        <v>3881</v>
      </c>
      <c r="M1445" s="586">
        <f>IFERROR(VLOOKUP(L1445,REAJUSTE!$O:$R,4,FALSE),"")</f>
        <v>1.0169999999999999</v>
      </c>
    </row>
    <row r="1446" spans="1:13" ht="24.95" customHeight="1" x14ac:dyDescent="0.2">
      <c r="A1446" s="587">
        <v>41546</v>
      </c>
      <c r="B1446" s="537" t="s">
        <v>718</v>
      </c>
      <c r="C1446" s="169" t="s">
        <v>719</v>
      </c>
      <c r="D1446" s="588">
        <f t="shared" si="28"/>
        <v>241.18</v>
      </c>
      <c r="E1446" s="371"/>
      <c r="I1446" s="589">
        <v>237.15</v>
      </c>
      <c r="J1446" s="589"/>
      <c r="L1446" s="585" t="s">
        <v>3881</v>
      </c>
      <c r="M1446" s="586">
        <f>IFERROR(VLOOKUP(L1446,REAJUSTE!$O:$R,4,FALSE),"")</f>
        <v>1.0169999999999999</v>
      </c>
    </row>
    <row r="1447" spans="1:13" ht="24.95" customHeight="1" x14ac:dyDescent="0.2">
      <c r="A1447" s="587">
        <v>41545</v>
      </c>
      <c r="B1447" s="537" t="s">
        <v>720</v>
      </c>
      <c r="C1447" s="169" t="s">
        <v>719</v>
      </c>
      <c r="D1447" s="588">
        <f t="shared" si="28"/>
        <v>206.2</v>
      </c>
      <c r="E1447" s="371"/>
      <c r="I1447" s="589">
        <v>202.75</v>
      </c>
      <c r="J1447" s="589"/>
      <c r="L1447" s="585" t="s">
        <v>3881</v>
      </c>
      <c r="M1447" s="586">
        <f>IFERROR(VLOOKUP(L1447,REAJUSTE!$O:$R,4,FALSE),"")</f>
        <v>1.0169999999999999</v>
      </c>
    </row>
    <row r="1448" spans="1:13" ht="24.95" customHeight="1" x14ac:dyDescent="0.2">
      <c r="A1448" s="587">
        <v>41547</v>
      </c>
      <c r="B1448" s="537" t="s">
        <v>721</v>
      </c>
      <c r="C1448" s="169" t="s">
        <v>719</v>
      </c>
      <c r="D1448" s="588">
        <f t="shared" si="28"/>
        <v>200.43</v>
      </c>
      <c r="E1448" s="371"/>
      <c r="I1448" s="589">
        <v>197.08</v>
      </c>
      <c r="J1448" s="589"/>
      <c r="L1448" s="585" t="s">
        <v>3881</v>
      </c>
      <c r="M1448" s="586">
        <f>IFERROR(VLOOKUP(L1448,REAJUSTE!$O:$R,4,FALSE),"")</f>
        <v>1.0169999999999999</v>
      </c>
    </row>
    <row r="1449" spans="1:13" ht="24.95" customHeight="1" x14ac:dyDescent="0.2">
      <c r="A1449" s="587">
        <v>41497</v>
      </c>
      <c r="B1449" s="537" t="s">
        <v>722</v>
      </c>
      <c r="C1449" s="169" t="s">
        <v>15307</v>
      </c>
      <c r="D1449" s="588">
        <f t="shared" si="28"/>
        <v>3572.8</v>
      </c>
      <c r="E1449" s="371"/>
      <c r="I1449" s="590">
        <v>3513.08</v>
      </c>
      <c r="J1449" s="590"/>
      <c r="L1449" s="585" t="s">
        <v>3881</v>
      </c>
      <c r="M1449" s="586">
        <f>IFERROR(VLOOKUP(L1449,REAJUSTE!$O:$R,4,FALSE),"")</f>
        <v>1.0169999999999999</v>
      </c>
    </row>
    <row r="1450" spans="1:13" ht="24.95" customHeight="1" x14ac:dyDescent="0.2">
      <c r="A1450" s="587">
        <v>41495</v>
      </c>
      <c r="B1450" s="537" t="s">
        <v>723</v>
      </c>
      <c r="C1450" s="169" t="s">
        <v>15307</v>
      </c>
      <c r="D1450" s="588">
        <f t="shared" si="28"/>
        <v>978.26</v>
      </c>
      <c r="E1450" s="371"/>
      <c r="I1450" s="589">
        <v>961.91</v>
      </c>
      <c r="J1450" s="589"/>
      <c r="L1450" s="585" t="s">
        <v>3881</v>
      </c>
      <c r="M1450" s="586">
        <f>IFERROR(VLOOKUP(L1450,REAJUSTE!$O:$R,4,FALSE),"")</f>
        <v>1.0169999999999999</v>
      </c>
    </row>
    <row r="1451" spans="1:13" ht="24.95" customHeight="1" x14ac:dyDescent="0.2">
      <c r="A1451" s="587">
        <v>41496</v>
      </c>
      <c r="B1451" s="537" t="s">
        <v>724</v>
      </c>
      <c r="C1451" s="169" t="s">
        <v>15307</v>
      </c>
      <c r="D1451" s="588">
        <f t="shared" si="28"/>
        <v>1805.54</v>
      </c>
      <c r="E1451" s="371"/>
      <c r="I1451" s="590">
        <v>1775.36</v>
      </c>
      <c r="J1451" s="590"/>
      <c r="L1451" s="585" t="s">
        <v>3881</v>
      </c>
      <c r="M1451" s="586">
        <f>IFERROR(VLOOKUP(L1451,REAJUSTE!$O:$R,4,FALSE),"")</f>
        <v>1.0169999999999999</v>
      </c>
    </row>
    <row r="1452" spans="1:13" ht="24.95" customHeight="1" x14ac:dyDescent="0.2">
      <c r="A1452" s="587">
        <v>41544</v>
      </c>
      <c r="B1452" s="537" t="s">
        <v>725</v>
      </c>
      <c r="C1452" s="169" t="s">
        <v>719</v>
      </c>
      <c r="D1452" s="588">
        <f t="shared" si="28"/>
        <v>390.3</v>
      </c>
      <c r="E1452" s="371"/>
      <c r="I1452" s="589">
        <v>383.78</v>
      </c>
      <c r="J1452" s="589"/>
      <c r="L1452" s="585" t="s">
        <v>3881</v>
      </c>
      <c r="M1452" s="586">
        <f>IFERROR(VLOOKUP(L1452,REAJUSTE!$O:$R,4,FALSE),"")</f>
        <v>1.0169999999999999</v>
      </c>
    </row>
    <row r="1453" spans="1:13" ht="24.95" customHeight="1" x14ac:dyDescent="0.2">
      <c r="A1453" s="587">
        <v>41500</v>
      </c>
      <c r="B1453" s="537" t="s">
        <v>3164</v>
      </c>
      <c r="C1453" s="169" t="s">
        <v>742</v>
      </c>
      <c r="D1453" s="588">
        <f t="shared" si="28"/>
        <v>187.51</v>
      </c>
      <c r="E1453" s="371"/>
      <c r="I1453" s="589">
        <v>184.38</v>
      </c>
      <c r="J1453" s="589"/>
      <c r="L1453" s="585" t="s">
        <v>3881</v>
      </c>
      <c r="M1453" s="586">
        <f>IFERROR(VLOOKUP(L1453,REAJUSTE!$O:$R,4,FALSE),"")</f>
        <v>1.0169999999999999</v>
      </c>
    </row>
    <row r="1454" spans="1:13" ht="24.95" customHeight="1" x14ac:dyDescent="0.2">
      <c r="A1454" s="587">
        <v>41501</v>
      </c>
      <c r="B1454" s="537" t="s">
        <v>19104</v>
      </c>
      <c r="C1454" s="169" t="s">
        <v>779</v>
      </c>
      <c r="D1454" s="588">
        <f t="shared" si="28"/>
        <v>34.450000000000003</v>
      </c>
      <c r="E1454" s="371"/>
      <c r="I1454" s="589">
        <v>33.869999999999997</v>
      </c>
      <c r="J1454" s="589"/>
      <c r="L1454" s="585" t="s">
        <v>3881</v>
      </c>
      <c r="M1454" s="586">
        <f>IFERROR(VLOOKUP(L1454,REAJUSTE!$O:$R,4,FALSE),"")</f>
        <v>1.0169999999999999</v>
      </c>
    </row>
    <row r="1455" spans="1:13" ht="24.95" customHeight="1" x14ac:dyDescent="0.2">
      <c r="A1455" s="587">
        <v>41499</v>
      </c>
      <c r="B1455" s="537" t="s">
        <v>19105</v>
      </c>
      <c r="C1455" s="169" t="s">
        <v>779</v>
      </c>
      <c r="D1455" s="588">
        <f t="shared" si="28"/>
        <v>299.51</v>
      </c>
      <c r="E1455" s="371"/>
      <c r="I1455" s="589">
        <v>294.5</v>
      </c>
      <c r="J1455" s="589"/>
      <c r="L1455" s="585" t="s">
        <v>3881</v>
      </c>
      <c r="M1455" s="586">
        <f>IFERROR(VLOOKUP(L1455,REAJUSTE!$O:$R,4,FALSE),"")</f>
        <v>1.0169999999999999</v>
      </c>
    </row>
    <row r="1456" spans="1:13" ht="24.95" customHeight="1" x14ac:dyDescent="0.2">
      <c r="A1456" s="587">
        <v>41503</v>
      </c>
      <c r="B1456" s="537" t="s">
        <v>19407</v>
      </c>
      <c r="C1456" s="169" t="s">
        <v>779</v>
      </c>
      <c r="D1456" s="588">
        <f t="shared" si="28"/>
        <v>441.65</v>
      </c>
      <c r="E1456" s="371"/>
      <c r="I1456" s="589">
        <v>434.27</v>
      </c>
      <c r="J1456" s="589"/>
      <c r="L1456" s="585" t="s">
        <v>3881</v>
      </c>
      <c r="M1456" s="586">
        <f>IFERROR(VLOOKUP(L1456,REAJUSTE!$O:$R,4,FALSE),"")</f>
        <v>1.0169999999999999</v>
      </c>
    </row>
    <row r="1457" spans="1:13" ht="24.95" customHeight="1" x14ac:dyDescent="0.2">
      <c r="A1457" s="587">
        <v>41530</v>
      </c>
      <c r="B1457" s="537" t="s">
        <v>15804</v>
      </c>
      <c r="C1457" s="169" t="s">
        <v>742</v>
      </c>
      <c r="D1457" s="588">
        <f t="shared" si="28"/>
        <v>389.42</v>
      </c>
      <c r="E1457" s="371"/>
      <c r="I1457" s="589">
        <v>382.91</v>
      </c>
      <c r="J1457" s="589"/>
      <c r="L1457" s="585" t="s">
        <v>3881</v>
      </c>
      <c r="M1457" s="586">
        <f>IFERROR(VLOOKUP(L1457,REAJUSTE!$O:$R,4,FALSE),"")</f>
        <v>1.0169999999999999</v>
      </c>
    </row>
    <row r="1458" spans="1:13" ht="24.95" customHeight="1" x14ac:dyDescent="0.2">
      <c r="A1458" s="587">
        <v>41527</v>
      </c>
      <c r="B1458" s="537" t="s">
        <v>6</v>
      </c>
      <c r="C1458" s="169" t="s">
        <v>15307</v>
      </c>
      <c r="D1458" s="588">
        <f t="shared" si="28"/>
        <v>1889.32</v>
      </c>
      <c r="E1458" s="371"/>
      <c r="I1458" s="590">
        <v>1857.74</v>
      </c>
      <c r="J1458" s="590"/>
      <c r="L1458" s="585" t="s">
        <v>3881</v>
      </c>
      <c r="M1458" s="586">
        <f>IFERROR(VLOOKUP(L1458,REAJUSTE!$O:$R,4,FALSE),"")</f>
        <v>1.0169999999999999</v>
      </c>
    </row>
    <row r="1459" spans="1:13" ht="24.95" customHeight="1" x14ac:dyDescent="0.2">
      <c r="A1459" s="587">
        <v>41529</v>
      </c>
      <c r="B1459" s="537" t="s">
        <v>3656</v>
      </c>
      <c r="C1459" s="169" t="s">
        <v>15307</v>
      </c>
      <c r="D1459" s="588">
        <f t="shared" si="28"/>
        <v>22544.55</v>
      </c>
      <c r="E1459" s="371"/>
      <c r="I1459" s="590">
        <v>22167.7</v>
      </c>
      <c r="J1459" s="590"/>
      <c r="L1459" s="585" t="s">
        <v>3881</v>
      </c>
      <c r="M1459" s="586">
        <f>IFERROR(VLOOKUP(L1459,REAJUSTE!$O:$R,4,FALSE),"")</f>
        <v>1.0169999999999999</v>
      </c>
    </row>
    <row r="1460" spans="1:13" ht="24.95" customHeight="1" x14ac:dyDescent="0.2">
      <c r="A1460" s="587">
        <v>41555</v>
      </c>
      <c r="B1460" s="537" t="s">
        <v>726</v>
      </c>
      <c r="C1460" s="169" t="s">
        <v>15307</v>
      </c>
      <c r="D1460" s="588">
        <f t="shared" si="28"/>
        <v>5702.66</v>
      </c>
      <c r="E1460" s="371"/>
      <c r="I1460" s="590">
        <v>5607.34</v>
      </c>
      <c r="J1460" s="590"/>
      <c r="L1460" s="585" t="s">
        <v>3881</v>
      </c>
      <c r="M1460" s="586">
        <f>IFERROR(VLOOKUP(L1460,REAJUSTE!$O:$R,4,FALSE),"")</f>
        <v>1.0169999999999999</v>
      </c>
    </row>
    <row r="1461" spans="1:13" ht="24.95" customHeight="1" x14ac:dyDescent="0.2">
      <c r="A1461" s="587">
        <v>100883</v>
      </c>
      <c r="B1461" s="537" t="s">
        <v>15805</v>
      </c>
      <c r="C1461" s="169" t="s">
        <v>779</v>
      </c>
      <c r="D1461" s="588">
        <f t="shared" si="28"/>
        <v>174.11</v>
      </c>
      <c r="E1461" s="371"/>
      <c r="I1461" s="589">
        <v>171.2</v>
      </c>
      <c r="J1461" s="589"/>
      <c r="L1461" s="585" t="s">
        <v>3881</v>
      </c>
      <c r="M1461" s="586">
        <f>IFERROR(VLOOKUP(L1461,REAJUSTE!$O:$R,4,FALSE),"")</f>
        <v>1.0169999999999999</v>
      </c>
    </row>
    <row r="1462" spans="1:13" ht="24.95" customHeight="1" x14ac:dyDescent="0.2">
      <c r="A1462" s="587">
        <v>100882</v>
      </c>
      <c r="B1462" s="537" t="s">
        <v>19408</v>
      </c>
      <c r="C1462" s="169" t="s">
        <v>779</v>
      </c>
      <c r="D1462" s="588">
        <f t="shared" si="28"/>
        <v>143.32</v>
      </c>
      <c r="E1462" s="371"/>
      <c r="I1462" s="589">
        <v>140.91999999999999</v>
      </c>
      <c r="J1462" s="589"/>
      <c r="L1462" s="585" t="s">
        <v>3881</v>
      </c>
      <c r="M1462" s="586">
        <f>IFERROR(VLOOKUP(L1462,REAJUSTE!$O:$R,4,FALSE),"")</f>
        <v>1.0169999999999999</v>
      </c>
    </row>
    <row r="1463" spans="1:13" ht="24.95" customHeight="1" x14ac:dyDescent="0.2">
      <c r="A1463" s="580" t="s">
        <v>3165</v>
      </c>
      <c r="B1463" s="581"/>
      <c r="C1463" s="581"/>
      <c r="D1463" s="582"/>
      <c r="E1463" s="583"/>
      <c r="I1463" s="584"/>
      <c r="J1463" s="584"/>
      <c r="L1463" s="585"/>
      <c r="M1463" s="586" t="str">
        <f>IFERROR(VLOOKUP(L1463,REAJUSTE!$O:$R,4,FALSE),"")</f>
        <v/>
      </c>
    </row>
    <row r="1464" spans="1:13" ht="24.95" customHeight="1" x14ac:dyDescent="0.2">
      <c r="A1464" s="587">
        <v>100390</v>
      </c>
      <c r="B1464" s="537" t="s">
        <v>15806</v>
      </c>
      <c r="C1464" s="169" t="s">
        <v>3166</v>
      </c>
      <c r="D1464" s="588">
        <f t="shared" ref="D1464" si="29">IFERROR(ROUND(I1464*M1464,2),"")</f>
        <v>0</v>
      </c>
      <c r="E1464" s="371"/>
      <c r="I1464" s="589">
        <v>0</v>
      </c>
      <c r="J1464" s="589"/>
      <c r="L1464" s="585" t="s">
        <v>2923</v>
      </c>
      <c r="M1464" s="586">
        <f>IFERROR(VLOOKUP(L1464,REAJUSTE!$O:$R,4,FALSE),"")</f>
        <v>1.0209999999999999</v>
      </c>
    </row>
    <row r="1465" spans="1:13" ht="24.95" customHeight="1" x14ac:dyDescent="0.2">
      <c r="L1465" s="585"/>
      <c r="M1465" s="586" t="str">
        <f>IFERROR(VLOOKUP(L1465,REAJUSTE!$O:$R,4,FALSE),"")</f>
        <v/>
      </c>
    </row>
    <row r="1466" spans="1:13" ht="24.95" customHeight="1" x14ac:dyDescent="0.2">
      <c r="L1466" s="585"/>
      <c r="M1466" s="586" t="str">
        <f>IFERROR(VLOOKUP(L1466,REAJUSTE!$O:$R,4,FALSE),"")</f>
        <v/>
      </c>
    </row>
    <row r="1467" spans="1:13" ht="24.95" customHeight="1" x14ac:dyDescent="0.2">
      <c r="L1467" s="585"/>
      <c r="M1467" s="586" t="str">
        <f>IFERROR(VLOOKUP(L1467,REAJUSTE!$O:$R,4,FALSE),"")</f>
        <v/>
      </c>
    </row>
    <row r="1468" spans="1:13" ht="24.95" customHeight="1" x14ac:dyDescent="0.2">
      <c r="A1468" s="594" t="s">
        <v>15807</v>
      </c>
      <c r="B1468" s="595"/>
      <c r="C1468" s="595"/>
      <c r="D1468" s="596"/>
      <c r="L1468" s="585"/>
      <c r="M1468" s="586" t="str">
        <f>IFERROR(VLOOKUP(L1468,REAJUSTE!$O:$R,4,FALSE),"")</f>
        <v/>
      </c>
    </row>
    <row r="1469" spans="1:13" ht="24.95" customHeight="1" x14ac:dyDescent="0.2">
      <c r="A1469" s="597" t="s">
        <v>2</v>
      </c>
      <c r="B1469" s="597" t="s">
        <v>2929</v>
      </c>
      <c r="C1469" s="598" t="s">
        <v>39</v>
      </c>
      <c r="D1469" s="599" t="s">
        <v>19409</v>
      </c>
      <c r="F1469" s="600" t="s">
        <v>3657</v>
      </c>
      <c r="G1469" s="600" t="s">
        <v>3658</v>
      </c>
      <c r="H1469" s="600" t="s">
        <v>3659</v>
      </c>
      <c r="L1469" s="585"/>
      <c r="M1469" s="586" t="str">
        <f>IFERROR(VLOOKUP(L1469,REAJUSTE!$O:$R,4,FALSE),"")</f>
        <v/>
      </c>
    </row>
    <row r="1470" spans="1:13" ht="24.95" customHeight="1" x14ac:dyDescent="0.2">
      <c r="A1470" s="366">
        <v>60002</v>
      </c>
      <c r="B1470" s="34" t="s">
        <v>727</v>
      </c>
      <c r="C1470" s="35" t="s">
        <v>946</v>
      </c>
      <c r="D1470" s="35" t="s">
        <v>19106</v>
      </c>
      <c r="F1470" s="601">
        <f>LEFT(D1470,5)*1</f>
        <v>0.64700000000000002</v>
      </c>
      <c r="G1470" s="601">
        <f>MID(D1470,FIND("P",D1470)+2,7)*1</f>
        <v>0.67400000000000004</v>
      </c>
      <c r="H1470" s="601">
        <f>IFERROR(MID(D1470,FIND("R",D1470)+2,LEN(D1470)-FIND("R",D1470)-1),0)*1</f>
        <v>2.698</v>
      </c>
      <c r="L1470" s="585" t="s">
        <v>3874</v>
      </c>
      <c r="M1470" s="586">
        <f>IFERROR(VLOOKUP(L1470,REAJUSTE!$O:$R,4,FALSE),"")</f>
        <v>1.0249999999999999</v>
      </c>
    </row>
    <row r="1471" spans="1:13" ht="24.95" customHeight="1" x14ac:dyDescent="0.2">
      <c r="A1471" s="366">
        <v>60003</v>
      </c>
      <c r="B1471" s="34" t="s">
        <v>728</v>
      </c>
      <c r="C1471" s="35" t="s">
        <v>946</v>
      </c>
      <c r="D1471" s="35" t="s">
        <v>19107</v>
      </c>
      <c r="F1471" s="601">
        <f t="shared" ref="F1471:F1484" si="30">LEFT(D1471,5)*1</f>
        <v>0.64700000000000002</v>
      </c>
      <c r="G1471" s="601">
        <f t="shared" ref="G1471:G1484" si="31">MID(D1471,FIND("P",D1471)+2,7)*1</f>
        <v>0.67400000000000004</v>
      </c>
      <c r="H1471" s="601">
        <f t="shared" ref="H1471:H1484" si="32">IFERROR(MID(D1471,FIND("R",D1471)+2,LEN(D1471)-FIND("R",D1471)-1),0)*1</f>
        <v>0</v>
      </c>
      <c r="L1471" s="585" t="s">
        <v>3874</v>
      </c>
      <c r="M1471" s="586">
        <f>IFERROR(VLOOKUP(L1471,REAJUSTE!$O:$R,4,FALSE),"")</f>
        <v>1.0249999999999999</v>
      </c>
    </row>
    <row r="1472" spans="1:13" ht="24.95" customHeight="1" x14ac:dyDescent="0.2">
      <c r="A1472" s="366">
        <v>60004</v>
      </c>
      <c r="B1472" s="34" t="s">
        <v>729</v>
      </c>
      <c r="C1472" s="35" t="s">
        <v>946</v>
      </c>
      <c r="D1472" s="35" t="s">
        <v>19108</v>
      </c>
      <c r="F1472" s="601">
        <f t="shared" si="30"/>
        <v>0.64100000000000001</v>
      </c>
      <c r="G1472" s="601">
        <f t="shared" si="31"/>
        <v>0.66700000000000004</v>
      </c>
      <c r="H1472" s="601">
        <f t="shared" si="32"/>
        <v>0</v>
      </c>
      <c r="L1472" s="585" t="s">
        <v>3874</v>
      </c>
      <c r="M1472" s="586">
        <f>IFERROR(VLOOKUP(L1472,REAJUSTE!$O:$R,4,FALSE),"")</f>
        <v>1.0249999999999999</v>
      </c>
    </row>
    <row r="1473" spans="1:13" ht="24.95" customHeight="1" x14ac:dyDescent="0.2">
      <c r="A1473" s="366">
        <v>60005</v>
      </c>
      <c r="B1473" s="34" t="s">
        <v>730</v>
      </c>
      <c r="C1473" s="35" t="s">
        <v>946</v>
      </c>
      <c r="D1473" s="35" t="s">
        <v>19109</v>
      </c>
      <c r="F1473" s="601">
        <f t="shared" si="30"/>
        <v>1.046</v>
      </c>
      <c r="G1473" s="601">
        <f t="shared" si="31"/>
        <v>1.089</v>
      </c>
      <c r="H1473" s="601">
        <f t="shared" si="32"/>
        <v>0</v>
      </c>
      <c r="L1473" s="585" t="s">
        <v>3874</v>
      </c>
      <c r="M1473" s="586">
        <f>IFERROR(VLOOKUP(L1473,REAJUSTE!$O:$R,4,FALSE),"")</f>
        <v>1.0249999999999999</v>
      </c>
    </row>
    <row r="1474" spans="1:13" ht="24.95" customHeight="1" x14ac:dyDescent="0.2">
      <c r="A1474" s="366">
        <v>60006</v>
      </c>
      <c r="B1474" s="34" t="s">
        <v>731</v>
      </c>
      <c r="C1474" s="35" t="s">
        <v>946</v>
      </c>
      <c r="D1474" s="35" t="s">
        <v>19110</v>
      </c>
      <c r="F1474" s="601">
        <f t="shared" si="30"/>
        <v>0.97399999999999998</v>
      </c>
      <c r="G1474" s="601">
        <f t="shared" si="31"/>
        <v>1.0109999999999999</v>
      </c>
      <c r="H1474" s="601">
        <f t="shared" si="32"/>
        <v>7.4950000000000001</v>
      </c>
      <c r="L1474" s="585" t="s">
        <v>3874</v>
      </c>
      <c r="M1474" s="586">
        <f>IFERROR(VLOOKUP(L1474,REAJUSTE!$O:$R,4,FALSE),"")</f>
        <v>1.0249999999999999</v>
      </c>
    </row>
    <row r="1475" spans="1:13" ht="24.95" customHeight="1" x14ac:dyDescent="0.2">
      <c r="A1475" s="366">
        <v>60010</v>
      </c>
      <c r="B1475" s="34" t="s">
        <v>732</v>
      </c>
      <c r="C1475" s="35" t="s">
        <v>8</v>
      </c>
      <c r="D1475" s="35" t="s">
        <v>19111</v>
      </c>
      <c r="F1475" s="601">
        <f t="shared" si="30"/>
        <v>1.0109999999999999</v>
      </c>
      <c r="G1475" s="601">
        <f t="shared" si="31"/>
        <v>1.3480000000000001</v>
      </c>
      <c r="H1475" s="601">
        <f t="shared" si="32"/>
        <v>1.6850000000000001</v>
      </c>
      <c r="L1475" s="585" t="s">
        <v>3874</v>
      </c>
      <c r="M1475" s="586">
        <f>IFERROR(VLOOKUP(L1475,REAJUSTE!$O:$R,4,FALSE),"")</f>
        <v>1.0249999999999999</v>
      </c>
    </row>
    <row r="1476" spans="1:13" ht="24.95" customHeight="1" x14ac:dyDescent="0.2">
      <c r="A1476" s="366">
        <v>60012</v>
      </c>
      <c r="B1476" s="34" t="s">
        <v>733</v>
      </c>
      <c r="C1476" s="35" t="s">
        <v>946</v>
      </c>
      <c r="D1476" s="35" t="s">
        <v>19107</v>
      </c>
      <c r="F1476" s="601">
        <f t="shared" si="30"/>
        <v>0.64700000000000002</v>
      </c>
      <c r="G1476" s="601">
        <f t="shared" si="31"/>
        <v>0.67400000000000004</v>
      </c>
      <c r="H1476" s="601">
        <f t="shared" si="32"/>
        <v>0</v>
      </c>
      <c r="L1476" s="585" t="s">
        <v>3874</v>
      </c>
      <c r="M1476" s="586">
        <f>IFERROR(VLOOKUP(L1476,REAJUSTE!$O:$R,4,FALSE),"")</f>
        <v>1.0249999999999999</v>
      </c>
    </row>
    <row r="1477" spans="1:13" ht="24.95" customHeight="1" x14ac:dyDescent="0.2">
      <c r="A1477" s="366">
        <v>60013</v>
      </c>
      <c r="B1477" s="34" t="s">
        <v>734</v>
      </c>
      <c r="C1477" s="35" t="s">
        <v>946</v>
      </c>
      <c r="D1477" s="35" t="s">
        <v>19108</v>
      </c>
      <c r="F1477" s="601">
        <f t="shared" si="30"/>
        <v>0.64100000000000001</v>
      </c>
      <c r="G1477" s="601">
        <f t="shared" si="31"/>
        <v>0.66700000000000004</v>
      </c>
      <c r="H1477" s="601">
        <f t="shared" si="32"/>
        <v>0</v>
      </c>
      <c r="L1477" s="585" t="s">
        <v>3874</v>
      </c>
      <c r="M1477" s="586">
        <f>IFERROR(VLOOKUP(L1477,REAJUSTE!$O:$R,4,FALSE),"")</f>
        <v>1.0249999999999999</v>
      </c>
    </row>
    <row r="1478" spans="1:13" ht="24.95" customHeight="1" x14ac:dyDescent="0.2">
      <c r="A1478" s="366">
        <v>60014</v>
      </c>
      <c r="B1478" s="34" t="s">
        <v>735</v>
      </c>
      <c r="C1478" s="35" t="s">
        <v>946</v>
      </c>
      <c r="D1478" s="35" t="s">
        <v>19109</v>
      </c>
      <c r="F1478" s="601">
        <f t="shared" si="30"/>
        <v>1.046</v>
      </c>
      <c r="G1478" s="601">
        <f t="shared" si="31"/>
        <v>1.089</v>
      </c>
      <c r="H1478" s="601">
        <f t="shared" si="32"/>
        <v>0</v>
      </c>
      <c r="L1478" s="585" t="s">
        <v>3874</v>
      </c>
      <c r="M1478" s="586">
        <f>IFERROR(VLOOKUP(L1478,REAJUSTE!$O:$R,4,FALSE),"")</f>
        <v>1.0249999999999999</v>
      </c>
    </row>
    <row r="1479" spans="1:13" ht="24.95" customHeight="1" x14ac:dyDescent="0.2">
      <c r="A1479" s="366">
        <v>60019</v>
      </c>
      <c r="B1479" s="34" t="s">
        <v>736</v>
      </c>
      <c r="C1479" s="35" t="s">
        <v>946</v>
      </c>
      <c r="D1479" s="35" t="s">
        <v>19112</v>
      </c>
      <c r="F1479" s="601">
        <f t="shared" si="30"/>
        <v>0.83499999999999996</v>
      </c>
      <c r="G1479" s="601">
        <f t="shared" si="31"/>
        <v>0.92300000000000004</v>
      </c>
      <c r="H1479" s="601">
        <f t="shared" si="32"/>
        <v>1.466</v>
      </c>
      <c r="L1479" s="585" t="s">
        <v>3874</v>
      </c>
      <c r="M1479" s="586">
        <f>IFERROR(VLOOKUP(L1479,REAJUSTE!$O:$R,4,FALSE),"")</f>
        <v>1.0249999999999999</v>
      </c>
    </row>
    <row r="1480" spans="1:13" ht="24.95" customHeight="1" x14ac:dyDescent="0.2">
      <c r="A1480" s="366">
        <v>60020</v>
      </c>
      <c r="B1480" s="34" t="s">
        <v>737</v>
      </c>
      <c r="C1480" s="35" t="s">
        <v>946</v>
      </c>
      <c r="D1480" s="35" t="s">
        <v>19113</v>
      </c>
      <c r="F1480" s="601">
        <f t="shared" si="30"/>
        <v>0.749</v>
      </c>
      <c r="G1480" s="601">
        <f t="shared" si="31"/>
        <v>0.84299999999999997</v>
      </c>
      <c r="H1480" s="601">
        <f t="shared" si="32"/>
        <v>1.405</v>
      </c>
      <c r="L1480" s="585" t="s">
        <v>3874</v>
      </c>
      <c r="M1480" s="586">
        <f>IFERROR(VLOOKUP(L1480,REAJUSTE!$O:$R,4,FALSE),"")</f>
        <v>1.0249999999999999</v>
      </c>
    </row>
    <row r="1481" spans="1:13" ht="24.95" customHeight="1" x14ac:dyDescent="0.2">
      <c r="A1481" s="366">
        <v>60021</v>
      </c>
      <c r="B1481" s="34" t="s">
        <v>738</v>
      </c>
      <c r="C1481" s="35" t="s">
        <v>946</v>
      </c>
      <c r="D1481" s="35" t="s">
        <v>19114</v>
      </c>
      <c r="F1481" s="601">
        <f t="shared" si="30"/>
        <v>0.64700000000000002</v>
      </c>
      <c r="G1481" s="601">
        <f t="shared" si="31"/>
        <v>0.71899999999999997</v>
      </c>
      <c r="H1481" s="601">
        <f t="shared" si="32"/>
        <v>1.349</v>
      </c>
      <c r="L1481" s="585" t="s">
        <v>3874</v>
      </c>
      <c r="M1481" s="586">
        <f>IFERROR(VLOOKUP(L1481,REAJUSTE!$O:$R,4,FALSE),"")</f>
        <v>1.0249999999999999</v>
      </c>
    </row>
    <row r="1482" spans="1:13" ht="24.95" customHeight="1" x14ac:dyDescent="0.2">
      <c r="A1482" s="366">
        <v>60022</v>
      </c>
      <c r="B1482" s="34" t="s">
        <v>739</v>
      </c>
      <c r="C1482" s="35" t="s">
        <v>946</v>
      </c>
      <c r="D1482" s="35" t="s">
        <v>19115</v>
      </c>
      <c r="F1482" s="601">
        <f t="shared" si="30"/>
        <v>0.57599999999999996</v>
      </c>
      <c r="G1482" s="601">
        <f t="shared" si="31"/>
        <v>0.61</v>
      </c>
      <c r="H1482" s="601">
        <f t="shared" si="32"/>
        <v>1.2969999999999999</v>
      </c>
      <c r="L1482" s="585" t="s">
        <v>3874</v>
      </c>
      <c r="M1482" s="586">
        <f>IFERROR(VLOOKUP(L1482,REAJUSTE!$O:$R,4,FALSE),"")</f>
        <v>1.0249999999999999</v>
      </c>
    </row>
    <row r="1483" spans="1:13" ht="24.95" customHeight="1" x14ac:dyDescent="0.2">
      <c r="A1483" s="366">
        <v>60024</v>
      </c>
      <c r="B1483" s="34" t="s">
        <v>740</v>
      </c>
      <c r="C1483" s="35" t="s">
        <v>946</v>
      </c>
      <c r="D1483" s="35" t="s">
        <v>19116</v>
      </c>
      <c r="F1483" s="601">
        <f t="shared" si="30"/>
        <v>0.184</v>
      </c>
      <c r="G1483" s="601">
        <f t="shared" si="31"/>
        <v>0.19500000000000001</v>
      </c>
      <c r="H1483" s="601">
        <f t="shared" si="32"/>
        <v>7.0439999999999996</v>
      </c>
      <c r="L1483" s="585" t="s">
        <v>3874</v>
      </c>
      <c r="M1483" s="586">
        <f>IFERROR(VLOOKUP(L1483,REAJUSTE!$O:$R,4,FALSE),"")</f>
        <v>1.0249999999999999</v>
      </c>
    </row>
    <row r="1484" spans="1:13" ht="24.95" customHeight="1" x14ac:dyDescent="0.2">
      <c r="A1484" s="366">
        <v>100849</v>
      </c>
      <c r="B1484" s="34" t="s">
        <v>3660</v>
      </c>
      <c r="C1484" s="35" t="s">
        <v>946</v>
      </c>
      <c r="D1484" s="35" t="s">
        <v>19117</v>
      </c>
      <c r="F1484" s="601">
        <f t="shared" si="30"/>
        <v>0.434</v>
      </c>
      <c r="G1484" s="601">
        <f t="shared" si="31"/>
        <v>0.51200000000000001</v>
      </c>
      <c r="H1484" s="601">
        <f t="shared" si="32"/>
        <v>46.281999999999996</v>
      </c>
      <c r="L1484" s="585" t="s">
        <v>3874</v>
      </c>
      <c r="M1484" s="586">
        <f>IFERROR(VLOOKUP(L1484,REAJUSTE!$O:$R,4,FALSE),"")</f>
        <v>1.0249999999999999</v>
      </c>
    </row>
    <row r="1485" spans="1:13" ht="24.95" customHeight="1" x14ac:dyDescent="0.2">
      <c r="L1485" s="585"/>
      <c r="M1485" s="586" t="str">
        <f>IFERROR(VLOOKUP(L1485,REAJUSTE!$O:$R,4,FALSE),"")</f>
        <v/>
      </c>
    </row>
    <row r="1486" spans="1:13" ht="24.95" customHeight="1" x14ac:dyDescent="0.2">
      <c r="L1486" s="585"/>
      <c r="M1486" s="586" t="str">
        <f>IFERROR(VLOOKUP(L1486,REAJUSTE!$O:$R,4,FALSE),"")</f>
        <v/>
      </c>
    </row>
    <row r="1487" spans="1:13" ht="24.95" customHeight="1" x14ac:dyDescent="0.2">
      <c r="L1487" s="585"/>
      <c r="M1487" s="586" t="str">
        <f>IFERROR(VLOOKUP(L1487,REAJUSTE!$O:$R,4,FALSE),"")</f>
        <v/>
      </c>
    </row>
    <row r="1488" spans="1:13" ht="24.95" customHeight="1" x14ac:dyDescent="0.2">
      <c r="L1488" s="585"/>
      <c r="M1488" s="586" t="str">
        <f>IFERROR(VLOOKUP(L1488,REAJUSTE!$O:$R,4,FALSE),"")</f>
        <v/>
      </c>
    </row>
    <row r="1489" spans="1:13" ht="24.95" customHeight="1" x14ac:dyDescent="0.2">
      <c r="A1489" s="758" t="s">
        <v>15808</v>
      </c>
      <c r="B1489" s="759"/>
      <c r="C1489" s="759"/>
      <c r="D1489" s="760"/>
      <c r="L1489" s="585"/>
      <c r="M1489" s="586" t="str">
        <f>IFERROR(VLOOKUP(L1489,REAJUSTE!$O:$R,4,FALSE),"")</f>
        <v/>
      </c>
    </row>
    <row r="1490" spans="1:13" ht="24.95" customHeight="1" x14ac:dyDescent="0.2">
      <c r="A1490" s="597" t="s">
        <v>2</v>
      </c>
      <c r="B1490" s="597" t="s">
        <v>19410</v>
      </c>
      <c r="C1490" s="598" t="s">
        <v>39</v>
      </c>
      <c r="D1490" s="602" t="s">
        <v>19411</v>
      </c>
      <c r="I1490" s="599" t="s">
        <v>19411</v>
      </c>
      <c r="J1490" s="599"/>
      <c r="L1490" s="585"/>
      <c r="M1490" s="586" t="str">
        <f>IFERROR(VLOOKUP(L1490,REAJUSTE!$O:$R,4,FALSE),"")</f>
        <v/>
      </c>
    </row>
    <row r="1491" spans="1:13" ht="24.95" customHeight="1" x14ac:dyDescent="0.2">
      <c r="A1491" s="366">
        <v>11013</v>
      </c>
      <c r="B1491" s="34" t="s">
        <v>15809</v>
      </c>
      <c r="C1491" s="370" t="s">
        <v>15307</v>
      </c>
      <c r="D1491" s="588">
        <f t="shared" ref="D1491:D1554" si="33">IFERROR(ROUND(I1491*M1491,2),"")</f>
        <v>0.32</v>
      </c>
      <c r="I1491" s="367">
        <v>0.31</v>
      </c>
      <c r="J1491" s="367"/>
      <c r="L1491" s="585" t="s">
        <v>3874</v>
      </c>
      <c r="M1491" s="586">
        <f>IFERROR(VLOOKUP(L1491,REAJUSTE!$O:$R,4,FALSE),"")</f>
        <v>1.0249999999999999</v>
      </c>
    </row>
    <row r="1492" spans="1:13" ht="24.95" customHeight="1" x14ac:dyDescent="0.2">
      <c r="A1492" s="366">
        <v>10714</v>
      </c>
      <c r="B1492" s="34" t="s">
        <v>15810</v>
      </c>
      <c r="C1492" s="370" t="s">
        <v>15307</v>
      </c>
      <c r="D1492" s="588">
        <f t="shared" si="33"/>
        <v>82.35</v>
      </c>
      <c r="I1492" s="367">
        <v>80.34</v>
      </c>
      <c r="J1492" s="367"/>
      <c r="L1492" s="585" t="s">
        <v>3874</v>
      </c>
      <c r="M1492" s="586">
        <f>IFERROR(VLOOKUP(L1492,REAJUSTE!$O:$R,4,FALSE),"")</f>
        <v>1.0249999999999999</v>
      </c>
    </row>
    <row r="1493" spans="1:13" ht="24.95" customHeight="1" x14ac:dyDescent="0.2">
      <c r="A1493" s="366">
        <v>10186</v>
      </c>
      <c r="B1493" s="34" t="s">
        <v>15811</v>
      </c>
      <c r="C1493" s="370" t="s">
        <v>175</v>
      </c>
      <c r="D1493" s="588">
        <f t="shared" si="33"/>
        <v>24.81</v>
      </c>
      <c r="I1493" s="367">
        <v>24.2</v>
      </c>
      <c r="J1493" s="367"/>
      <c r="L1493" s="585" t="s">
        <v>3874</v>
      </c>
      <c r="M1493" s="586">
        <f>IFERROR(VLOOKUP(L1493,REAJUSTE!$O:$R,4,FALSE),"")</f>
        <v>1.0249999999999999</v>
      </c>
    </row>
    <row r="1494" spans="1:13" ht="24.95" customHeight="1" x14ac:dyDescent="0.2">
      <c r="A1494" s="366">
        <v>10645</v>
      </c>
      <c r="B1494" s="34" t="s">
        <v>15812</v>
      </c>
      <c r="C1494" s="370" t="s">
        <v>779</v>
      </c>
      <c r="D1494" s="588">
        <f t="shared" si="33"/>
        <v>67.2</v>
      </c>
      <c r="I1494" s="367">
        <v>65.56</v>
      </c>
      <c r="J1494" s="367"/>
      <c r="L1494" s="585" t="s">
        <v>3874</v>
      </c>
      <c r="M1494" s="586">
        <f>IFERROR(VLOOKUP(L1494,REAJUSTE!$O:$R,4,FALSE),"")</f>
        <v>1.0249999999999999</v>
      </c>
    </row>
    <row r="1495" spans="1:13" ht="24.95" customHeight="1" x14ac:dyDescent="0.2">
      <c r="A1495" s="366">
        <v>10625</v>
      </c>
      <c r="B1495" s="34" t="s">
        <v>15813</v>
      </c>
      <c r="C1495" s="370" t="s">
        <v>779</v>
      </c>
      <c r="D1495" s="588">
        <f t="shared" si="33"/>
        <v>69.430000000000007</v>
      </c>
      <c r="I1495" s="367">
        <v>67.739999999999995</v>
      </c>
      <c r="J1495" s="367"/>
      <c r="L1495" s="585" t="s">
        <v>3874</v>
      </c>
      <c r="M1495" s="586">
        <f>IFERROR(VLOOKUP(L1495,REAJUSTE!$O:$R,4,FALSE),"")</f>
        <v>1.0249999999999999</v>
      </c>
    </row>
    <row r="1496" spans="1:13" ht="24.95" customHeight="1" x14ac:dyDescent="0.2">
      <c r="A1496" s="366">
        <v>10133</v>
      </c>
      <c r="B1496" s="34" t="s">
        <v>15814</v>
      </c>
      <c r="C1496" s="370" t="s">
        <v>175</v>
      </c>
      <c r="D1496" s="588">
        <f t="shared" si="33"/>
        <v>4.0999999999999996</v>
      </c>
      <c r="I1496" s="367">
        <v>4</v>
      </c>
      <c r="J1496" s="367"/>
      <c r="L1496" s="585" t="s">
        <v>3874</v>
      </c>
      <c r="M1496" s="586">
        <f>IFERROR(VLOOKUP(L1496,REAJUSTE!$O:$R,4,FALSE),"")</f>
        <v>1.0249999999999999</v>
      </c>
    </row>
    <row r="1497" spans="1:13" ht="24.95" customHeight="1" x14ac:dyDescent="0.2">
      <c r="A1497" s="366">
        <v>10131</v>
      </c>
      <c r="B1497" s="34" t="s">
        <v>15815</v>
      </c>
      <c r="C1497" s="370" t="s">
        <v>175</v>
      </c>
      <c r="D1497" s="588">
        <f t="shared" si="33"/>
        <v>4.1100000000000003</v>
      </c>
      <c r="I1497" s="367">
        <v>4.01</v>
      </c>
      <c r="J1497" s="367"/>
      <c r="L1497" s="585" t="s">
        <v>3874</v>
      </c>
      <c r="M1497" s="586">
        <f>IFERROR(VLOOKUP(L1497,REAJUSTE!$O:$R,4,FALSE),"")</f>
        <v>1.0249999999999999</v>
      </c>
    </row>
    <row r="1498" spans="1:13" ht="24.95" customHeight="1" x14ac:dyDescent="0.2">
      <c r="A1498" s="366">
        <v>10132</v>
      </c>
      <c r="B1498" s="34" t="s">
        <v>15816</v>
      </c>
      <c r="C1498" s="370" t="s">
        <v>175</v>
      </c>
      <c r="D1498" s="588">
        <f t="shared" si="33"/>
        <v>4.08</v>
      </c>
      <c r="I1498" s="367">
        <v>3.98</v>
      </c>
      <c r="J1498" s="367"/>
      <c r="L1498" s="585" t="s">
        <v>3874</v>
      </c>
      <c r="M1498" s="586">
        <f>IFERROR(VLOOKUP(L1498,REAJUSTE!$O:$R,4,FALSE),"")</f>
        <v>1.0249999999999999</v>
      </c>
    </row>
    <row r="1499" spans="1:13" ht="24.95" customHeight="1" x14ac:dyDescent="0.2">
      <c r="A1499" s="366">
        <v>10130</v>
      </c>
      <c r="B1499" s="34" t="s">
        <v>15817</v>
      </c>
      <c r="C1499" s="370" t="s">
        <v>175</v>
      </c>
      <c r="D1499" s="588">
        <f t="shared" si="33"/>
        <v>3.82</v>
      </c>
      <c r="I1499" s="367">
        <v>3.73</v>
      </c>
      <c r="J1499" s="367"/>
      <c r="L1499" s="585" t="s">
        <v>3874</v>
      </c>
      <c r="M1499" s="586">
        <f>IFERROR(VLOOKUP(L1499,REAJUSTE!$O:$R,4,FALSE),"")</f>
        <v>1.0249999999999999</v>
      </c>
    </row>
    <row r="1500" spans="1:13" ht="24.95" customHeight="1" x14ac:dyDescent="0.2">
      <c r="A1500" s="366">
        <v>11570</v>
      </c>
      <c r="B1500" s="34" t="s">
        <v>15818</v>
      </c>
      <c r="C1500" s="370" t="s">
        <v>175</v>
      </c>
      <c r="D1500" s="588">
        <f t="shared" si="33"/>
        <v>4</v>
      </c>
      <c r="I1500" s="367">
        <v>3.9</v>
      </c>
      <c r="J1500" s="367"/>
      <c r="L1500" s="585" t="s">
        <v>3874</v>
      </c>
      <c r="M1500" s="586">
        <f>IFERROR(VLOOKUP(L1500,REAJUSTE!$O:$R,4,FALSE),"")</f>
        <v>1.0249999999999999</v>
      </c>
    </row>
    <row r="1501" spans="1:13" ht="24.95" customHeight="1" x14ac:dyDescent="0.2">
      <c r="A1501" s="366">
        <v>11569</v>
      </c>
      <c r="B1501" s="34" t="s">
        <v>15819</v>
      </c>
      <c r="C1501" s="370" t="s">
        <v>175</v>
      </c>
      <c r="D1501" s="588">
        <f t="shared" si="33"/>
        <v>4.67</v>
      </c>
      <c r="I1501" s="367">
        <v>4.5599999999999996</v>
      </c>
      <c r="J1501" s="367"/>
      <c r="L1501" s="585" t="s">
        <v>3874</v>
      </c>
      <c r="M1501" s="586">
        <f>IFERROR(VLOOKUP(L1501,REAJUSTE!$O:$R,4,FALSE),"")</f>
        <v>1.0249999999999999</v>
      </c>
    </row>
    <row r="1502" spans="1:13" ht="24.95" customHeight="1" x14ac:dyDescent="0.2">
      <c r="A1502" s="366">
        <v>10129</v>
      </c>
      <c r="B1502" s="34" t="s">
        <v>15820</v>
      </c>
      <c r="C1502" s="370" t="s">
        <v>175</v>
      </c>
      <c r="D1502" s="588">
        <f t="shared" si="33"/>
        <v>4.09</v>
      </c>
      <c r="I1502" s="367">
        <v>3.99</v>
      </c>
      <c r="J1502" s="367"/>
      <c r="L1502" s="585" t="s">
        <v>3874</v>
      </c>
      <c r="M1502" s="586">
        <f>IFERROR(VLOOKUP(L1502,REAJUSTE!$O:$R,4,FALSE),"")</f>
        <v>1.0249999999999999</v>
      </c>
    </row>
    <row r="1503" spans="1:13" ht="24.95" customHeight="1" x14ac:dyDescent="0.2">
      <c r="A1503" s="366">
        <v>10127</v>
      </c>
      <c r="B1503" s="34" t="s">
        <v>15821</v>
      </c>
      <c r="C1503" s="370" t="s">
        <v>175</v>
      </c>
      <c r="D1503" s="588">
        <f t="shared" si="33"/>
        <v>3.99</v>
      </c>
      <c r="I1503" s="367">
        <v>3.89</v>
      </c>
      <c r="J1503" s="367"/>
      <c r="L1503" s="585" t="s">
        <v>3874</v>
      </c>
      <c r="M1503" s="586">
        <f>IFERROR(VLOOKUP(L1503,REAJUSTE!$O:$R,4,FALSE),"")</f>
        <v>1.0249999999999999</v>
      </c>
    </row>
    <row r="1504" spans="1:13" ht="24.95" customHeight="1" x14ac:dyDescent="0.2">
      <c r="A1504" s="366">
        <v>10128</v>
      </c>
      <c r="B1504" s="34" t="s">
        <v>15822</v>
      </c>
      <c r="C1504" s="370" t="s">
        <v>175</v>
      </c>
      <c r="D1504" s="588">
        <f t="shared" si="33"/>
        <v>4.1900000000000004</v>
      </c>
      <c r="I1504" s="367">
        <v>4.09</v>
      </c>
      <c r="J1504" s="367"/>
      <c r="L1504" s="585" t="s">
        <v>3874</v>
      </c>
      <c r="M1504" s="586">
        <f>IFERROR(VLOOKUP(L1504,REAJUSTE!$O:$R,4,FALSE),"")</f>
        <v>1.0249999999999999</v>
      </c>
    </row>
    <row r="1505" spans="1:13" ht="24.95" customHeight="1" x14ac:dyDescent="0.2">
      <c r="A1505" s="366">
        <v>10801</v>
      </c>
      <c r="B1505" s="34" t="s">
        <v>15823</v>
      </c>
      <c r="C1505" s="370" t="s">
        <v>175</v>
      </c>
      <c r="D1505" s="588">
        <f t="shared" si="33"/>
        <v>4.4000000000000004</v>
      </c>
      <c r="I1505" s="367">
        <v>4.29</v>
      </c>
      <c r="J1505" s="367"/>
      <c r="L1505" s="585" t="s">
        <v>3874</v>
      </c>
      <c r="M1505" s="586">
        <f>IFERROR(VLOOKUP(L1505,REAJUSTE!$O:$R,4,FALSE),"")</f>
        <v>1.0249999999999999</v>
      </c>
    </row>
    <row r="1506" spans="1:13" ht="24.95" customHeight="1" x14ac:dyDescent="0.2">
      <c r="A1506" s="366">
        <v>10202</v>
      </c>
      <c r="B1506" s="34" t="s">
        <v>15824</v>
      </c>
      <c r="C1506" s="370" t="s">
        <v>175</v>
      </c>
      <c r="D1506" s="588">
        <f t="shared" si="33"/>
        <v>5.98</v>
      </c>
      <c r="I1506" s="367">
        <v>5.83</v>
      </c>
      <c r="J1506" s="367"/>
      <c r="L1506" s="585" t="s">
        <v>3874</v>
      </c>
      <c r="M1506" s="586">
        <f>IFERROR(VLOOKUP(L1506,REAJUSTE!$O:$R,4,FALSE),"")</f>
        <v>1.0249999999999999</v>
      </c>
    </row>
    <row r="1507" spans="1:13" ht="24.95" customHeight="1" x14ac:dyDescent="0.2">
      <c r="A1507" s="366">
        <v>10799</v>
      </c>
      <c r="B1507" s="34" t="s">
        <v>15825</v>
      </c>
      <c r="C1507" s="370" t="s">
        <v>779</v>
      </c>
      <c r="D1507" s="588">
        <f t="shared" si="33"/>
        <v>57.47</v>
      </c>
      <c r="I1507" s="367">
        <v>56.07</v>
      </c>
      <c r="J1507" s="367"/>
      <c r="L1507" s="585" t="s">
        <v>3874</v>
      </c>
      <c r="M1507" s="586">
        <f>IFERROR(VLOOKUP(L1507,REAJUSTE!$O:$R,4,FALSE),"")</f>
        <v>1.0249999999999999</v>
      </c>
    </row>
    <row r="1508" spans="1:13" ht="24.95" customHeight="1" x14ac:dyDescent="0.2">
      <c r="A1508" s="366">
        <v>10769</v>
      </c>
      <c r="B1508" s="34" t="s">
        <v>15826</v>
      </c>
      <c r="C1508" s="370" t="s">
        <v>15827</v>
      </c>
      <c r="D1508" s="588">
        <f t="shared" si="33"/>
        <v>47.36</v>
      </c>
      <c r="I1508" s="367">
        <v>46.2</v>
      </c>
      <c r="J1508" s="367"/>
      <c r="L1508" s="585" t="s">
        <v>3874</v>
      </c>
      <c r="M1508" s="586">
        <f>IFERROR(VLOOKUP(L1508,REAJUSTE!$O:$R,4,FALSE),"")</f>
        <v>1.0249999999999999</v>
      </c>
    </row>
    <row r="1509" spans="1:13" ht="24.95" customHeight="1" x14ac:dyDescent="0.2">
      <c r="A1509" s="366">
        <v>10770</v>
      </c>
      <c r="B1509" s="34" t="s">
        <v>15828</v>
      </c>
      <c r="C1509" s="370" t="s">
        <v>15827</v>
      </c>
      <c r="D1509" s="588">
        <f t="shared" si="33"/>
        <v>45.46</v>
      </c>
      <c r="I1509" s="367">
        <v>44.35</v>
      </c>
      <c r="J1509" s="367"/>
      <c r="L1509" s="585" t="s">
        <v>3874</v>
      </c>
      <c r="M1509" s="586">
        <f>IFERROR(VLOOKUP(L1509,REAJUSTE!$O:$R,4,FALSE),"")</f>
        <v>1.0249999999999999</v>
      </c>
    </row>
    <row r="1510" spans="1:13" ht="24.95" customHeight="1" x14ac:dyDescent="0.2">
      <c r="A1510" s="366">
        <v>10762</v>
      </c>
      <c r="B1510" s="34" t="s">
        <v>15829</v>
      </c>
      <c r="C1510" s="370" t="s">
        <v>3688</v>
      </c>
      <c r="D1510" s="588">
        <f t="shared" si="33"/>
        <v>52.18</v>
      </c>
      <c r="I1510" s="367">
        <v>50.91</v>
      </c>
      <c r="J1510" s="367"/>
      <c r="L1510" s="585" t="s">
        <v>3874</v>
      </c>
      <c r="M1510" s="586">
        <f>IFERROR(VLOOKUP(L1510,REAJUSTE!$O:$R,4,FALSE),"")</f>
        <v>1.0249999999999999</v>
      </c>
    </row>
    <row r="1511" spans="1:13" ht="24.95" customHeight="1" x14ac:dyDescent="0.2">
      <c r="A1511" s="366">
        <v>10574</v>
      </c>
      <c r="B1511" s="34" t="s">
        <v>15830</v>
      </c>
      <c r="C1511" s="370" t="s">
        <v>175</v>
      </c>
      <c r="D1511" s="588">
        <f t="shared" si="33"/>
        <v>1.24</v>
      </c>
      <c r="I1511" s="367">
        <v>1.21</v>
      </c>
      <c r="J1511" s="367"/>
      <c r="L1511" s="585" t="s">
        <v>3874</v>
      </c>
      <c r="M1511" s="586">
        <f>IFERROR(VLOOKUP(L1511,REAJUSTE!$O:$R,4,FALSE),"")</f>
        <v>1.0249999999999999</v>
      </c>
    </row>
    <row r="1512" spans="1:13" ht="24.95" customHeight="1" x14ac:dyDescent="0.2">
      <c r="A1512" s="366">
        <v>10557</v>
      </c>
      <c r="B1512" s="34" t="s">
        <v>15831</v>
      </c>
      <c r="C1512" s="370" t="s">
        <v>741</v>
      </c>
      <c r="D1512" s="588">
        <f t="shared" si="33"/>
        <v>7.94</v>
      </c>
      <c r="I1512" s="367">
        <v>7.75</v>
      </c>
      <c r="J1512" s="367"/>
      <c r="L1512" s="585" t="s">
        <v>3874</v>
      </c>
      <c r="M1512" s="586">
        <f>IFERROR(VLOOKUP(L1512,REAJUSTE!$O:$R,4,FALSE),"")</f>
        <v>1.0249999999999999</v>
      </c>
    </row>
    <row r="1513" spans="1:13" ht="24.95" customHeight="1" x14ac:dyDescent="0.2">
      <c r="A1513" s="366">
        <v>10785</v>
      </c>
      <c r="B1513" s="34" t="s">
        <v>15832</v>
      </c>
      <c r="C1513" s="370" t="s">
        <v>2888</v>
      </c>
      <c r="D1513" s="588">
        <f t="shared" si="33"/>
        <v>9.84</v>
      </c>
      <c r="I1513" s="367">
        <v>9.6</v>
      </c>
      <c r="J1513" s="367"/>
      <c r="L1513" s="585" t="s">
        <v>3874</v>
      </c>
      <c r="M1513" s="586">
        <f>IFERROR(VLOOKUP(L1513,REAJUSTE!$O:$R,4,FALSE),"")</f>
        <v>1.0249999999999999</v>
      </c>
    </row>
    <row r="1514" spans="1:13" ht="24.95" customHeight="1" x14ac:dyDescent="0.2">
      <c r="A1514" s="366">
        <v>10035</v>
      </c>
      <c r="B1514" s="34" t="s">
        <v>15833</v>
      </c>
      <c r="C1514" s="370" t="s">
        <v>2888</v>
      </c>
      <c r="D1514" s="588">
        <f t="shared" si="33"/>
        <v>3.53</v>
      </c>
      <c r="I1514" s="367">
        <v>3.44</v>
      </c>
      <c r="J1514" s="367"/>
      <c r="L1514" s="585" t="s">
        <v>3874</v>
      </c>
      <c r="M1514" s="586">
        <f>IFERROR(VLOOKUP(L1514,REAJUSTE!$O:$R,4,FALSE),"")</f>
        <v>1.0249999999999999</v>
      </c>
    </row>
    <row r="1515" spans="1:13" ht="24.95" customHeight="1" x14ac:dyDescent="0.2">
      <c r="A1515" s="366">
        <v>10591</v>
      </c>
      <c r="B1515" s="34" t="s">
        <v>15834</v>
      </c>
      <c r="C1515" s="370" t="s">
        <v>15528</v>
      </c>
      <c r="D1515" s="588">
        <f t="shared" si="33"/>
        <v>307.5</v>
      </c>
      <c r="I1515" s="367">
        <v>300</v>
      </c>
      <c r="J1515" s="367"/>
      <c r="L1515" s="585" t="s">
        <v>3874</v>
      </c>
      <c r="M1515" s="586">
        <f>IFERROR(VLOOKUP(L1515,REAJUSTE!$O:$R,4,FALSE),"")</f>
        <v>1.0249999999999999</v>
      </c>
    </row>
    <row r="1516" spans="1:13" ht="24.95" customHeight="1" x14ac:dyDescent="0.2">
      <c r="A1516" s="366">
        <v>10634</v>
      </c>
      <c r="B1516" s="34" t="s">
        <v>15835</v>
      </c>
      <c r="C1516" s="370" t="s">
        <v>15528</v>
      </c>
      <c r="D1516" s="588">
        <f t="shared" si="33"/>
        <v>157</v>
      </c>
      <c r="I1516" s="367">
        <v>153.16999999999999</v>
      </c>
      <c r="J1516" s="367"/>
      <c r="L1516" s="585" t="s">
        <v>3874</v>
      </c>
      <c r="M1516" s="586">
        <f>IFERROR(VLOOKUP(L1516,REAJUSTE!$O:$R,4,FALSE),"")</f>
        <v>1.0249999999999999</v>
      </c>
    </row>
    <row r="1517" spans="1:13" ht="24.95" customHeight="1" x14ac:dyDescent="0.2">
      <c r="A1517" s="366">
        <v>10578</v>
      </c>
      <c r="B1517" s="34" t="s">
        <v>15836</v>
      </c>
      <c r="C1517" s="370" t="s">
        <v>15528</v>
      </c>
      <c r="D1517" s="588">
        <f t="shared" si="33"/>
        <v>1776.01</v>
      </c>
      <c r="I1517" s="368">
        <v>1732.69</v>
      </c>
      <c r="J1517" s="368"/>
      <c r="L1517" s="585" t="s">
        <v>3874</v>
      </c>
      <c r="M1517" s="586">
        <f>IFERROR(VLOOKUP(L1517,REAJUSTE!$O:$R,4,FALSE),"")</f>
        <v>1.0249999999999999</v>
      </c>
    </row>
    <row r="1518" spans="1:13" ht="24.95" customHeight="1" x14ac:dyDescent="0.2">
      <c r="A1518" s="366">
        <v>10579</v>
      </c>
      <c r="B1518" s="34" t="s">
        <v>15837</v>
      </c>
      <c r="C1518" s="370" t="s">
        <v>15528</v>
      </c>
      <c r="D1518" s="588">
        <f t="shared" si="33"/>
        <v>1769.7</v>
      </c>
      <c r="I1518" s="368">
        <v>1726.54</v>
      </c>
      <c r="J1518" s="368"/>
      <c r="L1518" s="585" t="s">
        <v>3874</v>
      </c>
      <c r="M1518" s="586">
        <f>IFERROR(VLOOKUP(L1518,REAJUSTE!$O:$R,4,FALSE),"")</f>
        <v>1.0249999999999999</v>
      </c>
    </row>
    <row r="1519" spans="1:13" ht="24.95" customHeight="1" x14ac:dyDescent="0.2">
      <c r="A1519" s="366">
        <v>11490</v>
      </c>
      <c r="B1519" s="34" t="s">
        <v>15838</v>
      </c>
      <c r="C1519" s="370" t="s">
        <v>15528</v>
      </c>
      <c r="D1519" s="588">
        <f t="shared" si="33"/>
        <v>3931.58</v>
      </c>
      <c r="I1519" s="368">
        <v>3835.69</v>
      </c>
      <c r="J1519" s="368"/>
      <c r="L1519" s="585" t="s">
        <v>3874</v>
      </c>
      <c r="M1519" s="586">
        <f>IFERROR(VLOOKUP(L1519,REAJUSTE!$O:$R,4,FALSE),"")</f>
        <v>1.0249999999999999</v>
      </c>
    </row>
    <row r="1520" spans="1:13" ht="24.95" customHeight="1" x14ac:dyDescent="0.2">
      <c r="A1520" s="366">
        <v>10587</v>
      </c>
      <c r="B1520" s="34" t="s">
        <v>15839</v>
      </c>
      <c r="C1520" s="370" t="s">
        <v>15528</v>
      </c>
      <c r="D1520" s="588">
        <f t="shared" si="33"/>
        <v>1741.93</v>
      </c>
      <c r="I1520" s="368">
        <v>1699.44</v>
      </c>
      <c r="J1520" s="368"/>
      <c r="L1520" s="585" t="s">
        <v>3874</v>
      </c>
      <c r="M1520" s="586">
        <f>IFERROR(VLOOKUP(L1520,REAJUSTE!$O:$R,4,FALSE),"")</f>
        <v>1.0249999999999999</v>
      </c>
    </row>
    <row r="1521" spans="1:13" ht="24.95" customHeight="1" x14ac:dyDescent="0.2">
      <c r="A1521" s="366">
        <v>10589</v>
      </c>
      <c r="B1521" s="34" t="s">
        <v>15840</v>
      </c>
      <c r="C1521" s="370" t="s">
        <v>15528</v>
      </c>
      <c r="D1521" s="588">
        <f t="shared" si="33"/>
        <v>3818.93</v>
      </c>
      <c r="I1521" s="368">
        <v>3725.79</v>
      </c>
      <c r="J1521" s="368"/>
      <c r="L1521" s="585" t="s">
        <v>3874</v>
      </c>
      <c r="M1521" s="586">
        <f>IFERROR(VLOOKUP(L1521,REAJUSTE!$O:$R,4,FALSE),"")</f>
        <v>1.0249999999999999</v>
      </c>
    </row>
    <row r="1522" spans="1:13" ht="24.95" customHeight="1" x14ac:dyDescent="0.2">
      <c r="A1522" s="366">
        <v>10590</v>
      </c>
      <c r="B1522" s="34" t="s">
        <v>15841</v>
      </c>
      <c r="C1522" s="370" t="s">
        <v>15528</v>
      </c>
      <c r="D1522" s="588">
        <f t="shared" si="33"/>
        <v>3032.69</v>
      </c>
      <c r="I1522" s="368">
        <v>2958.72</v>
      </c>
      <c r="J1522" s="368"/>
      <c r="L1522" s="585" t="s">
        <v>3874</v>
      </c>
      <c r="M1522" s="586">
        <f>IFERROR(VLOOKUP(L1522,REAJUSTE!$O:$R,4,FALSE),"")</f>
        <v>1.0249999999999999</v>
      </c>
    </row>
    <row r="1523" spans="1:13" ht="24.95" customHeight="1" x14ac:dyDescent="0.2">
      <c r="A1523" s="366">
        <v>10588</v>
      </c>
      <c r="B1523" s="34" t="s">
        <v>15842</v>
      </c>
      <c r="C1523" s="370" t="s">
        <v>15528</v>
      </c>
      <c r="D1523" s="588">
        <f t="shared" si="33"/>
        <v>2470.88</v>
      </c>
      <c r="I1523" s="368">
        <v>2410.61</v>
      </c>
      <c r="J1523" s="368"/>
      <c r="L1523" s="585" t="s">
        <v>3874</v>
      </c>
      <c r="M1523" s="586">
        <f>IFERROR(VLOOKUP(L1523,REAJUSTE!$O:$R,4,FALSE),"")</f>
        <v>1.0249999999999999</v>
      </c>
    </row>
    <row r="1524" spans="1:13" ht="24.95" customHeight="1" x14ac:dyDescent="0.2">
      <c r="A1524" s="366">
        <v>10595</v>
      </c>
      <c r="B1524" s="34" t="s">
        <v>15843</v>
      </c>
      <c r="C1524" s="370" t="s">
        <v>15528</v>
      </c>
      <c r="D1524" s="588">
        <f t="shared" si="33"/>
        <v>58.22</v>
      </c>
      <c r="I1524" s="367">
        <v>56.8</v>
      </c>
      <c r="J1524" s="367"/>
      <c r="L1524" s="585" t="s">
        <v>3874</v>
      </c>
      <c r="M1524" s="586">
        <f>IFERROR(VLOOKUP(L1524,REAJUSTE!$O:$R,4,FALSE),"")</f>
        <v>1.0249999999999999</v>
      </c>
    </row>
    <row r="1525" spans="1:13" ht="24.95" customHeight="1" x14ac:dyDescent="0.2">
      <c r="A1525" s="366">
        <v>10581</v>
      </c>
      <c r="B1525" s="34" t="s">
        <v>15844</v>
      </c>
      <c r="C1525" s="370" t="s">
        <v>15528</v>
      </c>
      <c r="D1525" s="588">
        <f t="shared" si="33"/>
        <v>531.78</v>
      </c>
      <c r="I1525" s="367">
        <v>518.80999999999995</v>
      </c>
      <c r="J1525" s="367"/>
      <c r="L1525" s="585" t="s">
        <v>3874</v>
      </c>
      <c r="M1525" s="586">
        <f>IFERROR(VLOOKUP(L1525,REAJUSTE!$O:$R,4,FALSE),"")</f>
        <v>1.0249999999999999</v>
      </c>
    </row>
    <row r="1526" spans="1:13" ht="24.95" customHeight="1" x14ac:dyDescent="0.2">
      <c r="A1526" s="366">
        <v>10582</v>
      </c>
      <c r="B1526" s="34" t="s">
        <v>15845</v>
      </c>
      <c r="C1526" s="370" t="s">
        <v>15528</v>
      </c>
      <c r="D1526" s="588">
        <f t="shared" si="33"/>
        <v>761.11</v>
      </c>
      <c r="I1526" s="367">
        <v>742.55</v>
      </c>
      <c r="J1526" s="367"/>
      <c r="L1526" s="585" t="s">
        <v>3874</v>
      </c>
      <c r="M1526" s="586">
        <f>IFERROR(VLOOKUP(L1526,REAJUSTE!$O:$R,4,FALSE),"")</f>
        <v>1.0249999999999999</v>
      </c>
    </row>
    <row r="1527" spans="1:13" ht="24.95" customHeight="1" x14ac:dyDescent="0.2">
      <c r="A1527" s="366">
        <v>10583</v>
      </c>
      <c r="B1527" s="34" t="s">
        <v>15846</v>
      </c>
      <c r="C1527" s="370" t="s">
        <v>15528</v>
      </c>
      <c r="D1527" s="588">
        <f t="shared" si="33"/>
        <v>776.39</v>
      </c>
      <c r="I1527" s="367">
        <v>757.45</v>
      </c>
      <c r="J1527" s="367"/>
      <c r="L1527" s="585" t="s">
        <v>3874</v>
      </c>
      <c r="M1527" s="586">
        <f>IFERROR(VLOOKUP(L1527,REAJUSTE!$O:$R,4,FALSE),"")</f>
        <v>1.0249999999999999</v>
      </c>
    </row>
    <row r="1528" spans="1:13" ht="24.95" customHeight="1" x14ac:dyDescent="0.2">
      <c r="A1528" s="366">
        <v>10580</v>
      </c>
      <c r="B1528" s="34" t="s">
        <v>15847</v>
      </c>
      <c r="C1528" s="370" t="s">
        <v>15528</v>
      </c>
      <c r="D1528" s="588">
        <f t="shared" si="33"/>
        <v>2029.73</v>
      </c>
      <c r="I1528" s="368">
        <v>1980.22</v>
      </c>
      <c r="J1528" s="368"/>
      <c r="L1528" s="585" t="s">
        <v>3874</v>
      </c>
      <c r="M1528" s="586">
        <f>IFERROR(VLOOKUP(L1528,REAJUSTE!$O:$R,4,FALSE),"")</f>
        <v>1.0249999999999999</v>
      </c>
    </row>
    <row r="1529" spans="1:13" ht="24.95" customHeight="1" x14ac:dyDescent="0.2">
      <c r="A1529" s="366">
        <v>10586</v>
      </c>
      <c r="B1529" s="34" t="s">
        <v>15848</v>
      </c>
      <c r="C1529" s="370" t="s">
        <v>15528</v>
      </c>
      <c r="D1529" s="588">
        <f t="shared" si="33"/>
        <v>3335.67</v>
      </c>
      <c r="I1529" s="368">
        <v>3254.31</v>
      </c>
      <c r="J1529" s="368"/>
      <c r="L1529" s="585" t="s">
        <v>3874</v>
      </c>
      <c r="M1529" s="586">
        <f>IFERROR(VLOOKUP(L1529,REAJUSTE!$O:$R,4,FALSE),"")</f>
        <v>1.0249999999999999</v>
      </c>
    </row>
    <row r="1530" spans="1:13" ht="24.95" customHeight="1" x14ac:dyDescent="0.2">
      <c r="A1530" s="366">
        <v>10585</v>
      </c>
      <c r="B1530" s="34" t="s">
        <v>19118</v>
      </c>
      <c r="C1530" s="370" t="s">
        <v>15528</v>
      </c>
      <c r="D1530" s="588">
        <f t="shared" si="33"/>
        <v>2319.71</v>
      </c>
      <c r="I1530" s="368">
        <v>2263.13</v>
      </c>
      <c r="J1530" s="368"/>
      <c r="L1530" s="585" t="s">
        <v>3874</v>
      </c>
      <c r="M1530" s="586">
        <f>IFERROR(VLOOKUP(L1530,REAJUSTE!$O:$R,4,FALSE),"")</f>
        <v>1.0249999999999999</v>
      </c>
    </row>
    <row r="1531" spans="1:13" ht="24.95" customHeight="1" x14ac:dyDescent="0.2">
      <c r="A1531" s="366">
        <v>10592</v>
      </c>
      <c r="B1531" s="34" t="s">
        <v>19119</v>
      </c>
      <c r="C1531" s="370" t="s">
        <v>15528</v>
      </c>
      <c r="D1531" s="588">
        <f t="shared" si="33"/>
        <v>294.69</v>
      </c>
      <c r="I1531" s="367">
        <v>287.5</v>
      </c>
      <c r="J1531" s="367"/>
      <c r="L1531" s="585" t="s">
        <v>3874</v>
      </c>
      <c r="M1531" s="586">
        <f>IFERROR(VLOOKUP(L1531,REAJUSTE!$O:$R,4,FALSE),"")</f>
        <v>1.0249999999999999</v>
      </c>
    </row>
    <row r="1532" spans="1:13" ht="24.95" customHeight="1" x14ac:dyDescent="0.2">
      <c r="A1532" s="366">
        <v>10662</v>
      </c>
      <c r="B1532" s="34" t="s">
        <v>15849</v>
      </c>
      <c r="C1532" s="370" t="s">
        <v>15307</v>
      </c>
      <c r="D1532" s="588">
        <f t="shared" si="33"/>
        <v>6.2</v>
      </c>
      <c r="I1532" s="367">
        <v>6.05</v>
      </c>
      <c r="J1532" s="367"/>
      <c r="L1532" s="585" t="s">
        <v>3874</v>
      </c>
      <c r="M1532" s="586">
        <f>IFERROR(VLOOKUP(L1532,REAJUSTE!$O:$R,4,FALSE),"")</f>
        <v>1.0249999999999999</v>
      </c>
    </row>
    <row r="1533" spans="1:13" ht="24.95" customHeight="1" x14ac:dyDescent="0.2">
      <c r="A1533" s="366">
        <v>10659</v>
      </c>
      <c r="B1533" s="34" t="s">
        <v>15850</v>
      </c>
      <c r="C1533" s="370" t="s">
        <v>15307</v>
      </c>
      <c r="D1533" s="588">
        <f t="shared" si="33"/>
        <v>4.8499999999999996</v>
      </c>
      <c r="I1533" s="367">
        <v>4.7300000000000004</v>
      </c>
      <c r="J1533" s="367"/>
      <c r="L1533" s="585" t="s">
        <v>3874</v>
      </c>
      <c r="M1533" s="586">
        <f>IFERROR(VLOOKUP(L1533,REAJUSTE!$O:$R,4,FALSE),"")</f>
        <v>1.0249999999999999</v>
      </c>
    </row>
    <row r="1534" spans="1:13" ht="24.95" customHeight="1" x14ac:dyDescent="0.2">
      <c r="A1534" s="366">
        <v>10650</v>
      </c>
      <c r="B1534" s="34" t="s">
        <v>19120</v>
      </c>
      <c r="C1534" s="370" t="s">
        <v>15307</v>
      </c>
      <c r="D1534" s="588">
        <f t="shared" si="33"/>
        <v>30.74</v>
      </c>
      <c r="I1534" s="367">
        <v>29.99</v>
      </c>
      <c r="J1534" s="367"/>
      <c r="L1534" s="585" t="s">
        <v>3874</v>
      </c>
      <c r="M1534" s="586">
        <f>IFERROR(VLOOKUP(L1534,REAJUSTE!$O:$R,4,FALSE),"")</f>
        <v>1.0249999999999999</v>
      </c>
    </row>
    <row r="1535" spans="1:13" ht="24.95" customHeight="1" x14ac:dyDescent="0.2">
      <c r="A1535" s="366">
        <v>10675</v>
      </c>
      <c r="B1535" s="34" t="s">
        <v>19121</v>
      </c>
      <c r="C1535" s="370" t="s">
        <v>15307</v>
      </c>
      <c r="D1535" s="588">
        <f t="shared" si="33"/>
        <v>1111.1400000000001</v>
      </c>
      <c r="I1535" s="368">
        <v>1084.04</v>
      </c>
      <c r="J1535" s="368"/>
      <c r="L1535" s="585" t="s">
        <v>3874</v>
      </c>
      <c r="M1535" s="586">
        <f>IFERROR(VLOOKUP(L1535,REAJUSTE!$O:$R,4,FALSE),"")</f>
        <v>1.0249999999999999</v>
      </c>
    </row>
    <row r="1536" spans="1:13" ht="24.95" customHeight="1" x14ac:dyDescent="0.2">
      <c r="A1536" s="366">
        <v>10676</v>
      </c>
      <c r="B1536" s="34" t="s">
        <v>19122</v>
      </c>
      <c r="C1536" s="370" t="s">
        <v>15307</v>
      </c>
      <c r="D1536" s="588">
        <f t="shared" si="33"/>
        <v>1652.32</v>
      </c>
      <c r="I1536" s="368">
        <v>1612.02</v>
      </c>
      <c r="J1536" s="368"/>
      <c r="L1536" s="585" t="s">
        <v>3874</v>
      </c>
      <c r="M1536" s="586">
        <f>IFERROR(VLOOKUP(L1536,REAJUSTE!$O:$R,4,FALSE),"")</f>
        <v>1.0249999999999999</v>
      </c>
    </row>
    <row r="1537" spans="1:13" ht="24.95" customHeight="1" x14ac:dyDescent="0.2">
      <c r="A1537" s="366">
        <v>10677</v>
      </c>
      <c r="B1537" s="34" t="s">
        <v>19123</v>
      </c>
      <c r="C1537" s="370" t="s">
        <v>15307</v>
      </c>
      <c r="D1537" s="588">
        <f t="shared" si="33"/>
        <v>2537.27</v>
      </c>
      <c r="I1537" s="368">
        <v>2475.39</v>
      </c>
      <c r="J1537" s="368"/>
      <c r="L1537" s="585" t="s">
        <v>3874</v>
      </c>
      <c r="M1537" s="586">
        <f>IFERROR(VLOOKUP(L1537,REAJUSTE!$O:$R,4,FALSE),"")</f>
        <v>1.0249999999999999</v>
      </c>
    </row>
    <row r="1538" spans="1:13" ht="24.95" customHeight="1" x14ac:dyDescent="0.2">
      <c r="A1538" s="366">
        <v>10243</v>
      </c>
      <c r="B1538" s="34" t="s">
        <v>15851</v>
      </c>
      <c r="C1538" s="370" t="s">
        <v>15307</v>
      </c>
      <c r="D1538" s="588">
        <f t="shared" si="33"/>
        <v>324.08</v>
      </c>
      <c r="I1538" s="367">
        <v>316.18</v>
      </c>
      <c r="J1538" s="367"/>
      <c r="L1538" s="585" t="s">
        <v>3874</v>
      </c>
      <c r="M1538" s="586">
        <f>IFERROR(VLOOKUP(L1538,REAJUSTE!$O:$R,4,FALSE),"")</f>
        <v>1.0249999999999999</v>
      </c>
    </row>
    <row r="1539" spans="1:13" ht="24.95" customHeight="1" x14ac:dyDescent="0.2">
      <c r="A1539" s="366">
        <v>10670</v>
      </c>
      <c r="B1539" s="34" t="s">
        <v>19124</v>
      </c>
      <c r="C1539" s="370" t="s">
        <v>779</v>
      </c>
      <c r="D1539" s="588">
        <f t="shared" si="33"/>
        <v>3360.71</v>
      </c>
      <c r="I1539" s="368">
        <v>3278.74</v>
      </c>
      <c r="J1539" s="368"/>
      <c r="L1539" s="585" t="s">
        <v>3874</v>
      </c>
      <c r="M1539" s="586">
        <f>IFERROR(VLOOKUP(L1539,REAJUSTE!$O:$R,4,FALSE),"")</f>
        <v>1.0249999999999999</v>
      </c>
    </row>
    <row r="1540" spans="1:13" ht="24.95" customHeight="1" x14ac:dyDescent="0.2">
      <c r="A1540" s="366">
        <v>10857</v>
      </c>
      <c r="B1540" s="34" t="s">
        <v>15852</v>
      </c>
      <c r="C1540" s="370" t="s">
        <v>15307</v>
      </c>
      <c r="D1540" s="588">
        <f t="shared" si="33"/>
        <v>271.01</v>
      </c>
      <c r="I1540" s="367">
        <v>264.39999999999998</v>
      </c>
      <c r="J1540" s="367"/>
      <c r="L1540" s="585" t="s">
        <v>3874</v>
      </c>
      <c r="M1540" s="586">
        <f>IFERROR(VLOOKUP(L1540,REAJUSTE!$O:$R,4,FALSE),"")</f>
        <v>1.0249999999999999</v>
      </c>
    </row>
    <row r="1541" spans="1:13" ht="24.95" customHeight="1" x14ac:dyDescent="0.2">
      <c r="A1541" s="366">
        <v>10367</v>
      </c>
      <c r="B1541" s="34" t="s">
        <v>15853</v>
      </c>
      <c r="C1541" s="370" t="s">
        <v>15854</v>
      </c>
      <c r="D1541" s="588">
        <f t="shared" si="33"/>
        <v>112.75</v>
      </c>
      <c r="I1541" s="367">
        <v>110</v>
      </c>
      <c r="J1541" s="367"/>
      <c r="L1541" s="585" t="s">
        <v>3874</v>
      </c>
      <c r="M1541" s="586">
        <f>IFERROR(VLOOKUP(L1541,REAJUSTE!$O:$R,4,FALSE),"")</f>
        <v>1.0249999999999999</v>
      </c>
    </row>
    <row r="1542" spans="1:13" ht="24.95" customHeight="1" x14ac:dyDescent="0.2">
      <c r="A1542" s="366">
        <v>11571</v>
      </c>
      <c r="B1542" s="34" t="s">
        <v>15855</v>
      </c>
      <c r="C1542" s="370" t="s">
        <v>15307</v>
      </c>
      <c r="D1542" s="588">
        <f t="shared" si="33"/>
        <v>698.6</v>
      </c>
      <c r="I1542" s="367">
        <v>681.56</v>
      </c>
      <c r="J1542" s="367"/>
      <c r="L1542" s="585" t="s">
        <v>3874</v>
      </c>
      <c r="M1542" s="586">
        <f>IFERROR(VLOOKUP(L1542,REAJUSTE!$O:$R,4,FALSE),"")</f>
        <v>1.0249999999999999</v>
      </c>
    </row>
    <row r="1543" spans="1:13" ht="24.95" customHeight="1" x14ac:dyDescent="0.2">
      <c r="A1543" s="366">
        <v>10140</v>
      </c>
      <c r="B1543" s="34" t="s">
        <v>15856</v>
      </c>
      <c r="C1543" s="370" t="s">
        <v>15857</v>
      </c>
      <c r="D1543" s="588">
        <f t="shared" si="33"/>
        <v>340.36</v>
      </c>
      <c r="I1543" s="367">
        <v>332.06</v>
      </c>
      <c r="J1543" s="367"/>
      <c r="L1543" s="585" t="s">
        <v>3874</v>
      </c>
      <c r="M1543" s="586">
        <f>IFERROR(VLOOKUP(L1543,REAJUSTE!$O:$R,4,FALSE),"")</f>
        <v>1.0249999999999999</v>
      </c>
    </row>
    <row r="1544" spans="1:13" ht="24.95" customHeight="1" x14ac:dyDescent="0.2">
      <c r="A1544" s="366">
        <v>10626</v>
      </c>
      <c r="B1544" s="34" t="s">
        <v>15858</v>
      </c>
      <c r="C1544" s="370" t="s">
        <v>175</v>
      </c>
      <c r="D1544" s="588">
        <f t="shared" si="33"/>
        <v>9.4700000000000006</v>
      </c>
      <c r="I1544" s="367">
        <v>9.24</v>
      </c>
      <c r="J1544" s="367"/>
      <c r="L1544" s="585" t="s">
        <v>3874</v>
      </c>
      <c r="M1544" s="586">
        <f>IFERROR(VLOOKUP(L1544,REAJUSTE!$O:$R,4,FALSE),"")</f>
        <v>1.0249999999999999</v>
      </c>
    </row>
    <row r="1545" spans="1:13" ht="24.95" customHeight="1" x14ac:dyDescent="0.2">
      <c r="A1545" s="366">
        <v>10639</v>
      </c>
      <c r="B1545" s="34" t="s">
        <v>15859</v>
      </c>
      <c r="C1545" s="370" t="s">
        <v>3688</v>
      </c>
      <c r="D1545" s="588">
        <f t="shared" si="33"/>
        <v>10.4</v>
      </c>
      <c r="I1545" s="367">
        <v>10.15</v>
      </c>
      <c r="J1545" s="367"/>
      <c r="L1545" s="585" t="s">
        <v>3874</v>
      </c>
      <c r="M1545" s="586">
        <f>IFERROR(VLOOKUP(L1545,REAJUSTE!$O:$R,4,FALSE),"")</f>
        <v>1.0249999999999999</v>
      </c>
    </row>
    <row r="1546" spans="1:13" ht="24.95" customHeight="1" x14ac:dyDescent="0.2">
      <c r="A1546" s="366">
        <v>10640</v>
      </c>
      <c r="B1546" s="34" t="s">
        <v>15860</v>
      </c>
      <c r="C1546" s="370" t="s">
        <v>3688</v>
      </c>
      <c r="D1546" s="588">
        <f t="shared" si="33"/>
        <v>10.77</v>
      </c>
      <c r="I1546" s="367">
        <v>10.51</v>
      </c>
      <c r="J1546" s="367"/>
      <c r="L1546" s="585" t="s">
        <v>3874</v>
      </c>
      <c r="M1546" s="586">
        <f>IFERROR(VLOOKUP(L1546,REAJUSTE!$O:$R,4,FALSE),"")</f>
        <v>1.0249999999999999</v>
      </c>
    </row>
    <row r="1547" spans="1:13" ht="24.95" customHeight="1" x14ac:dyDescent="0.2">
      <c r="A1547" s="366">
        <v>10641</v>
      </c>
      <c r="B1547" s="34" t="s">
        <v>15861</v>
      </c>
      <c r="C1547" s="370" t="s">
        <v>3688</v>
      </c>
      <c r="D1547" s="588">
        <f t="shared" si="33"/>
        <v>11.93</v>
      </c>
      <c r="I1547" s="367">
        <v>11.64</v>
      </c>
      <c r="J1547" s="367"/>
      <c r="L1547" s="585" t="s">
        <v>3874</v>
      </c>
      <c r="M1547" s="586">
        <f>IFERROR(VLOOKUP(L1547,REAJUSTE!$O:$R,4,FALSE),"")</f>
        <v>1.0249999999999999</v>
      </c>
    </row>
    <row r="1548" spans="1:13" ht="24.95" customHeight="1" x14ac:dyDescent="0.2">
      <c r="A1548" s="366">
        <v>10138</v>
      </c>
      <c r="B1548" s="34" t="s">
        <v>15862</v>
      </c>
      <c r="C1548" s="370" t="s">
        <v>15857</v>
      </c>
      <c r="D1548" s="588">
        <f t="shared" si="33"/>
        <v>517.52</v>
      </c>
      <c r="I1548" s="367">
        <v>504.9</v>
      </c>
      <c r="J1548" s="367"/>
      <c r="L1548" s="585" t="s">
        <v>3874</v>
      </c>
      <c r="M1548" s="586">
        <f>IFERROR(VLOOKUP(L1548,REAJUSTE!$O:$R,4,FALSE),"")</f>
        <v>1.0249999999999999</v>
      </c>
    </row>
    <row r="1549" spans="1:13" ht="24.95" customHeight="1" x14ac:dyDescent="0.2">
      <c r="A1549" s="366">
        <v>10134</v>
      </c>
      <c r="B1549" s="34" t="s">
        <v>15863</v>
      </c>
      <c r="C1549" s="370" t="s">
        <v>175</v>
      </c>
      <c r="D1549" s="588">
        <f t="shared" si="33"/>
        <v>10.49</v>
      </c>
      <c r="I1549" s="367">
        <v>10.23</v>
      </c>
      <c r="J1549" s="367"/>
      <c r="L1549" s="585" t="s">
        <v>3874</v>
      </c>
      <c r="M1549" s="586">
        <f>IFERROR(VLOOKUP(L1549,REAJUSTE!$O:$R,4,FALSE),"")</f>
        <v>1.0249999999999999</v>
      </c>
    </row>
    <row r="1550" spans="1:13" ht="24.95" customHeight="1" x14ac:dyDescent="0.2">
      <c r="A1550" s="366">
        <v>10112</v>
      </c>
      <c r="B1550" s="34" t="s">
        <v>15864</v>
      </c>
      <c r="C1550" s="370" t="s">
        <v>741</v>
      </c>
      <c r="D1550" s="588">
        <f t="shared" si="33"/>
        <v>59.52</v>
      </c>
      <c r="I1550" s="367">
        <v>58.07</v>
      </c>
      <c r="J1550" s="367"/>
      <c r="L1550" s="585" t="s">
        <v>3874</v>
      </c>
      <c r="M1550" s="586">
        <f>IFERROR(VLOOKUP(L1550,REAJUSTE!$O:$R,4,FALSE),"")</f>
        <v>1.0249999999999999</v>
      </c>
    </row>
    <row r="1551" spans="1:13" ht="24.95" customHeight="1" x14ac:dyDescent="0.2">
      <c r="A1551" s="366">
        <v>10109</v>
      </c>
      <c r="B1551" s="34" t="s">
        <v>15865</v>
      </c>
      <c r="C1551" s="370" t="s">
        <v>15866</v>
      </c>
      <c r="D1551" s="588">
        <f t="shared" si="33"/>
        <v>62</v>
      </c>
      <c r="I1551" s="367">
        <v>60.49</v>
      </c>
      <c r="J1551" s="367"/>
      <c r="L1551" s="585" t="s">
        <v>3874</v>
      </c>
      <c r="M1551" s="586">
        <f>IFERROR(VLOOKUP(L1551,REAJUSTE!$O:$R,4,FALSE),"")</f>
        <v>1.0249999999999999</v>
      </c>
    </row>
    <row r="1552" spans="1:13" ht="24.95" customHeight="1" x14ac:dyDescent="0.2">
      <c r="A1552" s="366">
        <v>10107</v>
      </c>
      <c r="B1552" s="34" t="s">
        <v>15867</v>
      </c>
      <c r="C1552" s="370" t="s">
        <v>741</v>
      </c>
      <c r="D1552" s="588">
        <f t="shared" si="33"/>
        <v>52.08</v>
      </c>
      <c r="I1552" s="367">
        <v>50.81</v>
      </c>
      <c r="J1552" s="367"/>
      <c r="L1552" s="585" t="s">
        <v>3874</v>
      </c>
      <c r="M1552" s="586">
        <f>IFERROR(VLOOKUP(L1552,REAJUSTE!$O:$R,4,FALSE),"")</f>
        <v>1.0249999999999999</v>
      </c>
    </row>
    <row r="1553" spans="1:13" ht="24.95" customHeight="1" x14ac:dyDescent="0.2">
      <c r="A1553" s="366">
        <v>10110</v>
      </c>
      <c r="B1553" s="34" t="s">
        <v>15868</v>
      </c>
      <c r="C1553" s="370" t="s">
        <v>15866</v>
      </c>
      <c r="D1553" s="588">
        <f t="shared" si="33"/>
        <v>66.959999999999994</v>
      </c>
      <c r="I1553" s="367">
        <v>65.33</v>
      </c>
      <c r="J1553" s="367"/>
      <c r="L1553" s="585" t="s">
        <v>3874</v>
      </c>
      <c r="M1553" s="586">
        <f>IFERROR(VLOOKUP(L1553,REAJUSTE!$O:$R,4,FALSE),"")</f>
        <v>1.0249999999999999</v>
      </c>
    </row>
    <row r="1554" spans="1:13" ht="24.95" customHeight="1" x14ac:dyDescent="0.2">
      <c r="A1554" s="366">
        <v>10111</v>
      </c>
      <c r="B1554" s="34" t="s">
        <v>15869</v>
      </c>
      <c r="C1554" s="370" t="s">
        <v>15866</v>
      </c>
      <c r="D1554" s="588">
        <f t="shared" si="33"/>
        <v>39.69</v>
      </c>
      <c r="I1554" s="367">
        <v>38.72</v>
      </c>
      <c r="J1554" s="367"/>
      <c r="L1554" s="585" t="s">
        <v>3874</v>
      </c>
      <c r="M1554" s="586">
        <f>IFERROR(VLOOKUP(L1554,REAJUSTE!$O:$R,4,FALSE),"")</f>
        <v>1.0249999999999999</v>
      </c>
    </row>
    <row r="1555" spans="1:13" ht="24.95" customHeight="1" x14ac:dyDescent="0.2">
      <c r="A1555" s="366">
        <v>10657</v>
      </c>
      <c r="B1555" s="34" t="s">
        <v>15870</v>
      </c>
      <c r="C1555" s="370" t="s">
        <v>175</v>
      </c>
      <c r="D1555" s="588">
        <f t="shared" ref="D1555:D1618" si="34">IFERROR(ROUND(I1555*M1555,2),"")</f>
        <v>3.59</v>
      </c>
      <c r="I1555" s="367">
        <v>3.5</v>
      </c>
      <c r="J1555" s="367"/>
      <c r="L1555" s="585" t="s">
        <v>3874</v>
      </c>
      <c r="M1555" s="586">
        <f>IFERROR(VLOOKUP(L1555,REAJUSTE!$O:$R,4,FALSE),"")</f>
        <v>1.0249999999999999</v>
      </c>
    </row>
    <row r="1556" spans="1:13" ht="24.95" customHeight="1" x14ac:dyDescent="0.2">
      <c r="A1556" s="366">
        <v>10564</v>
      </c>
      <c r="B1556" s="34" t="s">
        <v>15871</v>
      </c>
      <c r="C1556" s="370" t="s">
        <v>741</v>
      </c>
      <c r="D1556" s="588">
        <f t="shared" si="34"/>
        <v>5.91</v>
      </c>
      <c r="I1556" s="367">
        <v>5.77</v>
      </c>
      <c r="J1556" s="367"/>
      <c r="L1556" s="585" t="s">
        <v>3874</v>
      </c>
      <c r="M1556" s="586">
        <f>IFERROR(VLOOKUP(L1556,REAJUSTE!$O:$R,4,FALSE),"")</f>
        <v>1.0249999999999999</v>
      </c>
    </row>
    <row r="1557" spans="1:13" ht="24.95" customHeight="1" x14ac:dyDescent="0.2">
      <c r="A1557" s="366">
        <v>10605</v>
      </c>
      <c r="B1557" s="34" t="s">
        <v>15872</v>
      </c>
      <c r="C1557" s="370" t="s">
        <v>779</v>
      </c>
      <c r="D1557" s="588">
        <f t="shared" si="34"/>
        <v>4037.8</v>
      </c>
      <c r="I1557" s="368">
        <v>3939.32</v>
      </c>
      <c r="J1557" s="368"/>
      <c r="L1557" s="585" t="s">
        <v>3874</v>
      </c>
      <c r="M1557" s="586">
        <f>IFERROR(VLOOKUP(L1557,REAJUSTE!$O:$R,4,FALSE),"")</f>
        <v>1.0249999999999999</v>
      </c>
    </row>
    <row r="1558" spans="1:13" ht="24.95" customHeight="1" x14ac:dyDescent="0.2">
      <c r="A1558" s="366">
        <v>10606</v>
      </c>
      <c r="B1558" s="34" t="s">
        <v>15873</v>
      </c>
      <c r="C1558" s="370" t="s">
        <v>779</v>
      </c>
      <c r="D1558" s="588">
        <f t="shared" si="34"/>
        <v>4551.71</v>
      </c>
      <c r="I1558" s="368">
        <v>4440.6899999999996</v>
      </c>
      <c r="J1558" s="368"/>
      <c r="L1558" s="585" t="s">
        <v>3874</v>
      </c>
      <c r="M1558" s="586">
        <f>IFERROR(VLOOKUP(L1558,REAJUSTE!$O:$R,4,FALSE),"")</f>
        <v>1.0249999999999999</v>
      </c>
    </row>
    <row r="1559" spans="1:13" ht="24.95" customHeight="1" x14ac:dyDescent="0.2">
      <c r="A1559" s="366">
        <v>10607</v>
      </c>
      <c r="B1559" s="34" t="s">
        <v>15874</v>
      </c>
      <c r="C1559" s="370" t="s">
        <v>779</v>
      </c>
      <c r="D1559" s="588">
        <f t="shared" si="34"/>
        <v>5303.71</v>
      </c>
      <c r="I1559" s="368">
        <v>5174.3500000000004</v>
      </c>
      <c r="J1559" s="368"/>
      <c r="L1559" s="585" t="s">
        <v>3874</v>
      </c>
      <c r="M1559" s="586">
        <f>IFERROR(VLOOKUP(L1559,REAJUSTE!$O:$R,4,FALSE),"")</f>
        <v>1.0249999999999999</v>
      </c>
    </row>
    <row r="1560" spans="1:13" ht="24.95" customHeight="1" x14ac:dyDescent="0.2">
      <c r="A1560" s="366">
        <v>10608</v>
      </c>
      <c r="B1560" s="34" t="s">
        <v>15875</v>
      </c>
      <c r="C1560" s="370" t="s">
        <v>779</v>
      </c>
      <c r="D1560" s="588">
        <f t="shared" si="34"/>
        <v>6672.79</v>
      </c>
      <c r="I1560" s="368">
        <v>6510.04</v>
      </c>
      <c r="J1560" s="368"/>
      <c r="L1560" s="585" t="s">
        <v>3874</v>
      </c>
      <c r="M1560" s="586">
        <f>IFERROR(VLOOKUP(L1560,REAJUSTE!$O:$R,4,FALSE),"")</f>
        <v>1.0249999999999999</v>
      </c>
    </row>
    <row r="1561" spans="1:13" ht="24.95" customHeight="1" x14ac:dyDescent="0.2">
      <c r="A1561" s="366">
        <v>10609</v>
      </c>
      <c r="B1561" s="34" t="s">
        <v>15876</v>
      </c>
      <c r="C1561" s="370" t="s">
        <v>779</v>
      </c>
      <c r="D1561" s="588">
        <f t="shared" si="34"/>
        <v>7424.8</v>
      </c>
      <c r="I1561" s="368">
        <v>7243.71</v>
      </c>
      <c r="J1561" s="368"/>
      <c r="L1561" s="585" t="s">
        <v>3874</v>
      </c>
      <c r="M1561" s="586">
        <f>IFERROR(VLOOKUP(L1561,REAJUSTE!$O:$R,4,FALSE),"")</f>
        <v>1.0249999999999999</v>
      </c>
    </row>
    <row r="1562" spans="1:13" ht="24.95" customHeight="1" x14ac:dyDescent="0.2">
      <c r="A1562" s="366">
        <v>10610</v>
      </c>
      <c r="B1562" s="34" t="s">
        <v>15877</v>
      </c>
      <c r="C1562" s="370" t="s">
        <v>779</v>
      </c>
      <c r="D1562" s="588">
        <f t="shared" si="34"/>
        <v>8006.16</v>
      </c>
      <c r="I1562" s="368">
        <v>7810.89</v>
      </c>
      <c r="J1562" s="368"/>
      <c r="L1562" s="585" t="s">
        <v>3874</v>
      </c>
      <c r="M1562" s="586">
        <f>IFERROR(VLOOKUP(L1562,REAJUSTE!$O:$R,4,FALSE),"")</f>
        <v>1.0249999999999999</v>
      </c>
    </row>
    <row r="1563" spans="1:13" ht="24.95" customHeight="1" x14ac:dyDescent="0.2">
      <c r="A1563" s="366">
        <v>10611</v>
      </c>
      <c r="B1563" s="34" t="s">
        <v>15878</v>
      </c>
      <c r="C1563" s="370" t="s">
        <v>779</v>
      </c>
      <c r="D1563" s="588">
        <f t="shared" si="34"/>
        <v>10621.32</v>
      </c>
      <c r="I1563" s="368">
        <v>10362.26</v>
      </c>
      <c r="J1563" s="368"/>
      <c r="L1563" s="585" t="s">
        <v>3874</v>
      </c>
      <c r="M1563" s="586">
        <f>IFERROR(VLOOKUP(L1563,REAJUSTE!$O:$R,4,FALSE),"")</f>
        <v>1.0249999999999999</v>
      </c>
    </row>
    <row r="1564" spans="1:13" ht="24.95" customHeight="1" x14ac:dyDescent="0.2">
      <c r="A1564" s="366">
        <v>10597</v>
      </c>
      <c r="B1564" s="34" t="s">
        <v>15879</v>
      </c>
      <c r="C1564" s="370" t="s">
        <v>779</v>
      </c>
      <c r="D1564" s="588">
        <f t="shared" si="34"/>
        <v>2018.9</v>
      </c>
      <c r="I1564" s="368">
        <v>1969.66</v>
      </c>
      <c r="J1564" s="368"/>
      <c r="L1564" s="585" t="s">
        <v>3874</v>
      </c>
      <c r="M1564" s="586">
        <f>IFERROR(VLOOKUP(L1564,REAJUSTE!$O:$R,4,FALSE),"")</f>
        <v>1.0249999999999999</v>
      </c>
    </row>
    <row r="1565" spans="1:13" ht="24.95" customHeight="1" x14ac:dyDescent="0.2">
      <c r="A1565" s="366">
        <v>10598</v>
      </c>
      <c r="B1565" s="34" t="s">
        <v>15880</v>
      </c>
      <c r="C1565" s="370" t="s">
        <v>779</v>
      </c>
      <c r="D1565" s="588">
        <f t="shared" si="34"/>
        <v>2275.86</v>
      </c>
      <c r="I1565" s="368">
        <v>2220.35</v>
      </c>
      <c r="J1565" s="368"/>
      <c r="L1565" s="585" t="s">
        <v>3874</v>
      </c>
      <c r="M1565" s="586">
        <f>IFERROR(VLOOKUP(L1565,REAJUSTE!$O:$R,4,FALSE),"")</f>
        <v>1.0249999999999999</v>
      </c>
    </row>
    <row r="1566" spans="1:13" ht="24.95" customHeight="1" x14ac:dyDescent="0.2">
      <c r="A1566" s="366">
        <v>10599</v>
      </c>
      <c r="B1566" s="34" t="s">
        <v>15881</v>
      </c>
      <c r="C1566" s="370" t="s">
        <v>779</v>
      </c>
      <c r="D1566" s="588">
        <f t="shared" si="34"/>
        <v>2651.86</v>
      </c>
      <c r="I1566" s="368">
        <v>2587.1799999999998</v>
      </c>
      <c r="J1566" s="368"/>
      <c r="L1566" s="585" t="s">
        <v>3874</v>
      </c>
      <c r="M1566" s="586">
        <f>IFERROR(VLOOKUP(L1566,REAJUSTE!$O:$R,4,FALSE),"")</f>
        <v>1.0249999999999999</v>
      </c>
    </row>
    <row r="1567" spans="1:13" ht="24.95" customHeight="1" x14ac:dyDescent="0.2">
      <c r="A1567" s="366">
        <v>10600</v>
      </c>
      <c r="B1567" s="34" t="s">
        <v>15882</v>
      </c>
      <c r="C1567" s="370" t="s">
        <v>779</v>
      </c>
      <c r="D1567" s="588">
        <f t="shared" si="34"/>
        <v>2344.31</v>
      </c>
      <c r="I1567" s="368">
        <v>2287.13</v>
      </c>
      <c r="J1567" s="368"/>
      <c r="L1567" s="585" t="s">
        <v>3874</v>
      </c>
      <c r="M1567" s="586">
        <f>IFERROR(VLOOKUP(L1567,REAJUSTE!$O:$R,4,FALSE),"")</f>
        <v>1.0249999999999999</v>
      </c>
    </row>
    <row r="1568" spans="1:13" ht="24.95" customHeight="1" x14ac:dyDescent="0.2">
      <c r="A1568" s="366">
        <v>10601</v>
      </c>
      <c r="B1568" s="34" t="s">
        <v>15883</v>
      </c>
      <c r="C1568" s="370" t="s">
        <v>779</v>
      </c>
      <c r="D1568" s="588">
        <f t="shared" si="34"/>
        <v>3712.4</v>
      </c>
      <c r="I1568" s="368">
        <v>3621.85</v>
      </c>
      <c r="J1568" s="368"/>
      <c r="L1568" s="585" t="s">
        <v>3874</v>
      </c>
      <c r="M1568" s="586">
        <f>IFERROR(VLOOKUP(L1568,REAJUSTE!$O:$R,4,FALSE),"")</f>
        <v>1.0249999999999999</v>
      </c>
    </row>
    <row r="1569" spans="1:13" ht="24.95" customHeight="1" x14ac:dyDescent="0.2">
      <c r="A1569" s="366">
        <v>10602</v>
      </c>
      <c r="B1569" s="34" t="s">
        <v>15884</v>
      </c>
      <c r="C1569" s="370" t="s">
        <v>779</v>
      </c>
      <c r="D1569" s="588">
        <f t="shared" si="34"/>
        <v>4003.09</v>
      </c>
      <c r="I1569" s="368">
        <v>3905.45</v>
      </c>
      <c r="J1569" s="368"/>
      <c r="L1569" s="585" t="s">
        <v>3874</v>
      </c>
      <c r="M1569" s="586">
        <f>IFERROR(VLOOKUP(L1569,REAJUSTE!$O:$R,4,FALSE),"")</f>
        <v>1.0249999999999999</v>
      </c>
    </row>
    <row r="1570" spans="1:13" ht="24.95" customHeight="1" x14ac:dyDescent="0.2">
      <c r="A1570" s="366">
        <v>10603</v>
      </c>
      <c r="B1570" s="34" t="s">
        <v>15885</v>
      </c>
      <c r="C1570" s="370" t="s">
        <v>779</v>
      </c>
      <c r="D1570" s="588">
        <f t="shared" si="34"/>
        <v>5310.66</v>
      </c>
      <c r="I1570" s="368">
        <v>5181.13</v>
      </c>
      <c r="J1570" s="368"/>
      <c r="L1570" s="585" t="s">
        <v>3874</v>
      </c>
      <c r="M1570" s="586">
        <f>IFERROR(VLOOKUP(L1570,REAJUSTE!$O:$R,4,FALSE),"")</f>
        <v>1.0249999999999999</v>
      </c>
    </row>
    <row r="1571" spans="1:13" ht="24.95" customHeight="1" x14ac:dyDescent="0.2">
      <c r="A1571" s="366">
        <v>10604</v>
      </c>
      <c r="B1571" s="34" t="s">
        <v>15886</v>
      </c>
      <c r="C1571" s="370" t="s">
        <v>779</v>
      </c>
      <c r="D1571" s="588">
        <f t="shared" si="34"/>
        <v>5012.03</v>
      </c>
      <c r="I1571" s="368">
        <v>4889.79</v>
      </c>
      <c r="J1571" s="368"/>
      <c r="L1571" s="585" t="s">
        <v>3874</v>
      </c>
      <c r="M1571" s="586">
        <f>IFERROR(VLOOKUP(L1571,REAJUSTE!$O:$R,4,FALSE),"")</f>
        <v>1.0249999999999999</v>
      </c>
    </row>
    <row r="1572" spans="1:13" ht="24.95" customHeight="1" x14ac:dyDescent="0.2">
      <c r="A1572" s="366">
        <v>11266</v>
      </c>
      <c r="B1572" s="34" t="s">
        <v>15887</v>
      </c>
      <c r="C1572" s="370" t="s">
        <v>779</v>
      </c>
      <c r="D1572" s="588">
        <f t="shared" si="34"/>
        <v>11155.05</v>
      </c>
      <c r="I1572" s="368">
        <v>10882.98</v>
      </c>
      <c r="J1572" s="368"/>
      <c r="L1572" s="585" t="s">
        <v>3874</v>
      </c>
      <c r="M1572" s="586">
        <f>IFERROR(VLOOKUP(L1572,REAJUSTE!$O:$R,4,FALSE),"")</f>
        <v>1.0249999999999999</v>
      </c>
    </row>
    <row r="1573" spans="1:13" ht="24.95" customHeight="1" x14ac:dyDescent="0.2">
      <c r="A1573" s="366">
        <v>11265</v>
      </c>
      <c r="B1573" s="34" t="s">
        <v>15888</v>
      </c>
      <c r="C1573" s="370" t="s">
        <v>779</v>
      </c>
      <c r="D1573" s="588">
        <f t="shared" si="34"/>
        <v>5577.53</v>
      </c>
      <c r="I1573" s="368">
        <v>5441.49</v>
      </c>
      <c r="J1573" s="368"/>
      <c r="L1573" s="585" t="s">
        <v>3874</v>
      </c>
      <c r="M1573" s="586">
        <f>IFERROR(VLOOKUP(L1573,REAJUSTE!$O:$R,4,FALSE),"")</f>
        <v>1.0249999999999999</v>
      </c>
    </row>
    <row r="1574" spans="1:13" ht="24.95" customHeight="1" x14ac:dyDescent="0.2">
      <c r="A1574" s="366">
        <v>11012</v>
      </c>
      <c r="B1574" s="34" t="s">
        <v>15889</v>
      </c>
      <c r="C1574" s="370" t="s">
        <v>15307</v>
      </c>
      <c r="D1574" s="588">
        <f t="shared" si="34"/>
        <v>0.39</v>
      </c>
      <c r="I1574" s="367">
        <v>0.38</v>
      </c>
      <c r="J1574" s="367"/>
      <c r="L1574" s="585" t="s">
        <v>3874</v>
      </c>
      <c r="M1574" s="586">
        <f>IFERROR(VLOOKUP(L1574,REAJUSTE!$O:$R,4,FALSE),"")</f>
        <v>1.0249999999999999</v>
      </c>
    </row>
    <row r="1575" spans="1:13" ht="24.95" customHeight="1" x14ac:dyDescent="0.2">
      <c r="A1575" s="366">
        <v>10203</v>
      </c>
      <c r="B1575" s="34" t="s">
        <v>15890</v>
      </c>
      <c r="C1575" s="370" t="s">
        <v>779</v>
      </c>
      <c r="D1575" s="588">
        <f t="shared" si="34"/>
        <v>30.21</v>
      </c>
      <c r="I1575" s="367">
        <v>29.47</v>
      </c>
      <c r="J1575" s="367"/>
      <c r="L1575" s="585" t="s">
        <v>3874</v>
      </c>
      <c r="M1575" s="586">
        <f>IFERROR(VLOOKUP(L1575,REAJUSTE!$O:$R,4,FALSE),"")</f>
        <v>1.0249999999999999</v>
      </c>
    </row>
    <row r="1576" spans="1:13" ht="24.95" customHeight="1" x14ac:dyDescent="0.2">
      <c r="A1576" s="366">
        <v>10647</v>
      </c>
      <c r="B1576" s="34" t="s">
        <v>15891</v>
      </c>
      <c r="C1576" s="370" t="s">
        <v>779</v>
      </c>
      <c r="D1576" s="588">
        <f t="shared" si="34"/>
        <v>34.14</v>
      </c>
      <c r="I1576" s="367">
        <v>33.31</v>
      </c>
      <c r="J1576" s="367"/>
      <c r="L1576" s="585" t="s">
        <v>3874</v>
      </c>
      <c r="M1576" s="586">
        <f>IFERROR(VLOOKUP(L1576,REAJUSTE!$O:$R,4,FALSE),"")</f>
        <v>1.0249999999999999</v>
      </c>
    </row>
    <row r="1577" spans="1:13" ht="24.95" customHeight="1" x14ac:dyDescent="0.2">
      <c r="A1577" s="366">
        <v>10627</v>
      </c>
      <c r="B1577" s="34" t="s">
        <v>15892</v>
      </c>
      <c r="C1577" s="370" t="s">
        <v>779</v>
      </c>
      <c r="D1577" s="588">
        <f t="shared" si="34"/>
        <v>13.19</v>
      </c>
      <c r="I1577" s="367">
        <v>12.87</v>
      </c>
      <c r="J1577" s="367"/>
      <c r="L1577" s="585" t="s">
        <v>3874</v>
      </c>
      <c r="M1577" s="586">
        <f>IFERROR(VLOOKUP(L1577,REAJUSTE!$O:$R,4,FALSE),"")</f>
        <v>1.0249999999999999</v>
      </c>
    </row>
    <row r="1578" spans="1:13" ht="24.95" customHeight="1" x14ac:dyDescent="0.2">
      <c r="A1578" s="366">
        <v>10745</v>
      </c>
      <c r="B1578" s="34" t="s">
        <v>15893</v>
      </c>
      <c r="C1578" s="370" t="s">
        <v>15307</v>
      </c>
      <c r="D1578" s="588">
        <f t="shared" si="34"/>
        <v>4.6100000000000003</v>
      </c>
      <c r="I1578" s="367">
        <v>4.5</v>
      </c>
      <c r="J1578" s="367"/>
      <c r="L1578" s="585" t="s">
        <v>3874</v>
      </c>
      <c r="M1578" s="586">
        <f>IFERROR(VLOOKUP(L1578,REAJUSTE!$O:$R,4,FALSE),"")</f>
        <v>1.0249999999999999</v>
      </c>
    </row>
    <row r="1579" spans="1:13" ht="24.95" customHeight="1" x14ac:dyDescent="0.2">
      <c r="A1579" s="366">
        <v>10118</v>
      </c>
      <c r="B1579" s="34" t="s">
        <v>15894</v>
      </c>
      <c r="C1579" s="370" t="s">
        <v>15866</v>
      </c>
      <c r="D1579" s="588">
        <f t="shared" si="34"/>
        <v>43.37</v>
      </c>
      <c r="I1579" s="367">
        <v>42.31</v>
      </c>
      <c r="J1579" s="367"/>
      <c r="L1579" s="585" t="s">
        <v>3874</v>
      </c>
      <c r="M1579" s="586">
        <f>IFERROR(VLOOKUP(L1579,REAJUSTE!$O:$R,4,FALSE),"")</f>
        <v>1.0249999999999999</v>
      </c>
    </row>
    <row r="1580" spans="1:13" ht="24.95" customHeight="1" x14ac:dyDescent="0.2">
      <c r="A1580" s="366">
        <v>100493</v>
      </c>
      <c r="B1580" s="34" t="s">
        <v>15895</v>
      </c>
      <c r="C1580" s="370" t="s">
        <v>15307</v>
      </c>
      <c r="D1580" s="588">
        <f t="shared" si="34"/>
        <v>2.14</v>
      </c>
      <c r="I1580" s="367">
        <v>2.09</v>
      </c>
      <c r="J1580" s="367"/>
      <c r="L1580" s="585" t="s">
        <v>3874</v>
      </c>
      <c r="M1580" s="586">
        <f>IFERROR(VLOOKUP(L1580,REAJUSTE!$O:$R,4,FALSE),"")</f>
        <v>1.0249999999999999</v>
      </c>
    </row>
    <row r="1581" spans="1:13" ht="24.95" customHeight="1" x14ac:dyDescent="0.2">
      <c r="A1581" s="366">
        <v>10271</v>
      </c>
      <c r="B1581" s="34" t="s">
        <v>15896</v>
      </c>
      <c r="C1581" s="370" t="s">
        <v>15307</v>
      </c>
      <c r="D1581" s="588">
        <f t="shared" si="34"/>
        <v>1.23</v>
      </c>
      <c r="I1581" s="367">
        <v>1.2</v>
      </c>
      <c r="J1581" s="367"/>
      <c r="L1581" s="585" t="s">
        <v>3874</v>
      </c>
      <c r="M1581" s="586">
        <f>IFERROR(VLOOKUP(L1581,REAJUSTE!$O:$R,4,FALSE),"")</f>
        <v>1.0249999999999999</v>
      </c>
    </row>
    <row r="1582" spans="1:13" ht="24.95" customHeight="1" x14ac:dyDescent="0.2">
      <c r="A1582" s="366">
        <v>10272</v>
      </c>
      <c r="B1582" s="34" t="s">
        <v>15897</v>
      </c>
      <c r="C1582" s="370" t="s">
        <v>15307</v>
      </c>
      <c r="D1582" s="588">
        <f t="shared" si="34"/>
        <v>1.78</v>
      </c>
      <c r="I1582" s="367">
        <v>1.74</v>
      </c>
      <c r="J1582" s="367"/>
      <c r="L1582" s="585" t="s">
        <v>3874</v>
      </c>
      <c r="M1582" s="586">
        <f>IFERROR(VLOOKUP(L1582,REAJUSTE!$O:$R,4,FALSE),"")</f>
        <v>1.0249999999999999</v>
      </c>
    </row>
    <row r="1583" spans="1:13" ht="24.95" customHeight="1" x14ac:dyDescent="0.2">
      <c r="A1583" s="366">
        <v>10273</v>
      </c>
      <c r="B1583" s="34" t="s">
        <v>15898</v>
      </c>
      <c r="C1583" s="370" t="s">
        <v>15307</v>
      </c>
      <c r="D1583" s="588">
        <f t="shared" si="34"/>
        <v>2.34</v>
      </c>
      <c r="I1583" s="367">
        <v>2.2799999999999998</v>
      </c>
      <c r="J1583" s="367"/>
      <c r="L1583" s="585" t="s">
        <v>3874</v>
      </c>
      <c r="M1583" s="586">
        <f>IFERROR(VLOOKUP(L1583,REAJUSTE!$O:$R,4,FALSE),"")</f>
        <v>1.0249999999999999</v>
      </c>
    </row>
    <row r="1584" spans="1:13" ht="24.95" customHeight="1" x14ac:dyDescent="0.2">
      <c r="A1584" s="366">
        <v>10619</v>
      </c>
      <c r="B1584" s="34" t="s">
        <v>15899</v>
      </c>
      <c r="C1584" s="370" t="s">
        <v>15307</v>
      </c>
      <c r="D1584" s="588">
        <f t="shared" si="34"/>
        <v>2.68</v>
      </c>
      <c r="I1584" s="367">
        <v>2.61</v>
      </c>
      <c r="J1584" s="367"/>
      <c r="L1584" s="585" t="s">
        <v>3874</v>
      </c>
      <c r="M1584" s="586">
        <f>IFERROR(VLOOKUP(L1584,REAJUSTE!$O:$R,4,FALSE),"")</f>
        <v>1.0249999999999999</v>
      </c>
    </row>
    <row r="1585" spans="1:13" ht="24.95" customHeight="1" x14ac:dyDescent="0.2">
      <c r="A1585" s="366">
        <v>10266</v>
      </c>
      <c r="B1585" s="34" t="s">
        <v>15900</v>
      </c>
      <c r="C1585" s="370" t="s">
        <v>742</v>
      </c>
      <c r="D1585" s="588">
        <f t="shared" si="34"/>
        <v>32.75</v>
      </c>
      <c r="I1585" s="367">
        <v>31.95</v>
      </c>
      <c r="J1585" s="367"/>
      <c r="L1585" s="585" t="s">
        <v>3874</v>
      </c>
      <c r="M1585" s="586">
        <f>IFERROR(VLOOKUP(L1585,REAJUSTE!$O:$R,4,FALSE),"")</f>
        <v>1.0249999999999999</v>
      </c>
    </row>
    <row r="1586" spans="1:13" ht="24.95" customHeight="1" x14ac:dyDescent="0.2">
      <c r="A1586" s="366">
        <v>10296</v>
      </c>
      <c r="B1586" s="34" t="s">
        <v>15901</v>
      </c>
      <c r="C1586" s="370" t="s">
        <v>742</v>
      </c>
      <c r="D1586" s="588">
        <f t="shared" si="34"/>
        <v>44.31</v>
      </c>
      <c r="I1586" s="367">
        <v>43.23</v>
      </c>
      <c r="J1586" s="367"/>
      <c r="L1586" s="585" t="s">
        <v>3874</v>
      </c>
      <c r="M1586" s="586">
        <f>IFERROR(VLOOKUP(L1586,REAJUSTE!$O:$R,4,FALSE),"")</f>
        <v>1.0249999999999999</v>
      </c>
    </row>
    <row r="1587" spans="1:13" ht="24.95" customHeight="1" x14ac:dyDescent="0.2">
      <c r="A1587" s="366">
        <v>10267</v>
      </c>
      <c r="B1587" s="34" t="s">
        <v>15902</v>
      </c>
      <c r="C1587" s="370" t="s">
        <v>742</v>
      </c>
      <c r="D1587" s="588">
        <f t="shared" si="34"/>
        <v>44.31</v>
      </c>
      <c r="I1587" s="367">
        <v>43.23</v>
      </c>
      <c r="J1587" s="367"/>
      <c r="L1587" s="585" t="s">
        <v>3874</v>
      </c>
      <c r="M1587" s="586">
        <f>IFERROR(VLOOKUP(L1587,REAJUSTE!$O:$R,4,FALSE),"")</f>
        <v>1.0249999999999999</v>
      </c>
    </row>
    <row r="1588" spans="1:13" ht="24.95" customHeight="1" x14ac:dyDescent="0.2">
      <c r="A1588" s="366">
        <v>10268</v>
      </c>
      <c r="B1588" s="34" t="s">
        <v>15903</v>
      </c>
      <c r="C1588" s="370" t="s">
        <v>742</v>
      </c>
      <c r="D1588" s="588">
        <f t="shared" si="34"/>
        <v>44.88</v>
      </c>
      <c r="I1588" s="367">
        <v>43.79</v>
      </c>
      <c r="J1588" s="367"/>
      <c r="L1588" s="585" t="s">
        <v>3874</v>
      </c>
      <c r="M1588" s="586">
        <f>IFERROR(VLOOKUP(L1588,REAJUSTE!$O:$R,4,FALSE),"")</f>
        <v>1.0249999999999999</v>
      </c>
    </row>
    <row r="1589" spans="1:13" ht="24.95" customHeight="1" x14ac:dyDescent="0.2">
      <c r="A1589" s="366">
        <v>10748</v>
      </c>
      <c r="B1589" s="34" t="s">
        <v>15904</v>
      </c>
      <c r="C1589" s="370" t="s">
        <v>15307</v>
      </c>
      <c r="D1589" s="588">
        <f t="shared" si="34"/>
        <v>2.76</v>
      </c>
      <c r="I1589" s="367">
        <v>2.69</v>
      </c>
      <c r="J1589" s="367"/>
      <c r="L1589" s="585" t="s">
        <v>3874</v>
      </c>
      <c r="M1589" s="586">
        <f>IFERROR(VLOOKUP(L1589,REAJUSTE!$O:$R,4,FALSE),"")</f>
        <v>1.0249999999999999</v>
      </c>
    </row>
    <row r="1590" spans="1:13" ht="24.95" customHeight="1" x14ac:dyDescent="0.2">
      <c r="A1590" s="366">
        <v>10097</v>
      </c>
      <c r="B1590" s="34" t="s">
        <v>15905</v>
      </c>
      <c r="C1590" s="370" t="s">
        <v>741</v>
      </c>
      <c r="D1590" s="588">
        <f t="shared" si="34"/>
        <v>29.66</v>
      </c>
      <c r="I1590" s="367">
        <v>28.94</v>
      </c>
      <c r="J1590" s="367"/>
      <c r="L1590" s="585" t="s">
        <v>3874</v>
      </c>
      <c r="M1590" s="586">
        <f>IFERROR(VLOOKUP(L1590,REAJUSTE!$O:$R,4,FALSE),"")</f>
        <v>1.0249999999999999</v>
      </c>
    </row>
    <row r="1591" spans="1:13" ht="24.95" customHeight="1" x14ac:dyDescent="0.2">
      <c r="A1591" s="366">
        <v>10553</v>
      </c>
      <c r="B1591" s="34" t="s">
        <v>19412</v>
      </c>
      <c r="C1591" s="370" t="s">
        <v>52</v>
      </c>
      <c r="D1591" s="591">
        <v>20.93</v>
      </c>
      <c r="I1591" s="367">
        <v>20.93</v>
      </c>
      <c r="J1591" s="367"/>
      <c r="L1591" s="592"/>
      <c r="M1591" s="593" t="str">
        <f>IFERROR(VLOOKUP(L1591,REAJUSTE!$O:$R,4,FALSE),"")</f>
        <v/>
      </c>
    </row>
    <row r="1592" spans="1:13" ht="24.95" customHeight="1" x14ac:dyDescent="0.2">
      <c r="A1592" s="366">
        <v>10355</v>
      </c>
      <c r="B1592" s="34" t="s">
        <v>15906</v>
      </c>
      <c r="C1592" s="370" t="s">
        <v>15307</v>
      </c>
      <c r="D1592" s="588">
        <f t="shared" si="34"/>
        <v>31.67</v>
      </c>
      <c r="I1592" s="367">
        <v>30.9</v>
      </c>
      <c r="J1592" s="367"/>
      <c r="L1592" s="585" t="s">
        <v>3874</v>
      </c>
      <c r="M1592" s="586">
        <f>IFERROR(VLOOKUP(L1592,REAJUSTE!$O:$R,4,FALSE),"")</f>
        <v>1.0249999999999999</v>
      </c>
    </row>
    <row r="1593" spans="1:13" ht="24.95" customHeight="1" x14ac:dyDescent="0.2">
      <c r="A1593" s="366">
        <v>10562</v>
      </c>
      <c r="B1593" s="34" t="s">
        <v>15907</v>
      </c>
      <c r="C1593" s="370" t="s">
        <v>15307</v>
      </c>
      <c r="D1593" s="588">
        <f t="shared" si="34"/>
        <v>52.79</v>
      </c>
      <c r="I1593" s="367">
        <v>51.5</v>
      </c>
      <c r="J1593" s="367"/>
      <c r="L1593" s="585" t="s">
        <v>3874</v>
      </c>
      <c r="M1593" s="586">
        <f>IFERROR(VLOOKUP(L1593,REAJUSTE!$O:$R,4,FALSE),"")</f>
        <v>1.0249999999999999</v>
      </c>
    </row>
    <row r="1594" spans="1:13" ht="24.95" customHeight="1" x14ac:dyDescent="0.2">
      <c r="A1594" s="366">
        <v>10855</v>
      </c>
      <c r="B1594" s="34" t="s">
        <v>19125</v>
      </c>
      <c r="C1594" s="370" t="s">
        <v>15307</v>
      </c>
      <c r="D1594" s="588">
        <f t="shared" si="34"/>
        <v>2185.64</v>
      </c>
      <c r="I1594" s="368">
        <v>2132.33</v>
      </c>
      <c r="J1594" s="368"/>
      <c r="L1594" s="585" t="s">
        <v>3874</v>
      </c>
      <c r="M1594" s="586">
        <f>IFERROR(VLOOKUP(L1594,REAJUSTE!$O:$R,4,FALSE),"")</f>
        <v>1.0249999999999999</v>
      </c>
    </row>
    <row r="1595" spans="1:13" ht="24.95" customHeight="1" x14ac:dyDescent="0.2">
      <c r="A1595" s="366">
        <v>10713</v>
      </c>
      <c r="B1595" s="34" t="s">
        <v>15908</v>
      </c>
      <c r="C1595" s="370" t="s">
        <v>15307</v>
      </c>
      <c r="D1595" s="588">
        <f t="shared" si="34"/>
        <v>1119.82</v>
      </c>
      <c r="I1595" s="368">
        <v>1092.51</v>
      </c>
      <c r="J1595" s="368"/>
      <c r="L1595" s="585" t="s">
        <v>3874</v>
      </c>
      <c r="M1595" s="586">
        <f>IFERROR(VLOOKUP(L1595,REAJUSTE!$O:$R,4,FALSE),"")</f>
        <v>1.0249999999999999</v>
      </c>
    </row>
    <row r="1596" spans="1:13" ht="24.95" customHeight="1" x14ac:dyDescent="0.2">
      <c r="A1596" s="366">
        <v>10119</v>
      </c>
      <c r="B1596" s="34" t="s">
        <v>15909</v>
      </c>
      <c r="C1596" s="370" t="s">
        <v>15866</v>
      </c>
      <c r="D1596" s="588">
        <f t="shared" si="34"/>
        <v>47.28</v>
      </c>
      <c r="I1596" s="367">
        <v>46.13</v>
      </c>
      <c r="J1596" s="367"/>
      <c r="L1596" s="585" t="s">
        <v>3874</v>
      </c>
      <c r="M1596" s="586">
        <f>IFERROR(VLOOKUP(L1596,REAJUSTE!$O:$R,4,FALSE),"")</f>
        <v>1.0249999999999999</v>
      </c>
    </row>
    <row r="1597" spans="1:13" ht="24.95" customHeight="1" x14ac:dyDescent="0.2">
      <c r="A1597" s="366">
        <v>10113</v>
      </c>
      <c r="B1597" s="34" t="s">
        <v>15910</v>
      </c>
      <c r="C1597" s="370" t="s">
        <v>15866</v>
      </c>
      <c r="D1597" s="588">
        <f t="shared" si="34"/>
        <v>74.12</v>
      </c>
      <c r="I1597" s="367">
        <v>72.31</v>
      </c>
      <c r="J1597" s="367"/>
      <c r="L1597" s="585" t="s">
        <v>3874</v>
      </c>
      <c r="M1597" s="586">
        <f>IFERROR(VLOOKUP(L1597,REAJUSTE!$O:$R,4,FALSE),"")</f>
        <v>1.0249999999999999</v>
      </c>
    </row>
    <row r="1598" spans="1:13" ht="24.95" customHeight="1" x14ac:dyDescent="0.2">
      <c r="A1598" s="366">
        <v>10114</v>
      </c>
      <c r="B1598" s="34" t="s">
        <v>15911</v>
      </c>
      <c r="C1598" s="370" t="s">
        <v>15866</v>
      </c>
      <c r="D1598" s="588">
        <f t="shared" si="34"/>
        <v>57.89</v>
      </c>
      <c r="I1598" s="367">
        <v>56.48</v>
      </c>
      <c r="J1598" s="367"/>
      <c r="L1598" s="585" t="s">
        <v>3874</v>
      </c>
      <c r="M1598" s="586">
        <f>IFERROR(VLOOKUP(L1598,REAJUSTE!$O:$R,4,FALSE),"")</f>
        <v>1.0249999999999999</v>
      </c>
    </row>
    <row r="1599" spans="1:13" ht="24.95" customHeight="1" x14ac:dyDescent="0.2">
      <c r="A1599" s="366">
        <v>10115</v>
      </c>
      <c r="B1599" s="34" t="s">
        <v>15912</v>
      </c>
      <c r="C1599" s="370" t="s">
        <v>15866</v>
      </c>
      <c r="D1599" s="588">
        <f t="shared" si="34"/>
        <v>58.93</v>
      </c>
      <c r="I1599" s="367">
        <v>57.49</v>
      </c>
      <c r="J1599" s="367"/>
      <c r="L1599" s="585" t="s">
        <v>3874</v>
      </c>
      <c r="M1599" s="586">
        <f>IFERROR(VLOOKUP(L1599,REAJUSTE!$O:$R,4,FALSE),"")</f>
        <v>1.0249999999999999</v>
      </c>
    </row>
    <row r="1600" spans="1:13" ht="24.95" customHeight="1" x14ac:dyDescent="0.2">
      <c r="A1600" s="366">
        <v>10116</v>
      </c>
      <c r="B1600" s="34" t="s">
        <v>15913</v>
      </c>
      <c r="C1600" s="370" t="s">
        <v>15866</v>
      </c>
      <c r="D1600" s="588">
        <f t="shared" si="34"/>
        <v>60.84</v>
      </c>
      <c r="I1600" s="367">
        <v>59.36</v>
      </c>
      <c r="J1600" s="367"/>
      <c r="L1600" s="585" t="s">
        <v>3874</v>
      </c>
      <c r="M1600" s="586">
        <f>IFERROR(VLOOKUP(L1600,REAJUSTE!$O:$R,4,FALSE),"")</f>
        <v>1.0249999999999999</v>
      </c>
    </row>
    <row r="1601" spans="1:13" ht="24.95" customHeight="1" x14ac:dyDescent="0.2">
      <c r="A1601" s="366">
        <v>10117</v>
      </c>
      <c r="B1601" s="34" t="s">
        <v>15914</v>
      </c>
      <c r="C1601" s="370" t="s">
        <v>741</v>
      </c>
      <c r="D1601" s="588">
        <f t="shared" si="34"/>
        <v>57.54</v>
      </c>
      <c r="I1601" s="367">
        <v>56.14</v>
      </c>
      <c r="J1601" s="367"/>
      <c r="L1601" s="585" t="s">
        <v>3874</v>
      </c>
      <c r="M1601" s="586">
        <f>IFERROR(VLOOKUP(L1601,REAJUSTE!$O:$R,4,FALSE),"")</f>
        <v>1.0249999999999999</v>
      </c>
    </row>
    <row r="1602" spans="1:13" ht="24.95" customHeight="1" x14ac:dyDescent="0.2">
      <c r="A1602" s="366">
        <v>10047</v>
      </c>
      <c r="B1602" s="34" t="s">
        <v>15915</v>
      </c>
      <c r="C1602" s="370" t="s">
        <v>15307</v>
      </c>
      <c r="D1602" s="588">
        <f t="shared" si="34"/>
        <v>514.36</v>
      </c>
      <c r="I1602" s="367">
        <v>501.81</v>
      </c>
      <c r="J1602" s="367"/>
      <c r="L1602" s="585" t="s">
        <v>3874</v>
      </c>
      <c r="M1602" s="586">
        <f>IFERROR(VLOOKUP(L1602,REAJUSTE!$O:$R,4,FALSE),"")</f>
        <v>1.0249999999999999</v>
      </c>
    </row>
    <row r="1603" spans="1:13" ht="24.95" customHeight="1" x14ac:dyDescent="0.2">
      <c r="A1603" s="366">
        <v>10048</v>
      </c>
      <c r="B1603" s="34" t="s">
        <v>15916</v>
      </c>
      <c r="C1603" s="370" t="s">
        <v>15307</v>
      </c>
      <c r="D1603" s="588">
        <f t="shared" si="34"/>
        <v>555.29</v>
      </c>
      <c r="I1603" s="367">
        <v>541.75</v>
      </c>
      <c r="J1603" s="367"/>
      <c r="L1603" s="585" t="s">
        <v>3874</v>
      </c>
      <c r="M1603" s="586">
        <f>IFERROR(VLOOKUP(L1603,REAJUSTE!$O:$R,4,FALSE),"")</f>
        <v>1.0249999999999999</v>
      </c>
    </row>
    <row r="1604" spans="1:13" ht="24.95" customHeight="1" x14ac:dyDescent="0.2">
      <c r="A1604" s="366">
        <v>10049</v>
      </c>
      <c r="B1604" s="34" t="s">
        <v>15917</v>
      </c>
      <c r="C1604" s="370" t="s">
        <v>15307</v>
      </c>
      <c r="D1604" s="588">
        <f t="shared" si="34"/>
        <v>616.4</v>
      </c>
      <c r="I1604" s="367">
        <v>601.37</v>
      </c>
      <c r="J1604" s="367"/>
      <c r="L1604" s="585" t="s">
        <v>3874</v>
      </c>
      <c r="M1604" s="586">
        <f>IFERROR(VLOOKUP(L1604,REAJUSTE!$O:$R,4,FALSE),"")</f>
        <v>1.0249999999999999</v>
      </c>
    </row>
    <row r="1605" spans="1:13" ht="24.95" customHeight="1" x14ac:dyDescent="0.2">
      <c r="A1605" s="366">
        <v>10050</v>
      </c>
      <c r="B1605" s="34" t="s">
        <v>15918</v>
      </c>
      <c r="C1605" s="370" t="s">
        <v>15307</v>
      </c>
      <c r="D1605" s="588">
        <f t="shared" si="34"/>
        <v>756.9</v>
      </c>
      <c r="I1605" s="367">
        <v>738.44</v>
      </c>
      <c r="J1605" s="367"/>
      <c r="L1605" s="585" t="s">
        <v>3874</v>
      </c>
      <c r="M1605" s="586">
        <f>IFERROR(VLOOKUP(L1605,REAJUSTE!$O:$R,4,FALSE),"")</f>
        <v>1.0249999999999999</v>
      </c>
    </row>
    <row r="1606" spans="1:13" ht="24.95" customHeight="1" x14ac:dyDescent="0.2">
      <c r="A1606" s="366">
        <v>10051</v>
      </c>
      <c r="B1606" s="34" t="s">
        <v>15919</v>
      </c>
      <c r="C1606" s="370" t="s">
        <v>15307</v>
      </c>
      <c r="D1606" s="588">
        <f t="shared" si="34"/>
        <v>879.77</v>
      </c>
      <c r="I1606" s="367">
        <v>858.31</v>
      </c>
      <c r="J1606" s="367"/>
      <c r="L1606" s="585" t="s">
        <v>3874</v>
      </c>
      <c r="M1606" s="586">
        <f>IFERROR(VLOOKUP(L1606,REAJUSTE!$O:$R,4,FALSE),"")</f>
        <v>1.0249999999999999</v>
      </c>
    </row>
    <row r="1607" spans="1:13" ht="24.95" customHeight="1" x14ac:dyDescent="0.2">
      <c r="A1607" s="366">
        <v>10052</v>
      </c>
      <c r="B1607" s="34" t="s">
        <v>15920</v>
      </c>
      <c r="C1607" s="370" t="s">
        <v>15307</v>
      </c>
      <c r="D1607" s="588">
        <f t="shared" si="34"/>
        <v>1010</v>
      </c>
      <c r="I1607" s="367">
        <v>985.37</v>
      </c>
      <c r="J1607" s="367"/>
      <c r="L1607" s="585" t="s">
        <v>3874</v>
      </c>
      <c r="M1607" s="586">
        <f>IFERROR(VLOOKUP(L1607,REAJUSTE!$O:$R,4,FALSE),"")</f>
        <v>1.0249999999999999</v>
      </c>
    </row>
    <row r="1608" spans="1:13" ht="24.95" customHeight="1" x14ac:dyDescent="0.2">
      <c r="A1608" s="366">
        <v>10053</v>
      </c>
      <c r="B1608" s="34" t="s">
        <v>15921</v>
      </c>
      <c r="C1608" s="370" t="s">
        <v>15307</v>
      </c>
      <c r="D1608" s="588">
        <f t="shared" si="34"/>
        <v>1156.8399999999999</v>
      </c>
      <c r="I1608" s="368">
        <v>1128.6199999999999</v>
      </c>
      <c r="J1608" s="368"/>
      <c r="L1608" s="585" t="s">
        <v>3874</v>
      </c>
      <c r="M1608" s="586">
        <f>IFERROR(VLOOKUP(L1608,REAJUSTE!$O:$R,4,FALSE),"")</f>
        <v>1.0249999999999999</v>
      </c>
    </row>
    <row r="1609" spans="1:13" ht="24.95" customHeight="1" x14ac:dyDescent="0.2">
      <c r="A1609" s="366">
        <v>10054</v>
      </c>
      <c r="B1609" s="34" t="s">
        <v>15922</v>
      </c>
      <c r="C1609" s="370" t="s">
        <v>15307</v>
      </c>
      <c r="D1609" s="588">
        <f t="shared" si="34"/>
        <v>1314.58</v>
      </c>
      <c r="I1609" s="368">
        <v>1282.52</v>
      </c>
      <c r="J1609" s="368"/>
      <c r="L1609" s="585" t="s">
        <v>3874</v>
      </c>
      <c r="M1609" s="586">
        <f>IFERROR(VLOOKUP(L1609,REAJUSTE!$O:$R,4,FALSE),"")</f>
        <v>1.0249999999999999</v>
      </c>
    </row>
    <row r="1610" spans="1:13" ht="24.95" customHeight="1" x14ac:dyDescent="0.2">
      <c r="A1610" s="366">
        <v>10055</v>
      </c>
      <c r="B1610" s="34" t="s">
        <v>15923</v>
      </c>
      <c r="C1610" s="370" t="s">
        <v>15307</v>
      </c>
      <c r="D1610" s="588">
        <f t="shared" si="34"/>
        <v>1626.96</v>
      </c>
      <c r="I1610" s="368">
        <v>1587.28</v>
      </c>
      <c r="J1610" s="368"/>
      <c r="L1610" s="585" t="s">
        <v>3874</v>
      </c>
      <c r="M1610" s="586">
        <f>IFERROR(VLOOKUP(L1610,REAJUSTE!$O:$R,4,FALSE),"")</f>
        <v>1.0249999999999999</v>
      </c>
    </row>
    <row r="1611" spans="1:13" ht="24.95" customHeight="1" x14ac:dyDescent="0.2">
      <c r="A1611" s="366">
        <v>11011</v>
      </c>
      <c r="B1611" s="34" t="s">
        <v>15924</v>
      </c>
      <c r="C1611" s="370" t="s">
        <v>15307</v>
      </c>
      <c r="D1611" s="588">
        <f t="shared" si="34"/>
        <v>0.77</v>
      </c>
      <c r="I1611" s="367">
        <v>0.75</v>
      </c>
      <c r="J1611" s="367"/>
      <c r="L1611" s="585" t="s">
        <v>3874</v>
      </c>
      <c r="M1611" s="586">
        <f>IFERROR(VLOOKUP(L1611,REAJUSTE!$O:$R,4,FALSE),"")</f>
        <v>1.0249999999999999</v>
      </c>
    </row>
    <row r="1612" spans="1:13" ht="24.95" customHeight="1" x14ac:dyDescent="0.2">
      <c r="A1612" s="366">
        <v>11566</v>
      </c>
      <c r="B1612" s="34" t="s">
        <v>15925</v>
      </c>
      <c r="C1612" s="370" t="s">
        <v>15307</v>
      </c>
      <c r="D1612" s="588">
        <f t="shared" si="34"/>
        <v>1.99</v>
      </c>
      <c r="I1612" s="367">
        <v>1.94</v>
      </c>
      <c r="J1612" s="367"/>
      <c r="L1612" s="585" t="s">
        <v>3874</v>
      </c>
      <c r="M1612" s="586">
        <f>IFERROR(VLOOKUP(L1612,REAJUSTE!$O:$R,4,FALSE),"")</f>
        <v>1.0249999999999999</v>
      </c>
    </row>
    <row r="1613" spans="1:13" ht="24.95" customHeight="1" x14ac:dyDescent="0.2">
      <c r="A1613" s="366">
        <v>11005</v>
      </c>
      <c r="B1613" s="34" t="s">
        <v>15926</v>
      </c>
      <c r="C1613" s="370" t="s">
        <v>15307</v>
      </c>
      <c r="D1613" s="588">
        <f t="shared" si="34"/>
        <v>0.28999999999999998</v>
      </c>
      <c r="I1613" s="367">
        <v>0.28000000000000003</v>
      </c>
      <c r="J1613" s="367"/>
      <c r="L1613" s="585" t="s">
        <v>3874</v>
      </c>
      <c r="M1613" s="586">
        <f>IFERROR(VLOOKUP(L1613,REAJUSTE!$O:$R,4,FALSE),"")</f>
        <v>1.0249999999999999</v>
      </c>
    </row>
    <row r="1614" spans="1:13" ht="24.95" customHeight="1" x14ac:dyDescent="0.2">
      <c r="A1614" s="366">
        <v>10709</v>
      </c>
      <c r="B1614" s="34" t="s">
        <v>15927</v>
      </c>
      <c r="C1614" s="370" t="s">
        <v>5</v>
      </c>
      <c r="D1614" s="588">
        <f t="shared" si="34"/>
        <v>2.46</v>
      </c>
      <c r="I1614" s="367">
        <v>2.4</v>
      </c>
      <c r="J1614" s="367"/>
      <c r="L1614" s="585" t="s">
        <v>3874</v>
      </c>
      <c r="M1614" s="586">
        <f>IFERROR(VLOOKUP(L1614,REAJUSTE!$O:$R,4,FALSE),"")</f>
        <v>1.0249999999999999</v>
      </c>
    </row>
    <row r="1615" spans="1:13" ht="24.95" customHeight="1" x14ac:dyDescent="0.2">
      <c r="A1615" s="366">
        <v>10170</v>
      </c>
      <c r="B1615" s="34" t="s">
        <v>15928</v>
      </c>
      <c r="C1615" s="370" t="s">
        <v>779</v>
      </c>
      <c r="D1615" s="588">
        <f t="shared" si="34"/>
        <v>8.23</v>
      </c>
      <c r="I1615" s="367">
        <v>8.0299999999999994</v>
      </c>
      <c r="J1615" s="367"/>
      <c r="L1615" s="585" t="s">
        <v>3874</v>
      </c>
      <c r="M1615" s="586">
        <f>IFERROR(VLOOKUP(L1615,REAJUSTE!$O:$R,4,FALSE),"")</f>
        <v>1.0249999999999999</v>
      </c>
    </row>
    <row r="1616" spans="1:13" ht="24.95" customHeight="1" x14ac:dyDescent="0.2">
      <c r="A1616" s="366">
        <v>11420</v>
      </c>
      <c r="B1616" s="34" t="s">
        <v>15929</v>
      </c>
      <c r="C1616" s="370" t="s">
        <v>779</v>
      </c>
      <c r="D1616" s="588">
        <f t="shared" si="34"/>
        <v>1.54</v>
      </c>
      <c r="I1616" s="367">
        <v>1.5</v>
      </c>
      <c r="J1616" s="367"/>
      <c r="L1616" s="585" t="s">
        <v>3874</v>
      </c>
      <c r="M1616" s="586">
        <f>IFERROR(VLOOKUP(L1616,REAJUSTE!$O:$R,4,FALSE),"")</f>
        <v>1.0249999999999999</v>
      </c>
    </row>
    <row r="1617" spans="1:13" ht="24.95" customHeight="1" x14ac:dyDescent="0.2">
      <c r="A1617" s="366">
        <v>11421</v>
      </c>
      <c r="B1617" s="34" t="s">
        <v>15930</v>
      </c>
      <c r="C1617" s="370" t="s">
        <v>779</v>
      </c>
      <c r="D1617" s="588">
        <f t="shared" si="34"/>
        <v>2.2000000000000002</v>
      </c>
      <c r="I1617" s="367">
        <v>2.15</v>
      </c>
      <c r="J1617" s="367"/>
      <c r="L1617" s="585" t="s">
        <v>3874</v>
      </c>
      <c r="M1617" s="586">
        <f>IFERROR(VLOOKUP(L1617,REAJUSTE!$O:$R,4,FALSE),"")</f>
        <v>1.0249999999999999</v>
      </c>
    </row>
    <row r="1618" spans="1:13" ht="24.95" customHeight="1" x14ac:dyDescent="0.2">
      <c r="A1618" s="366">
        <v>11422</v>
      </c>
      <c r="B1618" s="34" t="s">
        <v>15931</v>
      </c>
      <c r="C1618" s="370" t="s">
        <v>779</v>
      </c>
      <c r="D1618" s="588">
        <f t="shared" si="34"/>
        <v>3.01</v>
      </c>
      <c r="I1618" s="367">
        <v>2.94</v>
      </c>
      <c r="J1618" s="367"/>
      <c r="L1618" s="585" t="s">
        <v>3874</v>
      </c>
      <c r="M1618" s="586">
        <f>IFERROR(VLOOKUP(L1618,REAJUSTE!$O:$R,4,FALSE),"")</f>
        <v>1.0249999999999999</v>
      </c>
    </row>
    <row r="1619" spans="1:13" ht="24.95" customHeight="1" x14ac:dyDescent="0.2">
      <c r="A1619" s="366">
        <v>11423</v>
      </c>
      <c r="B1619" s="34" t="s">
        <v>15932</v>
      </c>
      <c r="C1619" s="370" t="s">
        <v>779</v>
      </c>
      <c r="D1619" s="588">
        <f t="shared" ref="D1619:D1682" si="35">IFERROR(ROUND(I1619*M1619,2),"")</f>
        <v>4.84</v>
      </c>
      <c r="I1619" s="367">
        <v>4.72</v>
      </c>
      <c r="J1619" s="367"/>
      <c r="L1619" s="585" t="s">
        <v>3874</v>
      </c>
      <c r="M1619" s="586">
        <f>IFERROR(VLOOKUP(L1619,REAJUSTE!$O:$R,4,FALSE),"")</f>
        <v>1.0249999999999999</v>
      </c>
    </row>
    <row r="1620" spans="1:13" ht="24.95" customHeight="1" x14ac:dyDescent="0.2">
      <c r="A1620" s="366">
        <v>11424</v>
      </c>
      <c r="B1620" s="34" t="s">
        <v>15933</v>
      </c>
      <c r="C1620" s="370" t="s">
        <v>779</v>
      </c>
      <c r="D1620" s="588">
        <f t="shared" si="35"/>
        <v>11.3</v>
      </c>
      <c r="I1620" s="367">
        <v>11.02</v>
      </c>
      <c r="J1620" s="367"/>
      <c r="L1620" s="585" t="s">
        <v>3874</v>
      </c>
      <c r="M1620" s="586">
        <f>IFERROR(VLOOKUP(L1620,REAJUSTE!$O:$R,4,FALSE),"")</f>
        <v>1.0249999999999999</v>
      </c>
    </row>
    <row r="1621" spans="1:13" ht="24.95" customHeight="1" x14ac:dyDescent="0.2">
      <c r="A1621" s="366">
        <v>11425</v>
      </c>
      <c r="B1621" s="34" t="s">
        <v>15934</v>
      </c>
      <c r="C1621" s="370" t="s">
        <v>779</v>
      </c>
      <c r="D1621" s="588">
        <f t="shared" si="35"/>
        <v>15.57</v>
      </c>
      <c r="I1621" s="367">
        <v>15.19</v>
      </c>
      <c r="J1621" s="367"/>
      <c r="L1621" s="585" t="s">
        <v>3874</v>
      </c>
      <c r="M1621" s="586">
        <f>IFERROR(VLOOKUP(L1621,REAJUSTE!$O:$R,4,FALSE),"")</f>
        <v>1.0249999999999999</v>
      </c>
    </row>
    <row r="1622" spans="1:13" ht="24.95" customHeight="1" x14ac:dyDescent="0.2">
      <c r="A1622" s="366">
        <v>10811</v>
      </c>
      <c r="B1622" s="34" t="s">
        <v>15935</v>
      </c>
      <c r="C1622" s="370" t="s">
        <v>779</v>
      </c>
      <c r="D1622" s="588">
        <f t="shared" si="35"/>
        <v>14.76</v>
      </c>
      <c r="I1622" s="367">
        <v>14.4</v>
      </c>
      <c r="J1622" s="367"/>
      <c r="L1622" s="585" t="s">
        <v>3874</v>
      </c>
      <c r="M1622" s="586">
        <f>IFERROR(VLOOKUP(L1622,REAJUSTE!$O:$R,4,FALSE),"")</f>
        <v>1.0249999999999999</v>
      </c>
    </row>
    <row r="1623" spans="1:13" ht="24.95" customHeight="1" x14ac:dyDescent="0.2">
      <c r="A1623" s="366">
        <v>10712</v>
      </c>
      <c r="B1623" s="34" t="s">
        <v>15936</v>
      </c>
      <c r="C1623" s="370" t="s">
        <v>779</v>
      </c>
      <c r="D1623" s="588">
        <f t="shared" si="35"/>
        <v>2.08</v>
      </c>
      <c r="I1623" s="367">
        <v>2.0299999999999998</v>
      </c>
      <c r="J1623" s="367"/>
      <c r="L1623" s="585" t="s">
        <v>3874</v>
      </c>
      <c r="M1623" s="586">
        <f>IFERROR(VLOOKUP(L1623,REAJUSTE!$O:$R,4,FALSE),"")</f>
        <v>1.0249999999999999</v>
      </c>
    </row>
    <row r="1624" spans="1:13" ht="24.95" customHeight="1" x14ac:dyDescent="0.2">
      <c r="A1624" s="366">
        <v>10711</v>
      </c>
      <c r="B1624" s="34" t="s">
        <v>15937</v>
      </c>
      <c r="C1624" s="370" t="s">
        <v>779</v>
      </c>
      <c r="D1624" s="588">
        <f t="shared" si="35"/>
        <v>2.68</v>
      </c>
      <c r="I1624" s="367">
        <v>2.61</v>
      </c>
      <c r="J1624" s="367"/>
      <c r="L1624" s="585" t="s">
        <v>3874</v>
      </c>
      <c r="M1624" s="586">
        <f>IFERROR(VLOOKUP(L1624,REAJUSTE!$O:$R,4,FALSE),"")</f>
        <v>1.0249999999999999</v>
      </c>
    </row>
    <row r="1625" spans="1:13" ht="24.95" customHeight="1" x14ac:dyDescent="0.2">
      <c r="A1625" s="366">
        <v>10858</v>
      </c>
      <c r="B1625" s="34" t="s">
        <v>15938</v>
      </c>
      <c r="C1625" s="370" t="s">
        <v>779</v>
      </c>
      <c r="D1625" s="588">
        <f t="shared" si="35"/>
        <v>2.77</v>
      </c>
      <c r="I1625" s="367">
        <v>2.7</v>
      </c>
      <c r="J1625" s="367"/>
      <c r="L1625" s="585" t="s">
        <v>3874</v>
      </c>
      <c r="M1625" s="586">
        <f>IFERROR(VLOOKUP(L1625,REAJUSTE!$O:$R,4,FALSE),"")</f>
        <v>1.0249999999999999</v>
      </c>
    </row>
    <row r="1626" spans="1:13" ht="24.95" customHeight="1" x14ac:dyDescent="0.2">
      <c r="A1626" s="366">
        <v>10710</v>
      </c>
      <c r="B1626" s="34" t="s">
        <v>15939</v>
      </c>
      <c r="C1626" s="370" t="s">
        <v>779</v>
      </c>
      <c r="D1626" s="588">
        <f t="shared" si="35"/>
        <v>3.53</v>
      </c>
      <c r="I1626" s="367">
        <v>3.44</v>
      </c>
      <c r="J1626" s="367"/>
      <c r="L1626" s="585" t="s">
        <v>3874</v>
      </c>
      <c r="M1626" s="586">
        <f>IFERROR(VLOOKUP(L1626,REAJUSTE!$O:$R,4,FALSE),"")</f>
        <v>1.0249999999999999</v>
      </c>
    </row>
    <row r="1627" spans="1:13" ht="24.95" customHeight="1" x14ac:dyDescent="0.2">
      <c r="A1627" s="366">
        <v>11010</v>
      </c>
      <c r="B1627" s="34" t="s">
        <v>15940</v>
      </c>
      <c r="C1627" s="370" t="s">
        <v>779</v>
      </c>
      <c r="D1627" s="588">
        <f t="shared" si="35"/>
        <v>8.1999999999999993</v>
      </c>
      <c r="I1627" s="367">
        <v>8</v>
      </c>
      <c r="J1627" s="367"/>
      <c r="L1627" s="585" t="s">
        <v>3874</v>
      </c>
      <c r="M1627" s="586">
        <f>IFERROR(VLOOKUP(L1627,REAJUSTE!$O:$R,4,FALSE),"")</f>
        <v>1.0249999999999999</v>
      </c>
    </row>
    <row r="1628" spans="1:13" ht="24.95" customHeight="1" x14ac:dyDescent="0.2">
      <c r="A1628" s="366">
        <v>10162</v>
      </c>
      <c r="B1628" s="34" t="s">
        <v>15941</v>
      </c>
      <c r="C1628" s="370" t="s">
        <v>15307</v>
      </c>
      <c r="D1628" s="588">
        <f t="shared" si="35"/>
        <v>15.29</v>
      </c>
      <c r="I1628" s="367">
        <v>14.92</v>
      </c>
      <c r="J1628" s="367"/>
      <c r="L1628" s="585" t="s">
        <v>3874</v>
      </c>
      <c r="M1628" s="586">
        <f>IFERROR(VLOOKUP(L1628,REAJUSTE!$O:$R,4,FALSE),"")</f>
        <v>1.0249999999999999</v>
      </c>
    </row>
    <row r="1629" spans="1:13" ht="24.95" customHeight="1" x14ac:dyDescent="0.2">
      <c r="A1629" s="366">
        <v>10817</v>
      </c>
      <c r="B1629" s="34" t="s">
        <v>15942</v>
      </c>
      <c r="C1629" s="370" t="s">
        <v>15943</v>
      </c>
      <c r="D1629" s="588">
        <f t="shared" si="35"/>
        <v>1278.98</v>
      </c>
      <c r="I1629" s="368">
        <v>1247.79</v>
      </c>
      <c r="J1629" s="368"/>
      <c r="L1629" s="585" t="s">
        <v>3874</v>
      </c>
      <c r="M1629" s="586">
        <f>IFERROR(VLOOKUP(L1629,REAJUSTE!$O:$R,4,FALSE),"")</f>
        <v>1.0249999999999999</v>
      </c>
    </row>
    <row r="1630" spans="1:13" ht="24.95" customHeight="1" x14ac:dyDescent="0.2">
      <c r="A1630" s="366">
        <v>10064</v>
      </c>
      <c r="B1630" s="34" t="s">
        <v>15944</v>
      </c>
      <c r="C1630" s="370" t="s">
        <v>15943</v>
      </c>
      <c r="D1630" s="588">
        <f t="shared" si="35"/>
        <v>1438.44</v>
      </c>
      <c r="I1630" s="368">
        <v>1403.36</v>
      </c>
      <c r="J1630" s="368"/>
      <c r="L1630" s="585" t="s">
        <v>3874</v>
      </c>
      <c r="M1630" s="586">
        <f>IFERROR(VLOOKUP(L1630,REAJUSTE!$O:$R,4,FALSE),"")</f>
        <v>1.0249999999999999</v>
      </c>
    </row>
    <row r="1631" spans="1:13" ht="24.95" customHeight="1" x14ac:dyDescent="0.2">
      <c r="A1631" s="366">
        <v>10062</v>
      </c>
      <c r="B1631" s="34" t="s">
        <v>15945</v>
      </c>
      <c r="C1631" s="370" t="s">
        <v>5</v>
      </c>
      <c r="D1631" s="588">
        <f t="shared" si="35"/>
        <v>8.15</v>
      </c>
      <c r="I1631" s="367">
        <v>7.95</v>
      </c>
      <c r="J1631" s="367"/>
      <c r="L1631" s="585" t="s">
        <v>3874</v>
      </c>
      <c r="M1631" s="586">
        <f>IFERROR(VLOOKUP(L1631,REAJUSTE!$O:$R,4,FALSE),"")</f>
        <v>1.0249999999999999</v>
      </c>
    </row>
    <row r="1632" spans="1:13" ht="24.95" customHeight="1" x14ac:dyDescent="0.2">
      <c r="A1632" s="366">
        <v>10066</v>
      </c>
      <c r="B1632" s="34" t="s">
        <v>15946</v>
      </c>
      <c r="C1632" s="370" t="s">
        <v>741</v>
      </c>
      <c r="D1632" s="588">
        <f t="shared" si="35"/>
        <v>1448.66</v>
      </c>
      <c r="I1632" s="368">
        <v>1413.33</v>
      </c>
      <c r="J1632" s="368"/>
      <c r="L1632" s="585" t="s">
        <v>3874</v>
      </c>
      <c r="M1632" s="586">
        <f>IFERROR(VLOOKUP(L1632,REAJUSTE!$O:$R,4,FALSE),"")</f>
        <v>1.0249999999999999</v>
      </c>
    </row>
    <row r="1633" spans="1:13" ht="24.95" customHeight="1" x14ac:dyDescent="0.2">
      <c r="A1633" s="366">
        <v>10256</v>
      </c>
      <c r="B1633" s="34" t="s">
        <v>15947</v>
      </c>
      <c r="C1633" s="370" t="s">
        <v>15943</v>
      </c>
      <c r="D1633" s="588">
        <f t="shared" si="35"/>
        <v>197.22</v>
      </c>
      <c r="I1633" s="367">
        <v>192.41</v>
      </c>
      <c r="J1633" s="367"/>
      <c r="L1633" s="585" t="s">
        <v>3874</v>
      </c>
      <c r="M1633" s="586">
        <f>IFERROR(VLOOKUP(L1633,REAJUSTE!$O:$R,4,FALSE),"")</f>
        <v>1.0249999999999999</v>
      </c>
    </row>
    <row r="1634" spans="1:13" ht="24.95" customHeight="1" x14ac:dyDescent="0.2">
      <c r="A1634" s="366">
        <v>10312</v>
      </c>
      <c r="B1634" s="34" t="s">
        <v>15948</v>
      </c>
      <c r="C1634" s="370" t="s">
        <v>175</v>
      </c>
      <c r="D1634" s="588">
        <f t="shared" si="35"/>
        <v>1.1100000000000001</v>
      </c>
      <c r="I1634" s="367">
        <v>1.08</v>
      </c>
      <c r="J1634" s="367"/>
      <c r="L1634" s="585" t="s">
        <v>3874</v>
      </c>
      <c r="M1634" s="586">
        <f>IFERROR(VLOOKUP(L1634,REAJUSTE!$O:$R,4,FALSE),"")</f>
        <v>1.0249999999999999</v>
      </c>
    </row>
    <row r="1635" spans="1:13" ht="24.95" customHeight="1" x14ac:dyDescent="0.2">
      <c r="A1635" s="366">
        <v>10068</v>
      </c>
      <c r="B1635" s="34" t="s">
        <v>15949</v>
      </c>
      <c r="C1635" s="370" t="s">
        <v>741</v>
      </c>
      <c r="D1635" s="588">
        <f t="shared" si="35"/>
        <v>1265.3900000000001</v>
      </c>
      <c r="I1635" s="368">
        <v>1234.53</v>
      </c>
      <c r="J1635" s="368"/>
      <c r="L1635" s="585" t="s">
        <v>3874</v>
      </c>
      <c r="M1635" s="586">
        <f>IFERROR(VLOOKUP(L1635,REAJUSTE!$O:$R,4,FALSE),"")</f>
        <v>1.0249999999999999</v>
      </c>
    </row>
    <row r="1636" spans="1:13" ht="24.95" customHeight="1" x14ac:dyDescent="0.2">
      <c r="A1636" s="366">
        <v>10143</v>
      </c>
      <c r="B1636" s="34" t="s">
        <v>19126</v>
      </c>
      <c r="C1636" s="370" t="s">
        <v>175</v>
      </c>
      <c r="D1636" s="588">
        <f t="shared" si="35"/>
        <v>4.88</v>
      </c>
      <c r="I1636" s="367">
        <v>4.76</v>
      </c>
      <c r="J1636" s="367"/>
      <c r="L1636" s="585" t="s">
        <v>3874</v>
      </c>
      <c r="M1636" s="586">
        <f>IFERROR(VLOOKUP(L1636,REAJUSTE!$O:$R,4,FALSE),"")</f>
        <v>1.0249999999999999</v>
      </c>
    </row>
    <row r="1637" spans="1:13" ht="24.95" customHeight="1" x14ac:dyDescent="0.2">
      <c r="A1637" s="366">
        <v>10145</v>
      </c>
      <c r="B1637" s="34" t="s">
        <v>19127</v>
      </c>
      <c r="C1637" s="370" t="s">
        <v>175</v>
      </c>
      <c r="D1637" s="588">
        <f t="shared" si="35"/>
        <v>5.37</v>
      </c>
      <c r="I1637" s="367">
        <v>5.24</v>
      </c>
      <c r="J1637" s="367"/>
      <c r="L1637" s="585" t="s">
        <v>3874</v>
      </c>
      <c r="M1637" s="586">
        <f>IFERROR(VLOOKUP(L1637,REAJUSTE!$O:$R,4,FALSE),"")</f>
        <v>1.0249999999999999</v>
      </c>
    </row>
    <row r="1638" spans="1:13" ht="24.95" customHeight="1" x14ac:dyDescent="0.2">
      <c r="A1638" s="366">
        <v>10144</v>
      </c>
      <c r="B1638" s="34" t="s">
        <v>19128</v>
      </c>
      <c r="C1638" s="370" t="s">
        <v>175</v>
      </c>
      <c r="D1638" s="588">
        <f t="shared" si="35"/>
        <v>5.56</v>
      </c>
      <c r="I1638" s="367">
        <v>5.42</v>
      </c>
      <c r="J1638" s="367"/>
      <c r="L1638" s="585" t="s">
        <v>3874</v>
      </c>
      <c r="M1638" s="586">
        <f>IFERROR(VLOOKUP(L1638,REAJUSTE!$O:$R,4,FALSE),"")</f>
        <v>1.0249999999999999</v>
      </c>
    </row>
    <row r="1639" spans="1:13" ht="24.95" customHeight="1" x14ac:dyDescent="0.2">
      <c r="A1639" s="366">
        <v>10169</v>
      </c>
      <c r="B1639" s="34" t="s">
        <v>19129</v>
      </c>
      <c r="C1639" s="370" t="s">
        <v>175</v>
      </c>
      <c r="D1639" s="588">
        <f t="shared" si="35"/>
        <v>4.92</v>
      </c>
      <c r="I1639" s="367">
        <v>4.8</v>
      </c>
      <c r="J1639" s="367"/>
      <c r="L1639" s="585" t="s">
        <v>3874</v>
      </c>
      <c r="M1639" s="586">
        <f>IFERROR(VLOOKUP(L1639,REAJUSTE!$O:$R,4,FALSE),"")</f>
        <v>1.0249999999999999</v>
      </c>
    </row>
    <row r="1640" spans="1:13" ht="24.95" customHeight="1" x14ac:dyDescent="0.2">
      <c r="A1640" s="366">
        <v>10772</v>
      </c>
      <c r="B1640" s="34" t="s">
        <v>15950</v>
      </c>
      <c r="C1640" s="370" t="s">
        <v>8</v>
      </c>
      <c r="D1640" s="588">
        <f t="shared" si="35"/>
        <v>2697.75</v>
      </c>
      <c r="I1640" s="368">
        <v>2358.17</v>
      </c>
      <c r="J1640" s="368"/>
      <c r="L1640" s="585" t="s">
        <v>3879</v>
      </c>
      <c r="M1640" s="586">
        <f>IFERROR(VLOOKUP(L1640,REAJUSTE!$O:$R,4,FALSE),"")</f>
        <v>1.1439999999999999</v>
      </c>
    </row>
    <row r="1641" spans="1:13" ht="24.95" customHeight="1" x14ac:dyDescent="0.2">
      <c r="A1641" s="366">
        <v>10001</v>
      </c>
      <c r="B1641" s="34" t="s">
        <v>15951</v>
      </c>
      <c r="C1641" s="370" t="s">
        <v>8</v>
      </c>
      <c r="D1641" s="588">
        <f t="shared" si="35"/>
        <v>2361.06</v>
      </c>
      <c r="I1641" s="368">
        <v>2063.86</v>
      </c>
      <c r="J1641" s="368"/>
      <c r="L1641" s="585" t="s">
        <v>3879</v>
      </c>
      <c r="M1641" s="586">
        <f>IFERROR(VLOOKUP(L1641,REAJUSTE!$O:$R,4,FALSE),"")</f>
        <v>1.1439999999999999</v>
      </c>
    </row>
    <row r="1642" spans="1:13" ht="24.95" customHeight="1" x14ac:dyDescent="0.2">
      <c r="A1642" s="366">
        <v>10622</v>
      </c>
      <c r="B1642" s="34" t="s">
        <v>15952</v>
      </c>
      <c r="C1642" s="370" t="s">
        <v>742</v>
      </c>
      <c r="D1642" s="588">
        <f t="shared" si="35"/>
        <v>10.210000000000001</v>
      </c>
      <c r="I1642" s="367">
        <v>9.9600000000000009</v>
      </c>
      <c r="J1642" s="367"/>
      <c r="L1642" s="585" t="s">
        <v>3874</v>
      </c>
      <c r="M1642" s="586">
        <f>IFERROR(VLOOKUP(L1642,REAJUSTE!$O:$R,4,FALSE),"")</f>
        <v>1.0249999999999999</v>
      </c>
    </row>
    <row r="1643" spans="1:13" ht="24.95" customHeight="1" x14ac:dyDescent="0.2">
      <c r="A1643" s="366">
        <v>10085</v>
      </c>
      <c r="B1643" s="34" t="s">
        <v>15953</v>
      </c>
      <c r="C1643" s="370" t="s">
        <v>15954</v>
      </c>
      <c r="D1643" s="588">
        <f t="shared" si="35"/>
        <v>38.950000000000003</v>
      </c>
      <c r="I1643" s="367">
        <v>38</v>
      </c>
      <c r="J1643" s="367"/>
      <c r="L1643" s="585" t="s">
        <v>3874</v>
      </c>
      <c r="M1643" s="586">
        <f>IFERROR(VLOOKUP(L1643,REAJUSTE!$O:$R,4,FALSE),"")</f>
        <v>1.0249999999999999</v>
      </c>
    </row>
    <row r="1644" spans="1:13" ht="24.95" customHeight="1" x14ac:dyDescent="0.2">
      <c r="A1644" s="366">
        <v>11014</v>
      </c>
      <c r="B1644" s="34" t="s">
        <v>15955</v>
      </c>
      <c r="C1644" s="370" t="s">
        <v>742</v>
      </c>
      <c r="D1644" s="588">
        <f t="shared" si="35"/>
        <v>17.739999999999998</v>
      </c>
      <c r="I1644" s="367">
        <v>17.309999999999999</v>
      </c>
      <c r="J1644" s="367"/>
      <c r="L1644" s="585" t="s">
        <v>3874</v>
      </c>
      <c r="M1644" s="586">
        <f>IFERROR(VLOOKUP(L1644,REAJUSTE!$O:$R,4,FALSE),"")</f>
        <v>1.0249999999999999</v>
      </c>
    </row>
    <row r="1645" spans="1:13" ht="24.95" customHeight="1" x14ac:dyDescent="0.2">
      <c r="A1645" s="366">
        <v>10086</v>
      </c>
      <c r="B1645" s="34" t="s">
        <v>15956</v>
      </c>
      <c r="C1645" s="370" t="s">
        <v>15954</v>
      </c>
      <c r="D1645" s="588">
        <f t="shared" si="35"/>
        <v>55.24</v>
      </c>
      <c r="I1645" s="367">
        <v>53.89</v>
      </c>
      <c r="J1645" s="367"/>
      <c r="L1645" s="585" t="s">
        <v>3874</v>
      </c>
      <c r="M1645" s="586">
        <f>IFERROR(VLOOKUP(L1645,REAJUSTE!$O:$R,4,FALSE),"")</f>
        <v>1.0249999999999999</v>
      </c>
    </row>
    <row r="1646" spans="1:13" ht="24.95" customHeight="1" x14ac:dyDescent="0.2">
      <c r="A1646" s="366">
        <v>10087</v>
      </c>
      <c r="B1646" s="34" t="s">
        <v>15957</v>
      </c>
      <c r="C1646" s="370" t="s">
        <v>15954</v>
      </c>
      <c r="D1646" s="588">
        <f t="shared" si="35"/>
        <v>64.02</v>
      </c>
      <c r="I1646" s="367">
        <v>62.46</v>
      </c>
      <c r="J1646" s="367"/>
      <c r="L1646" s="585" t="s">
        <v>3874</v>
      </c>
      <c r="M1646" s="586">
        <f>IFERROR(VLOOKUP(L1646,REAJUSTE!$O:$R,4,FALSE),"")</f>
        <v>1.0249999999999999</v>
      </c>
    </row>
    <row r="1647" spans="1:13" ht="24.95" customHeight="1" x14ac:dyDescent="0.2">
      <c r="A1647" s="366">
        <v>11462</v>
      </c>
      <c r="B1647" s="34" t="s">
        <v>15958</v>
      </c>
      <c r="C1647" s="370" t="s">
        <v>175</v>
      </c>
      <c r="D1647" s="588">
        <f t="shared" si="35"/>
        <v>5.34</v>
      </c>
      <c r="I1647" s="367">
        <v>5.21</v>
      </c>
      <c r="J1647" s="367"/>
      <c r="L1647" s="585" t="s">
        <v>3874</v>
      </c>
      <c r="M1647" s="586">
        <f>IFERROR(VLOOKUP(L1647,REAJUSTE!$O:$R,4,FALSE),"")</f>
        <v>1.0249999999999999</v>
      </c>
    </row>
    <row r="1648" spans="1:13" ht="24.95" customHeight="1" x14ac:dyDescent="0.2">
      <c r="A1648" s="366">
        <v>10147</v>
      </c>
      <c r="B1648" s="34" t="s">
        <v>15959</v>
      </c>
      <c r="C1648" s="370" t="s">
        <v>175</v>
      </c>
      <c r="D1648" s="588">
        <f t="shared" si="35"/>
        <v>6.72</v>
      </c>
      <c r="I1648" s="367">
        <v>6.56</v>
      </c>
      <c r="J1648" s="367"/>
      <c r="L1648" s="585" t="s">
        <v>3874</v>
      </c>
      <c r="M1648" s="586">
        <f>IFERROR(VLOOKUP(L1648,REAJUSTE!$O:$R,4,FALSE),"")</f>
        <v>1.0249999999999999</v>
      </c>
    </row>
    <row r="1649" spans="1:13" ht="24.95" customHeight="1" x14ac:dyDescent="0.2">
      <c r="A1649" s="366">
        <v>10146</v>
      </c>
      <c r="B1649" s="34" t="s">
        <v>15960</v>
      </c>
      <c r="C1649" s="370" t="s">
        <v>175</v>
      </c>
      <c r="D1649" s="588">
        <f t="shared" si="35"/>
        <v>5.18</v>
      </c>
      <c r="I1649" s="367">
        <v>5.05</v>
      </c>
      <c r="J1649" s="367"/>
      <c r="L1649" s="585" t="s">
        <v>3874</v>
      </c>
      <c r="M1649" s="586">
        <f>IFERROR(VLOOKUP(L1649,REAJUSTE!$O:$R,4,FALSE),"")</f>
        <v>1.0249999999999999</v>
      </c>
    </row>
    <row r="1650" spans="1:13" ht="24.95" customHeight="1" x14ac:dyDescent="0.2">
      <c r="A1650" s="366">
        <v>10812</v>
      </c>
      <c r="B1650" s="34" t="s">
        <v>15961</v>
      </c>
      <c r="C1650" s="370" t="s">
        <v>175</v>
      </c>
      <c r="D1650" s="588">
        <f t="shared" si="35"/>
        <v>5.42</v>
      </c>
      <c r="I1650" s="367">
        <v>5.29</v>
      </c>
      <c r="J1650" s="367"/>
      <c r="L1650" s="585" t="s">
        <v>3874</v>
      </c>
      <c r="M1650" s="586">
        <f>IFERROR(VLOOKUP(L1650,REAJUSTE!$O:$R,4,FALSE),"")</f>
        <v>1.0249999999999999</v>
      </c>
    </row>
    <row r="1651" spans="1:13" ht="24.95" customHeight="1" x14ac:dyDescent="0.2">
      <c r="A1651" s="366">
        <v>10379</v>
      </c>
      <c r="B1651" s="34" t="s">
        <v>15962</v>
      </c>
      <c r="C1651" s="370" t="s">
        <v>742</v>
      </c>
      <c r="D1651" s="588">
        <f t="shared" si="35"/>
        <v>60.22</v>
      </c>
      <c r="I1651" s="367">
        <v>58.75</v>
      </c>
      <c r="J1651" s="367"/>
      <c r="L1651" s="585" t="s">
        <v>3874</v>
      </c>
      <c r="M1651" s="586">
        <f>IFERROR(VLOOKUP(L1651,REAJUSTE!$O:$R,4,FALSE),"")</f>
        <v>1.0249999999999999</v>
      </c>
    </row>
    <row r="1652" spans="1:13" ht="24.95" customHeight="1" x14ac:dyDescent="0.2">
      <c r="A1652" s="366">
        <v>10168</v>
      </c>
      <c r="B1652" s="34" t="s">
        <v>15963</v>
      </c>
      <c r="C1652" s="370" t="s">
        <v>175</v>
      </c>
      <c r="D1652" s="588">
        <f t="shared" si="35"/>
        <v>5.21</v>
      </c>
      <c r="I1652" s="367">
        <v>5.08</v>
      </c>
      <c r="J1652" s="367"/>
      <c r="L1652" s="585" t="s">
        <v>3874</v>
      </c>
      <c r="M1652" s="586">
        <f>IFERROR(VLOOKUP(L1652,REAJUSTE!$O:$R,4,FALSE),"")</f>
        <v>1.0249999999999999</v>
      </c>
    </row>
    <row r="1653" spans="1:13" ht="24.95" customHeight="1" x14ac:dyDescent="0.2">
      <c r="A1653" s="366">
        <v>10148</v>
      </c>
      <c r="B1653" s="34" t="s">
        <v>15964</v>
      </c>
      <c r="C1653" s="370" t="s">
        <v>175</v>
      </c>
      <c r="D1653" s="588">
        <f t="shared" si="35"/>
        <v>4.96</v>
      </c>
      <c r="I1653" s="367">
        <v>4.84</v>
      </c>
      <c r="J1653" s="367"/>
      <c r="L1653" s="585" t="s">
        <v>3874</v>
      </c>
      <c r="M1653" s="586">
        <f>IFERROR(VLOOKUP(L1653,REAJUSTE!$O:$R,4,FALSE),"")</f>
        <v>1.0249999999999999</v>
      </c>
    </row>
    <row r="1654" spans="1:13" ht="24.95" customHeight="1" x14ac:dyDescent="0.2">
      <c r="A1654" s="366">
        <v>10150</v>
      </c>
      <c r="B1654" s="34" t="s">
        <v>15965</v>
      </c>
      <c r="C1654" s="370" t="s">
        <v>175</v>
      </c>
      <c r="D1654" s="588">
        <f t="shared" si="35"/>
        <v>5.55</v>
      </c>
      <c r="I1654" s="367">
        <v>5.41</v>
      </c>
      <c r="J1654" s="367"/>
      <c r="L1654" s="585" t="s">
        <v>3874</v>
      </c>
      <c r="M1654" s="586">
        <f>IFERROR(VLOOKUP(L1654,REAJUSTE!$O:$R,4,FALSE),"")</f>
        <v>1.0249999999999999</v>
      </c>
    </row>
    <row r="1655" spans="1:13" ht="24.95" customHeight="1" x14ac:dyDescent="0.2">
      <c r="A1655" s="366">
        <v>10149</v>
      </c>
      <c r="B1655" s="34" t="s">
        <v>15966</v>
      </c>
      <c r="C1655" s="370" t="s">
        <v>175</v>
      </c>
      <c r="D1655" s="588">
        <f t="shared" si="35"/>
        <v>5.34</v>
      </c>
      <c r="I1655" s="367">
        <v>5.21</v>
      </c>
      <c r="J1655" s="367"/>
      <c r="L1655" s="585" t="s">
        <v>3874</v>
      </c>
      <c r="M1655" s="586">
        <f>IFERROR(VLOOKUP(L1655,REAJUSTE!$O:$R,4,FALSE),"")</f>
        <v>1.0249999999999999</v>
      </c>
    </row>
    <row r="1656" spans="1:13" ht="24.95" customHeight="1" x14ac:dyDescent="0.2">
      <c r="A1656" s="366">
        <v>10854</v>
      </c>
      <c r="B1656" s="34" t="s">
        <v>15967</v>
      </c>
      <c r="C1656" s="370" t="s">
        <v>175</v>
      </c>
      <c r="D1656" s="588">
        <f t="shared" si="35"/>
        <v>6.57</v>
      </c>
      <c r="I1656" s="367">
        <v>6.41</v>
      </c>
      <c r="J1656" s="367"/>
      <c r="L1656" s="585" t="s">
        <v>3874</v>
      </c>
      <c r="M1656" s="586">
        <f>IFERROR(VLOOKUP(L1656,REAJUSTE!$O:$R,4,FALSE),"")</f>
        <v>1.0249999999999999</v>
      </c>
    </row>
    <row r="1657" spans="1:13" ht="24.95" customHeight="1" x14ac:dyDescent="0.2">
      <c r="A1657" s="366">
        <v>10092</v>
      </c>
      <c r="B1657" s="34" t="s">
        <v>15968</v>
      </c>
      <c r="C1657" s="370" t="s">
        <v>175</v>
      </c>
      <c r="D1657" s="588">
        <f t="shared" si="35"/>
        <v>0.36</v>
      </c>
      <c r="I1657" s="367">
        <v>0.35</v>
      </c>
      <c r="J1657" s="367"/>
      <c r="L1657" s="585" t="s">
        <v>3874</v>
      </c>
      <c r="M1657" s="586">
        <f>IFERROR(VLOOKUP(L1657,REAJUSTE!$O:$R,4,FALSE),"")</f>
        <v>1.0249999999999999</v>
      </c>
    </row>
    <row r="1658" spans="1:13" ht="24.95" customHeight="1" x14ac:dyDescent="0.2">
      <c r="A1658" s="366">
        <v>10357</v>
      </c>
      <c r="B1658" s="34" t="s">
        <v>15969</v>
      </c>
      <c r="C1658" s="370" t="s">
        <v>15307</v>
      </c>
      <c r="D1658" s="588">
        <f t="shared" si="35"/>
        <v>52.79</v>
      </c>
      <c r="I1658" s="367">
        <v>51.5</v>
      </c>
      <c r="J1658" s="367"/>
      <c r="L1658" s="585" t="s">
        <v>3874</v>
      </c>
      <c r="M1658" s="586">
        <f>IFERROR(VLOOKUP(L1658,REAJUSTE!$O:$R,4,FALSE),"")</f>
        <v>1.0249999999999999</v>
      </c>
    </row>
    <row r="1659" spans="1:13" ht="24.95" customHeight="1" x14ac:dyDescent="0.2">
      <c r="A1659" s="366">
        <v>10171</v>
      </c>
      <c r="B1659" s="34" t="s">
        <v>15970</v>
      </c>
      <c r="C1659" s="370" t="s">
        <v>15307</v>
      </c>
      <c r="D1659" s="588">
        <f t="shared" si="35"/>
        <v>0.96</v>
      </c>
      <c r="I1659" s="367">
        <v>0.94</v>
      </c>
      <c r="J1659" s="367"/>
      <c r="L1659" s="585" t="s">
        <v>3874</v>
      </c>
      <c r="M1659" s="586">
        <f>IFERROR(VLOOKUP(L1659,REAJUSTE!$O:$R,4,FALSE),"")</f>
        <v>1.0249999999999999</v>
      </c>
    </row>
    <row r="1660" spans="1:13" ht="24.95" customHeight="1" x14ac:dyDescent="0.2">
      <c r="A1660" s="366">
        <v>10006</v>
      </c>
      <c r="B1660" s="34" t="s">
        <v>15971</v>
      </c>
      <c r="C1660" s="370" t="s">
        <v>8</v>
      </c>
      <c r="D1660" s="588">
        <f t="shared" si="35"/>
        <v>3917.63</v>
      </c>
      <c r="I1660" s="368">
        <v>3577.74</v>
      </c>
      <c r="J1660" s="368"/>
      <c r="L1660" s="585" t="s">
        <v>3871</v>
      </c>
      <c r="M1660" s="586">
        <f>IFERROR(VLOOKUP(L1660,REAJUSTE!$O:$R,4,FALSE),"")</f>
        <v>1.095</v>
      </c>
    </row>
    <row r="1661" spans="1:13" ht="24.95" customHeight="1" x14ac:dyDescent="0.2">
      <c r="A1661" s="366">
        <v>10362</v>
      </c>
      <c r="B1661" s="34" t="s">
        <v>15972</v>
      </c>
      <c r="C1661" s="370" t="s">
        <v>175</v>
      </c>
      <c r="D1661" s="588">
        <f t="shared" si="35"/>
        <v>17.63</v>
      </c>
      <c r="I1661" s="367">
        <v>17.2</v>
      </c>
      <c r="J1661" s="367"/>
      <c r="L1661" s="585" t="s">
        <v>3874</v>
      </c>
      <c r="M1661" s="586">
        <f>IFERROR(VLOOKUP(L1661,REAJUSTE!$O:$R,4,FALSE),"")</f>
        <v>1.0249999999999999</v>
      </c>
    </row>
    <row r="1662" spans="1:13" ht="24.95" customHeight="1" x14ac:dyDescent="0.2">
      <c r="A1662" s="366">
        <v>11427</v>
      </c>
      <c r="B1662" s="34" t="s">
        <v>15973</v>
      </c>
      <c r="C1662" s="370" t="s">
        <v>741</v>
      </c>
      <c r="D1662" s="588">
        <f t="shared" si="35"/>
        <v>275.14</v>
      </c>
      <c r="I1662" s="367">
        <v>268.43</v>
      </c>
      <c r="J1662" s="367"/>
      <c r="L1662" s="585" t="s">
        <v>3874</v>
      </c>
      <c r="M1662" s="586">
        <f>IFERROR(VLOOKUP(L1662,REAJUSTE!$O:$R,4,FALSE),"")</f>
        <v>1.0249999999999999</v>
      </c>
    </row>
    <row r="1663" spans="1:13" ht="24.95" customHeight="1" x14ac:dyDescent="0.2">
      <c r="A1663" s="366">
        <v>11428</v>
      </c>
      <c r="B1663" s="34" t="s">
        <v>15974</v>
      </c>
      <c r="C1663" s="370" t="s">
        <v>741</v>
      </c>
      <c r="D1663" s="588">
        <f t="shared" si="35"/>
        <v>283.39999999999998</v>
      </c>
      <c r="I1663" s="367">
        <v>276.49</v>
      </c>
      <c r="J1663" s="367"/>
      <c r="L1663" s="585" t="s">
        <v>3874</v>
      </c>
      <c r="M1663" s="586">
        <f>IFERROR(VLOOKUP(L1663,REAJUSTE!$O:$R,4,FALSE),"")</f>
        <v>1.0249999999999999</v>
      </c>
    </row>
    <row r="1664" spans="1:13" ht="24.95" customHeight="1" x14ac:dyDescent="0.2">
      <c r="A1664" s="366">
        <v>11426</v>
      </c>
      <c r="B1664" s="34" t="s">
        <v>15975</v>
      </c>
      <c r="C1664" s="370" t="s">
        <v>741</v>
      </c>
      <c r="D1664" s="588">
        <f t="shared" si="35"/>
        <v>296.64</v>
      </c>
      <c r="I1664" s="367">
        <v>289.39999999999998</v>
      </c>
      <c r="J1664" s="367"/>
      <c r="L1664" s="585" t="s">
        <v>3874</v>
      </c>
      <c r="M1664" s="586">
        <f>IFERROR(VLOOKUP(L1664,REAJUSTE!$O:$R,4,FALSE),"")</f>
        <v>1.0249999999999999</v>
      </c>
    </row>
    <row r="1665" spans="1:13" ht="24.95" customHeight="1" x14ac:dyDescent="0.2">
      <c r="A1665" s="366">
        <v>11406</v>
      </c>
      <c r="B1665" s="34" t="s">
        <v>15976</v>
      </c>
      <c r="C1665" s="370" t="s">
        <v>741</v>
      </c>
      <c r="D1665" s="588">
        <f t="shared" si="35"/>
        <v>308.20999999999998</v>
      </c>
      <c r="I1665" s="367">
        <v>300.69</v>
      </c>
      <c r="J1665" s="367"/>
      <c r="L1665" s="585" t="s">
        <v>3874</v>
      </c>
      <c r="M1665" s="586">
        <f>IFERROR(VLOOKUP(L1665,REAJUSTE!$O:$R,4,FALSE),"")</f>
        <v>1.0249999999999999</v>
      </c>
    </row>
    <row r="1666" spans="1:13" ht="24.95" customHeight="1" x14ac:dyDescent="0.2">
      <c r="A1666" s="366">
        <v>11481</v>
      </c>
      <c r="B1666" s="34" t="s">
        <v>15977</v>
      </c>
      <c r="C1666" s="370" t="s">
        <v>741</v>
      </c>
      <c r="D1666" s="588">
        <f t="shared" si="35"/>
        <v>318.13</v>
      </c>
      <c r="I1666" s="367">
        <v>310.37</v>
      </c>
      <c r="J1666" s="367"/>
      <c r="L1666" s="585" t="s">
        <v>3874</v>
      </c>
      <c r="M1666" s="586">
        <f>IFERROR(VLOOKUP(L1666,REAJUSTE!$O:$R,4,FALSE),"")</f>
        <v>1.0249999999999999</v>
      </c>
    </row>
    <row r="1667" spans="1:13" ht="24.95" customHeight="1" x14ac:dyDescent="0.2">
      <c r="A1667" s="366">
        <v>11482</v>
      </c>
      <c r="B1667" s="34" t="s">
        <v>15978</v>
      </c>
      <c r="C1667" s="370" t="s">
        <v>741</v>
      </c>
      <c r="D1667" s="588">
        <f t="shared" si="35"/>
        <v>332.02</v>
      </c>
      <c r="I1667" s="367">
        <v>323.92</v>
      </c>
      <c r="J1667" s="367"/>
      <c r="L1667" s="585" t="s">
        <v>3874</v>
      </c>
      <c r="M1667" s="586">
        <f>IFERROR(VLOOKUP(L1667,REAJUSTE!$O:$R,4,FALSE),"")</f>
        <v>1.0249999999999999</v>
      </c>
    </row>
    <row r="1668" spans="1:13" ht="24.95" customHeight="1" x14ac:dyDescent="0.2">
      <c r="A1668" s="366">
        <v>10283</v>
      </c>
      <c r="B1668" s="34" t="s">
        <v>15979</v>
      </c>
      <c r="C1668" s="370" t="s">
        <v>15307</v>
      </c>
      <c r="D1668" s="588">
        <f t="shared" si="35"/>
        <v>1245.18</v>
      </c>
      <c r="I1668" s="368">
        <v>1214.81</v>
      </c>
      <c r="J1668" s="368"/>
      <c r="L1668" s="585" t="s">
        <v>3874</v>
      </c>
      <c r="M1668" s="586">
        <f>IFERROR(VLOOKUP(L1668,REAJUSTE!$O:$R,4,FALSE),"")</f>
        <v>1.0249999999999999</v>
      </c>
    </row>
    <row r="1669" spans="1:13" ht="24.95" customHeight="1" x14ac:dyDescent="0.2">
      <c r="A1669" s="366">
        <v>10364</v>
      </c>
      <c r="B1669" s="34" t="s">
        <v>15980</v>
      </c>
      <c r="C1669" s="370" t="s">
        <v>15307</v>
      </c>
      <c r="D1669" s="588">
        <f t="shared" si="35"/>
        <v>69.19</v>
      </c>
      <c r="I1669" s="367">
        <v>67.5</v>
      </c>
      <c r="J1669" s="367"/>
      <c r="L1669" s="585" t="s">
        <v>3874</v>
      </c>
      <c r="M1669" s="586">
        <f>IFERROR(VLOOKUP(L1669,REAJUSTE!$O:$R,4,FALSE),"")</f>
        <v>1.0249999999999999</v>
      </c>
    </row>
    <row r="1670" spans="1:13" ht="24.95" customHeight="1" x14ac:dyDescent="0.2">
      <c r="A1670" s="366">
        <v>10651</v>
      </c>
      <c r="B1670" s="34" t="s">
        <v>15981</v>
      </c>
      <c r="C1670" s="370" t="s">
        <v>15307</v>
      </c>
      <c r="D1670" s="588">
        <f t="shared" si="35"/>
        <v>27.08</v>
      </c>
      <c r="I1670" s="367">
        <v>26.42</v>
      </c>
      <c r="J1670" s="367"/>
      <c r="L1670" s="585" t="s">
        <v>3874</v>
      </c>
      <c r="M1670" s="586">
        <f>IFERROR(VLOOKUP(L1670,REAJUSTE!$O:$R,4,FALSE),"")</f>
        <v>1.0249999999999999</v>
      </c>
    </row>
    <row r="1671" spans="1:13" ht="24.95" customHeight="1" x14ac:dyDescent="0.2">
      <c r="A1671" s="366">
        <v>10708</v>
      </c>
      <c r="B1671" s="34" t="s">
        <v>15982</v>
      </c>
      <c r="C1671" s="370" t="s">
        <v>15307</v>
      </c>
      <c r="D1671" s="588">
        <f t="shared" si="35"/>
        <v>13266.17</v>
      </c>
      <c r="I1671" s="368">
        <v>12942.6</v>
      </c>
      <c r="J1671" s="368"/>
      <c r="L1671" s="585" t="s">
        <v>3874</v>
      </c>
      <c r="M1671" s="586">
        <f>IFERROR(VLOOKUP(L1671,REAJUSTE!$O:$R,4,FALSE),"")</f>
        <v>1.0249999999999999</v>
      </c>
    </row>
    <row r="1672" spans="1:13" ht="24.95" customHeight="1" x14ac:dyDescent="0.2">
      <c r="A1672" s="366">
        <v>10856</v>
      </c>
      <c r="B1672" s="34" t="s">
        <v>15983</v>
      </c>
      <c r="C1672" s="370" t="s">
        <v>15307</v>
      </c>
      <c r="D1672" s="588">
        <f t="shared" si="35"/>
        <v>9773.58</v>
      </c>
      <c r="I1672" s="368">
        <v>9535.2000000000007</v>
      </c>
      <c r="J1672" s="368"/>
      <c r="L1672" s="585" t="s">
        <v>3874</v>
      </c>
      <c r="M1672" s="586">
        <f>IFERROR(VLOOKUP(L1672,REAJUSTE!$O:$R,4,FALSE),"")</f>
        <v>1.0249999999999999</v>
      </c>
    </row>
    <row r="1673" spans="1:13" ht="24.95" customHeight="1" x14ac:dyDescent="0.2">
      <c r="A1673" s="366">
        <v>11476</v>
      </c>
      <c r="B1673" s="34" t="s">
        <v>15984</v>
      </c>
      <c r="C1673" s="370" t="s">
        <v>15307</v>
      </c>
      <c r="D1673" s="588">
        <f t="shared" si="35"/>
        <v>0.28999999999999998</v>
      </c>
      <c r="I1673" s="367">
        <v>0.28000000000000003</v>
      </c>
      <c r="J1673" s="367"/>
      <c r="L1673" s="585" t="s">
        <v>3874</v>
      </c>
      <c r="M1673" s="586">
        <f>IFERROR(VLOOKUP(L1673,REAJUSTE!$O:$R,4,FALSE),"")</f>
        <v>1.0249999999999999</v>
      </c>
    </row>
    <row r="1674" spans="1:13" ht="24.95" customHeight="1" x14ac:dyDescent="0.2">
      <c r="A1674" s="366">
        <v>10045</v>
      </c>
      <c r="B1674" s="34" t="s">
        <v>15985</v>
      </c>
      <c r="C1674" s="370" t="s">
        <v>779</v>
      </c>
      <c r="D1674" s="588">
        <f t="shared" si="35"/>
        <v>1.55</v>
      </c>
      <c r="I1674" s="367">
        <v>1.51</v>
      </c>
      <c r="J1674" s="367"/>
      <c r="L1674" s="585" t="s">
        <v>3874</v>
      </c>
      <c r="M1674" s="586">
        <f>IFERROR(VLOOKUP(L1674,REAJUSTE!$O:$R,4,FALSE),"")</f>
        <v>1.0249999999999999</v>
      </c>
    </row>
    <row r="1675" spans="1:13" ht="24.95" customHeight="1" x14ac:dyDescent="0.2">
      <c r="A1675" s="366">
        <v>10644</v>
      </c>
      <c r="B1675" s="34" t="s">
        <v>19130</v>
      </c>
      <c r="C1675" s="370" t="s">
        <v>15307</v>
      </c>
      <c r="D1675" s="588">
        <f t="shared" si="35"/>
        <v>1347.76</v>
      </c>
      <c r="I1675" s="368">
        <v>1314.89</v>
      </c>
      <c r="J1675" s="368"/>
      <c r="L1675" s="585" t="s">
        <v>3874</v>
      </c>
      <c r="M1675" s="586">
        <f>IFERROR(VLOOKUP(L1675,REAJUSTE!$O:$R,4,FALSE),"")</f>
        <v>1.0249999999999999</v>
      </c>
    </row>
    <row r="1676" spans="1:13" ht="24.95" customHeight="1" x14ac:dyDescent="0.2">
      <c r="A1676" s="366">
        <v>10774</v>
      </c>
      <c r="B1676" s="34" t="s">
        <v>15986</v>
      </c>
      <c r="C1676" s="370" t="s">
        <v>15307</v>
      </c>
      <c r="D1676" s="588">
        <f t="shared" si="35"/>
        <v>5.32</v>
      </c>
      <c r="I1676" s="367">
        <v>5.19</v>
      </c>
      <c r="J1676" s="367"/>
      <c r="L1676" s="585" t="s">
        <v>3874</v>
      </c>
      <c r="M1676" s="586">
        <f>IFERROR(VLOOKUP(L1676,REAJUSTE!$O:$R,4,FALSE),"")</f>
        <v>1.0249999999999999</v>
      </c>
    </row>
    <row r="1677" spans="1:13" ht="24.95" customHeight="1" x14ac:dyDescent="0.2">
      <c r="A1677" s="366">
        <v>11007</v>
      </c>
      <c r="B1677" s="34" t="s">
        <v>15987</v>
      </c>
      <c r="C1677" s="370" t="s">
        <v>15307</v>
      </c>
      <c r="D1677" s="588">
        <f t="shared" si="35"/>
        <v>1.8</v>
      </c>
      <c r="I1677" s="367">
        <v>1.76</v>
      </c>
      <c r="J1677" s="367"/>
      <c r="L1677" s="585" t="s">
        <v>3874</v>
      </c>
      <c r="M1677" s="586">
        <f>IFERROR(VLOOKUP(L1677,REAJUSTE!$O:$R,4,FALSE),"")</f>
        <v>1.0249999999999999</v>
      </c>
    </row>
    <row r="1678" spans="1:13" ht="24.95" customHeight="1" x14ac:dyDescent="0.2">
      <c r="A1678" s="366">
        <v>10689</v>
      </c>
      <c r="B1678" s="34" t="s">
        <v>15988</v>
      </c>
      <c r="C1678" s="370" t="s">
        <v>15307</v>
      </c>
      <c r="D1678" s="588">
        <f t="shared" si="35"/>
        <v>32.56</v>
      </c>
      <c r="I1678" s="367">
        <v>31.77</v>
      </c>
      <c r="J1678" s="367"/>
      <c r="L1678" s="585" t="s">
        <v>3874</v>
      </c>
      <c r="M1678" s="586">
        <f>IFERROR(VLOOKUP(L1678,REAJUSTE!$O:$R,4,FALSE),"")</f>
        <v>1.0249999999999999</v>
      </c>
    </row>
    <row r="1679" spans="1:13" ht="24.95" customHeight="1" x14ac:dyDescent="0.2">
      <c r="A1679" s="366">
        <v>10879</v>
      </c>
      <c r="B1679" s="34" t="s">
        <v>15989</v>
      </c>
      <c r="C1679" s="370" t="s">
        <v>742</v>
      </c>
      <c r="D1679" s="588">
        <f t="shared" si="35"/>
        <v>2383.41</v>
      </c>
      <c r="I1679" s="368">
        <v>2325.2800000000002</v>
      </c>
      <c r="J1679" s="368"/>
      <c r="L1679" s="585" t="s">
        <v>3874</v>
      </c>
      <c r="M1679" s="586">
        <f>IFERROR(VLOOKUP(L1679,REAJUSTE!$O:$R,4,FALSE),"")</f>
        <v>1.0249999999999999</v>
      </c>
    </row>
    <row r="1680" spans="1:13" ht="24.95" customHeight="1" x14ac:dyDescent="0.2">
      <c r="A1680" s="366">
        <v>10880</v>
      </c>
      <c r="B1680" s="34" t="s">
        <v>15990</v>
      </c>
      <c r="C1680" s="370" t="s">
        <v>742</v>
      </c>
      <c r="D1680" s="588">
        <f t="shared" si="35"/>
        <v>2346.0500000000002</v>
      </c>
      <c r="I1680" s="368">
        <v>2288.83</v>
      </c>
      <c r="J1680" s="368"/>
      <c r="L1680" s="585" t="s">
        <v>3874</v>
      </c>
      <c r="M1680" s="586">
        <f>IFERROR(VLOOKUP(L1680,REAJUSTE!$O:$R,4,FALSE),"")</f>
        <v>1.0249999999999999</v>
      </c>
    </row>
    <row r="1681" spans="1:13" ht="24.95" customHeight="1" x14ac:dyDescent="0.2">
      <c r="A1681" s="366">
        <v>10881</v>
      </c>
      <c r="B1681" s="34" t="s">
        <v>15991</v>
      </c>
      <c r="C1681" s="370" t="s">
        <v>742</v>
      </c>
      <c r="D1681" s="588">
        <f t="shared" si="35"/>
        <v>2601.84</v>
      </c>
      <c r="I1681" s="368">
        <v>2538.38</v>
      </c>
      <c r="J1681" s="368"/>
      <c r="L1681" s="585" t="s">
        <v>3874</v>
      </c>
      <c r="M1681" s="586">
        <f>IFERROR(VLOOKUP(L1681,REAJUSTE!$O:$R,4,FALSE),"")</f>
        <v>1.0249999999999999</v>
      </c>
    </row>
    <row r="1682" spans="1:13" ht="24.95" customHeight="1" x14ac:dyDescent="0.2">
      <c r="A1682" s="366">
        <v>10882</v>
      </c>
      <c r="B1682" s="34" t="s">
        <v>15992</v>
      </c>
      <c r="C1682" s="370" t="s">
        <v>742</v>
      </c>
      <c r="D1682" s="588">
        <f t="shared" si="35"/>
        <v>2673.95</v>
      </c>
      <c r="I1682" s="368">
        <v>2608.73</v>
      </c>
      <c r="J1682" s="368"/>
      <c r="L1682" s="585" t="s">
        <v>3874</v>
      </c>
      <c r="M1682" s="586">
        <f>IFERROR(VLOOKUP(L1682,REAJUSTE!$O:$R,4,FALSE),"")</f>
        <v>1.0249999999999999</v>
      </c>
    </row>
    <row r="1683" spans="1:13" ht="24.95" customHeight="1" x14ac:dyDescent="0.2">
      <c r="A1683" s="366">
        <v>10883</v>
      </c>
      <c r="B1683" s="34" t="s">
        <v>15993</v>
      </c>
      <c r="C1683" s="370" t="s">
        <v>742</v>
      </c>
      <c r="D1683" s="588">
        <f t="shared" ref="D1683:D1746" si="36">IFERROR(ROUND(I1683*M1683,2),"")</f>
        <v>2742.68</v>
      </c>
      <c r="I1683" s="368">
        <v>2675.79</v>
      </c>
      <c r="J1683" s="368"/>
      <c r="L1683" s="585" t="s">
        <v>3874</v>
      </c>
      <c r="M1683" s="586">
        <f>IFERROR(VLOOKUP(L1683,REAJUSTE!$O:$R,4,FALSE),"")</f>
        <v>1.0249999999999999</v>
      </c>
    </row>
    <row r="1684" spans="1:13" ht="24.95" customHeight="1" x14ac:dyDescent="0.2">
      <c r="A1684" s="366">
        <v>10884</v>
      </c>
      <c r="B1684" s="34" t="s">
        <v>15994</v>
      </c>
      <c r="C1684" s="370" t="s">
        <v>742</v>
      </c>
      <c r="D1684" s="588">
        <f t="shared" si="36"/>
        <v>2752.97</v>
      </c>
      <c r="I1684" s="368">
        <v>2685.82</v>
      </c>
      <c r="J1684" s="368"/>
      <c r="L1684" s="585" t="s">
        <v>3874</v>
      </c>
      <c r="M1684" s="586">
        <f>IFERROR(VLOOKUP(L1684,REAJUSTE!$O:$R,4,FALSE),"")</f>
        <v>1.0249999999999999</v>
      </c>
    </row>
    <row r="1685" spans="1:13" ht="24.95" customHeight="1" x14ac:dyDescent="0.2">
      <c r="A1685" s="366">
        <v>10873</v>
      </c>
      <c r="B1685" s="34" t="s">
        <v>15995</v>
      </c>
      <c r="C1685" s="370" t="s">
        <v>742</v>
      </c>
      <c r="D1685" s="588">
        <f t="shared" si="36"/>
        <v>1844.02</v>
      </c>
      <c r="I1685" s="368">
        <v>1799.04</v>
      </c>
      <c r="J1685" s="368"/>
      <c r="L1685" s="585" t="s">
        <v>3874</v>
      </c>
      <c r="M1685" s="586">
        <f>IFERROR(VLOOKUP(L1685,REAJUSTE!$O:$R,4,FALSE),"")</f>
        <v>1.0249999999999999</v>
      </c>
    </row>
    <row r="1686" spans="1:13" ht="24.95" customHeight="1" x14ac:dyDescent="0.2">
      <c r="A1686" s="366">
        <v>10874</v>
      </c>
      <c r="B1686" s="34" t="s">
        <v>15996</v>
      </c>
      <c r="C1686" s="370" t="s">
        <v>742</v>
      </c>
      <c r="D1686" s="588">
        <f t="shared" si="36"/>
        <v>1870.88</v>
      </c>
      <c r="I1686" s="368">
        <v>1825.25</v>
      </c>
      <c r="J1686" s="368"/>
      <c r="L1686" s="585" t="s">
        <v>3874</v>
      </c>
      <c r="M1686" s="586">
        <f>IFERROR(VLOOKUP(L1686,REAJUSTE!$O:$R,4,FALSE),"")</f>
        <v>1.0249999999999999</v>
      </c>
    </row>
    <row r="1687" spans="1:13" ht="24.95" customHeight="1" x14ac:dyDescent="0.2">
      <c r="A1687" s="366">
        <v>10875</v>
      </c>
      <c r="B1687" s="34" t="s">
        <v>15997</v>
      </c>
      <c r="C1687" s="370" t="s">
        <v>742</v>
      </c>
      <c r="D1687" s="588">
        <f t="shared" si="36"/>
        <v>1946.3</v>
      </c>
      <c r="I1687" s="368">
        <v>1898.83</v>
      </c>
      <c r="J1687" s="368"/>
      <c r="L1687" s="585" t="s">
        <v>3874</v>
      </c>
      <c r="M1687" s="586">
        <f>IFERROR(VLOOKUP(L1687,REAJUSTE!$O:$R,4,FALSE),"")</f>
        <v>1.0249999999999999</v>
      </c>
    </row>
    <row r="1688" spans="1:13" ht="24.95" customHeight="1" x14ac:dyDescent="0.2">
      <c r="A1688" s="366">
        <v>10876</v>
      </c>
      <c r="B1688" s="34" t="s">
        <v>15998</v>
      </c>
      <c r="C1688" s="370" t="s">
        <v>742</v>
      </c>
      <c r="D1688" s="588">
        <f t="shared" si="36"/>
        <v>2144.29</v>
      </c>
      <c r="I1688" s="368">
        <v>2091.9899999999998</v>
      </c>
      <c r="J1688" s="368"/>
      <c r="L1688" s="585" t="s">
        <v>3874</v>
      </c>
      <c r="M1688" s="586">
        <f>IFERROR(VLOOKUP(L1688,REAJUSTE!$O:$R,4,FALSE),"")</f>
        <v>1.0249999999999999</v>
      </c>
    </row>
    <row r="1689" spans="1:13" ht="24.95" customHeight="1" x14ac:dyDescent="0.2">
      <c r="A1689" s="366">
        <v>10877</v>
      </c>
      <c r="B1689" s="34" t="s">
        <v>15999</v>
      </c>
      <c r="C1689" s="370" t="s">
        <v>742</v>
      </c>
      <c r="D1689" s="588">
        <f t="shared" si="36"/>
        <v>2292.2800000000002</v>
      </c>
      <c r="I1689" s="368">
        <v>2236.37</v>
      </c>
      <c r="J1689" s="368"/>
      <c r="L1689" s="585" t="s">
        <v>3874</v>
      </c>
      <c r="M1689" s="586">
        <f>IFERROR(VLOOKUP(L1689,REAJUSTE!$O:$R,4,FALSE),"")</f>
        <v>1.0249999999999999</v>
      </c>
    </row>
    <row r="1690" spans="1:13" ht="24.95" customHeight="1" x14ac:dyDescent="0.2">
      <c r="A1690" s="366">
        <v>10878</v>
      </c>
      <c r="B1690" s="34" t="s">
        <v>16000</v>
      </c>
      <c r="C1690" s="370" t="s">
        <v>742</v>
      </c>
      <c r="D1690" s="588">
        <f t="shared" si="36"/>
        <v>2366.9899999999998</v>
      </c>
      <c r="I1690" s="368">
        <v>2309.2600000000002</v>
      </c>
      <c r="J1690" s="368"/>
      <c r="L1690" s="585" t="s">
        <v>3874</v>
      </c>
      <c r="M1690" s="586">
        <f>IFERROR(VLOOKUP(L1690,REAJUSTE!$O:$R,4,FALSE),"")</f>
        <v>1.0249999999999999</v>
      </c>
    </row>
    <row r="1691" spans="1:13" ht="24.95" customHeight="1" x14ac:dyDescent="0.2">
      <c r="A1691" s="366">
        <v>10342</v>
      </c>
      <c r="B1691" s="34" t="s">
        <v>16001</v>
      </c>
      <c r="C1691" s="370" t="s">
        <v>779</v>
      </c>
      <c r="D1691" s="588">
        <f t="shared" si="36"/>
        <v>237.11</v>
      </c>
      <c r="I1691" s="367">
        <v>231.33</v>
      </c>
      <c r="J1691" s="367"/>
      <c r="L1691" s="585" t="s">
        <v>3874</v>
      </c>
      <c r="M1691" s="586">
        <f>IFERROR(VLOOKUP(L1691,REAJUSTE!$O:$R,4,FALSE),"")</f>
        <v>1.0249999999999999</v>
      </c>
    </row>
    <row r="1692" spans="1:13" ht="24.95" customHeight="1" x14ac:dyDescent="0.2">
      <c r="A1692" s="366">
        <v>10208</v>
      </c>
      <c r="B1692" s="34" t="s">
        <v>16002</v>
      </c>
      <c r="C1692" s="370" t="s">
        <v>175</v>
      </c>
      <c r="D1692" s="588">
        <f t="shared" si="36"/>
        <v>5.45</v>
      </c>
      <c r="I1692" s="367">
        <v>5.32</v>
      </c>
      <c r="J1692" s="367"/>
      <c r="L1692" s="585" t="s">
        <v>3874</v>
      </c>
      <c r="M1692" s="586">
        <f>IFERROR(VLOOKUP(L1692,REAJUSTE!$O:$R,4,FALSE),"")</f>
        <v>1.0249999999999999</v>
      </c>
    </row>
    <row r="1693" spans="1:13" ht="24.95" customHeight="1" x14ac:dyDescent="0.2">
      <c r="A1693" s="366">
        <v>11020</v>
      </c>
      <c r="B1693" s="34" t="s">
        <v>16003</v>
      </c>
      <c r="C1693" s="370" t="s">
        <v>16004</v>
      </c>
      <c r="D1693" s="588">
        <f t="shared" si="36"/>
        <v>114.8</v>
      </c>
      <c r="I1693" s="367">
        <v>112</v>
      </c>
      <c r="J1693" s="367"/>
      <c r="L1693" s="585" t="s">
        <v>3874</v>
      </c>
      <c r="M1693" s="586">
        <f>IFERROR(VLOOKUP(L1693,REAJUSTE!$O:$R,4,FALSE),"")</f>
        <v>1.0249999999999999</v>
      </c>
    </row>
    <row r="1694" spans="1:13" ht="24.95" customHeight="1" x14ac:dyDescent="0.2">
      <c r="A1694" s="366">
        <v>10040</v>
      </c>
      <c r="B1694" s="34" t="s">
        <v>16005</v>
      </c>
      <c r="C1694" s="370" t="s">
        <v>175</v>
      </c>
      <c r="D1694" s="588">
        <f t="shared" si="36"/>
        <v>11.86</v>
      </c>
      <c r="I1694" s="367">
        <v>11.57</v>
      </c>
      <c r="J1694" s="367"/>
      <c r="L1694" s="585" t="s">
        <v>3874</v>
      </c>
      <c r="M1694" s="586">
        <f>IFERROR(VLOOKUP(L1694,REAJUSTE!$O:$R,4,FALSE),"")</f>
        <v>1.0249999999999999</v>
      </c>
    </row>
    <row r="1695" spans="1:13" ht="24.95" customHeight="1" x14ac:dyDescent="0.2">
      <c r="A1695" s="366">
        <v>10029</v>
      </c>
      <c r="B1695" s="34" t="s">
        <v>16006</v>
      </c>
      <c r="C1695" s="370" t="s">
        <v>175</v>
      </c>
      <c r="D1695" s="588">
        <f t="shared" si="36"/>
        <v>56.83</v>
      </c>
      <c r="I1695" s="367">
        <v>51.9</v>
      </c>
      <c r="J1695" s="367"/>
      <c r="L1695" s="585" t="s">
        <v>3871</v>
      </c>
      <c r="M1695" s="586">
        <f>IFERROR(VLOOKUP(L1695,REAJUSTE!$O:$R,4,FALSE),"")</f>
        <v>1.095</v>
      </c>
    </row>
    <row r="1696" spans="1:13" ht="24.95" customHeight="1" x14ac:dyDescent="0.2">
      <c r="A1696" s="366">
        <v>10028</v>
      </c>
      <c r="B1696" s="34" t="s">
        <v>16007</v>
      </c>
      <c r="C1696" s="370" t="s">
        <v>8</v>
      </c>
      <c r="D1696" s="588">
        <f t="shared" si="36"/>
        <v>56830.5</v>
      </c>
      <c r="I1696" s="368">
        <v>51900</v>
      </c>
      <c r="J1696" s="368"/>
      <c r="L1696" s="585" t="s">
        <v>3871</v>
      </c>
      <c r="M1696" s="586">
        <f>IFERROR(VLOOKUP(L1696,REAJUSTE!$O:$R,4,FALSE),"")</f>
        <v>1.095</v>
      </c>
    </row>
    <row r="1697" spans="1:13" ht="24.95" customHeight="1" x14ac:dyDescent="0.2">
      <c r="A1697" s="366">
        <v>10185</v>
      </c>
      <c r="B1697" s="34" t="s">
        <v>16008</v>
      </c>
      <c r="C1697" s="370" t="s">
        <v>175</v>
      </c>
      <c r="D1697" s="588">
        <f t="shared" si="36"/>
        <v>20.010000000000002</v>
      </c>
      <c r="I1697" s="367">
        <v>19.52</v>
      </c>
      <c r="J1697" s="367"/>
      <c r="L1697" s="585" t="s">
        <v>3874</v>
      </c>
      <c r="M1697" s="586">
        <f>IFERROR(VLOOKUP(L1697,REAJUSTE!$O:$R,4,FALSE),"")</f>
        <v>1.0249999999999999</v>
      </c>
    </row>
    <row r="1698" spans="1:13" ht="24.95" customHeight="1" x14ac:dyDescent="0.2">
      <c r="A1698" s="366">
        <v>10775</v>
      </c>
      <c r="B1698" s="34" t="s">
        <v>16009</v>
      </c>
      <c r="C1698" s="370" t="s">
        <v>779</v>
      </c>
      <c r="D1698" s="588">
        <f t="shared" si="36"/>
        <v>10.89</v>
      </c>
      <c r="I1698" s="367">
        <v>10.62</v>
      </c>
      <c r="J1698" s="367"/>
      <c r="L1698" s="585" t="s">
        <v>3874</v>
      </c>
      <c r="M1698" s="586">
        <f>IFERROR(VLOOKUP(L1698,REAJUSTE!$O:$R,4,FALSE),"")</f>
        <v>1.0249999999999999</v>
      </c>
    </row>
    <row r="1699" spans="1:13" ht="24.95" customHeight="1" x14ac:dyDescent="0.2">
      <c r="A1699" s="366">
        <v>10809</v>
      </c>
      <c r="B1699" s="34" t="s">
        <v>16010</v>
      </c>
      <c r="C1699" s="370" t="s">
        <v>779</v>
      </c>
      <c r="D1699" s="588">
        <f t="shared" si="36"/>
        <v>27.06</v>
      </c>
      <c r="I1699" s="367">
        <v>26.4</v>
      </c>
      <c r="J1699" s="367"/>
      <c r="L1699" s="585" t="s">
        <v>3874</v>
      </c>
      <c r="M1699" s="586">
        <f>IFERROR(VLOOKUP(L1699,REAJUSTE!$O:$R,4,FALSE),"")</f>
        <v>1.0249999999999999</v>
      </c>
    </row>
    <row r="1700" spans="1:13" ht="24.95" customHeight="1" x14ac:dyDescent="0.2">
      <c r="A1700" s="366">
        <v>10763</v>
      </c>
      <c r="B1700" s="34" t="s">
        <v>16011</v>
      </c>
      <c r="C1700" s="370" t="s">
        <v>779</v>
      </c>
      <c r="D1700" s="588">
        <f t="shared" si="36"/>
        <v>60.17</v>
      </c>
      <c r="I1700" s="367">
        <v>58.7</v>
      </c>
      <c r="J1700" s="367"/>
      <c r="L1700" s="585" t="s">
        <v>3874</v>
      </c>
      <c r="M1700" s="586">
        <f>IFERROR(VLOOKUP(L1700,REAJUSTE!$O:$R,4,FALSE),"")</f>
        <v>1.0249999999999999</v>
      </c>
    </row>
    <row r="1701" spans="1:13" ht="24.95" customHeight="1" x14ac:dyDescent="0.2">
      <c r="A1701" s="366">
        <v>11467</v>
      </c>
      <c r="B1701" s="34" t="s">
        <v>16012</v>
      </c>
      <c r="C1701" s="370" t="s">
        <v>16013</v>
      </c>
      <c r="D1701" s="588">
        <f t="shared" si="36"/>
        <v>237.08</v>
      </c>
      <c r="I1701" s="367">
        <v>231.3</v>
      </c>
      <c r="J1701" s="367"/>
      <c r="L1701" s="585" t="s">
        <v>3874</v>
      </c>
      <c r="M1701" s="586">
        <f>IFERROR(VLOOKUP(L1701,REAJUSTE!$O:$R,4,FALSE),"")</f>
        <v>1.0249999999999999</v>
      </c>
    </row>
    <row r="1702" spans="1:13" ht="24.95" customHeight="1" x14ac:dyDescent="0.2">
      <c r="A1702" s="366">
        <v>11006</v>
      </c>
      <c r="B1702" s="34" t="s">
        <v>16014</v>
      </c>
      <c r="C1702" s="370" t="s">
        <v>779</v>
      </c>
      <c r="D1702" s="588">
        <f t="shared" si="36"/>
        <v>2.5099999999999998</v>
      </c>
      <c r="I1702" s="367">
        <v>2.4500000000000002</v>
      </c>
      <c r="J1702" s="367"/>
      <c r="L1702" s="585" t="s">
        <v>3874</v>
      </c>
      <c r="M1702" s="586">
        <f>IFERROR(VLOOKUP(L1702,REAJUSTE!$O:$R,4,FALSE),"")</f>
        <v>1.0249999999999999</v>
      </c>
    </row>
    <row r="1703" spans="1:13" ht="24.95" customHeight="1" x14ac:dyDescent="0.2">
      <c r="A1703" s="366">
        <v>10810</v>
      </c>
      <c r="B1703" s="34" t="s">
        <v>16015</v>
      </c>
      <c r="C1703" s="370" t="s">
        <v>779</v>
      </c>
      <c r="D1703" s="588">
        <f t="shared" si="36"/>
        <v>41.67</v>
      </c>
      <c r="I1703" s="367">
        <v>40.65</v>
      </c>
      <c r="J1703" s="367"/>
      <c r="L1703" s="585" t="s">
        <v>3874</v>
      </c>
      <c r="M1703" s="586">
        <f>IFERROR(VLOOKUP(L1703,REAJUSTE!$O:$R,4,FALSE),"")</f>
        <v>1.0249999999999999</v>
      </c>
    </row>
    <row r="1704" spans="1:13" ht="24.95" customHeight="1" x14ac:dyDescent="0.2">
      <c r="A1704" s="366">
        <v>10685</v>
      </c>
      <c r="B1704" s="34" t="s">
        <v>16016</v>
      </c>
      <c r="C1704" s="370" t="s">
        <v>779</v>
      </c>
      <c r="D1704" s="588">
        <f t="shared" si="36"/>
        <v>9.3699999999999992</v>
      </c>
      <c r="I1704" s="367">
        <v>9.14</v>
      </c>
      <c r="J1704" s="367"/>
      <c r="L1704" s="585" t="s">
        <v>3874</v>
      </c>
      <c r="M1704" s="586">
        <f>IFERROR(VLOOKUP(L1704,REAJUSTE!$O:$R,4,FALSE),"")</f>
        <v>1.0249999999999999</v>
      </c>
    </row>
    <row r="1705" spans="1:13" ht="24.95" customHeight="1" x14ac:dyDescent="0.2">
      <c r="A1705" s="366">
        <v>10686</v>
      </c>
      <c r="B1705" s="34" t="s">
        <v>16017</v>
      </c>
      <c r="C1705" s="370" t="s">
        <v>779</v>
      </c>
      <c r="D1705" s="588">
        <f t="shared" si="36"/>
        <v>15.35</v>
      </c>
      <c r="I1705" s="367">
        <v>14.98</v>
      </c>
      <c r="J1705" s="367"/>
      <c r="L1705" s="585" t="s">
        <v>3874</v>
      </c>
      <c r="M1705" s="586">
        <f>IFERROR(VLOOKUP(L1705,REAJUSTE!$O:$R,4,FALSE),"")</f>
        <v>1.0249999999999999</v>
      </c>
    </row>
    <row r="1706" spans="1:13" ht="24.95" customHeight="1" x14ac:dyDescent="0.2">
      <c r="A1706" s="366">
        <v>10694</v>
      </c>
      <c r="B1706" s="34" t="s">
        <v>16018</v>
      </c>
      <c r="C1706" s="370" t="s">
        <v>779</v>
      </c>
      <c r="D1706" s="588">
        <f t="shared" si="36"/>
        <v>3.57</v>
      </c>
      <c r="I1706" s="367">
        <v>3.48</v>
      </c>
      <c r="J1706" s="367"/>
      <c r="L1706" s="585" t="s">
        <v>3874</v>
      </c>
      <c r="M1706" s="586">
        <f>IFERROR(VLOOKUP(L1706,REAJUSTE!$O:$R,4,FALSE),"")</f>
        <v>1.0249999999999999</v>
      </c>
    </row>
    <row r="1707" spans="1:13" ht="24.95" customHeight="1" x14ac:dyDescent="0.2">
      <c r="A1707" s="366">
        <v>10693</v>
      </c>
      <c r="B1707" s="34" t="s">
        <v>16019</v>
      </c>
      <c r="C1707" s="370" t="s">
        <v>779</v>
      </c>
      <c r="D1707" s="588">
        <f t="shared" si="36"/>
        <v>2.8</v>
      </c>
      <c r="I1707" s="367">
        <v>2.73</v>
      </c>
      <c r="J1707" s="367"/>
      <c r="L1707" s="585" t="s">
        <v>3874</v>
      </c>
      <c r="M1707" s="586">
        <f>IFERROR(VLOOKUP(L1707,REAJUSTE!$O:$R,4,FALSE),"")</f>
        <v>1.0249999999999999</v>
      </c>
    </row>
    <row r="1708" spans="1:13" ht="24.95" customHeight="1" x14ac:dyDescent="0.2">
      <c r="A1708" s="366">
        <v>10696</v>
      </c>
      <c r="B1708" s="34" t="s">
        <v>16020</v>
      </c>
      <c r="C1708" s="370" t="s">
        <v>779</v>
      </c>
      <c r="D1708" s="588">
        <f t="shared" si="36"/>
        <v>4.76</v>
      </c>
      <c r="I1708" s="367">
        <v>4.6399999999999997</v>
      </c>
      <c r="J1708" s="367"/>
      <c r="L1708" s="585" t="s">
        <v>3874</v>
      </c>
      <c r="M1708" s="586">
        <f>IFERROR(VLOOKUP(L1708,REAJUSTE!$O:$R,4,FALSE),"")</f>
        <v>1.0249999999999999</v>
      </c>
    </row>
    <row r="1709" spans="1:13" ht="24.95" customHeight="1" x14ac:dyDescent="0.2">
      <c r="A1709" s="366">
        <v>10695</v>
      </c>
      <c r="B1709" s="34" t="s">
        <v>16021</v>
      </c>
      <c r="C1709" s="370" t="s">
        <v>779</v>
      </c>
      <c r="D1709" s="588">
        <f t="shared" si="36"/>
        <v>10.99</v>
      </c>
      <c r="I1709" s="367">
        <v>10.72</v>
      </c>
      <c r="J1709" s="367"/>
      <c r="L1709" s="585" t="s">
        <v>3874</v>
      </c>
      <c r="M1709" s="586">
        <f>IFERROR(VLOOKUP(L1709,REAJUSTE!$O:$R,4,FALSE),"")</f>
        <v>1.0249999999999999</v>
      </c>
    </row>
    <row r="1710" spans="1:13" ht="24.95" customHeight="1" x14ac:dyDescent="0.2">
      <c r="A1710" s="366">
        <v>101195</v>
      </c>
      <c r="B1710" s="34" t="s">
        <v>16022</v>
      </c>
      <c r="C1710" s="370" t="s">
        <v>8</v>
      </c>
      <c r="D1710" s="588">
        <f t="shared" si="36"/>
        <v>2307.4899999999998</v>
      </c>
      <c r="I1710" s="368">
        <v>2197.61</v>
      </c>
      <c r="J1710" s="368"/>
      <c r="L1710" s="585" t="s">
        <v>3880</v>
      </c>
      <c r="M1710" s="586">
        <f>IFERROR(VLOOKUP(L1710,REAJUSTE!$O:$R,4,FALSE),"")</f>
        <v>1.05</v>
      </c>
    </row>
    <row r="1711" spans="1:13" ht="24.95" customHeight="1" x14ac:dyDescent="0.2">
      <c r="A1711" s="366">
        <v>10777</v>
      </c>
      <c r="B1711" s="34" t="s">
        <v>16023</v>
      </c>
      <c r="C1711" s="370" t="s">
        <v>8</v>
      </c>
      <c r="D1711" s="588">
        <f t="shared" si="36"/>
        <v>2108.4</v>
      </c>
      <c r="I1711" s="368">
        <v>2008</v>
      </c>
      <c r="J1711" s="368"/>
      <c r="L1711" s="585" t="s">
        <v>3880</v>
      </c>
      <c r="M1711" s="586">
        <f>IFERROR(VLOOKUP(L1711,REAJUSTE!$O:$R,4,FALSE),"")</f>
        <v>1.05</v>
      </c>
    </row>
    <row r="1712" spans="1:13" ht="24.95" customHeight="1" x14ac:dyDescent="0.2">
      <c r="A1712" s="366">
        <v>10011</v>
      </c>
      <c r="B1712" s="34" t="s">
        <v>16024</v>
      </c>
      <c r="C1712" s="370" t="s">
        <v>8</v>
      </c>
      <c r="D1712" s="588">
        <f t="shared" si="36"/>
        <v>1986.82</v>
      </c>
      <c r="I1712" s="368">
        <v>1892.21</v>
      </c>
      <c r="J1712" s="368"/>
      <c r="L1712" s="585" t="s">
        <v>3880</v>
      </c>
      <c r="M1712" s="586">
        <f>IFERROR(VLOOKUP(L1712,REAJUSTE!$O:$R,4,FALSE),"")</f>
        <v>1.05</v>
      </c>
    </row>
    <row r="1713" spans="1:13" ht="24.95" customHeight="1" x14ac:dyDescent="0.2">
      <c r="A1713" s="366">
        <v>10022</v>
      </c>
      <c r="B1713" s="34" t="s">
        <v>16025</v>
      </c>
      <c r="C1713" s="370" t="s">
        <v>8</v>
      </c>
      <c r="D1713" s="588">
        <f t="shared" si="36"/>
        <v>2934.37</v>
      </c>
      <c r="I1713" s="368">
        <v>2794.64</v>
      </c>
      <c r="J1713" s="368"/>
      <c r="L1713" s="585" t="s">
        <v>3880</v>
      </c>
      <c r="M1713" s="586">
        <f>IFERROR(VLOOKUP(L1713,REAJUSTE!$O:$R,4,FALSE),"")</f>
        <v>1.05</v>
      </c>
    </row>
    <row r="1714" spans="1:13" ht="24.95" customHeight="1" x14ac:dyDescent="0.2">
      <c r="A1714" s="366">
        <v>10008</v>
      </c>
      <c r="B1714" s="34" t="s">
        <v>16026</v>
      </c>
      <c r="C1714" s="370" t="s">
        <v>8</v>
      </c>
      <c r="D1714" s="588">
        <f t="shared" si="36"/>
        <v>2520.91</v>
      </c>
      <c r="I1714" s="368">
        <v>2400.87</v>
      </c>
      <c r="J1714" s="368"/>
      <c r="L1714" s="585" t="s">
        <v>3880</v>
      </c>
      <c r="M1714" s="586">
        <f>IFERROR(VLOOKUP(L1714,REAJUSTE!$O:$R,4,FALSE),"")</f>
        <v>1.05</v>
      </c>
    </row>
    <row r="1715" spans="1:13" ht="24.95" customHeight="1" x14ac:dyDescent="0.2">
      <c r="A1715" s="366">
        <v>10009</v>
      </c>
      <c r="B1715" s="34" t="s">
        <v>16027</v>
      </c>
      <c r="C1715" s="370" t="s">
        <v>8</v>
      </c>
      <c r="D1715" s="588">
        <f t="shared" si="36"/>
        <v>1672.25</v>
      </c>
      <c r="I1715" s="368">
        <v>1592.62</v>
      </c>
      <c r="J1715" s="368"/>
      <c r="L1715" s="585" t="s">
        <v>3880</v>
      </c>
      <c r="M1715" s="586">
        <f>IFERROR(VLOOKUP(L1715,REAJUSTE!$O:$R,4,FALSE),"")</f>
        <v>1.05</v>
      </c>
    </row>
    <row r="1716" spans="1:13" ht="24.95" customHeight="1" x14ac:dyDescent="0.2">
      <c r="A1716" s="366">
        <v>10020</v>
      </c>
      <c r="B1716" s="34" t="s">
        <v>16028</v>
      </c>
      <c r="C1716" s="370" t="s">
        <v>8</v>
      </c>
      <c r="D1716" s="588">
        <f t="shared" si="36"/>
        <v>1932.41</v>
      </c>
      <c r="I1716" s="368">
        <v>1840.39</v>
      </c>
      <c r="J1716" s="368"/>
      <c r="L1716" s="585" t="s">
        <v>3880</v>
      </c>
      <c r="M1716" s="586">
        <f>IFERROR(VLOOKUP(L1716,REAJUSTE!$O:$R,4,FALSE),"")</f>
        <v>1.05</v>
      </c>
    </row>
    <row r="1717" spans="1:13" ht="24.95" customHeight="1" x14ac:dyDescent="0.2">
      <c r="A1717" s="366">
        <v>10010</v>
      </c>
      <c r="B1717" s="34" t="s">
        <v>16029</v>
      </c>
      <c r="C1717" s="370" t="s">
        <v>8</v>
      </c>
      <c r="D1717" s="588">
        <f t="shared" si="36"/>
        <v>2113.44</v>
      </c>
      <c r="I1717" s="368">
        <v>2012.8</v>
      </c>
      <c r="J1717" s="368"/>
      <c r="L1717" s="585" t="s">
        <v>3880</v>
      </c>
      <c r="M1717" s="586">
        <f>IFERROR(VLOOKUP(L1717,REAJUSTE!$O:$R,4,FALSE),"")</f>
        <v>1.05</v>
      </c>
    </row>
    <row r="1718" spans="1:13" ht="24.95" customHeight="1" x14ac:dyDescent="0.2">
      <c r="A1718" s="366">
        <v>10021</v>
      </c>
      <c r="B1718" s="34" t="s">
        <v>16030</v>
      </c>
      <c r="C1718" s="370" t="s">
        <v>8</v>
      </c>
      <c r="D1718" s="588">
        <f t="shared" si="36"/>
        <v>2306.48</v>
      </c>
      <c r="I1718" s="368">
        <v>2196.65</v>
      </c>
      <c r="J1718" s="368"/>
      <c r="L1718" s="585" t="s">
        <v>3880</v>
      </c>
      <c r="M1718" s="586">
        <f>IFERROR(VLOOKUP(L1718,REAJUSTE!$O:$R,4,FALSE),"")</f>
        <v>1.05</v>
      </c>
    </row>
    <row r="1719" spans="1:13" ht="24.95" customHeight="1" x14ac:dyDescent="0.2">
      <c r="A1719" s="366">
        <v>10104</v>
      </c>
      <c r="B1719" s="34" t="s">
        <v>16031</v>
      </c>
      <c r="C1719" s="370" t="s">
        <v>2888</v>
      </c>
      <c r="D1719" s="588">
        <f t="shared" si="36"/>
        <v>11.81</v>
      </c>
      <c r="I1719" s="367">
        <v>11.52</v>
      </c>
      <c r="J1719" s="367"/>
      <c r="L1719" s="585" t="s">
        <v>3874</v>
      </c>
      <c r="M1719" s="586">
        <f>IFERROR(VLOOKUP(L1719,REAJUSTE!$O:$R,4,FALSE),"")</f>
        <v>1.0249999999999999</v>
      </c>
    </row>
    <row r="1720" spans="1:13" ht="24.95" customHeight="1" x14ac:dyDescent="0.2">
      <c r="A1720" s="366">
        <v>10427</v>
      </c>
      <c r="B1720" s="603" t="s">
        <v>16032</v>
      </c>
      <c r="C1720" s="370" t="s">
        <v>15528</v>
      </c>
      <c r="D1720" s="588">
        <f t="shared" si="36"/>
        <v>1741.93</v>
      </c>
      <c r="I1720" s="368">
        <v>1699.44</v>
      </c>
      <c r="J1720" s="368"/>
      <c r="L1720" s="585" t="s">
        <v>3874</v>
      </c>
      <c r="M1720" s="586">
        <f>IFERROR(VLOOKUP(L1720,REAJUSTE!$O:$R,4,FALSE),"")</f>
        <v>1.0249999999999999</v>
      </c>
    </row>
    <row r="1721" spans="1:13" ht="24.95" customHeight="1" x14ac:dyDescent="0.2">
      <c r="A1721" s="366">
        <v>10073</v>
      </c>
      <c r="B1721" s="34" t="s">
        <v>16033</v>
      </c>
      <c r="C1721" s="370" t="s">
        <v>16034</v>
      </c>
      <c r="D1721" s="588">
        <f t="shared" si="36"/>
        <v>64.91</v>
      </c>
      <c r="I1721" s="367">
        <v>63.33</v>
      </c>
      <c r="J1721" s="367"/>
      <c r="L1721" s="585" t="s">
        <v>3874</v>
      </c>
      <c r="M1721" s="586">
        <f>IFERROR(VLOOKUP(L1721,REAJUSTE!$O:$R,4,FALSE),"")</f>
        <v>1.0249999999999999</v>
      </c>
    </row>
    <row r="1722" spans="1:13" ht="24.95" customHeight="1" x14ac:dyDescent="0.2">
      <c r="A1722" s="366">
        <v>10123</v>
      </c>
      <c r="B1722" s="34" t="s">
        <v>16035</v>
      </c>
      <c r="C1722" s="370" t="s">
        <v>8</v>
      </c>
      <c r="D1722" s="588">
        <f t="shared" si="36"/>
        <v>12.89</v>
      </c>
      <c r="I1722" s="367">
        <v>12.58</v>
      </c>
      <c r="J1722" s="367"/>
      <c r="L1722" s="585" t="s">
        <v>3874</v>
      </c>
      <c r="M1722" s="586">
        <f>IFERROR(VLOOKUP(L1722,REAJUSTE!$O:$R,4,FALSE),"")</f>
        <v>1.0249999999999999</v>
      </c>
    </row>
    <row r="1723" spans="1:13" ht="24.95" customHeight="1" x14ac:dyDescent="0.2">
      <c r="A1723" s="366">
        <v>10207</v>
      </c>
      <c r="B1723" s="34" t="s">
        <v>16036</v>
      </c>
      <c r="C1723" s="370" t="s">
        <v>15307</v>
      </c>
      <c r="D1723" s="588">
        <f t="shared" si="36"/>
        <v>6.69</v>
      </c>
      <c r="I1723" s="367">
        <v>6.53</v>
      </c>
      <c r="J1723" s="367"/>
      <c r="L1723" s="585" t="s">
        <v>3874</v>
      </c>
      <c r="M1723" s="586">
        <f>IFERROR(VLOOKUP(L1723,REAJUSTE!$O:$R,4,FALSE),"")</f>
        <v>1.0249999999999999</v>
      </c>
    </row>
    <row r="1724" spans="1:13" ht="24.95" customHeight="1" x14ac:dyDescent="0.2">
      <c r="A1724" s="366">
        <v>10369</v>
      </c>
      <c r="B1724" s="34" t="s">
        <v>16037</v>
      </c>
      <c r="C1724" s="370" t="s">
        <v>15854</v>
      </c>
      <c r="D1724" s="588">
        <f t="shared" si="36"/>
        <v>76.900000000000006</v>
      </c>
      <c r="I1724" s="367">
        <v>75.02</v>
      </c>
      <c r="J1724" s="367"/>
      <c r="L1724" s="585" t="s">
        <v>3874</v>
      </c>
      <c r="M1724" s="586">
        <f>IFERROR(VLOOKUP(L1724,REAJUSTE!$O:$R,4,FALSE),"")</f>
        <v>1.0249999999999999</v>
      </c>
    </row>
    <row r="1725" spans="1:13" ht="24.95" customHeight="1" x14ac:dyDescent="0.2">
      <c r="A1725" s="366">
        <v>10370</v>
      </c>
      <c r="B1725" s="34" t="s">
        <v>16038</v>
      </c>
      <c r="C1725" s="370" t="s">
        <v>15854</v>
      </c>
      <c r="D1725" s="588">
        <f t="shared" si="36"/>
        <v>87.16</v>
      </c>
      <c r="I1725" s="367">
        <v>85.03</v>
      </c>
      <c r="J1725" s="367"/>
      <c r="L1725" s="585" t="s">
        <v>3874</v>
      </c>
      <c r="M1725" s="586">
        <f>IFERROR(VLOOKUP(L1725,REAJUSTE!$O:$R,4,FALSE),"")</f>
        <v>1.0249999999999999</v>
      </c>
    </row>
    <row r="1726" spans="1:13" ht="24.95" customHeight="1" x14ac:dyDescent="0.2">
      <c r="A1726" s="366">
        <v>10044</v>
      </c>
      <c r="B1726" s="34" t="s">
        <v>16039</v>
      </c>
      <c r="C1726" s="370" t="s">
        <v>15307</v>
      </c>
      <c r="D1726" s="588">
        <f t="shared" si="36"/>
        <v>14.88</v>
      </c>
      <c r="I1726" s="367">
        <v>14.52</v>
      </c>
      <c r="J1726" s="367"/>
      <c r="L1726" s="585" t="s">
        <v>3874</v>
      </c>
      <c r="M1726" s="586">
        <f>IFERROR(VLOOKUP(L1726,REAJUSTE!$O:$R,4,FALSE),"")</f>
        <v>1.0249999999999999</v>
      </c>
    </row>
    <row r="1727" spans="1:13" ht="24.95" customHeight="1" x14ac:dyDescent="0.2">
      <c r="A1727" s="366">
        <v>10043</v>
      </c>
      <c r="B1727" s="34" t="s">
        <v>16040</v>
      </c>
      <c r="C1727" s="370" t="s">
        <v>15307</v>
      </c>
      <c r="D1727" s="588">
        <f t="shared" si="36"/>
        <v>2.14</v>
      </c>
      <c r="I1727" s="367">
        <v>2.09</v>
      </c>
      <c r="J1727" s="367"/>
      <c r="L1727" s="585" t="s">
        <v>3874</v>
      </c>
      <c r="M1727" s="586">
        <f>IFERROR(VLOOKUP(L1727,REAJUSTE!$O:$R,4,FALSE),"")</f>
        <v>1.0249999999999999</v>
      </c>
    </row>
    <row r="1728" spans="1:13" ht="24.95" customHeight="1" x14ac:dyDescent="0.2">
      <c r="A1728" s="366">
        <v>11468</v>
      </c>
      <c r="B1728" s="34" t="s">
        <v>16041</v>
      </c>
      <c r="C1728" s="370" t="s">
        <v>779</v>
      </c>
      <c r="D1728" s="588">
        <f t="shared" si="36"/>
        <v>59.33</v>
      </c>
      <c r="I1728" s="367">
        <v>57.88</v>
      </c>
      <c r="J1728" s="367"/>
      <c r="L1728" s="585" t="s">
        <v>3874</v>
      </c>
      <c r="M1728" s="586">
        <f>IFERROR(VLOOKUP(L1728,REAJUSTE!$O:$R,4,FALSE),"")</f>
        <v>1.0249999999999999</v>
      </c>
    </row>
    <row r="1729" spans="1:13" ht="24.95" customHeight="1" x14ac:dyDescent="0.2">
      <c r="A1729" s="366">
        <v>11469</v>
      </c>
      <c r="B1729" s="34" t="s">
        <v>16042</v>
      </c>
      <c r="C1729" s="370" t="s">
        <v>779</v>
      </c>
      <c r="D1729" s="588">
        <f t="shared" si="36"/>
        <v>68.94</v>
      </c>
      <c r="I1729" s="367">
        <v>67.260000000000005</v>
      </c>
      <c r="J1729" s="367"/>
      <c r="L1729" s="585" t="s">
        <v>3874</v>
      </c>
      <c r="M1729" s="586">
        <f>IFERROR(VLOOKUP(L1729,REAJUSTE!$O:$R,4,FALSE),"")</f>
        <v>1.0249999999999999</v>
      </c>
    </row>
    <row r="1730" spans="1:13" ht="24.95" customHeight="1" x14ac:dyDescent="0.2">
      <c r="A1730" s="366">
        <v>11470</v>
      </c>
      <c r="B1730" s="34" t="s">
        <v>16043</v>
      </c>
      <c r="C1730" s="370" t="s">
        <v>779</v>
      </c>
      <c r="D1730" s="588">
        <f t="shared" si="36"/>
        <v>117.07</v>
      </c>
      <c r="I1730" s="367">
        <v>114.21</v>
      </c>
      <c r="J1730" s="367"/>
      <c r="L1730" s="585" t="s">
        <v>3874</v>
      </c>
      <c r="M1730" s="586">
        <f>IFERROR(VLOOKUP(L1730,REAJUSTE!$O:$R,4,FALSE),"")</f>
        <v>1.0249999999999999</v>
      </c>
    </row>
    <row r="1731" spans="1:13" ht="24.95" customHeight="1" x14ac:dyDescent="0.2">
      <c r="A1731" s="366">
        <v>10720</v>
      </c>
      <c r="B1731" s="34" t="s">
        <v>16044</v>
      </c>
      <c r="C1731" s="370" t="s">
        <v>175</v>
      </c>
      <c r="D1731" s="588">
        <f t="shared" si="36"/>
        <v>13.79</v>
      </c>
      <c r="I1731" s="367">
        <v>13.45</v>
      </c>
      <c r="J1731" s="367"/>
      <c r="L1731" s="585" t="s">
        <v>3874</v>
      </c>
      <c r="M1731" s="586">
        <f>IFERROR(VLOOKUP(L1731,REAJUSTE!$O:$R,4,FALSE),"")</f>
        <v>1.0249999999999999</v>
      </c>
    </row>
    <row r="1732" spans="1:13" ht="24.95" customHeight="1" x14ac:dyDescent="0.2">
      <c r="A1732" s="366">
        <v>10425</v>
      </c>
      <c r="B1732" s="34" t="s">
        <v>16045</v>
      </c>
      <c r="C1732" s="370" t="s">
        <v>15528</v>
      </c>
      <c r="D1732" s="588">
        <f t="shared" si="36"/>
        <v>868.08</v>
      </c>
      <c r="I1732" s="367">
        <v>846.91</v>
      </c>
      <c r="J1732" s="367"/>
      <c r="L1732" s="585" t="s">
        <v>3874</v>
      </c>
      <c r="M1732" s="586">
        <f>IFERROR(VLOOKUP(L1732,REAJUSTE!$O:$R,4,FALSE),"")</f>
        <v>1.0249999999999999</v>
      </c>
    </row>
    <row r="1733" spans="1:13" ht="24.95" customHeight="1" x14ac:dyDescent="0.2">
      <c r="A1733" s="366">
        <v>10426</v>
      </c>
      <c r="B1733" s="34" t="s">
        <v>16046</v>
      </c>
      <c r="C1733" s="370" t="s">
        <v>15528</v>
      </c>
      <c r="D1733" s="588">
        <f t="shared" si="36"/>
        <v>868.08</v>
      </c>
      <c r="I1733" s="367">
        <v>846.91</v>
      </c>
      <c r="J1733" s="367"/>
      <c r="L1733" s="585" t="s">
        <v>3874</v>
      </c>
      <c r="M1733" s="586">
        <f>IFERROR(VLOOKUP(L1733,REAJUSTE!$O:$R,4,FALSE),"")</f>
        <v>1.0249999999999999</v>
      </c>
    </row>
    <row r="1734" spans="1:13" ht="24.95" customHeight="1" x14ac:dyDescent="0.2">
      <c r="A1734" s="366">
        <v>10078</v>
      </c>
      <c r="B1734" s="34" t="s">
        <v>16047</v>
      </c>
      <c r="C1734" s="370" t="s">
        <v>15307</v>
      </c>
      <c r="D1734" s="588">
        <f t="shared" si="36"/>
        <v>5.67</v>
      </c>
      <c r="I1734" s="367">
        <v>5.53</v>
      </c>
      <c r="J1734" s="367"/>
      <c r="L1734" s="585" t="s">
        <v>3874</v>
      </c>
      <c r="M1734" s="586">
        <f>IFERROR(VLOOKUP(L1734,REAJUSTE!$O:$R,4,FALSE),"")</f>
        <v>1.0249999999999999</v>
      </c>
    </row>
    <row r="1735" spans="1:13" ht="24.95" customHeight="1" x14ac:dyDescent="0.2">
      <c r="A1735" s="366">
        <v>11531</v>
      </c>
      <c r="B1735" s="34" t="s">
        <v>16048</v>
      </c>
      <c r="C1735" s="370" t="s">
        <v>175</v>
      </c>
      <c r="D1735" s="588">
        <f t="shared" si="36"/>
        <v>12.62</v>
      </c>
      <c r="I1735" s="367">
        <v>12.31</v>
      </c>
      <c r="J1735" s="367"/>
      <c r="L1735" s="585" t="s">
        <v>3874</v>
      </c>
      <c r="M1735" s="586">
        <f>IFERROR(VLOOKUP(L1735,REAJUSTE!$O:$R,4,FALSE),"")</f>
        <v>1.0249999999999999</v>
      </c>
    </row>
    <row r="1736" spans="1:13" ht="24.95" customHeight="1" x14ac:dyDescent="0.2">
      <c r="A1736" s="366">
        <v>10042</v>
      </c>
      <c r="B1736" s="34" t="s">
        <v>16049</v>
      </c>
      <c r="C1736" s="370" t="s">
        <v>779</v>
      </c>
      <c r="D1736" s="588">
        <f t="shared" si="36"/>
        <v>2.29</v>
      </c>
      <c r="I1736" s="367">
        <v>2.23</v>
      </c>
      <c r="J1736" s="367"/>
      <c r="L1736" s="585" t="s">
        <v>3874</v>
      </c>
      <c r="M1736" s="586">
        <f>IFERROR(VLOOKUP(L1736,REAJUSTE!$O:$R,4,FALSE),"")</f>
        <v>1.0249999999999999</v>
      </c>
    </row>
    <row r="1737" spans="1:13" ht="24.95" customHeight="1" x14ac:dyDescent="0.2">
      <c r="A1737" s="366">
        <v>10098</v>
      </c>
      <c r="B1737" s="34" t="s">
        <v>16050</v>
      </c>
      <c r="C1737" s="370" t="s">
        <v>8</v>
      </c>
      <c r="D1737" s="588">
        <f t="shared" si="36"/>
        <v>163.08000000000001</v>
      </c>
      <c r="I1737" s="367">
        <v>159.1</v>
      </c>
      <c r="J1737" s="367"/>
      <c r="L1737" s="585" t="s">
        <v>3874</v>
      </c>
      <c r="M1737" s="586">
        <f>IFERROR(VLOOKUP(L1737,REAJUSTE!$O:$R,4,FALSE),"")</f>
        <v>1.0249999999999999</v>
      </c>
    </row>
    <row r="1738" spans="1:13" ht="24.95" customHeight="1" x14ac:dyDescent="0.2">
      <c r="A1738" s="366">
        <v>11021</v>
      </c>
      <c r="B1738" s="34" t="s">
        <v>16051</v>
      </c>
      <c r="C1738" s="370" t="s">
        <v>15307</v>
      </c>
      <c r="D1738" s="588">
        <f t="shared" si="36"/>
        <v>615</v>
      </c>
      <c r="I1738" s="367">
        <v>600</v>
      </c>
      <c r="J1738" s="367"/>
      <c r="L1738" s="585" t="s">
        <v>3874</v>
      </c>
      <c r="M1738" s="586">
        <f>IFERROR(VLOOKUP(L1738,REAJUSTE!$O:$R,4,FALSE),"")</f>
        <v>1.0249999999999999</v>
      </c>
    </row>
    <row r="1739" spans="1:13" ht="24.95" customHeight="1" x14ac:dyDescent="0.2">
      <c r="A1739" s="366">
        <v>11516</v>
      </c>
      <c r="B1739" s="34" t="s">
        <v>16052</v>
      </c>
      <c r="C1739" s="370" t="s">
        <v>779</v>
      </c>
      <c r="D1739" s="588">
        <f t="shared" si="36"/>
        <v>218.8</v>
      </c>
      <c r="I1739" s="367">
        <v>213.46</v>
      </c>
      <c r="J1739" s="367"/>
      <c r="L1739" s="585" t="s">
        <v>3874</v>
      </c>
      <c r="M1739" s="586">
        <f>IFERROR(VLOOKUP(L1739,REAJUSTE!$O:$R,4,FALSE),"")</f>
        <v>1.0249999999999999</v>
      </c>
    </row>
    <row r="1740" spans="1:13" ht="24.95" customHeight="1" x14ac:dyDescent="0.2">
      <c r="A1740" s="366">
        <v>10773</v>
      </c>
      <c r="B1740" s="34" t="s">
        <v>16053</v>
      </c>
      <c r="C1740" s="370" t="s">
        <v>779</v>
      </c>
      <c r="D1740" s="588">
        <f t="shared" si="36"/>
        <v>2.52</v>
      </c>
      <c r="I1740" s="367">
        <v>2.46</v>
      </c>
      <c r="J1740" s="367"/>
      <c r="L1740" s="585" t="s">
        <v>3874</v>
      </c>
      <c r="M1740" s="586">
        <f>IFERROR(VLOOKUP(L1740,REAJUSTE!$O:$R,4,FALSE),"")</f>
        <v>1.0249999999999999</v>
      </c>
    </row>
    <row r="1741" spans="1:13" ht="24.95" customHeight="1" x14ac:dyDescent="0.2">
      <c r="A1741" s="366">
        <v>11009</v>
      </c>
      <c r="B1741" s="34" t="s">
        <v>16054</v>
      </c>
      <c r="C1741" s="370" t="s">
        <v>779</v>
      </c>
      <c r="D1741" s="588">
        <f t="shared" si="36"/>
        <v>1.82</v>
      </c>
      <c r="I1741" s="367">
        <v>1.78</v>
      </c>
      <c r="J1741" s="367"/>
      <c r="L1741" s="585" t="s">
        <v>3874</v>
      </c>
      <c r="M1741" s="586">
        <f>IFERROR(VLOOKUP(L1741,REAJUSTE!$O:$R,4,FALSE),"")</f>
        <v>1.0249999999999999</v>
      </c>
    </row>
    <row r="1742" spans="1:13" ht="24.95" customHeight="1" x14ac:dyDescent="0.2">
      <c r="A1742" s="366">
        <v>10744</v>
      </c>
      <c r="B1742" s="34" t="s">
        <v>16055</v>
      </c>
      <c r="C1742" s="370" t="s">
        <v>779</v>
      </c>
      <c r="D1742" s="588">
        <f t="shared" si="36"/>
        <v>2.2200000000000002</v>
      </c>
      <c r="I1742" s="367">
        <v>2.17</v>
      </c>
      <c r="J1742" s="367"/>
      <c r="L1742" s="585" t="s">
        <v>3874</v>
      </c>
      <c r="M1742" s="586">
        <f>IFERROR(VLOOKUP(L1742,REAJUSTE!$O:$R,4,FALSE),"")</f>
        <v>1.0249999999999999</v>
      </c>
    </row>
    <row r="1743" spans="1:13" ht="24.95" customHeight="1" x14ac:dyDescent="0.2">
      <c r="A1743" s="366">
        <v>11472</v>
      </c>
      <c r="B1743" s="34" t="s">
        <v>16056</v>
      </c>
      <c r="C1743" s="370" t="s">
        <v>15857</v>
      </c>
      <c r="D1743" s="588">
        <f t="shared" si="36"/>
        <v>11.61</v>
      </c>
      <c r="I1743" s="367">
        <v>11.33</v>
      </c>
      <c r="J1743" s="367"/>
      <c r="L1743" s="585" t="s">
        <v>3874</v>
      </c>
      <c r="M1743" s="586">
        <f>IFERROR(VLOOKUP(L1743,REAJUSTE!$O:$R,4,FALSE),"")</f>
        <v>1.0249999999999999</v>
      </c>
    </row>
    <row r="1744" spans="1:13" ht="24.95" customHeight="1" x14ac:dyDescent="0.2">
      <c r="A1744" s="366">
        <v>11260</v>
      </c>
      <c r="B1744" s="34" t="s">
        <v>16057</v>
      </c>
      <c r="C1744" s="370" t="s">
        <v>3688</v>
      </c>
      <c r="D1744" s="588">
        <f t="shared" si="36"/>
        <v>13.16</v>
      </c>
      <c r="I1744" s="367">
        <v>12.84</v>
      </c>
      <c r="J1744" s="367"/>
      <c r="L1744" s="585" t="s">
        <v>3874</v>
      </c>
      <c r="M1744" s="586">
        <f>IFERROR(VLOOKUP(L1744,REAJUSTE!$O:$R,4,FALSE),"")</f>
        <v>1.0249999999999999</v>
      </c>
    </row>
    <row r="1745" spans="1:13" ht="24.95" customHeight="1" x14ac:dyDescent="0.2">
      <c r="A1745" s="366">
        <v>11253</v>
      </c>
      <c r="B1745" s="34" t="s">
        <v>16058</v>
      </c>
      <c r="C1745" s="370" t="s">
        <v>175</v>
      </c>
      <c r="D1745" s="588">
        <f t="shared" si="36"/>
        <v>0.35</v>
      </c>
      <c r="I1745" s="367">
        <v>0.34</v>
      </c>
      <c r="J1745" s="367"/>
      <c r="L1745" s="585" t="s">
        <v>3874</v>
      </c>
      <c r="M1745" s="586">
        <f>IFERROR(VLOOKUP(L1745,REAJUSTE!$O:$R,4,FALSE),"")</f>
        <v>1.0249999999999999</v>
      </c>
    </row>
    <row r="1746" spans="1:13" ht="24.95" customHeight="1" x14ac:dyDescent="0.2">
      <c r="A1746" s="366">
        <v>10786</v>
      </c>
      <c r="B1746" s="34" t="s">
        <v>16059</v>
      </c>
      <c r="C1746" s="370" t="s">
        <v>2888</v>
      </c>
      <c r="D1746" s="588">
        <f t="shared" si="36"/>
        <v>12.54</v>
      </c>
      <c r="I1746" s="367">
        <v>12.23</v>
      </c>
      <c r="J1746" s="367"/>
      <c r="L1746" s="585" t="s">
        <v>3874</v>
      </c>
      <c r="M1746" s="586">
        <f>IFERROR(VLOOKUP(L1746,REAJUSTE!$O:$R,4,FALSE),"")</f>
        <v>1.0249999999999999</v>
      </c>
    </row>
    <row r="1747" spans="1:13" ht="24.95" customHeight="1" x14ac:dyDescent="0.2">
      <c r="A1747" s="366">
        <v>10158</v>
      </c>
      <c r="B1747" s="34" t="s">
        <v>16060</v>
      </c>
      <c r="C1747" s="370" t="s">
        <v>741</v>
      </c>
      <c r="D1747" s="588">
        <f t="shared" ref="D1747:D1810" si="37">IFERROR(ROUND(I1747*M1747,2),"")</f>
        <v>313.58</v>
      </c>
      <c r="I1747" s="367">
        <v>305.93</v>
      </c>
      <c r="J1747" s="367"/>
      <c r="L1747" s="585" t="s">
        <v>3874</v>
      </c>
      <c r="M1747" s="586">
        <f>IFERROR(VLOOKUP(L1747,REAJUSTE!$O:$R,4,FALSE),"")</f>
        <v>1.0249999999999999</v>
      </c>
    </row>
    <row r="1748" spans="1:13" ht="24.95" customHeight="1" x14ac:dyDescent="0.2">
      <c r="A1748" s="366">
        <v>10157</v>
      </c>
      <c r="B1748" s="34" t="s">
        <v>16061</v>
      </c>
      <c r="C1748" s="370" t="s">
        <v>741</v>
      </c>
      <c r="D1748" s="588">
        <f t="shared" si="37"/>
        <v>514.14</v>
      </c>
      <c r="I1748" s="367">
        <v>501.6</v>
      </c>
      <c r="J1748" s="367"/>
      <c r="L1748" s="585" t="s">
        <v>3874</v>
      </c>
      <c r="M1748" s="586">
        <f>IFERROR(VLOOKUP(L1748,REAJUSTE!$O:$R,4,FALSE),"")</f>
        <v>1.0249999999999999</v>
      </c>
    </row>
    <row r="1749" spans="1:13" ht="24.95" customHeight="1" x14ac:dyDescent="0.2">
      <c r="A1749" s="366">
        <v>10155</v>
      </c>
      <c r="B1749" s="34" t="s">
        <v>16062</v>
      </c>
      <c r="C1749" s="370" t="s">
        <v>741</v>
      </c>
      <c r="D1749" s="588">
        <f t="shared" si="37"/>
        <v>356.22</v>
      </c>
      <c r="I1749" s="367">
        <v>347.53</v>
      </c>
      <c r="J1749" s="367"/>
      <c r="L1749" s="585" t="s">
        <v>3874</v>
      </c>
      <c r="M1749" s="586">
        <f>IFERROR(VLOOKUP(L1749,REAJUSTE!$O:$R,4,FALSE),"")</f>
        <v>1.0249999999999999</v>
      </c>
    </row>
    <row r="1750" spans="1:13" ht="24.95" customHeight="1" x14ac:dyDescent="0.2">
      <c r="A1750" s="366">
        <v>10156</v>
      </c>
      <c r="B1750" s="34" t="s">
        <v>16063</v>
      </c>
      <c r="C1750" s="370" t="s">
        <v>741</v>
      </c>
      <c r="D1750" s="588">
        <f t="shared" si="37"/>
        <v>347.63</v>
      </c>
      <c r="I1750" s="367">
        <v>339.15</v>
      </c>
      <c r="J1750" s="367"/>
      <c r="L1750" s="585" t="s">
        <v>3874</v>
      </c>
      <c r="M1750" s="586">
        <f>IFERROR(VLOOKUP(L1750,REAJUSTE!$O:$R,4,FALSE),"")</f>
        <v>1.0249999999999999</v>
      </c>
    </row>
    <row r="1751" spans="1:13" ht="24.95" customHeight="1" x14ac:dyDescent="0.2">
      <c r="A1751" s="366">
        <v>10176</v>
      </c>
      <c r="B1751" s="34" t="s">
        <v>16064</v>
      </c>
      <c r="C1751" s="370" t="s">
        <v>742</v>
      </c>
      <c r="D1751" s="588">
        <f t="shared" si="37"/>
        <v>147.69999999999999</v>
      </c>
      <c r="I1751" s="367">
        <v>144.1</v>
      </c>
      <c r="J1751" s="367"/>
      <c r="L1751" s="585" t="s">
        <v>3874</v>
      </c>
      <c r="M1751" s="586">
        <f>IFERROR(VLOOKUP(L1751,REAJUSTE!$O:$R,4,FALSE),"")</f>
        <v>1.0249999999999999</v>
      </c>
    </row>
    <row r="1752" spans="1:13" ht="24.95" customHeight="1" x14ac:dyDescent="0.2">
      <c r="A1752" s="366">
        <v>10853</v>
      </c>
      <c r="B1752" s="34" t="s">
        <v>16065</v>
      </c>
      <c r="C1752" s="370" t="s">
        <v>741</v>
      </c>
      <c r="D1752" s="588">
        <f t="shared" si="37"/>
        <v>336.38</v>
      </c>
      <c r="I1752" s="367">
        <v>328.18</v>
      </c>
      <c r="J1752" s="367"/>
      <c r="L1752" s="585" t="s">
        <v>3874</v>
      </c>
      <c r="M1752" s="586">
        <f>IFERROR(VLOOKUP(L1752,REAJUSTE!$O:$R,4,FALSE),"")</f>
        <v>1.0249999999999999</v>
      </c>
    </row>
    <row r="1753" spans="1:13" ht="24.95" customHeight="1" x14ac:dyDescent="0.2">
      <c r="A1753" s="366">
        <v>10859</v>
      </c>
      <c r="B1753" s="34" t="s">
        <v>16066</v>
      </c>
      <c r="C1753" s="370" t="s">
        <v>2888</v>
      </c>
      <c r="D1753" s="588">
        <f t="shared" si="37"/>
        <v>4.17</v>
      </c>
      <c r="I1753" s="367">
        <v>4.07</v>
      </c>
      <c r="J1753" s="367"/>
      <c r="L1753" s="585" t="s">
        <v>3874</v>
      </c>
      <c r="M1753" s="586">
        <f>IFERROR(VLOOKUP(L1753,REAJUSTE!$O:$R,4,FALSE),"")</f>
        <v>1.0249999999999999</v>
      </c>
    </row>
    <row r="1754" spans="1:13" ht="24.95" customHeight="1" x14ac:dyDescent="0.2">
      <c r="A1754" s="366">
        <v>10041</v>
      </c>
      <c r="B1754" s="34" t="s">
        <v>16067</v>
      </c>
      <c r="C1754" s="370" t="s">
        <v>175</v>
      </c>
      <c r="D1754" s="588">
        <f t="shared" si="37"/>
        <v>5.09</v>
      </c>
      <c r="I1754" s="367">
        <v>4.97</v>
      </c>
      <c r="J1754" s="367"/>
      <c r="L1754" s="585" t="s">
        <v>3874</v>
      </c>
      <c r="M1754" s="586">
        <f>IFERROR(VLOOKUP(L1754,REAJUSTE!$O:$R,4,FALSE),"")</f>
        <v>1.0249999999999999</v>
      </c>
    </row>
    <row r="1755" spans="1:13" ht="24.95" customHeight="1" x14ac:dyDescent="0.2">
      <c r="A1755" s="366">
        <v>10852</v>
      </c>
      <c r="B1755" s="34" t="s">
        <v>16068</v>
      </c>
      <c r="C1755" s="370" t="s">
        <v>779</v>
      </c>
      <c r="D1755" s="588">
        <f t="shared" si="37"/>
        <v>6.43</v>
      </c>
      <c r="I1755" s="367">
        <v>6.27</v>
      </c>
      <c r="J1755" s="367"/>
      <c r="L1755" s="585" t="s">
        <v>3874</v>
      </c>
      <c r="M1755" s="586">
        <f>IFERROR(VLOOKUP(L1755,REAJUSTE!$O:$R,4,FALSE),"")</f>
        <v>1.0249999999999999</v>
      </c>
    </row>
    <row r="1756" spans="1:13" ht="24.95" customHeight="1" x14ac:dyDescent="0.2">
      <c r="A1756" s="366">
        <v>10848</v>
      </c>
      <c r="B1756" s="34" t="s">
        <v>16069</v>
      </c>
      <c r="C1756" s="370" t="s">
        <v>742</v>
      </c>
      <c r="D1756" s="588">
        <f t="shared" si="37"/>
        <v>59.42</v>
      </c>
      <c r="I1756" s="367">
        <v>57.97</v>
      </c>
      <c r="J1756" s="367"/>
      <c r="L1756" s="585" t="s">
        <v>3874</v>
      </c>
      <c r="M1756" s="586">
        <f>IFERROR(VLOOKUP(L1756,REAJUSTE!$O:$R,4,FALSE),"")</f>
        <v>1.0249999999999999</v>
      </c>
    </row>
    <row r="1757" spans="1:13" ht="24.95" customHeight="1" x14ac:dyDescent="0.2">
      <c r="A1757" s="366">
        <v>10851</v>
      </c>
      <c r="B1757" s="34" t="s">
        <v>16070</v>
      </c>
      <c r="C1757" s="370" t="s">
        <v>742</v>
      </c>
      <c r="D1757" s="588">
        <f t="shared" si="37"/>
        <v>16.46</v>
      </c>
      <c r="I1757" s="367">
        <v>16.059999999999999</v>
      </c>
      <c r="J1757" s="367"/>
      <c r="L1757" s="585" t="s">
        <v>3874</v>
      </c>
      <c r="M1757" s="586">
        <f>IFERROR(VLOOKUP(L1757,REAJUSTE!$O:$R,4,FALSE),"")</f>
        <v>1.0249999999999999</v>
      </c>
    </row>
    <row r="1758" spans="1:13" ht="24.95" customHeight="1" x14ac:dyDescent="0.2">
      <c r="A1758" s="366">
        <v>10850</v>
      </c>
      <c r="B1758" s="34" t="s">
        <v>16071</v>
      </c>
      <c r="C1758" s="370" t="s">
        <v>742</v>
      </c>
      <c r="D1758" s="588">
        <f t="shared" si="37"/>
        <v>20.48</v>
      </c>
      <c r="I1758" s="367">
        <v>19.98</v>
      </c>
      <c r="J1758" s="367"/>
      <c r="L1758" s="585" t="s">
        <v>3874</v>
      </c>
      <c r="M1758" s="586">
        <f>IFERROR(VLOOKUP(L1758,REAJUSTE!$O:$R,4,FALSE),"")</f>
        <v>1.0249999999999999</v>
      </c>
    </row>
    <row r="1759" spans="1:13" ht="24.95" customHeight="1" x14ac:dyDescent="0.2">
      <c r="A1759" s="366">
        <v>10849</v>
      </c>
      <c r="B1759" s="34" t="s">
        <v>16072</v>
      </c>
      <c r="C1759" s="370" t="s">
        <v>742</v>
      </c>
      <c r="D1759" s="588">
        <f t="shared" si="37"/>
        <v>25.94</v>
      </c>
      <c r="I1759" s="367">
        <v>25.31</v>
      </c>
      <c r="J1759" s="367"/>
      <c r="L1759" s="585" t="s">
        <v>3874</v>
      </c>
      <c r="M1759" s="586">
        <f>IFERROR(VLOOKUP(L1759,REAJUSTE!$O:$R,4,FALSE),"")</f>
        <v>1.0249999999999999</v>
      </c>
    </row>
    <row r="1760" spans="1:13" ht="24.95" customHeight="1" x14ac:dyDescent="0.2">
      <c r="A1760" s="366">
        <v>10719</v>
      </c>
      <c r="B1760" s="34" t="s">
        <v>16073</v>
      </c>
      <c r="C1760" s="370" t="s">
        <v>742</v>
      </c>
      <c r="D1760" s="588">
        <f t="shared" si="37"/>
        <v>27.87</v>
      </c>
      <c r="I1760" s="367">
        <v>27.19</v>
      </c>
      <c r="J1760" s="367"/>
      <c r="L1760" s="585" t="s">
        <v>3874</v>
      </c>
      <c r="M1760" s="586">
        <f>IFERROR(VLOOKUP(L1760,REAJUSTE!$O:$R,4,FALSE),"")</f>
        <v>1.0249999999999999</v>
      </c>
    </row>
    <row r="1761" spans="1:13" ht="24.95" customHeight="1" x14ac:dyDescent="0.2">
      <c r="A1761" s="366">
        <v>10334</v>
      </c>
      <c r="B1761" s="34" t="s">
        <v>16074</v>
      </c>
      <c r="C1761" s="370" t="s">
        <v>742</v>
      </c>
      <c r="D1761" s="588">
        <f t="shared" si="37"/>
        <v>14.33</v>
      </c>
      <c r="I1761" s="367">
        <v>13.98</v>
      </c>
      <c r="J1761" s="367"/>
      <c r="L1761" s="585" t="s">
        <v>3874</v>
      </c>
      <c r="M1761" s="586">
        <f>IFERROR(VLOOKUP(L1761,REAJUSTE!$O:$R,4,FALSE),"")</f>
        <v>1.0249999999999999</v>
      </c>
    </row>
    <row r="1762" spans="1:13" ht="24.95" customHeight="1" x14ac:dyDescent="0.2">
      <c r="A1762" s="366">
        <v>10569</v>
      </c>
      <c r="B1762" s="34" t="s">
        <v>16075</v>
      </c>
      <c r="C1762" s="370" t="s">
        <v>742</v>
      </c>
      <c r="D1762" s="588">
        <f t="shared" si="37"/>
        <v>7.07</v>
      </c>
      <c r="I1762" s="367">
        <v>6.9</v>
      </c>
      <c r="J1762" s="367"/>
      <c r="L1762" s="585" t="s">
        <v>3874</v>
      </c>
      <c r="M1762" s="586">
        <f>IFERROR(VLOOKUP(L1762,REAJUSTE!$O:$R,4,FALSE),"")</f>
        <v>1.0249999999999999</v>
      </c>
    </row>
    <row r="1763" spans="1:13" ht="24.95" customHeight="1" x14ac:dyDescent="0.2">
      <c r="A1763" s="366">
        <v>10137</v>
      </c>
      <c r="B1763" s="34" t="s">
        <v>16076</v>
      </c>
      <c r="C1763" s="370" t="s">
        <v>175</v>
      </c>
      <c r="D1763" s="588">
        <f t="shared" si="37"/>
        <v>11.85</v>
      </c>
      <c r="I1763" s="367">
        <v>11.56</v>
      </c>
      <c r="J1763" s="367"/>
      <c r="L1763" s="585" t="s">
        <v>3874</v>
      </c>
      <c r="M1763" s="586">
        <f>IFERROR(VLOOKUP(L1763,REAJUSTE!$O:$R,4,FALSE),"")</f>
        <v>1.0249999999999999</v>
      </c>
    </row>
    <row r="1764" spans="1:13" ht="24.95" customHeight="1" x14ac:dyDescent="0.2">
      <c r="A1764" s="366">
        <v>10681</v>
      </c>
      <c r="B1764" s="34" t="s">
        <v>16077</v>
      </c>
      <c r="C1764" s="370" t="s">
        <v>15307</v>
      </c>
      <c r="D1764" s="588">
        <f t="shared" si="37"/>
        <v>0.36</v>
      </c>
      <c r="I1764" s="367">
        <v>0.35</v>
      </c>
      <c r="J1764" s="367"/>
      <c r="L1764" s="585" t="s">
        <v>3874</v>
      </c>
      <c r="M1764" s="586">
        <f>IFERROR(VLOOKUP(L1764,REAJUSTE!$O:$R,4,FALSE),"")</f>
        <v>1.0249999999999999</v>
      </c>
    </row>
    <row r="1765" spans="1:13" ht="24.95" customHeight="1" x14ac:dyDescent="0.2">
      <c r="A1765" s="366">
        <v>11251</v>
      </c>
      <c r="B1765" s="34" t="s">
        <v>16078</v>
      </c>
      <c r="C1765" s="370" t="s">
        <v>16079</v>
      </c>
      <c r="D1765" s="588">
        <f t="shared" si="37"/>
        <v>0.44</v>
      </c>
      <c r="I1765" s="367">
        <v>0.43</v>
      </c>
      <c r="J1765" s="367"/>
      <c r="L1765" s="585" t="s">
        <v>3874</v>
      </c>
      <c r="M1765" s="586">
        <f>IFERROR(VLOOKUP(L1765,REAJUSTE!$O:$R,4,FALSE),"")</f>
        <v>1.0249999999999999</v>
      </c>
    </row>
    <row r="1766" spans="1:13" ht="24.95" customHeight="1" x14ac:dyDescent="0.2">
      <c r="A1766" s="366">
        <v>10629</v>
      </c>
      <c r="B1766" s="34" t="s">
        <v>16080</v>
      </c>
      <c r="C1766" s="370" t="s">
        <v>175</v>
      </c>
      <c r="D1766" s="588">
        <f t="shared" si="37"/>
        <v>22.04</v>
      </c>
      <c r="I1766" s="367">
        <v>21.5</v>
      </c>
      <c r="J1766" s="367"/>
      <c r="L1766" s="585" t="s">
        <v>3874</v>
      </c>
      <c r="M1766" s="586">
        <f>IFERROR(VLOOKUP(L1766,REAJUSTE!$O:$R,4,FALSE),"")</f>
        <v>1.0249999999999999</v>
      </c>
    </row>
    <row r="1767" spans="1:13" ht="24.95" customHeight="1" x14ac:dyDescent="0.2">
      <c r="A1767" s="366">
        <v>10782</v>
      </c>
      <c r="B1767" s="34" t="s">
        <v>16081</v>
      </c>
      <c r="C1767" s="370" t="s">
        <v>15307</v>
      </c>
      <c r="D1767" s="588">
        <f t="shared" si="37"/>
        <v>429.72</v>
      </c>
      <c r="I1767" s="367">
        <v>419.24</v>
      </c>
      <c r="J1767" s="367"/>
      <c r="L1767" s="585" t="s">
        <v>3874</v>
      </c>
      <c r="M1767" s="586">
        <f>IFERROR(VLOOKUP(L1767,REAJUSTE!$O:$R,4,FALSE),"")</f>
        <v>1.0249999999999999</v>
      </c>
    </row>
    <row r="1768" spans="1:13" ht="24.95" customHeight="1" x14ac:dyDescent="0.2">
      <c r="A1768" s="366">
        <v>10255</v>
      </c>
      <c r="B1768" s="34" t="s">
        <v>16082</v>
      </c>
      <c r="C1768" s="370" t="s">
        <v>15943</v>
      </c>
      <c r="D1768" s="588">
        <f t="shared" si="37"/>
        <v>178.58</v>
      </c>
      <c r="I1768" s="367">
        <v>174.22</v>
      </c>
      <c r="J1768" s="367"/>
      <c r="L1768" s="585" t="s">
        <v>3874</v>
      </c>
      <c r="M1768" s="586">
        <f>IFERROR(VLOOKUP(L1768,REAJUSTE!$O:$R,4,FALSE),"")</f>
        <v>1.0249999999999999</v>
      </c>
    </row>
    <row r="1769" spans="1:13" ht="24.95" customHeight="1" x14ac:dyDescent="0.2">
      <c r="A1769" s="366">
        <v>10707</v>
      </c>
      <c r="B1769" s="34" t="s">
        <v>16083</v>
      </c>
      <c r="C1769" s="370" t="s">
        <v>15307</v>
      </c>
      <c r="D1769" s="588">
        <f t="shared" si="37"/>
        <v>2986.68</v>
      </c>
      <c r="I1769" s="368">
        <v>2913.83</v>
      </c>
      <c r="J1769" s="368"/>
      <c r="L1769" s="585" t="s">
        <v>3874</v>
      </c>
      <c r="M1769" s="586">
        <f>IFERROR(VLOOKUP(L1769,REAJUSTE!$O:$R,4,FALSE),"")</f>
        <v>1.0249999999999999</v>
      </c>
    </row>
    <row r="1770" spans="1:13" ht="24.95" customHeight="1" x14ac:dyDescent="0.2">
      <c r="A1770" s="366">
        <v>11478</v>
      </c>
      <c r="B1770" s="34" t="s">
        <v>16084</v>
      </c>
      <c r="C1770" s="370" t="s">
        <v>15307</v>
      </c>
      <c r="D1770" s="588">
        <f t="shared" si="37"/>
        <v>5646.05</v>
      </c>
      <c r="I1770" s="368">
        <v>5508.34</v>
      </c>
      <c r="J1770" s="368"/>
      <c r="L1770" s="585" t="s">
        <v>3874</v>
      </c>
      <c r="M1770" s="586">
        <f>IFERROR(VLOOKUP(L1770,REAJUSTE!$O:$R,4,FALSE),"")</f>
        <v>1.0249999999999999</v>
      </c>
    </row>
    <row r="1771" spans="1:13" ht="24.95" customHeight="1" x14ac:dyDescent="0.2">
      <c r="A1771" s="366">
        <v>11480</v>
      </c>
      <c r="B1771" s="34" t="s">
        <v>16085</v>
      </c>
      <c r="C1771" s="370" t="s">
        <v>15307</v>
      </c>
      <c r="D1771" s="588">
        <f t="shared" si="37"/>
        <v>1476.59</v>
      </c>
      <c r="I1771" s="368">
        <v>1440.58</v>
      </c>
      <c r="J1771" s="368"/>
      <c r="L1771" s="585" t="s">
        <v>3874</v>
      </c>
      <c r="M1771" s="586">
        <f>IFERROR(VLOOKUP(L1771,REAJUSTE!$O:$R,4,FALSE),"")</f>
        <v>1.0249999999999999</v>
      </c>
    </row>
    <row r="1772" spans="1:13" ht="24.95" customHeight="1" x14ac:dyDescent="0.2">
      <c r="A1772" s="366">
        <v>10706</v>
      </c>
      <c r="B1772" s="34" t="s">
        <v>16086</v>
      </c>
      <c r="C1772" s="370" t="s">
        <v>15307</v>
      </c>
      <c r="D1772" s="588">
        <f t="shared" si="37"/>
        <v>1009.27</v>
      </c>
      <c r="I1772" s="367">
        <v>984.65</v>
      </c>
      <c r="J1772" s="367"/>
      <c r="L1772" s="585" t="s">
        <v>3874</v>
      </c>
      <c r="M1772" s="586">
        <f>IFERROR(VLOOKUP(L1772,REAJUSTE!$O:$R,4,FALSE),"")</f>
        <v>1.0249999999999999</v>
      </c>
    </row>
    <row r="1773" spans="1:13" ht="24.95" customHeight="1" x14ac:dyDescent="0.2">
      <c r="A1773" s="366">
        <v>10705</v>
      </c>
      <c r="B1773" s="34" t="s">
        <v>16087</v>
      </c>
      <c r="C1773" s="370" t="s">
        <v>15307</v>
      </c>
      <c r="D1773" s="588">
        <f t="shared" si="37"/>
        <v>1184.3900000000001</v>
      </c>
      <c r="I1773" s="368">
        <v>1155.5</v>
      </c>
      <c r="J1773" s="368"/>
      <c r="L1773" s="585" t="s">
        <v>3874</v>
      </c>
      <c r="M1773" s="586">
        <f>IFERROR(VLOOKUP(L1773,REAJUSTE!$O:$R,4,FALSE),"")</f>
        <v>1.0249999999999999</v>
      </c>
    </row>
    <row r="1774" spans="1:13" ht="24.95" customHeight="1" x14ac:dyDescent="0.2">
      <c r="A1774" s="366">
        <v>11475</v>
      </c>
      <c r="B1774" s="34" t="s">
        <v>16088</v>
      </c>
      <c r="C1774" s="370" t="s">
        <v>15307</v>
      </c>
      <c r="D1774" s="588">
        <f t="shared" si="37"/>
        <v>1656.44</v>
      </c>
      <c r="I1774" s="368">
        <v>1616.04</v>
      </c>
      <c r="J1774" s="368"/>
      <c r="L1774" s="585" t="s">
        <v>3874</v>
      </c>
      <c r="M1774" s="586">
        <f>IFERROR(VLOOKUP(L1774,REAJUSTE!$O:$R,4,FALSE),"")</f>
        <v>1.0249999999999999</v>
      </c>
    </row>
    <row r="1775" spans="1:13" ht="24.95" customHeight="1" x14ac:dyDescent="0.2">
      <c r="A1775" s="366">
        <v>10704</v>
      </c>
      <c r="B1775" s="34" t="s">
        <v>16089</v>
      </c>
      <c r="C1775" s="370" t="s">
        <v>15307</v>
      </c>
      <c r="D1775" s="588">
        <f t="shared" si="37"/>
        <v>2559.59</v>
      </c>
      <c r="I1775" s="368">
        <v>2497.16</v>
      </c>
      <c r="J1775" s="368"/>
      <c r="L1775" s="585" t="s">
        <v>3874</v>
      </c>
      <c r="M1775" s="586">
        <f>IFERROR(VLOOKUP(L1775,REAJUSTE!$O:$R,4,FALSE),"")</f>
        <v>1.0249999999999999</v>
      </c>
    </row>
    <row r="1776" spans="1:13" ht="24.95" customHeight="1" x14ac:dyDescent="0.2">
      <c r="A1776" s="366">
        <v>11474</v>
      </c>
      <c r="B1776" s="34" t="s">
        <v>16090</v>
      </c>
      <c r="C1776" s="370" t="s">
        <v>15307</v>
      </c>
      <c r="D1776" s="588">
        <f t="shared" si="37"/>
        <v>2655.33</v>
      </c>
      <c r="I1776" s="368">
        <v>2590.5700000000002</v>
      </c>
      <c r="J1776" s="368"/>
      <c r="L1776" s="585" t="s">
        <v>3874</v>
      </c>
      <c r="M1776" s="586">
        <f>IFERROR(VLOOKUP(L1776,REAJUSTE!$O:$R,4,FALSE),"")</f>
        <v>1.0249999999999999</v>
      </c>
    </row>
    <row r="1777" spans="1:13" ht="24.95" customHeight="1" x14ac:dyDescent="0.2">
      <c r="A1777" s="366">
        <v>10663</v>
      </c>
      <c r="B1777" s="34" t="s">
        <v>16091</v>
      </c>
      <c r="C1777" s="370" t="s">
        <v>15307</v>
      </c>
      <c r="D1777" s="588">
        <f t="shared" si="37"/>
        <v>55.4</v>
      </c>
      <c r="I1777" s="367">
        <v>54.05</v>
      </c>
      <c r="J1777" s="367"/>
      <c r="L1777" s="585" t="s">
        <v>3874</v>
      </c>
      <c r="M1777" s="586">
        <f>IFERROR(VLOOKUP(L1777,REAJUSTE!$O:$R,4,FALSE),"")</f>
        <v>1.0249999999999999</v>
      </c>
    </row>
    <row r="1778" spans="1:13" ht="24.95" customHeight="1" x14ac:dyDescent="0.2">
      <c r="A1778" s="366">
        <v>10699</v>
      </c>
      <c r="B1778" s="34" t="s">
        <v>16092</v>
      </c>
      <c r="C1778" s="370" t="s">
        <v>15307</v>
      </c>
      <c r="D1778" s="588">
        <f t="shared" si="37"/>
        <v>23.39</v>
      </c>
      <c r="I1778" s="367">
        <v>22.82</v>
      </c>
      <c r="J1778" s="367"/>
      <c r="L1778" s="585" t="s">
        <v>3874</v>
      </c>
      <c r="M1778" s="586">
        <f>IFERROR(VLOOKUP(L1778,REAJUSTE!$O:$R,4,FALSE),"")</f>
        <v>1.0249999999999999</v>
      </c>
    </row>
    <row r="1779" spans="1:13" ht="24.95" customHeight="1" x14ac:dyDescent="0.2">
      <c r="A1779" s="366">
        <v>11471</v>
      </c>
      <c r="B1779" s="34" t="s">
        <v>16093</v>
      </c>
      <c r="C1779" s="370" t="s">
        <v>3166</v>
      </c>
      <c r="D1779" s="588">
        <f t="shared" si="37"/>
        <v>0</v>
      </c>
      <c r="I1779" s="367">
        <v>0</v>
      </c>
      <c r="J1779" s="367"/>
      <c r="L1779" s="585" t="s">
        <v>3874</v>
      </c>
      <c r="M1779" s="586">
        <f>IFERROR(VLOOKUP(L1779,REAJUSTE!$O:$R,4,FALSE),"")</f>
        <v>1.0249999999999999</v>
      </c>
    </row>
    <row r="1780" spans="1:13" ht="24.95" customHeight="1" x14ac:dyDescent="0.2">
      <c r="A1780" s="366">
        <v>10747</v>
      </c>
      <c r="B1780" s="34" t="s">
        <v>16094</v>
      </c>
      <c r="C1780" s="370" t="s">
        <v>15307</v>
      </c>
      <c r="D1780" s="588">
        <f t="shared" si="37"/>
        <v>4.83</v>
      </c>
      <c r="I1780" s="367">
        <v>4.71</v>
      </c>
      <c r="J1780" s="367"/>
      <c r="L1780" s="585" t="s">
        <v>3874</v>
      </c>
      <c r="M1780" s="586">
        <f>IFERROR(VLOOKUP(L1780,REAJUSTE!$O:$R,4,FALSE),"")</f>
        <v>1.0249999999999999</v>
      </c>
    </row>
    <row r="1781" spans="1:13" ht="24.95" customHeight="1" x14ac:dyDescent="0.2">
      <c r="A1781" s="366">
        <v>10697</v>
      </c>
      <c r="B1781" s="34" t="s">
        <v>16095</v>
      </c>
      <c r="C1781" s="370" t="s">
        <v>15307</v>
      </c>
      <c r="D1781" s="588">
        <f t="shared" si="37"/>
        <v>3.12</v>
      </c>
      <c r="I1781" s="367">
        <v>3.04</v>
      </c>
      <c r="J1781" s="367"/>
      <c r="L1781" s="585" t="s">
        <v>3874</v>
      </c>
      <c r="M1781" s="586">
        <f>IFERROR(VLOOKUP(L1781,REAJUSTE!$O:$R,4,FALSE),"")</f>
        <v>1.0249999999999999</v>
      </c>
    </row>
    <row r="1782" spans="1:13" ht="24.95" customHeight="1" x14ac:dyDescent="0.2">
      <c r="A1782" s="366">
        <v>10056</v>
      </c>
      <c r="B1782" s="34" t="s">
        <v>16096</v>
      </c>
      <c r="C1782" s="370" t="s">
        <v>16097</v>
      </c>
      <c r="D1782" s="588">
        <f t="shared" si="37"/>
        <v>8431.09</v>
      </c>
      <c r="I1782" s="368">
        <v>8225.4500000000007</v>
      </c>
      <c r="J1782" s="368"/>
      <c r="L1782" s="585" t="s">
        <v>3874</v>
      </c>
      <c r="M1782" s="586">
        <f>IFERROR(VLOOKUP(L1782,REAJUSTE!$O:$R,4,FALSE),"")</f>
        <v>1.0249999999999999</v>
      </c>
    </row>
    <row r="1783" spans="1:13" ht="24.95" customHeight="1" x14ac:dyDescent="0.2">
      <c r="A1783" s="366">
        <v>10771</v>
      </c>
      <c r="B1783" s="34" t="s">
        <v>16098</v>
      </c>
      <c r="C1783" s="370" t="s">
        <v>779</v>
      </c>
      <c r="D1783" s="588">
        <f t="shared" si="37"/>
        <v>41.67</v>
      </c>
      <c r="I1783" s="367">
        <v>40.65</v>
      </c>
      <c r="J1783" s="367"/>
      <c r="L1783" s="585" t="s">
        <v>3874</v>
      </c>
      <c r="M1783" s="586">
        <f>IFERROR(VLOOKUP(L1783,REAJUSTE!$O:$R,4,FALSE),"")</f>
        <v>1.0249999999999999</v>
      </c>
    </row>
    <row r="1784" spans="1:13" ht="24.95" customHeight="1" x14ac:dyDescent="0.2">
      <c r="A1784" s="366">
        <v>10781</v>
      </c>
      <c r="B1784" s="34" t="s">
        <v>16099</v>
      </c>
      <c r="C1784" s="370" t="s">
        <v>742</v>
      </c>
      <c r="D1784" s="588">
        <f t="shared" si="37"/>
        <v>54.89</v>
      </c>
      <c r="I1784" s="367">
        <v>53.55</v>
      </c>
      <c r="J1784" s="367"/>
      <c r="L1784" s="585" t="s">
        <v>3874</v>
      </c>
      <c r="M1784" s="586">
        <f>IFERROR(VLOOKUP(L1784,REAJUSTE!$O:$R,4,FALSE),"")</f>
        <v>1.0249999999999999</v>
      </c>
    </row>
    <row r="1785" spans="1:13" ht="24.95" customHeight="1" x14ac:dyDescent="0.2">
      <c r="A1785" s="366">
        <v>10274</v>
      </c>
      <c r="B1785" s="34" t="s">
        <v>16100</v>
      </c>
      <c r="C1785" s="370" t="s">
        <v>742</v>
      </c>
      <c r="D1785" s="588">
        <f t="shared" si="37"/>
        <v>46.37</v>
      </c>
      <c r="I1785" s="367">
        <v>45.24</v>
      </c>
      <c r="J1785" s="367"/>
      <c r="L1785" s="585" t="s">
        <v>3874</v>
      </c>
      <c r="M1785" s="586">
        <f>IFERROR(VLOOKUP(L1785,REAJUSTE!$O:$R,4,FALSE),"")</f>
        <v>1.0249999999999999</v>
      </c>
    </row>
    <row r="1786" spans="1:13" ht="24.95" customHeight="1" x14ac:dyDescent="0.2">
      <c r="A1786" s="366">
        <v>10319</v>
      </c>
      <c r="B1786" s="34" t="s">
        <v>16101</v>
      </c>
      <c r="C1786" s="370" t="s">
        <v>9502</v>
      </c>
      <c r="D1786" s="588">
        <f t="shared" si="37"/>
        <v>553.5</v>
      </c>
      <c r="I1786" s="367">
        <v>540</v>
      </c>
      <c r="J1786" s="367"/>
      <c r="L1786" s="585" t="s">
        <v>3874</v>
      </c>
      <c r="M1786" s="586">
        <f>IFERROR(VLOOKUP(L1786,REAJUSTE!$O:$R,4,FALSE),"")</f>
        <v>1.0249999999999999</v>
      </c>
    </row>
    <row r="1787" spans="1:13" ht="24.95" customHeight="1" x14ac:dyDescent="0.2">
      <c r="A1787" s="366">
        <v>10746</v>
      </c>
      <c r="B1787" s="34" t="s">
        <v>16102</v>
      </c>
      <c r="C1787" s="370" t="s">
        <v>15307</v>
      </c>
      <c r="D1787" s="588">
        <f t="shared" si="37"/>
        <v>6.72</v>
      </c>
      <c r="I1787" s="367">
        <v>6.56</v>
      </c>
      <c r="J1787" s="367"/>
      <c r="L1787" s="585" t="s">
        <v>3874</v>
      </c>
      <c r="M1787" s="586">
        <f>IFERROR(VLOOKUP(L1787,REAJUSTE!$O:$R,4,FALSE),"")</f>
        <v>1.0249999999999999</v>
      </c>
    </row>
    <row r="1788" spans="1:13" ht="24.95" customHeight="1" x14ac:dyDescent="0.2">
      <c r="A1788" s="366">
        <v>11022</v>
      </c>
      <c r="B1788" s="34" t="s">
        <v>16103</v>
      </c>
      <c r="C1788" s="370" t="s">
        <v>15307</v>
      </c>
      <c r="D1788" s="588">
        <f t="shared" si="37"/>
        <v>18.27</v>
      </c>
      <c r="I1788" s="367">
        <v>17.82</v>
      </c>
      <c r="J1788" s="367"/>
      <c r="L1788" s="585" t="s">
        <v>3874</v>
      </c>
      <c r="M1788" s="586">
        <f>IFERROR(VLOOKUP(L1788,REAJUSTE!$O:$R,4,FALSE),"")</f>
        <v>1.0249999999999999</v>
      </c>
    </row>
    <row r="1789" spans="1:13" ht="24.95" customHeight="1" x14ac:dyDescent="0.2">
      <c r="A1789" s="366">
        <v>10318</v>
      </c>
      <c r="B1789" s="34" t="s">
        <v>16104</v>
      </c>
      <c r="C1789" s="370" t="s">
        <v>15307</v>
      </c>
      <c r="D1789" s="588">
        <f t="shared" si="37"/>
        <v>0.76</v>
      </c>
      <c r="I1789" s="367">
        <v>0.74</v>
      </c>
      <c r="J1789" s="367"/>
      <c r="L1789" s="585" t="s">
        <v>3874</v>
      </c>
      <c r="M1789" s="586">
        <f>IFERROR(VLOOKUP(L1789,REAJUSTE!$O:$R,4,FALSE),"")</f>
        <v>1.0249999999999999</v>
      </c>
    </row>
    <row r="1790" spans="1:13" ht="24.95" customHeight="1" x14ac:dyDescent="0.2">
      <c r="A1790" s="366">
        <v>10373</v>
      </c>
      <c r="B1790" s="34" t="s">
        <v>16105</v>
      </c>
      <c r="C1790" s="370" t="s">
        <v>15307</v>
      </c>
      <c r="D1790" s="588">
        <f t="shared" si="37"/>
        <v>1.1100000000000001</v>
      </c>
      <c r="I1790" s="367">
        <v>1.08</v>
      </c>
      <c r="J1790" s="367"/>
      <c r="L1790" s="585" t="s">
        <v>3874</v>
      </c>
      <c r="M1790" s="586">
        <f>IFERROR(VLOOKUP(L1790,REAJUSTE!$O:$R,4,FALSE),"")</f>
        <v>1.0249999999999999</v>
      </c>
    </row>
    <row r="1791" spans="1:13" ht="24.95" customHeight="1" x14ac:dyDescent="0.2">
      <c r="A1791" s="366">
        <v>10784</v>
      </c>
      <c r="B1791" s="34" t="s">
        <v>16106</v>
      </c>
      <c r="C1791" s="370" t="s">
        <v>15307</v>
      </c>
      <c r="D1791" s="588">
        <f t="shared" si="37"/>
        <v>0.76</v>
      </c>
      <c r="I1791" s="367">
        <v>0.74</v>
      </c>
      <c r="J1791" s="367"/>
      <c r="L1791" s="585" t="s">
        <v>3874</v>
      </c>
      <c r="M1791" s="586">
        <f>IFERROR(VLOOKUP(L1791,REAJUSTE!$O:$R,4,FALSE),"")</f>
        <v>1.0249999999999999</v>
      </c>
    </row>
    <row r="1792" spans="1:13" ht="24.95" customHeight="1" x14ac:dyDescent="0.2">
      <c r="A1792" s="366">
        <v>10789</v>
      </c>
      <c r="B1792" s="34" t="s">
        <v>16107</v>
      </c>
      <c r="C1792" s="370" t="s">
        <v>15307</v>
      </c>
      <c r="D1792" s="588">
        <f t="shared" si="37"/>
        <v>3.21</v>
      </c>
      <c r="I1792" s="367">
        <v>3.13</v>
      </c>
      <c r="J1792" s="367"/>
      <c r="L1792" s="585" t="s">
        <v>3874</v>
      </c>
      <c r="M1792" s="586">
        <f>IFERROR(VLOOKUP(L1792,REAJUSTE!$O:$R,4,FALSE),"")</f>
        <v>1.0249999999999999</v>
      </c>
    </row>
    <row r="1793" spans="1:13" ht="24.95" customHeight="1" x14ac:dyDescent="0.2">
      <c r="A1793" s="366">
        <v>10742</v>
      </c>
      <c r="B1793" s="34" t="s">
        <v>16108</v>
      </c>
      <c r="C1793" s="370" t="s">
        <v>742</v>
      </c>
      <c r="D1793" s="588">
        <f t="shared" si="37"/>
        <v>1</v>
      </c>
      <c r="I1793" s="367">
        <v>0.98</v>
      </c>
      <c r="J1793" s="367"/>
      <c r="L1793" s="585" t="s">
        <v>3874</v>
      </c>
      <c r="M1793" s="586">
        <f>IFERROR(VLOOKUP(L1793,REAJUSTE!$O:$R,4,FALSE),"")</f>
        <v>1.0249999999999999</v>
      </c>
    </row>
    <row r="1794" spans="1:13" ht="24.95" customHeight="1" x14ac:dyDescent="0.2">
      <c r="A1794" s="366">
        <v>11008</v>
      </c>
      <c r="B1794" s="34" t="s">
        <v>16109</v>
      </c>
      <c r="C1794" s="370" t="s">
        <v>15307</v>
      </c>
      <c r="D1794" s="588">
        <f t="shared" si="37"/>
        <v>0.78</v>
      </c>
      <c r="I1794" s="367">
        <v>0.76</v>
      </c>
      <c r="J1794" s="367"/>
      <c r="L1794" s="585" t="s">
        <v>3874</v>
      </c>
      <c r="M1794" s="586">
        <f>IFERROR(VLOOKUP(L1794,REAJUSTE!$O:$R,4,FALSE),"")</f>
        <v>1.0249999999999999</v>
      </c>
    </row>
    <row r="1795" spans="1:13" ht="24.95" customHeight="1" x14ac:dyDescent="0.2">
      <c r="A1795" s="366">
        <v>10630</v>
      </c>
      <c r="B1795" s="34" t="s">
        <v>16110</v>
      </c>
      <c r="C1795" s="370" t="s">
        <v>15307</v>
      </c>
      <c r="D1795" s="588">
        <f t="shared" si="37"/>
        <v>1.5</v>
      </c>
      <c r="I1795" s="367">
        <v>1.46</v>
      </c>
      <c r="J1795" s="367"/>
      <c r="L1795" s="585" t="s">
        <v>3874</v>
      </c>
      <c r="M1795" s="586">
        <f>IFERROR(VLOOKUP(L1795,REAJUSTE!$O:$R,4,FALSE),"")</f>
        <v>1.0249999999999999</v>
      </c>
    </row>
    <row r="1796" spans="1:13" ht="24.95" customHeight="1" x14ac:dyDescent="0.2">
      <c r="A1796" s="366">
        <v>10764</v>
      </c>
      <c r="B1796" s="34" t="s">
        <v>16111</v>
      </c>
      <c r="C1796" s="370" t="s">
        <v>15307</v>
      </c>
      <c r="D1796" s="588">
        <f t="shared" si="37"/>
        <v>92.13</v>
      </c>
      <c r="I1796" s="367">
        <v>89.88</v>
      </c>
      <c r="J1796" s="367"/>
      <c r="L1796" s="585" t="s">
        <v>3874</v>
      </c>
      <c r="M1796" s="586">
        <f>IFERROR(VLOOKUP(L1796,REAJUSTE!$O:$R,4,FALSE),"")</f>
        <v>1.0249999999999999</v>
      </c>
    </row>
    <row r="1797" spans="1:13" ht="24.95" customHeight="1" x14ac:dyDescent="0.2">
      <c r="A1797" s="366">
        <v>10653</v>
      </c>
      <c r="B1797" s="34" t="s">
        <v>16112</v>
      </c>
      <c r="C1797" s="370" t="s">
        <v>15307</v>
      </c>
      <c r="D1797" s="588">
        <f t="shared" si="37"/>
        <v>48.4</v>
      </c>
      <c r="I1797" s="367">
        <v>47.22</v>
      </c>
      <c r="J1797" s="367"/>
      <c r="L1797" s="585" t="s">
        <v>3874</v>
      </c>
      <c r="M1797" s="586">
        <f>IFERROR(VLOOKUP(L1797,REAJUSTE!$O:$R,4,FALSE),"")</f>
        <v>1.0249999999999999</v>
      </c>
    </row>
    <row r="1798" spans="1:13" ht="24.95" customHeight="1" x14ac:dyDescent="0.2">
      <c r="A1798" s="366">
        <v>10354</v>
      </c>
      <c r="B1798" s="34" t="s">
        <v>16113</v>
      </c>
      <c r="C1798" s="370" t="s">
        <v>15307</v>
      </c>
      <c r="D1798" s="588">
        <f t="shared" si="37"/>
        <v>9.89</v>
      </c>
      <c r="I1798" s="367">
        <v>9.65</v>
      </c>
      <c r="J1798" s="367"/>
      <c r="L1798" s="585" t="s">
        <v>3874</v>
      </c>
      <c r="M1798" s="586">
        <f>IFERROR(VLOOKUP(L1798,REAJUSTE!$O:$R,4,FALSE),"")</f>
        <v>1.0249999999999999</v>
      </c>
    </row>
    <row r="1799" spans="1:13" ht="24.95" customHeight="1" x14ac:dyDescent="0.2">
      <c r="A1799" s="366">
        <v>10561</v>
      </c>
      <c r="B1799" s="34" t="s">
        <v>16114</v>
      </c>
      <c r="C1799" s="370" t="s">
        <v>15307</v>
      </c>
      <c r="D1799" s="588">
        <f t="shared" si="37"/>
        <v>9.89</v>
      </c>
      <c r="I1799" s="367">
        <v>9.65</v>
      </c>
      <c r="J1799" s="367"/>
      <c r="L1799" s="585" t="s">
        <v>3874</v>
      </c>
      <c r="M1799" s="586">
        <f>IFERROR(VLOOKUP(L1799,REAJUSTE!$O:$R,4,FALSE),"")</f>
        <v>1.0249999999999999</v>
      </c>
    </row>
    <row r="1800" spans="1:13" ht="24.95" customHeight="1" x14ac:dyDescent="0.2">
      <c r="A1800" s="366">
        <v>10071</v>
      </c>
      <c r="B1800" s="34" t="s">
        <v>16115</v>
      </c>
      <c r="C1800" s="370" t="s">
        <v>5</v>
      </c>
      <c r="D1800" s="588">
        <f t="shared" si="37"/>
        <v>21.74</v>
      </c>
      <c r="I1800" s="367">
        <v>21.21</v>
      </c>
      <c r="J1800" s="367"/>
      <c r="L1800" s="585" t="s">
        <v>3874</v>
      </c>
      <c r="M1800" s="586">
        <f>IFERROR(VLOOKUP(L1800,REAJUSTE!$O:$R,4,FALSE),"")</f>
        <v>1.0249999999999999</v>
      </c>
    </row>
    <row r="1801" spans="1:13" ht="24.95" customHeight="1" x14ac:dyDescent="0.2">
      <c r="A1801" s="366">
        <v>10072</v>
      </c>
      <c r="B1801" s="34" t="s">
        <v>16116</v>
      </c>
      <c r="C1801" s="370" t="s">
        <v>779</v>
      </c>
      <c r="D1801" s="588">
        <f t="shared" si="37"/>
        <v>51.49</v>
      </c>
      <c r="I1801" s="367">
        <v>50.23</v>
      </c>
      <c r="J1801" s="367"/>
      <c r="L1801" s="585" t="s">
        <v>3874</v>
      </c>
      <c r="M1801" s="586">
        <f>IFERROR(VLOOKUP(L1801,REAJUSTE!$O:$R,4,FALSE),"")</f>
        <v>1.0249999999999999</v>
      </c>
    </row>
    <row r="1802" spans="1:13" ht="24.95" customHeight="1" x14ac:dyDescent="0.2">
      <c r="A1802" s="366">
        <v>10082</v>
      </c>
      <c r="B1802" s="34" t="s">
        <v>16117</v>
      </c>
      <c r="C1802" s="370" t="s">
        <v>741</v>
      </c>
      <c r="D1802" s="588">
        <f t="shared" si="37"/>
        <v>1710.9</v>
      </c>
      <c r="I1802" s="368">
        <v>1669.17</v>
      </c>
      <c r="J1802" s="368"/>
      <c r="L1802" s="585" t="s">
        <v>3874</v>
      </c>
      <c r="M1802" s="586">
        <f>IFERROR(VLOOKUP(L1802,REAJUSTE!$O:$R,4,FALSE),"")</f>
        <v>1.0249999999999999</v>
      </c>
    </row>
    <row r="1803" spans="1:13" ht="24.95" customHeight="1" x14ac:dyDescent="0.2">
      <c r="A1803" s="366">
        <v>10081</v>
      </c>
      <c r="B1803" s="34" t="s">
        <v>16118</v>
      </c>
      <c r="C1803" s="370" t="s">
        <v>15866</v>
      </c>
      <c r="D1803" s="588">
        <f t="shared" si="37"/>
        <v>2027.42</v>
      </c>
      <c r="I1803" s="368">
        <v>1977.97</v>
      </c>
      <c r="J1803" s="368"/>
      <c r="L1803" s="585" t="s">
        <v>3874</v>
      </c>
      <c r="M1803" s="586">
        <f>IFERROR(VLOOKUP(L1803,REAJUSTE!$O:$R,4,FALSE),"")</f>
        <v>1.0249999999999999</v>
      </c>
    </row>
    <row r="1804" spans="1:13" ht="24.95" customHeight="1" x14ac:dyDescent="0.2">
      <c r="A1804" s="366">
        <v>10080</v>
      </c>
      <c r="B1804" s="34" t="s">
        <v>16119</v>
      </c>
      <c r="C1804" s="370" t="s">
        <v>15307</v>
      </c>
      <c r="D1804" s="588">
        <f t="shared" si="37"/>
        <v>35.17</v>
      </c>
      <c r="I1804" s="367">
        <v>34.31</v>
      </c>
      <c r="J1804" s="367"/>
      <c r="L1804" s="585" t="s">
        <v>3874</v>
      </c>
      <c r="M1804" s="586">
        <f>IFERROR(VLOOKUP(L1804,REAJUSTE!$O:$R,4,FALSE),"")</f>
        <v>1.0249999999999999</v>
      </c>
    </row>
    <row r="1805" spans="1:13" ht="24.95" customHeight="1" x14ac:dyDescent="0.2">
      <c r="A1805" s="366">
        <v>10632</v>
      </c>
      <c r="B1805" s="34" t="s">
        <v>16120</v>
      </c>
      <c r="C1805" s="370" t="s">
        <v>15307</v>
      </c>
      <c r="D1805" s="588">
        <f t="shared" si="37"/>
        <v>2985.55</v>
      </c>
      <c r="I1805" s="368">
        <v>2912.73</v>
      </c>
      <c r="J1805" s="368"/>
      <c r="L1805" s="585" t="s">
        <v>3874</v>
      </c>
      <c r="M1805" s="586">
        <f>IFERROR(VLOOKUP(L1805,REAJUSTE!$O:$R,4,FALSE),"")</f>
        <v>1.0249999999999999</v>
      </c>
    </row>
    <row r="1806" spans="1:13" ht="24.95" customHeight="1" x14ac:dyDescent="0.2">
      <c r="A1806" s="366">
        <v>10633</v>
      </c>
      <c r="B1806" s="34" t="s">
        <v>16121</v>
      </c>
      <c r="C1806" s="370" t="s">
        <v>15307</v>
      </c>
      <c r="D1806" s="588">
        <f t="shared" si="37"/>
        <v>3094.34</v>
      </c>
      <c r="I1806" s="368">
        <v>3018.87</v>
      </c>
      <c r="J1806" s="368"/>
      <c r="L1806" s="585" t="s">
        <v>3874</v>
      </c>
      <c r="M1806" s="586">
        <f>IFERROR(VLOOKUP(L1806,REAJUSTE!$O:$R,4,FALSE),"")</f>
        <v>1.0249999999999999</v>
      </c>
    </row>
    <row r="1807" spans="1:13" ht="24.95" customHeight="1" x14ac:dyDescent="0.2">
      <c r="A1807" s="366">
        <v>11250</v>
      </c>
      <c r="B1807" s="34" t="s">
        <v>19131</v>
      </c>
      <c r="C1807" s="370" t="s">
        <v>16122</v>
      </c>
      <c r="D1807" s="588">
        <f t="shared" si="37"/>
        <v>10.27</v>
      </c>
      <c r="I1807" s="367">
        <v>10.02</v>
      </c>
      <c r="J1807" s="367"/>
      <c r="L1807" s="585" t="s">
        <v>3874</v>
      </c>
      <c r="M1807" s="586">
        <f>IFERROR(VLOOKUP(L1807,REAJUSTE!$O:$R,4,FALSE),"")</f>
        <v>1.0249999999999999</v>
      </c>
    </row>
    <row r="1808" spans="1:13" ht="24.95" customHeight="1" x14ac:dyDescent="0.2">
      <c r="A1808" s="366">
        <v>10323</v>
      </c>
      <c r="B1808" s="34" t="s">
        <v>16123</v>
      </c>
      <c r="C1808" s="370" t="s">
        <v>742</v>
      </c>
      <c r="D1808" s="588">
        <f t="shared" si="37"/>
        <v>3.17</v>
      </c>
      <c r="I1808" s="367">
        <v>3.09</v>
      </c>
      <c r="J1808" s="367"/>
      <c r="L1808" s="585" t="s">
        <v>3874</v>
      </c>
      <c r="M1808" s="586">
        <f>IFERROR(VLOOKUP(L1808,REAJUSTE!$O:$R,4,FALSE),"")</f>
        <v>1.0249999999999999</v>
      </c>
    </row>
    <row r="1809" spans="1:13" ht="24.95" customHeight="1" x14ac:dyDescent="0.2">
      <c r="A1809" s="366">
        <v>10847</v>
      </c>
      <c r="B1809" s="34" t="s">
        <v>16124</v>
      </c>
      <c r="C1809" s="370" t="s">
        <v>742</v>
      </c>
      <c r="D1809" s="588">
        <f t="shared" si="37"/>
        <v>4.7</v>
      </c>
      <c r="I1809" s="367">
        <v>4.59</v>
      </c>
      <c r="J1809" s="367"/>
      <c r="L1809" s="585" t="s">
        <v>3874</v>
      </c>
      <c r="M1809" s="586">
        <f>IFERROR(VLOOKUP(L1809,REAJUSTE!$O:$R,4,FALSE),"")</f>
        <v>1.0249999999999999</v>
      </c>
    </row>
    <row r="1810" spans="1:13" ht="24.95" customHeight="1" x14ac:dyDescent="0.2">
      <c r="A1810" s="366">
        <v>10163</v>
      </c>
      <c r="B1810" s="34" t="s">
        <v>16125</v>
      </c>
      <c r="C1810" s="370" t="s">
        <v>742</v>
      </c>
      <c r="D1810" s="588">
        <f t="shared" si="37"/>
        <v>7.05</v>
      </c>
      <c r="I1810" s="367">
        <v>6.88</v>
      </c>
      <c r="J1810" s="367"/>
      <c r="L1810" s="585" t="s">
        <v>3874</v>
      </c>
      <c r="M1810" s="586">
        <f>IFERROR(VLOOKUP(L1810,REAJUSTE!$O:$R,4,FALSE),"")</f>
        <v>1.0249999999999999</v>
      </c>
    </row>
    <row r="1811" spans="1:13" ht="24.95" customHeight="1" x14ac:dyDescent="0.2">
      <c r="A1811" s="366">
        <v>10039</v>
      </c>
      <c r="B1811" s="34" t="s">
        <v>16126</v>
      </c>
      <c r="C1811" s="370" t="s">
        <v>8</v>
      </c>
      <c r="D1811" s="588">
        <f t="shared" ref="D1811:D1874" si="38">IFERROR(ROUND(I1811*M1811,2),"")</f>
        <v>248.56</v>
      </c>
      <c r="I1811" s="367">
        <v>242.5</v>
      </c>
      <c r="J1811" s="367"/>
      <c r="L1811" s="585" t="s">
        <v>3874</v>
      </c>
      <c r="M1811" s="586">
        <f>IFERROR(VLOOKUP(L1811,REAJUSTE!$O:$R,4,FALSE),"")</f>
        <v>1.0249999999999999</v>
      </c>
    </row>
    <row r="1812" spans="1:13" ht="24.95" customHeight="1" x14ac:dyDescent="0.2">
      <c r="A1812" s="366">
        <v>11486</v>
      </c>
      <c r="B1812" s="34" t="s">
        <v>16127</v>
      </c>
      <c r="C1812" s="370" t="s">
        <v>587</v>
      </c>
      <c r="D1812" s="588">
        <f t="shared" si="38"/>
        <v>255.12</v>
      </c>
      <c r="I1812" s="367">
        <v>248.9</v>
      </c>
      <c r="J1812" s="367"/>
      <c r="L1812" s="585" t="s">
        <v>3874</v>
      </c>
      <c r="M1812" s="586">
        <f>IFERROR(VLOOKUP(L1812,REAJUSTE!$O:$R,4,FALSE),"")</f>
        <v>1.0249999999999999</v>
      </c>
    </row>
    <row r="1813" spans="1:13" ht="24.95" customHeight="1" x14ac:dyDescent="0.2">
      <c r="A1813" s="366">
        <v>10352</v>
      </c>
      <c r="B1813" s="34" t="s">
        <v>16128</v>
      </c>
      <c r="C1813" s="370" t="s">
        <v>587</v>
      </c>
      <c r="D1813" s="588">
        <f t="shared" si="38"/>
        <v>254.87</v>
      </c>
      <c r="I1813" s="367">
        <v>248.65</v>
      </c>
      <c r="J1813" s="367"/>
      <c r="L1813" s="585" t="s">
        <v>3874</v>
      </c>
      <c r="M1813" s="586">
        <f>IFERROR(VLOOKUP(L1813,REAJUSTE!$O:$R,4,FALSE),"")</f>
        <v>1.0249999999999999</v>
      </c>
    </row>
    <row r="1814" spans="1:13" ht="24.95" customHeight="1" x14ac:dyDescent="0.2">
      <c r="A1814" s="366">
        <v>10263</v>
      </c>
      <c r="B1814" s="34" t="s">
        <v>16129</v>
      </c>
      <c r="C1814" s="370" t="s">
        <v>16079</v>
      </c>
      <c r="D1814" s="588">
        <f t="shared" si="38"/>
        <v>15.61</v>
      </c>
      <c r="I1814" s="367">
        <v>15.23</v>
      </c>
      <c r="J1814" s="367"/>
      <c r="L1814" s="585" t="s">
        <v>3874</v>
      </c>
      <c r="M1814" s="586">
        <f>IFERROR(VLOOKUP(L1814,REAJUSTE!$O:$R,4,FALSE),"")</f>
        <v>1.0249999999999999</v>
      </c>
    </row>
    <row r="1815" spans="1:13" ht="24.95" customHeight="1" x14ac:dyDescent="0.2">
      <c r="A1815" s="366">
        <v>10344</v>
      </c>
      <c r="B1815" s="34" t="s">
        <v>16130</v>
      </c>
      <c r="C1815" s="370" t="s">
        <v>587</v>
      </c>
      <c r="D1815" s="588">
        <f t="shared" si="38"/>
        <v>254.71</v>
      </c>
      <c r="I1815" s="367">
        <v>248.5</v>
      </c>
      <c r="J1815" s="367"/>
      <c r="L1815" s="585" t="s">
        <v>3874</v>
      </c>
      <c r="M1815" s="586">
        <f>IFERROR(VLOOKUP(L1815,REAJUSTE!$O:$R,4,FALSE),"")</f>
        <v>1.0249999999999999</v>
      </c>
    </row>
    <row r="1816" spans="1:13" ht="24.95" customHeight="1" x14ac:dyDescent="0.2">
      <c r="A1816" s="366">
        <v>10346</v>
      </c>
      <c r="B1816" s="34" t="s">
        <v>16131</v>
      </c>
      <c r="C1816" s="370" t="s">
        <v>175</v>
      </c>
      <c r="D1816" s="588">
        <f t="shared" si="38"/>
        <v>10.19</v>
      </c>
      <c r="I1816" s="367">
        <v>9.94</v>
      </c>
      <c r="J1816" s="367"/>
      <c r="L1816" s="585" t="s">
        <v>3874</v>
      </c>
      <c r="M1816" s="586">
        <f>IFERROR(VLOOKUP(L1816,REAJUSTE!$O:$R,4,FALSE),"")</f>
        <v>1.0249999999999999</v>
      </c>
    </row>
    <row r="1817" spans="1:13" ht="24.95" customHeight="1" x14ac:dyDescent="0.2">
      <c r="A1817" s="366">
        <v>10345</v>
      </c>
      <c r="B1817" s="34" t="s">
        <v>16132</v>
      </c>
      <c r="C1817" s="370" t="s">
        <v>587</v>
      </c>
      <c r="D1817" s="588">
        <f t="shared" si="38"/>
        <v>254.71</v>
      </c>
      <c r="I1817" s="367">
        <v>248.5</v>
      </c>
      <c r="J1817" s="367"/>
      <c r="L1817" s="585" t="s">
        <v>3874</v>
      </c>
      <c r="M1817" s="586">
        <f>IFERROR(VLOOKUP(L1817,REAJUSTE!$O:$R,4,FALSE),"")</f>
        <v>1.0249999999999999</v>
      </c>
    </row>
    <row r="1818" spans="1:13" ht="24.95" customHeight="1" x14ac:dyDescent="0.2">
      <c r="A1818" s="366">
        <v>10623</v>
      </c>
      <c r="B1818" s="34" t="s">
        <v>16133</v>
      </c>
      <c r="C1818" s="370" t="s">
        <v>15307</v>
      </c>
      <c r="D1818" s="588">
        <f t="shared" si="38"/>
        <v>31.32</v>
      </c>
      <c r="I1818" s="367">
        <v>30.56</v>
      </c>
      <c r="J1818" s="367"/>
      <c r="L1818" s="585" t="s">
        <v>3874</v>
      </c>
      <c r="M1818" s="586">
        <f>IFERROR(VLOOKUP(L1818,REAJUSTE!$O:$R,4,FALSE),"")</f>
        <v>1.0249999999999999</v>
      </c>
    </row>
    <row r="1819" spans="1:13" ht="24.95" customHeight="1" x14ac:dyDescent="0.2">
      <c r="A1819" s="366">
        <v>10074</v>
      </c>
      <c r="B1819" s="34" t="s">
        <v>16134</v>
      </c>
      <c r="C1819" s="370" t="s">
        <v>16034</v>
      </c>
      <c r="D1819" s="588">
        <f t="shared" si="38"/>
        <v>147.47999999999999</v>
      </c>
      <c r="I1819" s="367">
        <v>143.88</v>
      </c>
      <c r="J1819" s="367"/>
      <c r="L1819" s="585" t="s">
        <v>3874</v>
      </c>
      <c r="M1819" s="586">
        <f>IFERROR(VLOOKUP(L1819,REAJUSTE!$O:$R,4,FALSE),"")</f>
        <v>1.0249999999999999</v>
      </c>
    </row>
    <row r="1820" spans="1:13" ht="24.95" customHeight="1" x14ac:dyDescent="0.2">
      <c r="A1820" s="366">
        <v>10075</v>
      </c>
      <c r="B1820" s="34" t="s">
        <v>16135</v>
      </c>
      <c r="C1820" s="370" t="s">
        <v>16034</v>
      </c>
      <c r="D1820" s="588">
        <f t="shared" si="38"/>
        <v>619.05999999999995</v>
      </c>
      <c r="I1820" s="367">
        <v>603.96</v>
      </c>
      <c r="J1820" s="367"/>
      <c r="L1820" s="585" t="s">
        <v>3874</v>
      </c>
      <c r="M1820" s="586">
        <f>IFERROR(VLOOKUP(L1820,REAJUSTE!$O:$R,4,FALSE),"")</f>
        <v>1.0249999999999999</v>
      </c>
    </row>
    <row r="1821" spans="1:13" ht="24.95" customHeight="1" x14ac:dyDescent="0.2">
      <c r="A1821" s="366">
        <v>10821</v>
      </c>
      <c r="B1821" s="34" t="s">
        <v>16136</v>
      </c>
      <c r="C1821" s="370" t="s">
        <v>16034</v>
      </c>
      <c r="D1821" s="588">
        <f t="shared" si="38"/>
        <v>821.45</v>
      </c>
      <c r="I1821" s="367">
        <v>801.41</v>
      </c>
      <c r="J1821" s="367"/>
      <c r="L1821" s="585" t="s">
        <v>3874</v>
      </c>
      <c r="M1821" s="586">
        <f>IFERROR(VLOOKUP(L1821,REAJUSTE!$O:$R,4,FALSE),"")</f>
        <v>1.0249999999999999</v>
      </c>
    </row>
    <row r="1822" spans="1:13" ht="24.95" customHeight="1" x14ac:dyDescent="0.2">
      <c r="A1822" s="366">
        <v>10260</v>
      </c>
      <c r="B1822" s="34" t="s">
        <v>16137</v>
      </c>
      <c r="C1822" s="370" t="s">
        <v>16079</v>
      </c>
      <c r="D1822" s="588">
        <f t="shared" si="38"/>
        <v>32.409999999999997</v>
      </c>
      <c r="I1822" s="367">
        <v>31.62</v>
      </c>
      <c r="J1822" s="367"/>
      <c r="L1822" s="585" t="s">
        <v>3874</v>
      </c>
      <c r="M1822" s="586">
        <f>IFERROR(VLOOKUP(L1822,REAJUSTE!$O:$R,4,FALSE),"")</f>
        <v>1.0249999999999999</v>
      </c>
    </row>
    <row r="1823" spans="1:13" ht="24.95" customHeight="1" x14ac:dyDescent="0.2">
      <c r="A1823" s="366">
        <v>10261</v>
      </c>
      <c r="B1823" s="34" t="s">
        <v>16138</v>
      </c>
      <c r="C1823" s="370" t="s">
        <v>16079</v>
      </c>
      <c r="D1823" s="588">
        <f t="shared" si="38"/>
        <v>28.37</v>
      </c>
      <c r="I1823" s="367">
        <v>27.68</v>
      </c>
      <c r="J1823" s="367"/>
      <c r="L1823" s="585" t="s">
        <v>3874</v>
      </c>
      <c r="M1823" s="586">
        <f>IFERROR(VLOOKUP(L1823,REAJUSTE!$O:$R,4,FALSE),"")</f>
        <v>1.0249999999999999</v>
      </c>
    </row>
    <row r="1824" spans="1:13" ht="24.95" customHeight="1" x14ac:dyDescent="0.2">
      <c r="A1824" s="366">
        <v>10570</v>
      </c>
      <c r="B1824" s="34" t="s">
        <v>16139</v>
      </c>
      <c r="C1824" s="370" t="s">
        <v>15307</v>
      </c>
      <c r="D1824" s="588">
        <f t="shared" si="38"/>
        <v>29.42</v>
      </c>
      <c r="I1824" s="367">
        <v>28.7</v>
      </c>
      <c r="J1824" s="367"/>
      <c r="L1824" s="585" t="s">
        <v>3874</v>
      </c>
      <c r="M1824" s="586">
        <f>IFERROR(VLOOKUP(L1824,REAJUSTE!$O:$R,4,FALSE),"")</f>
        <v>1.0249999999999999</v>
      </c>
    </row>
    <row r="1825" spans="1:13" ht="24.95" customHeight="1" x14ac:dyDescent="0.2">
      <c r="A1825" s="366">
        <v>11262</v>
      </c>
      <c r="B1825" s="34" t="s">
        <v>16140</v>
      </c>
      <c r="C1825" s="370" t="s">
        <v>15307</v>
      </c>
      <c r="D1825" s="588">
        <f t="shared" si="38"/>
        <v>60.43</v>
      </c>
      <c r="I1825" s="367">
        <v>58.96</v>
      </c>
      <c r="J1825" s="367"/>
      <c r="L1825" s="585" t="s">
        <v>3874</v>
      </c>
      <c r="M1825" s="586">
        <f>IFERROR(VLOOKUP(L1825,REAJUSTE!$O:$R,4,FALSE),"")</f>
        <v>1.0249999999999999</v>
      </c>
    </row>
    <row r="1826" spans="1:13" ht="24.95" customHeight="1" x14ac:dyDescent="0.2">
      <c r="A1826" s="366">
        <v>11267</v>
      </c>
      <c r="B1826" s="34" t="s">
        <v>16141</v>
      </c>
      <c r="C1826" s="370" t="s">
        <v>15307</v>
      </c>
      <c r="D1826" s="588">
        <f t="shared" si="38"/>
        <v>1.42</v>
      </c>
      <c r="I1826" s="367">
        <v>1.39</v>
      </c>
      <c r="J1826" s="367"/>
      <c r="L1826" s="585" t="s">
        <v>3874</v>
      </c>
      <c r="M1826" s="586">
        <f>IFERROR(VLOOKUP(L1826,REAJUSTE!$O:$R,4,FALSE),"")</f>
        <v>1.0249999999999999</v>
      </c>
    </row>
    <row r="1827" spans="1:13" ht="24.95" customHeight="1" x14ac:dyDescent="0.2">
      <c r="A1827" s="366">
        <v>10036</v>
      </c>
      <c r="B1827" s="34" t="s">
        <v>16142</v>
      </c>
      <c r="C1827" s="370" t="s">
        <v>175</v>
      </c>
      <c r="D1827" s="588">
        <f t="shared" si="38"/>
        <v>2.2400000000000002</v>
      </c>
      <c r="I1827" s="367">
        <v>2.19</v>
      </c>
      <c r="J1827" s="367"/>
      <c r="L1827" s="585" t="s">
        <v>3874</v>
      </c>
      <c r="M1827" s="586">
        <f>IFERROR(VLOOKUP(L1827,REAJUSTE!$O:$R,4,FALSE),"")</f>
        <v>1.0249999999999999</v>
      </c>
    </row>
    <row r="1828" spans="1:13" ht="24.95" customHeight="1" x14ac:dyDescent="0.2">
      <c r="A1828" s="366">
        <v>10309</v>
      </c>
      <c r="B1828" s="34" t="s">
        <v>16143</v>
      </c>
      <c r="C1828" s="370" t="s">
        <v>2888</v>
      </c>
      <c r="D1828" s="588">
        <f t="shared" si="38"/>
        <v>14.95</v>
      </c>
      <c r="I1828" s="367">
        <v>14.59</v>
      </c>
      <c r="J1828" s="367"/>
      <c r="L1828" s="585" t="s">
        <v>3874</v>
      </c>
      <c r="M1828" s="586">
        <f>IFERROR(VLOOKUP(L1828,REAJUSTE!$O:$R,4,FALSE),"")</f>
        <v>1.0249999999999999</v>
      </c>
    </row>
    <row r="1829" spans="1:13" ht="24.95" customHeight="1" x14ac:dyDescent="0.2">
      <c r="A1829" s="366">
        <v>10034</v>
      </c>
      <c r="B1829" s="34" t="s">
        <v>16144</v>
      </c>
      <c r="C1829" s="370" t="s">
        <v>2888</v>
      </c>
      <c r="D1829" s="588">
        <f t="shared" si="38"/>
        <v>3.42</v>
      </c>
      <c r="I1829" s="367">
        <v>3.34</v>
      </c>
      <c r="J1829" s="367"/>
      <c r="L1829" s="585" t="s">
        <v>3874</v>
      </c>
      <c r="M1829" s="586">
        <f>IFERROR(VLOOKUP(L1829,REAJUSTE!$O:$R,4,FALSE),"")</f>
        <v>1.0249999999999999</v>
      </c>
    </row>
    <row r="1830" spans="1:13" ht="24.95" customHeight="1" x14ac:dyDescent="0.2">
      <c r="A1830" s="366">
        <v>10187</v>
      </c>
      <c r="B1830" s="34" t="s">
        <v>16145</v>
      </c>
      <c r="C1830" s="370" t="s">
        <v>741</v>
      </c>
      <c r="D1830" s="588">
        <f t="shared" si="38"/>
        <v>7.93</v>
      </c>
      <c r="I1830" s="367">
        <v>7.74</v>
      </c>
      <c r="J1830" s="367"/>
      <c r="L1830" s="585" t="s">
        <v>3874</v>
      </c>
      <c r="M1830" s="586">
        <f>IFERROR(VLOOKUP(L1830,REAJUSTE!$O:$R,4,FALSE),"")</f>
        <v>1.0249999999999999</v>
      </c>
    </row>
    <row r="1831" spans="1:13" ht="24.95" customHeight="1" x14ac:dyDescent="0.2">
      <c r="A1831" s="366">
        <v>10382</v>
      </c>
      <c r="B1831" s="34" t="s">
        <v>16146</v>
      </c>
      <c r="C1831" s="370" t="s">
        <v>742</v>
      </c>
      <c r="D1831" s="588">
        <f t="shared" si="38"/>
        <v>276.75</v>
      </c>
      <c r="I1831" s="367">
        <v>270</v>
      </c>
      <c r="J1831" s="367"/>
      <c r="L1831" s="585" t="s">
        <v>3874</v>
      </c>
      <c r="M1831" s="586">
        <f>IFERROR(VLOOKUP(L1831,REAJUSTE!$O:$R,4,FALSE),"")</f>
        <v>1.0249999999999999</v>
      </c>
    </row>
    <row r="1832" spans="1:13" ht="24.95" customHeight="1" x14ac:dyDescent="0.2">
      <c r="A1832" s="366">
        <v>10375</v>
      </c>
      <c r="B1832" s="34" t="s">
        <v>16147</v>
      </c>
      <c r="C1832" s="370" t="s">
        <v>15307</v>
      </c>
      <c r="D1832" s="588">
        <f t="shared" si="38"/>
        <v>0.31</v>
      </c>
      <c r="I1832" s="367">
        <v>0.3</v>
      </c>
      <c r="J1832" s="367"/>
      <c r="L1832" s="585" t="s">
        <v>3874</v>
      </c>
      <c r="M1832" s="586">
        <f>IFERROR(VLOOKUP(L1832,REAJUSTE!$O:$R,4,FALSE),"")</f>
        <v>1.0249999999999999</v>
      </c>
    </row>
    <row r="1833" spans="1:13" ht="24.95" customHeight="1" x14ac:dyDescent="0.2">
      <c r="A1833" s="366">
        <v>10327</v>
      </c>
      <c r="B1833" s="34" t="s">
        <v>16148</v>
      </c>
      <c r="C1833" s="370" t="s">
        <v>15307</v>
      </c>
      <c r="D1833" s="588">
        <f t="shared" si="38"/>
        <v>7.67</v>
      </c>
      <c r="I1833" s="367">
        <v>7.48</v>
      </c>
      <c r="J1833" s="367"/>
      <c r="L1833" s="585" t="s">
        <v>3874</v>
      </c>
      <c r="M1833" s="586">
        <f>IFERROR(VLOOKUP(L1833,REAJUSTE!$O:$R,4,FALSE),"")</f>
        <v>1.0249999999999999</v>
      </c>
    </row>
    <row r="1834" spans="1:13" ht="24.95" customHeight="1" x14ac:dyDescent="0.2">
      <c r="A1834" s="366">
        <v>11565</v>
      </c>
      <c r="B1834" s="34" t="s">
        <v>16149</v>
      </c>
      <c r="C1834" s="370" t="s">
        <v>15307</v>
      </c>
      <c r="D1834" s="588">
        <f t="shared" si="38"/>
        <v>3.97</v>
      </c>
      <c r="I1834" s="367">
        <v>3.87</v>
      </c>
      <c r="J1834" s="367"/>
      <c r="L1834" s="585" t="s">
        <v>3874</v>
      </c>
      <c r="M1834" s="586">
        <f>IFERROR(VLOOKUP(L1834,REAJUSTE!$O:$R,4,FALSE),"")</f>
        <v>1.0249999999999999</v>
      </c>
    </row>
    <row r="1835" spans="1:13" ht="24.95" customHeight="1" x14ac:dyDescent="0.2">
      <c r="A1835" s="366">
        <v>10326</v>
      </c>
      <c r="B1835" s="34" t="s">
        <v>16150</v>
      </c>
      <c r="C1835" s="370" t="s">
        <v>15307</v>
      </c>
      <c r="D1835" s="588">
        <f t="shared" si="38"/>
        <v>0.67</v>
      </c>
      <c r="I1835" s="367">
        <v>0.65</v>
      </c>
      <c r="J1835" s="367"/>
      <c r="L1835" s="585" t="s">
        <v>3874</v>
      </c>
      <c r="M1835" s="586">
        <f>IFERROR(VLOOKUP(L1835,REAJUSTE!$O:$R,4,FALSE),"")</f>
        <v>1.0249999999999999</v>
      </c>
    </row>
    <row r="1836" spans="1:13" ht="24.95" customHeight="1" x14ac:dyDescent="0.2">
      <c r="A1836" s="366">
        <v>10298</v>
      </c>
      <c r="B1836" s="34" t="s">
        <v>16151</v>
      </c>
      <c r="C1836" s="370" t="s">
        <v>9502</v>
      </c>
      <c r="D1836" s="588">
        <f t="shared" si="38"/>
        <v>1230</v>
      </c>
      <c r="I1836" s="368">
        <v>1200</v>
      </c>
      <c r="J1836" s="368"/>
      <c r="L1836" s="585" t="s">
        <v>3874</v>
      </c>
      <c r="M1836" s="586">
        <f>IFERROR(VLOOKUP(L1836,REAJUSTE!$O:$R,4,FALSE),"")</f>
        <v>1.0249999999999999</v>
      </c>
    </row>
    <row r="1837" spans="1:13" ht="24.95" customHeight="1" x14ac:dyDescent="0.2">
      <c r="A1837" s="366">
        <v>10767</v>
      </c>
      <c r="B1837" s="34" t="s">
        <v>16152</v>
      </c>
      <c r="C1837" s="370" t="s">
        <v>175</v>
      </c>
      <c r="D1837" s="588">
        <f t="shared" si="38"/>
        <v>21.35</v>
      </c>
      <c r="I1837" s="367">
        <v>20.83</v>
      </c>
      <c r="J1837" s="367"/>
      <c r="L1837" s="585" t="s">
        <v>3874</v>
      </c>
      <c r="M1837" s="586">
        <f>IFERROR(VLOOKUP(L1837,REAJUSTE!$O:$R,4,FALSE),"")</f>
        <v>1.0249999999999999</v>
      </c>
    </row>
    <row r="1838" spans="1:13" ht="24.95" customHeight="1" x14ac:dyDescent="0.2">
      <c r="A1838" s="366">
        <v>11016</v>
      </c>
      <c r="B1838" s="34" t="s">
        <v>16153</v>
      </c>
      <c r="C1838" s="370" t="s">
        <v>779</v>
      </c>
      <c r="D1838" s="588">
        <f t="shared" si="38"/>
        <v>9.3699999999999992</v>
      </c>
      <c r="I1838" s="367">
        <v>9.14</v>
      </c>
      <c r="J1838" s="367"/>
      <c r="L1838" s="585" t="s">
        <v>3874</v>
      </c>
      <c r="M1838" s="586">
        <f>IFERROR(VLOOKUP(L1838,REAJUSTE!$O:$R,4,FALSE),"")</f>
        <v>1.0249999999999999</v>
      </c>
    </row>
    <row r="1839" spans="1:13" ht="24.95" customHeight="1" x14ac:dyDescent="0.2">
      <c r="A1839" s="366">
        <v>11017</v>
      </c>
      <c r="B1839" s="34" t="s">
        <v>16154</v>
      </c>
      <c r="C1839" s="370" t="s">
        <v>779</v>
      </c>
      <c r="D1839" s="588">
        <f t="shared" si="38"/>
        <v>5.38</v>
      </c>
      <c r="I1839" s="367">
        <v>5.25</v>
      </c>
      <c r="J1839" s="367"/>
      <c r="L1839" s="585" t="s">
        <v>3874</v>
      </c>
      <c r="M1839" s="586">
        <f>IFERROR(VLOOKUP(L1839,REAJUSTE!$O:$R,4,FALSE),"")</f>
        <v>1.0249999999999999</v>
      </c>
    </row>
    <row r="1840" spans="1:13" ht="24.95" customHeight="1" x14ac:dyDescent="0.2">
      <c r="A1840" s="366">
        <v>11015</v>
      </c>
      <c r="B1840" s="34" t="s">
        <v>16155</v>
      </c>
      <c r="C1840" s="370" t="s">
        <v>779</v>
      </c>
      <c r="D1840" s="588">
        <f t="shared" si="38"/>
        <v>12.39</v>
      </c>
      <c r="I1840" s="367">
        <v>12.09</v>
      </c>
      <c r="J1840" s="367"/>
      <c r="L1840" s="585" t="s">
        <v>3874</v>
      </c>
      <c r="M1840" s="586">
        <f>IFERROR(VLOOKUP(L1840,REAJUSTE!$O:$R,4,FALSE),"")</f>
        <v>1.0249999999999999</v>
      </c>
    </row>
    <row r="1841" spans="1:13" ht="24.95" customHeight="1" x14ac:dyDescent="0.2">
      <c r="A1841" s="366">
        <v>11000</v>
      </c>
      <c r="B1841" s="34" t="s">
        <v>16156</v>
      </c>
      <c r="C1841" s="370" t="s">
        <v>5</v>
      </c>
      <c r="D1841" s="588">
        <f t="shared" si="38"/>
        <v>14.79</v>
      </c>
      <c r="I1841" s="367">
        <v>14.43</v>
      </c>
      <c r="J1841" s="367"/>
      <c r="L1841" s="585" t="s">
        <v>3874</v>
      </c>
      <c r="M1841" s="586">
        <f>IFERROR(VLOOKUP(L1841,REAJUSTE!$O:$R,4,FALSE),"")</f>
        <v>1.0249999999999999</v>
      </c>
    </row>
    <row r="1842" spans="1:13" ht="24.95" customHeight="1" x14ac:dyDescent="0.2">
      <c r="A1842" s="366">
        <v>11001</v>
      </c>
      <c r="B1842" s="34" t="s">
        <v>16157</v>
      </c>
      <c r="C1842" s="370" t="s">
        <v>779</v>
      </c>
      <c r="D1842" s="588">
        <f t="shared" si="38"/>
        <v>8.1</v>
      </c>
      <c r="I1842" s="367">
        <v>7.9</v>
      </c>
      <c r="J1842" s="367"/>
      <c r="L1842" s="585" t="s">
        <v>3874</v>
      </c>
      <c r="M1842" s="586">
        <f>IFERROR(VLOOKUP(L1842,REAJUSTE!$O:$R,4,FALSE),"")</f>
        <v>1.0249999999999999</v>
      </c>
    </row>
    <row r="1843" spans="1:13" ht="24.95" customHeight="1" x14ac:dyDescent="0.2">
      <c r="A1843" s="366">
        <v>10125</v>
      </c>
      <c r="B1843" s="34" t="s">
        <v>16158</v>
      </c>
      <c r="C1843" s="370" t="s">
        <v>15866</v>
      </c>
      <c r="D1843" s="588">
        <f t="shared" si="38"/>
        <v>63.29</v>
      </c>
      <c r="I1843" s="367">
        <v>61.75</v>
      </c>
      <c r="J1843" s="367"/>
      <c r="L1843" s="585" t="s">
        <v>3874</v>
      </c>
      <c r="M1843" s="586">
        <f>IFERROR(VLOOKUP(L1843,REAJUSTE!$O:$R,4,FALSE),"")</f>
        <v>1.0249999999999999</v>
      </c>
    </row>
    <row r="1844" spans="1:13" ht="24.95" customHeight="1" x14ac:dyDescent="0.2">
      <c r="A1844" s="366">
        <v>10121</v>
      </c>
      <c r="B1844" s="34" t="s">
        <v>16159</v>
      </c>
      <c r="C1844" s="370" t="s">
        <v>15866</v>
      </c>
      <c r="D1844" s="588">
        <f t="shared" si="38"/>
        <v>43.81</v>
      </c>
      <c r="I1844" s="367">
        <v>42.74</v>
      </c>
      <c r="J1844" s="367"/>
      <c r="L1844" s="585" t="s">
        <v>3874</v>
      </c>
      <c r="M1844" s="586">
        <f>IFERROR(VLOOKUP(L1844,REAJUSTE!$O:$R,4,FALSE),"")</f>
        <v>1.0249999999999999</v>
      </c>
    </row>
    <row r="1845" spans="1:13" ht="24.95" customHeight="1" x14ac:dyDescent="0.2">
      <c r="A1845" s="366">
        <v>10124</v>
      </c>
      <c r="B1845" s="34" t="s">
        <v>16160</v>
      </c>
      <c r="C1845" s="370" t="s">
        <v>741</v>
      </c>
      <c r="D1845" s="588">
        <f t="shared" si="38"/>
        <v>48.41</v>
      </c>
      <c r="I1845" s="367">
        <v>47.23</v>
      </c>
      <c r="J1845" s="367"/>
      <c r="L1845" s="585" t="s">
        <v>3874</v>
      </c>
      <c r="M1845" s="586">
        <f>IFERROR(VLOOKUP(L1845,REAJUSTE!$O:$R,4,FALSE),"")</f>
        <v>1.0249999999999999</v>
      </c>
    </row>
    <row r="1846" spans="1:13" ht="24.95" customHeight="1" x14ac:dyDescent="0.2">
      <c r="A1846" s="366">
        <v>10301</v>
      </c>
      <c r="B1846" s="34" t="s">
        <v>16161</v>
      </c>
      <c r="C1846" s="370" t="s">
        <v>742</v>
      </c>
      <c r="D1846" s="588">
        <f t="shared" si="38"/>
        <v>27.32</v>
      </c>
      <c r="I1846" s="367">
        <v>26.65</v>
      </c>
      <c r="J1846" s="367"/>
      <c r="L1846" s="585" t="s">
        <v>3874</v>
      </c>
      <c r="M1846" s="586">
        <f>IFERROR(VLOOKUP(L1846,REAJUSTE!$O:$R,4,FALSE),"")</f>
        <v>1.0249999999999999</v>
      </c>
    </row>
    <row r="1847" spans="1:13" ht="24.95" customHeight="1" x14ac:dyDescent="0.2">
      <c r="A1847" s="366">
        <v>10126</v>
      </c>
      <c r="B1847" s="34" t="s">
        <v>16162</v>
      </c>
      <c r="C1847" s="370" t="s">
        <v>15866</v>
      </c>
      <c r="D1847" s="588">
        <f t="shared" si="38"/>
        <v>66.709999999999994</v>
      </c>
      <c r="I1847" s="367">
        <v>65.08</v>
      </c>
      <c r="J1847" s="367"/>
      <c r="L1847" s="585" t="s">
        <v>3874</v>
      </c>
      <c r="M1847" s="586">
        <f>IFERROR(VLOOKUP(L1847,REAJUSTE!$O:$R,4,FALSE),"")</f>
        <v>1.0249999999999999</v>
      </c>
    </row>
    <row r="1848" spans="1:13" ht="24.95" customHeight="1" x14ac:dyDescent="0.2">
      <c r="A1848" s="366">
        <v>10368</v>
      </c>
      <c r="B1848" s="34" t="s">
        <v>16163</v>
      </c>
      <c r="C1848" s="370" t="s">
        <v>742</v>
      </c>
      <c r="D1848" s="588">
        <f t="shared" si="38"/>
        <v>93.46</v>
      </c>
      <c r="I1848" s="367">
        <v>91.18</v>
      </c>
      <c r="J1848" s="367"/>
      <c r="L1848" s="585" t="s">
        <v>3874</v>
      </c>
      <c r="M1848" s="586">
        <f>IFERROR(VLOOKUP(L1848,REAJUSTE!$O:$R,4,FALSE),"")</f>
        <v>1.0249999999999999</v>
      </c>
    </row>
    <row r="1849" spans="1:13" ht="24.95" customHeight="1" x14ac:dyDescent="0.2">
      <c r="A1849" s="366">
        <v>10380</v>
      </c>
      <c r="B1849" s="34" t="s">
        <v>16164</v>
      </c>
      <c r="C1849" s="370" t="s">
        <v>742</v>
      </c>
      <c r="D1849" s="588">
        <f t="shared" si="38"/>
        <v>152.27000000000001</v>
      </c>
      <c r="I1849" s="367">
        <v>148.56</v>
      </c>
      <c r="J1849" s="367"/>
      <c r="L1849" s="585" t="s">
        <v>3874</v>
      </c>
      <c r="M1849" s="586">
        <f>IFERROR(VLOOKUP(L1849,REAJUSTE!$O:$R,4,FALSE),"")</f>
        <v>1.0249999999999999</v>
      </c>
    </row>
    <row r="1850" spans="1:13" ht="24.95" customHeight="1" x14ac:dyDescent="0.2">
      <c r="A1850" s="366">
        <v>10363</v>
      </c>
      <c r="B1850" s="34" t="s">
        <v>16165</v>
      </c>
      <c r="C1850" s="370" t="s">
        <v>742</v>
      </c>
      <c r="D1850" s="588">
        <f t="shared" si="38"/>
        <v>93.05</v>
      </c>
      <c r="I1850" s="367">
        <v>90.78</v>
      </c>
      <c r="J1850" s="367"/>
      <c r="L1850" s="585" t="s">
        <v>3874</v>
      </c>
      <c r="M1850" s="586">
        <f>IFERROR(VLOOKUP(L1850,REAJUSTE!$O:$R,4,FALSE),"")</f>
        <v>1.0249999999999999</v>
      </c>
    </row>
    <row r="1851" spans="1:13" ht="24.95" customHeight="1" x14ac:dyDescent="0.2">
      <c r="A1851" s="366">
        <v>11488</v>
      </c>
      <c r="B1851" s="34" t="s">
        <v>16166</v>
      </c>
      <c r="C1851" s="370" t="s">
        <v>779</v>
      </c>
      <c r="D1851" s="588">
        <f t="shared" si="38"/>
        <v>739.11</v>
      </c>
      <c r="I1851" s="367">
        <v>721.08</v>
      </c>
      <c r="J1851" s="367"/>
      <c r="L1851" s="585" t="s">
        <v>3874</v>
      </c>
      <c r="M1851" s="586">
        <f>IFERROR(VLOOKUP(L1851,REAJUSTE!$O:$R,4,FALSE),"")</f>
        <v>1.0249999999999999</v>
      </c>
    </row>
    <row r="1852" spans="1:13" ht="24.95" customHeight="1" x14ac:dyDescent="0.2">
      <c r="A1852" s="366">
        <v>10200</v>
      </c>
      <c r="B1852" s="34" t="s">
        <v>16167</v>
      </c>
      <c r="C1852" s="370" t="s">
        <v>779</v>
      </c>
      <c r="D1852" s="588">
        <f t="shared" si="38"/>
        <v>1056.58</v>
      </c>
      <c r="I1852" s="368">
        <v>1030.81</v>
      </c>
      <c r="J1852" s="368"/>
      <c r="L1852" s="585" t="s">
        <v>3874</v>
      </c>
      <c r="M1852" s="586">
        <f>IFERROR(VLOOKUP(L1852,REAJUSTE!$O:$R,4,FALSE),"")</f>
        <v>1.0249999999999999</v>
      </c>
    </row>
    <row r="1853" spans="1:13" ht="24.95" customHeight="1" x14ac:dyDescent="0.2">
      <c r="A1853" s="366">
        <v>11465</v>
      </c>
      <c r="B1853" s="34" t="s">
        <v>16168</v>
      </c>
      <c r="C1853" s="370" t="s">
        <v>175</v>
      </c>
      <c r="D1853" s="588">
        <f t="shared" si="38"/>
        <v>4.2699999999999996</v>
      </c>
      <c r="I1853" s="367">
        <v>4.17</v>
      </c>
      <c r="J1853" s="367"/>
      <c r="L1853" s="585" t="s">
        <v>3874</v>
      </c>
      <c r="M1853" s="586">
        <f>IFERROR(VLOOKUP(L1853,REAJUSTE!$O:$R,4,FALSE),"")</f>
        <v>1.0249999999999999</v>
      </c>
    </row>
    <row r="1854" spans="1:13" ht="24.95" customHeight="1" x14ac:dyDescent="0.2">
      <c r="A1854" s="366">
        <v>10179</v>
      </c>
      <c r="B1854" s="34" t="s">
        <v>16169</v>
      </c>
      <c r="C1854" s="370" t="s">
        <v>175</v>
      </c>
      <c r="D1854" s="588">
        <f t="shared" si="38"/>
        <v>4.42</v>
      </c>
      <c r="I1854" s="367">
        <v>4.3099999999999996</v>
      </c>
      <c r="J1854" s="367"/>
      <c r="L1854" s="585" t="s">
        <v>3874</v>
      </c>
      <c r="M1854" s="586">
        <f>IFERROR(VLOOKUP(L1854,REAJUSTE!$O:$R,4,FALSE),"")</f>
        <v>1.0249999999999999</v>
      </c>
    </row>
    <row r="1855" spans="1:13" ht="24.95" customHeight="1" x14ac:dyDescent="0.2">
      <c r="A1855" s="366">
        <v>10257</v>
      </c>
      <c r="B1855" s="34" t="s">
        <v>16170</v>
      </c>
      <c r="C1855" s="370" t="s">
        <v>15307</v>
      </c>
      <c r="D1855" s="588">
        <f t="shared" si="38"/>
        <v>54.56</v>
      </c>
      <c r="I1855" s="367">
        <v>53.23</v>
      </c>
      <c r="J1855" s="367"/>
      <c r="L1855" s="585" t="s">
        <v>3874</v>
      </c>
      <c r="M1855" s="586">
        <f>IFERROR(VLOOKUP(L1855,REAJUSTE!$O:$R,4,FALSE),"")</f>
        <v>1.0249999999999999</v>
      </c>
    </row>
    <row r="1856" spans="1:13" ht="24.95" customHeight="1" x14ac:dyDescent="0.2">
      <c r="A1856" s="366">
        <v>11512</v>
      </c>
      <c r="B1856" s="34" t="s">
        <v>16171</v>
      </c>
      <c r="C1856" s="370" t="s">
        <v>3166</v>
      </c>
      <c r="D1856" s="588">
        <f t="shared" si="38"/>
        <v>0</v>
      </c>
      <c r="I1856" s="367">
        <v>0</v>
      </c>
      <c r="J1856" s="367"/>
      <c r="L1856" s="585" t="s">
        <v>3874</v>
      </c>
      <c r="M1856" s="586">
        <f>IFERROR(VLOOKUP(L1856,REAJUSTE!$O:$R,4,FALSE),"")</f>
        <v>1.0249999999999999</v>
      </c>
    </row>
    <row r="1857" spans="1:13" ht="24.95" customHeight="1" x14ac:dyDescent="0.2">
      <c r="A1857" s="366">
        <v>10201</v>
      </c>
      <c r="B1857" s="34" t="s">
        <v>16172</v>
      </c>
      <c r="C1857" s="370" t="s">
        <v>15602</v>
      </c>
      <c r="D1857" s="588">
        <f t="shared" si="38"/>
        <v>102.75</v>
      </c>
      <c r="I1857" s="367">
        <v>100.24</v>
      </c>
      <c r="J1857" s="367"/>
      <c r="L1857" s="585" t="s">
        <v>3874</v>
      </c>
      <c r="M1857" s="586">
        <f>IFERROR(VLOOKUP(L1857,REAJUSTE!$O:$R,4,FALSE),"")</f>
        <v>1.0249999999999999</v>
      </c>
    </row>
    <row r="1858" spans="1:13" ht="24.95" customHeight="1" x14ac:dyDescent="0.2">
      <c r="A1858" s="366">
        <v>10378</v>
      </c>
      <c r="B1858" s="34" t="s">
        <v>16173</v>
      </c>
      <c r="C1858" s="370" t="s">
        <v>742</v>
      </c>
      <c r="D1858" s="588">
        <f t="shared" si="38"/>
        <v>342.41</v>
      </c>
      <c r="I1858" s="367">
        <v>334.06</v>
      </c>
      <c r="J1858" s="367"/>
      <c r="L1858" s="585" t="s">
        <v>3874</v>
      </c>
      <c r="M1858" s="586">
        <f>IFERROR(VLOOKUP(L1858,REAJUSTE!$O:$R,4,FALSE),"")</f>
        <v>1.0249999999999999</v>
      </c>
    </row>
    <row r="1859" spans="1:13" ht="24.95" customHeight="1" x14ac:dyDescent="0.2">
      <c r="A1859" s="366">
        <v>10615</v>
      </c>
      <c r="B1859" s="34" t="s">
        <v>16174</v>
      </c>
      <c r="C1859" s="370" t="s">
        <v>15307</v>
      </c>
      <c r="D1859" s="588">
        <f t="shared" si="38"/>
        <v>49.45</v>
      </c>
      <c r="I1859" s="367">
        <v>48.24</v>
      </c>
      <c r="J1859" s="367"/>
      <c r="L1859" s="585" t="s">
        <v>3874</v>
      </c>
      <c r="M1859" s="586">
        <f>IFERROR(VLOOKUP(L1859,REAJUSTE!$O:$R,4,FALSE),"")</f>
        <v>1.0249999999999999</v>
      </c>
    </row>
    <row r="1860" spans="1:13" ht="24.95" customHeight="1" x14ac:dyDescent="0.2">
      <c r="A1860" s="366">
        <v>10340</v>
      </c>
      <c r="B1860" s="34" t="s">
        <v>16175</v>
      </c>
      <c r="C1860" s="370" t="s">
        <v>742</v>
      </c>
      <c r="D1860" s="588">
        <f t="shared" si="38"/>
        <v>300.33</v>
      </c>
      <c r="I1860" s="367">
        <v>293</v>
      </c>
      <c r="J1860" s="367"/>
      <c r="L1860" s="585" t="s">
        <v>3874</v>
      </c>
      <c r="M1860" s="586">
        <f>IFERROR(VLOOKUP(L1860,REAJUSTE!$O:$R,4,FALSE),"")</f>
        <v>1.0249999999999999</v>
      </c>
    </row>
    <row r="1861" spans="1:13" ht="24.95" customHeight="1" x14ac:dyDescent="0.2">
      <c r="A1861" s="366">
        <v>10654</v>
      </c>
      <c r="B1861" s="34" t="s">
        <v>16176</v>
      </c>
      <c r="C1861" s="370" t="s">
        <v>15307</v>
      </c>
      <c r="D1861" s="588">
        <f t="shared" si="38"/>
        <v>23</v>
      </c>
      <c r="I1861" s="367">
        <v>22.44</v>
      </c>
      <c r="J1861" s="367"/>
      <c r="L1861" s="585" t="s">
        <v>3874</v>
      </c>
      <c r="M1861" s="586">
        <f>IFERROR(VLOOKUP(L1861,REAJUSTE!$O:$R,4,FALSE),"")</f>
        <v>1.0249999999999999</v>
      </c>
    </row>
    <row r="1862" spans="1:13" ht="24.95" customHeight="1" x14ac:dyDescent="0.2">
      <c r="A1862" s="366">
        <v>10798</v>
      </c>
      <c r="B1862" s="34" t="s">
        <v>16177</v>
      </c>
      <c r="C1862" s="370" t="s">
        <v>15307</v>
      </c>
      <c r="D1862" s="588">
        <f t="shared" si="38"/>
        <v>65.94</v>
      </c>
      <c r="I1862" s="367">
        <v>64.33</v>
      </c>
      <c r="J1862" s="367"/>
      <c r="L1862" s="585" t="s">
        <v>3874</v>
      </c>
      <c r="M1862" s="586">
        <f>IFERROR(VLOOKUP(L1862,REAJUSTE!$O:$R,4,FALSE),"")</f>
        <v>1.0249999999999999</v>
      </c>
    </row>
    <row r="1863" spans="1:13" ht="24.95" customHeight="1" x14ac:dyDescent="0.2">
      <c r="A1863" s="366">
        <v>10191</v>
      </c>
      <c r="B1863" s="34" t="s">
        <v>16178</v>
      </c>
      <c r="C1863" s="370" t="s">
        <v>175</v>
      </c>
      <c r="D1863" s="588">
        <f t="shared" si="38"/>
        <v>3.99</v>
      </c>
      <c r="I1863" s="367">
        <v>3.89</v>
      </c>
      <c r="J1863" s="367"/>
      <c r="L1863" s="585" t="s">
        <v>3874</v>
      </c>
      <c r="M1863" s="586">
        <f>IFERROR(VLOOKUP(L1863,REAJUSTE!$O:$R,4,FALSE),"")</f>
        <v>1.0249999999999999</v>
      </c>
    </row>
    <row r="1864" spans="1:13" ht="24.95" customHeight="1" x14ac:dyDescent="0.2">
      <c r="A1864" s="366">
        <v>11407</v>
      </c>
      <c r="B1864" s="34" t="s">
        <v>16179</v>
      </c>
      <c r="C1864" s="370" t="s">
        <v>779</v>
      </c>
      <c r="D1864" s="588">
        <f t="shared" si="38"/>
        <v>10.25</v>
      </c>
      <c r="I1864" s="367">
        <v>10</v>
      </c>
      <c r="J1864" s="367"/>
      <c r="L1864" s="585" t="s">
        <v>3874</v>
      </c>
      <c r="M1864" s="586">
        <f>IFERROR(VLOOKUP(L1864,REAJUSTE!$O:$R,4,FALSE),"")</f>
        <v>1.0249999999999999</v>
      </c>
    </row>
    <row r="1865" spans="1:13" ht="24.95" customHeight="1" x14ac:dyDescent="0.2">
      <c r="A1865" s="366">
        <v>10573</v>
      </c>
      <c r="B1865" s="34" t="s">
        <v>16180</v>
      </c>
      <c r="C1865" s="370" t="s">
        <v>175</v>
      </c>
      <c r="D1865" s="588">
        <f t="shared" si="38"/>
        <v>0.08</v>
      </c>
      <c r="I1865" s="367">
        <v>0.08</v>
      </c>
      <c r="J1865" s="367"/>
      <c r="L1865" s="585" t="s">
        <v>3874</v>
      </c>
      <c r="M1865" s="586">
        <f>IFERROR(VLOOKUP(L1865,REAJUSTE!$O:$R,4,FALSE),"")</f>
        <v>1.0249999999999999</v>
      </c>
    </row>
    <row r="1866" spans="1:13" ht="24.95" customHeight="1" x14ac:dyDescent="0.2">
      <c r="A1866" s="366">
        <v>10120</v>
      </c>
      <c r="B1866" s="34" t="s">
        <v>16181</v>
      </c>
      <c r="C1866" s="370" t="s">
        <v>15866</v>
      </c>
      <c r="D1866" s="588">
        <f t="shared" si="38"/>
        <v>29.42</v>
      </c>
      <c r="I1866" s="367">
        <v>28.7</v>
      </c>
      <c r="J1866" s="367"/>
      <c r="L1866" s="585" t="s">
        <v>3874</v>
      </c>
      <c r="M1866" s="586">
        <f>IFERROR(VLOOKUP(L1866,REAJUSTE!$O:$R,4,FALSE),"")</f>
        <v>1.0249999999999999</v>
      </c>
    </row>
    <row r="1867" spans="1:13" ht="24.95" customHeight="1" x14ac:dyDescent="0.2">
      <c r="A1867" s="366">
        <v>10621</v>
      </c>
      <c r="B1867" s="34" t="s">
        <v>16182</v>
      </c>
      <c r="C1867" s="370" t="s">
        <v>779</v>
      </c>
      <c r="D1867" s="588">
        <f t="shared" si="38"/>
        <v>7.73</v>
      </c>
      <c r="I1867" s="367">
        <v>7.54</v>
      </c>
      <c r="J1867" s="367"/>
      <c r="L1867" s="585" t="s">
        <v>3874</v>
      </c>
      <c r="M1867" s="586">
        <f>IFERROR(VLOOKUP(L1867,REAJUSTE!$O:$R,4,FALSE),"")</f>
        <v>1.0249999999999999</v>
      </c>
    </row>
    <row r="1868" spans="1:13" ht="24.95" customHeight="1" x14ac:dyDescent="0.2">
      <c r="A1868" s="366">
        <v>10624</v>
      </c>
      <c r="B1868" s="34" t="s">
        <v>16183</v>
      </c>
      <c r="C1868" s="370" t="s">
        <v>779</v>
      </c>
      <c r="D1868" s="588">
        <f t="shared" si="38"/>
        <v>3.65</v>
      </c>
      <c r="I1868" s="367">
        <v>3.56</v>
      </c>
      <c r="J1868" s="367"/>
      <c r="L1868" s="585" t="s">
        <v>3874</v>
      </c>
      <c r="M1868" s="586">
        <f>IFERROR(VLOOKUP(L1868,REAJUSTE!$O:$R,4,FALSE),"")</f>
        <v>1.0249999999999999</v>
      </c>
    </row>
    <row r="1869" spans="1:13" ht="24.95" customHeight="1" x14ac:dyDescent="0.2">
      <c r="A1869" s="366">
        <v>10616</v>
      </c>
      <c r="B1869" s="34" t="s">
        <v>19132</v>
      </c>
      <c r="C1869" s="370" t="s">
        <v>15307</v>
      </c>
      <c r="D1869" s="588">
        <f t="shared" si="38"/>
        <v>24.44</v>
      </c>
      <c r="I1869" s="367">
        <v>23.84</v>
      </c>
      <c r="J1869" s="367"/>
      <c r="L1869" s="585" t="s">
        <v>3874</v>
      </c>
      <c r="M1869" s="586">
        <f>IFERROR(VLOOKUP(L1869,REAJUSTE!$O:$R,4,FALSE),"")</f>
        <v>1.0249999999999999</v>
      </c>
    </row>
    <row r="1870" spans="1:13" ht="24.95" customHeight="1" x14ac:dyDescent="0.2">
      <c r="A1870" s="366">
        <v>10656</v>
      </c>
      <c r="B1870" s="34" t="s">
        <v>16184</v>
      </c>
      <c r="C1870" s="370" t="s">
        <v>15307</v>
      </c>
      <c r="D1870" s="588">
        <f t="shared" si="38"/>
        <v>41.8</v>
      </c>
      <c r="I1870" s="367">
        <v>40.78</v>
      </c>
      <c r="J1870" s="367"/>
      <c r="L1870" s="585" t="s">
        <v>3874</v>
      </c>
      <c r="M1870" s="586">
        <f>IFERROR(VLOOKUP(L1870,REAJUSTE!$O:$R,4,FALSE),"")</f>
        <v>1.0249999999999999</v>
      </c>
    </row>
    <row r="1871" spans="1:13" ht="24.95" customHeight="1" x14ac:dyDescent="0.2">
      <c r="A1871" s="366">
        <v>10778</v>
      </c>
      <c r="B1871" s="34" t="s">
        <v>16185</v>
      </c>
      <c r="C1871" s="370" t="s">
        <v>15307</v>
      </c>
      <c r="D1871" s="588">
        <f t="shared" si="38"/>
        <v>655.29</v>
      </c>
      <c r="I1871" s="367">
        <v>639.30999999999995</v>
      </c>
      <c r="J1871" s="367"/>
      <c r="L1871" s="585" t="s">
        <v>3874</v>
      </c>
      <c r="M1871" s="586">
        <f>IFERROR(VLOOKUP(L1871,REAJUSTE!$O:$R,4,FALSE),"")</f>
        <v>1.0249999999999999</v>
      </c>
    </row>
    <row r="1872" spans="1:13" ht="24.95" customHeight="1" x14ac:dyDescent="0.2">
      <c r="A1872" s="366">
        <v>10703</v>
      </c>
      <c r="B1872" s="34" t="s">
        <v>16186</v>
      </c>
      <c r="C1872" s="370" t="s">
        <v>15307</v>
      </c>
      <c r="D1872" s="588">
        <f t="shared" si="38"/>
        <v>732.75</v>
      </c>
      <c r="I1872" s="367">
        <v>714.88</v>
      </c>
      <c r="J1872" s="367"/>
      <c r="L1872" s="585" t="s">
        <v>3874</v>
      </c>
      <c r="M1872" s="586">
        <f>IFERROR(VLOOKUP(L1872,REAJUSTE!$O:$R,4,FALSE),"")</f>
        <v>1.0249999999999999</v>
      </c>
    </row>
    <row r="1873" spans="1:13" ht="24.95" customHeight="1" x14ac:dyDescent="0.2">
      <c r="A1873" s="366">
        <v>10702</v>
      </c>
      <c r="B1873" s="34" t="s">
        <v>16187</v>
      </c>
      <c r="C1873" s="370" t="s">
        <v>15307</v>
      </c>
      <c r="D1873" s="588">
        <f t="shared" si="38"/>
        <v>1279.4100000000001</v>
      </c>
      <c r="I1873" s="368">
        <v>1248.2</v>
      </c>
      <c r="J1873" s="368"/>
      <c r="L1873" s="585" t="s">
        <v>3874</v>
      </c>
      <c r="M1873" s="586">
        <f>IFERROR(VLOOKUP(L1873,REAJUSTE!$O:$R,4,FALSE),"")</f>
        <v>1.0249999999999999</v>
      </c>
    </row>
    <row r="1874" spans="1:13" ht="24.95" customHeight="1" x14ac:dyDescent="0.2">
      <c r="A1874" s="366">
        <v>10701</v>
      </c>
      <c r="B1874" s="34" t="s">
        <v>16188</v>
      </c>
      <c r="C1874" s="370" t="s">
        <v>15307</v>
      </c>
      <c r="D1874" s="588">
        <f t="shared" si="38"/>
        <v>1408.91</v>
      </c>
      <c r="I1874" s="368">
        <v>1374.55</v>
      </c>
      <c r="J1874" s="368"/>
      <c r="L1874" s="585" t="s">
        <v>3874</v>
      </c>
      <c r="M1874" s="586">
        <f>IFERROR(VLOOKUP(L1874,REAJUSTE!$O:$R,4,FALSE),"")</f>
        <v>1.0249999999999999</v>
      </c>
    </row>
    <row r="1875" spans="1:13" ht="24.95" customHeight="1" x14ac:dyDescent="0.2">
      <c r="A1875" s="366">
        <v>11519</v>
      </c>
      <c r="B1875" s="34" t="s">
        <v>16189</v>
      </c>
      <c r="C1875" s="370" t="s">
        <v>15307</v>
      </c>
      <c r="D1875" s="588">
        <f t="shared" ref="D1875:D1938" si="39">IFERROR(ROUND(I1875*M1875,2),"")</f>
        <v>143.36000000000001</v>
      </c>
      <c r="I1875" s="367">
        <v>139.86000000000001</v>
      </c>
      <c r="J1875" s="367"/>
      <c r="L1875" s="585" t="s">
        <v>3874</v>
      </c>
      <c r="M1875" s="586">
        <f>IFERROR(VLOOKUP(L1875,REAJUSTE!$O:$R,4,FALSE),"")</f>
        <v>1.0249999999999999</v>
      </c>
    </row>
    <row r="1876" spans="1:13" ht="24.95" customHeight="1" x14ac:dyDescent="0.2">
      <c r="A1876" s="366">
        <v>10063</v>
      </c>
      <c r="B1876" s="34" t="s">
        <v>16190</v>
      </c>
      <c r="C1876" s="370" t="s">
        <v>741</v>
      </c>
      <c r="D1876" s="588">
        <f t="shared" si="39"/>
        <v>2690.19</v>
      </c>
      <c r="I1876" s="368">
        <v>2624.58</v>
      </c>
      <c r="J1876" s="368"/>
      <c r="L1876" s="585" t="s">
        <v>3874</v>
      </c>
      <c r="M1876" s="586">
        <f>IFERROR(VLOOKUP(L1876,REAJUSTE!$O:$R,4,FALSE),"")</f>
        <v>1.0249999999999999</v>
      </c>
    </row>
    <row r="1877" spans="1:13" ht="24.95" customHeight="1" x14ac:dyDescent="0.2">
      <c r="A1877" s="366">
        <v>10135</v>
      </c>
      <c r="B1877" s="34" t="s">
        <v>16191</v>
      </c>
      <c r="C1877" s="370" t="s">
        <v>175</v>
      </c>
      <c r="D1877" s="588">
        <f t="shared" si="39"/>
        <v>10.61</v>
      </c>
      <c r="I1877" s="367">
        <v>10.35</v>
      </c>
      <c r="J1877" s="367"/>
      <c r="L1877" s="585" t="s">
        <v>3874</v>
      </c>
      <c r="M1877" s="586">
        <f>IFERROR(VLOOKUP(L1877,REAJUSTE!$O:$R,4,FALSE),"")</f>
        <v>1.0249999999999999</v>
      </c>
    </row>
    <row r="1878" spans="1:13" ht="24.95" customHeight="1" x14ac:dyDescent="0.2">
      <c r="A1878" s="366">
        <v>10136</v>
      </c>
      <c r="B1878" s="34" t="s">
        <v>16192</v>
      </c>
      <c r="C1878" s="370" t="s">
        <v>175</v>
      </c>
      <c r="D1878" s="588">
        <f t="shared" si="39"/>
        <v>13.45</v>
      </c>
      <c r="I1878" s="367">
        <v>13.12</v>
      </c>
      <c r="J1878" s="367"/>
      <c r="L1878" s="585" t="s">
        <v>3874</v>
      </c>
      <c r="M1878" s="586">
        <f>IFERROR(VLOOKUP(L1878,REAJUSTE!$O:$R,4,FALSE),"")</f>
        <v>1.0249999999999999</v>
      </c>
    </row>
    <row r="1879" spans="1:13" ht="24.95" customHeight="1" x14ac:dyDescent="0.2">
      <c r="A1879" s="366">
        <v>10381</v>
      </c>
      <c r="B1879" s="34" t="s">
        <v>16193</v>
      </c>
      <c r="C1879" s="370" t="s">
        <v>15854</v>
      </c>
      <c r="D1879" s="588">
        <f t="shared" si="39"/>
        <v>79.05</v>
      </c>
      <c r="I1879" s="367">
        <v>77.12</v>
      </c>
      <c r="J1879" s="367"/>
      <c r="L1879" s="585" t="s">
        <v>3874</v>
      </c>
      <c r="M1879" s="586">
        <f>IFERROR(VLOOKUP(L1879,REAJUSTE!$O:$R,4,FALSE),"")</f>
        <v>1.0249999999999999</v>
      </c>
    </row>
    <row r="1880" spans="1:13" ht="24.95" customHeight="1" x14ac:dyDescent="0.2">
      <c r="A1880" s="366">
        <v>10617</v>
      </c>
      <c r="B1880" s="34" t="s">
        <v>16194</v>
      </c>
      <c r="C1880" s="370" t="s">
        <v>15854</v>
      </c>
      <c r="D1880" s="588">
        <f t="shared" si="39"/>
        <v>97.28</v>
      </c>
      <c r="I1880" s="367">
        <v>94.91</v>
      </c>
      <c r="J1880" s="367"/>
      <c r="L1880" s="585" t="s">
        <v>3874</v>
      </c>
      <c r="M1880" s="586">
        <f>IFERROR(VLOOKUP(L1880,REAJUSTE!$O:$R,4,FALSE),"")</f>
        <v>1.0249999999999999</v>
      </c>
    </row>
    <row r="1881" spans="1:13" ht="24.95" customHeight="1" x14ac:dyDescent="0.2">
      <c r="A1881" s="366">
        <v>10618</v>
      </c>
      <c r="B1881" s="34" t="s">
        <v>16195</v>
      </c>
      <c r="C1881" s="370" t="s">
        <v>15854</v>
      </c>
      <c r="D1881" s="588">
        <f t="shared" si="39"/>
        <v>125.61</v>
      </c>
      <c r="I1881" s="367">
        <v>122.55</v>
      </c>
      <c r="J1881" s="367"/>
      <c r="L1881" s="585" t="s">
        <v>3874</v>
      </c>
      <c r="M1881" s="586">
        <f>IFERROR(VLOOKUP(L1881,REAJUSTE!$O:$R,4,FALSE),"")</f>
        <v>1.0249999999999999</v>
      </c>
    </row>
    <row r="1882" spans="1:13" ht="24.95" customHeight="1" x14ac:dyDescent="0.2">
      <c r="A1882" s="366">
        <v>10749</v>
      </c>
      <c r="B1882" s="34" t="s">
        <v>16196</v>
      </c>
      <c r="C1882" s="370" t="s">
        <v>175</v>
      </c>
      <c r="D1882" s="588">
        <f t="shared" si="39"/>
        <v>64.14</v>
      </c>
      <c r="I1882" s="367">
        <v>62.58</v>
      </c>
      <c r="J1882" s="367"/>
      <c r="L1882" s="585" t="s">
        <v>3874</v>
      </c>
      <c r="M1882" s="586">
        <f>IFERROR(VLOOKUP(L1882,REAJUSTE!$O:$R,4,FALSE),"")</f>
        <v>1.0249999999999999</v>
      </c>
    </row>
    <row r="1883" spans="1:13" ht="24.95" customHeight="1" x14ac:dyDescent="0.2">
      <c r="A1883" s="366">
        <v>10698</v>
      </c>
      <c r="B1883" s="34" t="s">
        <v>16197</v>
      </c>
      <c r="C1883" s="370" t="s">
        <v>15307</v>
      </c>
      <c r="D1883" s="588">
        <f t="shared" si="39"/>
        <v>21.91</v>
      </c>
      <c r="I1883" s="367">
        <v>21.38</v>
      </c>
      <c r="J1883" s="367"/>
      <c r="L1883" s="585" t="s">
        <v>3874</v>
      </c>
      <c r="M1883" s="586">
        <f>IFERROR(VLOOKUP(L1883,REAJUSTE!$O:$R,4,FALSE),"")</f>
        <v>1.0249999999999999</v>
      </c>
    </row>
    <row r="1884" spans="1:13" ht="24.95" customHeight="1" x14ac:dyDescent="0.2">
      <c r="A1884" s="366">
        <v>11487</v>
      </c>
      <c r="B1884" s="34" t="s">
        <v>16198</v>
      </c>
      <c r="C1884" s="370" t="s">
        <v>2888</v>
      </c>
      <c r="D1884" s="588">
        <f t="shared" si="39"/>
        <v>7.72</v>
      </c>
      <c r="I1884" s="367">
        <v>7.53</v>
      </c>
      <c r="J1884" s="367"/>
      <c r="L1884" s="585" t="s">
        <v>3874</v>
      </c>
      <c r="M1884" s="586">
        <f>IFERROR(VLOOKUP(L1884,REAJUSTE!$O:$R,4,FALSE),"")</f>
        <v>1.0249999999999999</v>
      </c>
    </row>
    <row r="1885" spans="1:13" ht="24.95" customHeight="1" x14ac:dyDescent="0.2">
      <c r="A1885" s="366">
        <v>11002</v>
      </c>
      <c r="B1885" s="34" t="s">
        <v>16199</v>
      </c>
      <c r="C1885" s="370" t="s">
        <v>15307</v>
      </c>
      <c r="D1885" s="588">
        <f t="shared" si="39"/>
        <v>304.61</v>
      </c>
      <c r="I1885" s="367">
        <v>297.18</v>
      </c>
      <c r="J1885" s="367"/>
      <c r="L1885" s="585" t="s">
        <v>3874</v>
      </c>
      <c r="M1885" s="586">
        <f>IFERROR(VLOOKUP(L1885,REAJUSTE!$O:$R,4,FALSE),"")</f>
        <v>1.0249999999999999</v>
      </c>
    </row>
    <row r="1886" spans="1:13" ht="24.95" customHeight="1" x14ac:dyDescent="0.2">
      <c r="A1886" s="366">
        <v>10046</v>
      </c>
      <c r="B1886" s="34" t="s">
        <v>16200</v>
      </c>
      <c r="C1886" s="370" t="s">
        <v>15307</v>
      </c>
      <c r="D1886" s="588">
        <f t="shared" si="39"/>
        <v>20.37</v>
      </c>
      <c r="I1886" s="367">
        <v>19.87</v>
      </c>
      <c r="J1886" s="367"/>
      <c r="L1886" s="585" t="s">
        <v>3874</v>
      </c>
      <c r="M1886" s="586">
        <f>IFERROR(VLOOKUP(L1886,REAJUSTE!$O:$R,4,FALSE),"")</f>
        <v>1.0249999999999999</v>
      </c>
    </row>
    <row r="1887" spans="1:13" ht="24.95" customHeight="1" x14ac:dyDescent="0.2">
      <c r="A1887" s="366">
        <v>10069</v>
      </c>
      <c r="B1887" s="34" t="s">
        <v>16201</v>
      </c>
      <c r="C1887" s="370" t="s">
        <v>15866</v>
      </c>
      <c r="D1887" s="588">
        <f t="shared" si="39"/>
        <v>1824.5</v>
      </c>
      <c r="I1887" s="368">
        <v>1780</v>
      </c>
      <c r="J1887" s="368"/>
      <c r="L1887" s="585" t="s">
        <v>3874</v>
      </c>
      <c r="M1887" s="586">
        <f>IFERROR(VLOOKUP(L1887,REAJUSTE!$O:$R,4,FALSE),"")</f>
        <v>1.0249999999999999</v>
      </c>
    </row>
    <row r="1888" spans="1:13" ht="24.95" customHeight="1" x14ac:dyDescent="0.2">
      <c r="A1888" s="366">
        <v>11261</v>
      </c>
      <c r="B1888" s="34" t="s">
        <v>16202</v>
      </c>
      <c r="C1888" s="370" t="s">
        <v>779</v>
      </c>
      <c r="D1888" s="588">
        <f t="shared" si="39"/>
        <v>4.5199999999999996</v>
      </c>
      <c r="I1888" s="367">
        <v>4.41</v>
      </c>
      <c r="J1888" s="367"/>
      <c r="L1888" s="585" t="s">
        <v>3874</v>
      </c>
      <c r="M1888" s="586">
        <f>IFERROR(VLOOKUP(L1888,REAJUSTE!$O:$R,4,FALSE),"")</f>
        <v>1.0249999999999999</v>
      </c>
    </row>
    <row r="1889" spans="1:13" ht="24.95" customHeight="1" x14ac:dyDescent="0.2">
      <c r="A1889" s="366">
        <v>10320</v>
      </c>
      <c r="B1889" s="34" t="s">
        <v>16203</v>
      </c>
      <c r="C1889" s="370" t="s">
        <v>15307</v>
      </c>
      <c r="D1889" s="588">
        <f t="shared" si="39"/>
        <v>1.49</v>
      </c>
      <c r="I1889" s="367">
        <v>1.45</v>
      </c>
      <c r="J1889" s="367"/>
      <c r="L1889" s="585" t="s">
        <v>3874</v>
      </c>
      <c r="M1889" s="586">
        <f>IFERROR(VLOOKUP(L1889,REAJUSTE!$O:$R,4,FALSE),"")</f>
        <v>1.0249999999999999</v>
      </c>
    </row>
    <row r="1890" spans="1:13" ht="24.95" customHeight="1" x14ac:dyDescent="0.2">
      <c r="A1890" s="366">
        <v>10165</v>
      </c>
      <c r="B1890" s="34" t="s">
        <v>19133</v>
      </c>
      <c r="C1890" s="370" t="s">
        <v>15307</v>
      </c>
      <c r="D1890" s="588">
        <f t="shared" si="39"/>
        <v>250.37</v>
      </c>
      <c r="I1890" s="367">
        <v>244.26</v>
      </c>
      <c r="J1890" s="367"/>
      <c r="L1890" s="585" t="s">
        <v>3874</v>
      </c>
      <c r="M1890" s="586">
        <f>IFERROR(VLOOKUP(L1890,REAJUSTE!$O:$R,4,FALSE),"")</f>
        <v>1.0249999999999999</v>
      </c>
    </row>
    <row r="1891" spans="1:13" ht="24.95" customHeight="1" x14ac:dyDescent="0.2">
      <c r="A1891" s="366">
        <v>10067</v>
      </c>
      <c r="B1891" s="34" t="s">
        <v>16204</v>
      </c>
      <c r="C1891" s="370" t="s">
        <v>741</v>
      </c>
      <c r="D1891" s="588">
        <f t="shared" si="39"/>
        <v>1664.6</v>
      </c>
      <c r="I1891" s="368">
        <v>1624</v>
      </c>
      <c r="J1891" s="368"/>
      <c r="L1891" s="585" t="s">
        <v>3874</v>
      </c>
      <c r="M1891" s="586">
        <f>IFERROR(VLOOKUP(L1891,REAJUSTE!$O:$R,4,FALSE),"")</f>
        <v>1.0249999999999999</v>
      </c>
    </row>
    <row r="1892" spans="1:13" ht="24.95" customHeight="1" x14ac:dyDescent="0.2">
      <c r="A1892" s="366">
        <v>10004</v>
      </c>
      <c r="B1892" s="34" t="s">
        <v>16205</v>
      </c>
      <c r="C1892" s="370" t="s">
        <v>8</v>
      </c>
      <c r="D1892" s="588">
        <f t="shared" si="39"/>
        <v>2707.54</v>
      </c>
      <c r="I1892" s="368">
        <v>2641.5</v>
      </c>
      <c r="J1892" s="368"/>
      <c r="L1892" s="585" t="s">
        <v>3874</v>
      </c>
      <c r="M1892" s="586">
        <f>IFERROR(VLOOKUP(L1892,REAJUSTE!$O:$R,4,FALSE),"")</f>
        <v>1.0249999999999999</v>
      </c>
    </row>
    <row r="1893" spans="1:13" ht="24.95" customHeight="1" x14ac:dyDescent="0.2">
      <c r="A1893" s="366">
        <v>10005</v>
      </c>
      <c r="B1893" s="34" t="s">
        <v>16206</v>
      </c>
      <c r="C1893" s="370" t="s">
        <v>8</v>
      </c>
      <c r="D1893" s="588">
        <f t="shared" si="39"/>
        <v>2888.16</v>
      </c>
      <c r="I1893" s="368">
        <v>2817.72</v>
      </c>
      <c r="J1893" s="368"/>
      <c r="L1893" s="585" t="s">
        <v>3874</v>
      </c>
      <c r="M1893" s="586">
        <f>IFERROR(VLOOKUP(L1893,REAJUSTE!$O:$R,4,FALSE),"")</f>
        <v>1.0249999999999999</v>
      </c>
    </row>
    <row r="1894" spans="1:13" ht="24.95" customHeight="1" x14ac:dyDescent="0.2">
      <c r="A1894" s="366">
        <v>10776</v>
      </c>
      <c r="B1894" s="34" t="s">
        <v>16207</v>
      </c>
      <c r="C1894" s="370" t="s">
        <v>8</v>
      </c>
      <c r="D1894" s="588">
        <f t="shared" si="39"/>
        <v>3160.99</v>
      </c>
      <c r="I1894" s="368">
        <v>3083.89</v>
      </c>
      <c r="J1894" s="368"/>
      <c r="L1894" s="585" t="s">
        <v>3874</v>
      </c>
      <c r="M1894" s="586">
        <f>IFERROR(VLOOKUP(L1894,REAJUSTE!$O:$R,4,FALSE),"")</f>
        <v>1.0249999999999999</v>
      </c>
    </row>
    <row r="1895" spans="1:13" ht="24.95" customHeight="1" x14ac:dyDescent="0.2">
      <c r="A1895" s="366">
        <v>10572</v>
      </c>
      <c r="B1895" s="34" t="s">
        <v>16208</v>
      </c>
      <c r="C1895" s="370" t="s">
        <v>175</v>
      </c>
      <c r="D1895" s="588">
        <f t="shared" si="39"/>
        <v>11.84</v>
      </c>
      <c r="I1895" s="367">
        <v>11.55</v>
      </c>
      <c r="J1895" s="367"/>
      <c r="L1895" s="585" t="s">
        <v>3874</v>
      </c>
      <c r="M1895" s="586">
        <f>IFERROR(VLOOKUP(L1895,REAJUSTE!$O:$R,4,FALSE),"")</f>
        <v>1.0249999999999999</v>
      </c>
    </row>
    <row r="1896" spans="1:13" ht="24.95" customHeight="1" x14ac:dyDescent="0.2">
      <c r="A1896" s="366">
        <v>10584</v>
      </c>
      <c r="B1896" s="34" t="s">
        <v>16209</v>
      </c>
      <c r="C1896" s="370" t="s">
        <v>15528</v>
      </c>
      <c r="D1896" s="588">
        <f t="shared" si="39"/>
        <v>3062.15</v>
      </c>
      <c r="I1896" s="368">
        <v>2987.46</v>
      </c>
      <c r="J1896" s="368"/>
      <c r="L1896" s="585" t="s">
        <v>3874</v>
      </c>
      <c r="M1896" s="586">
        <f>IFERROR(VLOOKUP(L1896,REAJUSTE!$O:$R,4,FALSE),"")</f>
        <v>1.0249999999999999</v>
      </c>
    </row>
    <row r="1897" spans="1:13" ht="24.95" customHeight="1" x14ac:dyDescent="0.2">
      <c r="A1897" s="366">
        <v>11504</v>
      </c>
      <c r="B1897" s="34" t="s">
        <v>16210</v>
      </c>
      <c r="C1897" s="370" t="s">
        <v>175</v>
      </c>
      <c r="D1897" s="588">
        <f t="shared" si="39"/>
        <v>9.52</v>
      </c>
      <c r="I1897" s="367">
        <v>9.2899999999999991</v>
      </c>
      <c r="J1897" s="367"/>
      <c r="L1897" s="585" t="s">
        <v>3874</v>
      </c>
      <c r="M1897" s="586">
        <f>IFERROR(VLOOKUP(L1897,REAJUSTE!$O:$R,4,FALSE),"")</f>
        <v>1.0249999999999999</v>
      </c>
    </row>
    <row r="1898" spans="1:13" ht="24.95" customHeight="1" x14ac:dyDescent="0.2">
      <c r="A1898" s="366">
        <v>11558</v>
      </c>
      <c r="B1898" s="34" t="s">
        <v>16211</v>
      </c>
      <c r="C1898" s="370" t="s">
        <v>2888</v>
      </c>
      <c r="D1898" s="588">
        <f t="shared" si="39"/>
        <v>8.5500000000000007</v>
      </c>
      <c r="I1898" s="367">
        <v>8.34</v>
      </c>
      <c r="J1898" s="367"/>
      <c r="L1898" s="585" t="s">
        <v>3874</v>
      </c>
      <c r="M1898" s="586">
        <f>IFERROR(VLOOKUP(L1898,REAJUSTE!$O:$R,4,FALSE),"")</f>
        <v>1.0249999999999999</v>
      </c>
    </row>
    <row r="1899" spans="1:13" ht="24.95" customHeight="1" x14ac:dyDescent="0.2">
      <c r="A1899" s="366">
        <v>10193</v>
      </c>
      <c r="B1899" s="34" t="s">
        <v>16212</v>
      </c>
      <c r="C1899" s="370" t="s">
        <v>175</v>
      </c>
      <c r="D1899" s="588">
        <f t="shared" si="39"/>
        <v>47.36</v>
      </c>
      <c r="I1899" s="367">
        <v>46.2</v>
      </c>
      <c r="J1899" s="367"/>
      <c r="L1899" s="585" t="s">
        <v>3874</v>
      </c>
      <c r="M1899" s="586">
        <f>IFERROR(VLOOKUP(L1899,REAJUSTE!$O:$R,4,FALSE),"")</f>
        <v>1.0249999999999999</v>
      </c>
    </row>
    <row r="1900" spans="1:13" ht="24.95" customHeight="1" x14ac:dyDescent="0.2">
      <c r="A1900" s="366">
        <v>10198</v>
      </c>
      <c r="B1900" s="34" t="s">
        <v>16213</v>
      </c>
      <c r="C1900" s="370" t="s">
        <v>175</v>
      </c>
      <c r="D1900" s="588">
        <f t="shared" si="39"/>
        <v>106.09</v>
      </c>
      <c r="I1900" s="367">
        <v>103.5</v>
      </c>
      <c r="J1900" s="367"/>
      <c r="L1900" s="585" t="s">
        <v>3874</v>
      </c>
      <c r="M1900" s="586">
        <f>IFERROR(VLOOKUP(L1900,REAJUSTE!$O:$R,4,FALSE),"")</f>
        <v>1.0249999999999999</v>
      </c>
    </row>
    <row r="1901" spans="1:13" ht="24.95" customHeight="1" x14ac:dyDescent="0.2">
      <c r="A1901" s="366">
        <v>10195</v>
      </c>
      <c r="B1901" s="34" t="s">
        <v>16214</v>
      </c>
      <c r="C1901" s="370" t="s">
        <v>175</v>
      </c>
      <c r="D1901" s="588">
        <f t="shared" si="39"/>
        <v>0.68</v>
      </c>
      <c r="I1901" s="367">
        <v>0.66</v>
      </c>
      <c r="J1901" s="367"/>
      <c r="L1901" s="585" t="s">
        <v>3874</v>
      </c>
      <c r="M1901" s="586">
        <f>IFERROR(VLOOKUP(L1901,REAJUSTE!$O:$R,4,FALSE),"")</f>
        <v>1.0249999999999999</v>
      </c>
    </row>
    <row r="1902" spans="1:13" ht="24.95" customHeight="1" x14ac:dyDescent="0.2">
      <c r="A1902" s="366">
        <v>10737</v>
      </c>
      <c r="B1902" s="34" t="s">
        <v>16215</v>
      </c>
      <c r="C1902" s="370" t="s">
        <v>175</v>
      </c>
      <c r="D1902" s="588">
        <f t="shared" si="39"/>
        <v>4.2300000000000004</v>
      </c>
      <c r="I1902" s="367">
        <v>4.13</v>
      </c>
      <c r="J1902" s="367"/>
      <c r="L1902" s="585" t="s">
        <v>3874</v>
      </c>
      <c r="M1902" s="586">
        <f>IFERROR(VLOOKUP(L1902,REAJUSTE!$O:$R,4,FALSE),"")</f>
        <v>1.0249999999999999</v>
      </c>
    </row>
    <row r="1903" spans="1:13" ht="24.95" customHeight="1" x14ac:dyDescent="0.2">
      <c r="A1903" s="366">
        <v>10099</v>
      </c>
      <c r="B1903" s="34" t="s">
        <v>16216</v>
      </c>
      <c r="C1903" s="370" t="s">
        <v>587</v>
      </c>
      <c r="D1903" s="588">
        <f t="shared" si="39"/>
        <v>40.590000000000003</v>
      </c>
      <c r="I1903" s="367">
        <v>39.6</v>
      </c>
      <c r="J1903" s="367"/>
      <c r="L1903" s="585" t="s">
        <v>3874</v>
      </c>
      <c r="M1903" s="586">
        <f>IFERROR(VLOOKUP(L1903,REAJUSTE!$O:$R,4,FALSE),"")</f>
        <v>1.0249999999999999</v>
      </c>
    </row>
    <row r="1904" spans="1:13" ht="24.95" customHeight="1" x14ac:dyDescent="0.2">
      <c r="A1904" s="366">
        <v>11513</v>
      </c>
      <c r="B1904" s="34" t="s">
        <v>16217</v>
      </c>
      <c r="C1904" s="370" t="s">
        <v>779</v>
      </c>
      <c r="D1904" s="588">
        <f t="shared" si="39"/>
        <v>208.5</v>
      </c>
      <c r="I1904" s="367">
        <v>203.41</v>
      </c>
      <c r="J1904" s="367"/>
      <c r="L1904" s="585" t="s">
        <v>3874</v>
      </c>
      <c r="M1904" s="586">
        <f>IFERROR(VLOOKUP(L1904,REAJUSTE!$O:$R,4,FALSE),"")</f>
        <v>1.0249999999999999</v>
      </c>
    </row>
    <row r="1905" spans="1:13" ht="24.95" customHeight="1" x14ac:dyDescent="0.2">
      <c r="A1905" s="366">
        <v>10122</v>
      </c>
      <c r="B1905" s="34" t="s">
        <v>16218</v>
      </c>
      <c r="C1905" s="370" t="s">
        <v>741</v>
      </c>
      <c r="D1905" s="588">
        <f t="shared" si="39"/>
        <v>42.51</v>
      </c>
      <c r="I1905" s="367">
        <v>41.47</v>
      </c>
      <c r="J1905" s="367"/>
      <c r="L1905" s="585" t="s">
        <v>3874</v>
      </c>
      <c r="M1905" s="586">
        <f>IFERROR(VLOOKUP(L1905,REAJUSTE!$O:$R,4,FALSE),"")</f>
        <v>1.0249999999999999</v>
      </c>
    </row>
    <row r="1906" spans="1:13" ht="24.95" customHeight="1" x14ac:dyDescent="0.2">
      <c r="A1906" s="366">
        <v>10366</v>
      </c>
      <c r="B1906" s="34" t="s">
        <v>16219</v>
      </c>
      <c r="C1906" s="370" t="s">
        <v>15854</v>
      </c>
      <c r="D1906" s="588">
        <f t="shared" si="39"/>
        <v>104.76</v>
      </c>
      <c r="I1906" s="367">
        <v>102.2</v>
      </c>
      <c r="J1906" s="367"/>
      <c r="L1906" s="585" t="s">
        <v>3874</v>
      </c>
      <c r="M1906" s="586">
        <f>IFERROR(VLOOKUP(L1906,REAJUSTE!$O:$R,4,FALSE),"")</f>
        <v>1.0249999999999999</v>
      </c>
    </row>
    <row r="1907" spans="1:13" ht="24.95" customHeight="1" x14ac:dyDescent="0.2">
      <c r="A1907" s="366">
        <v>10374</v>
      </c>
      <c r="B1907" s="34" t="s">
        <v>16220</v>
      </c>
      <c r="C1907" s="370" t="s">
        <v>15307</v>
      </c>
      <c r="D1907" s="588">
        <f t="shared" si="39"/>
        <v>44.83</v>
      </c>
      <c r="I1907" s="367">
        <v>43.74</v>
      </c>
      <c r="J1907" s="367"/>
      <c r="L1907" s="585" t="s">
        <v>3874</v>
      </c>
      <c r="M1907" s="586">
        <f>IFERROR(VLOOKUP(L1907,REAJUSTE!$O:$R,4,FALSE),"")</f>
        <v>1.0249999999999999</v>
      </c>
    </row>
    <row r="1908" spans="1:13" ht="24.95" customHeight="1" x14ac:dyDescent="0.2">
      <c r="A1908" s="366">
        <v>10743</v>
      </c>
      <c r="B1908" s="34" t="s">
        <v>16221</v>
      </c>
      <c r="C1908" s="370" t="s">
        <v>15307</v>
      </c>
      <c r="D1908" s="588">
        <f t="shared" si="39"/>
        <v>47.63</v>
      </c>
      <c r="I1908" s="367">
        <v>46.47</v>
      </c>
      <c r="J1908" s="367"/>
      <c r="L1908" s="585" t="s">
        <v>3874</v>
      </c>
      <c r="M1908" s="586">
        <f>IFERROR(VLOOKUP(L1908,REAJUSTE!$O:$R,4,FALSE),"")</f>
        <v>1.0249999999999999</v>
      </c>
    </row>
    <row r="1909" spans="1:13" ht="24.95" customHeight="1" x14ac:dyDescent="0.2">
      <c r="A1909" s="366">
        <v>10620</v>
      </c>
      <c r="B1909" s="34" t="s">
        <v>16222</v>
      </c>
      <c r="C1909" s="370" t="s">
        <v>779</v>
      </c>
      <c r="D1909" s="588">
        <f t="shared" si="39"/>
        <v>9.36</v>
      </c>
      <c r="I1909" s="367">
        <v>9.1300000000000008</v>
      </c>
      <c r="J1909" s="367"/>
      <c r="L1909" s="585" t="s">
        <v>3874</v>
      </c>
      <c r="M1909" s="586">
        <f>IFERROR(VLOOKUP(L1909,REAJUSTE!$O:$R,4,FALSE),"")</f>
        <v>1.0249999999999999</v>
      </c>
    </row>
    <row r="1910" spans="1:13" ht="24.95" customHeight="1" x14ac:dyDescent="0.2">
      <c r="A1910" s="366">
        <v>10065</v>
      </c>
      <c r="B1910" s="34" t="s">
        <v>16223</v>
      </c>
      <c r="C1910" s="370" t="s">
        <v>741</v>
      </c>
      <c r="D1910" s="588">
        <f t="shared" si="39"/>
        <v>1713.8</v>
      </c>
      <c r="I1910" s="368">
        <v>1672</v>
      </c>
      <c r="J1910" s="368"/>
      <c r="L1910" s="585" t="s">
        <v>3874</v>
      </c>
      <c r="M1910" s="586">
        <f>IFERROR(VLOOKUP(L1910,REAJUSTE!$O:$R,4,FALSE),"")</f>
        <v>1.0249999999999999</v>
      </c>
    </row>
    <row r="1911" spans="1:13" ht="24.95" customHeight="1" x14ac:dyDescent="0.2">
      <c r="A1911" s="366">
        <v>10061</v>
      </c>
      <c r="B1911" s="34" t="s">
        <v>16224</v>
      </c>
      <c r="C1911" s="370" t="s">
        <v>15866</v>
      </c>
      <c r="D1911" s="588">
        <f t="shared" si="39"/>
        <v>2063.66</v>
      </c>
      <c r="I1911" s="368">
        <v>2013.33</v>
      </c>
      <c r="J1911" s="368"/>
      <c r="L1911" s="585" t="s">
        <v>3874</v>
      </c>
      <c r="M1911" s="586">
        <f>IFERROR(VLOOKUP(L1911,REAJUSTE!$O:$R,4,FALSE),"")</f>
        <v>1.0249999999999999</v>
      </c>
    </row>
    <row r="1912" spans="1:13" ht="24.95" customHeight="1" x14ac:dyDescent="0.2">
      <c r="A1912" s="366">
        <v>10359</v>
      </c>
      <c r="B1912" s="34" t="s">
        <v>16225</v>
      </c>
      <c r="C1912" s="370" t="s">
        <v>15307</v>
      </c>
      <c r="D1912" s="588">
        <f t="shared" si="39"/>
        <v>12</v>
      </c>
      <c r="I1912" s="367">
        <v>11.71</v>
      </c>
      <c r="J1912" s="367"/>
      <c r="L1912" s="585" t="s">
        <v>3874</v>
      </c>
      <c r="M1912" s="586">
        <f>IFERROR(VLOOKUP(L1912,REAJUSTE!$O:$R,4,FALSE),"")</f>
        <v>1.0249999999999999</v>
      </c>
    </row>
    <row r="1913" spans="1:13" ht="24.95" customHeight="1" x14ac:dyDescent="0.2">
      <c r="A1913" s="366">
        <v>10358</v>
      </c>
      <c r="B1913" s="34" t="s">
        <v>16226</v>
      </c>
      <c r="C1913" s="370" t="s">
        <v>15307</v>
      </c>
      <c r="D1913" s="588">
        <f t="shared" si="39"/>
        <v>9.7100000000000009</v>
      </c>
      <c r="I1913" s="367">
        <v>9.4700000000000006</v>
      </c>
      <c r="J1913" s="367"/>
      <c r="L1913" s="585" t="s">
        <v>3874</v>
      </c>
      <c r="M1913" s="586">
        <f>IFERROR(VLOOKUP(L1913,REAJUSTE!$O:$R,4,FALSE),"")</f>
        <v>1.0249999999999999</v>
      </c>
    </row>
    <row r="1914" spans="1:13" ht="24.95" customHeight="1" x14ac:dyDescent="0.2">
      <c r="A1914" s="366">
        <v>10361</v>
      </c>
      <c r="B1914" s="34" t="s">
        <v>16227</v>
      </c>
      <c r="C1914" s="370" t="s">
        <v>15307</v>
      </c>
      <c r="D1914" s="588">
        <f t="shared" si="39"/>
        <v>32</v>
      </c>
      <c r="I1914" s="367">
        <v>31.22</v>
      </c>
      <c r="J1914" s="367"/>
      <c r="L1914" s="585" t="s">
        <v>3874</v>
      </c>
      <c r="M1914" s="586">
        <f>IFERROR(VLOOKUP(L1914,REAJUSTE!$O:$R,4,FALSE),"")</f>
        <v>1.0249999999999999</v>
      </c>
    </row>
    <row r="1915" spans="1:13" ht="24.95" customHeight="1" x14ac:dyDescent="0.2">
      <c r="A1915" s="366">
        <v>10360</v>
      </c>
      <c r="B1915" s="34" t="s">
        <v>16228</v>
      </c>
      <c r="C1915" s="370" t="s">
        <v>15307</v>
      </c>
      <c r="D1915" s="588">
        <f t="shared" si="39"/>
        <v>27.12</v>
      </c>
      <c r="I1915" s="367">
        <v>26.46</v>
      </c>
      <c r="J1915" s="367"/>
      <c r="L1915" s="585" t="s">
        <v>3874</v>
      </c>
      <c r="M1915" s="586">
        <f>IFERROR(VLOOKUP(L1915,REAJUSTE!$O:$R,4,FALSE),"")</f>
        <v>1.0249999999999999</v>
      </c>
    </row>
    <row r="1916" spans="1:13" ht="24.95" customHeight="1" x14ac:dyDescent="0.2">
      <c r="A1916" s="366">
        <v>10057</v>
      </c>
      <c r="B1916" s="34" t="s">
        <v>16229</v>
      </c>
      <c r="C1916" s="370" t="s">
        <v>15866</v>
      </c>
      <c r="D1916" s="588">
        <f t="shared" si="39"/>
        <v>1247.23</v>
      </c>
      <c r="I1916" s="368">
        <v>1216.81</v>
      </c>
      <c r="J1916" s="368"/>
      <c r="L1916" s="585" t="s">
        <v>3874</v>
      </c>
      <c r="M1916" s="586">
        <f>IFERROR(VLOOKUP(L1916,REAJUSTE!$O:$R,4,FALSE),"")</f>
        <v>1.0249999999999999</v>
      </c>
    </row>
    <row r="1917" spans="1:13" ht="24.95" customHeight="1" x14ac:dyDescent="0.2">
      <c r="A1917" s="366">
        <v>10244</v>
      </c>
      <c r="B1917" s="34" t="s">
        <v>16230</v>
      </c>
      <c r="C1917" s="370" t="s">
        <v>15307</v>
      </c>
      <c r="D1917" s="588">
        <f t="shared" si="39"/>
        <v>416.67</v>
      </c>
      <c r="I1917" s="367">
        <v>406.51</v>
      </c>
      <c r="J1917" s="367"/>
      <c r="L1917" s="585" t="s">
        <v>3874</v>
      </c>
      <c r="M1917" s="586">
        <f>IFERROR(VLOOKUP(L1917,REAJUSTE!$O:$R,4,FALSE),"")</f>
        <v>1.0249999999999999</v>
      </c>
    </row>
    <row r="1918" spans="1:13" ht="24.95" customHeight="1" x14ac:dyDescent="0.2">
      <c r="A1918" s="366">
        <v>10161</v>
      </c>
      <c r="B1918" s="34" t="s">
        <v>16231</v>
      </c>
      <c r="C1918" s="370" t="s">
        <v>15307</v>
      </c>
      <c r="D1918" s="588">
        <f t="shared" si="39"/>
        <v>43.06</v>
      </c>
      <c r="I1918" s="367">
        <v>42.01</v>
      </c>
      <c r="J1918" s="367"/>
      <c r="L1918" s="585" t="s">
        <v>3874</v>
      </c>
      <c r="M1918" s="586">
        <f>IFERROR(VLOOKUP(L1918,REAJUSTE!$O:$R,4,FALSE),"")</f>
        <v>1.0249999999999999</v>
      </c>
    </row>
    <row r="1919" spans="1:13" ht="24.95" customHeight="1" x14ac:dyDescent="0.2">
      <c r="A1919" s="366">
        <v>10182</v>
      </c>
      <c r="B1919" s="34" t="s">
        <v>16232</v>
      </c>
      <c r="C1919" s="370" t="s">
        <v>15943</v>
      </c>
      <c r="D1919" s="588">
        <f t="shared" si="39"/>
        <v>420.57</v>
      </c>
      <c r="I1919" s="367">
        <v>410.31</v>
      </c>
      <c r="J1919" s="367"/>
      <c r="L1919" s="585" t="s">
        <v>3874</v>
      </c>
      <c r="M1919" s="586">
        <f>IFERROR(VLOOKUP(L1919,REAJUSTE!$O:$R,4,FALSE),"")</f>
        <v>1.0249999999999999</v>
      </c>
    </row>
    <row r="1920" spans="1:13" ht="24.95" customHeight="1" x14ac:dyDescent="0.2">
      <c r="A1920" s="366">
        <v>10642</v>
      </c>
      <c r="B1920" s="34" t="s">
        <v>16233</v>
      </c>
      <c r="C1920" s="370" t="s">
        <v>15307</v>
      </c>
      <c r="D1920" s="588">
        <f t="shared" si="39"/>
        <v>468.35</v>
      </c>
      <c r="I1920" s="367">
        <v>456.93</v>
      </c>
      <c r="J1920" s="367"/>
      <c r="L1920" s="585" t="s">
        <v>3874</v>
      </c>
      <c r="M1920" s="586">
        <f>IFERROR(VLOOKUP(L1920,REAJUSTE!$O:$R,4,FALSE),"")</f>
        <v>1.0249999999999999</v>
      </c>
    </row>
    <row r="1921" spans="1:13" ht="24.95" customHeight="1" x14ac:dyDescent="0.2">
      <c r="A1921" s="366">
        <v>11255</v>
      </c>
      <c r="B1921" s="34" t="s">
        <v>16234</v>
      </c>
      <c r="C1921" s="370" t="s">
        <v>742</v>
      </c>
      <c r="D1921" s="588">
        <f t="shared" si="39"/>
        <v>51.19</v>
      </c>
      <c r="I1921" s="367">
        <v>49.94</v>
      </c>
      <c r="J1921" s="367"/>
      <c r="L1921" s="585" t="s">
        <v>3874</v>
      </c>
      <c r="M1921" s="586">
        <f>IFERROR(VLOOKUP(L1921,REAJUSTE!$O:$R,4,FALSE),"")</f>
        <v>1.0249999999999999</v>
      </c>
    </row>
    <row r="1922" spans="1:13" ht="24.95" customHeight="1" x14ac:dyDescent="0.2">
      <c r="A1922" s="366">
        <v>10635</v>
      </c>
      <c r="B1922" s="34" t="s">
        <v>16235</v>
      </c>
      <c r="C1922" s="370" t="s">
        <v>175</v>
      </c>
      <c r="D1922" s="588">
        <f t="shared" si="39"/>
        <v>4.8499999999999996</v>
      </c>
      <c r="I1922" s="367">
        <v>4.7300000000000004</v>
      </c>
      <c r="J1922" s="367"/>
      <c r="L1922" s="585" t="s">
        <v>3874</v>
      </c>
      <c r="M1922" s="586">
        <f>IFERROR(VLOOKUP(L1922,REAJUSTE!$O:$R,4,FALSE),"")</f>
        <v>1.0249999999999999</v>
      </c>
    </row>
    <row r="1923" spans="1:13" ht="24.95" customHeight="1" x14ac:dyDescent="0.2">
      <c r="A1923" s="366">
        <v>11493</v>
      </c>
      <c r="B1923" s="34" t="s">
        <v>16236</v>
      </c>
      <c r="C1923" s="370" t="s">
        <v>3688</v>
      </c>
      <c r="D1923" s="588">
        <f t="shared" si="39"/>
        <v>5.86</v>
      </c>
      <c r="I1923" s="367">
        <v>5.72</v>
      </c>
      <c r="J1923" s="367"/>
      <c r="L1923" s="585" t="s">
        <v>3874</v>
      </c>
      <c r="M1923" s="586">
        <f>IFERROR(VLOOKUP(L1923,REAJUSTE!$O:$R,4,FALSE),"")</f>
        <v>1.0249999999999999</v>
      </c>
    </row>
    <row r="1924" spans="1:13" ht="24.95" customHeight="1" x14ac:dyDescent="0.2">
      <c r="A1924" s="366">
        <v>10649</v>
      </c>
      <c r="B1924" s="34" t="s">
        <v>16237</v>
      </c>
      <c r="C1924" s="370" t="s">
        <v>15857</v>
      </c>
      <c r="D1924" s="588">
        <f t="shared" si="39"/>
        <v>61.5</v>
      </c>
      <c r="I1924" s="367">
        <v>60</v>
      </c>
      <c r="J1924" s="367"/>
      <c r="L1924" s="585" t="s">
        <v>3874</v>
      </c>
      <c r="M1924" s="586">
        <f>IFERROR(VLOOKUP(L1924,REAJUSTE!$O:$R,4,FALSE),"")</f>
        <v>1.0249999999999999</v>
      </c>
    </row>
    <row r="1925" spans="1:13" ht="24.95" customHeight="1" x14ac:dyDescent="0.2">
      <c r="A1925" s="366">
        <v>10173</v>
      </c>
      <c r="B1925" s="34" t="s">
        <v>16238</v>
      </c>
      <c r="C1925" s="370" t="s">
        <v>742</v>
      </c>
      <c r="D1925" s="588">
        <f t="shared" si="39"/>
        <v>31.01</v>
      </c>
      <c r="I1925" s="367">
        <v>30.25</v>
      </c>
      <c r="J1925" s="367"/>
      <c r="L1925" s="585" t="s">
        <v>3874</v>
      </c>
      <c r="M1925" s="586">
        <f>IFERROR(VLOOKUP(L1925,REAJUSTE!$O:$R,4,FALSE),"")</f>
        <v>1.0249999999999999</v>
      </c>
    </row>
    <row r="1926" spans="1:13" ht="24.95" customHeight="1" x14ac:dyDescent="0.2">
      <c r="A1926" s="366">
        <v>10637</v>
      </c>
      <c r="B1926" s="34" t="s">
        <v>16239</v>
      </c>
      <c r="C1926" s="370" t="s">
        <v>742</v>
      </c>
      <c r="D1926" s="588">
        <f t="shared" si="39"/>
        <v>14.78</v>
      </c>
      <c r="I1926" s="367">
        <v>14.42</v>
      </c>
      <c r="J1926" s="367"/>
      <c r="L1926" s="585" t="s">
        <v>3874</v>
      </c>
      <c r="M1926" s="586">
        <f>IFERROR(VLOOKUP(L1926,REAJUSTE!$O:$R,4,FALSE),"")</f>
        <v>1.0249999999999999</v>
      </c>
    </row>
    <row r="1927" spans="1:13" ht="24.95" customHeight="1" x14ac:dyDescent="0.2">
      <c r="A1927" s="366">
        <v>10172</v>
      </c>
      <c r="B1927" s="34" t="s">
        <v>16240</v>
      </c>
      <c r="C1927" s="370" t="s">
        <v>742</v>
      </c>
      <c r="D1927" s="588">
        <f t="shared" si="39"/>
        <v>28.42</v>
      </c>
      <c r="I1927" s="367">
        <v>27.73</v>
      </c>
      <c r="J1927" s="367"/>
      <c r="L1927" s="585" t="s">
        <v>3874</v>
      </c>
      <c r="M1927" s="586">
        <f>IFERROR(VLOOKUP(L1927,REAJUSTE!$O:$R,4,FALSE),"")</f>
        <v>1.0249999999999999</v>
      </c>
    </row>
    <row r="1928" spans="1:13" ht="24.95" customHeight="1" x14ac:dyDescent="0.2">
      <c r="A1928" s="366">
        <v>10783</v>
      </c>
      <c r="B1928" s="34" t="s">
        <v>16241</v>
      </c>
      <c r="C1928" s="370" t="s">
        <v>15307</v>
      </c>
      <c r="D1928" s="588">
        <f t="shared" si="39"/>
        <v>0.74</v>
      </c>
      <c r="I1928" s="367">
        <v>0.72</v>
      </c>
      <c r="J1928" s="367"/>
      <c r="L1928" s="585" t="s">
        <v>3874</v>
      </c>
      <c r="M1928" s="586">
        <f>IFERROR(VLOOKUP(L1928,REAJUSTE!$O:$R,4,FALSE),"")</f>
        <v>1.0249999999999999</v>
      </c>
    </row>
    <row r="1929" spans="1:13" ht="24.95" customHeight="1" x14ac:dyDescent="0.2">
      <c r="A1929" s="366">
        <v>11003</v>
      </c>
      <c r="B1929" s="34" t="s">
        <v>16242</v>
      </c>
      <c r="C1929" s="370" t="s">
        <v>742</v>
      </c>
      <c r="D1929" s="588">
        <f t="shared" si="39"/>
        <v>21.91</v>
      </c>
      <c r="I1929" s="367">
        <v>21.38</v>
      </c>
      <c r="J1929" s="367"/>
      <c r="L1929" s="585" t="s">
        <v>3874</v>
      </c>
      <c r="M1929" s="586">
        <f>IFERROR(VLOOKUP(L1929,REAJUSTE!$O:$R,4,FALSE),"")</f>
        <v>1.0249999999999999</v>
      </c>
    </row>
    <row r="1930" spans="1:13" ht="24.95" customHeight="1" x14ac:dyDescent="0.2">
      <c r="A1930" s="366">
        <v>10818</v>
      </c>
      <c r="B1930" s="34" t="s">
        <v>16243</v>
      </c>
      <c r="C1930" s="370" t="s">
        <v>16079</v>
      </c>
      <c r="D1930" s="588">
        <f t="shared" si="39"/>
        <v>88.02</v>
      </c>
      <c r="I1930" s="367">
        <v>85.87</v>
      </c>
      <c r="J1930" s="367"/>
      <c r="L1930" s="585" t="s">
        <v>3874</v>
      </c>
      <c r="M1930" s="586">
        <f>IFERROR(VLOOKUP(L1930,REAJUSTE!$O:$R,4,FALSE),"")</f>
        <v>1.0249999999999999</v>
      </c>
    </row>
    <row r="1931" spans="1:13" ht="24.95" customHeight="1" x14ac:dyDescent="0.2">
      <c r="A1931" s="366">
        <v>10324</v>
      </c>
      <c r="B1931" s="34" t="s">
        <v>16244</v>
      </c>
      <c r="C1931" s="370" t="s">
        <v>16079</v>
      </c>
      <c r="D1931" s="588">
        <f t="shared" si="39"/>
        <v>126.95</v>
      </c>
      <c r="I1931" s="367">
        <v>123.85</v>
      </c>
      <c r="J1931" s="367"/>
      <c r="L1931" s="585" t="s">
        <v>3874</v>
      </c>
      <c r="M1931" s="586">
        <f>IFERROR(VLOOKUP(L1931,REAJUSTE!$O:$R,4,FALSE),"")</f>
        <v>1.0249999999999999</v>
      </c>
    </row>
    <row r="1932" spans="1:13" ht="24.95" customHeight="1" x14ac:dyDescent="0.2">
      <c r="A1932" s="366">
        <v>10819</v>
      </c>
      <c r="B1932" s="34" t="s">
        <v>16245</v>
      </c>
      <c r="C1932" s="370" t="s">
        <v>16079</v>
      </c>
      <c r="D1932" s="588">
        <f t="shared" si="39"/>
        <v>86.94</v>
      </c>
      <c r="I1932" s="367">
        <v>84.82</v>
      </c>
      <c r="J1932" s="367"/>
      <c r="L1932" s="585" t="s">
        <v>3874</v>
      </c>
      <c r="M1932" s="586">
        <f>IFERROR(VLOOKUP(L1932,REAJUSTE!$O:$R,4,FALSE),"")</f>
        <v>1.0249999999999999</v>
      </c>
    </row>
    <row r="1933" spans="1:13" ht="24.95" customHeight="1" x14ac:dyDescent="0.2">
      <c r="A1933" s="366">
        <v>10325</v>
      </c>
      <c r="B1933" s="34" t="s">
        <v>16246</v>
      </c>
      <c r="C1933" s="370" t="s">
        <v>16079</v>
      </c>
      <c r="D1933" s="588">
        <f t="shared" si="39"/>
        <v>126.67</v>
      </c>
      <c r="I1933" s="367">
        <v>123.58</v>
      </c>
      <c r="J1933" s="367"/>
      <c r="L1933" s="585" t="s">
        <v>3874</v>
      </c>
      <c r="M1933" s="586">
        <f>IFERROR(VLOOKUP(L1933,REAJUSTE!$O:$R,4,FALSE),"")</f>
        <v>1.0249999999999999</v>
      </c>
    </row>
    <row r="1934" spans="1:13" ht="24.95" customHeight="1" x14ac:dyDescent="0.2">
      <c r="A1934" s="366">
        <v>10571</v>
      </c>
      <c r="B1934" s="34" t="s">
        <v>16247</v>
      </c>
      <c r="C1934" s="370" t="s">
        <v>741</v>
      </c>
      <c r="D1934" s="588">
        <f t="shared" si="39"/>
        <v>120.8</v>
      </c>
      <c r="I1934" s="367">
        <v>117.85</v>
      </c>
      <c r="J1934" s="367"/>
      <c r="L1934" s="585" t="s">
        <v>3874</v>
      </c>
      <c r="M1934" s="586">
        <f>IFERROR(VLOOKUP(L1934,REAJUSTE!$O:$R,4,FALSE),"")</f>
        <v>1.0249999999999999</v>
      </c>
    </row>
    <row r="1935" spans="1:13" ht="24.95" customHeight="1" x14ac:dyDescent="0.2">
      <c r="A1935" s="366">
        <v>10845</v>
      </c>
      <c r="B1935" s="34" t="s">
        <v>16248</v>
      </c>
      <c r="C1935" s="370" t="s">
        <v>16079</v>
      </c>
      <c r="D1935" s="588">
        <f t="shared" si="39"/>
        <v>633.62</v>
      </c>
      <c r="I1935" s="367">
        <v>618.16999999999996</v>
      </c>
      <c r="J1935" s="367"/>
      <c r="L1935" s="585" t="s">
        <v>3874</v>
      </c>
      <c r="M1935" s="586">
        <f>IFERROR(VLOOKUP(L1935,REAJUSTE!$O:$R,4,FALSE),"")</f>
        <v>1.0249999999999999</v>
      </c>
    </row>
    <row r="1936" spans="1:13" ht="24.95" customHeight="1" x14ac:dyDescent="0.2">
      <c r="A1936" s="366">
        <v>10844</v>
      </c>
      <c r="B1936" s="34" t="s">
        <v>16249</v>
      </c>
      <c r="C1936" s="370" t="s">
        <v>16079</v>
      </c>
      <c r="D1936" s="588">
        <f t="shared" si="39"/>
        <v>395.64</v>
      </c>
      <c r="I1936" s="367">
        <v>385.99</v>
      </c>
      <c r="J1936" s="367"/>
      <c r="L1936" s="585" t="s">
        <v>3874</v>
      </c>
      <c r="M1936" s="586">
        <f>IFERROR(VLOOKUP(L1936,REAJUSTE!$O:$R,4,FALSE),"")</f>
        <v>1.0249999999999999</v>
      </c>
    </row>
    <row r="1937" spans="1:13" ht="24.95" customHeight="1" x14ac:dyDescent="0.2">
      <c r="A1937" s="366">
        <v>10846</v>
      </c>
      <c r="B1937" s="34" t="s">
        <v>16250</v>
      </c>
      <c r="C1937" s="370" t="s">
        <v>16079</v>
      </c>
      <c r="D1937" s="588">
        <f t="shared" si="39"/>
        <v>717.19</v>
      </c>
      <c r="I1937" s="367">
        <v>699.7</v>
      </c>
      <c r="J1937" s="367"/>
      <c r="L1937" s="585" t="s">
        <v>3874</v>
      </c>
      <c r="M1937" s="586">
        <f>IFERROR(VLOOKUP(L1937,REAJUSTE!$O:$R,4,FALSE),"")</f>
        <v>1.0249999999999999</v>
      </c>
    </row>
    <row r="1938" spans="1:13" ht="24.95" customHeight="1" x14ac:dyDescent="0.2">
      <c r="A1938" s="366">
        <v>10842</v>
      </c>
      <c r="B1938" s="34" t="s">
        <v>16251</v>
      </c>
      <c r="C1938" s="370" t="s">
        <v>16079</v>
      </c>
      <c r="D1938" s="588">
        <f t="shared" si="39"/>
        <v>581.15</v>
      </c>
      <c r="I1938" s="367">
        <v>566.98</v>
      </c>
      <c r="J1938" s="367"/>
      <c r="L1938" s="585" t="s">
        <v>3874</v>
      </c>
      <c r="M1938" s="586">
        <f>IFERROR(VLOOKUP(L1938,REAJUSTE!$O:$R,4,FALSE),"")</f>
        <v>1.0249999999999999</v>
      </c>
    </row>
    <row r="1939" spans="1:13" ht="24.95" customHeight="1" x14ac:dyDescent="0.2">
      <c r="A1939" s="366">
        <v>10843</v>
      </c>
      <c r="B1939" s="34" t="s">
        <v>16252</v>
      </c>
      <c r="C1939" s="370" t="s">
        <v>16079</v>
      </c>
      <c r="D1939" s="588">
        <f t="shared" ref="D1939:D2002" si="40">IFERROR(ROUND(I1939*M1939,2),"")</f>
        <v>586.24</v>
      </c>
      <c r="I1939" s="367">
        <v>571.94000000000005</v>
      </c>
      <c r="J1939" s="367"/>
      <c r="L1939" s="585" t="s">
        <v>3874</v>
      </c>
      <c r="M1939" s="586">
        <f>IFERROR(VLOOKUP(L1939,REAJUSTE!$O:$R,4,FALSE),"")</f>
        <v>1.0249999999999999</v>
      </c>
    </row>
    <row r="1940" spans="1:13" ht="24.95" customHeight="1" x14ac:dyDescent="0.2">
      <c r="A1940" s="366">
        <v>10329</v>
      </c>
      <c r="B1940" s="34" t="s">
        <v>16253</v>
      </c>
      <c r="C1940" s="370" t="s">
        <v>742</v>
      </c>
      <c r="D1940" s="588">
        <f t="shared" si="40"/>
        <v>44.16</v>
      </c>
      <c r="I1940" s="367">
        <v>43.08</v>
      </c>
      <c r="J1940" s="367"/>
      <c r="L1940" s="585" t="s">
        <v>3874</v>
      </c>
      <c r="M1940" s="586">
        <f>IFERROR(VLOOKUP(L1940,REAJUSTE!$O:$R,4,FALSE),"")</f>
        <v>1.0249999999999999</v>
      </c>
    </row>
    <row r="1941" spans="1:13" ht="24.95" customHeight="1" x14ac:dyDescent="0.2">
      <c r="A1941" s="366">
        <v>11567</v>
      </c>
      <c r="B1941" s="34" t="s">
        <v>16254</v>
      </c>
      <c r="C1941" s="370" t="s">
        <v>15307</v>
      </c>
      <c r="D1941" s="588">
        <f t="shared" si="40"/>
        <v>0.35</v>
      </c>
      <c r="I1941" s="367">
        <v>0.34</v>
      </c>
      <c r="J1941" s="367"/>
      <c r="L1941" s="585" t="s">
        <v>3874</v>
      </c>
      <c r="M1941" s="586">
        <f>IFERROR(VLOOKUP(L1941,REAJUSTE!$O:$R,4,FALSE),"")</f>
        <v>1.0249999999999999</v>
      </c>
    </row>
    <row r="1942" spans="1:13" ht="24.95" customHeight="1" x14ac:dyDescent="0.2">
      <c r="A1942" s="366">
        <v>10372</v>
      </c>
      <c r="B1942" s="34" t="s">
        <v>16255</v>
      </c>
      <c r="C1942" s="370" t="s">
        <v>2888</v>
      </c>
      <c r="D1942" s="588">
        <f t="shared" si="40"/>
        <v>13.22</v>
      </c>
      <c r="I1942" s="367">
        <v>12.9</v>
      </c>
      <c r="J1942" s="367"/>
      <c r="L1942" s="585" t="s">
        <v>3874</v>
      </c>
      <c r="M1942" s="586">
        <f>IFERROR(VLOOKUP(L1942,REAJUSTE!$O:$R,4,FALSE),"")</f>
        <v>1.0249999999999999</v>
      </c>
    </row>
    <row r="1943" spans="1:13" ht="24.95" customHeight="1" x14ac:dyDescent="0.2">
      <c r="A1943" s="366">
        <v>10365</v>
      </c>
      <c r="B1943" s="34" t="s">
        <v>16256</v>
      </c>
      <c r="C1943" s="370" t="s">
        <v>15854</v>
      </c>
      <c r="D1943" s="588">
        <f t="shared" si="40"/>
        <v>327.74</v>
      </c>
      <c r="I1943" s="367">
        <v>319.75</v>
      </c>
      <c r="J1943" s="367"/>
      <c r="L1943" s="585" t="s">
        <v>3874</v>
      </c>
      <c r="M1943" s="586">
        <f>IFERROR(VLOOKUP(L1943,REAJUSTE!$O:$R,4,FALSE),"")</f>
        <v>1.0249999999999999</v>
      </c>
    </row>
    <row r="1944" spans="1:13" ht="24.95" customHeight="1" x14ac:dyDescent="0.2">
      <c r="A1944" s="366">
        <v>11521</v>
      </c>
      <c r="B1944" s="34" t="s">
        <v>16257</v>
      </c>
      <c r="C1944" s="370" t="s">
        <v>2888</v>
      </c>
      <c r="D1944" s="588">
        <f t="shared" si="40"/>
        <v>44.67</v>
      </c>
      <c r="I1944" s="367">
        <v>43.58</v>
      </c>
      <c r="J1944" s="367"/>
      <c r="L1944" s="585" t="s">
        <v>3874</v>
      </c>
      <c r="M1944" s="586">
        <f>IFERROR(VLOOKUP(L1944,REAJUSTE!$O:$R,4,FALSE),"")</f>
        <v>1.0249999999999999</v>
      </c>
    </row>
    <row r="1945" spans="1:13" ht="24.95" customHeight="1" x14ac:dyDescent="0.2">
      <c r="A1945" s="366">
        <v>10788</v>
      </c>
      <c r="B1945" s="34" t="s">
        <v>16258</v>
      </c>
      <c r="C1945" s="370" t="s">
        <v>2888</v>
      </c>
      <c r="D1945" s="588">
        <f t="shared" si="40"/>
        <v>18.88</v>
      </c>
      <c r="I1945" s="367">
        <v>18.420000000000002</v>
      </c>
      <c r="J1945" s="367"/>
      <c r="L1945" s="585" t="s">
        <v>3874</v>
      </c>
      <c r="M1945" s="586">
        <f>IFERROR(VLOOKUP(L1945,REAJUSTE!$O:$R,4,FALSE),"")</f>
        <v>1.0249999999999999</v>
      </c>
    </row>
    <row r="1946" spans="1:13" ht="24.95" customHeight="1" x14ac:dyDescent="0.2">
      <c r="A1946" s="366">
        <v>10371</v>
      </c>
      <c r="B1946" s="34" t="s">
        <v>16259</v>
      </c>
      <c r="C1946" s="370" t="s">
        <v>16260</v>
      </c>
      <c r="D1946" s="588">
        <f t="shared" si="40"/>
        <v>209</v>
      </c>
      <c r="I1946" s="367">
        <v>203.9</v>
      </c>
      <c r="J1946" s="367"/>
      <c r="L1946" s="585" t="s">
        <v>3874</v>
      </c>
      <c r="M1946" s="586">
        <f>IFERROR(VLOOKUP(L1946,REAJUSTE!$O:$R,4,FALSE),"")</f>
        <v>1.0249999999999999</v>
      </c>
    </row>
    <row r="1947" spans="1:13" ht="24.95" customHeight="1" x14ac:dyDescent="0.2">
      <c r="A1947" s="366">
        <v>10317</v>
      </c>
      <c r="B1947" s="34" t="s">
        <v>16261</v>
      </c>
      <c r="C1947" s="370" t="s">
        <v>16260</v>
      </c>
      <c r="D1947" s="588">
        <f t="shared" si="40"/>
        <v>256.27</v>
      </c>
      <c r="I1947" s="367">
        <v>250.02</v>
      </c>
      <c r="J1947" s="367"/>
      <c r="L1947" s="585" t="s">
        <v>3874</v>
      </c>
      <c r="M1947" s="586">
        <f>IFERROR(VLOOKUP(L1947,REAJUSTE!$O:$R,4,FALSE),"")</f>
        <v>1.0249999999999999</v>
      </c>
    </row>
    <row r="1948" spans="1:13" ht="24.95" customHeight="1" x14ac:dyDescent="0.2">
      <c r="A1948" s="366">
        <v>10655</v>
      </c>
      <c r="B1948" s="34" t="s">
        <v>16262</v>
      </c>
      <c r="C1948" s="370" t="s">
        <v>175</v>
      </c>
      <c r="D1948" s="588">
        <f t="shared" si="40"/>
        <v>29.78</v>
      </c>
      <c r="I1948" s="367">
        <v>29.05</v>
      </c>
      <c r="J1948" s="367"/>
      <c r="L1948" s="585" t="s">
        <v>3874</v>
      </c>
      <c r="M1948" s="586">
        <f>IFERROR(VLOOKUP(L1948,REAJUSTE!$O:$R,4,FALSE),"")</f>
        <v>1.0249999999999999</v>
      </c>
    </row>
    <row r="1949" spans="1:13" ht="24.95" customHeight="1" x14ac:dyDescent="0.2">
      <c r="A1949" s="366">
        <v>10787</v>
      </c>
      <c r="B1949" s="34" t="s">
        <v>16263</v>
      </c>
      <c r="C1949" s="370" t="s">
        <v>2888</v>
      </c>
      <c r="D1949" s="588">
        <f t="shared" si="40"/>
        <v>7.55</v>
      </c>
      <c r="I1949" s="367">
        <v>7.37</v>
      </c>
      <c r="J1949" s="367"/>
      <c r="L1949" s="585" t="s">
        <v>3874</v>
      </c>
      <c r="M1949" s="586">
        <f>IFERROR(VLOOKUP(L1949,REAJUSTE!$O:$R,4,FALSE),"")</f>
        <v>1.0249999999999999</v>
      </c>
    </row>
    <row r="1950" spans="1:13" ht="24.95" customHeight="1" x14ac:dyDescent="0.2">
      <c r="A1950" s="366">
        <v>10339</v>
      </c>
      <c r="B1950" s="34" t="s">
        <v>16264</v>
      </c>
      <c r="C1950" s="370" t="s">
        <v>16260</v>
      </c>
      <c r="D1950" s="588">
        <f t="shared" si="40"/>
        <v>217.34</v>
      </c>
      <c r="I1950" s="367">
        <v>212.04</v>
      </c>
      <c r="J1950" s="367"/>
      <c r="L1950" s="585" t="s">
        <v>3874</v>
      </c>
      <c r="M1950" s="586">
        <f>IFERROR(VLOOKUP(L1950,REAJUSTE!$O:$R,4,FALSE),"")</f>
        <v>1.0249999999999999</v>
      </c>
    </row>
    <row r="1951" spans="1:13" ht="24.95" customHeight="1" x14ac:dyDescent="0.2">
      <c r="A1951" s="366">
        <v>10178</v>
      </c>
      <c r="B1951" s="34" t="s">
        <v>16265</v>
      </c>
      <c r="C1951" s="370" t="s">
        <v>175</v>
      </c>
      <c r="D1951" s="588">
        <f t="shared" si="40"/>
        <v>3.22</v>
      </c>
      <c r="I1951" s="367">
        <v>3.14</v>
      </c>
      <c r="J1951" s="367"/>
      <c r="L1951" s="585" t="s">
        <v>3874</v>
      </c>
      <c r="M1951" s="586">
        <f>IFERROR(VLOOKUP(L1951,REAJUSTE!$O:$R,4,FALSE),"")</f>
        <v>1.0249999999999999</v>
      </c>
    </row>
    <row r="1952" spans="1:13" ht="24.95" customHeight="1" x14ac:dyDescent="0.2">
      <c r="A1952" s="366">
        <v>10159</v>
      </c>
      <c r="B1952" s="34" t="s">
        <v>16266</v>
      </c>
      <c r="C1952" s="370" t="s">
        <v>779</v>
      </c>
      <c r="D1952" s="588">
        <f t="shared" si="40"/>
        <v>26.51</v>
      </c>
      <c r="I1952" s="367">
        <v>25.86</v>
      </c>
      <c r="J1952" s="367"/>
      <c r="L1952" s="585" t="s">
        <v>3874</v>
      </c>
      <c r="M1952" s="586">
        <f>IFERROR(VLOOKUP(L1952,REAJUSTE!$O:$R,4,FALSE),"")</f>
        <v>1.0249999999999999</v>
      </c>
    </row>
    <row r="1953" spans="1:13" ht="24.95" customHeight="1" x14ac:dyDescent="0.2">
      <c r="A1953" s="366">
        <v>10160</v>
      </c>
      <c r="B1953" s="34" t="s">
        <v>16267</v>
      </c>
      <c r="C1953" s="370" t="s">
        <v>779</v>
      </c>
      <c r="D1953" s="588">
        <f t="shared" si="40"/>
        <v>63.83</v>
      </c>
      <c r="I1953" s="367">
        <v>62.27</v>
      </c>
      <c r="J1953" s="367"/>
      <c r="L1953" s="585" t="s">
        <v>3874</v>
      </c>
      <c r="M1953" s="586">
        <f>IFERROR(VLOOKUP(L1953,REAJUSTE!$O:$R,4,FALSE),"")</f>
        <v>1.0249999999999999</v>
      </c>
    </row>
    <row r="1954" spans="1:13" ht="24.95" customHeight="1" x14ac:dyDescent="0.2">
      <c r="A1954" s="366">
        <v>11477</v>
      </c>
      <c r="B1954" s="34" t="s">
        <v>16268</v>
      </c>
      <c r="C1954" s="370" t="s">
        <v>779</v>
      </c>
      <c r="D1954" s="588">
        <f t="shared" si="40"/>
        <v>34.46</v>
      </c>
      <c r="I1954" s="367">
        <v>33.619999999999997</v>
      </c>
      <c r="J1954" s="367"/>
      <c r="L1954" s="585" t="s">
        <v>3874</v>
      </c>
      <c r="M1954" s="586">
        <f>IFERROR(VLOOKUP(L1954,REAJUSTE!$O:$R,4,FALSE),"")</f>
        <v>1.0249999999999999</v>
      </c>
    </row>
    <row r="1955" spans="1:13" ht="24.95" customHeight="1" x14ac:dyDescent="0.2">
      <c r="A1955" s="366">
        <v>10174</v>
      </c>
      <c r="B1955" s="34" t="s">
        <v>16269</v>
      </c>
      <c r="C1955" s="370" t="s">
        <v>779</v>
      </c>
      <c r="D1955" s="588">
        <f t="shared" si="40"/>
        <v>25.44</v>
      </c>
      <c r="I1955" s="367">
        <v>24.82</v>
      </c>
      <c r="J1955" s="367"/>
      <c r="L1955" s="585" t="s">
        <v>3874</v>
      </c>
      <c r="M1955" s="586">
        <f>IFERROR(VLOOKUP(L1955,REAJUSTE!$O:$R,4,FALSE),"")</f>
        <v>1.0249999999999999</v>
      </c>
    </row>
    <row r="1956" spans="1:13" ht="24.95" customHeight="1" x14ac:dyDescent="0.2">
      <c r="A1956" s="366">
        <v>10217</v>
      </c>
      <c r="B1956" s="34" t="s">
        <v>16270</v>
      </c>
      <c r="C1956" s="370" t="s">
        <v>779</v>
      </c>
      <c r="D1956" s="588">
        <f t="shared" si="40"/>
        <v>43.76</v>
      </c>
      <c r="I1956" s="367">
        <v>42.69</v>
      </c>
      <c r="J1956" s="367"/>
      <c r="L1956" s="585" t="s">
        <v>3874</v>
      </c>
      <c r="M1956" s="586">
        <f>IFERROR(VLOOKUP(L1956,REAJUSTE!$O:$R,4,FALSE),"")</f>
        <v>1.0249999999999999</v>
      </c>
    </row>
    <row r="1957" spans="1:13" ht="24.95" customHeight="1" x14ac:dyDescent="0.2">
      <c r="A1957" s="366">
        <v>10218</v>
      </c>
      <c r="B1957" s="34" t="s">
        <v>16271</v>
      </c>
      <c r="C1957" s="370" t="s">
        <v>779</v>
      </c>
      <c r="D1957" s="588">
        <f t="shared" si="40"/>
        <v>52.91</v>
      </c>
      <c r="I1957" s="367">
        <v>51.62</v>
      </c>
      <c r="J1957" s="367"/>
      <c r="L1957" s="585" t="s">
        <v>3874</v>
      </c>
      <c r="M1957" s="586">
        <f>IFERROR(VLOOKUP(L1957,REAJUSTE!$O:$R,4,FALSE),"")</f>
        <v>1.0249999999999999</v>
      </c>
    </row>
    <row r="1958" spans="1:13" ht="24.95" customHeight="1" x14ac:dyDescent="0.2">
      <c r="A1958" s="366">
        <v>10229</v>
      </c>
      <c r="B1958" s="34" t="s">
        <v>16272</v>
      </c>
      <c r="C1958" s="370" t="s">
        <v>779</v>
      </c>
      <c r="D1958" s="588">
        <f t="shared" si="40"/>
        <v>59.02</v>
      </c>
      <c r="I1958" s="367">
        <v>57.58</v>
      </c>
      <c r="J1958" s="367"/>
      <c r="L1958" s="585" t="s">
        <v>3874</v>
      </c>
      <c r="M1958" s="586">
        <f>IFERROR(VLOOKUP(L1958,REAJUSTE!$O:$R,4,FALSE),"")</f>
        <v>1.0249999999999999</v>
      </c>
    </row>
    <row r="1959" spans="1:13" ht="24.95" customHeight="1" x14ac:dyDescent="0.2">
      <c r="A1959" s="366">
        <v>10219</v>
      </c>
      <c r="B1959" s="34" t="s">
        <v>16273</v>
      </c>
      <c r="C1959" s="370" t="s">
        <v>779</v>
      </c>
      <c r="D1959" s="588">
        <f t="shared" si="40"/>
        <v>62.34</v>
      </c>
      <c r="I1959" s="367">
        <v>60.82</v>
      </c>
      <c r="J1959" s="367"/>
      <c r="L1959" s="585" t="s">
        <v>3874</v>
      </c>
      <c r="M1959" s="586">
        <f>IFERROR(VLOOKUP(L1959,REAJUSTE!$O:$R,4,FALSE),"")</f>
        <v>1.0249999999999999</v>
      </c>
    </row>
    <row r="1960" spans="1:13" ht="24.95" customHeight="1" x14ac:dyDescent="0.2">
      <c r="A1960" s="366">
        <v>10224</v>
      </c>
      <c r="B1960" s="34" t="s">
        <v>16274</v>
      </c>
      <c r="C1960" s="370" t="s">
        <v>779</v>
      </c>
      <c r="D1960" s="588">
        <f t="shared" si="40"/>
        <v>71.239999999999995</v>
      </c>
      <c r="I1960" s="367">
        <v>69.5</v>
      </c>
      <c r="J1960" s="367"/>
      <c r="L1960" s="585" t="s">
        <v>3874</v>
      </c>
      <c r="M1960" s="586">
        <f>IFERROR(VLOOKUP(L1960,REAJUSTE!$O:$R,4,FALSE),"")</f>
        <v>1.0249999999999999</v>
      </c>
    </row>
    <row r="1961" spans="1:13" ht="24.95" customHeight="1" x14ac:dyDescent="0.2">
      <c r="A1961" s="366">
        <v>10230</v>
      </c>
      <c r="B1961" s="34" t="s">
        <v>16275</v>
      </c>
      <c r="C1961" s="370" t="s">
        <v>779</v>
      </c>
      <c r="D1961" s="588">
        <f t="shared" si="40"/>
        <v>69.34</v>
      </c>
      <c r="I1961" s="367">
        <v>67.650000000000006</v>
      </c>
      <c r="J1961" s="367"/>
      <c r="L1961" s="585" t="s">
        <v>3874</v>
      </c>
      <c r="M1961" s="586">
        <f>IFERROR(VLOOKUP(L1961,REAJUSTE!$O:$R,4,FALSE),"")</f>
        <v>1.0249999999999999</v>
      </c>
    </row>
    <row r="1962" spans="1:13" ht="24.95" customHeight="1" x14ac:dyDescent="0.2">
      <c r="A1962" s="366">
        <v>10235</v>
      </c>
      <c r="B1962" s="34" t="s">
        <v>16276</v>
      </c>
      <c r="C1962" s="370" t="s">
        <v>779</v>
      </c>
      <c r="D1962" s="588">
        <f t="shared" si="40"/>
        <v>83.96</v>
      </c>
      <c r="I1962" s="367">
        <v>81.91</v>
      </c>
      <c r="J1962" s="367"/>
      <c r="L1962" s="585" t="s">
        <v>3874</v>
      </c>
      <c r="M1962" s="586">
        <f>IFERROR(VLOOKUP(L1962,REAJUSTE!$O:$R,4,FALSE),"")</f>
        <v>1.0249999999999999</v>
      </c>
    </row>
    <row r="1963" spans="1:13" ht="24.95" customHeight="1" x14ac:dyDescent="0.2">
      <c r="A1963" s="366">
        <v>10220</v>
      </c>
      <c r="B1963" s="34" t="s">
        <v>16277</v>
      </c>
      <c r="C1963" s="370" t="s">
        <v>779</v>
      </c>
      <c r="D1963" s="588">
        <f t="shared" si="40"/>
        <v>119.61</v>
      </c>
      <c r="I1963" s="367">
        <v>116.69</v>
      </c>
      <c r="J1963" s="367"/>
      <c r="L1963" s="585" t="s">
        <v>3874</v>
      </c>
      <c r="M1963" s="586">
        <f>IFERROR(VLOOKUP(L1963,REAJUSTE!$O:$R,4,FALSE),"")</f>
        <v>1.0249999999999999</v>
      </c>
    </row>
    <row r="1964" spans="1:13" ht="24.95" customHeight="1" x14ac:dyDescent="0.2">
      <c r="A1964" s="366">
        <v>10225</v>
      </c>
      <c r="B1964" s="34" t="s">
        <v>16278</v>
      </c>
      <c r="C1964" s="370" t="s">
        <v>779</v>
      </c>
      <c r="D1964" s="588">
        <f t="shared" si="40"/>
        <v>131.28</v>
      </c>
      <c r="I1964" s="367">
        <v>128.08000000000001</v>
      </c>
      <c r="J1964" s="367"/>
      <c r="L1964" s="585" t="s">
        <v>3874</v>
      </c>
      <c r="M1964" s="586">
        <f>IFERROR(VLOOKUP(L1964,REAJUSTE!$O:$R,4,FALSE),"")</f>
        <v>1.0249999999999999</v>
      </c>
    </row>
    <row r="1965" spans="1:13" ht="24.95" customHeight="1" x14ac:dyDescent="0.2">
      <c r="A1965" s="366">
        <v>10231</v>
      </c>
      <c r="B1965" s="34" t="s">
        <v>16279</v>
      </c>
      <c r="C1965" s="370" t="s">
        <v>779</v>
      </c>
      <c r="D1965" s="588">
        <f t="shared" si="40"/>
        <v>127.38</v>
      </c>
      <c r="I1965" s="367">
        <v>124.27</v>
      </c>
      <c r="J1965" s="367"/>
      <c r="L1965" s="585" t="s">
        <v>3874</v>
      </c>
      <c r="M1965" s="586">
        <f>IFERROR(VLOOKUP(L1965,REAJUSTE!$O:$R,4,FALSE),"")</f>
        <v>1.0249999999999999</v>
      </c>
    </row>
    <row r="1966" spans="1:13" ht="24.95" customHeight="1" x14ac:dyDescent="0.2">
      <c r="A1966" s="366">
        <v>10236</v>
      </c>
      <c r="B1966" s="34" t="s">
        <v>16280</v>
      </c>
      <c r="C1966" s="370" t="s">
        <v>779</v>
      </c>
      <c r="D1966" s="588">
        <f t="shared" si="40"/>
        <v>155.19999999999999</v>
      </c>
      <c r="I1966" s="367">
        <v>151.41</v>
      </c>
      <c r="J1966" s="367"/>
      <c r="L1966" s="585" t="s">
        <v>3874</v>
      </c>
      <c r="M1966" s="586">
        <f>IFERROR(VLOOKUP(L1966,REAJUSTE!$O:$R,4,FALSE),"")</f>
        <v>1.0249999999999999</v>
      </c>
    </row>
    <row r="1967" spans="1:13" ht="24.95" customHeight="1" x14ac:dyDescent="0.2">
      <c r="A1967" s="366">
        <v>10221</v>
      </c>
      <c r="B1967" s="34" t="s">
        <v>16281</v>
      </c>
      <c r="C1967" s="370" t="s">
        <v>779</v>
      </c>
      <c r="D1967" s="588">
        <f t="shared" si="40"/>
        <v>197.37</v>
      </c>
      <c r="I1967" s="367">
        <v>192.56</v>
      </c>
      <c r="J1967" s="367"/>
      <c r="L1967" s="585" t="s">
        <v>3874</v>
      </c>
      <c r="M1967" s="586">
        <f>IFERROR(VLOOKUP(L1967,REAJUSTE!$O:$R,4,FALSE),"")</f>
        <v>1.0249999999999999</v>
      </c>
    </row>
    <row r="1968" spans="1:13" ht="24.95" customHeight="1" x14ac:dyDescent="0.2">
      <c r="A1968" s="366">
        <v>10226</v>
      </c>
      <c r="B1968" s="34" t="s">
        <v>16282</v>
      </c>
      <c r="C1968" s="370" t="s">
        <v>779</v>
      </c>
      <c r="D1968" s="588">
        <f t="shared" si="40"/>
        <v>204.21</v>
      </c>
      <c r="I1968" s="367">
        <v>199.23</v>
      </c>
      <c r="J1968" s="367"/>
      <c r="L1968" s="585" t="s">
        <v>3874</v>
      </c>
      <c r="M1968" s="586">
        <f>IFERROR(VLOOKUP(L1968,REAJUSTE!$O:$R,4,FALSE),"")</f>
        <v>1.0249999999999999</v>
      </c>
    </row>
    <row r="1969" spans="1:13" ht="24.95" customHeight="1" x14ac:dyDescent="0.2">
      <c r="A1969" s="366">
        <v>10232</v>
      </c>
      <c r="B1969" s="34" t="s">
        <v>16283</v>
      </c>
      <c r="C1969" s="370" t="s">
        <v>779</v>
      </c>
      <c r="D1969" s="588">
        <f t="shared" si="40"/>
        <v>186.79</v>
      </c>
      <c r="I1969" s="367">
        <v>182.23</v>
      </c>
      <c r="J1969" s="367"/>
      <c r="L1969" s="585" t="s">
        <v>3874</v>
      </c>
      <c r="M1969" s="586">
        <f>IFERROR(VLOOKUP(L1969,REAJUSTE!$O:$R,4,FALSE),"")</f>
        <v>1.0249999999999999</v>
      </c>
    </row>
    <row r="1970" spans="1:13" ht="24.95" customHeight="1" x14ac:dyDescent="0.2">
      <c r="A1970" s="366">
        <v>10237</v>
      </c>
      <c r="B1970" s="34" t="s">
        <v>16284</v>
      </c>
      <c r="C1970" s="370" t="s">
        <v>779</v>
      </c>
      <c r="D1970" s="588">
        <f t="shared" si="40"/>
        <v>251.87</v>
      </c>
      <c r="I1970" s="367">
        <v>245.73</v>
      </c>
      <c r="J1970" s="367"/>
      <c r="L1970" s="585" t="s">
        <v>3874</v>
      </c>
      <c r="M1970" s="586">
        <f>IFERROR(VLOOKUP(L1970,REAJUSTE!$O:$R,4,FALSE),"")</f>
        <v>1.0249999999999999</v>
      </c>
    </row>
    <row r="1971" spans="1:13" ht="24.95" customHeight="1" x14ac:dyDescent="0.2">
      <c r="A1971" s="366">
        <v>10240</v>
      </c>
      <c r="B1971" s="34" t="s">
        <v>16285</v>
      </c>
      <c r="C1971" s="370" t="s">
        <v>779</v>
      </c>
      <c r="D1971" s="588">
        <f t="shared" si="40"/>
        <v>279.87</v>
      </c>
      <c r="I1971" s="367">
        <v>273.04000000000002</v>
      </c>
      <c r="J1971" s="367"/>
      <c r="L1971" s="585" t="s">
        <v>3874</v>
      </c>
      <c r="M1971" s="586">
        <f>IFERROR(VLOOKUP(L1971,REAJUSTE!$O:$R,4,FALSE),"")</f>
        <v>1.0249999999999999</v>
      </c>
    </row>
    <row r="1972" spans="1:13" ht="24.95" customHeight="1" x14ac:dyDescent="0.2">
      <c r="A1972" s="366">
        <v>10222</v>
      </c>
      <c r="B1972" s="34" t="s">
        <v>16286</v>
      </c>
      <c r="C1972" s="370" t="s">
        <v>779</v>
      </c>
      <c r="D1972" s="588">
        <f t="shared" si="40"/>
        <v>293.56</v>
      </c>
      <c r="I1972" s="367">
        <v>286.39999999999998</v>
      </c>
      <c r="J1972" s="367"/>
      <c r="L1972" s="585" t="s">
        <v>3874</v>
      </c>
      <c r="M1972" s="586">
        <f>IFERROR(VLOOKUP(L1972,REAJUSTE!$O:$R,4,FALSE),"")</f>
        <v>1.0249999999999999</v>
      </c>
    </row>
    <row r="1973" spans="1:13" ht="24.95" customHeight="1" x14ac:dyDescent="0.2">
      <c r="A1973" s="366">
        <v>10227</v>
      </c>
      <c r="B1973" s="34" t="s">
        <v>16287</v>
      </c>
      <c r="C1973" s="370" t="s">
        <v>779</v>
      </c>
      <c r="D1973" s="588">
        <f t="shared" si="40"/>
        <v>285.29000000000002</v>
      </c>
      <c r="I1973" s="367">
        <v>278.33</v>
      </c>
      <c r="J1973" s="367"/>
      <c r="L1973" s="585" t="s">
        <v>3874</v>
      </c>
      <c r="M1973" s="586">
        <f>IFERROR(VLOOKUP(L1973,REAJUSTE!$O:$R,4,FALSE),"")</f>
        <v>1.0249999999999999</v>
      </c>
    </row>
    <row r="1974" spans="1:13" ht="24.95" customHeight="1" x14ac:dyDescent="0.2">
      <c r="A1974" s="366">
        <v>10233</v>
      </c>
      <c r="B1974" s="34" t="s">
        <v>16288</v>
      </c>
      <c r="C1974" s="370" t="s">
        <v>779</v>
      </c>
      <c r="D1974" s="588">
        <f t="shared" si="40"/>
        <v>281.67</v>
      </c>
      <c r="I1974" s="367">
        <v>274.8</v>
      </c>
      <c r="J1974" s="367"/>
      <c r="L1974" s="585" t="s">
        <v>3874</v>
      </c>
      <c r="M1974" s="586">
        <f>IFERROR(VLOOKUP(L1974,REAJUSTE!$O:$R,4,FALSE),"")</f>
        <v>1.0249999999999999</v>
      </c>
    </row>
    <row r="1975" spans="1:13" ht="24.95" customHeight="1" x14ac:dyDescent="0.2">
      <c r="A1975" s="366">
        <v>10238</v>
      </c>
      <c r="B1975" s="34" t="s">
        <v>16289</v>
      </c>
      <c r="C1975" s="370" t="s">
        <v>779</v>
      </c>
      <c r="D1975" s="588">
        <f t="shared" si="40"/>
        <v>340.93</v>
      </c>
      <c r="I1975" s="367">
        <v>332.61</v>
      </c>
      <c r="J1975" s="367"/>
      <c r="L1975" s="585" t="s">
        <v>3874</v>
      </c>
      <c r="M1975" s="586">
        <f>IFERROR(VLOOKUP(L1975,REAJUSTE!$O:$R,4,FALSE),"")</f>
        <v>1.0249999999999999</v>
      </c>
    </row>
    <row r="1976" spans="1:13" ht="24.95" customHeight="1" x14ac:dyDescent="0.2">
      <c r="A1976" s="366">
        <v>10241</v>
      </c>
      <c r="B1976" s="34" t="s">
        <v>16290</v>
      </c>
      <c r="C1976" s="370" t="s">
        <v>779</v>
      </c>
      <c r="D1976" s="588">
        <f t="shared" si="40"/>
        <v>396.9</v>
      </c>
      <c r="I1976" s="367">
        <v>387.22</v>
      </c>
      <c r="J1976" s="367"/>
      <c r="L1976" s="585" t="s">
        <v>3874</v>
      </c>
      <c r="M1976" s="586">
        <f>IFERROR(VLOOKUP(L1976,REAJUSTE!$O:$R,4,FALSE),"")</f>
        <v>1.0249999999999999</v>
      </c>
    </row>
    <row r="1977" spans="1:13" ht="24.95" customHeight="1" x14ac:dyDescent="0.2">
      <c r="A1977" s="366">
        <v>10223</v>
      </c>
      <c r="B1977" s="34" t="s">
        <v>16291</v>
      </c>
      <c r="C1977" s="370" t="s">
        <v>779</v>
      </c>
      <c r="D1977" s="588">
        <f t="shared" si="40"/>
        <v>417.08</v>
      </c>
      <c r="I1977" s="367">
        <v>406.91</v>
      </c>
      <c r="J1977" s="367"/>
      <c r="L1977" s="585" t="s">
        <v>3874</v>
      </c>
      <c r="M1977" s="586">
        <f>IFERROR(VLOOKUP(L1977,REAJUSTE!$O:$R,4,FALSE),"")</f>
        <v>1.0249999999999999</v>
      </c>
    </row>
    <row r="1978" spans="1:13" ht="24.95" customHeight="1" x14ac:dyDescent="0.2">
      <c r="A1978" s="366">
        <v>10228</v>
      </c>
      <c r="B1978" s="34" t="s">
        <v>16292</v>
      </c>
      <c r="C1978" s="370" t="s">
        <v>779</v>
      </c>
      <c r="D1978" s="588">
        <f t="shared" si="40"/>
        <v>429.13</v>
      </c>
      <c r="I1978" s="367">
        <v>418.66</v>
      </c>
      <c r="J1978" s="367"/>
      <c r="L1978" s="585" t="s">
        <v>3874</v>
      </c>
      <c r="M1978" s="586">
        <f>IFERROR(VLOOKUP(L1978,REAJUSTE!$O:$R,4,FALSE),"")</f>
        <v>1.0249999999999999</v>
      </c>
    </row>
    <row r="1979" spans="1:13" ht="24.95" customHeight="1" x14ac:dyDescent="0.2">
      <c r="A1979" s="366">
        <v>10234</v>
      </c>
      <c r="B1979" s="34" t="s">
        <v>16293</v>
      </c>
      <c r="C1979" s="370" t="s">
        <v>779</v>
      </c>
      <c r="D1979" s="588">
        <f t="shared" si="40"/>
        <v>412.16</v>
      </c>
      <c r="I1979" s="367">
        <v>402.11</v>
      </c>
      <c r="J1979" s="367"/>
      <c r="L1979" s="585" t="s">
        <v>3874</v>
      </c>
      <c r="M1979" s="586">
        <f>IFERROR(VLOOKUP(L1979,REAJUSTE!$O:$R,4,FALSE),"")</f>
        <v>1.0249999999999999</v>
      </c>
    </row>
    <row r="1980" spans="1:13" ht="24.95" customHeight="1" x14ac:dyDescent="0.2">
      <c r="A1980" s="366">
        <v>10239</v>
      </c>
      <c r="B1980" s="34" t="s">
        <v>16294</v>
      </c>
      <c r="C1980" s="370" t="s">
        <v>779</v>
      </c>
      <c r="D1980" s="588">
        <f t="shared" si="40"/>
        <v>519.02</v>
      </c>
      <c r="I1980" s="367">
        <v>506.36</v>
      </c>
      <c r="J1980" s="367"/>
      <c r="L1980" s="585" t="s">
        <v>3874</v>
      </c>
      <c r="M1980" s="586">
        <f>IFERROR(VLOOKUP(L1980,REAJUSTE!$O:$R,4,FALSE),"")</f>
        <v>1.0249999999999999</v>
      </c>
    </row>
    <row r="1981" spans="1:13" ht="24.95" customHeight="1" x14ac:dyDescent="0.2">
      <c r="A1981" s="366">
        <v>10242</v>
      </c>
      <c r="B1981" s="34" t="s">
        <v>16295</v>
      </c>
      <c r="C1981" s="370" t="s">
        <v>779</v>
      </c>
      <c r="D1981" s="588">
        <f t="shared" si="40"/>
        <v>559.73</v>
      </c>
      <c r="I1981" s="367">
        <v>546.08000000000004</v>
      </c>
      <c r="J1981" s="367"/>
      <c r="L1981" s="585" t="s">
        <v>3874</v>
      </c>
      <c r="M1981" s="586">
        <f>IFERROR(VLOOKUP(L1981,REAJUSTE!$O:$R,4,FALSE),"")</f>
        <v>1.0249999999999999</v>
      </c>
    </row>
    <row r="1982" spans="1:13" ht="24.95" customHeight="1" x14ac:dyDescent="0.2">
      <c r="A1982" s="366">
        <v>10209</v>
      </c>
      <c r="B1982" s="34" t="s">
        <v>16296</v>
      </c>
      <c r="C1982" s="370" t="s">
        <v>779</v>
      </c>
      <c r="D1982" s="588">
        <f t="shared" si="40"/>
        <v>26.97</v>
      </c>
      <c r="I1982" s="367">
        <v>26.31</v>
      </c>
      <c r="J1982" s="367"/>
      <c r="L1982" s="585" t="s">
        <v>3874</v>
      </c>
      <c r="M1982" s="586">
        <f>IFERROR(VLOOKUP(L1982,REAJUSTE!$O:$R,4,FALSE),"")</f>
        <v>1.0249999999999999</v>
      </c>
    </row>
    <row r="1983" spans="1:13" ht="24.95" customHeight="1" x14ac:dyDescent="0.2">
      <c r="A1983" s="366">
        <v>10213</v>
      </c>
      <c r="B1983" s="34" t="s">
        <v>16297</v>
      </c>
      <c r="C1983" s="370" t="s">
        <v>779</v>
      </c>
      <c r="D1983" s="588">
        <f t="shared" si="40"/>
        <v>25.78</v>
      </c>
      <c r="I1983" s="367">
        <v>25.15</v>
      </c>
      <c r="J1983" s="367"/>
      <c r="L1983" s="585" t="s">
        <v>3874</v>
      </c>
      <c r="M1983" s="586">
        <f>IFERROR(VLOOKUP(L1983,REAJUSTE!$O:$R,4,FALSE),"")</f>
        <v>1.0249999999999999</v>
      </c>
    </row>
    <row r="1984" spans="1:13" ht="24.95" customHeight="1" x14ac:dyDescent="0.2">
      <c r="A1984" s="366">
        <v>10210</v>
      </c>
      <c r="B1984" s="34" t="s">
        <v>16298</v>
      </c>
      <c r="C1984" s="370" t="s">
        <v>779</v>
      </c>
      <c r="D1984" s="588">
        <f t="shared" si="40"/>
        <v>33.270000000000003</v>
      </c>
      <c r="I1984" s="367">
        <v>32.46</v>
      </c>
      <c r="J1984" s="367"/>
      <c r="L1984" s="585" t="s">
        <v>3874</v>
      </c>
      <c r="M1984" s="586">
        <f>IFERROR(VLOOKUP(L1984,REAJUSTE!$O:$R,4,FALSE),"")</f>
        <v>1.0249999999999999</v>
      </c>
    </row>
    <row r="1985" spans="1:13" ht="24.95" customHeight="1" x14ac:dyDescent="0.2">
      <c r="A1985" s="366">
        <v>10214</v>
      </c>
      <c r="B1985" s="34" t="s">
        <v>16299</v>
      </c>
      <c r="C1985" s="370" t="s">
        <v>779</v>
      </c>
      <c r="D1985" s="588">
        <f t="shared" si="40"/>
        <v>34.26</v>
      </c>
      <c r="I1985" s="367">
        <v>33.42</v>
      </c>
      <c r="J1985" s="367"/>
      <c r="L1985" s="585" t="s">
        <v>3874</v>
      </c>
      <c r="M1985" s="586">
        <f>IFERROR(VLOOKUP(L1985,REAJUSTE!$O:$R,4,FALSE),"")</f>
        <v>1.0249999999999999</v>
      </c>
    </row>
    <row r="1986" spans="1:13" ht="24.95" customHeight="1" x14ac:dyDescent="0.2">
      <c r="A1986" s="366">
        <v>10211</v>
      </c>
      <c r="B1986" s="34" t="s">
        <v>16300</v>
      </c>
      <c r="C1986" s="370" t="s">
        <v>779</v>
      </c>
      <c r="D1986" s="588">
        <f t="shared" si="40"/>
        <v>39.94</v>
      </c>
      <c r="I1986" s="367">
        <v>38.97</v>
      </c>
      <c r="J1986" s="367"/>
      <c r="L1986" s="585" t="s">
        <v>3874</v>
      </c>
      <c r="M1986" s="586">
        <f>IFERROR(VLOOKUP(L1986,REAJUSTE!$O:$R,4,FALSE),"")</f>
        <v>1.0249999999999999</v>
      </c>
    </row>
    <row r="1987" spans="1:13" ht="24.95" customHeight="1" x14ac:dyDescent="0.2">
      <c r="A1987" s="366">
        <v>10215</v>
      </c>
      <c r="B1987" s="34" t="s">
        <v>16301</v>
      </c>
      <c r="C1987" s="370" t="s">
        <v>5</v>
      </c>
      <c r="D1987" s="588">
        <f t="shared" si="40"/>
        <v>44.1</v>
      </c>
      <c r="I1987" s="367">
        <v>43.02</v>
      </c>
      <c r="J1987" s="367"/>
      <c r="L1987" s="585" t="s">
        <v>3874</v>
      </c>
      <c r="M1987" s="586">
        <f>IFERROR(VLOOKUP(L1987,REAJUSTE!$O:$R,4,FALSE),"")</f>
        <v>1.0249999999999999</v>
      </c>
    </row>
    <row r="1988" spans="1:13" ht="24.95" customHeight="1" x14ac:dyDescent="0.2">
      <c r="A1988" s="366">
        <v>10212</v>
      </c>
      <c r="B1988" s="34" t="s">
        <v>16302</v>
      </c>
      <c r="C1988" s="370" t="s">
        <v>779</v>
      </c>
      <c r="D1988" s="588">
        <f t="shared" si="40"/>
        <v>61.54</v>
      </c>
      <c r="I1988" s="367">
        <v>60.04</v>
      </c>
      <c r="J1988" s="367"/>
      <c r="L1988" s="585" t="s">
        <v>3874</v>
      </c>
      <c r="M1988" s="586">
        <f>IFERROR(VLOOKUP(L1988,REAJUSTE!$O:$R,4,FALSE),"")</f>
        <v>1.0249999999999999</v>
      </c>
    </row>
    <row r="1989" spans="1:13" ht="24.95" customHeight="1" x14ac:dyDescent="0.2">
      <c r="A1989" s="366">
        <v>10216</v>
      </c>
      <c r="B1989" s="34" t="s">
        <v>16303</v>
      </c>
      <c r="C1989" s="370" t="s">
        <v>5</v>
      </c>
      <c r="D1989" s="588">
        <f t="shared" si="40"/>
        <v>62.75</v>
      </c>
      <c r="I1989" s="367">
        <v>61.22</v>
      </c>
      <c r="J1989" s="367"/>
      <c r="L1989" s="585" t="s">
        <v>3874</v>
      </c>
      <c r="M1989" s="586">
        <f>IFERROR(VLOOKUP(L1989,REAJUSTE!$O:$R,4,FALSE),"")</f>
        <v>1.0249999999999999</v>
      </c>
    </row>
    <row r="1990" spans="1:13" ht="24.95" customHeight="1" x14ac:dyDescent="0.2">
      <c r="A1990" s="366">
        <v>10304</v>
      </c>
      <c r="B1990" s="34" t="s">
        <v>16304</v>
      </c>
      <c r="C1990" s="370" t="s">
        <v>16013</v>
      </c>
      <c r="D1990" s="588">
        <f t="shared" si="40"/>
        <v>55.66</v>
      </c>
      <c r="I1990" s="367">
        <v>54.3</v>
      </c>
      <c r="J1990" s="367"/>
      <c r="L1990" s="585" t="s">
        <v>3874</v>
      </c>
      <c r="M1990" s="586">
        <f>IFERROR(VLOOKUP(L1990,REAJUSTE!$O:$R,4,FALSE),"")</f>
        <v>1.0249999999999999</v>
      </c>
    </row>
    <row r="1991" spans="1:13" ht="24.95" customHeight="1" x14ac:dyDescent="0.2">
      <c r="A1991" s="366">
        <v>10813</v>
      </c>
      <c r="B1991" s="34" t="s">
        <v>16305</v>
      </c>
      <c r="C1991" s="370" t="s">
        <v>779</v>
      </c>
      <c r="D1991" s="588">
        <f t="shared" si="40"/>
        <v>9.3699999999999992</v>
      </c>
      <c r="I1991" s="367">
        <v>9.14</v>
      </c>
      <c r="J1991" s="367"/>
      <c r="L1991" s="585" t="s">
        <v>3874</v>
      </c>
      <c r="M1991" s="586">
        <f>IFERROR(VLOOKUP(L1991,REAJUSTE!$O:$R,4,FALSE),"")</f>
        <v>1.0249999999999999</v>
      </c>
    </row>
    <row r="1992" spans="1:13" ht="24.95" customHeight="1" x14ac:dyDescent="0.2">
      <c r="A1992" s="366">
        <v>10661</v>
      </c>
      <c r="B1992" s="34" t="s">
        <v>16306</v>
      </c>
      <c r="C1992" s="370" t="s">
        <v>779</v>
      </c>
      <c r="D1992" s="588">
        <f t="shared" si="40"/>
        <v>25.87</v>
      </c>
      <c r="I1992" s="367">
        <v>25.24</v>
      </c>
      <c r="J1992" s="367"/>
      <c r="L1992" s="585" t="s">
        <v>3874</v>
      </c>
      <c r="M1992" s="586">
        <f>IFERROR(VLOOKUP(L1992,REAJUSTE!$O:$R,4,FALSE),"")</f>
        <v>1.0249999999999999</v>
      </c>
    </row>
    <row r="1993" spans="1:13" ht="24.95" customHeight="1" x14ac:dyDescent="0.2">
      <c r="A1993" s="366">
        <v>10658</v>
      </c>
      <c r="B1993" s="34" t="s">
        <v>16307</v>
      </c>
      <c r="C1993" s="370" t="s">
        <v>779</v>
      </c>
      <c r="D1993" s="588">
        <f t="shared" si="40"/>
        <v>43.55</v>
      </c>
      <c r="I1993" s="367">
        <v>42.49</v>
      </c>
      <c r="J1993" s="367"/>
      <c r="L1993" s="585" t="s">
        <v>3874</v>
      </c>
      <c r="M1993" s="586">
        <f>IFERROR(VLOOKUP(L1993,REAJUSTE!$O:$R,4,FALSE),"")</f>
        <v>1.0249999999999999</v>
      </c>
    </row>
    <row r="1994" spans="1:13" ht="24.95" customHeight="1" x14ac:dyDescent="0.2">
      <c r="A1994" s="366">
        <v>10688</v>
      </c>
      <c r="B1994" s="34" t="s">
        <v>16308</v>
      </c>
      <c r="C1994" s="370" t="s">
        <v>779</v>
      </c>
      <c r="D1994" s="588">
        <f t="shared" si="40"/>
        <v>27.71</v>
      </c>
      <c r="I1994" s="367">
        <v>27.03</v>
      </c>
      <c r="J1994" s="367"/>
      <c r="L1994" s="585" t="s">
        <v>3874</v>
      </c>
      <c r="M1994" s="586">
        <f>IFERROR(VLOOKUP(L1994,REAJUSTE!$O:$R,4,FALSE),"")</f>
        <v>1.0249999999999999</v>
      </c>
    </row>
    <row r="1995" spans="1:13" ht="24.95" customHeight="1" x14ac:dyDescent="0.2">
      <c r="A1995" s="366">
        <v>10687</v>
      </c>
      <c r="B1995" s="34" t="s">
        <v>16309</v>
      </c>
      <c r="C1995" s="370" t="s">
        <v>779</v>
      </c>
      <c r="D1995" s="588">
        <f t="shared" si="40"/>
        <v>12.67</v>
      </c>
      <c r="I1995" s="367">
        <v>12.36</v>
      </c>
      <c r="J1995" s="367"/>
      <c r="L1995" s="585" t="s">
        <v>3874</v>
      </c>
      <c r="M1995" s="586">
        <f>IFERROR(VLOOKUP(L1995,REAJUSTE!$O:$R,4,FALSE),"")</f>
        <v>1.0249999999999999</v>
      </c>
    </row>
    <row r="1996" spans="1:13" ht="24.95" customHeight="1" x14ac:dyDescent="0.2">
      <c r="A1996" s="366">
        <v>10306</v>
      </c>
      <c r="B1996" s="34" t="s">
        <v>16310</v>
      </c>
      <c r="C1996" s="370" t="s">
        <v>16013</v>
      </c>
      <c r="D1996" s="588">
        <f t="shared" si="40"/>
        <v>57.87</v>
      </c>
      <c r="I1996" s="367">
        <v>56.46</v>
      </c>
      <c r="J1996" s="367"/>
      <c r="L1996" s="585" t="s">
        <v>3874</v>
      </c>
      <c r="M1996" s="586">
        <f>IFERROR(VLOOKUP(L1996,REAJUSTE!$O:$R,4,FALSE),"")</f>
        <v>1.0249999999999999</v>
      </c>
    </row>
    <row r="1997" spans="1:13" ht="24.95" customHeight="1" x14ac:dyDescent="0.2">
      <c r="A1997" s="366">
        <v>10307</v>
      </c>
      <c r="B1997" s="34" t="s">
        <v>16311</v>
      </c>
      <c r="C1997" s="370" t="s">
        <v>16013</v>
      </c>
      <c r="D1997" s="588">
        <f t="shared" si="40"/>
        <v>75.28</v>
      </c>
      <c r="I1997" s="367">
        <v>73.44</v>
      </c>
      <c r="J1997" s="367"/>
      <c r="L1997" s="585" t="s">
        <v>3874</v>
      </c>
      <c r="M1997" s="586">
        <f>IFERROR(VLOOKUP(L1997,REAJUSTE!$O:$R,4,FALSE),"")</f>
        <v>1.0249999999999999</v>
      </c>
    </row>
    <row r="1998" spans="1:13" ht="24.95" customHeight="1" x14ac:dyDescent="0.2">
      <c r="A1998" s="366">
        <v>10308</v>
      </c>
      <c r="B1998" s="34" t="s">
        <v>16312</v>
      </c>
      <c r="C1998" s="370" t="s">
        <v>16013</v>
      </c>
      <c r="D1998" s="588">
        <f t="shared" si="40"/>
        <v>63.22</v>
      </c>
      <c r="I1998" s="367">
        <v>61.68</v>
      </c>
      <c r="J1998" s="367"/>
      <c r="L1998" s="585" t="s">
        <v>3874</v>
      </c>
      <c r="M1998" s="586">
        <f>IFERROR(VLOOKUP(L1998,REAJUSTE!$O:$R,4,FALSE),"")</f>
        <v>1.0249999999999999</v>
      </c>
    </row>
    <row r="1999" spans="1:13" ht="24.95" customHeight="1" x14ac:dyDescent="0.2">
      <c r="A1999" s="366">
        <v>10648</v>
      </c>
      <c r="B1999" s="34" t="s">
        <v>16313</v>
      </c>
      <c r="C1999" s="370" t="s">
        <v>15307</v>
      </c>
      <c r="D1999" s="588">
        <f t="shared" si="40"/>
        <v>28.94</v>
      </c>
      <c r="I1999" s="367">
        <v>28.23</v>
      </c>
      <c r="J1999" s="367"/>
      <c r="L1999" s="585" t="s">
        <v>3874</v>
      </c>
      <c r="M1999" s="586">
        <f>IFERROR(VLOOKUP(L1999,REAJUSTE!$O:$R,4,FALSE),"")</f>
        <v>1.0249999999999999</v>
      </c>
    </row>
    <row r="2000" spans="1:13" ht="24.95" customHeight="1" x14ac:dyDescent="0.2">
      <c r="A2000" s="366">
        <v>10631</v>
      </c>
      <c r="B2000" s="34" t="s">
        <v>16314</v>
      </c>
      <c r="C2000" s="370" t="s">
        <v>15307</v>
      </c>
      <c r="D2000" s="588">
        <f t="shared" si="40"/>
        <v>47.72</v>
      </c>
      <c r="I2000" s="367">
        <v>46.56</v>
      </c>
      <c r="J2000" s="367"/>
      <c r="L2000" s="585" t="s">
        <v>3874</v>
      </c>
      <c r="M2000" s="586">
        <f>IFERROR(VLOOKUP(L2000,REAJUSTE!$O:$R,4,FALSE),"")</f>
        <v>1.0249999999999999</v>
      </c>
    </row>
    <row r="2001" spans="1:13" ht="24.95" customHeight="1" x14ac:dyDescent="0.2">
      <c r="A2001" s="366">
        <v>10690</v>
      </c>
      <c r="B2001" s="34" t="s">
        <v>16315</v>
      </c>
      <c r="C2001" s="370" t="s">
        <v>779</v>
      </c>
      <c r="D2001" s="588">
        <f t="shared" si="40"/>
        <v>21.07</v>
      </c>
      <c r="I2001" s="367">
        <v>20.56</v>
      </c>
      <c r="J2001" s="367"/>
      <c r="L2001" s="585" t="s">
        <v>3874</v>
      </c>
      <c r="M2001" s="586">
        <f>IFERROR(VLOOKUP(L2001,REAJUSTE!$O:$R,4,FALSE),"")</f>
        <v>1.0249999999999999</v>
      </c>
    </row>
    <row r="2002" spans="1:13" ht="24.95" customHeight="1" x14ac:dyDescent="0.2">
      <c r="A2002" s="366">
        <v>10752</v>
      </c>
      <c r="B2002" s="34" t="s">
        <v>16316</v>
      </c>
      <c r="C2002" s="370" t="s">
        <v>779</v>
      </c>
      <c r="D2002" s="588">
        <f t="shared" si="40"/>
        <v>2.08</v>
      </c>
      <c r="I2002" s="367">
        <v>2.0299999999999998</v>
      </c>
      <c r="J2002" s="367"/>
      <c r="L2002" s="585" t="s">
        <v>3874</v>
      </c>
      <c r="M2002" s="586">
        <f>IFERROR(VLOOKUP(L2002,REAJUSTE!$O:$R,4,FALSE),"")</f>
        <v>1.0249999999999999</v>
      </c>
    </row>
    <row r="2003" spans="1:13" ht="24.95" customHeight="1" x14ac:dyDescent="0.2">
      <c r="A2003" s="366">
        <v>10753</v>
      </c>
      <c r="B2003" s="34" t="s">
        <v>16317</v>
      </c>
      <c r="C2003" s="370" t="s">
        <v>779</v>
      </c>
      <c r="D2003" s="588">
        <f t="shared" ref="D2003:D2031" si="41">IFERROR(ROUND(I2003*M2003,2),"")</f>
        <v>2.4700000000000002</v>
      </c>
      <c r="I2003" s="367">
        <v>2.41</v>
      </c>
      <c r="J2003" s="367"/>
      <c r="L2003" s="585" t="s">
        <v>3874</v>
      </c>
      <c r="M2003" s="586">
        <f>IFERROR(VLOOKUP(L2003,REAJUSTE!$O:$R,4,FALSE),"")</f>
        <v>1.0249999999999999</v>
      </c>
    </row>
    <row r="2004" spans="1:13" ht="24.95" customHeight="1" x14ac:dyDescent="0.2">
      <c r="A2004" s="366">
        <v>10754</v>
      </c>
      <c r="B2004" s="34" t="s">
        <v>16318</v>
      </c>
      <c r="C2004" s="370" t="s">
        <v>779</v>
      </c>
      <c r="D2004" s="588">
        <f t="shared" si="41"/>
        <v>5.86</v>
      </c>
      <c r="I2004" s="367">
        <v>5.72</v>
      </c>
      <c r="J2004" s="367"/>
      <c r="L2004" s="585" t="s">
        <v>3874</v>
      </c>
      <c r="M2004" s="586">
        <f>IFERROR(VLOOKUP(L2004,REAJUSTE!$O:$R,4,FALSE),"")</f>
        <v>1.0249999999999999</v>
      </c>
    </row>
    <row r="2005" spans="1:13" ht="24.95" customHeight="1" x14ac:dyDescent="0.2">
      <c r="A2005" s="366">
        <v>10303</v>
      </c>
      <c r="B2005" s="34" t="s">
        <v>16319</v>
      </c>
      <c r="C2005" s="370" t="s">
        <v>779</v>
      </c>
      <c r="D2005" s="588">
        <f t="shared" si="41"/>
        <v>12.67</v>
      </c>
      <c r="I2005" s="367">
        <v>12.36</v>
      </c>
      <c r="J2005" s="367"/>
      <c r="L2005" s="585" t="s">
        <v>3874</v>
      </c>
      <c r="M2005" s="586">
        <f>IFERROR(VLOOKUP(L2005,REAJUSTE!$O:$R,4,FALSE),"")</f>
        <v>1.0249999999999999</v>
      </c>
    </row>
    <row r="2006" spans="1:13" ht="24.95" customHeight="1" x14ac:dyDescent="0.2">
      <c r="A2006" s="366">
        <v>10684</v>
      </c>
      <c r="B2006" s="34" t="s">
        <v>16320</v>
      </c>
      <c r="C2006" s="370" t="s">
        <v>779</v>
      </c>
      <c r="D2006" s="588">
        <f t="shared" si="41"/>
        <v>2.31</v>
      </c>
      <c r="I2006" s="367">
        <v>2.25</v>
      </c>
      <c r="J2006" s="367"/>
      <c r="L2006" s="585" t="s">
        <v>3874</v>
      </c>
      <c r="M2006" s="586">
        <f>IFERROR(VLOOKUP(L2006,REAJUSTE!$O:$R,4,FALSE),"")</f>
        <v>1.0249999999999999</v>
      </c>
    </row>
    <row r="2007" spans="1:13" ht="24.95" customHeight="1" x14ac:dyDescent="0.2">
      <c r="A2007" s="366">
        <v>10682</v>
      </c>
      <c r="B2007" s="34" t="s">
        <v>16321</v>
      </c>
      <c r="C2007" s="370" t="s">
        <v>779</v>
      </c>
      <c r="D2007" s="588">
        <f t="shared" si="41"/>
        <v>2.59</v>
      </c>
      <c r="I2007" s="367">
        <v>2.5299999999999998</v>
      </c>
      <c r="J2007" s="367"/>
      <c r="L2007" s="585" t="s">
        <v>3874</v>
      </c>
      <c r="M2007" s="586">
        <f>IFERROR(VLOOKUP(L2007,REAJUSTE!$O:$R,4,FALSE),"")</f>
        <v>1.0249999999999999</v>
      </c>
    </row>
    <row r="2008" spans="1:13" ht="24.95" customHeight="1" x14ac:dyDescent="0.2">
      <c r="A2008" s="366">
        <v>10683</v>
      </c>
      <c r="B2008" s="34" t="s">
        <v>16322</v>
      </c>
      <c r="C2008" s="370" t="s">
        <v>779</v>
      </c>
      <c r="D2008" s="588">
        <f t="shared" si="41"/>
        <v>4.57</v>
      </c>
      <c r="I2008" s="367">
        <v>4.46</v>
      </c>
      <c r="J2008" s="367"/>
      <c r="L2008" s="585" t="s">
        <v>3874</v>
      </c>
      <c r="M2008" s="586">
        <f>IFERROR(VLOOKUP(L2008,REAJUSTE!$O:$R,4,FALSE),"")</f>
        <v>1.0249999999999999</v>
      </c>
    </row>
    <row r="2009" spans="1:13" ht="24.95" customHeight="1" x14ac:dyDescent="0.2">
      <c r="A2009" s="366">
        <v>10258</v>
      </c>
      <c r="B2009" s="34" t="s">
        <v>16323</v>
      </c>
      <c r="C2009" s="370" t="s">
        <v>779</v>
      </c>
      <c r="D2009" s="588">
        <f t="shared" si="41"/>
        <v>3.59</v>
      </c>
      <c r="I2009" s="367">
        <v>3.5</v>
      </c>
      <c r="J2009" s="367"/>
      <c r="L2009" s="585" t="s">
        <v>3874</v>
      </c>
      <c r="M2009" s="586">
        <f>IFERROR(VLOOKUP(L2009,REAJUSTE!$O:$R,4,FALSE),"")</f>
        <v>1.0249999999999999</v>
      </c>
    </row>
    <row r="2010" spans="1:13" ht="24.95" customHeight="1" x14ac:dyDescent="0.2">
      <c r="A2010" s="366">
        <v>10800</v>
      </c>
      <c r="B2010" s="34" t="s">
        <v>16324</v>
      </c>
      <c r="C2010" s="370" t="s">
        <v>779</v>
      </c>
      <c r="D2010" s="588">
        <f t="shared" si="41"/>
        <v>2.23</v>
      </c>
      <c r="I2010" s="367">
        <v>2.1800000000000002</v>
      </c>
      <c r="J2010" s="367"/>
      <c r="L2010" s="585" t="s">
        <v>3874</v>
      </c>
      <c r="M2010" s="586">
        <f>IFERROR(VLOOKUP(L2010,REAJUSTE!$O:$R,4,FALSE),"")</f>
        <v>1.0249999999999999</v>
      </c>
    </row>
    <row r="2011" spans="1:13" ht="24.95" customHeight="1" x14ac:dyDescent="0.2">
      <c r="A2011" s="366">
        <v>10249</v>
      </c>
      <c r="B2011" s="34" t="s">
        <v>16325</v>
      </c>
      <c r="C2011" s="370" t="s">
        <v>779</v>
      </c>
      <c r="D2011" s="588">
        <f t="shared" si="41"/>
        <v>20.5</v>
      </c>
      <c r="I2011" s="367">
        <v>20</v>
      </c>
      <c r="J2011" s="367"/>
      <c r="L2011" s="585" t="s">
        <v>3874</v>
      </c>
      <c r="M2011" s="586">
        <f>IFERROR(VLOOKUP(L2011,REAJUSTE!$O:$R,4,FALSE),"")</f>
        <v>1.0249999999999999</v>
      </c>
    </row>
    <row r="2012" spans="1:13" ht="24.95" customHeight="1" x14ac:dyDescent="0.2">
      <c r="A2012" s="366">
        <v>10515</v>
      </c>
      <c r="B2012" s="34" t="s">
        <v>16326</v>
      </c>
      <c r="C2012" s="370" t="s">
        <v>3166</v>
      </c>
      <c r="D2012" s="588">
        <f t="shared" si="41"/>
        <v>0</v>
      </c>
      <c r="I2012" s="367">
        <v>0</v>
      </c>
      <c r="J2012" s="367"/>
      <c r="L2012" s="585" t="s">
        <v>3874</v>
      </c>
      <c r="M2012" s="586">
        <f>IFERROR(VLOOKUP(L2012,REAJUSTE!$O:$R,4,FALSE),"")</f>
        <v>1.0249999999999999</v>
      </c>
    </row>
    <row r="2013" spans="1:13" ht="24.95" customHeight="1" x14ac:dyDescent="0.2">
      <c r="A2013" s="366">
        <v>10516</v>
      </c>
      <c r="B2013" s="34" t="s">
        <v>16327</v>
      </c>
      <c r="C2013" s="370" t="s">
        <v>3166</v>
      </c>
      <c r="D2013" s="588">
        <f t="shared" si="41"/>
        <v>0</v>
      </c>
      <c r="I2013" s="367">
        <v>0</v>
      </c>
      <c r="J2013" s="367"/>
      <c r="L2013" s="585" t="s">
        <v>3874</v>
      </c>
      <c r="M2013" s="586">
        <f>IFERROR(VLOOKUP(L2013,REAJUSTE!$O:$R,4,FALSE),"")</f>
        <v>1.0249999999999999</v>
      </c>
    </row>
    <row r="2014" spans="1:13" ht="24.95" customHeight="1" x14ac:dyDescent="0.2">
      <c r="A2014" s="366">
        <v>10514</v>
      </c>
      <c r="B2014" s="34" t="s">
        <v>16328</v>
      </c>
      <c r="C2014" s="370" t="s">
        <v>3166</v>
      </c>
      <c r="D2014" s="588">
        <f t="shared" si="41"/>
        <v>0</v>
      </c>
      <c r="I2014" s="367">
        <v>0</v>
      </c>
      <c r="J2014" s="367"/>
      <c r="L2014" s="585" t="s">
        <v>3874</v>
      </c>
      <c r="M2014" s="586">
        <f>IFERROR(VLOOKUP(L2014,REAJUSTE!$O:$R,4,FALSE),"")</f>
        <v>1.0249999999999999</v>
      </c>
    </row>
    <row r="2015" spans="1:13" ht="24.95" customHeight="1" x14ac:dyDescent="0.2">
      <c r="A2015" s="366">
        <v>10513</v>
      </c>
      <c r="B2015" s="34" t="s">
        <v>16329</v>
      </c>
      <c r="C2015" s="370" t="s">
        <v>3166</v>
      </c>
      <c r="D2015" s="588">
        <f t="shared" si="41"/>
        <v>0</v>
      </c>
      <c r="I2015" s="367">
        <v>0</v>
      </c>
      <c r="J2015" s="367"/>
      <c r="L2015" s="585" t="s">
        <v>3874</v>
      </c>
      <c r="M2015" s="586">
        <f>IFERROR(VLOOKUP(L2015,REAJUSTE!$O:$R,4,FALSE),"")</f>
        <v>1.0249999999999999</v>
      </c>
    </row>
    <row r="2016" spans="1:13" ht="24.95" customHeight="1" x14ac:dyDescent="0.2">
      <c r="A2016" s="366">
        <v>10330</v>
      </c>
      <c r="B2016" s="34" t="s">
        <v>16330</v>
      </c>
      <c r="C2016" s="370" t="s">
        <v>15307</v>
      </c>
      <c r="D2016" s="588">
        <f t="shared" si="41"/>
        <v>13.21</v>
      </c>
      <c r="I2016" s="367">
        <v>12.89</v>
      </c>
      <c r="J2016" s="367"/>
      <c r="L2016" s="585" t="s">
        <v>3874</v>
      </c>
      <c r="M2016" s="586">
        <f>IFERROR(VLOOKUP(L2016,REAJUSTE!$O:$R,4,FALSE),"")</f>
        <v>1.0249999999999999</v>
      </c>
    </row>
    <row r="2017" spans="1:13" ht="24.95" customHeight="1" x14ac:dyDescent="0.2">
      <c r="A2017" s="366">
        <v>10751</v>
      </c>
      <c r="B2017" s="34" t="s">
        <v>16331</v>
      </c>
      <c r="C2017" s="370" t="s">
        <v>15307</v>
      </c>
      <c r="D2017" s="588">
        <f t="shared" si="41"/>
        <v>6.26</v>
      </c>
      <c r="I2017" s="367">
        <v>6.11</v>
      </c>
      <c r="J2017" s="367"/>
      <c r="L2017" s="585" t="s">
        <v>3874</v>
      </c>
      <c r="M2017" s="586">
        <f>IFERROR(VLOOKUP(L2017,REAJUSTE!$O:$R,4,FALSE),"")</f>
        <v>1.0249999999999999</v>
      </c>
    </row>
    <row r="2018" spans="1:13" ht="24.95" customHeight="1" x14ac:dyDescent="0.2">
      <c r="A2018" s="366">
        <v>10328</v>
      </c>
      <c r="B2018" s="34" t="s">
        <v>16332</v>
      </c>
      <c r="C2018" s="370" t="s">
        <v>15854</v>
      </c>
      <c r="D2018" s="588">
        <f t="shared" si="41"/>
        <v>55.61</v>
      </c>
      <c r="I2018" s="367">
        <v>54.25</v>
      </c>
      <c r="J2018" s="367"/>
      <c r="L2018" s="585" t="s">
        <v>3874</v>
      </c>
      <c r="M2018" s="586">
        <f>IFERROR(VLOOKUP(L2018,REAJUSTE!$O:$R,4,FALSE),"")</f>
        <v>1.0249999999999999</v>
      </c>
    </row>
    <row r="2019" spans="1:13" ht="24.95" customHeight="1" x14ac:dyDescent="0.2">
      <c r="A2019" s="366">
        <v>10463</v>
      </c>
      <c r="B2019" s="34" t="s">
        <v>16333</v>
      </c>
      <c r="C2019" s="370" t="s">
        <v>15307</v>
      </c>
      <c r="D2019" s="588">
        <f t="shared" si="41"/>
        <v>7737.81</v>
      </c>
      <c r="I2019" s="368">
        <v>7549.08</v>
      </c>
      <c r="J2019" s="368"/>
      <c r="L2019" s="585" t="s">
        <v>3874</v>
      </c>
      <c r="M2019" s="586">
        <f>IFERROR(VLOOKUP(L2019,REAJUSTE!$O:$R,4,FALSE),"")</f>
        <v>1.0249999999999999</v>
      </c>
    </row>
    <row r="2020" spans="1:13" ht="24.95" customHeight="1" x14ac:dyDescent="0.2">
      <c r="A2020" s="366">
        <v>10464</v>
      </c>
      <c r="B2020" s="34" t="s">
        <v>16334</v>
      </c>
      <c r="C2020" s="370" t="s">
        <v>15307</v>
      </c>
      <c r="D2020" s="588">
        <f t="shared" si="41"/>
        <v>9821.19</v>
      </c>
      <c r="I2020" s="368">
        <v>9581.65</v>
      </c>
      <c r="J2020" s="368"/>
      <c r="L2020" s="585" t="s">
        <v>3874</v>
      </c>
      <c r="M2020" s="586">
        <f>IFERROR(VLOOKUP(L2020,REAJUSTE!$O:$R,4,FALSE),"")</f>
        <v>1.0249999999999999</v>
      </c>
    </row>
    <row r="2021" spans="1:13" ht="24.95" customHeight="1" x14ac:dyDescent="0.2">
      <c r="A2021" s="366">
        <v>10465</v>
      </c>
      <c r="B2021" s="34" t="s">
        <v>16335</v>
      </c>
      <c r="C2021" s="370" t="s">
        <v>15307</v>
      </c>
      <c r="D2021" s="588">
        <f t="shared" si="41"/>
        <v>12350.03</v>
      </c>
      <c r="I2021" s="368">
        <v>12048.81</v>
      </c>
      <c r="J2021" s="368"/>
      <c r="L2021" s="585" t="s">
        <v>3874</v>
      </c>
      <c r="M2021" s="586">
        <f>IFERROR(VLOOKUP(L2021,REAJUSTE!$O:$R,4,FALSE),"")</f>
        <v>1.0249999999999999</v>
      </c>
    </row>
    <row r="2022" spans="1:13" ht="24.95" customHeight="1" x14ac:dyDescent="0.2">
      <c r="A2022" s="366">
        <v>10466</v>
      </c>
      <c r="B2022" s="34" t="s">
        <v>16336</v>
      </c>
      <c r="C2022" s="370" t="s">
        <v>15307</v>
      </c>
      <c r="D2022" s="588">
        <f t="shared" si="41"/>
        <v>15794.56</v>
      </c>
      <c r="I2022" s="368">
        <v>15409.33</v>
      </c>
      <c r="J2022" s="368"/>
      <c r="L2022" s="585" t="s">
        <v>3874</v>
      </c>
      <c r="M2022" s="586">
        <f>IFERROR(VLOOKUP(L2022,REAJUSTE!$O:$R,4,FALSE),"")</f>
        <v>1.0249999999999999</v>
      </c>
    </row>
    <row r="2023" spans="1:13" ht="24.95" customHeight="1" x14ac:dyDescent="0.2">
      <c r="A2023" s="366">
        <v>10467</v>
      </c>
      <c r="B2023" s="34" t="s">
        <v>16337</v>
      </c>
      <c r="C2023" s="370" t="s">
        <v>15307</v>
      </c>
      <c r="D2023" s="588">
        <f t="shared" si="41"/>
        <v>19331.37</v>
      </c>
      <c r="I2023" s="368">
        <v>18859.87</v>
      </c>
      <c r="J2023" s="368"/>
      <c r="L2023" s="585" t="s">
        <v>3874</v>
      </c>
      <c r="M2023" s="586">
        <f>IFERROR(VLOOKUP(L2023,REAJUSTE!$O:$R,4,FALSE),"")</f>
        <v>1.0249999999999999</v>
      </c>
    </row>
    <row r="2024" spans="1:13" ht="24.95" customHeight="1" x14ac:dyDescent="0.2">
      <c r="A2024" s="366">
        <v>10468</v>
      </c>
      <c r="B2024" s="34" t="s">
        <v>16338</v>
      </c>
      <c r="C2024" s="370" t="s">
        <v>15307</v>
      </c>
      <c r="D2024" s="588">
        <f t="shared" si="41"/>
        <v>22501.1</v>
      </c>
      <c r="I2024" s="368">
        <v>21952.29</v>
      </c>
      <c r="J2024" s="368"/>
      <c r="L2024" s="585" t="s">
        <v>3874</v>
      </c>
      <c r="M2024" s="586">
        <f>IFERROR(VLOOKUP(L2024,REAJUSTE!$O:$R,4,FALSE),"")</f>
        <v>1.0249999999999999</v>
      </c>
    </row>
    <row r="2025" spans="1:13" ht="24.95" customHeight="1" x14ac:dyDescent="0.2">
      <c r="A2025" s="366">
        <v>10469</v>
      </c>
      <c r="B2025" s="34" t="s">
        <v>16339</v>
      </c>
      <c r="C2025" s="370" t="s">
        <v>15307</v>
      </c>
      <c r="D2025" s="588">
        <f t="shared" si="41"/>
        <v>25290.36</v>
      </c>
      <c r="I2025" s="368">
        <v>24673.52</v>
      </c>
      <c r="J2025" s="368"/>
      <c r="L2025" s="585" t="s">
        <v>3874</v>
      </c>
      <c r="M2025" s="586">
        <f>IFERROR(VLOOKUP(L2025,REAJUSTE!$O:$R,4,FALSE),"")</f>
        <v>1.0249999999999999</v>
      </c>
    </row>
    <row r="2026" spans="1:13" ht="24.95" customHeight="1" x14ac:dyDescent="0.2">
      <c r="A2026" s="366">
        <v>10470</v>
      </c>
      <c r="B2026" s="34" t="s">
        <v>16340</v>
      </c>
      <c r="C2026" s="370" t="s">
        <v>15307</v>
      </c>
      <c r="D2026" s="588">
        <f t="shared" si="41"/>
        <v>27504.7</v>
      </c>
      <c r="I2026" s="368">
        <v>26833.85</v>
      </c>
      <c r="J2026" s="368"/>
      <c r="L2026" s="585" t="s">
        <v>3874</v>
      </c>
      <c r="M2026" s="586">
        <f>IFERROR(VLOOKUP(L2026,REAJUSTE!$O:$R,4,FALSE),"")</f>
        <v>1.0249999999999999</v>
      </c>
    </row>
    <row r="2027" spans="1:13" ht="24.95" customHeight="1" x14ac:dyDescent="0.2">
      <c r="A2027" s="366">
        <v>10471</v>
      </c>
      <c r="B2027" s="34" t="s">
        <v>16341</v>
      </c>
      <c r="C2027" s="370" t="s">
        <v>15307</v>
      </c>
      <c r="D2027" s="588">
        <f t="shared" si="41"/>
        <v>33142.81</v>
      </c>
      <c r="I2027" s="368">
        <v>32334.45</v>
      </c>
      <c r="J2027" s="368"/>
      <c r="L2027" s="585" t="s">
        <v>3874</v>
      </c>
      <c r="M2027" s="586">
        <f>IFERROR(VLOOKUP(L2027,REAJUSTE!$O:$R,4,FALSE),"")</f>
        <v>1.0249999999999999</v>
      </c>
    </row>
    <row r="2028" spans="1:13" ht="24.95" customHeight="1" x14ac:dyDescent="0.2">
      <c r="A2028" s="366">
        <v>10472</v>
      </c>
      <c r="B2028" s="34" t="s">
        <v>16342</v>
      </c>
      <c r="C2028" s="370" t="s">
        <v>15307</v>
      </c>
      <c r="D2028" s="588">
        <f t="shared" si="41"/>
        <v>36892.85</v>
      </c>
      <c r="I2028" s="368">
        <v>35993.019999999997</v>
      </c>
      <c r="J2028" s="368"/>
      <c r="L2028" s="585" t="s">
        <v>3874</v>
      </c>
      <c r="M2028" s="586">
        <f>IFERROR(VLOOKUP(L2028,REAJUSTE!$O:$R,4,FALSE),"")</f>
        <v>1.0249999999999999</v>
      </c>
    </row>
    <row r="2029" spans="1:13" ht="24.95" customHeight="1" x14ac:dyDescent="0.2">
      <c r="A2029" s="366">
        <v>10473</v>
      </c>
      <c r="B2029" s="34" t="s">
        <v>16343</v>
      </c>
      <c r="C2029" s="370" t="s">
        <v>15307</v>
      </c>
      <c r="D2029" s="588">
        <f t="shared" si="41"/>
        <v>40846.81</v>
      </c>
      <c r="I2029" s="368">
        <v>39850.550000000003</v>
      </c>
      <c r="J2029" s="368"/>
      <c r="L2029" s="585" t="s">
        <v>3874</v>
      </c>
      <c r="M2029" s="586">
        <f>IFERROR(VLOOKUP(L2029,REAJUSTE!$O:$R,4,FALSE),"")</f>
        <v>1.0249999999999999</v>
      </c>
    </row>
    <row r="2030" spans="1:13" ht="24.95" customHeight="1" x14ac:dyDescent="0.2">
      <c r="A2030" s="366">
        <v>10474</v>
      </c>
      <c r="B2030" s="34" t="s">
        <v>16344</v>
      </c>
      <c r="C2030" s="370" t="s">
        <v>15307</v>
      </c>
      <c r="D2030" s="588">
        <f t="shared" si="41"/>
        <v>44007.62</v>
      </c>
      <c r="I2030" s="368">
        <v>42934.26</v>
      </c>
      <c r="J2030" s="368"/>
      <c r="L2030" s="585" t="s">
        <v>3874</v>
      </c>
      <c r="M2030" s="586">
        <f>IFERROR(VLOOKUP(L2030,REAJUSTE!$O:$R,4,FALSE),"")</f>
        <v>1.0249999999999999</v>
      </c>
    </row>
    <row r="2031" spans="1:13" ht="24.95" customHeight="1" x14ac:dyDescent="0.2">
      <c r="A2031" s="366">
        <v>10790</v>
      </c>
      <c r="B2031" s="34" t="s">
        <v>16345</v>
      </c>
      <c r="C2031" s="370" t="s">
        <v>2888</v>
      </c>
      <c r="D2031" s="588">
        <f t="shared" si="41"/>
        <v>21.96</v>
      </c>
      <c r="I2031" s="367">
        <v>21.42</v>
      </c>
      <c r="J2031" s="367"/>
      <c r="L2031" s="585" t="s">
        <v>3874</v>
      </c>
      <c r="M2031" s="586">
        <f>IFERROR(VLOOKUP(L2031,REAJUSTE!$O:$R,4,FALSE),"")</f>
        <v>1.0249999999999999</v>
      </c>
    </row>
    <row r="2032" spans="1:13" ht="24.95" customHeight="1" x14ac:dyDescent="0.2">
      <c r="L2032" s="585"/>
      <c r="M2032" s="586" t="str">
        <f>IFERROR(VLOOKUP(L2032,REAJUSTE!$O:$R,4,FALSE),"")</f>
        <v/>
      </c>
    </row>
    <row r="2033" spans="1:13" ht="24.95" customHeight="1" x14ac:dyDescent="0.2">
      <c r="L2033" s="585"/>
      <c r="M2033" s="586" t="str">
        <f>IFERROR(VLOOKUP(L2033,REAJUSTE!$O:$R,4,FALSE),"")</f>
        <v/>
      </c>
    </row>
    <row r="2034" spans="1:13" ht="24.95" customHeight="1" x14ac:dyDescent="0.2">
      <c r="A2034" s="757" t="s">
        <v>16346</v>
      </c>
      <c r="B2034" s="757"/>
      <c r="C2034" s="757"/>
      <c r="D2034" s="757"/>
      <c r="E2034" s="757"/>
      <c r="L2034" s="585"/>
      <c r="M2034" s="586" t="str">
        <f>IFERROR(VLOOKUP(L2034,REAJUSTE!$O:$R,4,FALSE),"")</f>
        <v/>
      </c>
    </row>
    <row r="2035" spans="1:13" ht="24.95" customHeight="1" x14ac:dyDescent="0.2">
      <c r="A2035" s="604" t="s">
        <v>2</v>
      </c>
      <c r="B2035" s="604" t="s">
        <v>16347</v>
      </c>
      <c r="C2035" s="604" t="s">
        <v>39</v>
      </c>
      <c r="D2035" s="605" t="s">
        <v>16349</v>
      </c>
      <c r="E2035" s="605" t="s">
        <v>16348</v>
      </c>
      <c r="F2035" s="44" t="s">
        <v>19413</v>
      </c>
      <c r="I2035" s="605" t="s">
        <v>16349</v>
      </c>
      <c r="J2035" s="605" t="s">
        <v>16348</v>
      </c>
      <c r="L2035" s="585"/>
      <c r="M2035" s="586" t="str">
        <f>IFERROR(VLOOKUP(L2035,REAJUSTE!$O:$R,4,FALSE),"")</f>
        <v/>
      </c>
    </row>
    <row r="2036" spans="1:13" ht="24.95" customHeight="1" x14ac:dyDescent="0.2">
      <c r="A2036" s="169"/>
      <c r="B2036" s="606" t="s">
        <v>16350</v>
      </c>
      <c r="C2036" s="606"/>
      <c r="D2036" s="606"/>
      <c r="E2036" s="606"/>
      <c r="I2036" s="607"/>
      <c r="J2036" s="607"/>
      <c r="L2036" s="585"/>
      <c r="M2036" s="586" t="str">
        <f>IFERROR(VLOOKUP(L2036,REAJUSTE!$O:$R,4,FALSE),"")</f>
        <v/>
      </c>
    </row>
    <row r="2037" spans="1:13" ht="24.95" customHeight="1" x14ac:dyDescent="0.2">
      <c r="A2037" s="587">
        <v>20039</v>
      </c>
      <c r="B2037" s="537" t="s">
        <v>16351</v>
      </c>
      <c r="C2037" s="169" t="s">
        <v>719</v>
      </c>
      <c r="D2037" s="608">
        <f>E2037*(1+F2037)</f>
        <v>10.297682999999999</v>
      </c>
      <c r="E2037" s="588">
        <f>IFERROR(ROUND(J2037*$M2037,2),"")</f>
        <v>4.51</v>
      </c>
      <c r="F2037" s="609">
        <v>1.2833000000000001</v>
      </c>
      <c r="I2037" s="367">
        <v>10.06</v>
      </c>
      <c r="J2037" s="367">
        <v>4.4000000000000004</v>
      </c>
      <c r="L2037" s="585" t="s">
        <v>3874</v>
      </c>
      <c r="M2037" s="586">
        <f>IFERROR(VLOOKUP(L2037,REAJUSTE!$O:$R,4,FALSE),"")</f>
        <v>1.0249999999999999</v>
      </c>
    </row>
    <row r="2038" spans="1:13" ht="24.95" customHeight="1" x14ac:dyDescent="0.2">
      <c r="A2038" s="587">
        <v>20050</v>
      </c>
      <c r="B2038" s="537" t="s">
        <v>16352</v>
      </c>
      <c r="C2038" s="169" t="s">
        <v>719</v>
      </c>
      <c r="D2038" s="608">
        <f t="shared" ref="D2038:D2101" si="42">E2038*(1+F2038)</f>
        <v>10.297682999999999</v>
      </c>
      <c r="E2038" s="588">
        <f t="shared" ref="E2038:E2101" si="43">IFERROR(ROUND(J2038*$M2038,2),"")</f>
        <v>4.51</v>
      </c>
      <c r="F2038" s="609">
        <f>F2037</f>
        <v>1.2833000000000001</v>
      </c>
      <c r="I2038" s="367">
        <v>10.06</v>
      </c>
      <c r="J2038" s="367">
        <v>4.4000000000000004</v>
      </c>
      <c r="L2038" s="585" t="s">
        <v>3874</v>
      </c>
      <c r="M2038" s="586">
        <f>IFERROR(VLOOKUP(L2038,REAJUSTE!$O:$R,4,FALSE),"")</f>
        <v>1.0249999999999999</v>
      </c>
    </row>
    <row r="2039" spans="1:13" ht="24.95" customHeight="1" x14ac:dyDescent="0.2">
      <c r="A2039" s="587">
        <v>20151</v>
      </c>
      <c r="B2039" s="537" t="s">
        <v>16353</v>
      </c>
      <c r="C2039" s="169" t="s">
        <v>719</v>
      </c>
      <c r="D2039" s="608">
        <f t="shared" si="42"/>
        <v>10.297682999999999</v>
      </c>
      <c r="E2039" s="588">
        <f t="shared" si="43"/>
        <v>4.51</v>
      </c>
      <c r="F2039" s="609">
        <f t="shared" ref="F2039:F2102" si="44">F2038</f>
        <v>1.2833000000000001</v>
      </c>
      <c r="I2039" s="367">
        <v>10.06</v>
      </c>
      <c r="J2039" s="367">
        <v>4.4000000000000004</v>
      </c>
      <c r="L2039" s="585" t="s">
        <v>3874</v>
      </c>
      <c r="M2039" s="586">
        <f>IFERROR(VLOOKUP(L2039,REAJUSTE!$O:$R,4,FALSE),"")</f>
        <v>1.0249999999999999</v>
      </c>
    </row>
    <row r="2040" spans="1:13" ht="24.95" customHeight="1" x14ac:dyDescent="0.2">
      <c r="A2040" s="587">
        <v>20061</v>
      </c>
      <c r="B2040" s="537" t="s">
        <v>16354</v>
      </c>
      <c r="C2040" s="169" t="s">
        <v>719</v>
      </c>
      <c r="D2040" s="608">
        <f t="shared" si="42"/>
        <v>10.297682999999999</v>
      </c>
      <c r="E2040" s="588">
        <f t="shared" si="43"/>
        <v>4.51</v>
      </c>
      <c r="F2040" s="609">
        <f t="shared" si="44"/>
        <v>1.2833000000000001</v>
      </c>
      <c r="I2040" s="367">
        <v>10.06</v>
      </c>
      <c r="J2040" s="367">
        <v>4.4000000000000004</v>
      </c>
      <c r="L2040" s="585" t="s">
        <v>3874</v>
      </c>
      <c r="M2040" s="586">
        <f>IFERROR(VLOOKUP(L2040,REAJUSTE!$O:$R,4,FALSE),"")</f>
        <v>1.0249999999999999</v>
      </c>
    </row>
    <row r="2041" spans="1:13" ht="24.95" customHeight="1" x14ac:dyDescent="0.2">
      <c r="A2041" s="587">
        <v>20072</v>
      </c>
      <c r="B2041" s="537" t="s">
        <v>16355</v>
      </c>
      <c r="C2041" s="169" t="s">
        <v>719</v>
      </c>
      <c r="D2041" s="608">
        <f t="shared" si="42"/>
        <v>10.297682999999999</v>
      </c>
      <c r="E2041" s="588">
        <f t="shared" si="43"/>
        <v>4.51</v>
      </c>
      <c r="F2041" s="609">
        <f t="shared" si="44"/>
        <v>1.2833000000000001</v>
      </c>
      <c r="I2041" s="367">
        <v>10.06</v>
      </c>
      <c r="J2041" s="367">
        <v>4.4000000000000004</v>
      </c>
      <c r="L2041" s="585" t="s">
        <v>3874</v>
      </c>
      <c r="M2041" s="586">
        <f>IFERROR(VLOOKUP(L2041,REAJUSTE!$O:$R,4,FALSE),"")</f>
        <v>1.0249999999999999</v>
      </c>
    </row>
    <row r="2042" spans="1:13" ht="24.95" customHeight="1" x14ac:dyDescent="0.2">
      <c r="A2042" s="587">
        <v>20083</v>
      </c>
      <c r="B2042" s="537" t="s">
        <v>16356</v>
      </c>
      <c r="C2042" s="169" t="s">
        <v>719</v>
      </c>
      <c r="D2042" s="608">
        <f t="shared" si="42"/>
        <v>10.297682999999999</v>
      </c>
      <c r="E2042" s="588">
        <f t="shared" si="43"/>
        <v>4.51</v>
      </c>
      <c r="F2042" s="609">
        <f t="shared" si="44"/>
        <v>1.2833000000000001</v>
      </c>
      <c r="I2042" s="367">
        <v>10.06</v>
      </c>
      <c r="J2042" s="367">
        <v>4.4000000000000004</v>
      </c>
      <c r="L2042" s="585" t="s">
        <v>3874</v>
      </c>
      <c r="M2042" s="586">
        <f>IFERROR(VLOOKUP(L2042,REAJUSTE!$O:$R,4,FALSE),"")</f>
        <v>1.0249999999999999</v>
      </c>
    </row>
    <row r="2043" spans="1:13" ht="24.95" customHeight="1" x14ac:dyDescent="0.2">
      <c r="A2043" s="587">
        <v>20094</v>
      </c>
      <c r="B2043" s="537" t="s">
        <v>16357</v>
      </c>
      <c r="C2043" s="169" t="s">
        <v>719</v>
      </c>
      <c r="D2043" s="608">
        <f t="shared" si="42"/>
        <v>16.827921</v>
      </c>
      <c r="E2043" s="588">
        <f t="shared" si="43"/>
        <v>7.37</v>
      </c>
      <c r="F2043" s="609">
        <f t="shared" si="44"/>
        <v>1.2833000000000001</v>
      </c>
      <c r="I2043" s="367">
        <v>16.43</v>
      </c>
      <c r="J2043" s="367">
        <v>7.19</v>
      </c>
      <c r="L2043" s="585" t="s">
        <v>3874</v>
      </c>
      <c r="M2043" s="586">
        <f>IFERROR(VLOOKUP(L2043,REAJUSTE!$O:$R,4,FALSE),"")</f>
        <v>1.0249999999999999</v>
      </c>
    </row>
    <row r="2044" spans="1:13" ht="24.95" customHeight="1" x14ac:dyDescent="0.2">
      <c r="A2044" s="587">
        <v>20012</v>
      </c>
      <c r="B2044" s="537" t="s">
        <v>16358</v>
      </c>
      <c r="C2044" s="169" t="s">
        <v>719</v>
      </c>
      <c r="D2044" s="608">
        <f t="shared" si="42"/>
        <v>16.827921</v>
      </c>
      <c r="E2044" s="588">
        <f t="shared" si="43"/>
        <v>7.37</v>
      </c>
      <c r="F2044" s="609">
        <f t="shared" si="44"/>
        <v>1.2833000000000001</v>
      </c>
      <c r="I2044" s="367">
        <v>16.43</v>
      </c>
      <c r="J2044" s="367">
        <v>7.19</v>
      </c>
      <c r="L2044" s="585" t="s">
        <v>3874</v>
      </c>
      <c r="M2044" s="586">
        <f>IFERROR(VLOOKUP(L2044,REAJUSTE!$O:$R,4,FALSE),"")</f>
        <v>1.0249999999999999</v>
      </c>
    </row>
    <row r="2045" spans="1:13" ht="24.95" customHeight="1" x14ac:dyDescent="0.2">
      <c r="A2045" s="587">
        <v>20020</v>
      </c>
      <c r="B2045" s="537" t="s">
        <v>16359</v>
      </c>
      <c r="C2045" s="169" t="s">
        <v>719</v>
      </c>
      <c r="D2045" s="608">
        <f t="shared" si="42"/>
        <v>12.672314999999999</v>
      </c>
      <c r="E2045" s="588">
        <f t="shared" si="43"/>
        <v>5.55</v>
      </c>
      <c r="F2045" s="609">
        <f t="shared" si="44"/>
        <v>1.2833000000000001</v>
      </c>
      <c r="I2045" s="367">
        <v>12.35</v>
      </c>
      <c r="J2045" s="367">
        <v>5.41</v>
      </c>
      <c r="L2045" s="585" t="s">
        <v>3874</v>
      </c>
      <c r="M2045" s="586">
        <f>IFERROR(VLOOKUP(L2045,REAJUSTE!$O:$R,4,FALSE),"")</f>
        <v>1.0249999999999999</v>
      </c>
    </row>
    <row r="2046" spans="1:13" ht="24.95" customHeight="1" x14ac:dyDescent="0.2">
      <c r="A2046" s="587">
        <v>20022</v>
      </c>
      <c r="B2046" s="537" t="s">
        <v>16360</v>
      </c>
      <c r="C2046" s="169" t="s">
        <v>719</v>
      </c>
      <c r="D2046" s="608">
        <f t="shared" si="42"/>
        <v>10.297682999999999</v>
      </c>
      <c r="E2046" s="588">
        <f t="shared" si="43"/>
        <v>4.51</v>
      </c>
      <c r="F2046" s="609">
        <f t="shared" si="44"/>
        <v>1.2833000000000001</v>
      </c>
      <c r="I2046" s="367">
        <v>10.06</v>
      </c>
      <c r="J2046" s="367">
        <v>4.4000000000000004</v>
      </c>
      <c r="L2046" s="585" t="s">
        <v>3874</v>
      </c>
      <c r="M2046" s="586">
        <f>IFERROR(VLOOKUP(L2046,REAJUSTE!$O:$R,4,FALSE),"")</f>
        <v>1.0249999999999999</v>
      </c>
    </row>
    <row r="2047" spans="1:13" ht="24.95" customHeight="1" x14ac:dyDescent="0.2">
      <c r="A2047" s="587">
        <v>20027</v>
      </c>
      <c r="B2047" s="537" t="s">
        <v>16361</v>
      </c>
      <c r="C2047" s="169" t="s">
        <v>719</v>
      </c>
      <c r="D2047" s="608">
        <f t="shared" si="42"/>
        <v>10.297682999999999</v>
      </c>
      <c r="E2047" s="588">
        <f t="shared" si="43"/>
        <v>4.51</v>
      </c>
      <c r="F2047" s="609">
        <f t="shared" si="44"/>
        <v>1.2833000000000001</v>
      </c>
      <c r="I2047" s="367">
        <v>10.06</v>
      </c>
      <c r="J2047" s="367">
        <v>4.4000000000000004</v>
      </c>
      <c r="L2047" s="585" t="s">
        <v>3874</v>
      </c>
      <c r="M2047" s="586">
        <f>IFERROR(VLOOKUP(L2047,REAJUSTE!$O:$R,4,FALSE),"")</f>
        <v>1.0249999999999999</v>
      </c>
    </row>
    <row r="2048" spans="1:13" ht="24.95" customHeight="1" x14ac:dyDescent="0.2">
      <c r="A2048" s="587">
        <v>20033</v>
      </c>
      <c r="B2048" s="537" t="s">
        <v>16362</v>
      </c>
      <c r="C2048" s="169" t="s">
        <v>719</v>
      </c>
      <c r="D2048" s="608">
        <f t="shared" si="42"/>
        <v>20.001708000000001</v>
      </c>
      <c r="E2048" s="588">
        <f t="shared" si="43"/>
        <v>8.76</v>
      </c>
      <c r="F2048" s="609">
        <f t="shared" si="44"/>
        <v>1.2833000000000001</v>
      </c>
      <c r="I2048" s="367">
        <v>19.52</v>
      </c>
      <c r="J2048" s="367">
        <v>8.5500000000000007</v>
      </c>
      <c r="L2048" s="585" t="s">
        <v>3874</v>
      </c>
      <c r="M2048" s="586">
        <f>IFERROR(VLOOKUP(L2048,REAJUSTE!$O:$R,4,FALSE),"")</f>
        <v>1.0249999999999999</v>
      </c>
    </row>
    <row r="2049" spans="1:13" ht="24.95" customHeight="1" x14ac:dyDescent="0.2">
      <c r="A2049" s="587">
        <v>20034</v>
      </c>
      <c r="B2049" s="537" t="s">
        <v>16363</v>
      </c>
      <c r="C2049" s="169" t="s">
        <v>719</v>
      </c>
      <c r="D2049" s="608">
        <f t="shared" si="42"/>
        <v>20.001708000000001</v>
      </c>
      <c r="E2049" s="588">
        <f t="shared" si="43"/>
        <v>8.76</v>
      </c>
      <c r="F2049" s="609">
        <f t="shared" si="44"/>
        <v>1.2833000000000001</v>
      </c>
      <c r="I2049" s="367">
        <v>19.52</v>
      </c>
      <c r="J2049" s="367">
        <v>8.5500000000000007</v>
      </c>
      <c r="L2049" s="585" t="s">
        <v>3874</v>
      </c>
      <c r="M2049" s="586">
        <f>IFERROR(VLOOKUP(L2049,REAJUSTE!$O:$R,4,FALSE),"")</f>
        <v>1.0249999999999999</v>
      </c>
    </row>
    <row r="2050" spans="1:13" ht="24.95" customHeight="1" x14ac:dyDescent="0.2">
      <c r="A2050" s="587">
        <v>20035</v>
      </c>
      <c r="B2050" s="537" t="s">
        <v>16364</v>
      </c>
      <c r="C2050" s="169" t="s">
        <v>719</v>
      </c>
      <c r="D2050" s="608">
        <f t="shared" si="42"/>
        <v>12.672314999999999</v>
      </c>
      <c r="E2050" s="588">
        <f t="shared" si="43"/>
        <v>5.55</v>
      </c>
      <c r="F2050" s="609">
        <f t="shared" si="44"/>
        <v>1.2833000000000001</v>
      </c>
      <c r="I2050" s="367">
        <v>12.35</v>
      </c>
      <c r="J2050" s="367">
        <v>5.41</v>
      </c>
      <c r="L2050" s="585" t="s">
        <v>3874</v>
      </c>
      <c r="M2050" s="586">
        <f>IFERROR(VLOOKUP(L2050,REAJUSTE!$O:$R,4,FALSE),"")</f>
        <v>1.0249999999999999</v>
      </c>
    </row>
    <row r="2051" spans="1:13" ht="24.95" customHeight="1" x14ac:dyDescent="0.2">
      <c r="A2051" s="587">
        <v>20037</v>
      </c>
      <c r="B2051" s="537" t="s">
        <v>16365</v>
      </c>
      <c r="C2051" s="169" t="s">
        <v>719</v>
      </c>
      <c r="D2051" s="608">
        <f t="shared" si="42"/>
        <v>23.997482999999999</v>
      </c>
      <c r="E2051" s="588">
        <f t="shared" si="43"/>
        <v>10.51</v>
      </c>
      <c r="F2051" s="609">
        <f t="shared" si="44"/>
        <v>1.2833000000000001</v>
      </c>
      <c r="I2051" s="367">
        <v>23.41</v>
      </c>
      <c r="J2051" s="367">
        <v>10.25</v>
      </c>
      <c r="L2051" s="585" t="s">
        <v>3874</v>
      </c>
      <c r="M2051" s="586">
        <f>IFERROR(VLOOKUP(L2051,REAJUSTE!$O:$R,4,FALSE),"")</f>
        <v>1.0249999999999999</v>
      </c>
    </row>
    <row r="2052" spans="1:13" ht="24.95" customHeight="1" x14ac:dyDescent="0.2">
      <c r="A2052" s="587">
        <v>20038</v>
      </c>
      <c r="B2052" s="537" t="s">
        <v>16366</v>
      </c>
      <c r="C2052" s="169" t="s">
        <v>719</v>
      </c>
      <c r="D2052" s="608">
        <f t="shared" si="42"/>
        <v>12.672314999999999</v>
      </c>
      <c r="E2052" s="588">
        <f t="shared" si="43"/>
        <v>5.55</v>
      </c>
      <c r="F2052" s="609">
        <f t="shared" si="44"/>
        <v>1.2833000000000001</v>
      </c>
      <c r="I2052" s="367">
        <v>12.35</v>
      </c>
      <c r="J2052" s="367">
        <v>5.41</v>
      </c>
      <c r="L2052" s="585" t="s">
        <v>3874</v>
      </c>
      <c r="M2052" s="586">
        <f>IFERROR(VLOOKUP(L2052,REAJUSTE!$O:$R,4,FALSE),"")</f>
        <v>1.0249999999999999</v>
      </c>
    </row>
    <row r="2053" spans="1:13" ht="24.95" customHeight="1" x14ac:dyDescent="0.2">
      <c r="A2053" s="587">
        <v>20040</v>
      </c>
      <c r="B2053" s="537" t="s">
        <v>16367</v>
      </c>
      <c r="C2053" s="169" t="s">
        <v>719</v>
      </c>
      <c r="D2053" s="608">
        <f t="shared" si="42"/>
        <v>16.827921</v>
      </c>
      <c r="E2053" s="588">
        <f t="shared" si="43"/>
        <v>7.37</v>
      </c>
      <c r="F2053" s="609">
        <f t="shared" si="44"/>
        <v>1.2833000000000001</v>
      </c>
      <c r="I2053" s="367">
        <v>16.43</v>
      </c>
      <c r="J2053" s="367">
        <v>7.19</v>
      </c>
      <c r="L2053" s="585" t="s">
        <v>3874</v>
      </c>
      <c r="M2053" s="586">
        <f>IFERROR(VLOOKUP(L2053,REAJUSTE!$O:$R,4,FALSE),"")</f>
        <v>1.0249999999999999</v>
      </c>
    </row>
    <row r="2054" spans="1:13" ht="24.95" customHeight="1" x14ac:dyDescent="0.2">
      <c r="A2054" s="587">
        <v>20041</v>
      </c>
      <c r="B2054" s="537" t="s">
        <v>16368</v>
      </c>
      <c r="C2054" s="169" t="s">
        <v>719</v>
      </c>
      <c r="D2054" s="608">
        <f t="shared" si="42"/>
        <v>12.672314999999999</v>
      </c>
      <c r="E2054" s="588">
        <f t="shared" si="43"/>
        <v>5.55</v>
      </c>
      <c r="F2054" s="609">
        <f t="shared" si="44"/>
        <v>1.2833000000000001</v>
      </c>
      <c r="I2054" s="367">
        <v>12.35</v>
      </c>
      <c r="J2054" s="367">
        <v>5.41</v>
      </c>
      <c r="L2054" s="585" t="s">
        <v>3874</v>
      </c>
      <c r="M2054" s="586">
        <f>IFERROR(VLOOKUP(L2054,REAJUSTE!$O:$R,4,FALSE),"")</f>
        <v>1.0249999999999999</v>
      </c>
    </row>
    <row r="2055" spans="1:13" ht="24.95" customHeight="1" x14ac:dyDescent="0.2">
      <c r="A2055" s="587">
        <v>20042</v>
      </c>
      <c r="B2055" s="537" t="s">
        <v>16369</v>
      </c>
      <c r="C2055" s="169" t="s">
        <v>719</v>
      </c>
      <c r="D2055" s="608">
        <f t="shared" si="42"/>
        <v>12.672314999999999</v>
      </c>
      <c r="E2055" s="588">
        <f t="shared" si="43"/>
        <v>5.55</v>
      </c>
      <c r="F2055" s="609">
        <f t="shared" si="44"/>
        <v>1.2833000000000001</v>
      </c>
      <c r="I2055" s="367">
        <v>12.35</v>
      </c>
      <c r="J2055" s="367">
        <v>5.41</v>
      </c>
      <c r="L2055" s="585" t="s">
        <v>3874</v>
      </c>
      <c r="M2055" s="586">
        <f>IFERROR(VLOOKUP(L2055,REAJUSTE!$O:$R,4,FALSE),"")</f>
        <v>1.0249999999999999</v>
      </c>
    </row>
    <row r="2056" spans="1:13" ht="24.95" customHeight="1" x14ac:dyDescent="0.2">
      <c r="A2056" s="587">
        <v>20056</v>
      </c>
      <c r="B2056" s="537" t="s">
        <v>16370</v>
      </c>
      <c r="C2056" s="169" t="s">
        <v>719</v>
      </c>
      <c r="D2056" s="608">
        <f t="shared" si="42"/>
        <v>12.672314999999999</v>
      </c>
      <c r="E2056" s="588">
        <f t="shared" si="43"/>
        <v>5.55</v>
      </c>
      <c r="F2056" s="609">
        <f t="shared" si="44"/>
        <v>1.2833000000000001</v>
      </c>
      <c r="I2056" s="367">
        <v>12.35</v>
      </c>
      <c r="J2056" s="367">
        <v>5.41</v>
      </c>
      <c r="L2056" s="585" t="s">
        <v>3874</v>
      </c>
      <c r="M2056" s="586">
        <f>IFERROR(VLOOKUP(L2056,REAJUSTE!$O:$R,4,FALSE),"")</f>
        <v>1.0249999999999999</v>
      </c>
    </row>
    <row r="2057" spans="1:13" ht="24.95" customHeight="1" x14ac:dyDescent="0.2">
      <c r="A2057" s="587">
        <v>20057</v>
      </c>
      <c r="B2057" s="537" t="s">
        <v>16371</v>
      </c>
      <c r="C2057" s="169" t="s">
        <v>719</v>
      </c>
      <c r="D2057" s="608">
        <f t="shared" si="42"/>
        <v>23.997482999999999</v>
      </c>
      <c r="E2057" s="588">
        <f t="shared" si="43"/>
        <v>10.51</v>
      </c>
      <c r="F2057" s="609">
        <f t="shared" si="44"/>
        <v>1.2833000000000001</v>
      </c>
      <c r="I2057" s="367">
        <v>23.41</v>
      </c>
      <c r="J2057" s="367">
        <v>10.25</v>
      </c>
      <c r="L2057" s="585" t="s">
        <v>3874</v>
      </c>
      <c r="M2057" s="586">
        <f>IFERROR(VLOOKUP(L2057,REAJUSTE!$O:$R,4,FALSE),"")</f>
        <v>1.0249999999999999</v>
      </c>
    </row>
    <row r="2058" spans="1:13" ht="24.95" customHeight="1" x14ac:dyDescent="0.2">
      <c r="A2058" s="587">
        <v>20058</v>
      </c>
      <c r="B2058" s="537" t="s">
        <v>16372</v>
      </c>
      <c r="C2058" s="169" t="s">
        <v>719</v>
      </c>
      <c r="D2058" s="608">
        <f t="shared" si="42"/>
        <v>23.997482999999999</v>
      </c>
      <c r="E2058" s="588">
        <f t="shared" si="43"/>
        <v>10.51</v>
      </c>
      <c r="F2058" s="609">
        <f t="shared" si="44"/>
        <v>1.2833000000000001</v>
      </c>
      <c r="I2058" s="367">
        <v>23.41</v>
      </c>
      <c r="J2058" s="367">
        <v>10.25</v>
      </c>
      <c r="L2058" s="585" t="s">
        <v>3874</v>
      </c>
      <c r="M2058" s="586">
        <f>IFERROR(VLOOKUP(L2058,REAJUSTE!$O:$R,4,FALSE),"")</f>
        <v>1.0249999999999999</v>
      </c>
    </row>
    <row r="2059" spans="1:13" ht="24.95" customHeight="1" x14ac:dyDescent="0.2">
      <c r="A2059" s="587">
        <v>20059</v>
      </c>
      <c r="B2059" s="537" t="s">
        <v>16373</v>
      </c>
      <c r="C2059" s="169" t="s">
        <v>719</v>
      </c>
      <c r="D2059" s="608">
        <f t="shared" si="42"/>
        <v>23.084163</v>
      </c>
      <c r="E2059" s="588">
        <f t="shared" si="43"/>
        <v>10.11</v>
      </c>
      <c r="F2059" s="609">
        <f t="shared" si="44"/>
        <v>1.2833000000000001</v>
      </c>
      <c r="I2059" s="367">
        <v>22.51</v>
      </c>
      <c r="J2059" s="367">
        <v>9.86</v>
      </c>
      <c r="L2059" s="585" t="s">
        <v>3874</v>
      </c>
      <c r="M2059" s="586">
        <f>IFERROR(VLOOKUP(L2059,REAJUSTE!$O:$R,4,FALSE),"")</f>
        <v>1.0249999999999999</v>
      </c>
    </row>
    <row r="2060" spans="1:13" ht="24.95" customHeight="1" x14ac:dyDescent="0.2">
      <c r="A2060" s="587">
        <v>20060</v>
      </c>
      <c r="B2060" s="537" t="s">
        <v>16374</v>
      </c>
      <c r="C2060" s="169" t="s">
        <v>719</v>
      </c>
      <c r="D2060" s="608">
        <f t="shared" si="42"/>
        <v>23.084163</v>
      </c>
      <c r="E2060" s="588">
        <f t="shared" si="43"/>
        <v>10.11</v>
      </c>
      <c r="F2060" s="609">
        <f t="shared" si="44"/>
        <v>1.2833000000000001</v>
      </c>
      <c r="I2060" s="367">
        <v>22.51</v>
      </c>
      <c r="J2060" s="367">
        <v>9.86</v>
      </c>
      <c r="L2060" s="585" t="s">
        <v>3874</v>
      </c>
      <c r="M2060" s="586">
        <f>IFERROR(VLOOKUP(L2060,REAJUSTE!$O:$R,4,FALSE),"")</f>
        <v>1.0249999999999999</v>
      </c>
    </row>
    <row r="2061" spans="1:13" ht="24.95" customHeight="1" x14ac:dyDescent="0.2">
      <c r="A2061" s="587">
        <v>20065</v>
      </c>
      <c r="B2061" s="537" t="s">
        <v>16375</v>
      </c>
      <c r="C2061" s="169" t="s">
        <v>719</v>
      </c>
      <c r="D2061" s="608">
        <f t="shared" si="42"/>
        <v>23.084163</v>
      </c>
      <c r="E2061" s="588">
        <f t="shared" si="43"/>
        <v>10.11</v>
      </c>
      <c r="F2061" s="609">
        <f t="shared" si="44"/>
        <v>1.2833000000000001</v>
      </c>
      <c r="I2061" s="367">
        <v>22.51</v>
      </c>
      <c r="J2061" s="367">
        <v>9.86</v>
      </c>
      <c r="L2061" s="585" t="s">
        <v>3874</v>
      </c>
      <c r="M2061" s="586">
        <f>IFERROR(VLOOKUP(L2061,REAJUSTE!$O:$R,4,FALSE),"")</f>
        <v>1.0249999999999999</v>
      </c>
    </row>
    <row r="2062" spans="1:13" ht="24.95" customHeight="1" x14ac:dyDescent="0.2">
      <c r="A2062" s="587">
        <v>20064</v>
      </c>
      <c r="B2062" s="537" t="s">
        <v>16376</v>
      </c>
      <c r="C2062" s="169" t="s">
        <v>719</v>
      </c>
      <c r="D2062" s="608">
        <f t="shared" si="42"/>
        <v>23.084163</v>
      </c>
      <c r="E2062" s="588">
        <f t="shared" si="43"/>
        <v>10.11</v>
      </c>
      <c r="F2062" s="609">
        <f t="shared" si="44"/>
        <v>1.2833000000000001</v>
      </c>
      <c r="I2062" s="367">
        <v>22.51</v>
      </c>
      <c r="J2062" s="367">
        <v>9.86</v>
      </c>
      <c r="L2062" s="585" t="s">
        <v>3874</v>
      </c>
      <c r="M2062" s="586">
        <f>IFERROR(VLOOKUP(L2062,REAJUSTE!$O:$R,4,FALSE),"")</f>
        <v>1.0249999999999999</v>
      </c>
    </row>
    <row r="2063" spans="1:13" ht="24.95" customHeight="1" x14ac:dyDescent="0.2">
      <c r="A2063" s="587">
        <v>20063</v>
      </c>
      <c r="B2063" s="537" t="s">
        <v>16377</v>
      </c>
      <c r="C2063" s="169" t="s">
        <v>719</v>
      </c>
      <c r="D2063" s="608">
        <f t="shared" si="42"/>
        <v>23.084163</v>
      </c>
      <c r="E2063" s="588">
        <f t="shared" si="43"/>
        <v>10.11</v>
      </c>
      <c r="F2063" s="609">
        <f t="shared" si="44"/>
        <v>1.2833000000000001</v>
      </c>
      <c r="I2063" s="367">
        <v>22.51</v>
      </c>
      <c r="J2063" s="367">
        <v>9.86</v>
      </c>
      <c r="L2063" s="585" t="s">
        <v>3874</v>
      </c>
      <c r="M2063" s="586">
        <f>IFERROR(VLOOKUP(L2063,REAJUSTE!$O:$R,4,FALSE),"")</f>
        <v>1.0249999999999999</v>
      </c>
    </row>
    <row r="2064" spans="1:13" ht="24.95" customHeight="1" x14ac:dyDescent="0.2">
      <c r="A2064" s="587">
        <v>20066</v>
      </c>
      <c r="B2064" s="537" t="s">
        <v>16378</v>
      </c>
      <c r="C2064" s="169" t="s">
        <v>719</v>
      </c>
      <c r="D2064" s="608">
        <f t="shared" si="42"/>
        <v>23.997482999999999</v>
      </c>
      <c r="E2064" s="588">
        <f t="shared" si="43"/>
        <v>10.51</v>
      </c>
      <c r="F2064" s="609">
        <f t="shared" si="44"/>
        <v>1.2833000000000001</v>
      </c>
      <c r="I2064" s="367">
        <v>23.41</v>
      </c>
      <c r="J2064" s="367">
        <v>10.25</v>
      </c>
      <c r="L2064" s="585" t="s">
        <v>3874</v>
      </c>
      <c r="M2064" s="586">
        <f>IFERROR(VLOOKUP(L2064,REAJUSTE!$O:$R,4,FALSE),"")</f>
        <v>1.0249999999999999</v>
      </c>
    </row>
    <row r="2065" spans="1:13" ht="24.95" customHeight="1" x14ac:dyDescent="0.2">
      <c r="A2065" s="587">
        <v>20067</v>
      </c>
      <c r="B2065" s="537" t="s">
        <v>16379</v>
      </c>
      <c r="C2065" s="169" t="s">
        <v>719</v>
      </c>
      <c r="D2065" s="608">
        <f t="shared" si="42"/>
        <v>23.997482999999999</v>
      </c>
      <c r="E2065" s="588">
        <f t="shared" si="43"/>
        <v>10.51</v>
      </c>
      <c r="F2065" s="609">
        <f t="shared" si="44"/>
        <v>1.2833000000000001</v>
      </c>
      <c r="I2065" s="367">
        <v>23.41</v>
      </c>
      <c r="J2065" s="367">
        <v>10.25</v>
      </c>
      <c r="L2065" s="585" t="s">
        <v>3874</v>
      </c>
      <c r="M2065" s="586">
        <f>IFERROR(VLOOKUP(L2065,REAJUSTE!$O:$R,4,FALSE),"")</f>
        <v>1.0249999999999999</v>
      </c>
    </row>
    <row r="2066" spans="1:13" ht="24.95" customHeight="1" x14ac:dyDescent="0.2">
      <c r="A2066" s="587">
        <v>20068</v>
      </c>
      <c r="B2066" s="537" t="s">
        <v>16380</v>
      </c>
      <c r="C2066" s="169" t="s">
        <v>719</v>
      </c>
      <c r="D2066" s="608">
        <f t="shared" si="42"/>
        <v>23.997482999999999</v>
      </c>
      <c r="E2066" s="588">
        <f t="shared" si="43"/>
        <v>10.51</v>
      </c>
      <c r="F2066" s="609">
        <f t="shared" si="44"/>
        <v>1.2833000000000001</v>
      </c>
      <c r="I2066" s="367">
        <v>23.41</v>
      </c>
      <c r="J2066" s="367">
        <v>10.25</v>
      </c>
      <c r="L2066" s="585" t="s">
        <v>3874</v>
      </c>
      <c r="M2066" s="586">
        <f>IFERROR(VLOOKUP(L2066,REAJUSTE!$O:$R,4,FALSE),"")</f>
        <v>1.0249999999999999</v>
      </c>
    </row>
    <row r="2067" spans="1:13" ht="24.95" customHeight="1" x14ac:dyDescent="0.2">
      <c r="A2067" s="587">
        <v>99301</v>
      </c>
      <c r="B2067" s="537" t="s">
        <v>16381</v>
      </c>
      <c r="C2067" s="169" t="s">
        <v>719</v>
      </c>
      <c r="D2067" s="608">
        <f t="shared" si="42"/>
        <v>23.084163</v>
      </c>
      <c r="E2067" s="588">
        <f t="shared" si="43"/>
        <v>10.11</v>
      </c>
      <c r="F2067" s="609">
        <f t="shared" si="44"/>
        <v>1.2833000000000001</v>
      </c>
      <c r="I2067" s="367">
        <v>22.51</v>
      </c>
      <c r="J2067" s="367">
        <v>9.86</v>
      </c>
      <c r="L2067" s="585" t="s">
        <v>3874</v>
      </c>
      <c r="M2067" s="586">
        <f>IFERROR(VLOOKUP(L2067,REAJUSTE!$O:$R,4,FALSE),"")</f>
        <v>1.0249999999999999</v>
      </c>
    </row>
    <row r="2068" spans="1:13" ht="24.95" customHeight="1" x14ac:dyDescent="0.2">
      <c r="A2068" s="587">
        <v>20062</v>
      </c>
      <c r="B2068" s="537" t="s">
        <v>16382</v>
      </c>
      <c r="C2068" s="169" t="s">
        <v>719</v>
      </c>
      <c r="D2068" s="608">
        <f t="shared" si="42"/>
        <v>23.084163</v>
      </c>
      <c r="E2068" s="588">
        <f t="shared" si="43"/>
        <v>10.11</v>
      </c>
      <c r="F2068" s="609">
        <f t="shared" si="44"/>
        <v>1.2833000000000001</v>
      </c>
      <c r="I2068" s="367">
        <v>22.51</v>
      </c>
      <c r="J2068" s="367">
        <v>9.86</v>
      </c>
      <c r="L2068" s="585" t="s">
        <v>3874</v>
      </c>
      <c r="M2068" s="586">
        <f>IFERROR(VLOOKUP(L2068,REAJUSTE!$O:$R,4,FALSE),"")</f>
        <v>1.0249999999999999</v>
      </c>
    </row>
    <row r="2069" spans="1:13" ht="24.95" customHeight="1" x14ac:dyDescent="0.2">
      <c r="A2069" s="587">
        <v>20081</v>
      </c>
      <c r="B2069" s="537" t="s">
        <v>16383</v>
      </c>
      <c r="C2069" s="169" t="s">
        <v>719</v>
      </c>
      <c r="D2069" s="608">
        <f t="shared" si="42"/>
        <v>16.827921</v>
      </c>
      <c r="E2069" s="588">
        <f t="shared" si="43"/>
        <v>7.37</v>
      </c>
      <c r="F2069" s="609">
        <f t="shared" si="44"/>
        <v>1.2833000000000001</v>
      </c>
      <c r="I2069" s="367">
        <v>16.43</v>
      </c>
      <c r="J2069" s="367">
        <v>7.19</v>
      </c>
      <c r="L2069" s="585" t="s">
        <v>3874</v>
      </c>
      <c r="M2069" s="586">
        <f>IFERROR(VLOOKUP(L2069,REAJUSTE!$O:$R,4,FALSE),"")</f>
        <v>1.0249999999999999</v>
      </c>
    </row>
    <row r="2070" spans="1:13" ht="24.95" customHeight="1" x14ac:dyDescent="0.2">
      <c r="A2070" s="587">
        <v>20087</v>
      </c>
      <c r="B2070" s="537" t="s">
        <v>16384</v>
      </c>
      <c r="C2070" s="169" t="s">
        <v>719</v>
      </c>
      <c r="D2070" s="608">
        <f t="shared" si="42"/>
        <v>23.084163</v>
      </c>
      <c r="E2070" s="588">
        <f t="shared" si="43"/>
        <v>10.11</v>
      </c>
      <c r="F2070" s="609">
        <f t="shared" si="44"/>
        <v>1.2833000000000001</v>
      </c>
      <c r="I2070" s="367">
        <v>22.51</v>
      </c>
      <c r="J2070" s="367">
        <v>9.86</v>
      </c>
      <c r="L2070" s="585" t="s">
        <v>3874</v>
      </c>
      <c r="M2070" s="586">
        <f>IFERROR(VLOOKUP(L2070,REAJUSTE!$O:$R,4,FALSE),"")</f>
        <v>1.0249999999999999</v>
      </c>
    </row>
    <row r="2071" spans="1:13" ht="24.95" customHeight="1" x14ac:dyDescent="0.2">
      <c r="A2071" s="587">
        <v>20088</v>
      </c>
      <c r="B2071" s="537" t="s">
        <v>16385</v>
      </c>
      <c r="C2071" s="169" t="s">
        <v>719</v>
      </c>
      <c r="D2071" s="608">
        <f t="shared" si="42"/>
        <v>12.672314999999999</v>
      </c>
      <c r="E2071" s="588">
        <f t="shared" si="43"/>
        <v>5.55</v>
      </c>
      <c r="F2071" s="609">
        <f t="shared" si="44"/>
        <v>1.2833000000000001</v>
      </c>
      <c r="I2071" s="367">
        <v>12.35</v>
      </c>
      <c r="J2071" s="367">
        <v>5.41</v>
      </c>
      <c r="L2071" s="585" t="s">
        <v>3874</v>
      </c>
      <c r="M2071" s="586">
        <f>IFERROR(VLOOKUP(L2071,REAJUSTE!$O:$R,4,FALSE),"")</f>
        <v>1.0249999999999999</v>
      </c>
    </row>
    <row r="2072" spans="1:13" ht="24.95" customHeight="1" x14ac:dyDescent="0.2">
      <c r="A2072" s="587">
        <v>20157</v>
      </c>
      <c r="B2072" s="537" t="s">
        <v>16386</v>
      </c>
      <c r="C2072" s="169" t="s">
        <v>719</v>
      </c>
      <c r="D2072" s="608">
        <f t="shared" si="42"/>
        <v>51.054588000000003</v>
      </c>
      <c r="E2072" s="588">
        <f t="shared" si="43"/>
        <v>22.36</v>
      </c>
      <c r="F2072" s="609">
        <f t="shared" si="44"/>
        <v>1.2833000000000001</v>
      </c>
      <c r="I2072" s="367">
        <v>49.81</v>
      </c>
      <c r="J2072" s="367">
        <v>21.81</v>
      </c>
      <c r="L2072" s="585" t="s">
        <v>3874</v>
      </c>
      <c r="M2072" s="586">
        <f>IFERROR(VLOOKUP(L2072,REAJUSTE!$O:$R,4,FALSE),"")</f>
        <v>1.0249999999999999</v>
      </c>
    </row>
    <row r="2073" spans="1:13" ht="24.95" customHeight="1" x14ac:dyDescent="0.2">
      <c r="A2073" s="587">
        <v>20092</v>
      </c>
      <c r="B2073" s="537" t="s">
        <v>16387</v>
      </c>
      <c r="C2073" s="169" t="s">
        <v>719</v>
      </c>
      <c r="D2073" s="608">
        <f t="shared" si="42"/>
        <v>12.672314999999999</v>
      </c>
      <c r="E2073" s="588">
        <f t="shared" si="43"/>
        <v>5.55</v>
      </c>
      <c r="F2073" s="609">
        <f t="shared" si="44"/>
        <v>1.2833000000000001</v>
      </c>
      <c r="I2073" s="367">
        <v>12.35</v>
      </c>
      <c r="J2073" s="367">
        <v>5.41</v>
      </c>
      <c r="L2073" s="585" t="s">
        <v>3874</v>
      </c>
      <c r="M2073" s="586">
        <f>IFERROR(VLOOKUP(L2073,REAJUSTE!$O:$R,4,FALSE),"")</f>
        <v>1.0249999999999999</v>
      </c>
    </row>
    <row r="2074" spans="1:13" ht="24.95" customHeight="1" x14ac:dyDescent="0.2">
      <c r="A2074" s="587">
        <v>20093</v>
      </c>
      <c r="B2074" s="537" t="s">
        <v>16388</v>
      </c>
      <c r="C2074" s="169" t="s">
        <v>719</v>
      </c>
      <c r="D2074" s="608">
        <f t="shared" si="42"/>
        <v>12.672314999999999</v>
      </c>
      <c r="E2074" s="588">
        <f t="shared" si="43"/>
        <v>5.55</v>
      </c>
      <c r="F2074" s="609">
        <f t="shared" si="44"/>
        <v>1.2833000000000001</v>
      </c>
      <c r="I2074" s="367">
        <v>12.35</v>
      </c>
      <c r="J2074" s="367">
        <v>5.41</v>
      </c>
      <c r="L2074" s="585" t="s">
        <v>3874</v>
      </c>
      <c r="M2074" s="586">
        <f>IFERROR(VLOOKUP(L2074,REAJUSTE!$O:$R,4,FALSE),"")</f>
        <v>1.0249999999999999</v>
      </c>
    </row>
    <row r="2075" spans="1:13" ht="24.95" customHeight="1" x14ac:dyDescent="0.2">
      <c r="A2075" s="587">
        <v>20095</v>
      </c>
      <c r="B2075" s="537" t="s">
        <v>16389</v>
      </c>
      <c r="C2075" s="169" t="s">
        <v>719</v>
      </c>
      <c r="D2075" s="608">
        <f t="shared" si="42"/>
        <v>12.672314999999999</v>
      </c>
      <c r="E2075" s="588">
        <f t="shared" si="43"/>
        <v>5.55</v>
      </c>
      <c r="F2075" s="609">
        <f t="shared" si="44"/>
        <v>1.2833000000000001</v>
      </c>
      <c r="I2075" s="367">
        <v>12.35</v>
      </c>
      <c r="J2075" s="367">
        <v>5.41</v>
      </c>
      <c r="L2075" s="585" t="s">
        <v>3874</v>
      </c>
      <c r="M2075" s="586">
        <f>IFERROR(VLOOKUP(L2075,REAJUSTE!$O:$R,4,FALSE),"")</f>
        <v>1.0249999999999999</v>
      </c>
    </row>
    <row r="2076" spans="1:13" ht="24.95" customHeight="1" x14ac:dyDescent="0.2">
      <c r="A2076" s="587">
        <v>20096</v>
      </c>
      <c r="B2076" s="537" t="s">
        <v>16390</v>
      </c>
      <c r="C2076" s="169" t="s">
        <v>719</v>
      </c>
      <c r="D2076" s="608">
        <f t="shared" si="42"/>
        <v>20.001708000000001</v>
      </c>
      <c r="E2076" s="588">
        <f t="shared" si="43"/>
        <v>8.76</v>
      </c>
      <c r="F2076" s="609">
        <f t="shared" si="44"/>
        <v>1.2833000000000001</v>
      </c>
      <c r="I2076" s="367">
        <v>19.52</v>
      </c>
      <c r="J2076" s="367">
        <v>8.5500000000000007</v>
      </c>
      <c r="L2076" s="585" t="s">
        <v>3874</v>
      </c>
      <c r="M2076" s="586">
        <f>IFERROR(VLOOKUP(L2076,REAJUSTE!$O:$R,4,FALSE),"")</f>
        <v>1.0249999999999999</v>
      </c>
    </row>
    <row r="2077" spans="1:13" ht="24.95" customHeight="1" x14ac:dyDescent="0.2">
      <c r="A2077" s="587">
        <v>20097</v>
      </c>
      <c r="B2077" s="537" t="s">
        <v>16391</v>
      </c>
      <c r="C2077" s="169" t="s">
        <v>719</v>
      </c>
      <c r="D2077" s="608">
        <f t="shared" si="42"/>
        <v>20.412701999999999</v>
      </c>
      <c r="E2077" s="588">
        <f t="shared" si="43"/>
        <v>8.94</v>
      </c>
      <c r="F2077" s="609">
        <f t="shared" si="44"/>
        <v>1.2833000000000001</v>
      </c>
      <c r="I2077" s="367">
        <v>19.920000000000002</v>
      </c>
      <c r="J2077" s="367">
        <v>8.7200000000000006</v>
      </c>
      <c r="L2077" s="585" t="s">
        <v>3874</v>
      </c>
      <c r="M2077" s="586">
        <f>IFERROR(VLOOKUP(L2077,REAJUSTE!$O:$R,4,FALSE),"")</f>
        <v>1.0249999999999999</v>
      </c>
    </row>
    <row r="2078" spans="1:13" ht="24.95" customHeight="1" x14ac:dyDescent="0.2">
      <c r="A2078" s="587">
        <v>20099</v>
      </c>
      <c r="B2078" s="537" t="s">
        <v>16392</v>
      </c>
      <c r="C2078" s="169" t="s">
        <v>719</v>
      </c>
      <c r="D2078" s="608">
        <f t="shared" si="42"/>
        <v>16.827921</v>
      </c>
      <c r="E2078" s="588">
        <f t="shared" si="43"/>
        <v>7.37</v>
      </c>
      <c r="F2078" s="609">
        <f t="shared" si="44"/>
        <v>1.2833000000000001</v>
      </c>
      <c r="I2078" s="367">
        <v>16.43</v>
      </c>
      <c r="J2078" s="367">
        <v>7.19</v>
      </c>
      <c r="L2078" s="585" t="s">
        <v>3874</v>
      </c>
      <c r="M2078" s="586">
        <f>IFERROR(VLOOKUP(L2078,REAJUSTE!$O:$R,4,FALSE),"")</f>
        <v>1.0249999999999999</v>
      </c>
    </row>
    <row r="2079" spans="1:13" ht="24.95" customHeight="1" x14ac:dyDescent="0.2">
      <c r="A2079" s="587">
        <v>20100</v>
      </c>
      <c r="B2079" s="537" t="s">
        <v>16393</v>
      </c>
      <c r="C2079" s="169" t="s">
        <v>719</v>
      </c>
      <c r="D2079" s="608">
        <f t="shared" si="42"/>
        <v>16.827921</v>
      </c>
      <c r="E2079" s="588">
        <f t="shared" si="43"/>
        <v>7.37</v>
      </c>
      <c r="F2079" s="609">
        <f t="shared" si="44"/>
        <v>1.2833000000000001</v>
      </c>
      <c r="I2079" s="367">
        <v>16.43</v>
      </c>
      <c r="J2079" s="367">
        <v>7.19</v>
      </c>
      <c r="L2079" s="585" t="s">
        <v>3874</v>
      </c>
      <c r="M2079" s="586">
        <f>IFERROR(VLOOKUP(L2079,REAJUSTE!$O:$R,4,FALSE),"")</f>
        <v>1.0249999999999999</v>
      </c>
    </row>
    <row r="2080" spans="1:13" ht="24.95" customHeight="1" x14ac:dyDescent="0.2">
      <c r="A2080" s="587">
        <v>20101</v>
      </c>
      <c r="B2080" s="537" t="s">
        <v>16394</v>
      </c>
      <c r="C2080" s="169" t="s">
        <v>719</v>
      </c>
      <c r="D2080" s="608">
        <f t="shared" si="42"/>
        <v>15.823269</v>
      </c>
      <c r="E2080" s="588">
        <f t="shared" si="43"/>
        <v>6.93</v>
      </c>
      <c r="F2080" s="609">
        <f t="shared" si="44"/>
        <v>1.2833000000000001</v>
      </c>
      <c r="I2080" s="367">
        <v>15.44</v>
      </c>
      <c r="J2080" s="367">
        <v>6.76</v>
      </c>
      <c r="L2080" s="585" t="s">
        <v>3874</v>
      </c>
      <c r="M2080" s="586">
        <f>IFERROR(VLOOKUP(L2080,REAJUSTE!$O:$R,4,FALSE),"")</f>
        <v>1.0249999999999999</v>
      </c>
    </row>
    <row r="2081" spans="1:13" ht="24.95" customHeight="1" x14ac:dyDescent="0.2">
      <c r="A2081" s="587">
        <v>20102</v>
      </c>
      <c r="B2081" s="537" t="s">
        <v>16395</v>
      </c>
      <c r="C2081" s="169" t="s">
        <v>719</v>
      </c>
      <c r="D2081" s="608">
        <f t="shared" si="42"/>
        <v>20.001708000000001</v>
      </c>
      <c r="E2081" s="588">
        <f t="shared" si="43"/>
        <v>8.76</v>
      </c>
      <c r="F2081" s="609">
        <f t="shared" si="44"/>
        <v>1.2833000000000001</v>
      </c>
      <c r="I2081" s="367">
        <v>19.52</v>
      </c>
      <c r="J2081" s="367">
        <v>8.5500000000000007</v>
      </c>
      <c r="L2081" s="585" t="s">
        <v>3874</v>
      </c>
      <c r="M2081" s="586">
        <f>IFERROR(VLOOKUP(L2081,REAJUSTE!$O:$R,4,FALSE),"")</f>
        <v>1.0249999999999999</v>
      </c>
    </row>
    <row r="2082" spans="1:13" ht="24.95" customHeight="1" x14ac:dyDescent="0.2">
      <c r="A2082" s="587">
        <v>20103</v>
      </c>
      <c r="B2082" s="537" t="s">
        <v>16396</v>
      </c>
      <c r="C2082" s="169" t="s">
        <v>719</v>
      </c>
      <c r="D2082" s="608">
        <f t="shared" si="42"/>
        <v>15.823269</v>
      </c>
      <c r="E2082" s="588">
        <f t="shared" si="43"/>
        <v>6.93</v>
      </c>
      <c r="F2082" s="609">
        <f t="shared" si="44"/>
        <v>1.2833000000000001</v>
      </c>
      <c r="I2082" s="367">
        <v>15.44</v>
      </c>
      <c r="J2082" s="367">
        <v>6.76</v>
      </c>
      <c r="L2082" s="585" t="s">
        <v>3874</v>
      </c>
      <c r="M2082" s="586">
        <f>IFERROR(VLOOKUP(L2082,REAJUSTE!$O:$R,4,FALSE),"")</f>
        <v>1.0249999999999999</v>
      </c>
    </row>
    <row r="2083" spans="1:13" ht="24.95" customHeight="1" x14ac:dyDescent="0.2">
      <c r="A2083" s="587">
        <v>20104</v>
      </c>
      <c r="B2083" s="537" t="s">
        <v>16397</v>
      </c>
      <c r="C2083" s="169" t="s">
        <v>719</v>
      </c>
      <c r="D2083" s="608">
        <f t="shared" si="42"/>
        <v>20.001708000000001</v>
      </c>
      <c r="E2083" s="588">
        <f t="shared" si="43"/>
        <v>8.76</v>
      </c>
      <c r="F2083" s="609">
        <f t="shared" si="44"/>
        <v>1.2833000000000001</v>
      </c>
      <c r="I2083" s="367">
        <v>19.52</v>
      </c>
      <c r="J2083" s="367">
        <v>8.5500000000000007</v>
      </c>
      <c r="L2083" s="585" t="s">
        <v>3874</v>
      </c>
      <c r="M2083" s="586">
        <f>IFERROR(VLOOKUP(L2083,REAJUSTE!$O:$R,4,FALSE),"")</f>
        <v>1.0249999999999999</v>
      </c>
    </row>
    <row r="2084" spans="1:13" ht="24.95" customHeight="1" x14ac:dyDescent="0.2">
      <c r="A2084" s="587">
        <v>20173</v>
      </c>
      <c r="B2084" s="537" t="s">
        <v>16398</v>
      </c>
      <c r="C2084" s="169" t="s">
        <v>719</v>
      </c>
      <c r="D2084" s="608">
        <f t="shared" si="42"/>
        <v>12.672314999999999</v>
      </c>
      <c r="E2084" s="588">
        <f t="shared" si="43"/>
        <v>5.55</v>
      </c>
      <c r="F2084" s="609">
        <f t="shared" si="44"/>
        <v>1.2833000000000001</v>
      </c>
      <c r="I2084" s="367">
        <v>12.35</v>
      </c>
      <c r="J2084" s="367">
        <v>5.41</v>
      </c>
      <c r="L2084" s="585" t="s">
        <v>3874</v>
      </c>
      <c r="M2084" s="586">
        <f>IFERROR(VLOOKUP(L2084,REAJUSTE!$O:$R,4,FALSE),"")</f>
        <v>1.0249999999999999</v>
      </c>
    </row>
    <row r="2085" spans="1:13" ht="24.95" customHeight="1" x14ac:dyDescent="0.2">
      <c r="A2085" s="587">
        <v>20106</v>
      </c>
      <c r="B2085" s="537" t="s">
        <v>16399</v>
      </c>
      <c r="C2085" s="169" t="s">
        <v>719</v>
      </c>
      <c r="D2085" s="608">
        <f t="shared" si="42"/>
        <v>20.001708000000001</v>
      </c>
      <c r="E2085" s="588">
        <f t="shared" si="43"/>
        <v>8.76</v>
      </c>
      <c r="F2085" s="609">
        <f t="shared" si="44"/>
        <v>1.2833000000000001</v>
      </c>
      <c r="I2085" s="367">
        <v>19.52</v>
      </c>
      <c r="J2085" s="367">
        <v>8.5500000000000007</v>
      </c>
      <c r="L2085" s="585" t="s">
        <v>3874</v>
      </c>
      <c r="M2085" s="586">
        <f>IFERROR(VLOOKUP(L2085,REAJUSTE!$O:$R,4,FALSE),"")</f>
        <v>1.0249999999999999</v>
      </c>
    </row>
    <row r="2086" spans="1:13" ht="24.95" customHeight="1" x14ac:dyDescent="0.2">
      <c r="A2086" s="587">
        <v>20107</v>
      </c>
      <c r="B2086" s="537" t="s">
        <v>16400</v>
      </c>
      <c r="C2086" s="169" t="s">
        <v>719</v>
      </c>
      <c r="D2086" s="608">
        <f t="shared" si="42"/>
        <v>10.411847999999999</v>
      </c>
      <c r="E2086" s="588">
        <f t="shared" si="43"/>
        <v>4.5599999999999996</v>
      </c>
      <c r="F2086" s="609">
        <f t="shared" si="44"/>
        <v>1.2833000000000001</v>
      </c>
      <c r="I2086" s="367">
        <v>10.16</v>
      </c>
      <c r="J2086" s="367">
        <v>4.45</v>
      </c>
      <c r="L2086" s="585" t="s">
        <v>3874</v>
      </c>
      <c r="M2086" s="586">
        <f>IFERROR(VLOOKUP(L2086,REAJUSTE!$O:$R,4,FALSE),"")</f>
        <v>1.0249999999999999</v>
      </c>
    </row>
    <row r="2087" spans="1:13" ht="24.95" customHeight="1" x14ac:dyDescent="0.2">
      <c r="A2087" s="587">
        <v>20108</v>
      </c>
      <c r="B2087" s="537" t="s">
        <v>16401</v>
      </c>
      <c r="C2087" s="169" t="s">
        <v>719</v>
      </c>
      <c r="D2087" s="608">
        <f t="shared" si="42"/>
        <v>15.823269</v>
      </c>
      <c r="E2087" s="588">
        <f t="shared" si="43"/>
        <v>6.93</v>
      </c>
      <c r="F2087" s="609">
        <f t="shared" si="44"/>
        <v>1.2833000000000001</v>
      </c>
      <c r="I2087" s="367">
        <v>15.44</v>
      </c>
      <c r="J2087" s="367">
        <v>6.76</v>
      </c>
      <c r="L2087" s="585" t="s">
        <v>3874</v>
      </c>
      <c r="M2087" s="586">
        <f>IFERROR(VLOOKUP(L2087,REAJUSTE!$O:$R,4,FALSE),"")</f>
        <v>1.0249999999999999</v>
      </c>
    </row>
    <row r="2088" spans="1:13" ht="24.95" customHeight="1" x14ac:dyDescent="0.2">
      <c r="A2088" s="587">
        <v>20109</v>
      </c>
      <c r="B2088" s="537" t="s">
        <v>16402</v>
      </c>
      <c r="C2088" s="169" t="s">
        <v>719</v>
      </c>
      <c r="D2088" s="608">
        <f t="shared" si="42"/>
        <v>12.672314999999999</v>
      </c>
      <c r="E2088" s="588">
        <f t="shared" si="43"/>
        <v>5.55</v>
      </c>
      <c r="F2088" s="609">
        <f t="shared" si="44"/>
        <v>1.2833000000000001</v>
      </c>
      <c r="I2088" s="367">
        <v>12.35</v>
      </c>
      <c r="J2088" s="367">
        <v>5.41</v>
      </c>
      <c r="L2088" s="585" t="s">
        <v>3874</v>
      </c>
      <c r="M2088" s="586">
        <f>IFERROR(VLOOKUP(L2088,REAJUSTE!$O:$R,4,FALSE),"")</f>
        <v>1.0249999999999999</v>
      </c>
    </row>
    <row r="2089" spans="1:13" ht="24.95" customHeight="1" x14ac:dyDescent="0.2">
      <c r="A2089" s="587">
        <v>20110</v>
      </c>
      <c r="B2089" s="537" t="s">
        <v>16403</v>
      </c>
      <c r="C2089" s="169" t="s">
        <v>719</v>
      </c>
      <c r="D2089" s="608">
        <f t="shared" si="42"/>
        <v>16.827921</v>
      </c>
      <c r="E2089" s="588">
        <f t="shared" si="43"/>
        <v>7.37</v>
      </c>
      <c r="F2089" s="609">
        <f t="shared" si="44"/>
        <v>1.2833000000000001</v>
      </c>
      <c r="I2089" s="367">
        <v>16.43</v>
      </c>
      <c r="J2089" s="367">
        <v>7.19</v>
      </c>
      <c r="L2089" s="585" t="s">
        <v>3874</v>
      </c>
      <c r="M2089" s="586">
        <f>IFERROR(VLOOKUP(L2089,REAJUSTE!$O:$R,4,FALSE),"")</f>
        <v>1.0249999999999999</v>
      </c>
    </row>
    <row r="2090" spans="1:13" ht="24.95" customHeight="1" x14ac:dyDescent="0.2">
      <c r="A2090" s="587">
        <v>20111</v>
      </c>
      <c r="B2090" s="537" t="s">
        <v>16404</v>
      </c>
      <c r="C2090" s="169" t="s">
        <v>719</v>
      </c>
      <c r="D2090" s="608">
        <f t="shared" si="42"/>
        <v>12.672314999999999</v>
      </c>
      <c r="E2090" s="588">
        <f t="shared" si="43"/>
        <v>5.55</v>
      </c>
      <c r="F2090" s="609">
        <f t="shared" si="44"/>
        <v>1.2833000000000001</v>
      </c>
      <c r="I2090" s="367">
        <v>12.35</v>
      </c>
      <c r="J2090" s="367">
        <v>5.41</v>
      </c>
      <c r="L2090" s="585" t="s">
        <v>3874</v>
      </c>
      <c r="M2090" s="586">
        <f>IFERROR(VLOOKUP(L2090,REAJUSTE!$O:$R,4,FALSE),"")</f>
        <v>1.0249999999999999</v>
      </c>
    </row>
    <row r="2091" spans="1:13" ht="24.95" customHeight="1" x14ac:dyDescent="0.2">
      <c r="A2091" s="587">
        <v>20112</v>
      </c>
      <c r="B2091" s="537" t="s">
        <v>16405</v>
      </c>
      <c r="C2091" s="169" t="s">
        <v>719</v>
      </c>
      <c r="D2091" s="608">
        <f t="shared" si="42"/>
        <v>12.672314999999999</v>
      </c>
      <c r="E2091" s="588">
        <f t="shared" si="43"/>
        <v>5.55</v>
      </c>
      <c r="F2091" s="609">
        <f t="shared" si="44"/>
        <v>1.2833000000000001</v>
      </c>
      <c r="I2091" s="367">
        <v>12.35</v>
      </c>
      <c r="J2091" s="367">
        <v>5.41</v>
      </c>
      <c r="L2091" s="585" t="s">
        <v>3874</v>
      </c>
      <c r="M2091" s="586">
        <f>IFERROR(VLOOKUP(L2091,REAJUSTE!$O:$R,4,FALSE),"")</f>
        <v>1.0249999999999999</v>
      </c>
    </row>
    <row r="2092" spans="1:13" ht="24.95" customHeight="1" x14ac:dyDescent="0.2">
      <c r="A2092" s="587">
        <v>20156</v>
      </c>
      <c r="B2092" s="537" t="s">
        <v>16406</v>
      </c>
      <c r="C2092" s="169" t="s">
        <v>719</v>
      </c>
      <c r="D2092" s="608">
        <f t="shared" si="42"/>
        <v>12.672314999999999</v>
      </c>
      <c r="E2092" s="588">
        <f t="shared" si="43"/>
        <v>5.55</v>
      </c>
      <c r="F2092" s="609">
        <f t="shared" si="44"/>
        <v>1.2833000000000001</v>
      </c>
      <c r="I2092" s="367">
        <v>12.35</v>
      </c>
      <c r="J2092" s="367">
        <v>5.41</v>
      </c>
      <c r="L2092" s="585" t="s">
        <v>3874</v>
      </c>
      <c r="M2092" s="586">
        <f>IFERROR(VLOOKUP(L2092,REAJUSTE!$O:$R,4,FALSE),"")</f>
        <v>1.0249999999999999</v>
      </c>
    </row>
    <row r="2093" spans="1:13" ht="24.95" customHeight="1" x14ac:dyDescent="0.2">
      <c r="A2093" s="587">
        <v>20115</v>
      </c>
      <c r="B2093" s="537" t="s">
        <v>16407</v>
      </c>
      <c r="C2093" s="169" t="s">
        <v>719</v>
      </c>
      <c r="D2093" s="608">
        <f t="shared" si="42"/>
        <v>16.827921</v>
      </c>
      <c r="E2093" s="588">
        <f t="shared" si="43"/>
        <v>7.37</v>
      </c>
      <c r="F2093" s="609">
        <f t="shared" si="44"/>
        <v>1.2833000000000001</v>
      </c>
      <c r="I2093" s="367">
        <v>16.43</v>
      </c>
      <c r="J2093" s="367">
        <v>7.19</v>
      </c>
      <c r="L2093" s="585" t="s">
        <v>3874</v>
      </c>
      <c r="M2093" s="586">
        <f>IFERROR(VLOOKUP(L2093,REAJUSTE!$O:$R,4,FALSE),"")</f>
        <v>1.0249999999999999</v>
      </c>
    </row>
    <row r="2094" spans="1:13" ht="24.95" customHeight="1" x14ac:dyDescent="0.2">
      <c r="A2094" s="587">
        <v>20002</v>
      </c>
      <c r="B2094" s="537" t="s">
        <v>16408</v>
      </c>
      <c r="C2094" s="169" t="s">
        <v>719</v>
      </c>
      <c r="D2094" s="608">
        <f t="shared" si="42"/>
        <v>10.411847999999999</v>
      </c>
      <c r="E2094" s="588">
        <f t="shared" si="43"/>
        <v>4.5599999999999996</v>
      </c>
      <c r="F2094" s="609">
        <f t="shared" si="44"/>
        <v>1.2833000000000001</v>
      </c>
      <c r="I2094" s="367">
        <v>10.16</v>
      </c>
      <c r="J2094" s="367">
        <v>4.45</v>
      </c>
      <c r="L2094" s="585" t="s">
        <v>3874</v>
      </c>
      <c r="M2094" s="586">
        <f>IFERROR(VLOOKUP(L2094,REAJUSTE!$O:$R,4,FALSE),"")</f>
        <v>1.0249999999999999</v>
      </c>
    </row>
    <row r="2095" spans="1:13" ht="24.95" customHeight="1" x14ac:dyDescent="0.2">
      <c r="A2095" s="587">
        <v>20003</v>
      </c>
      <c r="B2095" s="537" t="s">
        <v>16409</v>
      </c>
      <c r="C2095" s="169" t="s">
        <v>719</v>
      </c>
      <c r="D2095" s="608">
        <f t="shared" si="42"/>
        <v>10.411847999999999</v>
      </c>
      <c r="E2095" s="588">
        <f t="shared" si="43"/>
        <v>4.5599999999999996</v>
      </c>
      <c r="F2095" s="609">
        <f t="shared" si="44"/>
        <v>1.2833000000000001</v>
      </c>
      <c r="I2095" s="367">
        <v>10.16</v>
      </c>
      <c r="J2095" s="367">
        <v>4.45</v>
      </c>
      <c r="L2095" s="585" t="s">
        <v>3874</v>
      </c>
      <c r="M2095" s="586">
        <f>IFERROR(VLOOKUP(L2095,REAJUSTE!$O:$R,4,FALSE),"")</f>
        <v>1.0249999999999999</v>
      </c>
    </row>
    <row r="2096" spans="1:13" ht="24.95" customHeight="1" x14ac:dyDescent="0.2">
      <c r="A2096" s="587">
        <v>20004</v>
      </c>
      <c r="B2096" s="537" t="s">
        <v>16410</v>
      </c>
      <c r="C2096" s="169" t="s">
        <v>719</v>
      </c>
      <c r="D2096" s="608">
        <f t="shared" si="42"/>
        <v>10.206351</v>
      </c>
      <c r="E2096" s="588">
        <f t="shared" si="43"/>
        <v>4.47</v>
      </c>
      <c r="F2096" s="609">
        <f t="shared" si="44"/>
        <v>1.2833000000000001</v>
      </c>
      <c r="I2096" s="367">
        <v>9.9600000000000009</v>
      </c>
      <c r="J2096" s="367">
        <v>4.3600000000000003</v>
      </c>
      <c r="L2096" s="585" t="s">
        <v>3874</v>
      </c>
      <c r="M2096" s="586">
        <f>IFERROR(VLOOKUP(L2096,REAJUSTE!$O:$R,4,FALSE),"")</f>
        <v>1.0249999999999999</v>
      </c>
    </row>
    <row r="2097" spans="1:13" ht="24.95" customHeight="1" x14ac:dyDescent="0.2">
      <c r="A2097" s="587">
        <v>20005</v>
      </c>
      <c r="B2097" s="537" t="s">
        <v>16411</v>
      </c>
      <c r="C2097" s="169" t="s">
        <v>719</v>
      </c>
      <c r="D2097" s="608">
        <f t="shared" si="42"/>
        <v>20.001708000000001</v>
      </c>
      <c r="E2097" s="588">
        <f t="shared" si="43"/>
        <v>8.76</v>
      </c>
      <c r="F2097" s="609">
        <f t="shared" si="44"/>
        <v>1.2833000000000001</v>
      </c>
      <c r="I2097" s="367">
        <v>19.52</v>
      </c>
      <c r="J2097" s="367">
        <v>8.5500000000000007</v>
      </c>
      <c r="L2097" s="585" t="s">
        <v>3874</v>
      </c>
      <c r="M2097" s="586">
        <f>IFERROR(VLOOKUP(L2097,REAJUSTE!$O:$R,4,FALSE),"")</f>
        <v>1.0249999999999999</v>
      </c>
    </row>
    <row r="2098" spans="1:13" ht="24.95" customHeight="1" x14ac:dyDescent="0.2">
      <c r="A2098" s="587">
        <v>20006</v>
      </c>
      <c r="B2098" s="537" t="s">
        <v>16412</v>
      </c>
      <c r="C2098" s="169" t="s">
        <v>719</v>
      </c>
      <c r="D2098" s="608">
        <f t="shared" si="42"/>
        <v>20.001708000000001</v>
      </c>
      <c r="E2098" s="588">
        <f t="shared" si="43"/>
        <v>8.76</v>
      </c>
      <c r="F2098" s="609">
        <f t="shared" si="44"/>
        <v>1.2833000000000001</v>
      </c>
      <c r="I2098" s="367">
        <v>19.52</v>
      </c>
      <c r="J2098" s="367">
        <v>8.5500000000000007</v>
      </c>
      <c r="L2098" s="585" t="s">
        <v>3874</v>
      </c>
      <c r="M2098" s="586">
        <f>IFERROR(VLOOKUP(L2098,REAJUSTE!$O:$R,4,FALSE),"")</f>
        <v>1.0249999999999999</v>
      </c>
    </row>
    <row r="2099" spans="1:13" ht="24.95" customHeight="1" x14ac:dyDescent="0.2">
      <c r="A2099" s="587">
        <v>20117</v>
      </c>
      <c r="B2099" s="537" t="s">
        <v>16413</v>
      </c>
      <c r="C2099" s="169" t="s">
        <v>719</v>
      </c>
      <c r="D2099" s="608">
        <f t="shared" si="42"/>
        <v>52.470234000000005</v>
      </c>
      <c r="E2099" s="588">
        <f t="shared" si="43"/>
        <v>22.98</v>
      </c>
      <c r="F2099" s="609">
        <f t="shared" si="44"/>
        <v>1.2833000000000001</v>
      </c>
      <c r="I2099" s="367">
        <v>51.2</v>
      </c>
      <c r="J2099" s="367">
        <v>22.42</v>
      </c>
      <c r="L2099" s="585" t="s">
        <v>3874</v>
      </c>
      <c r="M2099" s="586">
        <f>IFERROR(VLOOKUP(L2099,REAJUSTE!$O:$R,4,FALSE),"")</f>
        <v>1.0249999999999999</v>
      </c>
    </row>
    <row r="2100" spans="1:13" ht="24.95" customHeight="1" x14ac:dyDescent="0.2">
      <c r="A2100" s="587">
        <v>20017</v>
      </c>
      <c r="B2100" s="537" t="s">
        <v>16414</v>
      </c>
      <c r="C2100" s="169" t="s">
        <v>719</v>
      </c>
      <c r="D2100" s="608">
        <f t="shared" si="42"/>
        <v>16.827921</v>
      </c>
      <c r="E2100" s="588">
        <f t="shared" si="43"/>
        <v>7.37</v>
      </c>
      <c r="F2100" s="609">
        <f t="shared" si="44"/>
        <v>1.2833000000000001</v>
      </c>
      <c r="I2100" s="367">
        <v>16.43</v>
      </c>
      <c r="J2100" s="367">
        <v>7.19</v>
      </c>
      <c r="L2100" s="585" t="s">
        <v>3874</v>
      </c>
      <c r="M2100" s="586">
        <f>IFERROR(VLOOKUP(L2100,REAJUSTE!$O:$R,4,FALSE),"")</f>
        <v>1.0249999999999999</v>
      </c>
    </row>
    <row r="2101" spans="1:13" ht="24.95" customHeight="1" x14ac:dyDescent="0.2">
      <c r="A2101" s="587">
        <v>20018</v>
      </c>
      <c r="B2101" s="537" t="s">
        <v>16415</v>
      </c>
      <c r="C2101" s="169" t="s">
        <v>719</v>
      </c>
      <c r="D2101" s="608">
        <f t="shared" si="42"/>
        <v>16.827921</v>
      </c>
      <c r="E2101" s="588">
        <f t="shared" si="43"/>
        <v>7.37</v>
      </c>
      <c r="F2101" s="609">
        <f t="shared" si="44"/>
        <v>1.2833000000000001</v>
      </c>
      <c r="I2101" s="367">
        <v>16.43</v>
      </c>
      <c r="J2101" s="367">
        <v>7.19</v>
      </c>
      <c r="L2101" s="585" t="s">
        <v>3874</v>
      </c>
      <c r="M2101" s="586">
        <f>IFERROR(VLOOKUP(L2101,REAJUSTE!$O:$R,4,FALSE),"")</f>
        <v>1.0249999999999999</v>
      </c>
    </row>
    <row r="2102" spans="1:13" ht="24.95" customHeight="1" x14ac:dyDescent="0.2">
      <c r="A2102" s="587">
        <v>20019</v>
      </c>
      <c r="B2102" s="537" t="s">
        <v>16416</v>
      </c>
      <c r="C2102" s="169" t="s">
        <v>719</v>
      </c>
      <c r="D2102" s="608">
        <f t="shared" ref="D2102:D2146" si="45">E2102*(1+F2102)</f>
        <v>10.206351</v>
      </c>
      <c r="E2102" s="588">
        <f t="shared" ref="E2102" si="46">IFERROR(ROUND(J2102*$M2102,2),"")</f>
        <v>4.47</v>
      </c>
      <c r="F2102" s="609">
        <f t="shared" si="44"/>
        <v>1.2833000000000001</v>
      </c>
      <c r="I2102" s="367">
        <v>9.9600000000000009</v>
      </c>
      <c r="J2102" s="367">
        <v>4.3600000000000003</v>
      </c>
      <c r="L2102" s="585" t="s">
        <v>3874</v>
      </c>
      <c r="M2102" s="586">
        <f>IFERROR(VLOOKUP(L2102,REAJUSTE!$O:$R,4,FALSE),"")</f>
        <v>1.0249999999999999</v>
      </c>
    </row>
    <row r="2103" spans="1:13" ht="24.95" customHeight="1" x14ac:dyDescent="0.2">
      <c r="A2103" s="169"/>
      <c r="B2103" s="606" t="s">
        <v>16417</v>
      </c>
      <c r="C2103" s="606"/>
      <c r="D2103" s="606"/>
      <c r="E2103" s="606"/>
      <c r="I2103" s="610"/>
      <c r="J2103" s="607"/>
      <c r="L2103" s="585"/>
      <c r="M2103" s="586" t="str">
        <f>IFERROR(VLOOKUP(L2103,REAJUSTE!$O:$R,4,FALSE),"")</f>
        <v/>
      </c>
    </row>
    <row r="2104" spans="1:13" ht="24.95" customHeight="1" x14ac:dyDescent="0.2">
      <c r="A2104" s="587">
        <v>20000</v>
      </c>
      <c r="B2104" s="537" t="s">
        <v>16418</v>
      </c>
      <c r="C2104" s="169" t="s">
        <v>15528</v>
      </c>
      <c r="D2104" s="608">
        <f t="shared" si="45"/>
        <v>13228.118294999998</v>
      </c>
      <c r="E2104" s="588">
        <f t="shared" ref="E2104:E2146" si="47">IFERROR(ROUND(J2104*$M2104,2),"")</f>
        <v>8311.73</v>
      </c>
      <c r="F2104" s="609">
        <v>0.59150000000000003</v>
      </c>
      <c r="I2104" s="368">
        <v>12905.47</v>
      </c>
      <c r="J2104" s="368">
        <v>8109</v>
      </c>
      <c r="L2104" s="585" t="s">
        <v>3874</v>
      </c>
      <c r="M2104" s="586">
        <f>IFERROR(VLOOKUP(L2104,REAJUSTE!$O:$R,4,FALSE),"")</f>
        <v>1.0249999999999999</v>
      </c>
    </row>
    <row r="2105" spans="1:13" ht="24.95" customHeight="1" x14ac:dyDescent="0.2">
      <c r="A2105" s="587">
        <v>20028</v>
      </c>
      <c r="B2105" s="537" t="s">
        <v>16419</v>
      </c>
      <c r="C2105" s="169" t="s">
        <v>15528</v>
      </c>
      <c r="D2105" s="608">
        <f t="shared" si="45"/>
        <v>13914.293519999997</v>
      </c>
      <c r="E2105" s="588">
        <f t="shared" si="47"/>
        <v>8742.8799999999992</v>
      </c>
      <c r="F2105" s="609">
        <f t="shared" ref="F2105:F2146" si="48">F2104</f>
        <v>0.59150000000000003</v>
      </c>
      <c r="I2105" s="368">
        <v>13574.92</v>
      </c>
      <c r="J2105" s="368">
        <v>8529.64</v>
      </c>
      <c r="L2105" s="585" t="s">
        <v>3874</v>
      </c>
      <c r="M2105" s="586">
        <f>IFERROR(VLOOKUP(L2105,REAJUSTE!$O:$R,4,FALSE),"")</f>
        <v>1.0249999999999999</v>
      </c>
    </row>
    <row r="2106" spans="1:13" ht="24.95" customHeight="1" x14ac:dyDescent="0.2">
      <c r="A2106" s="587">
        <v>20105</v>
      </c>
      <c r="B2106" s="537" t="s">
        <v>16420</v>
      </c>
      <c r="C2106" s="169" t="s">
        <v>15528</v>
      </c>
      <c r="D2106" s="608">
        <f t="shared" si="45"/>
        <v>13914.293519999997</v>
      </c>
      <c r="E2106" s="588">
        <f t="shared" si="47"/>
        <v>8742.8799999999992</v>
      </c>
      <c r="F2106" s="609">
        <f t="shared" si="48"/>
        <v>0.59150000000000003</v>
      </c>
      <c r="I2106" s="368">
        <v>13574.92</v>
      </c>
      <c r="J2106" s="368">
        <v>8529.64</v>
      </c>
      <c r="L2106" s="585" t="s">
        <v>3874</v>
      </c>
      <c r="M2106" s="586">
        <f>IFERROR(VLOOKUP(L2106,REAJUSTE!$O:$R,4,FALSE),"")</f>
        <v>1.0249999999999999</v>
      </c>
    </row>
    <row r="2107" spans="1:13" ht="24.95" customHeight="1" x14ac:dyDescent="0.2">
      <c r="A2107" s="587">
        <v>20001</v>
      </c>
      <c r="B2107" s="537" t="s">
        <v>16421</v>
      </c>
      <c r="C2107" s="169" t="s">
        <v>15528</v>
      </c>
      <c r="D2107" s="608">
        <f t="shared" si="45"/>
        <v>21618.665444999999</v>
      </c>
      <c r="E2107" s="588">
        <f t="shared" si="47"/>
        <v>13583.83</v>
      </c>
      <c r="F2107" s="609">
        <f t="shared" si="48"/>
        <v>0.59150000000000003</v>
      </c>
      <c r="I2107" s="368">
        <v>21091.38</v>
      </c>
      <c r="J2107" s="368">
        <v>13252.52</v>
      </c>
      <c r="L2107" s="585" t="s">
        <v>3874</v>
      </c>
      <c r="M2107" s="586">
        <f>IFERROR(VLOOKUP(L2107,REAJUSTE!$O:$R,4,FALSE),"")</f>
        <v>1.0249999999999999</v>
      </c>
    </row>
    <row r="2108" spans="1:13" ht="24.95" customHeight="1" x14ac:dyDescent="0.2">
      <c r="A2108" s="587">
        <v>20021</v>
      </c>
      <c r="B2108" s="537" t="s">
        <v>16422</v>
      </c>
      <c r="C2108" s="169" t="s">
        <v>15528</v>
      </c>
      <c r="D2108" s="608">
        <f t="shared" si="45"/>
        <v>3046.7516850000002</v>
      </c>
      <c r="E2108" s="588">
        <f t="shared" si="47"/>
        <v>1914.39</v>
      </c>
      <c r="F2108" s="609">
        <f t="shared" si="48"/>
        <v>0.59150000000000003</v>
      </c>
      <c r="I2108" s="368">
        <v>2972.44</v>
      </c>
      <c r="J2108" s="368">
        <v>1867.7</v>
      </c>
      <c r="L2108" s="585" t="s">
        <v>3874</v>
      </c>
      <c r="M2108" s="586">
        <f>IFERROR(VLOOKUP(L2108,REAJUSTE!$O:$R,4,FALSE),"")</f>
        <v>1.0249999999999999</v>
      </c>
    </row>
    <row r="2109" spans="1:13" ht="24.95" customHeight="1" x14ac:dyDescent="0.2">
      <c r="A2109" s="587">
        <v>20023</v>
      </c>
      <c r="B2109" s="537" t="s">
        <v>16423</v>
      </c>
      <c r="C2109" s="169" t="s">
        <v>15528</v>
      </c>
      <c r="D2109" s="608">
        <f t="shared" si="45"/>
        <v>3389.8631699999996</v>
      </c>
      <c r="E2109" s="588">
        <f t="shared" si="47"/>
        <v>2129.98</v>
      </c>
      <c r="F2109" s="609">
        <f t="shared" si="48"/>
        <v>0.59150000000000003</v>
      </c>
      <c r="I2109" s="368">
        <v>3307.18</v>
      </c>
      <c r="J2109" s="368">
        <v>2078.0300000000002</v>
      </c>
      <c r="L2109" s="585" t="s">
        <v>3874</v>
      </c>
      <c r="M2109" s="586">
        <f>IFERROR(VLOOKUP(L2109,REAJUSTE!$O:$R,4,FALSE),"")</f>
        <v>1.0249999999999999</v>
      </c>
    </row>
    <row r="2110" spans="1:13" ht="24.95" customHeight="1" x14ac:dyDescent="0.2">
      <c r="A2110" s="587">
        <v>20025</v>
      </c>
      <c r="B2110" s="537" t="s">
        <v>16424</v>
      </c>
      <c r="C2110" s="169" t="s">
        <v>15528</v>
      </c>
      <c r="D2110" s="608">
        <f t="shared" si="45"/>
        <v>3046.7516850000002</v>
      </c>
      <c r="E2110" s="588">
        <f t="shared" si="47"/>
        <v>1914.39</v>
      </c>
      <c r="F2110" s="609">
        <f t="shared" si="48"/>
        <v>0.59150000000000003</v>
      </c>
      <c r="I2110" s="368">
        <v>2972.44</v>
      </c>
      <c r="J2110" s="368">
        <v>1867.7</v>
      </c>
      <c r="L2110" s="585" t="s">
        <v>3874</v>
      </c>
      <c r="M2110" s="586">
        <f>IFERROR(VLOOKUP(L2110,REAJUSTE!$O:$R,4,FALSE),"")</f>
        <v>1.0249999999999999</v>
      </c>
    </row>
    <row r="2111" spans="1:13" ht="24.95" customHeight="1" x14ac:dyDescent="0.2">
      <c r="A2111" s="587">
        <v>20026</v>
      </c>
      <c r="B2111" s="537" t="s">
        <v>16425</v>
      </c>
      <c r="C2111" s="169" t="s">
        <v>15528</v>
      </c>
      <c r="D2111" s="608">
        <f t="shared" si="45"/>
        <v>3389.8631699999996</v>
      </c>
      <c r="E2111" s="588">
        <f t="shared" si="47"/>
        <v>2129.98</v>
      </c>
      <c r="F2111" s="609">
        <f t="shared" si="48"/>
        <v>0.59150000000000003</v>
      </c>
      <c r="I2111" s="368">
        <v>3307.18</v>
      </c>
      <c r="J2111" s="368">
        <v>2078.0300000000002</v>
      </c>
      <c r="L2111" s="585" t="s">
        <v>3874</v>
      </c>
      <c r="M2111" s="586">
        <f>IFERROR(VLOOKUP(L2111,REAJUSTE!$O:$R,4,FALSE),"")</f>
        <v>1.0249999999999999</v>
      </c>
    </row>
    <row r="2112" spans="1:13" ht="24.95" customHeight="1" x14ac:dyDescent="0.2">
      <c r="A2112" s="611">
        <v>100887</v>
      </c>
      <c r="B2112" s="537" t="s">
        <v>16426</v>
      </c>
      <c r="C2112" s="169" t="s">
        <v>15528</v>
      </c>
      <c r="D2112" s="608">
        <f t="shared" si="45"/>
        <v>2656.0861799999998</v>
      </c>
      <c r="E2112" s="588">
        <f t="shared" si="47"/>
        <v>1668.92</v>
      </c>
      <c r="F2112" s="609">
        <f t="shared" si="48"/>
        <v>0.59150000000000003</v>
      </c>
      <c r="I2112" s="368">
        <v>2591.29</v>
      </c>
      <c r="J2112" s="368">
        <v>1628.21</v>
      </c>
      <c r="L2112" s="585" t="s">
        <v>3874</v>
      </c>
      <c r="M2112" s="586">
        <f>IFERROR(VLOOKUP(L2112,REAJUSTE!$O:$R,4,FALSE),"")</f>
        <v>1.0249999999999999</v>
      </c>
    </row>
    <row r="2113" spans="1:13" ht="24.95" customHeight="1" x14ac:dyDescent="0.2">
      <c r="A2113" s="587">
        <v>20029</v>
      </c>
      <c r="B2113" s="537" t="s">
        <v>16427</v>
      </c>
      <c r="C2113" s="169" t="s">
        <v>15528</v>
      </c>
      <c r="D2113" s="608">
        <f t="shared" si="45"/>
        <v>3389.8631699999996</v>
      </c>
      <c r="E2113" s="588">
        <f t="shared" si="47"/>
        <v>2129.98</v>
      </c>
      <c r="F2113" s="609">
        <f t="shared" si="48"/>
        <v>0.59150000000000003</v>
      </c>
      <c r="I2113" s="368">
        <v>3307.18</v>
      </c>
      <c r="J2113" s="368">
        <v>2078.0300000000002</v>
      </c>
      <c r="L2113" s="585" t="s">
        <v>3874</v>
      </c>
      <c r="M2113" s="586">
        <f>IFERROR(VLOOKUP(L2113,REAJUSTE!$O:$R,4,FALSE),"")</f>
        <v>1.0249999999999999</v>
      </c>
    </row>
    <row r="2114" spans="1:13" ht="24.95" customHeight="1" x14ac:dyDescent="0.2">
      <c r="A2114" s="587">
        <v>20031</v>
      </c>
      <c r="B2114" s="537" t="s">
        <v>16428</v>
      </c>
      <c r="C2114" s="169" t="s">
        <v>15528</v>
      </c>
      <c r="D2114" s="608">
        <f t="shared" si="45"/>
        <v>3389.8631699999996</v>
      </c>
      <c r="E2114" s="588">
        <f t="shared" si="47"/>
        <v>2129.98</v>
      </c>
      <c r="F2114" s="609">
        <f t="shared" si="48"/>
        <v>0.59150000000000003</v>
      </c>
      <c r="I2114" s="368">
        <v>3307.18</v>
      </c>
      <c r="J2114" s="368">
        <v>2078.0300000000002</v>
      </c>
      <c r="L2114" s="585" t="s">
        <v>3874</v>
      </c>
      <c r="M2114" s="586">
        <f>IFERROR(VLOOKUP(L2114,REAJUSTE!$O:$R,4,FALSE),"")</f>
        <v>1.0249999999999999</v>
      </c>
    </row>
    <row r="2115" spans="1:13" ht="24.95" customHeight="1" x14ac:dyDescent="0.2">
      <c r="A2115" s="587">
        <v>20032</v>
      </c>
      <c r="B2115" s="537" t="s">
        <v>16429</v>
      </c>
      <c r="C2115" s="169" t="s">
        <v>15528</v>
      </c>
      <c r="D2115" s="608">
        <f t="shared" si="45"/>
        <v>3389.8631699999996</v>
      </c>
      <c r="E2115" s="588">
        <f t="shared" si="47"/>
        <v>2129.98</v>
      </c>
      <c r="F2115" s="609">
        <f t="shared" si="48"/>
        <v>0.59150000000000003</v>
      </c>
      <c r="I2115" s="368">
        <v>3307.18</v>
      </c>
      <c r="J2115" s="368">
        <v>2078.0300000000002</v>
      </c>
      <c r="L2115" s="585" t="s">
        <v>3874</v>
      </c>
      <c r="M2115" s="586">
        <f>IFERROR(VLOOKUP(L2115,REAJUSTE!$O:$R,4,FALSE),"")</f>
        <v>1.0249999999999999</v>
      </c>
    </row>
    <row r="2116" spans="1:13" ht="24.95" customHeight="1" x14ac:dyDescent="0.2">
      <c r="A2116" s="587">
        <v>20024</v>
      </c>
      <c r="B2116" s="537" t="s">
        <v>16430</v>
      </c>
      <c r="C2116" s="169" t="s">
        <v>15528</v>
      </c>
      <c r="D2116" s="608">
        <f t="shared" si="45"/>
        <v>5653.3581299999996</v>
      </c>
      <c r="E2116" s="588">
        <f t="shared" si="47"/>
        <v>3552.22</v>
      </c>
      <c r="F2116" s="609">
        <f t="shared" si="48"/>
        <v>0.59150000000000003</v>
      </c>
      <c r="I2116" s="368">
        <v>5515.47</v>
      </c>
      <c r="J2116" s="368">
        <v>3465.58</v>
      </c>
      <c r="L2116" s="585" t="s">
        <v>3874</v>
      </c>
      <c r="M2116" s="586">
        <f>IFERROR(VLOOKUP(L2116,REAJUSTE!$O:$R,4,FALSE),"")</f>
        <v>1.0249999999999999</v>
      </c>
    </row>
    <row r="2117" spans="1:13" ht="24.95" customHeight="1" x14ac:dyDescent="0.2">
      <c r="A2117" s="587">
        <v>20044</v>
      </c>
      <c r="B2117" s="537" t="s">
        <v>16431</v>
      </c>
      <c r="C2117" s="169" t="s">
        <v>15528</v>
      </c>
      <c r="D2117" s="608">
        <f t="shared" si="45"/>
        <v>13228.118294999998</v>
      </c>
      <c r="E2117" s="588">
        <f t="shared" si="47"/>
        <v>8311.73</v>
      </c>
      <c r="F2117" s="609">
        <f t="shared" si="48"/>
        <v>0.59150000000000003</v>
      </c>
      <c r="I2117" s="368">
        <v>12905.47</v>
      </c>
      <c r="J2117" s="368">
        <v>8109</v>
      </c>
      <c r="L2117" s="585" t="s">
        <v>3874</v>
      </c>
      <c r="M2117" s="586">
        <f>IFERROR(VLOOKUP(L2117,REAJUSTE!$O:$R,4,FALSE),"")</f>
        <v>1.0249999999999999</v>
      </c>
    </row>
    <row r="2118" spans="1:13" ht="24.95" customHeight="1" x14ac:dyDescent="0.2">
      <c r="A2118" s="587">
        <v>20048</v>
      </c>
      <c r="B2118" s="537" t="s">
        <v>16432</v>
      </c>
      <c r="C2118" s="169" t="s">
        <v>15528</v>
      </c>
      <c r="D2118" s="608">
        <f t="shared" si="45"/>
        <v>5653.3581299999996</v>
      </c>
      <c r="E2118" s="588">
        <f t="shared" si="47"/>
        <v>3552.22</v>
      </c>
      <c r="F2118" s="609">
        <f t="shared" si="48"/>
        <v>0.59150000000000003</v>
      </c>
      <c r="I2118" s="368">
        <v>5515.47</v>
      </c>
      <c r="J2118" s="368">
        <v>3465.58</v>
      </c>
      <c r="L2118" s="585" t="s">
        <v>3874</v>
      </c>
      <c r="M2118" s="586">
        <f>IFERROR(VLOOKUP(L2118,REAJUSTE!$O:$R,4,FALSE),"")</f>
        <v>1.0249999999999999</v>
      </c>
    </row>
    <row r="2119" spans="1:13" ht="24.95" customHeight="1" x14ac:dyDescent="0.2">
      <c r="A2119" s="587">
        <v>20049</v>
      </c>
      <c r="B2119" s="537" t="s">
        <v>16433</v>
      </c>
      <c r="C2119" s="169" t="s">
        <v>15528</v>
      </c>
      <c r="D2119" s="608">
        <f t="shared" si="45"/>
        <v>7475.4983099999999</v>
      </c>
      <c r="E2119" s="588">
        <f t="shared" si="47"/>
        <v>4697.1400000000003</v>
      </c>
      <c r="F2119" s="609">
        <f t="shared" si="48"/>
        <v>0.59150000000000003</v>
      </c>
      <c r="I2119" s="368">
        <v>7293.17</v>
      </c>
      <c r="J2119" s="368">
        <v>4582.58</v>
      </c>
      <c r="L2119" s="585" t="s">
        <v>3874</v>
      </c>
      <c r="M2119" s="586">
        <f>IFERROR(VLOOKUP(L2119,REAJUSTE!$O:$R,4,FALSE),"")</f>
        <v>1.0249999999999999</v>
      </c>
    </row>
    <row r="2120" spans="1:13" ht="24.95" customHeight="1" x14ac:dyDescent="0.2">
      <c r="A2120" s="587">
        <v>20051</v>
      </c>
      <c r="B2120" s="537" t="s">
        <v>16434</v>
      </c>
      <c r="C2120" s="169" t="s">
        <v>15528</v>
      </c>
      <c r="D2120" s="608">
        <f t="shared" si="45"/>
        <v>9801.0776850000002</v>
      </c>
      <c r="E2120" s="588">
        <f t="shared" si="47"/>
        <v>6158.39</v>
      </c>
      <c r="F2120" s="609">
        <f t="shared" si="48"/>
        <v>0.59150000000000003</v>
      </c>
      <c r="I2120" s="368">
        <v>9562.0300000000007</v>
      </c>
      <c r="J2120" s="368">
        <v>6008.19</v>
      </c>
      <c r="L2120" s="585" t="s">
        <v>3874</v>
      </c>
      <c r="M2120" s="586">
        <f>IFERROR(VLOOKUP(L2120,REAJUSTE!$O:$R,4,FALSE),"")</f>
        <v>1.0249999999999999</v>
      </c>
    </row>
    <row r="2121" spans="1:13" ht="24.95" customHeight="1" x14ac:dyDescent="0.2">
      <c r="A2121" s="587">
        <v>20052</v>
      </c>
      <c r="B2121" s="537" t="s">
        <v>16435</v>
      </c>
      <c r="C2121" s="169" t="s">
        <v>15528</v>
      </c>
      <c r="D2121" s="608">
        <f t="shared" si="45"/>
        <v>3389.8631699999996</v>
      </c>
      <c r="E2121" s="588">
        <f t="shared" si="47"/>
        <v>2129.98</v>
      </c>
      <c r="F2121" s="609">
        <f t="shared" si="48"/>
        <v>0.59150000000000003</v>
      </c>
      <c r="I2121" s="368">
        <v>3307.18</v>
      </c>
      <c r="J2121" s="368">
        <v>2078.0300000000002</v>
      </c>
      <c r="L2121" s="585" t="s">
        <v>3874</v>
      </c>
      <c r="M2121" s="586">
        <f>IFERROR(VLOOKUP(L2121,REAJUSTE!$O:$R,4,FALSE),"")</f>
        <v>1.0249999999999999</v>
      </c>
    </row>
    <row r="2122" spans="1:13" ht="24.95" customHeight="1" x14ac:dyDescent="0.2">
      <c r="A2122" s="587">
        <v>20054</v>
      </c>
      <c r="B2122" s="537" t="s">
        <v>16436</v>
      </c>
      <c r="C2122" s="169" t="s">
        <v>15528</v>
      </c>
      <c r="D2122" s="608">
        <f t="shared" si="45"/>
        <v>13228.118294999998</v>
      </c>
      <c r="E2122" s="588">
        <f t="shared" si="47"/>
        <v>8311.73</v>
      </c>
      <c r="F2122" s="609">
        <f t="shared" si="48"/>
        <v>0.59150000000000003</v>
      </c>
      <c r="I2122" s="368">
        <v>12905.47</v>
      </c>
      <c r="J2122" s="368">
        <v>8109</v>
      </c>
      <c r="L2122" s="585" t="s">
        <v>3874</v>
      </c>
      <c r="M2122" s="586">
        <f>IFERROR(VLOOKUP(L2122,REAJUSTE!$O:$R,4,FALSE),"")</f>
        <v>1.0249999999999999</v>
      </c>
    </row>
    <row r="2123" spans="1:13" ht="24.95" customHeight="1" x14ac:dyDescent="0.2">
      <c r="A2123" s="587">
        <v>20077</v>
      </c>
      <c r="B2123" s="537" t="s">
        <v>16437</v>
      </c>
      <c r="C2123" s="169" t="s">
        <v>15528</v>
      </c>
      <c r="D2123" s="608">
        <f t="shared" si="45"/>
        <v>13228.118294999998</v>
      </c>
      <c r="E2123" s="588">
        <f t="shared" si="47"/>
        <v>8311.73</v>
      </c>
      <c r="F2123" s="609">
        <f t="shared" si="48"/>
        <v>0.59150000000000003</v>
      </c>
      <c r="I2123" s="368">
        <v>12905.47</v>
      </c>
      <c r="J2123" s="368">
        <v>8109</v>
      </c>
      <c r="L2123" s="585" t="s">
        <v>3874</v>
      </c>
      <c r="M2123" s="586">
        <f>IFERROR(VLOOKUP(L2123,REAJUSTE!$O:$R,4,FALSE),"")</f>
        <v>1.0249999999999999</v>
      </c>
    </row>
    <row r="2124" spans="1:13" ht="24.95" customHeight="1" x14ac:dyDescent="0.2">
      <c r="A2124" s="587">
        <v>20073</v>
      </c>
      <c r="B2124" s="537" t="s">
        <v>16438</v>
      </c>
      <c r="C2124" s="169" t="s">
        <v>15528</v>
      </c>
      <c r="D2124" s="608">
        <f t="shared" si="45"/>
        <v>27436.170884999996</v>
      </c>
      <c r="E2124" s="588">
        <f t="shared" si="47"/>
        <v>17239.189999999999</v>
      </c>
      <c r="F2124" s="609">
        <f t="shared" si="48"/>
        <v>0.59150000000000003</v>
      </c>
      <c r="I2124" s="368">
        <v>26766.99</v>
      </c>
      <c r="J2124" s="368">
        <v>16818.72</v>
      </c>
      <c r="L2124" s="585" t="s">
        <v>3874</v>
      </c>
      <c r="M2124" s="586">
        <f>IFERROR(VLOOKUP(L2124,REAJUSTE!$O:$R,4,FALSE),"")</f>
        <v>1.0249999999999999</v>
      </c>
    </row>
    <row r="2125" spans="1:13" ht="24.95" customHeight="1" x14ac:dyDescent="0.2">
      <c r="A2125" s="587">
        <v>20070</v>
      </c>
      <c r="B2125" s="537" t="s">
        <v>16439</v>
      </c>
      <c r="C2125" s="169" t="s">
        <v>15528</v>
      </c>
      <c r="D2125" s="608">
        <f t="shared" si="45"/>
        <v>13914.293519999997</v>
      </c>
      <c r="E2125" s="588">
        <f t="shared" si="47"/>
        <v>8742.8799999999992</v>
      </c>
      <c r="F2125" s="609">
        <f t="shared" si="48"/>
        <v>0.59150000000000003</v>
      </c>
      <c r="I2125" s="368">
        <v>13574.92</v>
      </c>
      <c r="J2125" s="368">
        <v>8529.64</v>
      </c>
      <c r="L2125" s="585" t="s">
        <v>3874</v>
      </c>
      <c r="M2125" s="586">
        <f>IFERROR(VLOOKUP(L2125,REAJUSTE!$O:$R,4,FALSE),"")</f>
        <v>1.0249999999999999</v>
      </c>
    </row>
    <row r="2126" spans="1:13" ht="24.95" customHeight="1" x14ac:dyDescent="0.2">
      <c r="A2126" s="587">
        <v>20069</v>
      </c>
      <c r="B2126" s="537" t="s">
        <v>16440</v>
      </c>
      <c r="C2126" s="169" t="s">
        <v>15528</v>
      </c>
      <c r="D2126" s="608">
        <f t="shared" si="45"/>
        <v>16912.806839999997</v>
      </c>
      <c r="E2126" s="588">
        <f t="shared" si="47"/>
        <v>10626.96</v>
      </c>
      <c r="F2126" s="609">
        <f t="shared" si="48"/>
        <v>0.59150000000000003</v>
      </c>
      <c r="I2126" s="368">
        <v>16500.3</v>
      </c>
      <c r="J2126" s="368">
        <v>10367.77</v>
      </c>
      <c r="L2126" s="585" t="s">
        <v>3874</v>
      </c>
      <c r="M2126" s="586">
        <f>IFERROR(VLOOKUP(L2126,REAJUSTE!$O:$R,4,FALSE),"")</f>
        <v>1.0249999999999999</v>
      </c>
    </row>
    <row r="2127" spans="1:13" ht="24.95" customHeight="1" x14ac:dyDescent="0.2">
      <c r="A2127" s="587">
        <v>20079</v>
      </c>
      <c r="B2127" s="537" t="s">
        <v>16441</v>
      </c>
      <c r="C2127" s="169" t="s">
        <v>15528</v>
      </c>
      <c r="D2127" s="608">
        <f t="shared" si="45"/>
        <v>21618.665444999999</v>
      </c>
      <c r="E2127" s="588">
        <f t="shared" si="47"/>
        <v>13583.83</v>
      </c>
      <c r="F2127" s="609">
        <f t="shared" si="48"/>
        <v>0.59150000000000003</v>
      </c>
      <c r="I2127" s="368">
        <v>21091.38</v>
      </c>
      <c r="J2127" s="368">
        <v>13252.52</v>
      </c>
      <c r="L2127" s="585" t="s">
        <v>3874</v>
      </c>
      <c r="M2127" s="586">
        <f>IFERROR(VLOOKUP(L2127,REAJUSTE!$O:$R,4,FALSE),"")</f>
        <v>1.0249999999999999</v>
      </c>
    </row>
    <row r="2128" spans="1:13" ht="24.95" customHeight="1" x14ac:dyDescent="0.2">
      <c r="A2128" s="587">
        <v>20153</v>
      </c>
      <c r="B2128" s="537" t="s">
        <v>16442</v>
      </c>
      <c r="C2128" s="169" t="s">
        <v>15528</v>
      </c>
      <c r="D2128" s="608">
        <f t="shared" si="45"/>
        <v>27436.170884999996</v>
      </c>
      <c r="E2128" s="588">
        <f t="shared" si="47"/>
        <v>17239.189999999999</v>
      </c>
      <c r="F2128" s="609">
        <f t="shared" si="48"/>
        <v>0.59150000000000003</v>
      </c>
      <c r="I2128" s="368">
        <v>26766.99</v>
      </c>
      <c r="J2128" s="368">
        <v>16818.72</v>
      </c>
      <c r="L2128" s="585" t="s">
        <v>3874</v>
      </c>
      <c r="M2128" s="586">
        <f>IFERROR(VLOOKUP(L2128,REAJUSTE!$O:$R,4,FALSE),"")</f>
        <v>1.0249999999999999</v>
      </c>
    </row>
    <row r="2129" spans="1:13" ht="24.95" customHeight="1" x14ac:dyDescent="0.2">
      <c r="A2129" s="587">
        <v>20084</v>
      </c>
      <c r="B2129" s="537" t="s">
        <v>16443</v>
      </c>
      <c r="C2129" s="169" t="s">
        <v>15528</v>
      </c>
      <c r="D2129" s="608">
        <f t="shared" si="45"/>
        <v>21618.665444999999</v>
      </c>
      <c r="E2129" s="588">
        <f t="shared" si="47"/>
        <v>13583.83</v>
      </c>
      <c r="F2129" s="609">
        <f t="shared" si="48"/>
        <v>0.59150000000000003</v>
      </c>
      <c r="I2129" s="368">
        <v>21091.38</v>
      </c>
      <c r="J2129" s="368">
        <v>13252.52</v>
      </c>
      <c r="L2129" s="585" t="s">
        <v>3874</v>
      </c>
      <c r="M2129" s="586">
        <f>IFERROR(VLOOKUP(L2129,REAJUSTE!$O:$R,4,FALSE),"")</f>
        <v>1.0249999999999999</v>
      </c>
    </row>
    <row r="2130" spans="1:13" ht="24.95" customHeight="1" x14ac:dyDescent="0.2">
      <c r="A2130" s="587">
        <v>20089</v>
      </c>
      <c r="B2130" s="537" t="s">
        <v>16444</v>
      </c>
      <c r="C2130" s="169" t="s">
        <v>15528</v>
      </c>
      <c r="D2130" s="608">
        <f t="shared" si="45"/>
        <v>5653.3581299999996</v>
      </c>
      <c r="E2130" s="588">
        <f t="shared" si="47"/>
        <v>3552.22</v>
      </c>
      <c r="F2130" s="609">
        <f t="shared" si="48"/>
        <v>0.59150000000000003</v>
      </c>
      <c r="I2130" s="368">
        <v>5515.47</v>
      </c>
      <c r="J2130" s="368">
        <v>3465.58</v>
      </c>
      <c r="L2130" s="585" t="s">
        <v>3874</v>
      </c>
      <c r="M2130" s="586">
        <f>IFERROR(VLOOKUP(L2130,REAJUSTE!$O:$R,4,FALSE),"")</f>
        <v>1.0249999999999999</v>
      </c>
    </row>
    <row r="2131" spans="1:13" ht="24.95" customHeight="1" x14ac:dyDescent="0.2">
      <c r="A2131" s="587">
        <v>20090</v>
      </c>
      <c r="B2131" s="537" t="s">
        <v>16445</v>
      </c>
      <c r="C2131" s="169" t="s">
        <v>15528</v>
      </c>
      <c r="D2131" s="608">
        <f t="shared" si="45"/>
        <v>4537.5893099999994</v>
      </c>
      <c r="E2131" s="588">
        <f t="shared" si="47"/>
        <v>2851.14</v>
      </c>
      <c r="F2131" s="609">
        <f t="shared" si="48"/>
        <v>0.59150000000000003</v>
      </c>
      <c r="I2131" s="368">
        <v>4426.91</v>
      </c>
      <c r="J2131" s="368">
        <v>2781.6</v>
      </c>
      <c r="L2131" s="585" t="s">
        <v>3874</v>
      </c>
      <c r="M2131" s="586">
        <f>IFERROR(VLOOKUP(L2131,REAJUSTE!$O:$R,4,FALSE),"")</f>
        <v>1.0249999999999999</v>
      </c>
    </row>
    <row r="2132" spans="1:13" ht="24.95" customHeight="1" x14ac:dyDescent="0.2">
      <c r="A2132" s="587">
        <v>20091</v>
      </c>
      <c r="B2132" s="537" t="s">
        <v>16446</v>
      </c>
      <c r="C2132" s="169" t="s">
        <v>15528</v>
      </c>
      <c r="D2132" s="608">
        <f t="shared" si="45"/>
        <v>7475.4983099999999</v>
      </c>
      <c r="E2132" s="588">
        <f t="shared" si="47"/>
        <v>4697.1400000000003</v>
      </c>
      <c r="F2132" s="609">
        <f t="shared" si="48"/>
        <v>0.59150000000000003</v>
      </c>
      <c r="I2132" s="368">
        <v>7293.17</v>
      </c>
      <c r="J2132" s="368">
        <v>4582.58</v>
      </c>
      <c r="L2132" s="585" t="s">
        <v>3874</v>
      </c>
      <c r="M2132" s="586">
        <f>IFERROR(VLOOKUP(L2132,REAJUSTE!$O:$R,4,FALSE),"")</f>
        <v>1.0249999999999999</v>
      </c>
    </row>
    <row r="2133" spans="1:13" ht="24.95" customHeight="1" x14ac:dyDescent="0.2">
      <c r="A2133" s="587">
        <v>20098</v>
      </c>
      <c r="B2133" s="537" t="s">
        <v>16447</v>
      </c>
      <c r="C2133" s="169" t="s">
        <v>15528</v>
      </c>
      <c r="D2133" s="608">
        <f t="shared" si="45"/>
        <v>4537.5893099999994</v>
      </c>
      <c r="E2133" s="588">
        <f t="shared" si="47"/>
        <v>2851.14</v>
      </c>
      <c r="F2133" s="609">
        <f t="shared" si="48"/>
        <v>0.59150000000000003</v>
      </c>
      <c r="I2133" s="368">
        <v>4426.91</v>
      </c>
      <c r="J2133" s="368">
        <v>2781.6</v>
      </c>
      <c r="L2133" s="585" t="s">
        <v>3874</v>
      </c>
      <c r="M2133" s="586">
        <f>IFERROR(VLOOKUP(L2133,REAJUSTE!$O:$R,4,FALSE),"")</f>
        <v>1.0249999999999999</v>
      </c>
    </row>
    <row r="2134" spans="1:13" ht="24.95" customHeight="1" x14ac:dyDescent="0.2">
      <c r="A2134" s="587">
        <v>20114</v>
      </c>
      <c r="B2134" s="537" t="s">
        <v>16448</v>
      </c>
      <c r="C2134" s="169" t="s">
        <v>15528</v>
      </c>
      <c r="D2134" s="608">
        <f t="shared" si="45"/>
        <v>4715.7099899999994</v>
      </c>
      <c r="E2134" s="588">
        <f t="shared" si="47"/>
        <v>2963.06</v>
      </c>
      <c r="F2134" s="609">
        <f t="shared" si="48"/>
        <v>0.59150000000000003</v>
      </c>
      <c r="I2134" s="368">
        <v>4600.6899999999996</v>
      </c>
      <c r="J2134" s="368">
        <v>2890.79</v>
      </c>
      <c r="L2134" s="585" t="s">
        <v>3874</v>
      </c>
      <c r="M2134" s="586">
        <f>IFERROR(VLOOKUP(L2134,REAJUSTE!$O:$R,4,FALSE),"")</f>
        <v>1.0249999999999999</v>
      </c>
    </row>
    <row r="2135" spans="1:13" ht="24.95" customHeight="1" x14ac:dyDescent="0.2">
      <c r="A2135" s="587">
        <v>20174</v>
      </c>
      <c r="B2135" s="537" t="s">
        <v>16449</v>
      </c>
      <c r="C2135" s="169" t="s">
        <v>15528</v>
      </c>
      <c r="D2135" s="608">
        <f t="shared" si="45"/>
        <v>2656.0861799999998</v>
      </c>
      <c r="E2135" s="588">
        <f t="shared" si="47"/>
        <v>1668.92</v>
      </c>
      <c r="F2135" s="609">
        <f t="shared" si="48"/>
        <v>0.59150000000000003</v>
      </c>
      <c r="I2135" s="368">
        <v>2591.29</v>
      </c>
      <c r="J2135" s="368">
        <v>1628.21</v>
      </c>
      <c r="L2135" s="585" t="s">
        <v>3874</v>
      </c>
      <c r="M2135" s="586">
        <f>IFERROR(VLOOKUP(L2135,REAJUSTE!$O:$R,4,FALSE),"")</f>
        <v>1.0249999999999999</v>
      </c>
    </row>
    <row r="2136" spans="1:13" ht="24.95" customHeight="1" x14ac:dyDescent="0.2">
      <c r="A2136" s="587">
        <v>20007</v>
      </c>
      <c r="B2136" s="537" t="s">
        <v>16450</v>
      </c>
      <c r="C2136" s="169" t="s">
        <v>15528</v>
      </c>
      <c r="D2136" s="608">
        <f t="shared" si="45"/>
        <v>3389.8631699999996</v>
      </c>
      <c r="E2136" s="588">
        <f t="shared" si="47"/>
        <v>2129.98</v>
      </c>
      <c r="F2136" s="609">
        <f t="shared" si="48"/>
        <v>0.59150000000000003</v>
      </c>
      <c r="I2136" s="368">
        <v>3307.18</v>
      </c>
      <c r="J2136" s="368">
        <v>2078.0300000000002</v>
      </c>
      <c r="L2136" s="585" t="s">
        <v>3874</v>
      </c>
      <c r="M2136" s="586">
        <f>IFERROR(VLOOKUP(L2136,REAJUSTE!$O:$R,4,FALSE),"")</f>
        <v>1.0249999999999999</v>
      </c>
    </row>
    <row r="2137" spans="1:13" ht="24.95" customHeight="1" x14ac:dyDescent="0.2">
      <c r="A2137" s="587">
        <v>20009</v>
      </c>
      <c r="B2137" s="537" t="s">
        <v>16451</v>
      </c>
      <c r="C2137" s="169" t="s">
        <v>15528</v>
      </c>
      <c r="D2137" s="608">
        <f t="shared" si="45"/>
        <v>4537.5893099999994</v>
      </c>
      <c r="E2137" s="588">
        <f t="shared" si="47"/>
        <v>2851.14</v>
      </c>
      <c r="F2137" s="609">
        <f t="shared" si="48"/>
        <v>0.59150000000000003</v>
      </c>
      <c r="I2137" s="368">
        <v>4426.91</v>
      </c>
      <c r="J2137" s="368">
        <v>2781.6</v>
      </c>
      <c r="L2137" s="585" t="s">
        <v>3874</v>
      </c>
      <c r="M2137" s="586">
        <f>IFERROR(VLOOKUP(L2137,REAJUSTE!$O:$R,4,FALSE),"")</f>
        <v>1.0249999999999999</v>
      </c>
    </row>
    <row r="2138" spans="1:13" ht="24.95" customHeight="1" x14ac:dyDescent="0.2">
      <c r="A2138" s="587">
        <v>99872</v>
      </c>
      <c r="B2138" s="537" t="s">
        <v>16452</v>
      </c>
      <c r="C2138" s="169" t="s">
        <v>15528</v>
      </c>
      <c r="D2138" s="608">
        <f t="shared" si="45"/>
        <v>5653.3581299999996</v>
      </c>
      <c r="E2138" s="588">
        <f t="shared" si="47"/>
        <v>3552.22</v>
      </c>
      <c r="F2138" s="609">
        <f t="shared" si="48"/>
        <v>0.59150000000000003</v>
      </c>
      <c r="I2138" s="368">
        <v>5515.47</v>
      </c>
      <c r="J2138" s="368">
        <v>3465.58</v>
      </c>
      <c r="L2138" s="585" t="s">
        <v>3874</v>
      </c>
      <c r="M2138" s="586">
        <f>IFERROR(VLOOKUP(L2138,REAJUSTE!$O:$R,4,FALSE),"")</f>
        <v>1.0249999999999999</v>
      </c>
    </row>
    <row r="2139" spans="1:13" ht="24.95" customHeight="1" x14ac:dyDescent="0.2">
      <c r="A2139" s="587">
        <v>99873</v>
      </c>
      <c r="B2139" s="537" t="s">
        <v>16453</v>
      </c>
      <c r="C2139" s="169" t="s">
        <v>15528</v>
      </c>
      <c r="D2139" s="608">
        <f t="shared" si="45"/>
        <v>7475.4983099999999</v>
      </c>
      <c r="E2139" s="588">
        <f t="shared" si="47"/>
        <v>4697.1400000000003</v>
      </c>
      <c r="F2139" s="609">
        <f t="shared" si="48"/>
        <v>0.59150000000000003</v>
      </c>
      <c r="I2139" s="368">
        <v>7293.17</v>
      </c>
      <c r="J2139" s="368">
        <v>4582.58</v>
      </c>
      <c r="L2139" s="585" t="s">
        <v>3874</v>
      </c>
      <c r="M2139" s="586">
        <f>IFERROR(VLOOKUP(L2139,REAJUSTE!$O:$R,4,FALSE),"")</f>
        <v>1.0249999999999999</v>
      </c>
    </row>
    <row r="2140" spans="1:13" ht="24.95" customHeight="1" x14ac:dyDescent="0.2">
      <c r="A2140" s="587">
        <v>20008</v>
      </c>
      <c r="B2140" s="537" t="s">
        <v>16454</v>
      </c>
      <c r="C2140" s="169" t="s">
        <v>15528</v>
      </c>
      <c r="D2140" s="608">
        <f t="shared" si="45"/>
        <v>4537.5893099999994</v>
      </c>
      <c r="E2140" s="588">
        <f t="shared" si="47"/>
        <v>2851.14</v>
      </c>
      <c r="F2140" s="609">
        <f t="shared" si="48"/>
        <v>0.59150000000000003</v>
      </c>
      <c r="I2140" s="368">
        <v>4426.91</v>
      </c>
      <c r="J2140" s="368">
        <v>2781.6</v>
      </c>
      <c r="L2140" s="585" t="s">
        <v>3874</v>
      </c>
      <c r="M2140" s="586">
        <f>IFERROR(VLOOKUP(L2140,REAJUSTE!$O:$R,4,FALSE),"")</f>
        <v>1.0249999999999999</v>
      </c>
    </row>
    <row r="2141" spans="1:13" ht="24.95" customHeight="1" x14ac:dyDescent="0.2">
      <c r="A2141" s="587">
        <v>99302</v>
      </c>
      <c r="B2141" s="537" t="s">
        <v>16455</v>
      </c>
      <c r="C2141" s="169" t="s">
        <v>15528</v>
      </c>
      <c r="D2141" s="608">
        <f t="shared" si="45"/>
        <v>7475.4983099999999</v>
      </c>
      <c r="E2141" s="588">
        <f t="shared" si="47"/>
        <v>4697.1400000000003</v>
      </c>
      <c r="F2141" s="609">
        <f t="shared" si="48"/>
        <v>0.59150000000000003</v>
      </c>
      <c r="I2141" s="368">
        <v>7293.17</v>
      </c>
      <c r="J2141" s="368">
        <v>4582.58</v>
      </c>
      <c r="L2141" s="585" t="s">
        <v>3874</v>
      </c>
      <c r="M2141" s="586">
        <f>IFERROR(VLOOKUP(L2141,REAJUSTE!$O:$R,4,FALSE),"")</f>
        <v>1.0249999999999999</v>
      </c>
    </row>
    <row r="2142" spans="1:13" ht="24.95" customHeight="1" x14ac:dyDescent="0.2">
      <c r="A2142" s="587">
        <v>20010</v>
      </c>
      <c r="B2142" s="537" t="s">
        <v>16456</v>
      </c>
      <c r="C2142" s="169" t="s">
        <v>15528</v>
      </c>
      <c r="D2142" s="608">
        <f t="shared" si="45"/>
        <v>5653.3581299999996</v>
      </c>
      <c r="E2142" s="588">
        <f t="shared" si="47"/>
        <v>3552.22</v>
      </c>
      <c r="F2142" s="609">
        <f t="shared" si="48"/>
        <v>0.59150000000000003</v>
      </c>
      <c r="I2142" s="368">
        <v>5515.47</v>
      </c>
      <c r="J2142" s="368">
        <v>3465.58</v>
      </c>
      <c r="L2142" s="585" t="s">
        <v>3874</v>
      </c>
      <c r="M2142" s="586">
        <f>IFERROR(VLOOKUP(L2142,REAJUSTE!$O:$R,4,FALSE),"")</f>
        <v>1.0249999999999999</v>
      </c>
    </row>
    <row r="2143" spans="1:13" ht="24.95" customHeight="1" x14ac:dyDescent="0.2">
      <c r="A2143" s="587">
        <v>99874</v>
      </c>
      <c r="B2143" s="537" t="s">
        <v>16457</v>
      </c>
      <c r="C2143" s="169" t="s">
        <v>15528</v>
      </c>
      <c r="D2143" s="608">
        <f t="shared" si="45"/>
        <v>9801.0776850000002</v>
      </c>
      <c r="E2143" s="588">
        <f t="shared" si="47"/>
        <v>6158.39</v>
      </c>
      <c r="F2143" s="609">
        <f t="shared" si="48"/>
        <v>0.59150000000000003</v>
      </c>
      <c r="I2143" s="368">
        <v>9562.0300000000007</v>
      </c>
      <c r="J2143" s="368">
        <v>6008.19</v>
      </c>
      <c r="L2143" s="585" t="s">
        <v>3874</v>
      </c>
      <c r="M2143" s="586">
        <f>IFERROR(VLOOKUP(L2143,REAJUSTE!$O:$R,4,FALSE),"")</f>
        <v>1.0249999999999999</v>
      </c>
    </row>
    <row r="2144" spans="1:13" ht="24.95" customHeight="1" x14ac:dyDescent="0.2">
      <c r="A2144" s="587">
        <v>20014</v>
      </c>
      <c r="B2144" s="537" t="s">
        <v>16458</v>
      </c>
      <c r="C2144" s="169" t="s">
        <v>15528</v>
      </c>
      <c r="D2144" s="608">
        <f t="shared" si="45"/>
        <v>5653.3581299999996</v>
      </c>
      <c r="E2144" s="588">
        <f t="shared" si="47"/>
        <v>3552.22</v>
      </c>
      <c r="F2144" s="609">
        <f t="shared" si="48"/>
        <v>0.59150000000000003</v>
      </c>
      <c r="I2144" s="368">
        <v>5515.47</v>
      </c>
      <c r="J2144" s="368">
        <v>3465.58</v>
      </c>
      <c r="L2144" s="585" t="s">
        <v>3874</v>
      </c>
      <c r="M2144" s="586">
        <f>IFERROR(VLOOKUP(L2144,REAJUSTE!$O:$R,4,FALSE),"")</f>
        <v>1.0249999999999999</v>
      </c>
    </row>
    <row r="2145" spans="1:13" ht="24.95" customHeight="1" x14ac:dyDescent="0.2">
      <c r="A2145" s="587">
        <v>20015</v>
      </c>
      <c r="B2145" s="537" t="s">
        <v>19414</v>
      </c>
      <c r="C2145" s="169" t="s">
        <v>15528</v>
      </c>
      <c r="D2145" s="608">
        <f t="shared" si="45"/>
        <v>4537.5893099999994</v>
      </c>
      <c r="E2145" s="588">
        <f t="shared" si="47"/>
        <v>2851.14</v>
      </c>
      <c r="F2145" s="609">
        <f t="shared" si="48"/>
        <v>0.59150000000000003</v>
      </c>
      <c r="I2145" s="368">
        <v>4426.91</v>
      </c>
      <c r="J2145" s="368">
        <v>2781.6</v>
      </c>
      <c r="L2145" s="585" t="s">
        <v>3874</v>
      </c>
      <c r="M2145" s="586">
        <f>IFERROR(VLOOKUP(L2145,REAJUSTE!$O:$R,4,FALSE),"")</f>
        <v>1.0249999999999999</v>
      </c>
    </row>
    <row r="2146" spans="1:13" ht="24.95" customHeight="1" x14ac:dyDescent="0.2">
      <c r="A2146" s="587">
        <v>20016</v>
      </c>
      <c r="B2146" s="537" t="s">
        <v>16459</v>
      </c>
      <c r="C2146" s="169" t="s">
        <v>15528</v>
      </c>
      <c r="D2146" s="608">
        <f t="shared" si="45"/>
        <v>7475.4983099999999</v>
      </c>
      <c r="E2146" s="588">
        <f t="shared" si="47"/>
        <v>4697.1400000000003</v>
      </c>
      <c r="F2146" s="609">
        <f t="shared" si="48"/>
        <v>0.59150000000000003</v>
      </c>
      <c r="I2146" s="368">
        <v>7293.17</v>
      </c>
      <c r="J2146" s="368">
        <v>4582.58</v>
      </c>
      <c r="L2146" s="585" t="s">
        <v>3874</v>
      </c>
      <c r="M2146" s="586">
        <f>IFERROR(VLOOKUP(L2146,REAJUSTE!$O:$R,4,FALSE),"")</f>
        <v>1.0249999999999999</v>
      </c>
    </row>
    <row r="2147" spans="1:13" ht="24.95" customHeight="1" x14ac:dyDescent="0.2">
      <c r="L2147" s="585"/>
      <c r="M2147" s="586" t="str">
        <f>IFERROR(VLOOKUP(L2147,REAJUSTE!$O:$R,4,FALSE),"")</f>
        <v/>
      </c>
    </row>
    <row r="2148" spans="1:13" ht="24.95" customHeight="1" x14ac:dyDescent="0.2">
      <c r="L2148" s="585"/>
      <c r="M2148" s="586" t="str">
        <f>IFERROR(VLOOKUP(L2148,REAJUSTE!$O:$R,4,FALSE),"")</f>
        <v/>
      </c>
    </row>
    <row r="2149" spans="1:13" ht="24.95" customHeight="1" x14ac:dyDescent="0.2">
      <c r="A2149" s="758" t="s">
        <v>16460</v>
      </c>
      <c r="B2149" s="759"/>
      <c r="C2149" s="759"/>
      <c r="D2149" s="759"/>
      <c r="E2149" s="760"/>
      <c r="L2149" s="585"/>
      <c r="M2149" s="586" t="str">
        <f>IFERROR(VLOOKUP(L2149,REAJUSTE!$O:$R,4,FALSE),"")</f>
        <v/>
      </c>
    </row>
    <row r="2150" spans="1:13" ht="24.95" customHeight="1" x14ac:dyDescent="0.2">
      <c r="A2150" s="604" t="s">
        <v>2</v>
      </c>
      <c r="B2150" s="604" t="s">
        <v>16461</v>
      </c>
      <c r="C2150" s="604" t="s">
        <v>39</v>
      </c>
      <c r="D2150" s="605" t="s">
        <v>16462</v>
      </c>
      <c r="E2150" s="604" t="s">
        <v>16463</v>
      </c>
      <c r="I2150" s="605" t="s">
        <v>16462</v>
      </c>
      <c r="J2150" s="604" t="s">
        <v>16463</v>
      </c>
      <c r="L2150" s="585"/>
      <c r="M2150" s="586" t="str">
        <f>IFERROR(VLOOKUP(L2150,REAJUSTE!$O:$R,4,FALSE),"")</f>
        <v/>
      </c>
    </row>
    <row r="2151" spans="1:13" ht="24.95" customHeight="1" x14ac:dyDescent="0.2">
      <c r="A2151" s="587">
        <v>30041</v>
      </c>
      <c r="B2151" s="537" t="s">
        <v>16464</v>
      </c>
      <c r="C2151" s="169" t="s">
        <v>719</v>
      </c>
      <c r="D2151" s="588">
        <f t="shared" ref="D2151:E2166" si="49">IFERROR(ROUND(I2151*$M2151,2),"")</f>
        <v>191.06</v>
      </c>
      <c r="E2151" s="588">
        <f t="shared" si="49"/>
        <v>96.29</v>
      </c>
      <c r="I2151" s="367">
        <v>186.4</v>
      </c>
      <c r="J2151" s="367">
        <v>93.94</v>
      </c>
      <c r="L2151" s="585" t="s">
        <v>3874</v>
      </c>
      <c r="M2151" s="586">
        <f>IFERROR(VLOOKUP(L2151,REAJUSTE!$O:$R,4,FALSE),"")</f>
        <v>1.0249999999999999</v>
      </c>
    </row>
    <row r="2152" spans="1:13" ht="24.95" customHeight="1" x14ac:dyDescent="0.2">
      <c r="A2152" s="587">
        <v>30047</v>
      </c>
      <c r="B2152" s="537" t="s">
        <v>16465</v>
      </c>
      <c r="C2152" s="169" t="s">
        <v>719</v>
      </c>
      <c r="D2152" s="588">
        <f t="shared" si="49"/>
        <v>8.0399999999999991</v>
      </c>
      <c r="E2152" s="588">
        <f t="shared" si="49"/>
        <v>0.99</v>
      </c>
      <c r="I2152" s="367">
        <v>7.84</v>
      </c>
      <c r="J2152" s="367">
        <v>0.97</v>
      </c>
      <c r="L2152" s="585" t="s">
        <v>3874</v>
      </c>
      <c r="M2152" s="586">
        <f>IFERROR(VLOOKUP(L2152,REAJUSTE!$O:$R,4,FALSE),"")</f>
        <v>1.0249999999999999</v>
      </c>
    </row>
    <row r="2153" spans="1:13" ht="24.95" customHeight="1" x14ac:dyDescent="0.2">
      <c r="A2153" s="587">
        <v>30140</v>
      </c>
      <c r="B2153" s="537" t="s">
        <v>16466</v>
      </c>
      <c r="C2153" s="169" t="s">
        <v>719</v>
      </c>
      <c r="D2153" s="588">
        <f t="shared" si="49"/>
        <v>25.96</v>
      </c>
      <c r="E2153" s="588">
        <f t="shared" si="49"/>
        <v>21</v>
      </c>
      <c r="I2153" s="367">
        <v>25.33</v>
      </c>
      <c r="J2153" s="367">
        <v>20.49</v>
      </c>
      <c r="L2153" s="585" t="s">
        <v>3874</v>
      </c>
      <c r="M2153" s="586">
        <f>IFERROR(VLOOKUP(L2153,REAJUSTE!$O:$R,4,FALSE),"")</f>
        <v>1.0249999999999999</v>
      </c>
    </row>
    <row r="2154" spans="1:13" ht="24.95" customHeight="1" x14ac:dyDescent="0.2">
      <c r="A2154" s="587">
        <v>101529</v>
      </c>
      <c r="B2154" s="537" t="s">
        <v>19134</v>
      </c>
      <c r="C2154" s="169" t="s">
        <v>719</v>
      </c>
      <c r="D2154" s="588">
        <f t="shared" si="49"/>
        <v>28.76</v>
      </c>
      <c r="E2154" s="588">
        <f t="shared" si="49"/>
        <v>24.31</v>
      </c>
      <c r="I2154" s="367">
        <v>28.06</v>
      </c>
      <c r="J2154" s="367">
        <v>23.72</v>
      </c>
      <c r="L2154" s="585" t="s">
        <v>3874</v>
      </c>
      <c r="M2154" s="586">
        <f>IFERROR(VLOOKUP(L2154,REAJUSTE!$O:$R,4,FALSE),"")</f>
        <v>1.0249999999999999</v>
      </c>
    </row>
    <row r="2155" spans="1:13" ht="24.95" customHeight="1" x14ac:dyDescent="0.2">
      <c r="A2155" s="587">
        <v>30102</v>
      </c>
      <c r="B2155" s="537" t="s">
        <v>16467</v>
      </c>
      <c r="C2155" s="169" t="s">
        <v>719</v>
      </c>
      <c r="D2155" s="588">
        <f t="shared" si="49"/>
        <v>173.42</v>
      </c>
      <c r="E2155" s="588">
        <f t="shared" si="49"/>
        <v>29.82</v>
      </c>
      <c r="I2155" s="367">
        <v>169.19</v>
      </c>
      <c r="J2155" s="367">
        <v>29.09</v>
      </c>
      <c r="L2155" s="585" t="s">
        <v>3874</v>
      </c>
      <c r="M2155" s="586">
        <f>IFERROR(VLOOKUP(L2155,REAJUSTE!$O:$R,4,FALSE),"")</f>
        <v>1.0249999999999999</v>
      </c>
    </row>
    <row r="2156" spans="1:13" ht="24.95" customHeight="1" x14ac:dyDescent="0.2">
      <c r="A2156" s="587">
        <v>30101</v>
      </c>
      <c r="B2156" s="537" t="s">
        <v>16468</v>
      </c>
      <c r="C2156" s="169" t="s">
        <v>719</v>
      </c>
      <c r="D2156" s="588">
        <f t="shared" si="49"/>
        <v>100.09</v>
      </c>
      <c r="E2156" s="588">
        <f t="shared" si="49"/>
        <v>24.98</v>
      </c>
      <c r="I2156" s="367">
        <v>97.65</v>
      </c>
      <c r="J2156" s="367">
        <v>24.37</v>
      </c>
      <c r="L2156" s="585" t="s">
        <v>3874</v>
      </c>
      <c r="M2156" s="586">
        <f>IFERROR(VLOOKUP(L2156,REAJUSTE!$O:$R,4,FALSE),"")</f>
        <v>1.0249999999999999</v>
      </c>
    </row>
    <row r="2157" spans="1:13" ht="24.95" customHeight="1" x14ac:dyDescent="0.2">
      <c r="A2157" s="587">
        <v>30134</v>
      </c>
      <c r="B2157" s="537" t="s">
        <v>16469</v>
      </c>
      <c r="C2157" s="169" t="s">
        <v>719</v>
      </c>
      <c r="D2157" s="588">
        <f t="shared" si="49"/>
        <v>28.94</v>
      </c>
      <c r="E2157" s="588">
        <f t="shared" si="49"/>
        <v>16.18</v>
      </c>
      <c r="I2157" s="367">
        <v>28.23</v>
      </c>
      <c r="J2157" s="367">
        <v>15.79</v>
      </c>
      <c r="L2157" s="585" t="s">
        <v>3874</v>
      </c>
      <c r="M2157" s="586">
        <f>IFERROR(VLOOKUP(L2157,REAJUSTE!$O:$R,4,FALSE),"")</f>
        <v>1.0249999999999999</v>
      </c>
    </row>
    <row r="2158" spans="1:13" ht="24.95" customHeight="1" x14ac:dyDescent="0.2">
      <c r="A2158" s="587">
        <v>30078</v>
      </c>
      <c r="B2158" s="537" t="s">
        <v>16470</v>
      </c>
      <c r="C2158" s="169" t="s">
        <v>719</v>
      </c>
      <c r="D2158" s="588">
        <f t="shared" si="49"/>
        <v>135.88</v>
      </c>
      <c r="E2158" s="588">
        <f t="shared" si="49"/>
        <v>52.25</v>
      </c>
      <c r="I2158" s="367">
        <v>132.57</v>
      </c>
      <c r="J2158" s="367">
        <v>50.98</v>
      </c>
      <c r="L2158" s="585" t="s">
        <v>3874</v>
      </c>
      <c r="M2158" s="586">
        <f>IFERROR(VLOOKUP(L2158,REAJUSTE!$O:$R,4,FALSE),"")</f>
        <v>1.0249999999999999</v>
      </c>
    </row>
    <row r="2159" spans="1:13" ht="24.95" customHeight="1" x14ac:dyDescent="0.2">
      <c r="A2159" s="587">
        <v>30070</v>
      </c>
      <c r="B2159" s="537" t="s">
        <v>16471</v>
      </c>
      <c r="C2159" s="169" t="s">
        <v>719</v>
      </c>
      <c r="D2159" s="588">
        <f t="shared" si="49"/>
        <v>22.28</v>
      </c>
      <c r="E2159" s="588">
        <f t="shared" si="49"/>
        <v>17.489999999999998</v>
      </c>
      <c r="I2159" s="367">
        <v>21.74</v>
      </c>
      <c r="J2159" s="367">
        <v>17.059999999999999</v>
      </c>
      <c r="L2159" s="585" t="s">
        <v>3874</v>
      </c>
      <c r="M2159" s="586">
        <f>IFERROR(VLOOKUP(L2159,REAJUSTE!$O:$R,4,FALSE),"")</f>
        <v>1.0249999999999999</v>
      </c>
    </row>
    <row r="2160" spans="1:13" ht="24.95" customHeight="1" x14ac:dyDescent="0.2">
      <c r="A2160" s="587">
        <v>30081</v>
      </c>
      <c r="B2160" s="537" t="s">
        <v>16472</v>
      </c>
      <c r="C2160" s="169" t="s">
        <v>719</v>
      </c>
      <c r="D2160" s="588">
        <f t="shared" si="49"/>
        <v>13.41</v>
      </c>
      <c r="E2160" s="588">
        <f t="shared" si="49"/>
        <v>10.64</v>
      </c>
      <c r="I2160" s="367">
        <v>13.08</v>
      </c>
      <c r="J2160" s="367">
        <v>10.38</v>
      </c>
      <c r="L2160" s="585" t="s">
        <v>3874</v>
      </c>
      <c r="M2160" s="586">
        <f>IFERROR(VLOOKUP(L2160,REAJUSTE!$O:$R,4,FALSE),"")</f>
        <v>1.0249999999999999</v>
      </c>
    </row>
    <row r="2161" spans="1:13" ht="24.95" customHeight="1" x14ac:dyDescent="0.2">
      <c r="A2161" s="587">
        <v>30072</v>
      </c>
      <c r="B2161" s="537" t="s">
        <v>16473</v>
      </c>
      <c r="C2161" s="169" t="s">
        <v>719</v>
      </c>
      <c r="D2161" s="588">
        <f t="shared" si="49"/>
        <v>135.47</v>
      </c>
      <c r="E2161" s="588">
        <f t="shared" si="49"/>
        <v>43.31</v>
      </c>
      <c r="I2161" s="367">
        <v>132.16999999999999</v>
      </c>
      <c r="J2161" s="367">
        <v>42.25</v>
      </c>
      <c r="L2161" s="585" t="s">
        <v>3874</v>
      </c>
      <c r="M2161" s="586">
        <f>IFERROR(VLOOKUP(L2161,REAJUSTE!$O:$R,4,FALSE),"")</f>
        <v>1.0249999999999999</v>
      </c>
    </row>
    <row r="2162" spans="1:13" ht="24.95" customHeight="1" x14ac:dyDescent="0.2">
      <c r="A2162" s="587">
        <v>30088</v>
      </c>
      <c r="B2162" s="537" t="s">
        <v>16474</v>
      </c>
      <c r="C2162" s="169" t="s">
        <v>719</v>
      </c>
      <c r="D2162" s="588">
        <f t="shared" si="49"/>
        <v>63.09</v>
      </c>
      <c r="E2162" s="588">
        <f t="shared" si="49"/>
        <v>35.409999999999997</v>
      </c>
      <c r="I2162" s="367">
        <v>61.55</v>
      </c>
      <c r="J2162" s="367">
        <v>34.549999999999997</v>
      </c>
      <c r="L2162" s="585" t="s">
        <v>3874</v>
      </c>
      <c r="M2162" s="586">
        <f>IFERROR(VLOOKUP(L2162,REAJUSTE!$O:$R,4,FALSE),"")</f>
        <v>1.0249999999999999</v>
      </c>
    </row>
    <row r="2163" spans="1:13" ht="24.95" customHeight="1" x14ac:dyDescent="0.2">
      <c r="A2163" s="587">
        <v>30113</v>
      </c>
      <c r="B2163" s="537" t="s">
        <v>16475</v>
      </c>
      <c r="C2163" s="169" t="s">
        <v>719</v>
      </c>
      <c r="D2163" s="588">
        <f t="shared" si="49"/>
        <v>24.61</v>
      </c>
      <c r="E2163" s="588">
        <f t="shared" si="49"/>
        <v>13.97</v>
      </c>
      <c r="I2163" s="367">
        <v>24.01</v>
      </c>
      <c r="J2163" s="367">
        <v>13.63</v>
      </c>
      <c r="L2163" s="585" t="s">
        <v>3874</v>
      </c>
      <c r="M2163" s="586">
        <f>IFERROR(VLOOKUP(L2163,REAJUSTE!$O:$R,4,FALSE),"")</f>
        <v>1.0249999999999999</v>
      </c>
    </row>
    <row r="2164" spans="1:13" ht="24.95" customHeight="1" x14ac:dyDescent="0.2">
      <c r="A2164" s="587">
        <v>101461</v>
      </c>
      <c r="B2164" s="537" t="s">
        <v>19135</v>
      </c>
      <c r="C2164" s="169" t="s">
        <v>719</v>
      </c>
      <c r="D2164" s="588">
        <f t="shared" si="49"/>
        <v>79.5</v>
      </c>
      <c r="E2164" s="588">
        <f t="shared" si="49"/>
        <v>46.65</v>
      </c>
      <c r="I2164" s="367">
        <v>77.56</v>
      </c>
      <c r="J2164" s="367">
        <v>45.51</v>
      </c>
      <c r="L2164" s="585" t="s">
        <v>3874</v>
      </c>
      <c r="M2164" s="586">
        <f>IFERROR(VLOOKUP(L2164,REAJUSTE!$O:$R,4,FALSE),"")</f>
        <v>1.0249999999999999</v>
      </c>
    </row>
    <row r="2165" spans="1:13" ht="24.95" customHeight="1" x14ac:dyDescent="0.2">
      <c r="A2165" s="587">
        <v>30002</v>
      </c>
      <c r="B2165" s="537" t="s">
        <v>16476</v>
      </c>
      <c r="C2165" s="169" t="s">
        <v>719</v>
      </c>
      <c r="D2165" s="588">
        <f t="shared" si="49"/>
        <v>187.02</v>
      </c>
      <c r="E2165" s="588">
        <f t="shared" si="49"/>
        <v>48.6</v>
      </c>
      <c r="I2165" s="367">
        <v>182.46</v>
      </c>
      <c r="J2165" s="367">
        <v>47.41</v>
      </c>
      <c r="L2165" s="585" t="s">
        <v>3874</v>
      </c>
      <c r="M2165" s="586">
        <f>IFERROR(VLOOKUP(L2165,REAJUSTE!$O:$R,4,FALSE),"")</f>
        <v>1.0249999999999999</v>
      </c>
    </row>
    <row r="2166" spans="1:13" ht="24.95" customHeight="1" x14ac:dyDescent="0.2">
      <c r="A2166" s="587">
        <v>30131</v>
      </c>
      <c r="B2166" s="537" t="s">
        <v>16477</v>
      </c>
      <c r="C2166" s="169" t="s">
        <v>719</v>
      </c>
      <c r="D2166" s="588">
        <f t="shared" si="49"/>
        <v>94.27</v>
      </c>
      <c r="E2166" s="588">
        <f t="shared" si="49"/>
        <v>59.19</v>
      </c>
      <c r="I2166" s="367">
        <v>91.97</v>
      </c>
      <c r="J2166" s="367">
        <v>57.75</v>
      </c>
      <c r="L2166" s="585" t="s">
        <v>3874</v>
      </c>
      <c r="M2166" s="586">
        <f>IFERROR(VLOOKUP(L2166,REAJUSTE!$O:$R,4,FALSE),"")</f>
        <v>1.0249999999999999</v>
      </c>
    </row>
    <row r="2167" spans="1:13" ht="24.95" customHeight="1" x14ac:dyDescent="0.2">
      <c r="A2167" s="587">
        <v>30000</v>
      </c>
      <c r="B2167" s="537" t="s">
        <v>16478</v>
      </c>
      <c r="C2167" s="169" t="s">
        <v>719</v>
      </c>
      <c r="D2167" s="588">
        <f t="shared" ref="D2167:E2230" si="50">IFERROR(ROUND(I2167*$M2167,2),"")</f>
        <v>154.33000000000001</v>
      </c>
      <c r="E2167" s="588">
        <f t="shared" si="50"/>
        <v>42.38</v>
      </c>
      <c r="I2167" s="367">
        <v>150.57</v>
      </c>
      <c r="J2167" s="367">
        <v>41.35</v>
      </c>
      <c r="L2167" s="585" t="s">
        <v>3874</v>
      </c>
      <c r="M2167" s="586">
        <f>IFERROR(VLOOKUP(L2167,REAJUSTE!$O:$R,4,FALSE),"")</f>
        <v>1.0249999999999999</v>
      </c>
    </row>
    <row r="2168" spans="1:13" ht="24.95" customHeight="1" x14ac:dyDescent="0.2">
      <c r="A2168" s="587">
        <v>30001</v>
      </c>
      <c r="B2168" s="537" t="s">
        <v>16479</v>
      </c>
      <c r="C2168" s="169" t="s">
        <v>719</v>
      </c>
      <c r="D2168" s="588">
        <f t="shared" si="50"/>
        <v>165.63</v>
      </c>
      <c r="E2168" s="588">
        <f t="shared" si="50"/>
        <v>48.36</v>
      </c>
      <c r="I2168" s="367">
        <v>161.59</v>
      </c>
      <c r="J2168" s="367">
        <v>47.18</v>
      </c>
      <c r="L2168" s="585" t="s">
        <v>3874</v>
      </c>
      <c r="M2168" s="586">
        <f>IFERROR(VLOOKUP(L2168,REAJUSTE!$O:$R,4,FALSE),"")</f>
        <v>1.0249999999999999</v>
      </c>
    </row>
    <row r="2169" spans="1:13" ht="24.95" customHeight="1" x14ac:dyDescent="0.2">
      <c r="A2169" s="587">
        <v>30005</v>
      </c>
      <c r="B2169" s="537" t="s">
        <v>16480</v>
      </c>
      <c r="C2169" s="169" t="s">
        <v>719</v>
      </c>
      <c r="D2169" s="588">
        <f t="shared" si="50"/>
        <v>148.84</v>
      </c>
      <c r="E2169" s="588">
        <f t="shared" si="50"/>
        <v>40.68</v>
      </c>
      <c r="I2169" s="367">
        <v>145.21</v>
      </c>
      <c r="J2169" s="367">
        <v>39.69</v>
      </c>
      <c r="L2169" s="585" t="s">
        <v>3874</v>
      </c>
      <c r="M2169" s="586">
        <f>IFERROR(VLOOKUP(L2169,REAJUSTE!$O:$R,4,FALSE),"")</f>
        <v>1.0249999999999999</v>
      </c>
    </row>
    <row r="2170" spans="1:13" ht="24.95" customHeight="1" x14ac:dyDescent="0.2">
      <c r="A2170" s="587">
        <v>30006</v>
      </c>
      <c r="B2170" s="537" t="s">
        <v>16481</v>
      </c>
      <c r="C2170" s="169" t="s">
        <v>719</v>
      </c>
      <c r="D2170" s="588">
        <f t="shared" si="50"/>
        <v>157.16</v>
      </c>
      <c r="E2170" s="588">
        <f t="shared" si="50"/>
        <v>45.37</v>
      </c>
      <c r="I2170" s="367">
        <v>153.33000000000001</v>
      </c>
      <c r="J2170" s="367">
        <v>44.26</v>
      </c>
      <c r="L2170" s="585" t="s">
        <v>3874</v>
      </c>
      <c r="M2170" s="586">
        <f>IFERROR(VLOOKUP(L2170,REAJUSTE!$O:$R,4,FALSE),"")</f>
        <v>1.0249999999999999</v>
      </c>
    </row>
    <row r="2171" spans="1:13" ht="24.95" customHeight="1" x14ac:dyDescent="0.2">
      <c r="A2171" s="587">
        <v>30004</v>
      </c>
      <c r="B2171" s="537" t="s">
        <v>16482</v>
      </c>
      <c r="C2171" s="169" t="s">
        <v>719</v>
      </c>
      <c r="D2171" s="588">
        <f t="shared" si="50"/>
        <v>136.71</v>
      </c>
      <c r="E2171" s="588">
        <f t="shared" si="50"/>
        <v>36.29</v>
      </c>
      <c r="I2171" s="367">
        <v>133.38</v>
      </c>
      <c r="J2171" s="367">
        <v>35.4</v>
      </c>
      <c r="L2171" s="585" t="s">
        <v>3874</v>
      </c>
      <c r="M2171" s="586">
        <f>IFERROR(VLOOKUP(L2171,REAJUSTE!$O:$R,4,FALSE),"")</f>
        <v>1.0249999999999999</v>
      </c>
    </row>
    <row r="2172" spans="1:13" ht="24.95" customHeight="1" x14ac:dyDescent="0.2">
      <c r="A2172" s="587">
        <v>30010</v>
      </c>
      <c r="B2172" s="537" t="s">
        <v>16483</v>
      </c>
      <c r="C2172" s="169" t="s">
        <v>719</v>
      </c>
      <c r="D2172" s="588">
        <f t="shared" si="50"/>
        <v>197.61</v>
      </c>
      <c r="E2172" s="588">
        <f t="shared" si="50"/>
        <v>60.71</v>
      </c>
      <c r="I2172" s="367">
        <v>192.79</v>
      </c>
      <c r="J2172" s="367">
        <v>59.23</v>
      </c>
      <c r="L2172" s="585" t="s">
        <v>3874</v>
      </c>
      <c r="M2172" s="586">
        <f>IFERROR(VLOOKUP(L2172,REAJUSTE!$O:$R,4,FALSE),"")</f>
        <v>1.0249999999999999</v>
      </c>
    </row>
    <row r="2173" spans="1:13" ht="24.95" customHeight="1" x14ac:dyDescent="0.2">
      <c r="A2173" s="587">
        <v>30007</v>
      </c>
      <c r="B2173" s="537" t="s">
        <v>16484</v>
      </c>
      <c r="C2173" s="169" t="s">
        <v>719</v>
      </c>
      <c r="D2173" s="588">
        <f t="shared" si="50"/>
        <v>152.47999999999999</v>
      </c>
      <c r="E2173" s="588">
        <f t="shared" si="50"/>
        <v>42.73</v>
      </c>
      <c r="I2173" s="367">
        <v>148.76</v>
      </c>
      <c r="J2173" s="367">
        <v>41.69</v>
      </c>
      <c r="L2173" s="585" t="s">
        <v>3874</v>
      </c>
      <c r="M2173" s="586">
        <f>IFERROR(VLOOKUP(L2173,REAJUSTE!$O:$R,4,FALSE),"")</f>
        <v>1.0249999999999999</v>
      </c>
    </row>
    <row r="2174" spans="1:13" ht="24.95" customHeight="1" x14ac:dyDescent="0.2">
      <c r="A2174" s="587">
        <v>30023</v>
      </c>
      <c r="B2174" s="537" t="s">
        <v>16485</v>
      </c>
      <c r="C2174" s="169" t="s">
        <v>719</v>
      </c>
      <c r="D2174" s="588">
        <f t="shared" si="50"/>
        <v>199.43</v>
      </c>
      <c r="E2174" s="588">
        <f t="shared" si="50"/>
        <v>65.47</v>
      </c>
      <c r="I2174" s="367">
        <v>194.57</v>
      </c>
      <c r="J2174" s="367">
        <v>63.87</v>
      </c>
      <c r="L2174" s="585" t="s">
        <v>3874</v>
      </c>
      <c r="M2174" s="586">
        <f>IFERROR(VLOOKUP(L2174,REAJUSTE!$O:$R,4,FALSE),"")</f>
        <v>1.0249999999999999</v>
      </c>
    </row>
    <row r="2175" spans="1:13" ht="24.95" customHeight="1" x14ac:dyDescent="0.2">
      <c r="A2175" s="587">
        <v>30024</v>
      </c>
      <c r="B2175" s="537" t="s">
        <v>16486</v>
      </c>
      <c r="C2175" s="169" t="s">
        <v>719</v>
      </c>
      <c r="D2175" s="588">
        <f t="shared" si="50"/>
        <v>324.70999999999998</v>
      </c>
      <c r="E2175" s="588">
        <f t="shared" si="50"/>
        <v>129.13999999999999</v>
      </c>
      <c r="I2175" s="367">
        <v>316.79000000000002</v>
      </c>
      <c r="J2175" s="367">
        <v>125.99</v>
      </c>
      <c r="L2175" s="585" t="s">
        <v>3874</v>
      </c>
      <c r="M2175" s="586">
        <f>IFERROR(VLOOKUP(L2175,REAJUSTE!$O:$R,4,FALSE),"")</f>
        <v>1.0249999999999999</v>
      </c>
    </row>
    <row r="2176" spans="1:13" ht="24.95" customHeight="1" x14ac:dyDescent="0.2">
      <c r="A2176" s="587">
        <v>30008</v>
      </c>
      <c r="B2176" s="537" t="s">
        <v>16487</v>
      </c>
      <c r="C2176" s="169" t="s">
        <v>719</v>
      </c>
      <c r="D2176" s="588">
        <f t="shared" si="50"/>
        <v>314.69</v>
      </c>
      <c r="E2176" s="588">
        <f t="shared" si="50"/>
        <v>59.09</v>
      </c>
      <c r="I2176" s="367">
        <v>307.01</v>
      </c>
      <c r="J2176" s="367">
        <v>57.65</v>
      </c>
      <c r="L2176" s="585" t="s">
        <v>3874</v>
      </c>
      <c r="M2176" s="586">
        <f>IFERROR(VLOOKUP(L2176,REAJUSTE!$O:$R,4,FALSE),"")</f>
        <v>1.0249999999999999</v>
      </c>
    </row>
    <row r="2177" spans="1:13" ht="24.95" customHeight="1" x14ac:dyDescent="0.2">
      <c r="A2177" s="587">
        <v>30076</v>
      </c>
      <c r="B2177" s="537" t="s">
        <v>3644</v>
      </c>
      <c r="C2177" s="169" t="s">
        <v>719</v>
      </c>
      <c r="D2177" s="588">
        <f t="shared" si="50"/>
        <v>0.14000000000000001</v>
      </c>
      <c r="E2177" s="588">
        <f t="shared" si="50"/>
        <v>0.1</v>
      </c>
      <c r="I2177" s="367">
        <v>0.14000000000000001</v>
      </c>
      <c r="J2177" s="367">
        <v>0.1</v>
      </c>
      <c r="L2177" s="585" t="s">
        <v>3874</v>
      </c>
      <c r="M2177" s="586">
        <f>IFERROR(VLOOKUP(L2177,REAJUSTE!$O:$R,4,FALSE),"")</f>
        <v>1.0249999999999999</v>
      </c>
    </row>
    <row r="2178" spans="1:13" ht="24.95" customHeight="1" x14ac:dyDescent="0.2">
      <c r="A2178" s="587">
        <v>30075</v>
      </c>
      <c r="B2178" s="537" t="s">
        <v>16488</v>
      </c>
      <c r="C2178" s="169" t="s">
        <v>719</v>
      </c>
      <c r="D2178" s="588">
        <f t="shared" si="50"/>
        <v>13.3</v>
      </c>
      <c r="E2178" s="588">
        <f t="shared" si="50"/>
        <v>11.61</v>
      </c>
      <c r="I2178" s="367">
        <v>12.98</v>
      </c>
      <c r="J2178" s="367">
        <v>11.33</v>
      </c>
      <c r="L2178" s="585" t="s">
        <v>3874</v>
      </c>
      <c r="M2178" s="586">
        <f>IFERROR(VLOOKUP(L2178,REAJUSTE!$O:$R,4,FALSE),"")</f>
        <v>1.0249999999999999</v>
      </c>
    </row>
    <row r="2179" spans="1:13" ht="24.95" customHeight="1" x14ac:dyDescent="0.2">
      <c r="A2179" s="587">
        <v>30059</v>
      </c>
      <c r="B2179" s="537" t="s">
        <v>16489</v>
      </c>
      <c r="C2179" s="169" t="s">
        <v>719</v>
      </c>
      <c r="D2179" s="588">
        <f t="shared" si="50"/>
        <v>103.44</v>
      </c>
      <c r="E2179" s="588">
        <f t="shared" si="50"/>
        <v>18.13</v>
      </c>
      <c r="I2179" s="367">
        <v>100.92</v>
      </c>
      <c r="J2179" s="367">
        <v>17.690000000000001</v>
      </c>
      <c r="L2179" s="585" t="s">
        <v>3874</v>
      </c>
      <c r="M2179" s="586">
        <f>IFERROR(VLOOKUP(L2179,REAJUSTE!$O:$R,4,FALSE),"")</f>
        <v>1.0249999999999999</v>
      </c>
    </row>
    <row r="2180" spans="1:13" ht="24.95" customHeight="1" x14ac:dyDescent="0.2">
      <c r="A2180" s="587">
        <v>30060</v>
      </c>
      <c r="B2180" s="537" t="s">
        <v>16490</v>
      </c>
      <c r="C2180" s="169" t="s">
        <v>719</v>
      </c>
      <c r="D2180" s="588">
        <f t="shared" si="50"/>
        <v>155.84</v>
      </c>
      <c r="E2180" s="588">
        <f t="shared" si="50"/>
        <v>24.38</v>
      </c>
      <c r="I2180" s="367">
        <v>152.04</v>
      </c>
      <c r="J2180" s="367">
        <v>23.79</v>
      </c>
      <c r="L2180" s="585" t="s">
        <v>3874</v>
      </c>
      <c r="M2180" s="586">
        <f>IFERROR(VLOOKUP(L2180,REAJUSTE!$O:$R,4,FALSE),"")</f>
        <v>1.0249999999999999</v>
      </c>
    </row>
    <row r="2181" spans="1:13" ht="24.95" customHeight="1" x14ac:dyDescent="0.2">
      <c r="A2181" s="587">
        <v>30116</v>
      </c>
      <c r="B2181" s="537" t="s">
        <v>16491</v>
      </c>
      <c r="C2181" s="169" t="s">
        <v>719</v>
      </c>
      <c r="D2181" s="588">
        <f t="shared" si="50"/>
        <v>18.670000000000002</v>
      </c>
      <c r="E2181" s="588">
        <f t="shared" si="50"/>
        <v>10.56</v>
      </c>
      <c r="I2181" s="367">
        <v>18.21</v>
      </c>
      <c r="J2181" s="367">
        <v>10.3</v>
      </c>
      <c r="L2181" s="585" t="s">
        <v>3874</v>
      </c>
      <c r="M2181" s="586">
        <f>IFERROR(VLOOKUP(L2181,REAJUSTE!$O:$R,4,FALSE),"")</f>
        <v>1.0249999999999999</v>
      </c>
    </row>
    <row r="2182" spans="1:13" ht="24.95" customHeight="1" x14ac:dyDescent="0.2">
      <c r="A2182" s="587">
        <v>30126</v>
      </c>
      <c r="B2182" s="537" t="s">
        <v>16492</v>
      </c>
      <c r="C2182" s="169" t="s">
        <v>719</v>
      </c>
      <c r="D2182" s="588">
        <f t="shared" si="50"/>
        <v>37.200000000000003</v>
      </c>
      <c r="E2182" s="588">
        <f t="shared" si="50"/>
        <v>32.159999999999997</v>
      </c>
      <c r="I2182" s="367">
        <v>36.29</v>
      </c>
      <c r="J2182" s="367">
        <v>31.38</v>
      </c>
      <c r="L2182" s="585" t="s">
        <v>3874</v>
      </c>
      <c r="M2182" s="586">
        <f>IFERROR(VLOOKUP(L2182,REAJUSTE!$O:$R,4,FALSE),"")</f>
        <v>1.0249999999999999</v>
      </c>
    </row>
    <row r="2183" spans="1:13" ht="24.95" customHeight="1" x14ac:dyDescent="0.2">
      <c r="A2183" s="587">
        <v>30117</v>
      </c>
      <c r="B2183" s="537" t="s">
        <v>16493</v>
      </c>
      <c r="C2183" s="169" t="s">
        <v>719</v>
      </c>
      <c r="D2183" s="588">
        <f t="shared" si="50"/>
        <v>17.3</v>
      </c>
      <c r="E2183" s="588">
        <f t="shared" si="50"/>
        <v>10.55</v>
      </c>
      <c r="I2183" s="367">
        <v>16.88</v>
      </c>
      <c r="J2183" s="367">
        <v>10.29</v>
      </c>
      <c r="L2183" s="585" t="s">
        <v>3874</v>
      </c>
      <c r="M2183" s="586">
        <f>IFERROR(VLOOKUP(L2183,REAJUSTE!$O:$R,4,FALSE),"")</f>
        <v>1.0249999999999999</v>
      </c>
    </row>
    <row r="2184" spans="1:13" ht="24.95" customHeight="1" x14ac:dyDescent="0.2">
      <c r="A2184" s="587">
        <v>30080</v>
      </c>
      <c r="B2184" s="537" t="s">
        <v>16494</v>
      </c>
      <c r="C2184" s="169" t="s">
        <v>719</v>
      </c>
      <c r="D2184" s="588">
        <f t="shared" si="50"/>
        <v>16.32</v>
      </c>
      <c r="E2184" s="588">
        <f t="shared" si="50"/>
        <v>10.69</v>
      </c>
      <c r="I2184" s="367">
        <v>15.92</v>
      </c>
      <c r="J2184" s="367">
        <v>10.43</v>
      </c>
      <c r="L2184" s="585" t="s">
        <v>3874</v>
      </c>
      <c r="M2184" s="586">
        <f>IFERROR(VLOOKUP(L2184,REAJUSTE!$O:$R,4,FALSE),"")</f>
        <v>1.0249999999999999</v>
      </c>
    </row>
    <row r="2185" spans="1:13" ht="24.95" customHeight="1" x14ac:dyDescent="0.2">
      <c r="A2185" s="587">
        <v>30145</v>
      </c>
      <c r="B2185" s="537" t="s">
        <v>16495</v>
      </c>
      <c r="C2185" s="169" t="s">
        <v>719</v>
      </c>
      <c r="D2185" s="588">
        <f t="shared" si="50"/>
        <v>872.62</v>
      </c>
      <c r="E2185" s="588">
        <f t="shared" si="50"/>
        <v>508.87</v>
      </c>
      <c r="I2185" s="367">
        <v>851.34</v>
      </c>
      <c r="J2185" s="367">
        <v>496.46</v>
      </c>
      <c r="L2185" s="585" t="s">
        <v>3874</v>
      </c>
      <c r="M2185" s="586">
        <f>IFERROR(VLOOKUP(L2185,REAJUSTE!$O:$R,4,FALSE),"")</f>
        <v>1.0249999999999999</v>
      </c>
    </row>
    <row r="2186" spans="1:13" ht="24.95" customHeight="1" x14ac:dyDescent="0.2">
      <c r="A2186" s="587">
        <v>30092</v>
      </c>
      <c r="B2186" s="537" t="s">
        <v>16496</v>
      </c>
      <c r="C2186" s="169" t="s">
        <v>719</v>
      </c>
      <c r="D2186" s="588">
        <f t="shared" si="50"/>
        <v>189.65</v>
      </c>
      <c r="E2186" s="588">
        <f t="shared" si="50"/>
        <v>94.37</v>
      </c>
      <c r="I2186" s="367">
        <v>185.02</v>
      </c>
      <c r="J2186" s="367">
        <v>92.07</v>
      </c>
      <c r="L2186" s="585" t="s">
        <v>3874</v>
      </c>
      <c r="M2186" s="586">
        <f>IFERROR(VLOOKUP(L2186,REAJUSTE!$O:$R,4,FALSE),"")</f>
        <v>1.0249999999999999</v>
      </c>
    </row>
    <row r="2187" spans="1:13" ht="24.95" customHeight="1" x14ac:dyDescent="0.2">
      <c r="A2187" s="587">
        <v>30053</v>
      </c>
      <c r="B2187" s="537" t="s">
        <v>16497</v>
      </c>
      <c r="C2187" s="169" t="s">
        <v>719</v>
      </c>
      <c r="D2187" s="588">
        <f t="shared" si="50"/>
        <v>5.92</v>
      </c>
      <c r="E2187" s="588">
        <f t="shared" si="50"/>
        <v>4.32</v>
      </c>
      <c r="I2187" s="367">
        <v>5.78</v>
      </c>
      <c r="J2187" s="367">
        <v>4.21</v>
      </c>
      <c r="L2187" s="585" t="s">
        <v>3874</v>
      </c>
      <c r="M2187" s="586">
        <f>IFERROR(VLOOKUP(L2187,REAJUSTE!$O:$R,4,FALSE),"")</f>
        <v>1.0249999999999999</v>
      </c>
    </row>
    <row r="2188" spans="1:13" ht="24.95" customHeight="1" x14ac:dyDescent="0.2">
      <c r="A2188" s="587">
        <v>30009</v>
      </c>
      <c r="B2188" s="537" t="s">
        <v>16498</v>
      </c>
      <c r="C2188" s="169" t="s">
        <v>719</v>
      </c>
      <c r="D2188" s="588">
        <f t="shared" si="50"/>
        <v>153.47</v>
      </c>
      <c r="E2188" s="588">
        <f t="shared" si="50"/>
        <v>48.11</v>
      </c>
      <c r="I2188" s="367">
        <v>149.72999999999999</v>
      </c>
      <c r="J2188" s="367">
        <v>46.94</v>
      </c>
      <c r="L2188" s="585" t="s">
        <v>3874</v>
      </c>
      <c r="M2188" s="586">
        <f>IFERROR(VLOOKUP(L2188,REAJUSTE!$O:$R,4,FALSE),"")</f>
        <v>1.0249999999999999</v>
      </c>
    </row>
    <row r="2189" spans="1:13" ht="24.95" customHeight="1" x14ac:dyDescent="0.2">
      <c r="A2189" s="587">
        <v>30012</v>
      </c>
      <c r="B2189" s="537" t="s">
        <v>16499</v>
      </c>
      <c r="C2189" s="169" t="s">
        <v>719</v>
      </c>
      <c r="D2189" s="588">
        <f t="shared" si="50"/>
        <v>257.51</v>
      </c>
      <c r="E2189" s="588">
        <f t="shared" si="50"/>
        <v>93.74</v>
      </c>
      <c r="I2189" s="367">
        <v>251.23</v>
      </c>
      <c r="J2189" s="367">
        <v>91.45</v>
      </c>
      <c r="L2189" s="585" t="s">
        <v>3874</v>
      </c>
      <c r="M2189" s="586">
        <f>IFERROR(VLOOKUP(L2189,REAJUSTE!$O:$R,4,FALSE),"")</f>
        <v>1.0249999999999999</v>
      </c>
    </row>
    <row r="2190" spans="1:13" ht="24.95" customHeight="1" x14ac:dyDescent="0.2">
      <c r="A2190" s="587">
        <v>30109</v>
      </c>
      <c r="B2190" s="537" t="s">
        <v>16500</v>
      </c>
      <c r="C2190" s="169" t="s">
        <v>719</v>
      </c>
      <c r="D2190" s="588">
        <f t="shared" si="50"/>
        <v>160.88999999999999</v>
      </c>
      <c r="E2190" s="588">
        <f t="shared" si="50"/>
        <v>57.32</v>
      </c>
      <c r="I2190" s="367">
        <v>156.97</v>
      </c>
      <c r="J2190" s="367">
        <v>55.92</v>
      </c>
      <c r="L2190" s="585" t="s">
        <v>3874</v>
      </c>
      <c r="M2190" s="586">
        <f>IFERROR(VLOOKUP(L2190,REAJUSTE!$O:$R,4,FALSE),"")</f>
        <v>1.0249999999999999</v>
      </c>
    </row>
    <row r="2191" spans="1:13" ht="24.95" customHeight="1" x14ac:dyDescent="0.2">
      <c r="A2191" s="587">
        <v>30044</v>
      </c>
      <c r="B2191" s="537" t="s">
        <v>16501</v>
      </c>
      <c r="C2191" s="169" t="s">
        <v>719</v>
      </c>
      <c r="D2191" s="588">
        <f t="shared" si="50"/>
        <v>212.31</v>
      </c>
      <c r="E2191" s="588">
        <f t="shared" si="50"/>
        <v>57.27</v>
      </c>
      <c r="I2191" s="367">
        <v>207.13</v>
      </c>
      <c r="J2191" s="367">
        <v>55.87</v>
      </c>
      <c r="L2191" s="585" t="s">
        <v>3874</v>
      </c>
      <c r="M2191" s="586">
        <f>IFERROR(VLOOKUP(L2191,REAJUSTE!$O:$R,4,FALSE),"")</f>
        <v>1.0249999999999999</v>
      </c>
    </row>
    <row r="2192" spans="1:13" ht="24.95" customHeight="1" x14ac:dyDescent="0.2">
      <c r="A2192" s="587">
        <v>30025</v>
      </c>
      <c r="B2192" s="537" t="s">
        <v>16502</v>
      </c>
      <c r="C2192" s="169" t="s">
        <v>719</v>
      </c>
      <c r="D2192" s="588">
        <f t="shared" si="50"/>
        <v>182</v>
      </c>
      <c r="E2192" s="588">
        <f t="shared" si="50"/>
        <v>72.900000000000006</v>
      </c>
      <c r="I2192" s="367">
        <v>177.56</v>
      </c>
      <c r="J2192" s="367">
        <v>71.12</v>
      </c>
      <c r="L2192" s="585" t="s">
        <v>3874</v>
      </c>
      <c r="M2192" s="586">
        <f>IFERROR(VLOOKUP(L2192,REAJUSTE!$O:$R,4,FALSE),"")</f>
        <v>1.0249999999999999</v>
      </c>
    </row>
    <row r="2193" spans="1:13" ht="24.95" customHeight="1" x14ac:dyDescent="0.2">
      <c r="A2193" s="587">
        <v>30098</v>
      </c>
      <c r="B2193" s="537" t="s">
        <v>16503</v>
      </c>
      <c r="C2193" s="169" t="s">
        <v>719</v>
      </c>
      <c r="D2193" s="588">
        <f t="shared" si="50"/>
        <v>21.44</v>
      </c>
      <c r="E2193" s="588">
        <f t="shared" si="50"/>
        <v>20.07</v>
      </c>
      <c r="I2193" s="367">
        <v>20.92</v>
      </c>
      <c r="J2193" s="367">
        <v>19.579999999999998</v>
      </c>
      <c r="L2193" s="585" t="s">
        <v>3874</v>
      </c>
      <c r="M2193" s="586">
        <f>IFERROR(VLOOKUP(L2193,REAJUSTE!$O:$R,4,FALSE),"")</f>
        <v>1.0249999999999999</v>
      </c>
    </row>
    <row r="2194" spans="1:13" ht="24.95" customHeight="1" x14ac:dyDescent="0.2">
      <c r="A2194" s="587">
        <v>30042</v>
      </c>
      <c r="B2194" s="537" t="s">
        <v>16504</v>
      </c>
      <c r="C2194" s="169" t="s">
        <v>719</v>
      </c>
      <c r="D2194" s="588">
        <f t="shared" si="50"/>
        <v>521.96</v>
      </c>
      <c r="E2194" s="588">
        <f t="shared" si="50"/>
        <v>233.15</v>
      </c>
      <c r="I2194" s="367">
        <v>509.23</v>
      </c>
      <c r="J2194" s="367">
        <v>227.46</v>
      </c>
      <c r="L2194" s="585" t="s">
        <v>3874</v>
      </c>
      <c r="M2194" s="586">
        <f>IFERROR(VLOOKUP(L2194,REAJUSTE!$O:$R,4,FALSE),"")</f>
        <v>1.0249999999999999</v>
      </c>
    </row>
    <row r="2195" spans="1:13" ht="24.95" customHeight="1" x14ac:dyDescent="0.2">
      <c r="A2195" s="587">
        <v>30096</v>
      </c>
      <c r="B2195" s="537" t="s">
        <v>16505</v>
      </c>
      <c r="C2195" s="169" t="s">
        <v>719</v>
      </c>
      <c r="D2195" s="588">
        <f t="shared" si="50"/>
        <v>0.71</v>
      </c>
      <c r="E2195" s="588">
        <f t="shared" si="50"/>
        <v>0.03</v>
      </c>
      <c r="I2195" s="367">
        <v>0.69</v>
      </c>
      <c r="J2195" s="367">
        <v>0.03</v>
      </c>
      <c r="L2195" s="585" t="s">
        <v>3874</v>
      </c>
      <c r="M2195" s="586">
        <f>IFERROR(VLOOKUP(L2195,REAJUSTE!$O:$R,4,FALSE),"")</f>
        <v>1.0249999999999999</v>
      </c>
    </row>
    <row r="2196" spans="1:13" ht="24.95" customHeight="1" x14ac:dyDescent="0.2">
      <c r="A2196" s="587">
        <v>30094</v>
      </c>
      <c r="B2196" s="537" t="s">
        <v>16506</v>
      </c>
      <c r="C2196" s="169" t="s">
        <v>719</v>
      </c>
      <c r="D2196" s="588">
        <f t="shared" si="50"/>
        <v>16.63</v>
      </c>
      <c r="E2196" s="588">
        <f t="shared" si="50"/>
        <v>15.93</v>
      </c>
      <c r="I2196" s="367">
        <v>16.22</v>
      </c>
      <c r="J2196" s="367">
        <v>15.54</v>
      </c>
      <c r="L2196" s="585" t="s">
        <v>3874</v>
      </c>
      <c r="M2196" s="586">
        <f>IFERROR(VLOOKUP(L2196,REAJUSTE!$O:$R,4,FALSE),"")</f>
        <v>1.0249999999999999</v>
      </c>
    </row>
    <row r="2197" spans="1:13" ht="24.95" customHeight="1" x14ac:dyDescent="0.2">
      <c r="A2197" s="587">
        <v>30054</v>
      </c>
      <c r="B2197" s="537" t="s">
        <v>16507</v>
      </c>
      <c r="C2197" s="169" t="s">
        <v>719</v>
      </c>
      <c r="D2197" s="588">
        <f t="shared" si="50"/>
        <v>15.34</v>
      </c>
      <c r="E2197" s="588">
        <f t="shared" si="50"/>
        <v>13.85</v>
      </c>
      <c r="I2197" s="367">
        <v>14.97</v>
      </c>
      <c r="J2197" s="367">
        <v>13.51</v>
      </c>
      <c r="L2197" s="585" t="s">
        <v>3874</v>
      </c>
      <c r="M2197" s="586">
        <f>IFERROR(VLOOKUP(L2197,REAJUSTE!$O:$R,4,FALSE),"")</f>
        <v>1.0249999999999999</v>
      </c>
    </row>
    <row r="2198" spans="1:13" ht="24.95" customHeight="1" x14ac:dyDescent="0.2">
      <c r="A2198" s="587">
        <v>30129</v>
      </c>
      <c r="B2198" s="537" t="s">
        <v>16508</v>
      </c>
      <c r="C2198" s="169" t="s">
        <v>719</v>
      </c>
      <c r="D2198" s="588">
        <f t="shared" si="50"/>
        <v>34.71</v>
      </c>
      <c r="E2198" s="588">
        <f t="shared" si="50"/>
        <v>17.71</v>
      </c>
      <c r="I2198" s="367">
        <v>33.86</v>
      </c>
      <c r="J2198" s="367">
        <v>17.28</v>
      </c>
      <c r="L2198" s="585" t="s">
        <v>3874</v>
      </c>
      <c r="M2198" s="586">
        <f>IFERROR(VLOOKUP(L2198,REAJUSTE!$O:$R,4,FALSE),"")</f>
        <v>1.0249999999999999</v>
      </c>
    </row>
    <row r="2199" spans="1:13" ht="24.95" customHeight="1" x14ac:dyDescent="0.2">
      <c r="A2199" s="587">
        <v>30069</v>
      </c>
      <c r="B2199" s="537" t="s">
        <v>16509</v>
      </c>
      <c r="C2199" s="169" t="s">
        <v>719</v>
      </c>
      <c r="D2199" s="588">
        <f t="shared" si="50"/>
        <v>173.06</v>
      </c>
      <c r="E2199" s="588">
        <f t="shared" si="50"/>
        <v>18.739999999999998</v>
      </c>
      <c r="I2199" s="367">
        <v>168.84</v>
      </c>
      <c r="J2199" s="367">
        <v>18.28</v>
      </c>
      <c r="L2199" s="585" t="s">
        <v>3874</v>
      </c>
      <c r="M2199" s="586">
        <f>IFERROR(VLOOKUP(L2199,REAJUSTE!$O:$R,4,FALSE),"")</f>
        <v>1.0249999999999999</v>
      </c>
    </row>
    <row r="2200" spans="1:13" ht="24.95" customHeight="1" x14ac:dyDescent="0.2">
      <c r="A2200" s="587">
        <v>30144</v>
      </c>
      <c r="B2200" s="537" t="s">
        <v>16510</v>
      </c>
      <c r="C2200" s="169" t="s">
        <v>719</v>
      </c>
      <c r="D2200" s="588">
        <f t="shared" si="50"/>
        <v>329.96</v>
      </c>
      <c r="E2200" s="588">
        <f t="shared" si="50"/>
        <v>15.46</v>
      </c>
      <c r="I2200" s="367">
        <v>321.91000000000003</v>
      </c>
      <c r="J2200" s="367">
        <v>15.08</v>
      </c>
      <c r="L2200" s="585" t="s">
        <v>3874</v>
      </c>
      <c r="M2200" s="586">
        <f>IFERROR(VLOOKUP(L2200,REAJUSTE!$O:$R,4,FALSE),"")</f>
        <v>1.0249999999999999</v>
      </c>
    </row>
    <row r="2201" spans="1:13" ht="24.95" customHeight="1" x14ac:dyDescent="0.2">
      <c r="A2201" s="587">
        <v>30068</v>
      </c>
      <c r="B2201" s="537" t="s">
        <v>16511</v>
      </c>
      <c r="C2201" s="169" t="s">
        <v>719</v>
      </c>
      <c r="D2201" s="588">
        <f t="shared" si="50"/>
        <v>107.39</v>
      </c>
      <c r="E2201" s="588">
        <f t="shared" si="50"/>
        <v>18.260000000000002</v>
      </c>
      <c r="I2201" s="367">
        <v>104.77</v>
      </c>
      <c r="J2201" s="367">
        <v>17.809999999999999</v>
      </c>
      <c r="L2201" s="585" t="s">
        <v>3874</v>
      </c>
      <c r="M2201" s="586">
        <f>IFERROR(VLOOKUP(L2201,REAJUSTE!$O:$R,4,FALSE),"")</f>
        <v>1.0249999999999999</v>
      </c>
    </row>
    <row r="2202" spans="1:13" ht="24.95" customHeight="1" x14ac:dyDescent="0.2">
      <c r="A2202" s="587">
        <v>30093</v>
      </c>
      <c r="B2202" s="537" t="s">
        <v>16512</v>
      </c>
      <c r="C2202" s="169" t="s">
        <v>719</v>
      </c>
      <c r="D2202" s="588">
        <f t="shared" si="50"/>
        <v>14.43</v>
      </c>
      <c r="E2202" s="588">
        <f t="shared" si="50"/>
        <v>10.57</v>
      </c>
      <c r="I2202" s="367">
        <v>14.08</v>
      </c>
      <c r="J2202" s="367">
        <v>10.31</v>
      </c>
      <c r="L2202" s="585" t="s">
        <v>3874</v>
      </c>
      <c r="M2202" s="586">
        <f>IFERROR(VLOOKUP(L2202,REAJUSTE!$O:$R,4,FALSE),"")</f>
        <v>1.0249999999999999</v>
      </c>
    </row>
    <row r="2203" spans="1:13" ht="24.95" customHeight="1" x14ac:dyDescent="0.2">
      <c r="A2203" s="587">
        <v>30067</v>
      </c>
      <c r="B2203" s="537" t="s">
        <v>16513</v>
      </c>
      <c r="C2203" s="169" t="s">
        <v>719</v>
      </c>
      <c r="D2203" s="588">
        <f t="shared" si="50"/>
        <v>46.18</v>
      </c>
      <c r="E2203" s="588">
        <f t="shared" si="50"/>
        <v>14.31</v>
      </c>
      <c r="I2203" s="367">
        <v>45.05</v>
      </c>
      <c r="J2203" s="367">
        <v>13.96</v>
      </c>
      <c r="L2203" s="585" t="s">
        <v>3874</v>
      </c>
      <c r="M2203" s="586">
        <f>IFERROR(VLOOKUP(L2203,REAJUSTE!$O:$R,4,FALSE),"")</f>
        <v>1.0249999999999999</v>
      </c>
    </row>
    <row r="2204" spans="1:13" ht="24.95" customHeight="1" x14ac:dyDescent="0.2">
      <c r="A2204" s="587">
        <v>30097</v>
      </c>
      <c r="B2204" s="537" t="s">
        <v>16514</v>
      </c>
      <c r="C2204" s="169" t="s">
        <v>719</v>
      </c>
      <c r="D2204" s="588">
        <f t="shared" si="50"/>
        <v>29.07</v>
      </c>
      <c r="E2204" s="588">
        <f t="shared" si="50"/>
        <v>24.38</v>
      </c>
      <c r="I2204" s="367">
        <v>28.36</v>
      </c>
      <c r="J2204" s="367">
        <v>23.79</v>
      </c>
      <c r="L2204" s="585" t="s">
        <v>3874</v>
      </c>
      <c r="M2204" s="586">
        <f>IFERROR(VLOOKUP(L2204,REAJUSTE!$O:$R,4,FALSE),"")</f>
        <v>1.0249999999999999</v>
      </c>
    </row>
    <row r="2205" spans="1:13" ht="24.95" customHeight="1" x14ac:dyDescent="0.2">
      <c r="A2205" s="587">
        <v>30028</v>
      </c>
      <c r="B2205" s="537" t="s">
        <v>16515</v>
      </c>
      <c r="C2205" s="169" t="s">
        <v>719</v>
      </c>
      <c r="D2205" s="588">
        <f t="shared" si="50"/>
        <v>307.92</v>
      </c>
      <c r="E2205" s="588">
        <f t="shared" si="50"/>
        <v>138.22999999999999</v>
      </c>
      <c r="I2205" s="367">
        <v>300.41000000000003</v>
      </c>
      <c r="J2205" s="367">
        <v>134.86000000000001</v>
      </c>
      <c r="L2205" s="585" t="s">
        <v>3874</v>
      </c>
      <c r="M2205" s="586">
        <f>IFERROR(VLOOKUP(L2205,REAJUSTE!$O:$R,4,FALSE),"")</f>
        <v>1.0249999999999999</v>
      </c>
    </row>
    <row r="2206" spans="1:13" ht="24.95" customHeight="1" x14ac:dyDescent="0.2">
      <c r="A2206" s="587">
        <v>30111</v>
      </c>
      <c r="B2206" s="537" t="s">
        <v>16516</v>
      </c>
      <c r="C2206" s="169" t="s">
        <v>719</v>
      </c>
      <c r="D2206" s="588">
        <f t="shared" si="50"/>
        <v>562.13</v>
      </c>
      <c r="E2206" s="588">
        <f t="shared" si="50"/>
        <v>131.72</v>
      </c>
      <c r="I2206" s="367">
        <v>548.41999999999996</v>
      </c>
      <c r="J2206" s="367">
        <v>128.51</v>
      </c>
      <c r="L2206" s="585" t="s">
        <v>3874</v>
      </c>
      <c r="M2206" s="586">
        <f>IFERROR(VLOOKUP(L2206,REAJUSTE!$O:$R,4,FALSE),"")</f>
        <v>1.0249999999999999</v>
      </c>
    </row>
    <row r="2207" spans="1:13" ht="24.95" customHeight="1" x14ac:dyDescent="0.2">
      <c r="A2207" s="587">
        <v>30130</v>
      </c>
      <c r="B2207" s="537" t="s">
        <v>16517</v>
      </c>
      <c r="C2207" s="169" t="s">
        <v>719</v>
      </c>
      <c r="D2207" s="588">
        <f t="shared" si="50"/>
        <v>19.690000000000001</v>
      </c>
      <c r="E2207" s="588">
        <f t="shared" si="50"/>
        <v>18.600000000000001</v>
      </c>
      <c r="I2207" s="367">
        <v>19.21</v>
      </c>
      <c r="J2207" s="367">
        <v>18.149999999999999</v>
      </c>
      <c r="L2207" s="585" t="s">
        <v>3874</v>
      </c>
      <c r="M2207" s="586">
        <f>IFERROR(VLOOKUP(L2207,REAJUSTE!$O:$R,4,FALSE),"")</f>
        <v>1.0249999999999999</v>
      </c>
    </row>
    <row r="2208" spans="1:13" ht="24.95" customHeight="1" x14ac:dyDescent="0.2">
      <c r="A2208" s="587">
        <v>30115</v>
      </c>
      <c r="B2208" s="537" t="s">
        <v>16518</v>
      </c>
      <c r="C2208" s="169" t="s">
        <v>719</v>
      </c>
      <c r="D2208" s="588">
        <f t="shared" si="50"/>
        <v>44.72</v>
      </c>
      <c r="E2208" s="588">
        <f t="shared" si="50"/>
        <v>16.93</v>
      </c>
      <c r="I2208" s="367">
        <v>43.63</v>
      </c>
      <c r="J2208" s="367">
        <v>16.52</v>
      </c>
      <c r="L2208" s="585" t="s">
        <v>3874</v>
      </c>
      <c r="M2208" s="586">
        <f>IFERROR(VLOOKUP(L2208,REAJUSTE!$O:$R,4,FALSE),"")</f>
        <v>1.0249999999999999</v>
      </c>
    </row>
    <row r="2209" spans="1:13" ht="24.95" customHeight="1" x14ac:dyDescent="0.2">
      <c r="A2209" s="587">
        <v>30089</v>
      </c>
      <c r="B2209" s="537" t="s">
        <v>16519</v>
      </c>
      <c r="C2209" s="169" t="s">
        <v>719</v>
      </c>
      <c r="D2209" s="588">
        <f t="shared" si="50"/>
        <v>53.75</v>
      </c>
      <c r="E2209" s="588">
        <f t="shared" si="50"/>
        <v>46.14</v>
      </c>
      <c r="I2209" s="367">
        <v>52.44</v>
      </c>
      <c r="J2209" s="367">
        <v>45.01</v>
      </c>
      <c r="L2209" s="585" t="s">
        <v>3874</v>
      </c>
      <c r="M2209" s="586">
        <f>IFERROR(VLOOKUP(L2209,REAJUSTE!$O:$R,4,FALSE),"")</f>
        <v>1.0249999999999999</v>
      </c>
    </row>
    <row r="2210" spans="1:13" ht="24.95" customHeight="1" x14ac:dyDescent="0.2">
      <c r="A2210" s="587">
        <v>30074</v>
      </c>
      <c r="B2210" s="537" t="s">
        <v>16520</v>
      </c>
      <c r="C2210" s="169" t="s">
        <v>719</v>
      </c>
      <c r="D2210" s="588">
        <f t="shared" si="50"/>
        <v>15.41</v>
      </c>
      <c r="E2210" s="588">
        <f t="shared" si="50"/>
        <v>12.71</v>
      </c>
      <c r="I2210" s="367">
        <v>15.03</v>
      </c>
      <c r="J2210" s="367">
        <v>12.4</v>
      </c>
      <c r="L2210" s="585" t="s">
        <v>3874</v>
      </c>
      <c r="M2210" s="586">
        <f>IFERROR(VLOOKUP(L2210,REAJUSTE!$O:$R,4,FALSE),"")</f>
        <v>1.0249999999999999</v>
      </c>
    </row>
    <row r="2211" spans="1:13" ht="24.95" customHeight="1" x14ac:dyDescent="0.2">
      <c r="A2211" s="587">
        <v>30147</v>
      </c>
      <c r="B2211" s="537" t="s">
        <v>16521</v>
      </c>
      <c r="C2211" s="169" t="s">
        <v>719</v>
      </c>
      <c r="D2211" s="588">
        <f t="shared" si="50"/>
        <v>45.81</v>
      </c>
      <c r="E2211" s="588">
        <f t="shared" si="50"/>
        <v>12.6</v>
      </c>
      <c r="I2211" s="367">
        <v>44.69</v>
      </c>
      <c r="J2211" s="367">
        <v>12.29</v>
      </c>
      <c r="L2211" s="585" t="s">
        <v>3874</v>
      </c>
      <c r="M2211" s="586">
        <f>IFERROR(VLOOKUP(L2211,REAJUSTE!$O:$R,4,FALSE),"")</f>
        <v>1.0249999999999999</v>
      </c>
    </row>
    <row r="2212" spans="1:13" ht="24.95" customHeight="1" x14ac:dyDescent="0.2">
      <c r="A2212" s="587">
        <v>30091</v>
      </c>
      <c r="B2212" s="537" t="s">
        <v>16522</v>
      </c>
      <c r="C2212" s="169" t="s">
        <v>719</v>
      </c>
      <c r="D2212" s="588">
        <f t="shared" si="50"/>
        <v>13.4</v>
      </c>
      <c r="E2212" s="588">
        <f t="shared" si="50"/>
        <v>12.05</v>
      </c>
      <c r="I2212" s="367">
        <v>13.07</v>
      </c>
      <c r="J2212" s="367">
        <v>11.76</v>
      </c>
      <c r="L2212" s="585" t="s">
        <v>3874</v>
      </c>
      <c r="M2212" s="586">
        <f>IFERROR(VLOOKUP(L2212,REAJUSTE!$O:$R,4,FALSE),"")</f>
        <v>1.0249999999999999</v>
      </c>
    </row>
    <row r="2213" spans="1:13" ht="24.95" customHeight="1" x14ac:dyDescent="0.2">
      <c r="A2213" s="587">
        <v>30082</v>
      </c>
      <c r="B2213" s="537" t="s">
        <v>16523</v>
      </c>
      <c r="C2213" s="169" t="s">
        <v>719</v>
      </c>
      <c r="D2213" s="588">
        <f t="shared" si="50"/>
        <v>42.68</v>
      </c>
      <c r="E2213" s="588">
        <f t="shared" si="50"/>
        <v>20.39</v>
      </c>
      <c r="I2213" s="367">
        <v>41.64</v>
      </c>
      <c r="J2213" s="367">
        <v>19.89</v>
      </c>
      <c r="L2213" s="585" t="s">
        <v>3874</v>
      </c>
      <c r="M2213" s="586">
        <f>IFERROR(VLOOKUP(L2213,REAJUSTE!$O:$R,4,FALSE),"")</f>
        <v>1.0249999999999999</v>
      </c>
    </row>
    <row r="2214" spans="1:13" ht="24.95" customHeight="1" x14ac:dyDescent="0.2">
      <c r="A2214" s="587">
        <v>30090</v>
      </c>
      <c r="B2214" s="537" t="s">
        <v>16524</v>
      </c>
      <c r="C2214" s="169" t="s">
        <v>719</v>
      </c>
      <c r="D2214" s="588">
        <f t="shared" si="50"/>
        <v>17.48</v>
      </c>
      <c r="E2214" s="588">
        <f t="shared" si="50"/>
        <v>13.22</v>
      </c>
      <c r="I2214" s="367">
        <v>17.05</v>
      </c>
      <c r="J2214" s="367">
        <v>12.9</v>
      </c>
      <c r="L2214" s="585" t="s">
        <v>3874</v>
      </c>
      <c r="M2214" s="586">
        <f>IFERROR(VLOOKUP(L2214,REAJUSTE!$O:$R,4,FALSE),"")</f>
        <v>1.0249999999999999</v>
      </c>
    </row>
    <row r="2215" spans="1:13" ht="24.95" customHeight="1" x14ac:dyDescent="0.2">
      <c r="A2215" s="587">
        <v>30146</v>
      </c>
      <c r="B2215" s="537" t="s">
        <v>16525</v>
      </c>
      <c r="C2215" s="169" t="s">
        <v>719</v>
      </c>
      <c r="D2215" s="588">
        <f t="shared" si="50"/>
        <v>74.83</v>
      </c>
      <c r="E2215" s="588">
        <f t="shared" si="50"/>
        <v>6.54</v>
      </c>
      <c r="I2215" s="367">
        <v>73</v>
      </c>
      <c r="J2215" s="367">
        <v>6.38</v>
      </c>
      <c r="L2215" s="585" t="s">
        <v>3874</v>
      </c>
      <c r="M2215" s="586">
        <f>IFERROR(VLOOKUP(L2215,REAJUSTE!$O:$R,4,FALSE),"")</f>
        <v>1.0249999999999999</v>
      </c>
    </row>
    <row r="2216" spans="1:13" ht="24.95" customHeight="1" x14ac:dyDescent="0.2">
      <c r="A2216" s="587">
        <v>30061</v>
      </c>
      <c r="B2216" s="537" t="s">
        <v>16526</v>
      </c>
      <c r="C2216" s="169" t="s">
        <v>719</v>
      </c>
      <c r="D2216" s="588">
        <f t="shared" si="50"/>
        <v>14.72</v>
      </c>
      <c r="E2216" s="588">
        <f t="shared" si="50"/>
        <v>13.91</v>
      </c>
      <c r="I2216" s="367">
        <v>14.36</v>
      </c>
      <c r="J2216" s="367">
        <v>13.57</v>
      </c>
      <c r="L2216" s="585" t="s">
        <v>3874</v>
      </c>
      <c r="M2216" s="586">
        <f>IFERROR(VLOOKUP(L2216,REAJUSTE!$O:$R,4,FALSE),"")</f>
        <v>1.0249999999999999</v>
      </c>
    </row>
    <row r="2217" spans="1:13" ht="24.95" customHeight="1" x14ac:dyDescent="0.2">
      <c r="A2217" s="587">
        <v>30021</v>
      </c>
      <c r="B2217" s="537" t="s">
        <v>16527</v>
      </c>
      <c r="C2217" s="169" t="s">
        <v>719</v>
      </c>
      <c r="D2217" s="588">
        <f t="shared" si="50"/>
        <v>910.22</v>
      </c>
      <c r="E2217" s="588">
        <f t="shared" si="50"/>
        <v>361.44</v>
      </c>
      <c r="I2217" s="367">
        <v>888.02</v>
      </c>
      <c r="J2217" s="367">
        <v>352.62</v>
      </c>
      <c r="L2217" s="585" t="s">
        <v>3874</v>
      </c>
      <c r="M2217" s="586">
        <f>IFERROR(VLOOKUP(L2217,REAJUSTE!$O:$R,4,FALSE),"")</f>
        <v>1.0249999999999999</v>
      </c>
    </row>
    <row r="2218" spans="1:13" ht="24.95" customHeight="1" x14ac:dyDescent="0.2">
      <c r="A2218" s="587">
        <v>30085</v>
      </c>
      <c r="B2218" s="537" t="s">
        <v>16528</v>
      </c>
      <c r="C2218" s="169" t="s">
        <v>719</v>
      </c>
      <c r="D2218" s="588">
        <f t="shared" si="50"/>
        <v>21.59</v>
      </c>
      <c r="E2218" s="588">
        <f t="shared" si="50"/>
        <v>12.76</v>
      </c>
      <c r="I2218" s="367">
        <v>21.06</v>
      </c>
      <c r="J2218" s="367">
        <v>12.45</v>
      </c>
      <c r="L2218" s="585" t="s">
        <v>3874</v>
      </c>
      <c r="M2218" s="586">
        <f>IFERROR(VLOOKUP(L2218,REAJUSTE!$O:$R,4,FALSE),"")</f>
        <v>1.0249999999999999</v>
      </c>
    </row>
    <row r="2219" spans="1:13" ht="24.95" customHeight="1" x14ac:dyDescent="0.2">
      <c r="A2219" s="587">
        <v>30022</v>
      </c>
      <c r="B2219" s="537" t="s">
        <v>16529</v>
      </c>
      <c r="C2219" s="169" t="s">
        <v>719</v>
      </c>
      <c r="D2219" s="588">
        <f t="shared" si="50"/>
        <v>238.5</v>
      </c>
      <c r="E2219" s="588">
        <f t="shared" si="50"/>
        <v>79.97</v>
      </c>
      <c r="I2219" s="367">
        <v>232.68</v>
      </c>
      <c r="J2219" s="367">
        <v>78.02</v>
      </c>
      <c r="L2219" s="585" t="s">
        <v>3874</v>
      </c>
      <c r="M2219" s="586">
        <f>IFERROR(VLOOKUP(L2219,REAJUSTE!$O:$R,4,FALSE),"")</f>
        <v>1.0249999999999999</v>
      </c>
    </row>
    <row r="2220" spans="1:13" ht="24.95" customHeight="1" x14ac:dyDescent="0.2">
      <c r="A2220" s="587">
        <v>30046</v>
      </c>
      <c r="B2220" s="537" t="s">
        <v>16530</v>
      </c>
      <c r="C2220" s="169" t="s">
        <v>719</v>
      </c>
      <c r="D2220" s="588">
        <f t="shared" si="50"/>
        <v>255.07</v>
      </c>
      <c r="E2220" s="588">
        <f t="shared" si="50"/>
        <v>76.819999999999993</v>
      </c>
      <c r="I2220" s="367">
        <v>248.85</v>
      </c>
      <c r="J2220" s="367">
        <v>74.95</v>
      </c>
      <c r="L2220" s="585" t="s">
        <v>3874</v>
      </c>
      <c r="M2220" s="586">
        <f>IFERROR(VLOOKUP(L2220,REAJUSTE!$O:$R,4,FALSE),"")</f>
        <v>1.0249999999999999</v>
      </c>
    </row>
    <row r="2221" spans="1:13" ht="24.95" customHeight="1" x14ac:dyDescent="0.2">
      <c r="A2221" s="587">
        <v>30099</v>
      </c>
      <c r="B2221" s="537" t="s">
        <v>16531</v>
      </c>
      <c r="C2221" s="169" t="s">
        <v>719</v>
      </c>
      <c r="D2221" s="588">
        <f t="shared" si="50"/>
        <v>10.08</v>
      </c>
      <c r="E2221" s="588">
        <f t="shared" si="50"/>
        <v>1.93</v>
      </c>
      <c r="I2221" s="367">
        <v>9.83</v>
      </c>
      <c r="J2221" s="367">
        <v>1.88</v>
      </c>
      <c r="L2221" s="585" t="s">
        <v>3874</v>
      </c>
      <c r="M2221" s="586">
        <f>IFERROR(VLOOKUP(L2221,REAJUSTE!$O:$R,4,FALSE),"")</f>
        <v>1.0249999999999999</v>
      </c>
    </row>
    <row r="2222" spans="1:13" ht="24.95" customHeight="1" x14ac:dyDescent="0.2">
      <c r="A2222" s="587">
        <v>30133</v>
      </c>
      <c r="B2222" s="537" t="s">
        <v>16532</v>
      </c>
      <c r="C2222" s="169" t="s">
        <v>719</v>
      </c>
      <c r="D2222" s="588">
        <f t="shared" si="50"/>
        <v>211.1</v>
      </c>
      <c r="E2222" s="588">
        <f t="shared" si="50"/>
        <v>96.94</v>
      </c>
      <c r="I2222" s="367">
        <v>205.95</v>
      </c>
      <c r="J2222" s="367">
        <v>94.58</v>
      </c>
      <c r="L2222" s="585" t="s">
        <v>3874</v>
      </c>
      <c r="M2222" s="586">
        <f>IFERROR(VLOOKUP(L2222,REAJUSTE!$O:$R,4,FALSE),"")</f>
        <v>1.0249999999999999</v>
      </c>
    </row>
    <row r="2223" spans="1:13" ht="24.95" customHeight="1" x14ac:dyDescent="0.2">
      <c r="A2223" s="587">
        <v>30045</v>
      </c>
      <c r="B2223" s="537" t="s">
        <v>16533</v>
      </c>
      <c r="C2223" s="169" t="s">
        <v>719</v>
      </c>
      <c r="D2223" s="588">
        <f t="shared" si="50"/>
        <v>886.14</v>
      </c>
      <c r="E2223" s="588">
        <f t="shared" si="50"/>
        <v>373.85</v>
      </c>
      <c r="I2223" s="367">
        <v>864.53</v>
      </c>
      <c r="J2223" s="367">
        <v>364.73</v>
      </c>
      <c r="L2223" s="585" t="s">
        <v>3874</v>
      </c>
      <c r="M2223" s="586">
        <f>IFERROR(VLOOKUP(L2223,REAJUSTE!$O:$R,4,FALSE),"")</f>
        <v>1.0249999999999999</v>
      </c>
    </row>
    <row r="2224" spans="1:13" ht="24.95" customHeight="1" x14ac:dyDescent="0.2">
      <c r="A2224" s="587">
        <v>30029</v>
      </c>
      <c r="B2224" s="537" t="s">
        <v>16534</v>
      </c>
      <c r="C2224" s="169" t="s">
        <v>719</v>
      </c>
      <c r="D2224" s="588">
        <f t="shared" si="50"/>
        <v>102.56</v>
      </c>
      <c r="E2224" s="588">
        <f t="shared" si="50"/>
        <v>39.32</v>
      </c>
      <c r="I2224" s="367">
        <v>100.06</v>
      </c>
      <c r="J2224" s="367">
        <v>38.36</v>
      </c>
      <c r="L2224" s="585" t="s">
        <v>3874</v>
      </c>
      <c r="M2224" s="586">
        <f>IFERROR(VLOOKUP(L2224,REAJUSTE!$O:$R,4,FALSE),"")</f>
        <v>1.0249999999999999</v>
      </c>
    </row>
    <row r="2225" spans="1:13" ht="24.95" customHeight="1" x14ac:dyDescent="0.2">
      <c r="A2225" s="587">
        <v>30055</v>
      </c>
      <c r="B2225" s="537" t="s">
        <v>16535</v>
      </c>
      <c r="C2225" s="169" t="s">
        <v>719</v>
      </c>
      <c r="D2225" s="588">
        <f t="shared" si="50"/>
        <v>11.84</v>
      </c>
      <c r="E2225" s="588">
        <f t="shared" si="50"/>
        <v>11.28</v>
      </c>
      <c r="I2225" s="367">
        <v>11.55</v>
      </c>
      <c r="J2225" s="367">
        <v>11</v>
      </c>
      <c r="L2225" s="585" t="s">
        <v>3874</v>
      </c>
      <c r="M2225" s="586">
        <f>IFERROR(VLOOKUP(L2225,REAJUSTE!$O:$R,4,FALSE),"")</f>
        <v>1.0249999999999999</v>
      </c>
    </row>
    <row r="2226" spans="1:13" ht="24.95" customHeight="1" x14ac:dyDescent="0.2">
      <c r="A2226" s="587">
        <v>30142</v>
      </c>
      <c r="B2226" s="537" t="s">
        <v>16536</v>
      </c>
      <c r="C2226" s="169" t="s">
        <v>719</v>
      </c>
      <c r="D2226" s="588">
        <f t="shared" si="50"/>
        <v>3.46</v>
      </c>
      <c r="E2226" s="588">
        <f t="shared" si="50"/>
        <v>0.19</v>
      </c>
      <c r="I2226" s="367">
        <v>3.38</v>
      </c>
      <c r="J2226" s="367">
        <v>0.19</v>
      </c>
      <c r="L2226" s="585" t="s">
        <v>3874</v>
      </c>
      <c r="M2226" s="586">
        <f>IFERROR(VLOOKUP(L2226,REAJUSTE!$O:$R,4,FALSE),"")</f>
        <v>1.0249999999999999</v>
      </c>
    </row>
    <row r="2227" spans="1:13" ht="24.95" customHeight="1" x14ac:dyDescent="0.2">
      <c r="A2227" s="587">
        <v>30032</v>
      </c>
      <c r="B2227" s="537" t="s">
        <v>16537</v>
      </c>
      <c r="C2227" s="169" t="s">
        <v>719</v>
      </c>
      <c r="D2227" s="588">
        <f t="shared" si="50"/>
        <v>160.55000000000001</v>
      </c>
      <c r="E2227" s="588">
        <f t="shared" si="50"/>
        <v>51.56</v>
      </c>
      <c r="I2227" s="367">
        <v>156.63</v>
      </c>
      <c r="J2227" s="367">
        <v>50.3</v>
      </c>
      <c r="L2227" s="585" t="s">
        <v>3874</v>
      </c>
      <c r="M2227" s="586">
        <f>IFERROR(VLOOKUP(L2227,REAJUSTE!$O:$R,4,FALSE),"")</f>
        <v>1.0249999999999999</v>
      </c>
    </row>
    <row r="2228" spans="1:13" ht="24.95" customHeight="1" x14ac:dyDescent="0.2">
      <c r="A2228" s="587">
        <v>30038</v>
      </c>
      <c r="B2228" s="537" t="s">
        <v>16538</v>
      </c>
      <c r="C2228" s="169" t="s">
        <v>719</v>
      </c>
      <c r="D2228" s="588">
        <f t="shared" si="50"/>
        <v>173.79</v>
      </c>
      <c r="E2228" s="588">
        <f t="shared" si="50"/>
        <v>52.52</v>
      </c>
      <c r="I2228" s="367">
        <v>169.55</v>
      </c>
      <c r="J2228" s="367">
        <v>51.24</v>
      </c>
      <c r="L2228" s="585" t="s">
        <v>3874</v>
      </c>
      <c r="M2228" s="586">
        <f>IFERROR(VLOOKUP(L2228,REAJUSTE!$O:$R,4,FALSE),"")</f>
        <v>1.0249999999999999</v>
      </c>
    </row>
    <row r="2229" spans="1:13" ht="24.95" customHeight="1" x14ac:dyDescent="0.2">
      <c r="A2229" s="587">
        <v>30034</v>
      </c>
      <c r="B2229" s="537" t="s">
        <v>16539</v>
      </c>
      <c r="C2229" s="169" t="s">
        <v>719</v>
      </c>
      <c r="D2229" s="588">
        <f t="shared" si="50"/>
        <v>96.6</v>
      </c>
      <c r="E2229" s="588">
        <f t="shared" si="50"/>
        <v>42.17</v>
      </c>
      <c r="I2229" s="367">
        <v>94.24</v>
      </c>
      <c r="J2229" s="367">
        <v>41.14</v>
      </c>
      <c r="L2229" s="585" t="s">
        <v>3874</v>
      </c>
      <c r="M2229" s="586">
        <f>IFERROR(VLOOKUP(L2229,REAJUSTE!$O:$R,4,FALSE),"")</f>
        <v>1.0249999999999999</v>
      </c>
    </row>
    <row r="2230" spans="1:13" ht="24.95" customHeight="1" x14ac:dyDescent="0.2">
      <c r="A2230" s="587">
        <v>30035</v>
      </c>
      <c r="B2230" s="537" t="s">
        <v>16540</v>
      </c>
      <c r="C2230" s="169" t="s">
        <v>719</v>
      </c>
      <c r="D2230" s="588">
        <f t="shared" si="50"/>
        <v>88.22</v>
      </c>
      <c r="E2230" s="588">
        <f t="shared" si="50"/>
        <v>42.95</v>
      </c>
      <c r="I2230" s="367">
        <v>86.07</v>
      </c>
      <c r="J2230" s="367">
        <v>41.9</v>
      </c>
      <c r="L2230" s="585" t="s">
        <v>3874</v>
      </c>
      <c r="M2230" s="586">
        <f>IFERROR(VLOOKUP(L2230,REAJUSTE!$O:$R,4,FALSE),"")</f>
        <v>1.0249999999999999</v>
      </c>
    </row>
    <row r="2231" spans="1:13" ht="24.95" customHeight="1" x14ac:dyDescent="0.2">
      <c r="A2231" s="587">
        <v>30037</v>
      </c>
      <c r="B2231" s="537" t="s">
        <v>16541</v>
      </c>
      <c r="C2231" s="169" t="s">
        <v>719</v>
      </c>
      <c r="D2231" s="588">
        <f t="shared" ref="D2231:E2256" si="51">IFERROR(ROUND(I2231*$M2231,2),"")</f>
        <v>104.82</v>
      </c>
      <c r="E2231" s="588">
        <f t="shared" si="51"/>
        <v>38.68</v>
      </c>
      <c r="I2231" s="367">
        <v>102.26</v>
      </c>
      <c r="J2231" s="367">
        <v>37.74</v>
      </c>
      <c r="L2231" s="585" t="s">
        <v>3874</v>
      </c>
      <c r="M2231" s="586">
        <f>IFERROR(VLOOKUP(L2231,REAJUSTE!$O:$R,4,FALSE),"")</f>
        <v>1.0249999999999999</v>
      </c>
    </row>
    <row r="2232" spans="1:13" ht="24.95" customHeight="1" x14ac:dyDescent="0.2">
      <c r="A2232" s="587">
        <v>30036</v>
      </c>
      <c r="B2232" s="537" t="s">
        <v>16542</v>
      </c>
      <c r="C2232" s="169" t="s">
        <v>719</v>
      </c>
      <c r="D2232" s="588">
        <f t="shared" si="51"/>
        <v>163.07</v>
      </c>
      <c r="E2232" s="588">
        <f t="shared" si="51"/>
        <v>51.61</v>
      </c>
      <c r="I2232" s="367">
        <v>159.09</v>
      </c>
      <c r="J2232" s="367">
        <v>50.35</v>
      </c>
      <c r="L2232" s="585" t="s">
        <v>3874</v>
      </c>
      <c r="M2232" s="586">
        <f>IFERROR(VLOOKUP(L2232,REAJUSTE!$O:$R,4,FALSE),"")</f>
        <v>1.0249999999999999</v>
      </c>
    </row>
    <row r="2233" spans="1:13" ht="24.95" customHeight="1" x14ac:dyDescent="0.2">
      <c r="A2233" s="587">
        <v>30040</v>
      </c>
      <c r="B2233" s="537" t="s">
        <v>16543</v>
      </c>
      <c r="C2233" s="169" t="s">
        <v>719</v>
      </c>
      <c r="D2233" s="588">
        <f t="shared" si="51"/>
        <v>172.18</v>
      </c>
      <c r="E2233" s="588">
        <f t="shared" si="51"/>
        <v>50.75</v>
      </c>
      <c r="I2233" s="367">
        <v>167.98</v>
      </c>
      <c r="J2233" s="367">
        <v>49.51</v>
      </c>
      <c r="L2233" s="585" t="s">
        <v>3874</v>
      </c>
      <c r="M2233" s="586">
        <f>IFERROR(VLOOKUP(L2233,REAJUSTE!$O:$R,4,FALSE),"")</f>
        <v>1.0249999999999999</v>
      </c>
    </row>
    <row r="2234" spans="1:13" ht="24.95" customHeight="1" x14ac:dyDescent="0.2">
      <c r="A2234" s="587">
        <v>30039</v>
      </c>
      <c r="B2234" s="537" t="s">
        <v>16544</v>
      </c>
      <c r="C2234" s="169" t="s">
        <v>719</v>
      </c>
      <c r="D2234" s="588">
        <f t="shared" si="51"/>
        <v>112.2</v>
      </c>
      <c r="E2234" s="588">
        <f t="shared" si="51"/>
        <v>43.55</v>
      </c>
      <c r="I2234" s="367">
        <v>109.46</v>
      </c>
      <c r="J2234" s="367">
        <v>42.49</v>
      </c>
      <c r="L2234" s="585" t="s">
        <v>3874</v>
      </c>
      <c r="M2234" s="586">
        <f>IFERROR(VLOOKUP(L2234,REAJUSTE!$O:$R,4,FALSE),"")</f>
        <v>1.0249999999999999</v>
      </c>
    </row>
    <row r="2235" spans="1:13" ht="24.95" customHeight="1" x14ac:dyDescent="0.2">
      <c r="A2235" s="587">
        <v>30033</v>
      </c>
      <c r="B2235" s="537" t="s">
        <v>16545</v>
      </c>
      <c r="C2235" s="169" t="s">
        <v>719</v>
      </c>
      <c r="D2235" s="588">
        <f t="shared" si="51"/>
        <v>176.43</v>
      </c>
      <c r="E2235" s="588">
        <f t="shared" si="51"/>
        <v>53.76</v>
      </c>
      <c r="I2235" s="367">
        <v>172.13</v>
      </c>
      <c r="J2235" s="367">
        <v>52.45</v>
      </c>
      <c r="L2235" s="585" t="s">
        <v>3874</v>
      </c>
      <c r="M2235" s="586">
        <f>IFERROR(VLOOKUP(L2235,REAJUSTE!$O:$R,4,FALSE),"")</f>
        <v>1.0249999999999999</v>
      </c>
    </row>
    <row r="2236" spans="1:13" ht="24.95" customHeight="1" x14ac:dyDescent="0.2">
      <c r="A2236" s="587">
        <v>30095</v>
      </c>
      <c r="B2236" s="537" t="s">
        <v>16546</v>
      </c>
      <c r="C2236" s="169" t="s">
        <v>719</v>
      </c>
      <c r="D2236" s="588">
        <f t="shared" si="51"/>
        <v>2.77</v>
      </c>
      <c r="E2236" s="588">
        <f t="shared" si="51"/>
        <v>7.0000000000000007E-2</v>
      </c>
      <c r="I2236" s="367">
        <v>2.7</v>
      </c>
      <c r="J2236" s="367">
        <v>7.0000000000000007E-2</v>
      </c>
      <c r="L2236" s="585" t="s">
        <v>3874</v>
      </c>
      <c r="M2236" s="586">
        <f>IFERROR(VLOOKUP(L2236,REAJUSTE!$O:$R,4,FALSE),"")</f>
        <v>1.0249999999999999</v>
      </c>
    </row>
    <row r="2237" spans="1:13" ht="24.95" customHeight="1" x14ac:dyDescent="0.2">
      <c r="A2237" s="587">
        <v>30073</v>
      </c>
      <c r="B2237" s="537" t="s">
        <v>16547</v>
      </c>
      <c r="C2237" s="169" t="s">
        <v>719</v>
      </c>
      <c r="D2237" s="588">
        <f t="shared" si="51"/>
        <v>16.420000000000002</v>
      </c>
      <c r="E2237" s="588">
        <f t="shared" si="51"/>
        <v>12.97</v>
      </c>
      <c r="I2237" s="367">
        <v>16.02</v>
      </c>
      <c r="J2237" s="367">
        <v>12.65</v>
      </c>
      <c r="L2237" s="585" t="s">
        <v>3874</v>
      </c>
      <c r="M2237" s="586">
        <f>IFERROR(VLOOKUP(L2237,REAJUSTE!$O:$R,4,FALSE),"")</f>
        <v>1.0249999999999999</v>
      </c>
    </row>
    <row r="2238" spans="1:13" ht="24.95" customHeight="1" x14ac:dyDescent="0.2">
      <c r="A2238" s="587">
        <v>30128</v>
      </c>
      <c r="B2238" s="537" t="s">
        <v>16548</v>
      </c>
      <c r="C2238" s="169" t="s">
        <v>719</v>
      </c>
      <c r="D2238" s="588">
        <f t="shared" si="51"/>
        <v>20.92</v>
      </c>
      <c r="E2238" s="588">
        <f t="shared" si="51"/>
        <v>16.11</v>
      </c>
      <c r="I2238" s="367">
        <v>20.41</v>
      </c>
      <c r="J2238" s="367">
        <v>15.72</v>
      </c>
      <c r="L2238" s="585" t="s">
        <v>3874</v>
      </c>
      <c r="M2238" s="586">
        <f>IFERROR(VLOOKUP(L2238,REAJUSTE!$O:$R,4,FALSE),"")</f>
        <v>1.0249999999999999</v>
      </c>
    </row>
    <row r="2239" spans="1:13" ht="24.95" customHeight="1" x14ac:dyDescent="0.2">
      <c r="A2239" s="587">
        <v>30114</v>
      </c>
      <c r="B2239" s="537" t="s">
        <v>16549</v>
      </c>
      <c r="C2239" s="169" t="s">
        <v>719</v>
      </c>
      <c r="D2239" s="588">
        <f t="shared" si="51"/>
        <v>60.59</v>
      </c>
      <c r="E2239" s="588">
        <f t="shared" si="51"/>
        <v>34.04</v>
      </c>
      <c r="I2239" s="367">
        <v>59.11</v>
      </c>
      <c r="J2239" s="367">
        <v>33.21</v>
      </c>
      <c r="L2239" s="585" t="s">
        <v>3874</v>
      </c>
      <c r="M2239" s="586">
        <f>IFERROR(VLOOKUP(L2239,REAJUSTE!$O:$R,4,FALSE),"")</f>
        <v>1.0249999999999999</v>
      </c>
    </row>
    <row r="2240" spans="1:13" ht="24.95" customHeight="1" x14ac:dyDescent="0.2">
      <c r="A2240" s="587">
        <v>30086</v>
      </c>
      <c r="B2240" s="537" t="s">
        <v>16550</v>
      </c>
      <c r="C2240" s="169" t="s">
        <v>719</v>
      </c>
      <c r="D2240" s="588">
        <f t="shared" si="51"/>
        <v>86.26</v>
      </c>
      <c r="E2240" s="588">
        <f t="shared" si="51"/>
        <v>40.11</v>
      </c>
      <c r="I2240" s="367">
        <v>84.16</v>
      </c>
      <c r="J2240" s="367">
        <v>39.130000000000003</v>
      </c>
      <c r="L2240" s="585" t="s">
        <v>3874</v>
      </c>
      <c r="M2240" s="586">
        <f>IFERROR(VLOOKUP(L2240,REAJUSTE!$O:$R,4,FALSE),"")</f>
        <v>1.0249999999999999</v>
      </c>
    </row>
    <row r="2241" spans="1:13" ht="24.95" customHeight="1" x14ac:dyDescent="0.2">
      <c r="A2241" s="587">
        <v>30138</v>
      </c>
      <c r="B2241" s="537" t="s">
        <v>16551</v>
      </c>
      <c r="C2241" s="169" t="s">
        <v>719</v>
      </c>
      <c r="D2241" s="588">
        <f t="shared" si="51"/>
        <v>5.66</v>
      </c>
      <c r="E2241" s="588">
        <f t="shared" si="51"/>
        <v>1.1200000000000001</v>
      </c>
      <c r="I2241" s="367">
        <v>5.52</v>
      </c>
      <c r="J2241" s="367">
        <v>1.0900000000000001</v>
      </c>
      <c r="L2241" s="585" t="s">
        <v>3874</v>
      </c>
      <c r="M2241" s="586">
        <f>IFERROR(VLOOKUP(L2241,REAJUSTE!$O:$R,4,FALSE),"")</f>
        <v>1.0249999999999999</v>
      </c>
    </row>
    <row r="2242" spans="1:13" ht="24.95" customHeight="1" x14ac:dyDescent="0.2">
      <c r="A2242" s="587">
        <v>30084</v>
      </c>
      <c r="B2242" s="537" t="s">
        <v>16552</v>
      </c>
      <c r="C2242" s="169" t="s">
        <v>719</v>
      </c>
      <c r="D2242" s="588">
        <f t="shared" si="51"/>
        <v>4.7699999999999996</v>
      </c>
      <c r="E2242" s="588">
        <f t="shared" si="51"/>
        <v>3.41</v>
      </c>
      <c r="I2242" s="367">
        <v>4.6500000000000004</v>
      </c>
      <c r="J2242" s="367">
        <v>3.33</v>
      </c>
      <c r="L2242" s="585" t="s">
        <v>3874</v>
      </c>
      <c r="M2242" s="586">
        <f>IFERROR(VLOOKUP(L2242,REAJUSTE!$O:$R,4,FALSE),"")</f>
        <v>1.0249999999999999</v>
      </c>
    </row>
    <row r="2243" spans="1:13" ht="24.95" customHeight="1" x14ac:dyDescent="0.2">
      <c r="A2243" s="587">
        <v>30136</v>
      </c>
      <c r="B2243" s="537" t="s">
        <v>16553</v>
      </c>
      <c r="C2243" s="169" t="s">
        <v>719</v>
      </c>
      <c r="D2243" s="588">
        <f t="shared" si="51"/>
        <v>5.61</v>
      </c>
      <c r="E2243" s="588">
        <f t="shared" si="51"/>
        <v>4.01</v>
      </c>
      <c r="I2243" s="367">
        <v>5.47</v>
      </c>
      <c r="J2243" s="367">
        <v>3.91</v>
      </c>
      <c r="L2243" s="585" t="s">
        <v>3874</v>
      </c>
      <c r="M2243" s="586">
        <f>IFERROR(VLOOKUP(L2243,REAJUSTE!$O:$R,4,FALSE),"")</f>
        <v>1.0249999999999999</v>
      </c>
    </row>
    <row r="2244" spans="1:13" ht="24.95" customHeight="1" x14ac:dyDescent="0.2">
      <c r="A2244" s="587">
        <v>30135</v>
      </c>
      <c r="B2244" s="537" t="s">
        <v>16554</v>
      </c>
      <c r="C2244" s="169" t="s">
        <v>719</v>
      </c>
      <c r="D2244" s="588">
        <f t="shared" si="51"/>
        <v>25.49</v>
      </c>
      <c r="E2244" s="588">
        <f t="shared" si="51"/>
        <v>18.22</v>
      </c>
      <c r="I2244" s="367">
        <v>24.87</v>
      </c>
      <c r="J2244" s="367">
        <v>17.78</v>
      </c>
      <c r="L2244" s="585" t="s">
        <v>3874</v>
      </c>
      <c r="M2244" s="586">
        <f>IFERROR(VLOOKUP(L2244,REAJUSTE!$O:$R,4,FALSE),"")</f>
        <v>1.0249999999999999</v>
      </c>
    </row>
    <row r="2245" spans="1:13" ht="24.95" customHeight="1" x14ac:dyDescent="0.2">
      <c r="A2245" s="587">
        <v>30030</v>
      </c>
      <c r="B2245" s="537" t="s">
        <v>16555</v>
      </c>
      <c r="C2245" s="169" t="s">
        <v>719</v>
      </c>
      <c r="D2245" s="588">
        <f t="shared" si="51"/>
        <v>111.09</v>
      </c>
      <c r="E2245" s="588">
        <f t="shared" si="51"/>
        <v>27.91</v>
      </c>
      <c r="I2245" s="367">
        <v>108.38</v>
      </c>
      <c r="J2245" s="367">
        <v>27.23</v>
      </c>
      <c r="L2245" s="585" t="s">
        <v>3874</v>
      </c>
      <c r="M2245" s="586">
        <f>IFERROR(VLOOKUP(L2245,REAJUSTE!$O:$R,4,FALSE),"")</f>
        <v>1.0249999999999999</v>
      </c>
    </row>
    <row r="2246" spans="1:13" ht="24.95" customHeight="1" x14ac:dyDescent="0.2">
      <c r="A2246" s="587">
        <v>30020</v>
      </c>
      <c r="B2246" s="537" t="s">
        <v>16556</v>
      </c>
      <c r="C2246" s="169" t="s">
        <v>719</v>
      </c>
      <c r="D2246" s="588">
        <f t="shared" si="51"/>
        <v>611.37</v>
      </c>
      <c r="E2246" s="588">
        <f t="shared" si="51"/>
        <v>208.27</v>
      </c>
      <c r="I2246" s="367">
        <v>596.46</v>
      </c>
      <c r="J2246" s="367">
        <v>203.19</v>
      </c>
      <c r="L2246" s="585" t="s">
        <v>3874</v>
      </c>
      <c r="M2246" s="586">
        <f>IFERROR(VLOOKUP(L2246,REAJUSTE!$O:$R,4,FALSE),"")</f>
        <v>1.0249999999999999</v>
      </c>
    </row>
    <row r="2247" spans="1:13" ht="24.95" customHeight="1" x14ac:dyDescent="0.2">
      <c r="A2247" s="587">
        <v>30015</v>
      </c>
      <c r="B2247" s="537" t="s">
        <v>16557</v>
      </c>
      <c r="C2247" s="169" t="s">
        <v>719</v>
      </c>
      <c r="D2247" s="588">
        <f t="shared" si="51"/>
        <v>259.04000000000002</v>
      </c>
      <c r="E2247" s="588">
        <f t="shared" si="51"/>
        <v>107.67</v>
      </c>
      <c r="I2247" s="367">
        <v>252.72</v>
      </c>
      <c r="J2247" s="367">
        <v>105.04</v>
      </c>
      <c r="L2247" s="585" t="s">
        <v>3874</v>
      </c>
      <c r="M2247" s="586">
        <f>IFERROR(VLOOKUP(L2247,REAJUSTE!$O:$R,4,FALSE),"")</f>
        <v>1.0249999999999999</v>
      </c>
    </row>
    <row r="2248" spans="1:13" ht="24.95" customHeight="1" x14ac:dyDescent="0.2">
      <c r="A2248" s="587">
        <v>30016</v>
      </c>
      <c r="B2248" s="537" t="s">
        <v>16558</v>
      </c>
      <c r="C2248" s="169" t="s">
        <v>719</v>
      </c>
      <c r="D2248" s="588">
        <f t="shared" si="51"/>
        <v>307.27</v>
      </c>
      <c r="E2248" s="588">
        <f t="shared" si="51"/>
        <v>111.64</v>
      </c>
      <c r="I2248" s="367">
        <v>299.77999999999997</v>
      </c>
      <c r="J2248" s="367">
        <v>108.92</v>
      </c>
      <c r="L2248" s="585" t="s">
        <v>3874</v>
      </c>
      <c r="M2248" s="586">
        <f>IFERROR(VLOOKUP(L2248,REAJUSTE!$O:$R,4,FALSE),"")</f>
        <v>1.0249999999999999</v>
      </c>
    </row>
    <row r="2249" spans="1:13" ht="24.95" customHeight="1" x14ac:dyDescent="0.2">
      <c r="A2249" s="587">
        <v>30017</v>
      </c>
      <c r="B2249" s="537" t="s">
        <v>16559</v>
      </c>
      <c r="C2249" s="169" t="s">
        <v>719</v>
      </c>
      <c r="D2249" s="588">
        <f t="shared" si="51"/>
        <v>296.14</v>
      </c>
      <c r="E2249" s="588">
        <f t="shared" si="51"/>
        <v>113.67</v>
      </c>
      <c r="I2249" s="367">
        <v>288.92</v>
      </c>
      <c r="J2249" s="367">
        <v>110.9</v>
      </c>
      <c r="L2249" s="585" t="s">
        <v>3874</v>
      </c>
      <c r="M2249" s="586">
        <f>IFERROR(VLOOKUP(L2249,REAJUSTE!$O:$R,4,FALSE),"")</f>
        <v>1.0249999999999999</v>
      </c>
    </row>
    <row r="2250" spans="1:13" ht="24.95" customHeight="1" x14ac:dyDescent="0.2">
      <c r="A2250" s="587">
        <v>30018</v>
      </c>
      <c r="B2250" s="537" t="s">
        <v>16560</v>
      </c>
      <c r="C2250" s="169" t="s">
        <v>719</v>
      </c>
      <c r="D2250" s="588">
        <f t="shared" si="51"/>
        <v>614.99</v>
      </c>
      <c r="E2250" s="588">
        <f t="shared" si="51"/>
        <v>210.22</v>
      </c>
      <c r="I2250" s="367">
        <v>599.99</v>
      </c>
      <c r="J2250" s="367">
        <v>205.09</v>
      </c>
      <c r="L2250" s="585" t="s">
        <v>3874</v>
      </c>
      <c r="M2250" s="586">
        <f>IFERROR(VLOOKUP(L2250,REAJUSTE!$O:$R,4,FALSE),"")</f>
        <v>1.0249999999999999</v>
      </c>
    </row>
    <row r="2251" spans="1:13" ht="24.95" customHeight="1" x14ac:dyDescent="0.2">
      <c r="A2251" s="587">
        <v>30019</v>
      </c>
      <c r="B2251" s="537" t="s">
        <v>16561</v>
      </c>
      <c r="C2251" s="169" t="s">
        <v>719</v>
      </c>
      <c r="D2251" s="588">
        <f t="shared" si="51"/>
        <v>627.41999999999996</v>
      </c>
      <c r="E2251" s="588">
        <f t="shared" si="51"/>
        <v>216.9</v>
      </c>
      <c r="I2251" s="367">
        <v>612.12</v>
      </c>
      <c r="J2251" s="367">
        <v>211.61</v>
      </c>
      <c r="L2251" s="585" t="s">
        <v>3874</v>
      </c>
      <c r="M2251" s="586">
        <f>IFERROR(VLOOKUP(L2251,REAJUSTE!$O:$R,4,FALSE),"")</f>
        <v>1.0249999999999999</v>
      </c>
    </row>
    <row r="2252" spans="1:13" ht="24.95" customHeight="1" x14ac:dyDescent="0.2">
      <c r="A2252" s="587">
        <v>30063</v>
      </c>
      <c r="B2252" s="537" t="s">
        <v>16562</v>
      </c>
      <c r="C2252" s="169" t="s">
        <v>719</v>
      </c>
      <c r="D2252" s="588">
        <f t="shared" si="51"/>
        <v>490.04</v>
      </c>
      <c r="E2252" s="588">
        <f t="shared" si="51"/>
        <v>300.31</v>
      </c>
      <c r="I2252" s="367">
        <v>478.09</v>
      </c>
      <c r="J2252" s="367">
        <v>292.99</v>
      </c>
      <c r="L2252" s="585" t="s">
        <v>3874</v>
      </c>
      <c r="M2252" s="586">
        <f>IFERROR(VLOOKUP(L2252,REAJUSTE!$O:$R,4,FALSE),"")</f>
        <v>1.0249999999999999</v>
      </c>
    </row>
    <row r="2253" spans="1:13" ht="24.95" customHeight="1" x14ac:dyDescent="0.2">
      <c r="A2253" s="587">
        <v>30065</v>
      </c>
      <c r="B2253" s="537" t="s">
        <v>16563</v>
      </c>
      <c r="C2253" s="169" t="s">
        <v>719</v>
      </c>
      <c r="D2253" s="588">
        <f t="shared" si="51"/>
        <v>127.83</v>
      </c>
      <c r="E2253" s="588">
        <f t="shared" si="51"/>
        <v>112.01</v>
      </c>
      <c r="I2253" s="367">
        <v>124.71</v>
      </c>
      <c r="J2253" s="367">
        <v>109.28</v>
      </c>
      <c r="L2253" s="585" t="s">
        <v>3874</v>
      </c>
      <c r="M2253" s="586">
        <f>IFERROR(VLOOKUP(L2253,REAJUSTE!$O:$R,4,FALSE),"")</f>
        <v>1.0249999999999999</v>
      </c>
    </row>
    <row r="2254" spans="1:13" ht="24.95" customHeight="1" x14ac:dyDescent="0.2">
      <c r="A2254" s="587">
        <v>30066</v>
      </c>
      <c r="B2254" s="537" t="s">
        <v>16564</v>
      </c>
      <c r="C2254" s="169" t="s">
        <v>719</v>
      </c>
      <c r="D2254" s="588">
        <f t="shared" si="51"/>
        <v>294.63</v>
      </c>
      <c r="E2254" s="588">
        <f t="shared" si="51"/>
        <v>177.29</v>
      </c>
      <c r="I2254" s="367">
        <v>287.44</v>
      </c>
      <c r="J2254" s="367">
        <v>172.97</v>
      </c>
      <c r="L2254" s="585" t="s">
        <v>3874</v>
      </c>
      <c r="M2254" s="586">
        <f>IFERROR(VLOOKUP(L2254,REAJUSTE!$O:$R,4,FALSE),"")</f>
        <v>1.0249999999999999</v>
      </c>
    </row>
    <row r="2255" spans="1:13" ht="24.95" customHeight="1" x14ac:dyDescent="0.2">
      <c r="A2255" s="587">
        <v>30051</v>
      </c>
      <c r="B2255" s="537" t="s">
        <v>16565</v>
      </c>
      <c r="C2255" s="169" t="s">
        <v>719</v>
      </c>
      <c r="D2255" s="588">
        <f t="shared" si="51"/>
        <v>7.6</v>
      </c>
      <c r="E2255" s="588">
        <f t="shared" si="51"/>
        <v>4.76</v>
      </c>
      <c r="I2255" s="367">
        <v>7.41</v>
      </c>
      <c r="J2255" s="367">
        <v>4.6399999999999997</v>
      </c>
      <c r="L2255" s="585" t="s">
        <v>3874</v>
      </c>
      <c r="M2255" s="586">
        <f>IFERROR(VLOOKUP(L2255,REAJUSTE!$O:$R,4,FALSE),"")</f>
        <v>1.0249999999999999</v>
      </c>
    </row>
    <row r="2256" spans="1:13" ht="24.95" customHeight="1" x14ac:dyDescent="0.2">
      <c r="A2256" s="587">
        <v>30071</v>
      </c>
      <c r="B2256" s="537" t="s">
        <v>16566</v>
      </c>
      <c r="C2256" s="169" t="s">
        <v>719</v>
      </c>
      <c r="D2256" s="588">
        <f t="shared" si="51"/>
        <v>13.69</v>
      </c>
      <c r="E2256" s="588">
        <f t="shared" si="51"/>
        <v>10.81</v>
      </c>
      <c r="I2256" s="367">
        <v>13.36</v>
      </c>
      <c r="J2256" s="367">
        <v>10.55</v>
      </c>
      <c r="L2256" s="585" t="s">
        <v>3874</v>
      </c>
      <c r="M2256" s="586">
        <f>IFERROR(VLOOKUP(L2256,REAJUSTE!$O:$R,4,FALSE),"")</f>
        <v>1.0249999999999999</v>
      </c>
    </row>
  </sheetData>
  <mergeCells count="7">
    <mergeCell ref="A2034:E2034"/>
    <mergeCell ref="A2149:E2149"/>
    <mergeCell ref="A1:C2"/>
    <mergeCell ref="D1:E1"/>
    <mergeCell ref="L2:M2"/>
    <mergeCell ref="I3:J3"/>
    <mergeCell ref="A1489:D1489"/>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[5]REAJUSTE!#REF!</xm:f>
          </x14:formula1>
          <xm:sqref>L4:L2256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1401"/>
  <sheetViews>
    <sheetView zoomScale="85" zoomScaleNormal="85" zoomScaleSheetLayoutView="85" workbookViewId="0">
      <selection activeCell="B16" sqref="B16"/>
    </sheetView>
  </sheetViews>
  <sheetFormatPr defaultColWidth="15.7109375" defaultRowHeight="24.95" customHeight="1" x14ac:dyDescent="0.2"/>
  <cols>
    <col min="1" max="1" width="12.7109375" style="44" customWidth="1"/>
    <col min="2" max="2" width="175.7109375" style="44" customWidth="1"/>
    <col min="3" max="4" width="12.7109375" style="45" customWidth="1"/>
    <col min="5" max="16384" width="15.7109375" style="45"/>
  </cols>
  <sheetData>
    <row r="1" spans="1:4" ht="24.95" customHeight="1" x14ac:dyDescent="0.2">
      <c r="A1" s="46" t="s">
        <v>2162</v>
      </c>
      <c r="D1" s="48" t="s">
        <v>764</v>
      </c>
    </row>
    <row r="2" spans="1:4" ht="24.95" customHeight="1" x14ac:dyDescent="0.2">
      <c r="A2" s="78">
        <v>30</v>
      </c>
    </row>
    <row r="3" spans="1:4" ht="24.95" customHeight="1" x14ac:dyDescent="0.2">
      <c r="A3" s="69" t="s">
        <v>766</v>
      </c>
      <c r="B3" s="69" t="s">
        <v>767</v>
      </c>
      <c r="C3" s="70" t="s">
        <v>39</v>
      </c>
      <c r="D3" s="70" t="s">
        <v>768</v>
      </c>
    </row>
    <row r="4" spans="1:4" ht="24.95" customHeight="1" x14ac:dyDescent="0.2">
      <c r="A4" s="73" t="s">
        <v>769</v>
      </c>
      <c r="B4" s="71"/>
      <c r="C4" s="71"/>
      <c r="D4" s="72"/>
    </row>
    <row r="5" spans="1:4" ht="24.95" customHeight="1" x14ac:dyDescent="0.2">
      <c r="A5" s="33">
        <v>2010100010</v>
      </c>
      <c r="B5" s="34" t="s">
        <v>2155</v>
      </c>
      <c r="C5" s="35" t="s">
        <v>742</v>
      </c>
      <c r="D5" s="63">
        <v>424.35</v>
      </c>
    </row>
    <row r="6" spans="1:4" ht="24.95" customHeight="1" x14ac:dyDescent="0.2">
      <c r="A6" s="33">
        <v>2010100020</v>
      </c>
      <c r="B6" s="34" t="s">
        <v>770</v>
      </c>
      <c r="C6" s="35" t="s">
        <v>742</v>
      </c>
      <c r="D6" s="63">
        <v>246.16</v>
      </c>
    </row>
    <row r="7" spans="1:4" ht="24.95" customHeight="1" x14ac:dyDescent="0.2">
      <c r="A7" s="33">
        <v>2010100040</v>
      </c>
      <c r="B7" s="34" t="s">
        <v>771</v>
      </c>
      <c r="C7" s="35" t="s">
        <v>742</v>
      </c>
      <c r="D7" s="63">
        <v>389.6</v>
      </c>
    </row>
    <row r="8" spans="1:4" ht="24.95" customHeight="1" x14ac:dyDescent="0.2">
      <c r="A8" s="33">
        <v>2010100041</v>
      </c>
      <c r="B8" s="34" t="s">
        <v>772</v>
      </c>
      <c r="C8" s="35" t="s">
        <v>742</v>
      </c>
      <c r="D8" s="63">
        <v>414.69</v>
      </c>
    </row>
    <row r="9" spans="1:4" ht="24.95" customHeight="1" x14ac:dyDescent="0.2">
      <c r="A9" s="33">
        <v>2010100042</v>
      </c>
      <c r="B9" s="34" t="s">
        <v>773</v>
      </c>
      <c r="C9" s="35" t="s">
        <v>742</v>
      </c>
      <c r="D9" s="63">
        <v>648.03</v>
      </c>
    </row>
    <row r="10" spans="1:4" ht="24.95" customHeight="1" x14ac:dyDescent="0.2">
      <c r="A10" s="33">
        <v>2010100050</v>
      </c>
      <c r="B10" s="34" t="s">
        <v>774</v>
      </c>
      <c r="C10" s="35" t="s">
        <v>775</v>
      </c>
      <c r="D10" s="63">
        <v>217.34</v>
      </c>
    </row>
    <row r="11" spans="1:4" ht="24.95" customHeight="1" x14ac:dyDescent="0.2">
      <c r="A11" s="33">
        <v>2010100070</v>
      </c>
      <c r="B11" s="34" t="s">
        <v>776</v>
      </c>
      <c r="C11" s="35" t="s">
        <v>775</v>
      </c>
      <c r="D11" s="63">
        <v>417.98</v>
      </c>
    </row>
    <row r="12" spans="1:4" ht="24.95" customHeight="1" x14ac:dyDescent="0.2">
      <c r="A12" s="33">
        <v>2010100080</v>
      </c>
      <c r="B12" s="34" t="s">
        <v>777</v>
      </c>
      <c r="C12" s="35" t="s">
        <v>775</v>
      </c>
      <c r="D12" s="63">
        <v>110.71</v>
      </c>
    </row>
    <row r="13" spans="1:4" ht="24.95" customHeight="1" x14ac:dyDescent="0.2">
      <c r="A13" s="33">
        <v>2010100090</v>
      </c>
      <c r="B13" s="34" t="s">
        <v>778</v>
      </c>
      <c r="C13" s="35" t="s">
        <v>779</v>
      </c>
      <c r="D13" s="63">
        <v>63.94</v>
      </c>
    </row>
    <row r="14" spans="1:4" ht="24.95" customHeight="1" x14ac:dyDescent="0.2">
      <c r="A14" s="33">
        <v>2010100100</v>
      </c>
      <c r="B14" s="34" t="s">
        <v>780</v>
      </c>
      <c r="C14" s="35" t="s">
        <v>779</v>
      </c>
      <c r="D14" s="63">
        <v>53.98</v>
      </c>
    </row>
    <row r="15" spans="1:4" ht="24.95" customHeight="1" x14ac:dyDescent="0.2">
      <c r="A15" s="33">
        <v>2010100105</v>
      </c>
      <c r="B15" s="34" t="s">
        <v>781</v>
      </c>
      <c r="C15" s="35" t="s">
        <v>782</v>
      </c>
      <c r="D15" s="63">
        <v>5.4</v>
      </c>
    </row>
    <row r="16" spans="1:4" ht="24.95" customHeight="1" x14ac:dyDescent="0.2">
      <c r="A16" s="33">
        <v>2010100112</v>
      </c>
      <c r="B16" s="34" t="s">
        <v>783</v>
      </c>
      <c r="C16" s="35" t="s">
        <v>782</v>
      </c>
      <c r="D16" s="63">
        <v>1.84</v>
      </c>
    </row>
    <row r="17" spans="1:4" ht="24.95" customHeight="1" x14ac:dyDescent="0.2">
      <c r="A17" s="33">
        <v>2010100114</v>
      </c>
      <c r="B17" s="34" t="s">
        <v>784</v>
      </c>
      <c r="C17" s="35" t="s">
        <v>782</v>
      </c>
      <c r="D17" s="63">
        <v>1.52</v>
      </c>
    </row>
    <row r="18" spans="1:4" ht="24.95" customHeight="1" x14ac:dyDescent="0.2">
      <c r="A18" s="33">
        <v>2010100130</v>
      </c>
      <c r="B18" s="34" t="s">
        <v>785</v>
      </c>
      <c r="C18" s="35" t="s">
        <v>742</v>
      </c>
      <c r="D18" s="63">
        <v>167.11</v>
      </c>
    </row>
    <row r="19" spans="1:4" ht="24.95" customHeight="1" x14ac:dyDescent="0.2">
      <c r="A19" s="33">
        <v>2010100220</v>
      </c>
      <c r="B19" s="34" t="s">
        <v>786</v>
      </c>
      <c r="C19" s="35" t="s">
        <v>775</v>
      </c>
      <c r="D19" s="64">
        <v>1209.32</v>
      </c>
    </row>
    <row r="20" spans="1:4" ht="24.95" customHeight="1" x14ac:dyDescent="0.2">
      <c r="A20" s="33">
        <v>2010100230</v>
      </c>
      <c r="B20" s="34" t="s">
        <v>787</v>
      </c>
      <c r="C20" s="35" t="s">
        <v>775</v>
      </c>
      <c r="D20" s="63">
        <v>934.94</v>
      </c>
    </row>
    <row r="21" spans="1:4" ht="24.95" customHeight="1" x14ac:dyDescent="0.2">
      <c r="A21" s="33">
        <v>2010100240</v>
      </c>
      <c r="B21" s="34" t="s">
        <v>788</v>
      </c>
      <c r="C21" s="35" t="s">
        <v>775</v>
      </c>
      <c r="D21" s="64">
        <v>1704.92</v>
      </c>
    </row>
    <row r="22" spans="1:4" ht="24.95" customHeight="1" x14ac:dyDescent="0.2">
      <c r="A22" s="33">
        <v>2010100255</v>
      </c>
      <c r="B22" s="34" t="s">
        <v>789</v>
      </c>
      <c r="C22" s="35" t="s">
        <v>790</v>
      </c>
      <c r="D22" s="63">
        <v>903.5</v>
      </c>
    </row>
    <row r="23" spans="1:4" ht="24.95" customHeight="1" x14ac:dyDescent="0.2">
      <c r="A23" s="33">
        <v>2010100256</v>
      </c>
      <c r="B23" s="34" t="s">
        <v>791</v>
      </c>
      <c r="C23" s="35" t="s">
        <v>790</v>
      </c>
      <c r="D23" s="63">
        <v>855.1</v>
      </c>
    </row>
    <row r="24" spans="1:4" ht="24.95" customHeight="1" x14ac:dyDescent="0.2">
      <c r="A24" s="33">
        <v>2010100257</v>
      </c>
      <c r="B24" s="34" t="s">
        <v>792</v>
      </c>
      <c r="C24" s="35" t="s">
        <v>790</v>
      </c>
      <c r="D24" s="64">
        <v>1255.23</v>
      </c>
    </row>
    <row r="25" spans="1:4" ht="24.95" customHeight="1" x14ac:dyDescent="0.2">
      <c r="A25" s="33">
        <v>2010100265</v>
      </c>
      <c r="B25" s="34" t="s">
        <v>793</v>
      </c>
      <c r="C25" s="35" t="s">
        <v>775</v>
      </c>
      <c r="D25" s="63">
        <v>585</v>
      </c>
    </row>
    <row r="26" spans="1:4" ht="24.95" customHeight="1" x14ac:dyDescent="0.2">
      <c r="A26" s="33">
        <v>2010100270</v>
      </c>
      <c r="B26" s="34" t="s">
        <v>794</v>
      </c>
      <c r="C26" s="35" t="s">
        <v>775</v>
      </c>
      <c r="D26" s="63">
        <v>585</v>
      </c>
    </row>
    <row r="27" spans="1:4" ht="24.95" customHeight="1" x14ac:dyDescent="0.2">
      <c r="A27" s="33">
        <v>2010100300</v>
      </c>
      <c r="B27" s="34" t="s">
        <v>795</v>
      </c>
      <c r="C27" s="35" t="s">
        <v>790</v>
      </c>
      <c r="D27" s="63">
        <v>936</v>
      </c>
    </row>
    <row r="28" spans="1:4" ht="24.95" customHeight="1" x14ac:dyDescent="0.2">
      <c r="A28" s="73" t="s">
        <v>796</v>
      </c>
      <c r="B28" s="71"/>
      <c r="C28" s="71"/>
      <c r="D28" s="72"/>
    </row>
    <row r="29" spans="1:4" ht="24.95" customHeight="1" x14ac:dyDescent="0.2">
      <c r="A29" s="33">
        <v>2020100010</v>
      </c>
      <c r="B29" s="34" t="s">
        <v>797</v>
      </c>
      <c r="C29" s="35" t="s">
        <v>779</v>
      </c>
      <c r="D29" s="63">
        <v>1.48</v>
      </c>
    </row>
    <row r="30" spans="1:4" ht="24.95" customHeight="1" x14ac:dyDescent="0.2">
      <c r="A30" s="33">
        <v>2990004568</v>
      </c>
      <c r="B30" s="34" t="s">
        <v>798</v>
      </c>
      <c r="C30" s="35" t="s">
        <v>779</v>
      </c>
      <c r="D30" s="63">
        <v>1.52</v>
      </c>
    </row>
    <row r="31" spans="1:4" ht="24.95" customHeight="1" x14ac:dyDescent="0.2">
      <c r="A31" s="33">
        <v>2990004551</v>
      </c>
      <c r="B31" s="34" t="s">
        <v>799</v>
      </c>
      <c r="C31" s="35" t="s">
        <v>779</v>
      </c>
      <c r="D31" s="63">
        <v>1.31</v>
      </c>
    </row>
    <row r="32" spans="1:4" ht="24.95" customHeight="1" x14ac:dyDescent="0.2">
      <c r="A32" s="33">
        <v>2020100030</v>
      </c>
      <c r="B32" s="34" t="s">
        <v>800</v>
      </c>
      <c r="C32" s="35" t="s">
        <v>779</v>
      </c>
      <c r="D32" s="63">
        <v>1</v>
      </c>
    </row>
    <row r="33" spans="1:4" ht="24.95" customHeight="1" x14ac:dyDescent="0.2">
      <c r="A33" s="33">
        <v>2990004573</v>
      </c>
      <c r="B33" s="34" t="s">
        <v>801</v>
      </c>
      <c r="C33" s="35" t="s">
        <v>779</v>
      </c>
      <c r="D33" s="63">
        <v>1.52</v>
      </c>
    </row>
    <row r="34" spans="1:4" ht="24.95" customHeight="1" x14ac:dyDescent="0.2">
      <c r="A34" s="33">
        <v>2990004572</v>
      </c>
      <c r="B34" s="34" t="s">
        <v>802</v>
      </c>
      <c r="C34" s="35" t="s">
        <v>779</v>
      </c>
      <c r="D34" s="63">
        <v>1.92</v>
      </c>
    </row>
    <row r="35" spans="1:4" ht="24.95" customHeight="1" x14ac:dyDescent="0.2">
      <c r="A35" s="33">
        <v>2020100050</v>
      </c>
      <c r="B35" s="34" t="s">
        <v>803</v>
      </c>
      <c r="C35" s="35" t="s">
        <v>742</v>
      </c>
      <c r="D35" s="63">
        <v>2.4</v>
      </c>
    </row>
    <row r="36" spans="1:4" ht="24.95" customHeight="1" x14ac:dyDescent="0.2">
      <c r="A36" s="33">
        <v>2020100060</v>
      </c>
      <c r="B36" s="34" t="s">
        <v>804</v>
      </c>
      <c r="C36" s="35" t="s">
        <v>742</v>
      </c>
      <c r="D36" s="63">
        <v>9.01</v>
      </c>
    </row>
    <row r="37" spans="1:4" ht="24.95" customHeight="1" x14ac:dyDescent="0.2">
      <c r="A37" s="33">
        <v>2020100065</v>
      </c>
      <c r="B37" s="34" t="s">
        <v>805</v>
      </c>
      <c r="C37" s="35" t="s">
        <v>742</v>
      </c>
      <c r="D37" s="63">
        <v>2.0299999999999998</v>
      </c>
    </row>
    <row r="38" spans="1:4" ht="24.95" customHeight="1" x14ac:dyDescent="0.2">
      <c r="A38" s="33">
        <v>2020100080</v>
      </c>
      <c r="B38" s="34" t="s">
        <v>806</v>
      </c>
      <c r="C38" s="35" t="s">
        <v>779</v>
      </c>
      <c r="D38" s="63">
        <v>1.07</v>
      </c>
    </row>
    <row r="39" spans="1:4" ht="24.95" customHeight="1" x14ac:dyDescent="0.2">
      <c r="A39" s="33">
        <v>2020100081</v>
      </c>
      <c r="B39" s="34" t="s">
        <v>807</v>
      </c>
      <c r="C39" s="35" t="s">
        <v>779</v>
      </c>
      <c r="D39" s="63">
        <v>2.2599999999999998</v>
      </c>
    </row>
    <row r="40" spans="1:4" ht="24.95" customHeight="1" x14ac:dyDescent="0.2">
      <c r="A40" s="33">
        <v>2020100100</v>
      </c>
      <c r="B40" s="34" t="s">
        <v>808</v>
      </c>
      <c r="C40" s="35" t="s">
        <v>775</v>
      </c>
      <c r="D40" s="63">
        <v>2.4700000000000002</v>
      </c>
    </row>
    <row r="41" spans="1:4" ht="24.95" customHeight="1" x14ac:dyDescent="0.2">
      <c r="A41" s="33">
        <v>2020100110</v>
      </c>
      <c r="B41" s="34" t="s">
        <v>809</v>
      </c>
      <c r="C41" s="35" t="s">
        <v>775</v>
      </c>
      <c r="D41" s="63">
        <v>2.4700000000000002</v>
      </c>
    </row>
    <row r="42" spans="1:4" ht="24.95" customHeight="1" x14ac:dyDescent="0.2">
      <c r="A42" s="33">
        <v>2020100115</v>
      </c>
      <c r="B42" s="34" t="s">
        <v>810</v>
      </c>
      <c r="C42" s="35" t="s">
        <v>775</v>
      </c>
      <c r="D42" s="63">
        <v>2.4700000000000002</v>
      </c>
    </row>
    <row r="43" spans="1:4" ht="24.95" customHeight="1" x14ac:dyDescent="0.2">
      <c r="A43" s="33">
        <v>2020100130</v>
      </c>
      <c r="B43" s="34" t="s">
        <v>811</v>
      </c>
      <c r="C43" s="35" t="s">
        <v>775</v>
      </c>
      <c r="D43" s="63">
        <v>260.14999999999998</v>
      </c>
    </row>
    <row r="44" spans="1:4" ht="24.95" customHeight="1" x14ac:dyDescent="0.2">
      <c r="A44" s="33">
        <v>2020100177</v>
      </c>
      <c r="B44" s="34" t="s">
        <v>812</v>
      </c>
      <c r="C44" s="35" t="s">
        <v>813</v>
      </c>
      <c r="D44" s="64">
        <v>17499.39</v>
      </c>
    </row>
    <row r="45" spans="1:4" ht="24.95" customHeight="1" x14ac:dyDescent="0.2">
      <c r="A45" s="73" t="s">
        <v>814</v>
      </c>
      <c r="B45" s="71"/>
      <c r="C45" s="71"/>
      <c r="D45" s="72"/>
    </row>
    <row r="46" spans="1:4" ht="24.95" customHeight="1" x14ac:dyDescent="0.2">
      <c r="A46" s="33">
        <v>2030100010</v>
      </c>
      <c r="B46" s="34" t="s">
        <v>815</v>
      </c>
      <c r="C46" s="35" t="s">
        <v>816</v>
      </c>
      <c r="D46" s="63">
        <v>4.63</v>
      </c>
    </row>
    <row r="47" spans="1:4" ht="24.95" customHeight="1" x14ac:dyDescent="0.2">
      <c r="A47" s="33">
        <v>2030100015</v>
      </c>
      <c r="B47" s="34" t="s">
        <v>817</v>
      </c>
      <c r="C47" s="35" t="s">
        <v>779</v>
      </c>
      <c r="D47" s="63">
        <v>3.69</v>
      </c>
    </row>
    <row r="48" spans="1:4" ht="24.95" customHeight="1" x14ac:dyDescent="0.2">
      <c r="A48" s="33">
        <v>2030100020</v>
      </c>
      <c r="B48" s="34" t="s">
        <v>818</v>
      </c>
      <c r="C48" s="35" t="s">
        <v>779</v>
      </c>
      <c r="D48" s="63">
        <v>7.74</v>
      </c>
    </row>
    <row r="49" spans="1:4" ht="24.95" customHeight="1" x14ac:dyDescent="0.2">
      <c r="A49" s="33">
        <v>2030100025</v>
      </c>
      <c r="B49" s="34" t="s">
        <v>819</v>
      </c>
      <c r="C49" s="35" t="s">
        <v>742</v>
      </c>
      <c r="D49" s="63">
        <v>22.06</v>
      </c>
    </row>
    <row r="50" spans="1:4" ht="24.95" customHeight="1" x14ac:dyDescent="0.2">
      <c r="A50" s="33">
        <v>2030100040</v>
      </c>
      <c r="B50" s="34" t="s">
        <v>820</v>
      </c>
      <c r="C50" s="35" t="s">
        <v>742</v>
      </c>
      <c r="D50" s="63">
        <v>144.33000000000001</v>
      </c>
    </row>
    <row r="51" spans="1:4" ht="24.95" customHeight="1" x14ac:dyDescent="0.2">
      <c r="A51" s="33">
        <v>2030100050</v>
      </c>
      <c r="B51" s="34" t="s">
        <v>821</v>
      </c>
      <c r="C51" s="35" t="s">
        <v>822</v>
      </c>
      <c r="D51" s="63">
        <v>7</v>
      </c>
    </row>
    <row r="52" spans="1:4" ht="24.95" customHeight="1" x14ac:dyDescent="0.2">
      <c r="A52" s="33">
        <v>2030100060</v>
      </c>
      <c r="B52" s="34" t="s">
        <v>823</v>
      </c>
      <c r="C52" s="35" t="s">
        <v>741</v>
      </c>
      <c r="D52" s="63">
        <v>7.55</v>
      </c>
    </row>
    <row r="53" spans="1:4" ht="24.95" customHeight="1" x14ac:dyDescent="0.2">
      <c r="A53" s="33">
        <v>2030100080</v>
      </c>
      <c r="B53" s="34" t="s">
        <v>824</v>
      </c>
      <c r="C53" s="35" t="s">
        <v>741</v>
      </c>
      <c r="D53" s="63">
        <v>94.73</v>
      </c>
    </row>
    <row r="54" spans="1:4" ht="24.95" customHeight="1" x14ac:dyDescent="0.2">
      <c r="A54" s="33">
        <v>2030100100</v>
      </c>
      <c r="B54" s="34" t="s">
        <v>825</v>
      </c>
      <c r="C54" s="35" t="s">
        <v>742</v>
      </c>
      <c r="D54" s="63">
        <v>0.68</v>
      </c>
    </row>
    <row r="55" spans="1:4" ht="24.95" customHeight="1" x14ac:dyDescent="0.2">
      <c r="A55" s="33">
        <v>2030100101</v>
      </c>
      <c r="B55" s="34" t="s">
        <v>826</v>
      </c>
      <c r="C55" s="35" t="s">
        <v>742</v>
      </c>
      <c r="D55" s="63">
        <v>0.34</v>
      </c>
    </row>
    <row r="56" spans="1:4" ht="24.95" customHeight="1" x14ac:dyDescent="0.2">
      <c r="A56" s="33">
        <v>2030100106</v>
      </c>
      <c r="B56" s="34" t="s">
        <v>827</v>
      </c>
      <c r="C56" s="35" t="s">
        <v>742</v>
      </c>
      <c r="D56" s="63">
        <v>0.3</v>
      </c>
    </row>
    <row r="57" spans="1:4" ht="24.95" customHeight="1" x14ac:dyDescent="0.2">
      <c r="A57" s="33">
        <v>2030100110</v>
      </c>
      <c r="B57" s="34" t="s">
        <v>828</v>
      </c>
      <c r="C57" s="35" t="s">
        <v>742</v>
      </c>
      <c r="D57" s="63">
        <v>18.05</v>
      </c>
    </row>
    <row r="58" spans="1:4" ht="24.95" customHeight="1" x14ac:dyDescent="0.2">
      <c r="A58" s="33">
        <v>2030100113</v>
      </c>
      <c r="B58" s="34" t="s">
        <v>829</v>
      </c>
      <c r="C58" s="35" t="s">
        <v>742</v>
      </c>
      <c r="D58" s="63">
        <v>4.2</v>
      </c>
    </row>
    <row r="59" spans="1:4" ht="24.95" customHeight="1" x14ac:dyDescent="0.2">
      <c r="A59" s="33">
        <v>2030100114</v>
      </c>
      <c r="B59" s="34" t="s">
        <v>830</v>
      </c>
      <c r="C59" s="35" t="s">
        <v>742</v>
      </c>
      <c r="D59" s="63">
        <v>0.68</v>
      </c>
    </row>
    <row r="60" spans="1:4" ht="24.95" customHeight="1" x14ac:dyDescent="0.2">
      <c r="A60" s="33">
        <v>2030100117</v>
      </c>
      <c r="B60" s="34" t="s">
        <v>831</v>
      </c>
      <c r="C60" s="35" t="s">
        <v>742</v>
      </c>
      <c r="D60" s="63">
        <v>0.68</v>
      </c>
    </row>
    <row r="61" spans="1:4" ht="24.95" customHeight="1" x14ac:dyDescent="0.2">
      <c r="A61" s="33">
        <v>2030100120</v>
      </c>
      <c r="B61" s="34" t="s">
        <v>832</v>
      </c>
      <c r="C61" s="35" t="s">
        <v>742</v>
      </c>
      <c r="D61" s="63">
        <v>0.17</v>
      </c>
    </row>
    <row r="62" spans="1:4" ht="24.95" customHeight="1" x14ac:dyDescent="0.2">
      <c r="A62" s="33">
        <v>2030100130</v>
      </c>
      <c r="B62" s="34" t="s">
        <v>833</v>
      </c>
      <c r="C62" s="35" t="s">
        <v>742</v>
      </c>
      <c r="D62" s="63">
        <v>5.41</v>
      </c>
    </row>
    <row r="63" spans="1:4" ht="24.95" customHeight="1" x14ac:dyDescent="0.2">
      <c r="A63" s="33">
        <v>2030100135</v>
      </c>
      <c r="B63" s="34" t="s">
        <v>834</v>
      </c>
      <c r="C63" s="35" t="s">
        <v>775</v>
      </c>
      <c r="D63" s="63">
        <v>268.22000000000003</v>
      </c>
    </row>
    <row r="64" spans="1:4" ht="24.95" customHeight="1" x14ac:dyDescent="0.2">
      <c r="A64" s="33">
        <v>2030100140</v>
      </c>
      <c r="B64" s="34" t="s">
        <v>835</v>
      </c>
      <c r="C64" s="35" t="s">
        <v>775</v>
      </c>
      <c r="D64" s="63">
        <v>54.98</v>
      </c>
    </row>
    <row r="65" spans="1:4" ht="24.95" customHeight="1" x14ac:dyDescent="0.2">
      <c r="A65" s="33">
        <v>2030100135</v>
      </c>
      <c r="B65" s="34" t="s">
        <v>836</v>
      </c>
      <c r="C65" s="35" t="s">
        <v>775</v>
      </c>
      <c r="D65" s="63">
        <v>268.22000000000003</v>
      </c>
    </row>
    <row r="66" spans="1:4" ht="24.95" customHeight="1" x14ac:dyDescent="0.2">
      <c r="A66" s="33">
        <v>2030100151</v>
      </c>
      <c r="B66" s="34" t="s">
        <v>837</v>
      </c>
      <c r="C66" s="35" t="s">
        <v>742</v>
      </c>
      <c r="D66" s="63">
        <v>284.17</v>
      </c>
    </row>
    <row r="67" spans="1:4" ht="24.95" customHeight="1" x14ac:dyDescent="0.2">
      <c r="A67" s="33">
        <v>2030100155</v>
      </c>
      <c r="B67" s="34" t="s">
        <v>838</v>
      </c>
      <c r="C67" s="35" t="s">
        <v>742</v>
      </c>
      <c r="D67" s="63">
        <v>2.82</v>
      </c>
    </row>
    <row r="68" spans="1:4" ht="24.95" customHeight="1" x14ac:dyDescent="0.2">
      <c r="A68" s="33">
        <v>2030100156</v>
      </c>
      <c r="B68" s="34" t="s">
        <v>839</v>
      </c>
      <c r="C68" s="35" t="s">
        <v>742</v>
      </c>
      <c r="D68" s="63">
        <v>0.91</v>
      </c>
    </row>
    <row r="69" spans="1:4" ht="24.95" customHeight="1" x14ac:dyDescent="0.2">
      <c r="A69" s="33">
        <v>2030100160</v>
      </c>
      <c r="B69" s="34" t="s">
        <v>840</v>
      </c>
      <c r="C69" s="35" t="s">
        <v>841</v>
      </c>
      <c r="D69" s="63">
        <v>1.74</v>
      </c>
    </row>
    <row r="70" spans="1:4" ht="24.95" customHeight="1" x14ac:dyDescent="0.2">
      <c r="A70" s="33">
        <v>2030100170</v>
      </c>
      <c r="B70" s="34" t="s">
        <v>842</v>
      </c>
      <c r="C70" s="35" t="s">
        <v>841</v>
      </c>
      <c r="D70" s="63">
        <v>1.81</v>
      </c>
    </row>
    <row r="71" spans="1:4" ht="24.95" customHeight="1" x14ac:dyDescent="0.2">
      <c r="A71" s="33">
        <v>2030100175</v>
      </c>
      <c r="B71" s="34" t="s">
        <v>843</v>
      </c>
      <c r="C71" s="35" t="s">
        <v>841</v>
      </c>
      <c r="D71" s="63">
        <v>1.54</v>
      </c>
    </row>
    <row r="72" spans="1:4" ht="24.95" customHeight="1" x14ac:dyDescent="0.2">
      <c r="A72" s="33">
        <v>2030100180</v>
      </c>
      <c r="B72" s="34" t="s">
        <v>844</v>
      </c>
      <c r="C72" s="35" t="s">
        <v>841</v>
      </c>
      <c r="D72" s="63">
        <v>2.56</v>
      </c>
    </row>
    <row r="73" spans="1:4" ht="24.95" customHeight="1" x14ac:dyDescent="0.2">
      <c r="A73" s="33">
        <v>2030100188</v>
      </c>
      <c r="B73" s="34" t="s">
        <v>845</v>
      </c>
      <c r="C73" s="35" t="s">
        <v>841</v>
      </c>
      <c r="D73" s="63">
        <v>167.84</v>
      </c>
    </row>
    <row r="74" spans="1:4" ht="24.95" customHeight="1" x14ac:dyDescent="0.2">
      <c r="A74" s="33">
        <v>2030100190</v>
      </c>
      <c r="B74" s="34" t="s">
        <v>846</v>
      </c>
      <c r="C74" s="35" t="s">
        <v>841</v>
      </c>
      <c r="D74" s="63">
        <v>11.56</v>
      </c>
    </row>
    <row r="75" spans="1:4" ht="24.95" customHeight="1" x14ac:dyDescent="0.2">
      <c r="A75" s="33">
        <v>2030100200</v>
      </c>
      <c r="B75" s="34" t="s">
        <v>847</v>
      </c>
      <c r="C75" s="35" t="s">
        <v>841</v>
      </c>
      <c r="D75" s="63">
        <v>10.58</v>
      </c>
    </row>
    <row r="76" spans="1:4" ht="24.95" customHeight="1" x14ac:dyDescent="0.2">
      <c r="A76" s="33">
        <v>2030100210</v>
      </c>
      <c r="B76" s="34" t="s">
        <v>848</v>
      </c>
      <c r="C76" s="35" t="s">
        <v>841</v>
      </c>
      <c r="D76" s="63">
        <v>4.1399999999999997</v>
      </c>
    </row>
    <row r="77" spans="1:4" ht="24.95" customHeight="1" x14ac:dyDescent="0.2">
      <c r="A77" s="33">
        <v>2030100211</v>
      </c>
      <c r="B77" s="34" t="s">
        <v>849</v>
      </c>
      <c r="C77" s="35" t="s">
        <v>779</v>
      </c>
      <c r="D77" s="63">
        <v>3.62</v>
      </c>
    </row>
    <row r="78" spans="1:4" ht="24.95" customHeight="1" x14ac:dyDescent="0.2">
      <c r="A78" s="33">
        <v>2030100212</v>
      </c>
      <c r="B78" s="34" t="s">
        <v>850</v>
      </c>
      <c r="C78" s="35" t="s">
        <v>779</v>
      </c>
      <c r="D78" s="63">
        <v>2.2799999999999998</v>
      </c>
    </row>
    <row r="79" spans="1:4" ht="24.95" customHeight="1" x14ac:dyDescent="0.2">
      <c r="A79" s="33">
        <v>2030100214</v>
      </c>
      <c r="B79" s="34" t="s">
        <v>851</v>
      </c>
      <c r="C79" s="35" t="s">
        <v>742</v>
      </c>
      <c r="D79" s="63">
        <v>19.22</v>
      </c>
    </row>
    <row r="80" spans="1:4" ht="24.95" customHeight="1" x14ac:dyDescent="0.2">
      <c r="A80" s="33">
        <v>2030100215</v>
      </c>
      <c r="B80" s="34" t="s">
        <v>852</v>
      </c>
      <c r="C80" s="35" t="s">
        <v>742</v>
      </c>
      <c r="D80" s="63">
        <v>115.72</v>
      </c>
    </row>
    <row r="81" spans="1:4" ht="24.95" customHeight="1" x14ac:dyDescent="0.2">
      <c r="A81" s="33">
        <v>2030100220</v>
      </c>
      <c r="B81" s="34" t="s">
        <v>853</v>
      </c>
      <c r="C81" s="35" t="s">
        <v>775</v>
      </c>
      <c r="D81" s="63">
        <v>138.93</v>
      </c>
    </row>
    <row r="82" spans="1:4" ht="24.95" customHeight="1" x14ac:dyDescent="0.2">
      <c r="A82" s="33">
        <v>2030100240</v>
      </c>
      <c r="B82" s="34" t="s">
        <v>854</v>
      </c>
      <c r="C82" s="35" t="s">
        <v>742</v>
      </c>
      <c r="D82" s="63">
        <v>0.39</v>
      </c>
    </row>
    <row r="83" spans="1:4" ht="24.95" customHeight="1" x14ac:dyDescent="0.2">
      <c r="A83" s="33">
        <v>2030100250</v>
      </c>
      <c r="B83" s="34" t="s">
        <v>855</v>
      </c>
      <c r="C83" s="35" t="s">
        <v>742</v>
      </c>
      <c r="D83" s="63">
        <v>0.17</v>
      </c>
    </row>
    <row r="84" spans="1:4" ht="24.95" customHeight="1" x14ac:dyDescent="0.2">
      <c r="A84" s="33">
        <v>2030100260</v>
      </c>
      <c r="B84" s="34" t="s">
        <v>856</v>
      </c>
      <c r="C84" s="35" t="s">
        <v>742</v>
      </c>
      <c r="D84" s="63">
        <v>0.39</v>
      </c>
    </row>
    <row r="85" spans="1:4" ht="24.95" customHeight="1" x14ac:dyDescent="0.2">
      <c r="A85" s="33">
        <v>2030100273</v>
      </c>
      <c r="B85" s="34" t="s">
        <v>857</v>
      </c>
      <c r="C85" s="35" t="s">
        <v>741</v>
      </c>
      <c r="D85" s="63">
        <v>345.14</v>
      </c>
    </row>
    <row r="86" spans="1:4" ht="24.95" customHeight="1" x14ac:dyDescent="0.2">
      <c r="A86" s="33">
        <v>2030100280</v>
      </c>
      <c r="B86" s="34" t="s">
        <v>858</v>
      </c>
      <c r="C86" s="35" t="s">
        <v>741</v>
      </c>
      <c r="D86" s="63">
        <v>146.63</v>
      </c>
    </row>
    <row r="87" spans="1:4" ht="24.95" customHeight="1" x14ac:dyDescent="0.2">
      <c r="A87" s="33">
        <v>2030100290</v>
      </c>
      <c r="B87" s="34" t="s">
        <v>859</v>
      </c>
      <c r="C87" s="35" t="s">
        <v>741</v>
      </c>
      <c r="D87" s="63">
        <v>246.05</v>
      </c>
    </row>
    <row r="88" spans="1:4" ht="24.95" customHeight="1" x14ac:dyDescent="0.2">
      <c r="A88" s="33">
        <v>2030100298</v>
      </c>
      <c r="B88" s="34" t="s">
        <v>860</v>
      </c>
      <c r="C88" s="35" t="s">
        <v>742</v>
      </c>
      <c r="D88" s="63">
        <v>14.66</v>
      </c>
    </row>
    <row r="89" spans="1:4" ht="24.95" customHeight="1" x14ac:dyDescent="0.2">
      <c r="A89" s="33">
        <v>2030100300</v>
      </c>
      <c r="B89" s="34" t="s">
        <v>861</v>
      </c>
      <c r="C89" s="35" t="s">
        <v>741</v>
      </c>
      <c r="D89" s="63">
        <v>97.93</v>
      </c>
    </row>
    <row r="90" spans="1:4" ht="24.95" customHeight="1" x14ac:dyDescent="0.2">
      <c r="A90" s="33">
        <v>2030100310</v>
      </c>
      <c r="B90" s="34" t="s">
        <v>862</v>
      </c>
      <c r="C90" s="35" t="s">
        <v>741</v>
      </c>
      <c r="D90" s="63">
        <v>30.25</v>
      </c>
    </row>
    <row r="91" spans="1:4" ht="24.95" customHeight="1" x14ac:dyDescent="0.2">
      <c r="A91" s="33">
        <v>2030100311</v>
      </c>
      <c r="B91" s="34" t="s">
        <v>863</v>
      </c>
      <c r="C91" s="35" t="s">
        <v>742</v>
      </c>
      <c r="D91" s="63">
        <v>3.38</v>
      </c>
    </row>
    <row r="92" spans="1:4" ht="24.95" customHeight="1" x14ac:dyDescent="0.2">
      <c r="A92" s="33">
        <v>2030100320</v>
      </c>
      <c r="B92" s="34" t="s">
        <v>864</v>
      </c>
      <c r="C92" s="35" t="s">
        <v>741</v>
      </c>
      <c r="D92" s="63">
        <v>87.14</v>
      </c>
    </row>
    <row r="93" spans="1:4" ht="24.95" customHeight="1" x14ac:dyDescent="0.2">
      <c r="A93" s="33">
        <v>2030100329</v>
      </c>
      <c r="B93" s="34" t="s">
        <v>865</v>
      </c>
      <c r="C93" s="35" t="s">
        <v>742</v>
      </c>
      <c r="D93" s="63">
        <v>7.9</v>
      </c>
    </row>
    <row r="94" spans="1:4" ht="24.95" customHeight="1" x14ac:dyDescent="0.2">
      <c r="A94" s="33">
        <v>2030100335</v>
      </c>
      <c r="B94" s="34" t="s">
        <v>866</v>
      </c>
      <c r="C94" s="35" t="s">
        <v>741</v>
      </c>
      <c r="D94" s="63">
        <v>169.2</v>
      </c>
    </row>
    <row r="95" spans="1:4" ht="24.95" customHeight="1" x14ac:dyDescent="0.2">
      <c r="A95" s="33">
        <v>2030100340</v>
      </c>
      <c r="B95" s="34" t="s">
        <v>867</v>
      </c>
      <c r="C95" s="35" t="s">
        <v>779</v>
      </c>
      <c r="D95" s="63">
        <v>360.21</v>
      </c>
    </row>
    <row r="96" spans="1:4" ht="24.95" customHeight="1" x14ac:dyDescent="0.2">
      <c r="A96" s="33">
        <v>2030100345</v>
      </c>
      <c r="B96" s="34" t="s">
        <v>868</v>
      </c>
      <c r="C96" s="35" t="s">
        <v>779</v>
      </c>
      <c r="D96" s="63">
        <v>2.2599999999999998</v>
      </c>
    </row>
    <row r="97" spans="1:4" ht="24.95" customHeight="1" x14ac:dyDescent="0.2">
      <c r="A97" s="33">
        <v>2030100346</v>
      </c>
      <c r="B97" s="34" t="s">
        <v>869</v>
      </c>
      <c r="C97" s="35" t="s">
        <v>779</v>
      </c>
      <c r="D97" s="63">
        <v>4.7699999999999996</v>
      </c>
    </row>
    <row r="98" spans="1:4" ht="24.95" customHeight="1" x14ac:dyDescent="0.2">
      <c r="A98" s="33">
        <v>2030100349</v>
      </c>
      <c r="B98" s="34" t="s">
        <v>870</v>
      </c>
      <c r="C98" s="35" t="s">
        <v>742</v>
      </c>
      <c r="D98" s="63">
        <v>2.2599999999999998</v>
      </c>
    </row>
    <row r="99" spans="1:4" ht="24.95" customHeight="1" x14ac:dyDescent="0.2">
      <c r="A99" s="33">
        <v>2030100350</v>
      </c>
      <c r="B99" s="34" t="s">
        <v>871</v>
      </c>
      <c r="C99" s="35" t="s">
        <v>779</v>
      </c>
      <c r="D99" s="63">
        <v>6.66</v>
      </c>
    </row>
    <row r="100" spans="1:4" ht="24.95" customHeight="1" x14ac:dyDescent="0.2">
      <c r="A100" s="33">
        <v>2030100351</v>
      </c>
      <c r="B100" s="34" t="s">
        <v>872</v>
      </c>
      <c r="C100" s="35" t="s">
        <v>779</v>
      </c>
      <c r="D100" s="63">
        <v>3.47</v>
      </c>
    </row>
    <row r="101" spans="1:4" ht="24.95" customHeight="1" x14ac:dyDescent="0.2">
      <c r="A101" s="33">
        <v>2030100360</v>
      </c>
      <c r="B101" s="34" t="s">
        <v>873</v>
      </c>
      <c r="C101" s="35" t="s">
        <v>742</v>
      </c>
      <c r="D101" s="63">
        <v>11.65</v>
      </c>
    </row>
    <row r="102" spans="1:4" ht="24.95" customHeight="1" x14ac:dyDescent="0.2">
      <c r="A102" s="33">
        <v>2030100370</v>
      </c>
      <c r="B102" s="34" t="s">
        <v>874</v>
      </c>
      <c r="C102" s="35" t="s">
        <v>742</v>
      </c>
      <c r="D102" s="63">
        <v>8.68</v>
      </c>
    </row>
    <row r="103" spans="1:4" ht="24.95" customHeight="1" x14ac:dyDescent="0.2">
      <c r="A103" s="33">
        <v>2030100375</v>
      </c>
      <c r="B103" s="34" t="s">
        <v>875</v>
      </c>
      <c r="C103" s="35" t="s">
        <v>742</v>
      </c>
      <c r="D103" s="63">
        <v>4.57</v>
      </c>
    </row>
    <row r="104" spans="1:4" ht="24.95" customHeight="1" x14ac:dyDescent="0.2">
      <c r="A104" s="33">
        <v>2030100393</v>
      </c>
      <c r="B104" s="34" t="s">
        <v>876</v>
      </c>
      <c r="C104" s="35" t="s">
        <v>741</v>
      </c>
      <c r="D104" s="63">
        <v>47.12</v>
      </c>
    </row>
    <row r="105" spans="1:4" ht="24.95" customHeight="1" x14ac:dyDescent="0.2">
      <c r="A105" s="33">
        <v>2990003111</v>
      </c>
      <c r="B105" s="34" t="s">
        <v>877</v>
      </c>
      <c r="C105" s="35" t="s">
        <v>775</v>
      </c>
      <c r="D105" s="63">
        <v>28.88</v>
      </c>
    </row>
    <row r="106" spans="1:4" ht="24.95" customHeight="1" x14ac:dyDescent="0.2">
      <c r="A106" s="33">
        <v>2030100435</v>
      </c>
      <c r="B106" s="34" t="s">
        <v>878</v>
      </c>
      <c r="C106" s="35" t="s">
        <v>775</v>
      </c>
      <c r="D106" s="63">
        <v>3.72</v>
      </c>
    </row>
    <row r="107" spans="1:4" ht="24.95" customHeight="1" x14ac:dyDescent="0.2">
      <c r="A107" s="33">
        <v>2030100438</v>
      </c>
      <c r="B107" s="34" t="s">
        <v>879</v>
      </c>
      <c r="C107" s="35" t="s">
        <v>742</v>
      </c>
      <c r="D107" s="63">
        <v>7.84</v>
      </c>
    </row>
    <row r="108" spans="1:4" ht="24.95" customHeight="1" x14ac:dyDescent="0.2">
      <c r="A108" s="33">
        <v>2030100440</v>
      </c>
      <c r="B108" s="34" t="s">
        <v>880</v>
      </c>
      <c r="C108" s="35" t="s">
        <v>775</v>
      </c>
      <c r="D108" s="63">
        <v>1.88</v>
      </c>
    </row>
    <row r="109" spans="1:4" ht="24.95" customHeight="1" x14ac:dyDescent="0.2">
      <c r="A109" s="33">
        <v>2030100445</v>
      </c>
      <c r="B109" s="34" t="s">
        <v>881</v>
      </c>
      <c r="C109" s="35" t="s">
        <v>742</v>
      </c>
      <c r="D109" s="63">
        <v>6.49</v>
      </c>
    </row>
    <row r="110" spans="1:4" ht="24.95" customHeight="1" x14ac:dyDescent="0.2">
      <c r="A110" s="33">
        <v>2030100459</v>
      </c>
      <c r="B110" s="34" t="s">
        <v>882</v>
      </c>
      <c r="C110" s="35" t="s">
        <v>779</v>
      </c>
      <c r="D110" s="63">
        <v>15.12</v>
      </c>
    </row>
    <row r="111" spans="1:4" ht="24.95" customHeight="1" x14ac:dyDescent="0.2">
      <c r="A111" s="33">
        <v>2030100520</v>
      </c>
      <c r="B111" s="34" t="s">
        <v>883</v>
      </c>
      <c r="C111" s="35" t="s">
        <v>742</v>
      </c>
      <c r="D111" s="63">
        <v>19.989999999999998</v>
      </c>
    </row>
    <row r="112" spans="1:4" ht="24.95" customHeight="1" x14ac:dyDescent="0.2">
      <c r="A112" s="33">
        <v>2030100570</v>
      </c>
      <c r="B112" s="34" t="s">
        <v>884</v>
      </c>
      <c r="C112" s="35" t="s">
        <v>742</v>
      </c>
      <c r="D112" s="63">
        <v>6.41</v>
      </c>
    </row>
    <row r="113" spans="1:4" ht="24.95" customHeight="1" x14ac:dyDescent="0.2">
      <c r="A113" s="33">
        <v>2030100575</v>
      </c>
      <c r="B113" s="34" t="s">
        <v>885</v>
      </c>
      <c r="C113" s="35" t="s">
        <v>742</v>
      </c>
      <c r="D113" s="63">
        <v>19.23</v>
      </c>
    </row>
    <row r="114" spans="1:4" ht="24.95" customHeight="1" x14ac:dyDescent="0.2">
      <c r="A114" s="33">
        <v>2030100680</v>
      </c>
      <c r="B114" s="34" t="s">
        <v>886</v>
      </c>
      <c r="C114" s="35" t="s">
        <v>775</v>
      </c>
      <c r="D114" s="63">
        <v>21.03</v>
      </c>
    </row>
    <row r="115" spans="1:4" ht="24.95" customHeight="1" x14ac:dyDescent="0.2">
      <c r="A115" s="33">
        <v>2030100683</v>
      </c>
      <c r="B115" s="34" t="s">
        <v>887</v>
      </c>
      <c r="C115" s="35" t="s">
        <v>779</v>
      </c>
      <c r="D115" s="63">
        <v>1.02</v>
      </c>
    </row>
    <row r="116" spans="1:4" ht="24.95" customHeight="1" x14ac:dyDescent="0.2">
      <c r="A116" s="33">
        <v>2030100684</v>
      </c>
      <c r="B116" s="34" t="s">
        <v>888</v>
      </c>
      <c r="C116" s="35" t="s">
        <v>742</v>
      </c>
      <c r="D116" s="63">
        <v>17.940000000000001</v>
      </c>
    </row>
    <row r="117" spans="1:4" ht="24.95" customHeight="1" x14ac:dyDescent="0.2">
      <c r="A117" s="33">
        <v>2030100685</v>
      </c>
      <c r="B117" s="34" t="s">
        <v>889</v>
      </c>
      <c r="C117" s="35" t="s">
        <v>779</v>
      </c>
      <c r="D117" s="63">
        <v>22.3</v>
      </c>
    </row>
    <row r="118" spans="1:4" ht="24.95" customHeight="1" x14ac:dyDescent="0.2">
      <c r="A118" s="73" t="s">
        <v>890</v>
      </c>
      <c r="B118" s="71"/>
      <c r="C118" s="71"/>
      <c r="D118" s="72"/>
    </row>
    <row r="119" spans="1:4" ht="24.95" customHeight="1" x14ac:dyDescent="0.2">
      <c r="A119" s="33">
        <v>2040100010</v>
      </c>
      <c r="B119" s="34" t="s">
        <v>891</v>
      </c>
      <c r="C119" s="35" t="s">
        <v>741</v>
      </c>
      <c r="D119" s="63">
        <v>33.840000000000003</v>
      </c>
    </row>
    <row r="120" spans="1:4" ht="24.95" customHeight="1" x14ac:dyDescent="0.2">
      <c r="A120" s="33">
        <v>2040100020</v>
      </c>
      <c r="B120" s="34" t="s">
        <v>892</v>
      </c>
      <c r="C120" s="35" t="s">
        <v>741</v>
      </c>
      <c r="D120" s="63">
        <v>38.92</v>
      </c>
    </row>
    <row r="121" spans="1:4" ht="24.95" customHeight="1" x14ac:dyDescent="0.2">
      <c r="A121" s="33">
        <v>2040100030</v>
      </c>
      <c r="B121" s="34" t="s">
        <v>893</v>
      </c>
      <c r="C121" s="35" t="s">
        <v>741</v>
      </c>
      <c r="D121" s="63">
        <v>36.1</v>
      </c>
    </row>
    <row r="122" spans="1:4" ht="24.95" customHeight="1" x14ac:dyDescent="0.2">
      <c r="A122" s="33">
        <v>2040100035</v>
      </c>
      <c r="B122" s="34" t="s">
        <v>894</v>
      </c>
      <c r="C122" s="35" t="s">
        <v>741</v>
      </c>
      <c r="D122" s="63">
        <v>49.63</v>
      </c>
    </row>
    <row r="123" spans="1:4" ht="24.95" customHeight="1" x14ac:dyDescent="0.2">
      <c r="A123" s="33">
        <v>2040100040</v>
      </c>
      <c r="B123" s="34" t="s">
        <v>895</v>
      </c>
      <c r="C123" s="35" t="s">
        <v>741</v>
      </c>
      <c r="D123" s="63">
        <v>11.83</v>
      </c>
    </row>
    <row r="124" spans="1:4" ht="24.95" customHeight="1" x14ac:dyDescent="0.2">
      <c r="A124" s="33">
        <v>2040100050</v>
      </c>
      <c r="B124" s="34" t="s">
        <v>896</v>
      </c>
      <c r="C124" s="35" t="s">
        <v>741</v>
      </c>
      <c r="D124" s="63">
        <v>13.59</v>
      </c>
    </row>
    <row r="125" spans="1:4" ht="24.95" customHeight="1" x14ac:dyDescent="0.2">
      <c r="A125" s="33">
        <v>2040100060</v>
      </c>
      <c r="B125" s="34" t="s">
        <v>897</v>
      </c>
      <c r="C125" s="35" t="s">
        <v>741</v>
      </c>
      <c r="D125" s="63">
        <v>17.62</v>
      </c>
    </row>
    <row r="126" spans="1:4" ht="24.95" customHeight="1" x14ac:dyDescent="0.2">
      <c r="A126" s="33">
        <v>2040100065</v>
      </c>
      <c r="B126" s="34" t="s">
        <v>898</v>
      </c>
      <c r="C126" s="35" t="s">
        <v>741</v>
      </c>
      <c r="D126" s="63">
        <v>16.52</v>
      </c>
    </row>
    <row r="127" spans="1:4" ht="24.95" customHeight="1" x14ac:dyDescent="0.2">
      <c r="A127" s="33">
        <v>2040100066</v>
      </c>
      <c r="B127" s="34" t="s">
        <v>899</v>
      </c>
      <c r="C127" s="35" t="s">
        <v>741</v>
      </c>
      <c r="D127" s="63">
        <v>13.89</v>
      </c>
    </row>
    <row r="128" spans="1:4" ht="24.95" customHeight="1" x14ac:dyDescent="0.2">
      <c r="A128" s="33">
        <v>2040100070</v>
      </c>
      <c r="B128" s="34" t="s">
        <v>900</v>
      </c>
      <c r="C128" s="35" t="s">
        <v>741</v>
      </c>
      <c r="D128" s="63">
        <v>873.12</v>
      </c>
    </row>
    <row r="129" spans="1:4" ht="24.95" customHeight="1" x14ac:dyDescent="0.2">
      <c r="A129" s="33">
        <v>2040100080</v>
      </c>
      <c r="B129" s="34" t="s">
        <v>901</v>
      </c>
      <c r="C129" s="35" t="s">
        <v>741</v>
      </c>
      <c r="D129" s="63">
        <v>178.13</v>
      </c>
    </row>
    <row r="130" spans="1:4" ht="24.95" customHeight="1" x14ac:dyDescent="0.2">
      <c r="A130" s="33">
        <v>2040100087</v>
      </c>
      <c r="B130" s="34" t="s">
        <v>902</v>
      </c>
      <c r="C130" s="35" t="s">
        <v>741</v>
      </c>
      <c r="D130" s="64">
        <v>1725.45</v>
      </c>
    </row>
    <row r="131" spans="1:4" ht="24.95" customHeight="1" x14ac:dyDescent="0.2">
      <c r="A131" s="33">
        <v>2040100090</v>
      </c>
      <c r="B131" s="34" t="s">
        <v>903</v>
      </c>
      <c r="C131" s="35" t="s">
        <v>741</v>
      </c>
      <c r="D131" s="63">
        <v>433.38</v>
      </c>
    </row>
    <row r="132" spans="1:4" ht="24.95" customHeight="1" x14ac:dyDescent="0.2">
      <c r="A132" s="33">
        <v>2040100100</v>
      </c>
      <c r="B132" s="34" t="s">
        <v>904</v>
      </c>
      <c r="C132" s="35" t="s">
        <v>741</v>
      </c>
      <c r="D132" s="63">
        <v>228.16</v>
      </c>
    </row>
    <row r="133" spans="1:4" ht="24.95" customHeight="1" x14ac:dyDescent="0.2">
      <c r="A133" s="33">
        <v>2040100116</v>
      </c>
      <c r="B133" s="34" t="s">
        <v>905</v>
      </c>
      <c r="C133" s="35" t="s">
        <v>741</v>
      </c>
      <c r="D133" s="63">
        <v>141</v>
      </c>
    </row>
    <row r="134" spans="1:4" ht="24.95" customHeight="1" x14ac:dyDescent="0.2">
      <c r="A134" s="33">
        <v>2040100135</v>
      </c>
      <c r="B134" s="34" t="s">
        <v>906</v>
      </c>
      <c r="C134" s="35" t="s">
        <v>741</v>
      </c>
      <c r="D134" s="63">
        <v>225.6</v>
      </c>
    </row>
    <row r="135" spans="1:4" ht="24.95" customHeight="1" x14ac:dyDescent="0.2">
      <c r="A135" s="33">
        <v>2040100140</v>
      </c>
      <c r="B135" s="34" t="s">
        <v>907</v>
      </c>
      <c r="C135" s="35" t="s">
        <v>741</v>
      </c>
      <c r="D135" s="63">
        <v>36.46</v>
      </c>
    </row>
    <row r="136" spans="1:4" ht="24.95" customHeight="1" x14ac:dyDescent="0.2">
      <c r="A136" s="33">
        <v>2040100150</v>
      </c>
      <c r="B136" s="34" t="s">
        <v>908</v>
      </c>
      <c r="C136" s="35" t="s">
        <v>741</v>
      </c>
      <c r="D136" s="63">
        <v>62.63</v>
      </c>
    </row>
    <row r="137" spans="1:4" ht="24.95" customHeight="1" x14ac:dyDescent="0.2">
      <c r="A137" s="33">
        <v>2040100160</v>
      </c>
      <c r="B137" s="34" t="s">
        <v>909</v>
      </c>
      <c r="C137" s="35" t="s">
        <v>741</v>
      </c>
      <c r="D137" s="63">
        <v>69.25</v>
      </c>
    </row>
    <row r="138" spans="1:4" ht="24.95" customHeight="1" x14ac:dyDescent="0.2">
      <c r="A138" s="33">
        <v>2040100165</v>
      </c>
      <c r="B138" s="34" t="s">
        <v>910</v>
      </c>
      <c r="C138" s="35" t="s">
        <v>741</v>
      </c>
      <c r="D138" s="63">
        <v>92.09</v>
      </c>
    </row>
    <row r="139" spans="1:4" ht="24.95" customHeight="1" x14ac:dyDescent="0.2">
      <c r="A139" s="33">
        <v>2040100170</v>
      </c>
      <c r="B139" s="34" t="s">
        <v>911</v>
      </c>
      <c r="C139" s="35" t="s">
        <v>741</v>
      </c>
      <c r="D139" s="63">
        <v>5.64</v>
      </c>
    </row>
    <row r="140" spans="1:4" ht="24.95" customHeight="1" x14ac:dyDescent="0.2">
      <c r="A140" s="33">
        <v>2040100180</v>
      </c>
      <c r="B140" s="34" t="s">
        <v>912</v>
      </c>
      <c r="C140" s="35" t="s">
        <v>741</v>
      </c>
      <c r="D140" s="63">
        <v>11.28</v>
      </c>
    </row>
    <row r="141" spans="1:4" ht="24.95" customHeight="1" x14ac:dyDescent="0.2">
      <c r="A141" s="33">
        <v>2040100185</v>
      </c>
      <c r="B141" s="34" t="s">
        <v>913</v>
      </c>
      <c r="C141" s="35" t="s">
        <v>741</v>
      </c>
      <c r="D141" s="63">
        <v>6.26</v>
      </c>
    </row>
    <row r="142" spans="1:4" ht="24.95" customHeight="1" x14ac:dyDescent="0.2">
      <c r="A142" s="33">
        <v>2040100190</v>
      </c>
      <c r="B142" s="34" t="s">
        <v>914</v>
      </c>
      <c r="C142" s="35" t="s">
        <v>741</v>
      </c>
      <c r="D142" s="63">
        <v>39.479999999999997</v>
      </c>
    </row>
    <row r="143" spans="1:4" ht="24.95" customHeight="1" x14ac:dyDescent="0.2">
      <c r="A143" s="33">
        <v>2040100200</v>
      </c>
      <c r="B143" s="34" t="s">
        <v>915</v>
      </c>
      <c r="C143" s="35" t="s">
        <v>741</v>
      </c>
      <c r="D143" s="63">
        <v>9.92</v>
      </c>
    </row>
    <row r="144" spans="1:4" ht="24.95" customHeight="1" x14ac:dyDescent="0.2">
      <c r="A144" s="33">
        <v>2040100210</v>
      </c>
      <c r="B144" s="34" t="s">
        <v>916</v>
      </c>
      <c r="C144" s="35" t="s">
        <v>741</v>
      </c>
      <c r="D144" s="63">
        <v>15.68</v>
      </c>
    </row>
    <row r="145" spans="1:4" ht="24.95" customHeight="1" x14ac:dyDescent="0.2">
      <c r="A145" s="33">
        <v>2040100220</v>
      </c>
      <c r="B145" s="34" t="s">
        <v>917</v>
      </c>
      <c r="C145" s="35" t="s">
        <v>741</v>
      </c>
      <c r="D145" s="63">
        <v>19.920000000000002</v>
      </c>
    </row>
    <row r="146" spans="1:4" ht="24.95" customHeight="1" x14ac:dyDescent="0.2">
      <c r="A146" s="33">
        <v>2040100221</v>
      </c>
      <c r="B146" s="34" t="s">
        <v>918</v>
      </c>
      <c r="C146" s="35" t="s">
        <v>741</v>
      </c>
      <c r="D146" s="63">
        <v>406.1</v>
      </c>
    </row>
    <row r="147" spans="1:4" ht="24.95" customHeight="1" x14ac:dyDescent="0.2">
      <c r="A147" s="33">
        <v>2040100222</v>
      </c>
      <c r="B147" s="34" t="s">
        <v>919</v>
      </c>
      <c r="C147" s="35" t="s">
        <v>741</v>
      </c>
      <c r="D147" s="63">
        <v>377.57</v>
      </c>
    </row>
    <row r="148" spans="1:4" ht="24.95" customHeight="1" x14ac:dyDescent="0.2">
      <c r="A148" s="33">
        <v>2040100230</v>
      </c>
      <c r="B148" s="34" t="s">
        <v>920</v>
      </c>
      <c r="C148" s="35" t="s">
        <v>741</v>
      </c>
      <c r="D148" s="63">
        <v>61.48</v>
      </c>
    </row>
    <row r="149" spans="1:4" ht="24.95" customHeight="1" x14ac:dyDescent="0.2">
      <c r="A149" s="33">
        <v>2040100240</v>
      </c>
      <c r="B149" s="34" t="s">
        <v>921</v>
      </c>
      <c r="C149" s="35" t="s">
        <v>741</v>
      </c>
      <c r="D149" s="63">
        <v>70.5</v>
      </c>
    </row>
    <row r="150" spans="1:4" ht="24.95" customHeight="1" x14ac:dyDescent="0.2">
      <c r="A150" s="33">
        <v>2040100250</v>
      </c>
      <c r="B150" s="34" t="s">
        <v>922</v>
      </c>
      <c r="C150" s="35" t="s">
        <v>741</v>
      </c>
      <c r="D150" s="63">
        <v>66.91</v>
      </c>
    </row>
    <row r="151" spans="1:4" ht="24.95" customHeight="1" x14ac:dyDescent="0.2">
      <c r="A151" s="33">
        <v>2040100260</v>
      </c>
      <c r="B151" s="34" t="s">
        <v>923</v>
      </c>
      <c r="C151" s="35" t="s">
        <v>741</v>
      </c>
      <c r="D151" s="63">
        <v>76.91</v>
      </c>
    </row>
    <row r="152" spans="1:4" ht="24.95" customHeight="1" x14ac:dyDescent="0.2">
      <c r="A152" s="33">
        <v>2040100270</v>
      </c>
      <c r="B152" s="34" t="s">
        <v>924</v>
      </c>
      <c r="C152" s="35" t="s">
        <v>741</v>
      </c>
      <c r="D152" s="63">
        <v>68.099999999999994</v>
      </c>
    </row>
    <row r="153" spans="1:4" ht="24.95" customHeight="1" x14ac:dyDescent="0.2">
      <c r="A153" s="33">
        <v>2040100280</v>
      </c>
      <c r="B153" s="34" t="s">
        <v>925</v>
      </c>
      <c r="C153" s="35" t="s">
        <v>741</v>
      </c>
      <c r="D153" s="63">
        <v>77.12</v>
      </c>
    </row>
    <row r="154" spans="1:4" ht="24.95" customHeight="1" x14ac:dyDescent="0.2">
      <c r="A154" s="33">
        <v>2040100295</v>
      </c>
      <c r="B154" s="34" t="s">
        <v>926</v>
      </c>
      <c r="C154" s="35" t="s">
        <v>741</v>
      </c>
      <c r="D154" s="63">
        <v>73.53</v>
      </c>
    </row>
    <row r="155" spans="1:4" ht="24.95" customHeight="1" x14ac:dyDescent="0.2">
      <c r="A155" s="33">
        <v>2040100310</v>
      </c>
      <c r="B155" s="34" t="s">
        <v>927</v>
      </c>
      <c r="C155" s="35" t="s">
        <v>741</v>
      </c>
      <c r="D155" s="63">
        <v>41.65</v>
      </c>
    </row>
    <row r="156" spans="1:4" ht="24.95" customHeight="1" x14ac:dyDescent="0.2">
      <c r="A156" s="33">
        <v>2040100320</v>
      </c>
      <c r="B156" s="34" t="s">
        <v>928</v>
      </c>
      <c r="C156" s="35" t="s">
        <v>741</v>
      </c>
      <c r="D156" s="63">
        <v>50.67</v>
      </c>
    </row>
    <row r="157" spans="1:4" ht="24.95" customHeight="1" x14ac:dyDescent="0.2">
      <c r="A157" s="33">
        <v>2040100330</v>
      </c>
      <c r="B157" s="34" t="s">
        <v>929</v>
      </c>
      <c r="C157" s="35" t="s">
        <v>741</v>
      </c>
      <c r="D157" s="63">
        <v>47.08</v>
      </c>
    </row>
    <row r="158" spans="1:4" ht="24.95" customHeight="1" x14ac:dyDescent="0.2">
      <c r="A158" s="33">
        <v>2040100332</v>
      </c>
      <c r="B158" s="34" t="s">
        <v>930</v>
      </c>
      <c r="C158" s="35" t="s">
        <v>741</v>
      </c>
      <c r="D158" s="63">
        <v>9.92</v>
      </c>
    </row>
    <row r="159" spans="1:4" ht="24.95" customHeight="1" x14ac:dyDescent="0.2">
      <c r="A159" s="33">
        <v>2040100335</v>
      </c>
      <c r="B159" s="34" t="s">
        <v>931</v>
      </c>
      <c r="C159" s="35" t="s">
        <v>741</v>
      </c>
      <c r="D159" s="63">
        <v>52.84</v>
      </c>
    </row>
    <row r="160" spans="1:4" ht="24.95" customHeight="1" x14ac:dyDescent="0.2">
      <c r="A160" s="33">
        <v>2040100350</v>
      </c>
      <c r="B160" s="34" t="s">
        <v>932</v>
      </c>
      <c r="C160" s="35" t="s">
        <v>741</v>
      </c>
      <c r="D160" s="63">
        <v>72.959999999999994</v>
      </c>
    </row>
    <row r="161" spans="1:4" ht="24.95" customHeight="1" x14ac:dyDescent="0.2">
      <c r="A161" s="33">
        <v>2040100360</v>
      </c>
      <c r="B161" s="34" t="s">
        <v>933</v>
      </c>
      <c r="C161" s="35" t="s">
        <v>741</v>
      </c>
      <c r="D161" s="63">
        <v>74.12</v>
      </c>
    </row>
    <row r="162" spans="1:4" ht="24.95" customHeight="1" x14ac:dyDescent="0.2">
      <c r="A162" s="33">
        <v>2040100371</v>
      </c>
      <c r="B162" s="34" t="s">
        <v>934</v>
      </c>
      <c r="C162" s="35" t="s">
        <v>741</v>
      </c>
      <c r="D162" s="63">
        <v>5.47</v>
      </c>
    </row>
    <row r="163" spans="1:4" ht="24.95" customHeight="1" x14ac:dyDescent="0.2">
      <c r="A163" s="33">
        <v>2040100373</v>
      </c>
      <c r="B163" s="34" t="s">
        <v>935</v>
      </c>
      <c r="C163" s="35" t="s">
        <v>741</v>
      </c>
      <c r="D163" s="63">
        <v>9.9</v>
      </c>
    </row>
    <row r="164" spans="1:4" ht="24.95" customHeight="1" x14ac:dyDescent="0.2">
      <c r="A164" s="33">
        <v>2040100375</v>
      </c>
      <c r="B164" s="34" t="s">
        <v>936</v>
      </c>
      <c r="C164" s="35" t="s">
        <v>937</v>
      </c>
      <c r="D164" s="63">
        <v>1.35</v>
      </c>
    </row>
    <row r="165" spans="1:4" ht="24.95" customHeight="1" x14ac:dyDescent="0.2">
      <c r="A165" s="33">
        <v>2040100376</v>
      </c>
      <c r="B165" s="34" t="s">
        <v>938</v>
      </c>
      <c r="C165" s="35" t="s">
        <v>741</v>
      </c>
      <c r="D165" s="63">
        <v>3.68</v>
      </c>
    </row>
    <row r="166" spans="1:4" ht="24.95" customHeight="1" x14ac:dyDescent="0.2">
      <c r="A166" s="33">
        <v>2040100380</v>
      </c>
      <c r="B166" s="34" t="s">
        <v>939</v>
      </c>
      <c r="C166" s="35" t="s">
        <v>741</v>
      </c>
      <c r="D166" s="63">
        <v>2.5</v>
      </c>
    </row>
    <row r="167" spans="1:4" ht="24.95" customHeight="1" x14ac:dyDescent="0.2">
      <c r="A167" s="33">
        <v>2040100410</v>
      </c>
      <c r="B167" s="34" t="s">
        <v>940</v>
      </c>
      <c r="C167" s="35" t="s">
        <v>741</v>
      </c>
      <c r="D167" s="63">
        <v>11.69</v>
      </c>
    </row>
    <row r="168" spans="1:4" ht="24.95" customHeight="1" x14ac:dyDescent="0.2">
      <c r="A168" s="33">
        <v>2990004212</v>
      </c>
      <c r="B168" s="34" t="s">
        <v>2150</v>
      </c>
      <c r="C168" s="35" t="s">
        <v>741</v>
      </c>
      <c r="D168" s="63">
        <v>2.25</v>
      </c>
    </row>
    <row r="169" spans="1:4" ht="24.95" customHeight="1" x14ac:dyDescent="0.2">
      <c r="A169" s="33">
        <v>2990004213</v>
      </c>
      <c r="B169" s="34" t="s">
        <v>941</v>
      </c>
      <c r="C169" s="35" t="s">
        <v>937</v>
      </c>
      <c r="D169" s="63">
        <v>1.17</v>
      </c>
    </row>
    <row r="170" spans="1:4" ht="24.95" customHeight="1" x14ac:dyDescent="0.2">
      <c r="A170" s="33">
        <v>2040100430</v>
      </c>
      <c r="B170" s="34" t="s">
        <v>942</v>
      </c>
      <c r="C170" s="35" t="s">
        <v>741</v>
      </c>
      <c r="D170" s="63">
        <v>16.920000000000002</v>
      </c>
    </row>
    <row r="171" spans="1:4" ht="24.95" customHeight="1" x14ac:dyDescent="0.2">
      <c r="A171" s="33">
        <v>2040100450</v>
      </c>
      <c r="B171" s="34" t="s">
        <v>943</v>
      </c>
      <c r="C171" s="35" t="s">
        <v>741</v>
      </c>
      <c r="D171" s="63">
        <v>16.600000000000001</v>
      </c>
    </row>
    <row r="172" spans="1:4" ht="24.95" customHeight="1" x14ac:dyDescent="0.2">
      <c r="A172" s="33">
        <v>2040100460</v>
      </c>
      <c r="B172" s="34" t="s">
        <v>944</v>
      </c>
      <c r="C172" s="35" t="s">
        <v>741</v>
      </c>
      <c r="D172" s="63">
        <v>21.03</v>
      </c>
    </row>
    <row r="173" spans="1:4" ht="24.95" customHeight="1" x14ac:dyDescent="0.2">
      <c r="A173" s="33">
        <v>2040100505</v>
      </c>
      <c r="B173" s="34" t="s">
        <v>945</v>
      </c>
      <c r="C173" s="35" t="s">
        <v>946</v>
      </c>
      <c r="D173" s="63">
        <v>112.8</v>
      </c>
    </row>
    <row r="174" spans="1:4" ht="24.95" customHeight="1" x14ac:dyDescent="0.2">
      <c r="A174" s="33">
        <v>2040100530</v>
      </c>
      <c r="B174" s="34" t="s">
        <v>947</v>
      </c>
      <c r="C174" s="35" t="s">
        <v>948</v>
      </c>
      <c r="D174" s="63">
        <v>191.66</v>
      </c>
    </row>
    <row r="175" spans="1:4" ht="24.95" customHeight="1" x14ac:dyDescent="0.2">
      <c r="A175" s="73" t="s">
        <v>949</v>
      </c>
      <c r="B175" s="71"/>
      <c r="C175" s="71"/>
      <c r="D175" s="72"/>
    </row>
    <row r="176" spans="1:4" ht="24.95" customHeight="1" x14ac:dyDescent="0.2">
      <c r="A176" s="33">
        <v>2051000015</v>
      </c>
      <c r="B176" s="34" t="s">
        <v>950</v>
      </c>
      <c r="C176" s="35" t="s">
        <v>742</v>
      </c>
      <c r="D176" s="63">
        <v>27.36</v>
      </c>
    </row>
    <row r="177" spans="1:4" ht="24.95" customHeight="1" x14ac:dyDescent="0.2">
      <c r="A177" s="33">
        <v>2051000035</v>
      </c>
      <c r="B177" s="34" t="s">
        <v>2151</v>
      </c>
      <c r="C177" s="35" t="s">
        <v>742</v>
      </c>
      <c r="D177" s="63">
        <v>10.029999999999999</v>
      </c>
    </row>
    <row r="178" spans="1:4" ht="24.95" customHeight="1" x14ac:dyDescent="0.2">
      <c r="A178" s="33">
        <v>2050100067</v>
      </c>
      <c r="B178" s="34" t="s">
        <v>2152</v>
      </c>
      <c r="C178" s="35" t="s">
        <v>742</v>
      </c>
      <c r="D178" s="63">
        <v>52.66</v>
      </c>
    </row>
    <row r="179" spans="1:4" ht="24.95" customHeight="1" x14ac:dyDescent="0.2">
      <c r="A179" s="33">
        <v>2050100070</v>
      </c>
      <c r="B179" s="34" t="s">
        <v>951</v>
      </c>
      <c r="C179" s="35" t="s">
        <v>741</v>
      </c>
      <c r="D179" s="63">
        <v>140.08000000000001</v>
      </c>
    </row>
    <row r="180" spans="1:4" ht="24.95" customHeight="1" x14ac:dyDescent="0.2">
      <c r="A180" s="33">
        <v>2050100075</v>
      </c>
      <c r="B180" s="34" t="s">
        <v>952</v>
      </c>
      <c r="C180" s="35" t="s">
        <v>741</v>
      </c>
      <c r="D180" s="63">
        <v>14.28</v>
      </c>
    </row>
    <row r="181" spans="1:4" ht="24.95" customHeight="1" x14ac:dyDescent="0.2">
      <c r="A181" s="33">
        <v>2050100080</v>
      </c>
      <c r="B181" s="34" t="s">
        <v>953</v>
      </c>
      <c r="C181" s="35" t="s">
        <v>742</v>
      </c>
      <c r="D181" s="63">
        <v>160.26</v>
      </c>
    </row>
    <row r="182" spans="1:4" ht="24.95" customHeight="1" x14ac:dyDescent="0.2">
      <c r="A182" s="33">
        <v>2050100090</v>
      </c>
      <c r="B182" s="34" t="s">
        <v>954</v>
      </c>
      <c r="C182" s="35" t="s">
        <v>741</v>
      </c>
      <c r="D182" s="63">
        <v>282.95</v>
      </c>
    </row>
    <row r="183" spans="1:4" ht="24.95" customHeight="1" x14ac:dyDescent="0.2">
      <c r="A183" s="33">
        <v>2050100105</v>
      </c>
      <c r="B183" s="34" t="s">
        <v>955</v>
      </c>
      <c r="C183" s="35" t="s">
        <v>779</v>
      </c>
      <c r="D183" s="63">
        <v>28.04</v>
      </c>
    </row>
    <row r="184" spans="1:4" ht="24.95" customHeight="1" x14ac:dyDescent="0.2">
      <c r="A184" s="73" t="s">
        <v>956</v>
      </c>
      <c r="B184" s="71"/>
      <c r="C184" s="71"/>
      <c r="D184" s="72"/>
    </row>
    <row r="185" spans="1:4" ht="24.95" customHeight="1" x14ac:dyDescent="0.2">
      <c r="A185" s="33">
        <v>2060100015</v>
      </c>
      <c r="B185" s="34" t="s">
        <v>957</v>
      </c>
      <c r="C185" s="35" t="s">
        <v>948</v>
      </c>
      <c r="D185" s="63">
        <v>3.99</v>
      </c>
    </row>
    <row r="186" spans="1:4" ht="24.95" customHeight="1" x14ac:dyDescent="0.2">
      <c r="A186" s="33">
        <v>2060100020</v>
      </c>
      <c r="B186" s="34" t="s">
        <v>958</v>
      </c>
      <c r="C186" s="35" t="s">
        <v>948</v>
      </c>
      <c r="D186" s="63">
        <v>17.850000000000001</v>
      </c>
    </row>
    <row r="187" spans="1:4" ht="24.95" customHeight="1" x14ac:dyDescent="0.2">
      <c r="A187" s="33">
        <v>2060100030</v>
      </c>
      <c r="B187" s="34" t="s">
        <v>959</v>
      </c>
      <c r="C187" s="35" t="s">
        <v>775</v>
      </c>
      <c r="D187" s="64">
        <v>6631.18</v>
      </c>
    </row>
    <row r="188" spans="1:4" ht="24.95" customHeight="1" x14ac:dyDescent="0.2">
      <c r="A188" s="33">
        <v>2060100040</v>
      </c>
      <c r="B188" s="34" t="s">
        <v>960</v>
      </c>
      <c r="C188" s="35" t="s">
        <v>779</v>
      </c>
      <c r="D188" s="63">
        <v>24.8</v>
      </c>
    </row>
    <row r="189" spans="1:4" ht="24.95" customHeight="1" x14ac:dyDescent="0.2">
      <c r="A189" s="73" t="s">
        <v>961</v>
      </c>
      <c r="B189" s="71"/>
      <c r="C189" s="71"/>
      <c r="D189" s="72"/>
    </row>
    <row r="190" spans="1:4" ht="24.95" customHeight="1" x14ac:dyDescent="0.2">
      <c r="A190" s="33">
        <v>2070100010</v>
      </c>
      <c r="B190" s="34" t="s">
        <v>962</v>
      </c>
      <c r="C190" s="35" t="s">
        <v>741</v>
      </c>
      <c r="D190" s="63">
        <v>132.41999999999999</v>
      </c>
    </row>
    <row r="191" spans="1:4" ht="24.95" customHeight="1" x14ac:dyDescent="0.2">
      <c r="A191" s="33">
        <v>2070100020</v>
      </c>
      <c r="B191" s="34" t="s">
        <v>963</v>
      </c>
      <c r="C191" s="35" t="s">
        <v>741</v>
      </c>
      <c r="D191" s="63">
        <v>366.51</v>
      </c>
    </row>
    <row r="192" spans="1:4" ht="24.95" customHeight="1" x14ac:dyDescent="0.2">
      <c r="A192" s="33">
        <v>2070100042</v>
      </c>
      <c r="B192" s="34" t="s">
        <v>964</v>
      </c>
      <c r="C192" s="35" t="s">
        <v>741</v>
      </c>
      <c r="D192" s="63">
        <v>184.78</v>
      </c>
    </row>
    <row r="193" spans="1:4" ht="24.95" customHeight="1" x14ac:dyDescent="0.2">
      <c r="A193" s="33">
        <v>2070100043</v>
      </c>
      <c r="B193" s="34" t="s">
        <v>965</v>
      </c>
      <c r="C193" s="35" t="s">
        <v>742</v>
      </c>
      <c r="D193" s="63">
        <v>390.56</v>
      </c>
    </row>
    <row r="194" spans="1:4" ht="24.95" customHeight="1" x14ac:dyDescent="0.2">
      <c r="A194" s="33">
        <v>2070100050</v>
      </c>
      <c r="B194" s="34" t="s">
        <v>966</v>
      </c>
      <c r="C194" s="35" t="s">
        <v>741</v>
      </c>
      <c r="D194" s="63">
        <v>500.51</v>
      </c>
    </row>
    <row r="195" spans="1:4" ht="24.95" customHeight="1" x14ac:dyDescent="0.2">
      <c r="A195" s="33">
        <v>2070100055</v>
      </c>
      <c r="B195" s="34" t="s">
        <v>967</v>
      </c>
      <c r="C195" s="35" t="s">
        <v>741</v>
      </c>
      <c r="D195" s="63">
        <v>96.25</v>
      </c>
    </row>
    <row r="196" spans="1:4" ht="24.95" customHeight="1" x14ac:dyDescent="0.2">
      <c r="A196" s="33">
        <v>2070100115</v>
      </c>
      <c r="B196" s="34" t="s">
        <v>968</v>
      </c>
      <c r="C196" s="35" t="s">
        <v>741</v>
      </c>
      <c r="D196" s="63">
        <v>325.39</v>
      </c>
    </row>
    <row r="197" spans="1:4" ht="24.95" customHeight="1" x14ac:dyDescent="0.2">
      <c r="A197" s="73" t="s">
        <v>969</v>
      </c>
      <c r="B197" s="71"/>
      <c r="C197" s="71"/>
      <c r="D197" s="72"/>
    </row>
    <row r="198" spans="1:4" ht="24.95" customHeight="1" x14ac:dyDescent="0.2">
      <c r="A198" s="33">
        <v>2080100010</v>
      </c>
      <c r="B198" s="34" t="s">
        <v>970</v>
      </c>
      <c r="C198" s="35" t="s">
        <v>741</v>
      </c>
      <c r="D198" s="63">
        <v>80.819999999999993</v>
      </c>
    </row>
    <row r="199" spans="1:4" ht="24.95" customHeight="1" x14ac:dyDescent="0.2">
      <c r="A199" s="33">
        <v>2080100020</v>
      </c>
      <c r="B199" s="34" t="s">
        <v>971</v>
      </c>
      <c r="C199" s="35" t="s">
        <v>741</v>
      </c>
      <c r="D199" s="63">
        <v>71.17</v>
      </c>
    </row>
    <row r="200" spans="1:4" ht="24.95" customHeight="1" x14ac:dyDescent="0.2">
      <c r="A200" s="33">
        <v>2080100030</v>
      </c>
      <c r="B200" s="34" t="s">
        <v>972</v>
      </c>
      <c r="C200" s="35" t="s">
        <v>741</v>
      </c>
      <c r="D200" s="63">
        <v>94.73</v>
      </c>
    </row>
    <row r="201" spans="1:4" ht="24.95" customHeight="1" x14ac:dyDescent="0.2">
      <c r="A201" s="33">
        <v>2080100036</v>
      </c>
      <c r="B201" s="34" t="s">
        <v>973</v>
      </c>
      <c r="C201" s="35" t="s">
        <v>741</v>
      </c>
      <c r="D201" s="63">
        <v>115.5</v>
      </c>
    </row>
    <row r="202" spans="1:4" ht="24.95" customHeight="1" x14ac:dyDescent="0.2">
      <c r="A202" s="33">
        <v>2080100041</v>
      </c>
      <c r="B202" s="34" t="s">
        <v>974</v>
      </c>
      <c r="C202" s="35" t="s">
        <v>741</v>
      </c>
      <c r="D202" s="63">
        <v>395.12</v>
      </c>
    </row>
    <row r="203" spans="1:4" ht="24.95" customHeight="1" x14ac:dyDescent="0.2">
      <c r="A203" s="33">
        <v>2080100050</v>
      </c>
      <c r="B203" s="34" t="s">
        <v>975</v>
      </c>
      <c r="C203" s="35" t="s">
        <v>742</v>
      </c>
      <c r="D203" s="63">
        <v>145.55000000000001</v>
      </c>
    </row>
    <row r="204" spans="1:4" ht="24.95" customHeight="1" x14ac:dyDescent="0.2">
      <c r="A204" s="33">
        <v>2080100052</v>
      </c>
      <c r="B204" s="34" t="s">
        <v>976</v>
      </c>
      <c r="C204" s="35" t="s">
        <v>742</v>
      </c>
      <c r="D204" s="63">
        <v>161.08000000000001</v>
      </c>
    </row>
    <row r="205" spans="1:4" ht="24.95" customHeight="1" x14ac:dyDescent="0.2">
      <c r="A205" s="33">
        <v>2080100060</v>
      </c>
      <c r="B205" s="34" t="s">
        <v>977</v>
      </c>
      <c r="C205" s="35" t="s">
        <v>742</v>
      </c>
      <c r="D205" s="63">
        <v>128.52000000000001</v>
      </c>
    </row>
    <row r="206" spans="1:4" ht="24.95" customHeight="1" x14ac:dyDescent="0.2">
      <c r="A206" s="33">
        <v>2080100070</v>
      </c>
      <c r="B206" s="34" t="s">
        <v>978</v>
      </c>
      <c r="C206" s="35" t="s">
        <v>742</v>
      </c>
      <c r="D206" s="63">
        <v>156.02000000000001</v>
      </c>
    </row>
    <row r="207" spans="1:4" ht="24.95" customHeight="1" x14ac:dyDescent="0.2">
      <c r="A207" s="33">
        <v>2080100080</v>
      </c>
      <c r="B207" s="34" t="s">
        <v>979</v>
      </c>
      <c r="C207" s="35" t="s">
        <v>742</v>
      </c>
      <c r="D207" s="63">
        <v>90.87</v>
      </c>
    </row>
    <row r="208" spans="1:4" ht="24.95" customHeight="1" x14ac:dyDescent="0.2">
      <c r="A208" s="33">
        <v>2080100090</v>
      </c>
      <c r="B208" s="34" t="s">
        <v>980</v>
      </c>
      <c r="C208" s="35" t="s">
        <v>742</v>
      </c>
      <c r="D208" s="63">
        <v>136.41999999999999</v>
      </c>
    </row>
    <row r="209" spans="1:5" ht="24.95" customHeight="1" x14ac:dyDescent="0.2">
      <c r="A209" s="33">
        <v>2080100100</v>
      </c>
      <c r="B209" s="34" t="s">
        <v>981</v>
      </c>
      <c r="C209" s="35" t="s">
        <v>742</v>
      </c>
      <c r="D209" s="63">
        <v>107.16</v>
      </c>
    </row>
    <row r="210" spans="1:5" ht="24.95" customHeight="1" x14ac:dyDescent="0.2">
      <c r="A210" s="33">
        <v>2080100110</v>
      </c>
      <c r="B210" s="34" t="s">
        <v>982</v>
      </c>
      <c r="C210" s="35" t="s">
        <v>742</v>
      </c>
      <c r="D210" s="63">
        <v>131.66</v>
      </c>
    </row>
    <row r="211" spans="1:5" ht="24.95" customHeight="1" x14ac:dyDescent="0.2">
      <c r="A211" s="33">
        <v>2080100115</v>
      </c>
      <c r="B211" s="34" t="s">
        <v>983</v>
      </c>
      <c r="C211" s="35" t="s">
        <v>822</v>
      </c>
      <c r="D211" s="63">
        <v>5.13</v>
      </c>
    </row>
    <row r="212" spans="1:5" ht="24.95" customHeight="1" x14ac:dyDescent="0.2">
      <c r="A212" s="33">
        <v>2080100120</v>
      </c>
      <c r="B212" s="34" t="s">
        <v>984</v>
      </c>
      <c r="C212" s="35" t="s">
        <v>822</v>
      </c>
      <c r="D212" s="63">
        <v>8.36</v>
      </c>
    </row>
    <row r="213" spans="1:5" ht="24.95" customHeight="1" x14ac:dyDescent="0.2">
      <c r="A213" s="33">
        <v>2080100130</v>
      </c>
      <c r="B213" s="34" t="s">
        <v>985</v>
      </c>
      <c r="C213" s="35" t="s">
        <v>822</v>
      </c>
      <c r="D213" s="63">
        <v>8.5</v>
      </c>
    </row>
    <row r="214" spans="1:5" ht="24.95" customHeight="1" x14ac:dyDescent="0.2">
      <c r="A214" s="33">
        <v>2080100131</v>
      </c>
      <c r="B214" s="34" t="s">
        <v>986</v>
      </c>
      <c r="C214" s="35" t="s">
        <v>741</v>
      </c>
      <c r="D214" s="63">
        <v>452.82</v>
      </c>
    </row>
    <row r="215" spans="1:5" ht="24.95" customHeight="1" x14ac:dyDescent="0.2">
      <c r="A215" s="33">
        <v>2080100140</v>
      </c>
      <c r="B215" s="34" t="s">
        <v>987</v>
      </c>
      <c r="C215" s="35" t="s">
        <v>741</v>
      </c>
      <c r="D215" s="63">
        <v>321.20999999999998</v>
      </c>
    </row>
    <row r="216" spans="1:5" ht="24.95" customHeight="1" x14ac:dyDescent="0.2">
      <c r="A216" s="33">
        <v>2080100150</v>
      </c>
      <c r="B216" s="34" t="s">
        <v>988</v>
      </c>
      <c r="C216" s="35" t="s">
        <v>741</v>
      </c>
      <c r="D216" s="63">
        <v>353.82</v>
      </c>
    </row>
    <row r="217" spans="1:5" ht="24.95" customHeight="1" x14ac:dyDescent="0.2">
      <c r="A217" s="33">
        <v>2080100160</v>
      </c>
      <c r="B217" s="34" t="s">
        <v>989</v>
      </c>
      <c r="C217" s="35" t="s">
        <v>741</v>
      </c>
      <c r="D217" s="63">
        <v>394.25</v>
      </c>
    </row>
    <row r="218" spans="1:5" ht="24.95" customHeight="1" x14ac:dyDescent="0.2">
      <c r="A218" s="33">
        <v>2080100170</v>
      </c>
      <c r="B218" s="34" t="s">
        <v>990</v>
      </c>
      <c r="C218" s="35" t="s">
        <v>741</v>
      </c>
      <c r="D218" s="63">
        <v>454</v>
      </c>
    </row>
    <row r="219" spans="1:5" ht="24.95" customHeight="1" x14ac:dyDescent="0.2">
      <c r="A219" s="33">
        <v>2080100180</v>
      </c>
      <c r="B219" s="34" t="s">
        <v>991</v>
      </c>
      <c r="C219" s="35" t="s">
        <v>741</v>
      </c>
      <c r="D219" s="63">
        <v>461.13</v>
      </c>
    </row>
    <row r="220" spans="1:5" ht="24.95" customHeight="1" x14ac:dyDescent="0.2">
      <c r="A220" s="33">
        <v>2080100190</v>
      </c>
      <c r="B220" s="34" t="s">
        <v>992</v>
      </c>
      <c r="C220" s="35" t="s">
        <v>741</v>
      </c>
      <c r="D220" s="63">
        <v>464.64</v>
      </c>
    </row>
    <row r="221" spans="1:5" ht="24.95" customHeight="1" x14ac:dyDescent="0.2">
      <c r="A221" s="33">
        <v>2080100200</v>
      </c>
      <c r="B221" s="34" t="s">
        <v>993</v>
      </c>
      <c r="C221" s="35" t="s">
        <v>741</v>
      </c>
      <c r="D221" s="63">
        <v>467.63</v>
      </c>
    </row>
    <row r="222" spans="1:5" ht="24.95" customHeight="1" x14ac:dyDescent="0.2">
      <c r="A222" s="33">
        <v>2080100205</v>
      </c>
      <c r="B222" s="34" t="s">
        <v>994</v>
      </c>
      <c r="C222" s="35" t="s">
        <v>741</v>
      </c>
      <c r="D222" s="63">
        <v>480.01</v>
      </c>
    </row>
    <row r="223" spans="1:5" ht="24.95" customHeight="1" x14ac:dyDescent="0.2">
      <c r="A223" s="33">
        <v>2080100210</v>
      </c>
      <c r="B223" s="34" t="s">
        <v>2867</v>
      </c>
      <c r="C223" s="35" t="s">
        <v>752</v>
      </c>
      <c r="D223" s="63">
        <v>443.83</v>
      </c>
      <c r="E223" s="45" t="str">
        <f>LOWER(B223)</f>
        <v>fornecimento,   preparo,   transporte    e   lancamento    de   concreto   grout   com resistencia de compressao fck =  140 kg/cm2, virado em obra com betoneira</v>
      </c>
    </row>
    <row r="224" spans="1:5" ht="24.95" customHeight="1" x14ac:dyDescent="0.2">
      <c r="A224" s="33">
        <v>2080100250</v>
      </c>
      <c r="B224" s="34" t="s">
        <v>995</v>
      </c>
      <c r="C224" s="35" t="s">
        <v>741</v>
      </c>
      <c r="D224" s="63">
        <v>409.68</v>
      </c>
    </row>
    <row r="225" spans="1:4" ht="24.95" customHeight="1" x14ac:dyDescent="0.2">
      <c r="A225" s="33">
        <v>2080100260</v>
      </c>
      <c r="B225" s="34" t="s">
        <v>996</v>
      </c>
      <c r="C225" s="35" t="s">
        <v>741</v>
      </c>
      <c r="D225" s="63">
        <v>409.68</v>
      </c>
    </row>
    <row r="226" spans="1:4" ht="24.95" customHeight="1" x14ac:dyDescent="0.2">
      <c r="A226" s="33">
        <v>2080100270</v>
      </c>
      <c r="B226" s="34" t="s">
        <v>997</v>
      </c>
      <c r="C226" s="35" t="s">
        <v>741</v>
      </c>
      <c r="D226" s="63">
        <v>418.64</v>
      </c>
    </row>
    <row r="227" spans="1:4" ht="24.95" customHeight="1" x14ac:dyDescent="0.2">
      <c r="A227" s="33">
        <v>2080100280</v>
      </c>
      <c r="B227" s="34" t="s">
        <v>998</v>
      </c>
      <c r="C227" s="35" t="s">
        <v>741</v>
      </c>
      <c r="D227" s="63">
        <v>418.64</v>
      </c>
    </row>
    <row r="228" spans="1:4" ht="24.95" customHeight="1" x14ac:dyDescent="0.2">
      <c r="A228" s="33">
        <v>2080100285</v>
      </c>
      <c r="B228" s="34" t="s">
        <v>999</v>
      </c>
      <c r="C228" s="35" t="s">
        <v>752</v>
      </c>
      <c r="D228" s="63">
        <v>429.76</v>
      </c>
    </row>
    <row r="229" spans="1:4" ht="24.95" customHeight="1" x14ac:dyDescent="0.2">
      <c r="A229" s="33">
        <v>2080100287</v>
      </c>
      <c r="B229" s="34" t="s">
        <v>1000</v>
      </c>
      <c r="C229" s="35" t="s">
        <v>741</v>
      </c>
      <c r="D229" s="63">
        <v>440.81</v>
      </c>
    </row>
    <row r="230" spans="1:4" ht="24.95" customHeight="1" x14ac:dyDescent="0.2">
      <c r="A230" s="33">
        <v>2080100288</v>
      </c>
      <c r="B230" s="34" t="s">
        <v>1001</v>
      </c>
      <c r="C230" s="35" t="s">
        <v>741</v>
      </c>
      <c r="D230" s="63">
        <v>438.47</v>
      </c>
    </row>
    <row r="231" spans="1:4" ht="24.95" customHeight="1" x14ac:dyDescent="0.2">
      <c r="A231" s="33">
        <v>2080100291</v>
      </c>
      <c r="B231" s="34" t="s">
        <v>1002</v>
      </c>
      <c r="C231" s="35" t="s">
        <v>741</v>
      </c>
      <c r="D231" s="63">
        <v>559.91999999999996</v>
      </c>
    </row>
    <row r="232" spans="1:4" ht="24.95" customHeight="1" x14ac:dyDescent="0.2">
      <c r="A232" s="33">
        <v>2080100331</v>
      </c>
      <c r="B232" s="34" t="s">
        <v>1003</v>
      </c>
      <c r="C232" s="35" t="s">
        <v>741</v>
      </c>
      <c r="D232" s="63">
        <v>367.25</v>
      </c>
    </row>
    <row r="233" spans="1:4" ht="24.95" customHeight="1" x14ac:dyDescent="0.2">
      <c r="A233" s="33">
        <v>2080100341</v>
      </c>
      <c r="B233" s="34" t="s">
        <v>1004</v>
      </c>
      <c r="C233" s="35" t="s">
        <v>741</v>
      </c>
      <c r="D233" s="63">
        <v>394.76</v>
      </c>
    </row>
    <row r="234" spans="1:4" ht="24.95" customHeight="1" x14ac:dyDescent="0.2">
      <c r="A234" s="33">
        <v>2080100353</v>
      </c>
      <c r="B234" s="34" t="s">
        <v>1005</v>
      </c>
      <c r="C234" s="35" t="s">
        <v>741</v>
      </c>
      <c r="D234" s="63">
        <v>409.48</v>
      </c>
    </row>
    <row r="235" spans="1:4" ht="24.95" customHeight="1" x14ac:dyDescent="0.2">
      <c r="A235" s="33">
        <v>2080100363</v>
      </c>
      <c r="B235" s="34" t="s">
        <v>1006</v>
      </c>
      <c r="C235" s="35" t="s">
        <v>741</v>
      </c>
      <c r="D235" s="63">
        <v>407.55</v>
      </c>
    </row>
    <row r="236" spans="1:4" ht="24.95" customHeight="1" x14ac:dyDescent="0.2">
      <c r="A236" s="33">
        <v>2080100364</v>
      </c>
      <c r="B236" s="34" t="s">
        <v>1007</v>
      </c>
      <c r="C236" s="35" t="s">
        <v>741</v>
      </c>
      <c r="D236" s="63">
        <v>419.81</v>
      </c>
    </row>
    <row r="237" spans="1:4" ht="24.95" customHeight="1" x14ac:dyDescent="0.2">
      <c r="A237" s="33">
        <v>2080100366</v>
      </c>
      <c r="B237" s="34" t="s">
        <v>1008</v>
      </c>
      <c r="C237" s="35" t="s">
        <v>741</v>
      </c>
      <c r="D237" s="63">
        <v>433.3</v>
      </c>
    </row>
    <row r="238" spans="1:4" ht="24.95" customHeight="1" x14ac:dyDescent="0.2">
      <c r="A238" s="33">
        <v>2080100368</v>
      </c>
      <c r="B238" s="34" t="s">
        <v>1009</v>
      </c>
      <c r="C238" s="35" t="s">
        <v>741</v>
      </c>
      <c r="D238" s="63">
        <v>459.01</v>
      </c>
    </row>
    <row r="239" spans="1:4" ht="24.95" customHeight="1" x14ac:dyDescent="0.2">
      <c r="A239" s="33">
        <v>2080100380</v>
      </c>
      <c r="B239" s="34" t="s">
        <v>1010</v>
      </c>
      <c r="C239" s="35" t="s">
        <v>742</v>
      </c>
      <c r="D239" s="63">
        <v>7.82</v>
      </c>
    </row>
    <row r="240" spans="1:4" ht="24.95" customHeight="1" x14ac:dyDescent="0.2">
      <c r="A240" s="33">
        <v>2080100385</v>
      </c>
      <c r="B240" s="34" t="s">
        <v>1011</v>
      </c>
      <c r="C240" s="35" t="s">
        <v>742</v>
      </c>
      <c r="D240" s="63">
        <v>67.06</v>
      </c>
    </row>
    <row r="241" spans="1:4" ht="24.95" customHeight="1" x14ac:dyDescent="0.2">
      <c r="A241" s="33">
        <v>2080100386</v>
      </c>
      <c r="B241" s="34" t="s">
        <v>1012</v>
      </c>
      <c r="C241" s="35" t="s">
        <v>742</v>
      </c>
      <c r="D241" s="63">
        <v>67.17</v>
      </c>
    </row>
    <row r="242" spans="1:4" ht="24.95" customHeight="1" x14ac:dyDescent="0.2">
      <c r="A242" s="33">
        <v>2080100425</v>
      </c>
      <c r="B242" s="34" t="s">
        <v>1013</v>
      </c>
      <c r="C242" s="35" t="s">
        <v>742</v>
      </c>
      <c r="D242" s="63">
        <v>77.95</v>
      </c>
    </row>
    <row r="243" spans="1:4" ht="24.95" customHeight="1" x14ac:dyDescent="0.2">
      <c r="A243" s="33">
        <v>2080100440</v>
      </c>
      <c r="B243" s="34" t="s">
        <v>1014</v>
      </c>
      <c r="C243" s="35" t="s">
        <v>779</v>
      </c>
      <c r="D243" s="63">
        <v>325.57</v>
      </c>
    </row>
    <row r="244" spans="1:4" ht="24.95" customHeight="1" x14ac:dyDescent="0.2">
      <c r="A244" s="33">
        <v>2080100443</v>
      </c>
      <c r="B244" s="34" t="s">
        <v>1015</v>
      </c>
      <c r="C244" s="35" t="s">
        <v>779</v>
      </c>
      <c r="D244" s="63">
        <v>373.47</v>
      </c>
    </row>
    <row r="245" spans="1:4" ht="24.95" customHeight="1" x14ac:dyDescent="0.2">
      <c r="A245" s="33">
        <v>2080100460</v>
      </c>
      <c r="B245" s="34" t="s">
        <v>1016</v>
      </c>
      <c r="C245" s="35" t="s">
        <v>775</v>
      </c>
      <c r="D245" s="63">
        <v>121.14</v>
      </c>
    </row>
    <row r="246" spans="1:4" ht="24.95" customHeight="1" x14ac:dyDescent="0.2">
      <c r="A246" s="33">
        <v>2080100465</v>
      </c>
      <c r="B246" s="34" t="s">
        <v>1017</v>
      </c>
      <c r="C246" s="35" t="s">
        <v>779</v>
      </c>
      <c r="D246" s="63">
        <v>157.6</v>
      </c>
    </row>
    <row r="247" spans="1:4" ht="24.95" customHeight="1" x14ac:dyDescent="0.2">
      <c r="A247" s="33">
        <v>2080100550</v>
      </c>
      <c r="B247" s="34" t="s">
        <v>1018</v>
      </c>
      <c r="C247" s="35" t="s">
        <v>779</v>
      </c>
      <c r="D247" s="63">
        <v>54.39</v>
      </c>
    </row>
    <row r="248" spans="1:4" ht="24.95" customHeight="1" x14ac:dyDescent="0.2">
      <c r="A248" s="33">
        <v>2080100601</v>
      </c>
      <c r="B248" s="34" t="s">
        <v>1019</v>
      </c>
      <c r="C248" s="35" t="s">
        <v>775</v>
      </c>
      <c r="D248" s="64">
        <v>9496.8799999999992</v>
      </c>
    </row>
    <row r="249" spans="1:4" ht="24.95" customHeight="1" x14ac:dyDescent="0.2">
      <c r="A249" s="33">
        <v>2080200080</v>
      </c>
      <c r="B249" s="34" t="s">
        <v>1020</v>
      </c>
      <c r="C249" s="35" t="s">
        <v>779</v>
      </c>
      <c r="D249" s="63">
        <v>484.25</v>
      </c>
    </row>
    <row r="250" spans="1:4" ht="24.95" customHeight="1" x14ac:dyDescent="0.2">
      <c r="A250" s="33">
        <v>2080200081</v>
      </c>
      <c r="B250" s="34" t="s">
        <v>1021</v>
      </c>
      <c r="C250" s="35" t="s">
        <v>779</v>
      </c>
      <c r="D250" s="63">
        <v>458.65</v>
      </c>
    </row>
    <row r="251" spans="1:4" ht="24.95" customHeight="1" x14ac:dyDescent="0.2">
      <c r="A251" s="33">
        <v>2080200082</v>
      </c>
      <c r="B251" s="34" t="s">
        <v>1022</v>
      </c>
      <c r="C251" s="35" t="s">
        <v>779</v>
      </c>
      <c r="D251" s="63">
        <v>422.29</v>
      </c>
    </row>
    <row r="252" spans="1:4" ht="24.95" customHeight="1" x14ac:dyDescent="0.2">
      <c r="A252" s="33">
        <v>2080200100</v>
      </c>
      <c r="B252" s="34" t="s">
        <v>1023</v>
      </c>
      <c r="C252" s="35" t="s">
        <v>775</v>
      </c>
      <c r="D252" s="63">
        <v>154.72</v>
      </c>
    </row>
    <row r="253" spans="1:4" ht="24.95" customHeight="1" x14ac:dyDescent="0.2">
      <c r="A253" s="33">
        <v>2081000010</v>
      </c>
      <c r="B253" s="34" t="s">
        <v>1024</v>
      </c>
      <c r="C253" s="35" t="s">
        <v>775</v>
      </c>
      <c r="D253" s="64">
        <v>1497.95</v>
      </c>
    </row>
    <row r="254" spans="1:4" ht="24.95" customHeight="1" x14ac:dyDescent="0.2">
      <c r="A254" s="33">
        <v>2081000020</v>
      </c>
      <c r="B254" s="34" t="s">
        <v>1025</v>
      </c>
      <c r="C254" s="35" t="s">
        <v>775</v>
      </c>
      <c r="D254" s="64">
        <v>2464.66</v>
      </c>
    </row>
    <row r="255" spans="1:4" ht="24.95" customHeight="1" x14ac:dyDescent="0.2">
      <c r="A255" s="33">
        <v>2081000030</v>
      </c>
      <c r="B255" s="34" t="s">
        <v>1026</v>
      </c>
      <c r="C255" s="35" t="s">
        <v>775</v>
      </c>
      <c r="D255" s="64">
        <v>2765.4</v>
      </c>
    </row>
    <row r="256" spans="1:4" ht="24.95" customHeight="1" x14ac:dyDescent="0.2">
      <c r="A256" s="33">
        <v>2081000040</v>
      </c>
      <c r="B256" s="34" t="s">
        <v>1027</v>
      </c>
      <c r="C256" s="35" t="s">
        <v>775</v>
      </c>
      <c r="D256" s="64">
        <v>3066.14</v>
      </c>
    </row>
    <row r="257" spans="1:4" ht="24.95" customHeight="1" x14ac:dyDescent="0.2">
      <c r="A257" s="33">
        <v>2081000050</v>
      </c>
      <c r="B257" s="34" t="s">
        <v>1028</v>
      </c>
      <c r="C257" s="35" t="s">
        <v>775</v>
      </c>
      <c r="D257" s="64">
        <v>3363.27</v>
      </c>
    </row>
    <row r="258" spans="1:4" ht="24.95" customHeight="1" x14ac:dyDescent="0.2">
      <c r="A258" s="33">
        <v>2081000060</v>
      </c>
      <c r="B258" s="34" t="s">
        <v>1029</v>
      </c>
      <c r="C258" s="35" t="s">
        <v>775</v>
      </c>
      <c r="D258" s="64">
        <v>3630.05</v>
      </c>
    </row>
    <row r="259" spans="1:4" ht="24.95" customHeight="1" x14ac:dyDescent="0.2">
      <c r="A259" s="33">
        <v>2081000070</v>
      </c>
      <c r="B259" s="34" t="s">
        <v>1030</v>
      </c>
      <c r="C259" s="35" t="s">
        <v>775</v>
      </c>
      <c r="D259" s="64">
        <v>3899.64</v>
      </c>
    </row>
    <row r="260" spans="1:4" ht="24.95" customHeight="1" x14ac:dyDescent="0.2">
      <c r="A260" s="33">
        <v>2081000080</v>
      </c>
      <c r="B260" s="34" t="s">
        <v>1031</v>
      </c>
      <c r="C260" s="35" t="s">
        <v>775</v>
      </c>
      <c r="D260" s="64">
        <v>4132.99</v>
      </c>
    </row>
    <row r="261" spans="1:4" ht="24.95" customHeight="1" x14ac:dyDescent="0.2">
      <c r="A261" s="33">
        <v>2081000090</v>
      </c>
      <c r="B261" s="34" t="s">
        <v>1032</v>
      </c>
      <c r="C261" s="35" t="s">
        <v>775</v>
      </c>
      <c r="D261" s="64">
        <v>4428.13</v>
      </c>
    </row>
    <row r="262" spans="1:4" ht="24.95" customHeight="1" x14ac:dyDescent="0.2">
      <c r="A262" s="33">
        <v>2081000100</v>
      </c>
      <c r="B262" s="34" t="s">
        <v>1033</v>
      </c>
      <c r="C262" s="35" t="s">
        <v>775</v>
      </c>
      <c r="D262" s="64">
        <v>4701.79</v>
      </c>
    </row>
    <row r="263" spans="1:4" ht="24.95" customHeight="1" x14ac:dyDescent="0.2">
      <c r="A263" s="33">
        <v>2081000110</v>
      </c>
      <c r="B263" s="34" t="s">
        <v>1034</v>
      </c>
      <c r="C263" s="35" t="s">
        <v>775</v>
      </c>
      <c r="D263" s="64">
        <v>4971.63</v>
      </c>
    </row>
    <row r="264" spans="1:4" ht="24.95" customHeight="1" x14ac:dyDescent="0.2">
      <c r="A264" s="33">
        <v>2081000310</v>
      </c>
      <c r="B264" s="34" t="s">
        <v>1035</v>
      </c>
      <c r="C264" s="35" t="s">
        <v>775</v>
      </c>
      <c r="D264" s="64">
        <v>1728.09</v>
      </c>
    </row>
    <row r="265" spans="1:4" ht="24.95" customHeight="1" x14ac:dyDescent="0.2">
      <c r="A265" s="33">
        <v>2081000320</v>
      </c>
      <c r="B265" s="34" t="s">
        <v>1036</v>
      </c>
      <c r="C265" s="35" t="s">
        <v>775</v>
      </c>
      <c r="D265" s="64">
        <v>2807.23</v>
      </c>
    </row>
    <row r="266" spans="1:4" ht="24.95" customHeight="1" x14ac:dyDescent="0.2">
      <c r="A266" s="33">
        <v>2081000330</v>
      </c>
      <c r="B266" s="34" t="s">
        <v>1037</v>
      </c>
      <c r="C266" s="35" t="s">
        <v>775</v>
      </c>
      <c r="D266" s="64">
        <v>3107.97</v>
      </c>
    </row>
    <row r="267" spans="1:4" ht="24.95" customHeight="1" x14ac:dyDescent="0.2">
      <c r="A267" s="33">
        <v>2081000340</v>
      </c>
      <c r="B267" s="34" t="s">
        <v>1038</v>
      </c>
      <c r="C267" s="35" t="s">
        <v>775</v>
      </c>
      <c r="D267" s="64">
        <v>3408.71</v>
      </c>
    </row>
    <row r="268" spans="1:4" ht="24.95" customHeight="1" x14ac:dyDescent="0.2">
      <c r="A268" s="33">
        <v>2081000350</v>
      </c>
      <c r="B268" s="34" t="s">
        <v>1039</v>
      </c>
      <c r="C268" s="35" t="s">
        <v>775</v>
      </c>
      <c r="D268" s="64">
        <v>3782.56</v>
      </c>
    </row>
    <row r="269" spans="1:4" ht="24.95" customHeight="1" x14ac:dyDescent="0.2">
      <c r="A269" s="33">
        <v>2081000360</v>
      </c>
      <c r="B269" s="34" t="s">
        <v>1040</v>
      </c>
      <c r="C269" s="35" t="s">
        <v>775</v>
      </c>
      <c r="D269" s="64">
        <v>4049.34</v>
      </c>
    </row>
    <row r="270" spans="1:4" ht="24.95" customHeight="1" x14ac:dyDescent="0.2">
      <c r="A270" s="33">
        <v>2081000370</v>
      </c>
      <c r="B270" s="34" t="s">
        <v>1041</v>
      </c>
      <c r="C270" s="35" t="s">
        <v>775</v>
      </c>
      <c r="D270" s="64">
        <v>4318.93</v>
      </c>
    </row>
    <row r="271" spans="1:4" ht="24.95" customHeight="1" x14ac:dyDescent="0.2">
      <c r="A271" s="33">
        <v>2081000380</v>
      </c>
      <c r="B271" s="34" t="s">
        <v>1042</v>
      </c>
      <c r="C271" s="35" t="s">
        <v>775</v>
      </c>
      <c r="D271" s="64">
        <v>4722.96</v>
      </c>
    </row>
    <row r="272" spans="1:4" ht="24.95" customHeight="1" x14ac:dyDescent="0.2">
      <c r="A272" s="33">
        <v>2081000390</v>
      </c>
      <c r="B272" s="34" t="s">
        <v>1043</v>
      </c>
      <c r="C272" s="35" t="s">
        <v>775</v>
      </c>
      <c r="D272" s="64">
        <v>5234.96</v>
      </c>
    </row>
    <row r="273" spans="1:4" ht="24.95" customHeight="1" x14ac:dyDescent="0.2">
      <c r="A273" s="33">
        <v>2081000400</v>
      </c>
      <c r="B273" s="34" t="s">
        <v>1044</v>
      </c>
      <c r="C273" s="35" t="s">
        <v>775</v>
      </c>
      <c r="D273" s="64">
        <v>5758.55</v>
      </c>
    </row>
    <row r="274" spans="1:4" ht="24.95" customHeight="1" x14ac:dyDescent="0.2">
      <c r="A274" s="33">
        <v>2081000410</v>
      </c>
      <c r="B274" s="34" t="s">
        <v>1045</v>
      </c>
      <c r="C274" s="35" t="s">
        <v>775</v>
      </c>
      <c r="D274" s="64">
        <v>6311.39</v>
      </c>
    </row>
    <row r="275" spans="1:4" ht="24.95" customHeight="1" x14ac:dyDescent="0.2">
      <c r="A275" s="33">
        <v>2081000510</v>
      </c>
      <c r="B275" s="34" t="s">
        <v>1046</v>
      </c>
      <c r="C275" s="35" t="s">
        <v>775</v>
      </c>
      <c r="D275" s="64">
        <v>1668.17</v>
      </c>
    </row>
    <row r="276" spans="1:4" ht="24.95" customHeight="1" x14ac:dyDescent="0.2">
      <c r="A276" s="33">
        <v>2081000520</v>
      </c>
      <c r="B276" s="34" t="s">
        <v>1047</v>
      </c>
      <c r="C276" s="35" t="s">
        <v>775</v>
      </c>
      <c r="D276" s="64">
        <v>2715.24</v>
      </c>
    </row>
    <row r="277" spans="1:4" ht="24.95" customHeight="1" x14ac:dyDescent="0.2">
      <c r="A277" s="33">
        <v>2081000530</v>
      </c>
      <c r="B277" s="34" t="s">
        <v>1048</v>
      </c>
      <c r="C277" s="35" t="s">
        <v>775</v>
      </c>
      <c r="D277" s="64">
        <v>3015.98</v>
      </c>
    </row>
    <row r="278" spans="1:4" ht="24.95" customHeight="1" x14ac:dyDescent="0.2">
      <c r="A278" s="33">
        <v>2081000540</v>
      </c>
      <c r="B278" s="34" t="s">
        <v>1049</v>
      </c>
      <c r="C278" s="35" t="s">
        <v>775</v>
      </c>
      <c r="D278" s="64">
        <v>3316.72</v>
      </c>
    </row>
    <row r="279" spans="1:4" ht="24.95" customHeight="1" x14ac:dyDescent="0.2">
      <c r="A279" s="33">
        <v>2081000550</v>
      </c>
      <c r="B279" s="34" t="s">
        <v>1050</v>
      </c>
      <c r="C279" s="35" t="s">
        <v>775</v>
      </c>
      <c r="D279" s="64">
        <v>3659.46</v>
      </c>
    </row>
    <row r="280" spans="1:4" ht="24.95" customHeight="1" x14ac:dyDescent="0.2">
      <c r="A280" s="33">
        <v>2081000560</v>
      </c>
      <c r="B280" s="34" t="s">
        <v>1051</v>
      </c>
      <c r="C280" s="35" t="s">
        <v>775</v>
      </c>
      <c r="D280" s="64">
        <v>3926.24</v>
      </c>
    </row>
    <row r="281" spans="1:4" ht="24.95" customHeight="1" x14ac:dyDescent="0.2">
      <c r="A281" s="33">
        <v>2081000570</v>
      </c>
      <c r="B281" s="34" t="s">
        <v>1052</v>
      </c>
      <c r="C281" s="35" t="s">
        <v>775</v>
      </c>
      <c r="D281" s="64">
        <v>4195.83</v>
      </c>
    </row>
    <row r="282" spans="1:4" ht="24.95" customHeight="1" x14ac:dyDescent="0.2">
      <c r="A282" s="33">
        <v>2081000580</v>
      </c>
      <c r="B282" s="34" t="s">
        <v>1053</v>
      </c>
      <c r="C282" s="35" t="s">
        <v>775</v>
      </c>
      <c r="D282" s="64">
        <v>4584.9399999999996</v>
      </c>
    </row>
    <row r="283" spans="1:4" ht="24.95" customHeight="1" x14ac:dyDescent="0.2">
      <c r="A283" s="33">
        <v>2081000590</v>
      </c>
      <c r="B283" s="34" t="s">
        <v>1054</v>
      </c>
      <c r="C283" s="35" t="s">
        <v>775</v>
      </c>
      <c r="D283" s="64">
        <v>5006.5</v>
      </c>
    </row>
    <row r="284" spans="1:4" ht="24.95" customHeight="1" x14ac:dyDescent="0.2">
      <c r="A284" s="33">
        <v>2081000600</v>
      </c>
      <c r="B284" s="34" t="s">
        <v>1055</v>
      </c>
      <c r="C284" s="35" t="s">
        <v>775</v>
      </c>
      <c r="D284" s="64">
        <v>5455.11</v>
      </c>
    </row>
    <row r="285" spans="1:4" ht="24.95" customHeight="1" x14ac:dyDescent="0.2">
      <c r="A285" s="33">
        <v>2081000610</v>
      </c>
      <c r="B285" s="34" t="s">
        <v>1056</v>
      </c>
      <c r="C285" s="35" t="s">
        <v>775</v>
      </c>
      <c r="D285" s="64">
        <v>6007.83</v>
      </c>
    </row>
    <row r="286" spans="1:4" ht="24.95" customHeight="1" x14ac:dyDescent="0.2">
      <c r="A286" s="33">
        <v>2081000710</v>
      </c>
      <c r="B286" s="34" t="s">
        <v>1057</v>
      </c>
      <c r="C286" s="35" t="s">
        <v>775</v>
      </c>
      <c r="D286" s="64">
        <v>1594.76</v>
      </c>
    </row>
    <row r="287" spans="1:4" ht="24.95" customHeight="1" x14ac:dyDescent="0.2">
      <c r="A287" s="33">
        <v>2081000720</v>
      </c>
      <c r="B287" s="34" t="s">
        <v>1058</v>
      </c>
      <c r="C287" s="35" t="s">
        <v>775</v>
      </c>
      <c r="D287" s="64">
        <v>2607.1799999999998</v>
      </c>
    </row>
    <row r="288" spans="1:4" ht="24.95" customHeight="1" x14ac:dyDescent="0.2">
      <c r="A288" s="33">
        <v>2081000730</v>
      </c>
      <c r="B288" s="34" t="s">
        <v>1059</v>
      </c>
      <c r="C288" s="35" t="s">
        <v>775</v>
      </c>
      <c r="D288" s="64">
        <v>2907.92</v>
      </c>
    </row>
    <row r="289" spans="1:4" ht="24.95" customHeight="1" x14ac:dyDescent="0.2">
      <c r="A289" s="33">
        <v>2081000740</v>
      </c>
      <c r="B289" s="34" t="s">
        <v>1060</v>
      </c>
      <c r="C289" s="35" t="s">
        <v>775</v>
      </c>
      <c r="D289" s="64">
        <v>3208.66</v>
      </c>
    </row>
    <row r="290" spans="1:4" ht="24.95" customHeight="1" x14ac:dyDescent="0.2">
      <c r="A290" s="33">
        <v>2081000750</v>
      </c>
      <c r="B290" s="34" t="s">
        <v>1061</v>
      </c>
      <c r="C290" s="35" t="s">
        <v>775</v>
      </c>
      <c r="D290" s="64">
        <v>3531.73</v>
      </c>
    </row>
    <row r="291" spans="1:4" ht="24.95" customHeight="1" x14ac:dyDescent="0.2">
      <c r="A291" s="33">
        <v>2081000760</v>
      </c>
      <c r="B291" s="34" t="s">
        <v>1062</v>
      </c>
      <c r="C291" s="35" t="s">
        <v>775</v>
      </c>
      <c r="D291" s="64">
        <v>3798.51</v>
      </c>
    </row>
    <row r="292" spans="1:4" ht="24.95" customHeight="1" x14ac:dyDescent="0.2">
      <c r="A292" s="33">
        <v>2081000770</v>
      </c>
      <c r="B292" s="34" t="s">
        <v>1063</v>
      </c>
      <c r="C292" s="35" t="s">
        <v>775</v>
      </c>
      <c r="D292" s="64">
        <v>4068.1</v>
      </c>
    </row>
    <row r="293" spans="1:4" ht="24.95" customHeight="1" x14ac:dyDescent="0.2">
      <c r="A293" s="33">
        <v>2081000780</v>
      </c>
      <c r="B293" s="34" t="s">
        <v>1064</v>
      </c>
      <c r="C293" s="35" t="s">
        <v>775</v>
      </c>
      <c r="D293" s="64">
        <v>4390.04</v>
      </c>
    </row>
    <row r="294" spans="1:4" ht="24.95" customHeight="1" x14ac:dyDescent="0.2">
      <c r="A294" s="33">
        <v>2081000790</v>
      </c>
      <c r="B294" s="34" t="s">
        <v>1065</v>
      </c>
      <c r="C294" s="35" t="s">
        <v>775</v>
      </c>
      <c r="D294" s="64">
        <v>4757.09</v>
      </c>
    </row>
    <row r="295" spans="1:4" ht="24.95" customHeight="1" x14ac:dyDescent="0.2">
      <c r="A295" s="33">
        <v>2081000800</v>
      </c>
      <c r="B295" s="34" t="s">
        <v>1066</v>
      </c>
      <c r="C295" s="35" t="s">
        <v>775</v>
      </c>
      <c r="D295" s="64">
        <v>5130.26</v>
      </c>
    </row>
    <row r="296" spans="1:4" ht="24.95" customHeight="1" x14ac:dyDescent="0.2">
      <c r="A296" s="33">
        <v>2081000810</v>
      </c>
      <c r="B296" s="34" t="s">
        <v>1067</v>
      </c>
      <c r="C296" s="35" t="s">
        <v>775</v>
      </c>
      <c r="D296" s="64">
        <v>5560.98</v>
      </c>
    </row>
    <row r="297" spans="1:4" ht="24.95" customHeight="1" x14ac:dyDescent="0.2">
      <c r="A297" s="73" t="s">
        <v>1068</v>
      </c>
      <c r="B297" s="71"/>
      <c r="C297" s="71"/>
      <c r="D297" s="72"/>
    </row>
    <row r="298" spans="1:4" ht="24.95" customHeight="1" x14ac:dyDescent="0.2">
      <c r="A298" s="33">
        <v>2090100010</v>
      </c>
      <c r="B298" s="34" t="s">
        <v>1069</v>
      </c>
      <c r="C298" s="35" t="s">
        <v>742</v>
      </c>
      <c r="D298" s="63">
        <v>142.77000000000001</v>
      </c>
    </row>
    <row r="299" spans="1:4" ht="24.95" customHeight="1" x14ac:dyDescent="0.2">
      <c r="A299" s="33">
        <v>2090100020</v>
      </c>
      <c r="B299" s="34" t="s">
        <v>1070</v>
      </c>
      <c r="C299" s="35" t="s">
        <v>742</v>
      </c>
      <c r="D299" s="63">
        <v>246.47</v>
      </c>
    </row>
    <row r="300" spans="1:4" ht="24.95" customHeight="1" x14ac:dyDescent="0.2">
      <c r="A300" s="33">
        <v>2090100030</v>
      </c>
      <c r="B300" s="34" t="s">
        <v>1071</v>
      </c>
      <c r="C300" s="35" t="s">
        <v>742</v>
      </c>
      <c r="D300" s="63">
        <v>51.82</v>
      </c>
    </row>
    <row r="301" spans="1:4" ht="24.95" customHeight="1" x14ac:dyDescent="0.2">
      <c r="A301" s="33">
        <v>2090100040</v>
      </c>
      <c r="B301" s="34" t="s">
        <v>1072</v>
      </c>
      <c r="C301" s="35" t="s">
        <v>742</v>
      </c>
      <c r="D301" s="63">
        <v>91.76</v>
      </c>
    </row>
    <row r="302" spans="1:4" ht="24.95" customHeight="1" x14ac:dyDescent="0.2">
      <c r="A302" s="33">
        <v>2090100050</v>
      </c>
      <c r="B302" s="34" t="s">
        <v>1073</v>
      </c>
      <c r="C302" s="35" t="s">
        <v>742</v>
      </c>
      <c r="D302" s="63">
        <v>35.08</v>
      </c>
    </row>
    <row r="303" spans="1:4" ht="24.95" customHeight="1" x14ac:dyDescent="0.2">
      <c r="A303" s="33">
        <v>2090100060</v>
      </c>
      <c r="B303" s="34" t="s">
        <v>1074</v>
      </c>
      <c r="C303" s="35" t="s">
        <v>742</v>
      </c>
      <c r="D303" s="63">
        <v>40.43</v>
      </c>
    </row>
    <row r="304" spans="1:4" ht="24.95" customHeight="1" x14ac:dyDescent="0.2">
      <c r="A304" s="33">
        <v>2090100070</v>
      </c>
      <c r="B304" s="34" t="s">
        <v>1075</v>
      </c>
      <c r="C304" s="35" t="s">
        <v>742</v>
      </c>
      <c r="D304" s="63">
        <v>52.92</v>
      </c>
    </row>
    <row r="305" spans="1:4" ht="24.95" customHeight="1" x14ac:dyDescent="0.2">
      <c r="A305" s="33">
        <v>2090100080</v>
      </c>
      <c r="B305" s="34" t="s">
        <v>1076</v>
      </c>
      <c r="C305" s="35" t="s">
        <v>742</v>
      </c>
      <c r="D305" s="63">
        <v>33.409999999999997</v>
      </c>
    </row>
    <row r="306" spans="1:4" ht="24.95" customHeight="1" x14ac:dyDescent="0.2">
      <c r="A306" s="33">
        <v>2090100090</v>
      </c>
      <c r="B306" s="34" t="s">
        <v>1077</v>
      </c>
      <c r="C306" s="35" t="s">
        <v>742</v>
      </c>
      <c r="D306" s="63">
        <v>43.1</v>
      </c>
    </row>
    <row r="307" spans="1:4" ht="24.95" customHeight="1" x14ac:dyDescent="0.2">
      <c r="A307" s="33">
        <v>2090100100</v>
      </c>
      <c r="B307" s="34" t="s">
        <v>1078</v>
      </c>
      <c r="C307" s="35" t="s">
        <v>742</v>
      </c>
      <c r="D307" s="63">
        <v>54.26</v>
      </c>
    </row>
    <row r="308" spans="1:4" ht="24.95" customHeight="1" x14ac:dyDescent="0.2">
      <c r="A308" s="33">
        <v>2090100140</v>
      </c>
      <c r="B308" s="34" t="s">
        <v>1079</v>
      </c>
      <c r="C308" s="35" t="s">
        <v>742</v>
      </c>
      <c r="D308" s="63">
        <v>39.79</v>
      </c>
    </row>
    <row r="309" spans="1:4" ht="24.95" customHeight="1" x14ac:dyDescent="0.2">
      <c r="A309" s="33">
        <v>2090100150</v>
      </c>
      <c r="B309" s="34" t="s">
        <v>1080</v>
      </c>
      <c r="C309" s="35" t="s">
        <v>742</v>
      </c>
      <c r="D309" s="63">
        <v>54.73</v>
      </c>
    </row>
    <row r="310" spans="1:4" ht="24.95" customHeight="1" x14ac:dyDescent="0.2">
      <c r="A310" s="33">
        <v>2090100160</v>
      </c>
      <c r="B310" s="34" t="s">
        <v>1081</v>
      </c>
      <c r="C310" s="35" t="s">
        <v>742</v>
      </c>
      <c r="D310" s="63">
        <v>69.08</v>
      </c>
    </row>
    <row r="311" spans="1:4" ht="24.95" customHeight="1" x14ac:dyDescent="0.2">
      <c r="A311" s="33">
        <v>2090100170</v>
      </c>
      <c r="B311" s="34" t="s">
        <v>1082</v>
      </c>
      <c r="C311" s="35" t="s">
        <v>742</v>
      </c>
      <c r="D311" s="63">
        <v>35.36</v>
      </c>
    </row>
    <row r="312" spans="1:4" ht="24.95" customHeight="1" x14ac:dyDescent="0.2">
      <c r="A312" s="33">
        <v>2090100180</v>
      </c>
      <c r="B312" s="34" t="s">
        <v>1083</v>
      </c>
      <c r="C312" s="35" t="s">
        <v>742</v>
      </c>
      <c r="D312" s="63">
        <v>45.83</v>
      </c>
    </row>
    <row r="313" spans="1:4" ht="24.95" customHeight="1" x14ac:dyDescent="0.2">
      <c r="A313" s="33">
        <v>2090100190</v>
      </c>
      <c r="B313" s="34" t="s">
        <v>1084</v>
      </c>
      <c r="C313" s="35" t="s">
        <v>742</v>
      </c>
      <c r="D313" s="63">
        <v>61.54</v>
      </c>
    </row>
    <row r="314" spans="1:4" ht="24.95" customHeight="1" x14ac:dyDescent="0.2">
      <c r="A314" s="33">
        <v>2090100200</v>
      </c>
      <c r="B314" s="34" t="s">
        <v>1085</v>
      </c>
      <c r="C314" s="35" t="s">
        <v>742</v>
      </c>
      <c r="D314" s="63">
        <v>36.700000000000003</v>
      </c>
    </row>
    <row r="315" spans="1:4" ht="24.95" customHeight="1" x14ac:dyDescent="0.2">
      <c r="A315" s="33">
        <v>2090100180</v>
      </c>
      <c r="B315" s="34" t="s">
        <v>1086</v>
      </c>
      <c r="C315" s="35" t="s">
        <v>742</v>
      </c>
      <c r="D315" s="63">
        <v>45.83</v>
      </c>
    </row>
    <row r="316" spans="1:4" ht="24.95" customHeight="1" x14ac:dyDescent="0.2">
      <c r="A316" s="33">
        <v>2090100220</v>
      </c>
      <c r="B316" s="34" t="s">
        <v>1087</v>
      </c>
      <c r="C316" s="35" t="s">
        <v>742</v>
      </c>
      <c r="D316" s="63">
        <v>62.28</v>
      </c>
    </row>
    <row r="317" spans="1:4" ht="24.95" customHeight="1" x14ac:dyDescent="0.2">
      <c r="A317" s="33">
        <v>2090100225</v>
      </c>
      <c r="B317" s="34" t="s">
        <v>1088</v>
      </c>
      <c r="C317" s="35" t="s">
        <v>742</v>
      </c>
      <c r="D317" s="63">
        <v>62.32</v>
      </c>
    </row>
    <row r="318" spans="1:4" ht="24.95" customHeight="1" x14ac:dyDescent="0.2">
      <c r="A318" s="33">
        <v>2090100240</v>
      </c>
      <c r="B318" s="34" t="s">
        <v>1089</v>
      </c>
      <c r="C318" s="35" t="s">
        <v>742</v>
      </c>
      <c r="D318" s="63">
        <v>71.08</v>
      </c>
    </row>
    <row r="319" spans="1:4" ht="24.95" customHeight="1" x14ac:dyDescent="0.2">
      <c r="A319" s="33">
        <v>2090100250</v>
      </c>
      <c r="B319" s="34" t="s">
        <v>1090</v>
      </c>
      <c r="C319" s="35" t="s">
        <v>742</v>
      </c>
      <c r="D319" s="63">
        <v>80.05</v>
      </c>
    </row>
    <row r="320" spans="1:4" ht="24.95" customHeight="1" x14ac:dyDescent="0.2">
      <c r="A320" s="33">
        <v>2090100260</v>
      </c>
      <c r="B320" s="34" t="s">
        <v>1091</v>
      </c>
      <c r="C320" s="35" t="s">
        <v>742</v>
      </c>
      <c r="D320" s="63">
        <v>351.96</v>
      </c>
    </row>
    <row r="321" spans="1:4" ht="24.95" customHeight="1" x14ac:dyDescent="0.2">
      <c r="A321" s="33">
        <v>2090100270</v>
      </c>
      <c r="B321" s="34" t="s">
        <v>1092</v>
      </c>
      <c r="C321" s="35" t="s">
        <v>742</v>
      </c>
      <c r="D321" s="63">
        <v>61.93</v>
      </c>
    </row>
    <row r="322" spans="1:4" ht="24.95" customHeight="1" x14ac:dyDescent="0.2">
      <c r="A322" s="33">
        <v>2090100290</v>
      </c>
      <c r="B322" s="34" t="s">
        <v>1093</v>
      </c>
      <c r="C322" s="35" t="s">
        <v>742</v>
      </c>
      <c r="D322" s="63">
        <v>103.05</v>
      </c>
    </row>
    <row r="323" spans="1:4" ht="24.95" customHeight="1" x14ac:dyDescent="0.2">
      <c r="A323" s="33">
        <v>2090100320</v>
      </c>
      <c r="B323" s="34" t="s">
        <v>1094</v>
      </c>
      <c r="C323" s="35" t="s">
        <v>742</v>
      </c>
      <c r="D323" s="63">
        <v>300.70999999999998</v>
      </c>
    </row>
    <row r="324" spans="1:4" ht="24.95" customHeight="1" x14ac:dyDescent="0.2">
      <c r="A324" s="33">
        <v>2090100325</v>
      </c>
      <c r="B324" s="34" t="s">
        <v>1095</v>
      </c>
      <c r="C324" s="35" t="s">
        <v>742</v>
      </c>
      <c r="D324" s="63">
        <v>111.83</v>
      </c>
    </row>
    <row r="325" spans="1:4" ht="24.95" customHeight="1" x14ac:dyDescent="0.2">
      <c r="A325" s="33">
        <v>2090100355</v>
      </c>
      <c r="B325" s="34" t="s">
        <v>1096</v>
      </c>
      <c r="C325" s="35" t="s">
        <v>742</v>
      </c>
      <c r="D325" s="63">
        <v>209.96</v>
      </c>
    </row>
    <row r="326" spans="1:4" ht="24.95" customHeight="1" x14ac:dyDescent="0.2">
      <c r="A326" s="33">
        <v>2090100360</v>
      </c>
      <c r="B326" s="34" t="s">
        <v>1097</v>
      </c>
      <c r="C326" s="35" t="s">
        <v>742</v>
      </c>
      <c r="D326" s="63">
        <v>153.75</v>
      </c>
    </row>
    <row r="327" spans="1:4" ht="24.95" customHeight="1" x14ac:dyDescent="0.2">
      <c r="A327" s="33">
        <v>2090100370</v>
      </c>
      <c r="B327" s="34" t="s">
        <v>1098</v>
      </c>
      <c r="C327" s="35" t="s">
        <v>742</v>
      </c>
      <c r="D327" s="63">
        <v>115.45</v>
      </c>
    </row>
    <row r="328" spans="1:4" ht="24.95" customHeight="1" x14ac:dyDescent="0.2">
      <c r="A328" s="33">
        <v>2090100375</v>
      </c>
      <c r="B328" s="34" t="s">
        <v>1099</v>
      </c>
      <c r="C328" s="35" t="s">
        <v>742</v>
      </c>
      <c r="D328" s="63">
        <v>71.069999999999993</v>
      </c>
    </row>
    <row r="329" spans="1:4" ht="24.95" customHeight="1" x14ac:dyDescent="0.2">
      <c r="A329" s="33">
        <v>2090100380</v>
      </c>
      <c r="B329" s="34" t="s">
        <v>1100</v>
      </c>
      <c r="C329" s="35" t="s">
        <v>742</v>
      </c>
      <c r="D329" s="63">
        <v>110.65</v>
      </c>
    </row>
    <row r="330" spans="1:4" ht="24.95" customHeight="1" x14ac:dyDescent="0.2">
      <c r="A330" s="33">
        <v>2090100385</v>
      </c>
      <c r="B330" s="34" t="s">
        <v>1101</v>
      </c>
      <c r="C330" s="35" t="s">
        <v>742</v>
      </c>
      <c r="D330" s="63">
        <v>40.479999999999997</v>
      </c>
    </row>
    <row r="331" spans="1:4" ht="24.95" customHeight="1" x14ac:dyDescent="0.2">
      <c r="A331" s="33">
        <v>2090100390</v>
      </c>
      <c r="B331" s="34" t="s">
        <v>1102</v>
      </c>
      <c r="C331" s="35" t="s">
        <v>742</v>
      </c>
      <c r="D331" s="63">
        <v>122.25</v>
      </c>
    </row>
    <row r="332" spans="1:4" ht="24.95" customHeight="1" x14ac:dyDescent="0.2">
      <c r="A332" s="33">
        <v>2090100400</v>
      </c>
      <c r="B332" s="34" t="s">
        <v>1103</v>
      </c>
      <c r="C332" s="35" t="s">
        <v>742</v>
      </c>
      <c r="D332" s="63">
        <v>52.15</v>
      </c>
    </row>
    <row r="333" spans="1:4" ht="24.95" customHeight="1" x14ac:dyDescent="0.2">
      <c r="A333" s="33">
        <v>2090100410</v>
      </c>
      <c r="B333" s="34" t="s">
        <v>1104</v>
      </c>
      <c r="C333" s="35" t="s">
        <v>742</v>
      </c>
      <c r="D333" s="63">
        <v>147.46</v>
      </c>
    </row>
    <row r="334" spans="1:4" ht="24.95" customHeight="1" x14ac:dyDescent="0.2">
      <c r="A334" s="33">
        <v>2090100420</v>
      </c>
      <c r="B334" s="34" t="s">
        <v>1105</v>
      </c>
      <c r="C334" s="35" t="s">
        <v>742</v>
      </c>
      <c r="D334" s="63">
        <v>104.81</v>
      </c>
    </row>
    <row r="335" spans="1:4" ht="24.95" customHeight="1" x14ac:dyDescent="0.2">
      <c r="A335" s="33">
        <v>2090100430</v>
      </c>
      <c r="B335" s="34" t="s">
        <v>1106</v>
      </c>
      <c r="C335" s="35" t="s">
        <v>742</v>
      </c>
      <c r="D335" s="63">
        <v>162.19</v>
      </c>
    </row>
    <row r="336" spans="1:4" ht="24.95" customHeight="1" x14ac:dyDescent="0.2">
      <c r="A336" s="33">
        <v>2090100440</v>
      </c>
      <c r="B336" s="34" t="s">
        <v>1107</v>
      </c>
      <c r="C336" s="35" t="s">
        <v>742</v>
      </c>
      <c r="D336" s="63">
        <v>118.76</v>
      </c>
    </row>
    <row r="337" spans="1:4" ht="24.95" customHeight="1" x14ac:dyDescent="0.2">
      <c r="A337" s="33">
        <v>2090100446</v>
      </c>
      <c r="B337" s="34" t="s">
        <v>1108</v>
      </c>
      <c r="C337" s="35" t="s">
        <v>742</v>
      </c>
      <c r="D337" s="63">
        <v>111.13</v>
      </c>
    </row>
    <row r="338" spans="1:4" ht="24.95" customHeight="1" x14ac:dyDescent="0.2">
      <c r="A338" s="33">
        <v>2090100470</v>
      </c>
      <c r="B338" s="34" t="s">
        <v>1109</v>
      </c>
      <c r="C338" s="35" t="s">
        <v>742</v>
      </c>
      <c r="D338" s="63">
        <v>297.83999999999997</v>
      </c>
    </row>
    <row r="339" spans="1:4" ht="24.95" customHeight="1" x14ac:dyDescent="0.2">
      <c r="A339" s="33">
        <v>2090100480</v>
      </c>
      <c r="B339" s="34" t="s">
        <v>1110</v>
      </c>
      <c r="C339" s="35" t="s">
        <v>742</v>
      </c>
      <c r="D339" s="63">
        <v>638.08000000000004</v>
      </c>
    </row>
    <row r="340" spans="1:4" ht="24.95" customHeight="1" x14ac:dyDescent="0.2">
      <c r="A340" s="33">
        <v>2090100485</v>
      </c>
      <c r="B340" s="34" t="s">
        <v>1111</v>
      </c>
      <c r="C340" s="35" t="s">
        <v>742</v>
      </c>
      <c r="D340" s="63">
        <v>745.12</v>
      </c>
    </row>
    <row r="341" spans="1:4" ht="24.95" customHeight="1" x14ac:dyDescent="0.2">
      <c r="A341" s="33">
        <v>2090100490</v>
      </c>
      <c r="B341" s="34" t="s">
        <v>1112</v>
      </c>
      <c r="C341" s="35" t="s">
        <v>742</v>
      </c>
      <c r="D341" s="63">
        <v>21.78</v>
      </c>
    </row>
    <row r="342" spans="1:4" ht="24.95" customHeight="1" x14ac:dyDescent="0.2">
      <c r="A342" s="33">
        <v>2090100520</v>
      </c>
      <c r="B342" s="34" t="s">
        <v>1113</v>
      </c>
      <c r="C342" s="35" t="s">
        <v>742</v>
      </c>
      <c r="D342" s="63">
        <v>391.53</v>
      </c>
    </row>
    <row r="343" spans="1:4" ht="24.95" customHeight="1" x14ac:dyDescent="0.2">
      <c r="A343" s="33">
        <v>2090100522</v>
      </c>
      <c r="B343" s="34" t="s">
        <v>1114</v>
      </c>
      <c r="C343" s="35" t="s">
        <v>742</v>
      </c>
      <c r="D343" s="63">
        <v>546.83000000000004</v>
      </c>
    </row>
    <row r="344" spans="1:4" ht="24.95" customHeight="1" x14ac:dyDescent="0.2">
      <c r="A344" s="33">
        <v>2090100530</v>
      </c>
      <c r="B344" s="34" t="s">
        <v>1115</v>
      </c>
      <c r="C344" s="35" t="s">
        <v>742</v>
      </c>
      <c r="D344" s="63">
        <v>456.27</v>
      </c>
    </row>
    <row r="345" spans="1:4" ht="24.95" customHeight="1" x14ac:dyDescent="0.2">
      <c r="A345" s="33">
        <v>2090100540</v>
      </c>
      <c r="B345" s="34" t="s">
        <v>1116</v>
      </c>
      <c r="C345" s="35" t="s">
        <v>742</v>
      </c>
      <c r="D345" s="63">
        <v>849.56</v>
      </c>
    </row>
    <row r="346" spans="1:4" ht="24.95" customHeight="1" x14ac:dyDescent="0.2">
      <c r="A346" s="33">
        <v>2090100550</v>
      </c>
      <c r="B346" s="34" t="s">
        <v>1117</v>
      </c>
      <c r="C346" s="35" t="s">
        <v>742</v>
      </c>
      <c r="D346" s="63">
        <v>328.13</v>
      </c>
    </row>
    <row r="347" spans="1:4" ht="24.95" customHeight="1" x14ac:dyDescent="0.2">
      <c r="A347" s="33">
        <v>2090100560</v>
      </c>
      <c r="B347" s="34" t="s">
        <v>1118</v>
      </c>
      <c r="C347" s="35" t="s">
        <v>742</v>
      </c>
      <c r="D347" s="63">
        <v>246.8</v>
      </c>
    </row>
    <row r="348" spans="1:4" ht="24.95" customHeight="1" x14ac:dyDescent="0.2">
      <c r="A348" s="33">
        <v>2090100580</v>
      </c>
      <c r="B348" s="34" t="s">
        <v>1119</v>
      </c>
      <c r="C348" s="35" t="s">
        <v>742</v>
      </c>
      <c r="D348" s="63">
        <v>262.27</v>
      </c>
    </row>
    <row r="349" spans="1:4" ht="24.95" customHeight="1" x14ac:dyDescent="0.2">
      <c r="A349" s="33">
        <v>2090100590</v>
      </c>
      <c r="B349" s="34" t="s">
        <v>1120</v>
      </c>
      <c r="C349" s="35" t="s">
        <v>742</v>
      </c>
      <c r="D349" s="63">
        <v>262.27</v>
      </c>
    </row>
    <row r="350" spans="1:4" ht="24.95" customHeight="1" x14ac:dyDescent="0.2">
      <c r="A350" s="33">
        <v>2090100600</v>
      </c>
      <c r="B350" s="34" t="s">
        <v>1121</v>
      </c>
      <c r="C350" s="35" t="s">
        <v>742</v>
      </c>
      <c r="D350" s="63">
        <v>109.59</v>
      </c>
    </row>
    <row r="351" spans="1:4" ht="24.95" customHeight="1" x14ac:dyDescent="0.2">
      <c r="A351" s="33">
        <v>2090100610</v>
      </c>
      <c r="B351" s="34" t="s">
        <v>1122</v>
      </c>
      <c r="C351" s="35" t="s">
        <v>742</v>
      </c>
      <c r="D351" s="63">
        <v>131.71</v>
      </c>
    </row>
    <row r="352" spans="1:4" ht="24.95" customHeight="1" x14ac:dyDescent="0.2">
      <c r="A352" s="33">
        <v>2090100611</v>
      </c>
      <c r="B352" s="34" t="s">
        <v>1123</v>
      </c>
      <c r="C352" s="35" t="s">
        <v>742</v>
      </c>
      <c r="D352" s="63">
        <v>172.25</v>
      </c>
    </row>
    <row r="353" spans="1:4" ht="24.95" customHeight="1" x14ac:dyDescent="0.2">
      <c r="A353" s="33">
        <v>2090100640</v>
      </c>
      <c r="B353" s="34" t="s">
        <v>1124</v>
      </c>
      <c r="C353" s="35" t="s">
        <v>742</v>
      </c>
      <c r="D353" s="63">
        <v>132.85</v>
      </c>
    </row>
    <row r="354" spans="1:4" ht="24.95" customHeight="1" x14ac:dyDescent="0.2">
      <c r="A354" s="33">
        <v>2090100760</v>
      </c>
      <c r="B354" s="34" t="s">
        <v>1125</v>
      </c>
      <c r="C354" s="35" t="s">
        <v>779</v>
      </c>
      <c r="D354" s="63">
        <v>169.19</v>
      </c>
    </row>
    <row r="355" spans="1:4" ht="24.95" customHeight="1" x14ac:dyDescent="0.2">
      <c r="A355" s="33">
        <v>2090100770</v>
      </c>
      <c r="B355" s="34" t="s">
        <v>1126</v>
      </c>
      <c r="C355" s="35" t="s">
        <v>779</v>
      </c>
      <c r="D355" s="63">
        <v>185.09</v>
      </c>
    </row>
    <row r="356" spans="1:4" ht="24.95" customHeight="1" x14ac:dyDescent="0.2">
      <c r="A356" s="33">
        <v>2090100780</v>
      </c>
      <c r="B356" s="34" t="s">
        <v>1127</v>
      </c>
      <c r="C356" s="35" t="s">
        <v>779</v>
      </c>
      <c r="D356" s="63">
        <v>200.08</v>
      </c>
    </row>
    <row r="357" spans="1:4" ht="24.95" customHeight="1" x14ac:dyDescent="0.2">
      <c r="A357" s="33">
        <v>2090100790</v>
      </c>
      <c r="B357" s="34" t="s">
        <v>1128</v>
      </c>
      <c r="C357" s="35" t="s">
        <v>779</v>
      </c>
      <c r="D357" s="63">
        <v>217.13</v>
      </c>
    </row>
    <row r="358" spans="1:4" ht="24.95" customHeight="1" x14ac:dyDescent="0.2">
      <c r="A358" s="33">
        <v>2090100800</v>
      </c>
      <c r="B358" s="34" t="s">
        <v>1129</v>
      </c>
      <c r="C358" s="35" t="s">
        <v>779</v>
      </c>
      <c r="D358" s="63">
        <v>259.82</v>
      </c>
    </row>
    <row r="359" spans="1:4" ht="24.95" customHeight="1" x14ac:dyDescent="0.2">
      <c r="A359" s="73" t="s">
        <v>1130</v>
      </c>
      <c r="B359" s="71"/>
      <c r="C359" s="71"/>
      <c r="D359" s="72"/>
    </row>
    <row r="360" spans="1:4" ht="24.95" customHeight="1" x14ac:dyDescent="0.2">
      <c r="A360" s="33">
        <v>2100100010</v>
      </c>
      <c r="B360" s="34" t="s">
        <v>1131</v>
      </c>
      <c r="C360" s="35" t="s">
        <v>742</v>
      </c>
      <c r="D360" s="63">
        <v>118.69</v>
      </c>
    </row>
    <row r="361" spans="1:4" ht="24.95" customHeight="1" x14ac:dyDescent="0.2">
      <c r="A361" s="33">
        <v>2100100020</v>
      </c>
      <c r="B361" s="34" t="s">
        <v>1132</v>
      </c>
      <c r="C361" s="35" t="s">
        <v>742</v>
      </c>
      <c r="D361" s="63">
        <v>102.7</v>
      </c>
    </row>
    <row r="362" spans="1:4" ht="24.95" customHeight="1" x14ac:dyDescent="0.2">
      <c r="A362" s="33">
        <v>2100100030</v>
      </c>
      <c r="B362" s="34" t="s">
        <v>1133</v>
      </c>
      <c r="C362" s="35" t="s">
        <v>742</v>
      </c>
      <c r="D362" s="63">
        <v>68.319999999999993</v>
      </c>
    </row>
    <row r="363" spans="1:4" ht="24.95" customHeight="1" x14ac:dyDescent="0.2">
      <c r="A363" s="33">
        <v>2100100040</v>
      </c>
      <c r="B363" s="34" t="s">
        <v>1134</v>
      </c>
      <c r="C363" s="35" t="s">
        <v>742</v>
      </c>
      <c r="D363" s="63">
        <v>77.86</v>
      </c>
    </row>
    <row r="364" spans="1:4" ht="24.95" customHeight="1" x14ac:dyDescent="0.2">
      <c r="A364" s="33">
        <v>2100100070</v>
      </c>
      <c r="B364" s="34" t="s">
        <v>1135</v>
      </c>
      <c r="C364" s="35" t="s">
        <v>779</v>
      </c>
      <c r="D364" s="63">
        <v>163.13999999999999</v>
      </c>
    </row>
    <row r="365" spans="1:4" ht="24.95" customHeight="1" x14ac:dyDescent="0.2">
      <c r="A365" s="33">
        <v>2100100071</v>
      </c>
      <c r="B365" s="34" t="s">
        <v>1136</v>
      </c>
      <c r="C365" s="35" t="s">
        <v>742</v>
      </c>
      <c r="D365" s="63">
        <v>343.8</v>
      </c>
    </row>
    <row r="366" spans="1:4" ht="24.95" customHeight="1" x14ac:dyDescent="0.2">
      <c r="A366" s="33">
        <v>2100100079</v>
      </c>
      <c r="B366" s="34" t="s">
        <v>1137</v>
      </c>
      <c r="C366" s="35" t="s">
        <v>779</v>
      </c>
      <c r="D366" s="63">
        <v>289.2</v>
      </c>
    </row>
    <row r="367" spans="1:4" ht="24.95" customHeight="1" x14ac:dyDescent="0.2">
      <c r="A367" s="33">
        <v>2100100080</v>
      </c>
      <c r="B367" s="34" t="s">
        <v>1138</v>
      </c>
      <c r="C367" s="35" t="s">
        <v>742</v>
      </c>
      <c r="D367" s="63">
        <v>72.260000000000005</v>
      </c>
    </row>
    <row r="368" spans="1:4" ht="24.95" customHeight="1" x14ac:dyDescent="0.2">
      <c r="A368" s="33">
        <v>2100100100</v>
      </c>
      <c r="B368" s="34" t="s">
        <v>1139</v>
      </c>
      <c r="C368" s="35" t="s">
        <v>742</v>
      </c>
      <c r="D368" s="63">
        <v>67.569999999999993</v>
      </c>
    </row>
    <row r="369" spans="1:4" ht="24.95" customHeight="1" x14ac:dyDescent="0.2">
      <c r="A369" s="33">
        <v>2100100105</v>
      </c>
      <c r="B369" s="34" t="s">
        <v>1140</v>
      </c>
      <c r="C369" s="35" t="s">
        <v>742</v>
      </c>
      <c r="D369" s="63">
        <v>52.82</v>
      </c>
    </row>
    <row r="370" spans="1:4" ht="24.95" customHeight="1" x14ac:dyDescent="0.2">
      <c r="A370" s="33">
        <v>2100100115</v>
      </c>
      <c r="B370" s="34" t="s">
        <v>1141</v>
      </c>
      <c r="C370" s="35" t="s">
        <v>742</v>
      </c>
      <c r="D370" s="63">
        <v>43.25</v>
      </c>
    </row>
    <row r="371" spans="1:4" ht="24.95" customHeight="1" x14ac:dyDescent="0.2">
      <c r="A371" s="33">
        <v>2100100125</v>
      </c>
      <c r="B371" s="34" t="s">
        <v>1142</v>
      </c>
      <c r="C371" s="35" t="s">
        <v>742</v>
      </c>
      <c r="D371" s="63">
        <v>51.03</v>
      </c>
    </row>
    <row r="372" spans="1:4" ht="24.95" customHeight="1" x14ac:dyDescent="0.2">
      <c r="A372" s="33">
        <v>2100100130</v>
      </c>
      <c r="B372" s="34" t="s">
        <v>1143</v>
      </c>
      <c r="C372" s="35" t="s">
        <v>742</v>
      </c>
      <c r="D372" s="63">
        <v>100.68</v>
      </c>
    </row>
    <row r="373" spans="1:4" ht="24.95" customHeight="1" x14ac:dyDescent="0.2">
      <c r="A373" s="33">
        <v>2100100140</v>
      </c>
      <c r="B373" s="34" t="s">
        <v>1144</v>
      </c>
      <c r="C373" s="35" t="s">
        <v>742</v>
      </c>
      <c r="D373" s="63">
        <v>58.17</v>
      </c>
    </row>
    <row r="374" spans="1:4" ht="24.95" customHeight="1" x14ac:dyDescent="0.2">
      <c r="A374" s="33">
        <v>2100100150</v>
      </c>
      <c r="B374" s="34" t="s">
        <v>1145</v>
      </c>
      <c r="C374" s="35" t="s">
        <v>742</v>
      </c>
      <c r="D374" s="63">
        <v>43.68</v>
      </c>
    </row>
    <row r="375" spans="1:4" ht="24.95" customHeight="1" x14ac:dyDescent="0.2">
      <c r="A375" s="33">
        <v>2100100151</v>
      </c>
      <c r="B375" s="34" t="s">
        <v>1146</v>
      </c>
      <c r="C375" s="35" t="s">
        <v>742</v>
      </c>
      <c r="D375" s="63">
        <v>163.29</v>
      </c>
    </row>
    <row r="376" spans="1:4" ht="24.95" customHeight="1" x14ac:dyDescent="0.2">
      <c r="A376" s="33">
        <v>2100100152</v>
      </c>
      <c r="B376" s="34" t="s">
        <v>1147</v>
      </c>
      <c r="C376" s="35" t="s">
        <v>742</v>
      </c>
      <c r="D376" s="63">
        <v>96.76</v>
      </c>
    </row>
    <row r="377" spans="1:4" ht="24.95" customHeight="1" x14ac:dyDescent="0.2">
      <c r="A377" s="33">
        <v>2100100160</v>
      </c>
      <c r="B377" s="34" t="s">
        <v>1148</v>
      </c>
      <c r="C377" s="35" t="s">
        <v>742</v>
      </c>
      <c r="D377" s="63">
        <v>59.8</v>
      </c>
    </row>
    <row r="378" spans="1:4" ht="24.95" customHeight="1" x14ac:dyDescent="0.2">
      <c r="A378" s="33">
        <v>2100100165</v>
      </c>
      <c r="B378" s="34" t="s">
        <v>1149</v>
      </c>
      <c r="C378" s="35" t="s">
        <v>742</v>
      </c>
      <c r="D378" s="63">
        <v>31.31</v>
      </c>
    </row>
    <row r="379" spans="1:4" ht="24.95" customHeight="1" x14ac:dyDescent="0.2">
      <c r="A379" s="33">
        <v>2100100170</v>
      </c>
      <c r="B379" s="34" t="s">
        <v>1150</v>
      </c>
      <c r="C379" s="35" t="s">
        <v>742</v>
      </c>
      <c r="D379" s="63">
        <v>23.38</v>
      </c>
    </row>
    <row r="380" spans="1:4" ht="24.95" customHeight="1" x14ac:dyDescent="0.2">
      <c r="A380" s="33">
        <v>2100100175</v>
      </c>
      <c r="B380" s="34" t="s">
        <v>1151</v>
      </c>
      <c r="C380" s="35" t="s">
        <v>742</v>
      </c>
      <c r="D380" s="63">
        <v>23.92</v>
      </c>
    </row>
    <row r="381" spans="1:4" ht="24.95" customHeight="1" x14ac:dyDescent="0.2">
      <c r="A381" s="33">
        <v>2100100185</v>
      </c>
      <c r="B381" s="34" t="s">
        <v>1152</v>
      </c>
      <c r="C381" s="35" t="s">
        <v>779</v>
      </c>
      <c r="D381" s="63">
        <v>58.37</v>
      </c>
    </row>
    <row r="382" spans="1:4" ht="24.95" customHeight="1" x14ac:dyDescent="0.2">
      <c r="A382" s="33">
        <v>2100100186</v>
      </c>
      <c r="B382" s="34" t="s">
        <v>1153</v>
      </c>
      <c r="C382" s="35" t="s">
        <v>742</v>
      </c>
      <c r="D382" s="63">
        <v>352.77</v>
      </c>
    </row>
    <row r="383" spans="1:4" ht="24.95" customHeight="1" x14ac:dyDescent="0.2">
      <c r="A383" s="33">
        <v>2100100190</v>
      </c>
      <c r="B383" s="34" t="s">
        <v>1154</v>
      </c>
      <c r="C383" s="35" t="s">
        <v>779</v>
      </c>
      <c r="D383" s="63">
        <v>2.02</v>
      </c>
    </row>
    <row r="384" spans="1:4" ht="24.95" customHeight="1" x14ac:dyDescent="0.2">
      <c r="A384" s="33">
        <v>2100100200</v>
      </c>
      <c r="B384" s="34" t="s">
        <v>1155</v>
      </c>
      <c r="C384" s="35" t="s">
        <v>779</v>
      </c>
      <c r="D384" s="63">
        <v>25.27</v>
      </c>
    </row>
    <row r="385" spans="1:4" ht="24.95" customHeight="1" x14ac:dyDescent="0.2">
      <c r="A385" s="33">
        <v>2100100205</v>
      </c>
      <c r="B385" s="34" t="s">
        <v>1156</v>
      </c>
      <c r="C385" s="35" t="s">
        <v>779</v>
      </c>
      <c r="D385" s="63">
        <v>33.22</v>
      </c>
    </row>
    <row r="386" spans="1:4" ht="24.95" customHeight="1" x14ac:dyDescent="0.2">
      <c r="A386" s="33">
        <v>2100100210</v>
      </c>
      <c r="B386" s="34" t="s">
        <v>1157</v>
      </c>
      <c r="C386" s="35" t="s">
        <v>779</v>
      </c>
      <c r="D386" s="63">
        <v>9.07</v>
      </c>
    </row>
    <row r="387" spans="1:4" ht="24.95" customHeight="1" x14ac:dyDescent="0.2">
      <c r="A387" s="33">
        <v>2100100219</v>
      </c>
      <c r="B387" s="34" t="s">
        <v>1158</v>
      </c>
      <c r="C387" s="35" t="s">
        <v>742</v>
      </c>
      <c r="D387" s="63">
        <v>12</v>
      </c>
    </row>
    <row r="388" spans="1:4" ht="24.95" customHeight="1" x14ac:dyDescent="0.2">
      <c r="A388" s="33">
        <v>2100100240</v>
      </c>
      <c r="B388" s="34" t="s">
        <v>1159</v>
      </c>
      <c r="C388" s="35" t="s">
        <v>779</v>
      </c>
      <c r="D388" s="63">
        <v>8.14</v>
      </c>
    </row>
    <row r="389" spans="1:4" ht="24.95" customHeight="1" x14ac:dyDescent="0.2">
      <c r="A389" s="33">
        <v>2100100252</v>
      </c>
      <c r="B389" s="34" t="s">
        <v>1160</v>
      </c>
      <c r="C389" s="35" t="s">
        <v>779</v>
      </c>
      <c r="D389" s="63">
        <v>10.77</v>
      </c>
    </row>
    <row r="390" spans="1:4" ht="24.95" customHeight="1" x14ac:dyDescent="0.2">
      <c r="A390" s="33">
        <v>2100100253</v>
      </c>
      <c r="B390" s="34" t="s">
        <v>1161</v>
      </c>
      <c r="C390" s="35" t="s">
        <v>779</v>
      </c>
      <c r="D390" s="63">
        <v>8.93</v>
      </c>
    </row>
    <row r="391" spans="1:4" ht="24.95" customHeight="1" x14ac:dyDescent="0.2">
      <c r="A391" s="33">
        <v>2100100255</v>
      </c>
      <c r="B391" s="34" t="s">
        <v>1162</v>
      </c>
      <c r="C391" s="35" t="s">
        <v>779</v>
      </c>
      <c r="D391" s="63">
        <v>32.89</v>
      </c>
    </row>
    <row r="392" spans="1:4" ht="24.95" customHeight="1" x14ac:dyDescent="0.2">
      <c r="A392" s="33">
        <v>2100100260</v>
      </c>
      <c r="B392" s="34" t="s">
        <v>1163</v>
      </c>
      <c r="C392" s="35" t="s">
        <v>742</v>
      </c>
      <c r="D392" s="63">
        <v>24.77</v>
      </c>
    </row>
    <row r="393" spans="1:4" ht="24.95" customHeight="1" x14ac:dyDescent="0.2">
      <c r="A393" s="33">
        <v>2100100265</v>
      </c>
      <c r="B393" s="34" t="s">
        <v>1164</v>
      </c>
      <c r="C393" s="35" t="s">
        <v>742</v>
      </c>
      <c r="D393" s="63">
        <v>21.75</v>
      </c>
    </row>
    <row r="394" spans="1:4" ht="24.95" customHeight="1" x14ac:dyDescent="0.2">
      <c r="A394" s="33">
        <v>2100100276</v>
      </c>
      <c r="B394" s="34" t="s">
        <v>1165</v>
      </c>
      <c r="C394" s="35" t="s">
        <v>742</v>
      </c>
      <c r="D394" s="63">
        <v>21.13</v>
      </c>
    </row>
    <row r="395" spans="1:4" ht="24.95" customHeight="1" x14ac:dyDescent="0.2">
      <c r="A395" s="33">
        <v>2100100280</v>
      </c>
      <c r="B395" s="34" t="s">
        <v>1166</v>
      </c>
      <c r="C395" s="35" t="s">
        <v>742</v>
      </c>
      <c r="D395" s="63">
        <v>26.05</v>
      </c>
    </row>
    <row r="396" spans="1:4" ht="24.95" customHeight="1" x14ac:dyDescent="0.2">
      <c r="A396" s="33">
        <v>2100100290</v>
      </c>
      <c r="B396" s="34" t="s">
        <v>1167</v>
      </c>
      <c r="C396" s="35" t="s">
        <v>742</v>
      </c>
      <c r="D396" s="63">
        <v>41.97</v>
      </c>
    </row>
    <row r="397" spans="1:4" ht="24.95" customHeight="1" x14ac:dyDescent="0.2">
      <c r="A397" s="33">
        <v>2100100293</v>
      </c>
      <c r="B397" s="34" t="s">
        <v>1168</v>
      </c>
      <c r="C397" s="35" t="s">
        <v>742</v>
      </c>
      <c r="D397" s="63">
        <v>25.08</v>
      </c>
    </row>
    <row r="398" spans="1:4" ht="24.95" customHeight="1" x14ac:dyDescent="0.2">
      <c r="A398" s="33">
        <v>2100100297</v>
      </c>
      <c r="B398" s="34" t="s">
        <v>1169</v>
      </c>
      <c r="C398" s="35" t="s">
        <v>742</v>
      </c>
      <c r="D398" s="63">
        <v>7.76</v>
      </c>
    </row>
    <row r="399" spans="1:4" ht="24.95" customHeight="1" x14ac:dyDescent="0.2">
      <c r="A399" s="33">
        <v>2100100298</v>
      </c>
      <c r="B399" s="34" t="s">
        <v>1170</v>
      </c>
      <c r="C399" s="35" t="s">
        <v>742</v>
      </c>
      <c r="D399" s="63">
        <v>4.24</v>
      </c>
    </row>
    <row r="400" spans="1:4" ht="24.95" customHeight="1" x14ac:dyDescent="0.2">
      <c r="A400" s="33">
        <v>2100100300</v>
      </c>
      <c r="B400" s="34" t="s">
        <v>1171</v>
      </c>
      <c r="C400" s="35" t="s">
        <v>742</v>
      </c>
      <c r="D400" s="63">
        <v>17.760000000000002</v>
      </c>
    </row>
    <row r="401" spans="1:4" ht="24.95" customHeight="1" x14ac:dyDescent="0.2">
      <c r="A401" s="33">
        <v>2100100301</v>
      </c>
      <c r="B401" s="34" t="s">
        <v>1172</v>
      </c>
      <c r="C401" s="35" t="s">
        <v>742</v>
      </c>
      <c r="D401" s="63">
        <v>16.809999999999999</v>
      </c>
    </row>
    <row r="402" spans="1:4" ht="24.95" customHeight="1" x14ac:dyDescent="0.2">
      <c r="A402" s="33">
        <v>2100100307</v>
      </c>
      <c r="B402" s="34" t="s">
        <v>1173</v>
      </c>
      <c r="C402" s="35" t="s">
        <v>742</v>
      </c>
      <c r="D402" s="63">
        <v>28.78</v>
      </c>
    </row>
    <row r="403" spans="1:4" ht="24.95" customHeight="1" x14ac:dyDescent="0.2">
      <c r="A403" s="33">
        <v>2100100310</v>
      </c>
      <c r="B403" s="34" t="s">
        <v>1174</v>
      </c>
      <c r="C403" s="35" t="s">
        <v>742</v>
      </c>
      <c r="D403" s="63">
        <v>4.68</v>
      </c>
    </row>
    <row r="404" spans="1:4" ht="24.95" customHeight="1" x14ac:dyDescent="0.2">
      <c r="A404" s="33">
        <v>2100100320</v>
      </c>
      <c r="B404" s="34" t="s">
        <v>1175</v>
      </c>
      <c r="C404" s="35" t="s">
        <v>742</v>
      </c>
      <c r="D404" s="63">
        <v>4.4800000000000004</v>
      </c>
    </row>
    <row r="405" spans="1:4" ht="24.95" customHeight="1" x14ac:dyDescent="0.2">
      <c r="A405" s="33">
        <v>2100100321</v>
      </c>
      <c r="B405" s="34" t="s">
        <v>1176</v>
      </c>
      <c r="C405" s="35" t="s">
        <v>742</v>
      </c>
      <c r="D405" s="63">
        <v>4.21</v>
      </c>
    </row>
    <row r="406" spans="1:4" ht="24.95" customHeight="1" x14ac:dyDescent="0.2">
      <c r="A406" s="33">
        <v>2100100330</v>
      </c>
      <c r="B406" s="34" t="s">
        <v>1177</v>
      </c>
      <c r="C406" s="35" t="s">
        <v>742</v>
      </c>
      <c r="D406" s="63">
        <v>11.84</v>
      </c>
    </row>
    <row r="407" spans="1:4" ht="24.95" customHeight="1" x14ac:dyDescent="0.2">
      <c r="A407" s="33">
        <v>2100100333</v>
      </c>
      <c r="B407" s="34" t="s">
        <v>1178</v>
      </c>
      <c r="C407" s="35" t="s">
        <v>742</v>
      </c>
      <c r="D407" s="63">
        <v>14.79</v>
      </c>
    </row>
    <row r="408" spans="1:4" ht="24.95" customHeight="1" x14ac:dyDescent="0.2">
      <c r="A408" s="33">
        <v>2100100340</v>
      </c>
      <c r="B408" s="34" t="s">
        <v>1179</v>
      </c>
      <c r="C408" s="35" t="s">
        <v>742</v>
      </c>
      <c r="D408" s="63">
        <v>15.72</v>
      </c>
    </row>
    <row r="409" spans="1:4" ht="24.95" customHeight="1" x14ac:dyDescent="0.2">
      <c r="A409" s="33">
        <v>2100100346</v>
      </c>
      <c r="B409" s="34" t="s">
        <v>1180</v>
      </c>
      <c r="C409" s="35" t="s">
        <v>742</v>
      </c>
      <c r="D409" s="63">
        <v>13.7</v>
      </c>
    </row>
    <row r="410" spans="1:4" ht="24.95" customHeight="1" x14ac:dyDescent="0.2">
      <c r="A410" s="33">
        <v>2100100348</v>
      </c>
      <c r="B410" s="34" t="s">
        <v>1181</v>
      </c>
      <c r="C410" s="35" t="s">
        <v>742</v>
      </c>
      <c r="D410" s="63">
        <v>2.54</v>
      </c>
    </row>
    <row r="411" spans="1:4" ht="24.95" customHeight="1" x14ac:dyDescent="0.2">
      <c r="A411" s="33">
        <v>2100100350</v>
      </c>
      <c r="B411" s="34" t="s">
        <v>1182</v>
      </c>
      <c r="C411" s="35" t="s">
        <v>742</v>
      </c>
      <c r="D411" s="63">
        <v>4.96</v>
      </c>
    </row>
    <row r="412" spans="1:4" ht="24.95" customHeight="1" x14ac:dyDescent="0.2">
      <c r="A412" s="33">
        <v>2100100360</v>
      </c>
      <c r="B412" s="34" t="s">
        <v>1183</v>
      </c>
      <c r="C412" s="35" t="s">
        <v>742</v>
      </c>
      <c r="D412" s="63">
        <v>7.33</v>
      </c>
    </row>
    <row r="413" spans="1:4" ht="24.95" customHeight="1" x14ac:dyDescent="0.2">
      <c r="A413" s="33">
        <v>2100100366</v>
      </c>
      <c r="B413" s="34" t="s">
        <v>1184</v>
      </c>
      <c r="C413" s="35" t="s">
        <v>742</v>
      </c>
      <c r="D413" s="63">
        <v>9.52</v>
      </c>
    </row>
    <row r="414" spans="1:4" ht="24.95" customHeight="1" x14ac:dyDescent="0.2">
      <c r="A414" s="33">
        <v>2100100367</v>
      </c>
      <c r="B414" s="34" t="s">
        <v>1185</v>
      </c>
      <c r="C414" s="35" t="s">
        <v>742</v>
      </c>
      <c r="D414" s="63">
        <v>15.87</v>
      </c>
    </row>
    <row r="415" spans="1:4" ht="24.95" customHeight="1" x14ac:dyDescent="0.2">
      <c r="A415" s="33">
        <v>2100100370</v>
      </c>
      <c r="B415" s="34" t="s">
        <v>1186</v>
      </c>
      <c r="C415" s="35" t="s">
        <v>742</v>
      </c>
      <c r="D415" s="63">
        <v>14.64</v>
      </c>
    </row>
    <row r="416" spans="1:4" ht="24.95" customHeight="1" x14ac:dyDescent="0.2">
      <c r="A416" s="33">
        <v>2100100380</v>
      </c>
      <c r="B416" s="34" t="s">
        <v>1187</v>
      </c>
      <c r="C416" s="35" t="s">
        <v>742</v>
      </c>
      <c r="D416" s="63">
        <v>17.89</v>
      </c>
    </row>
    <row r="417" spans="1:4" ht="24.95" customHeight="1" x14ac:dyDescent="0.2">
      <c r="A417" s="33">
        <v>2100100389</v>
      </c>
      <c r="B417" s="34" t="s">
        <v>1188</v>
      </c>
      <c r="C417" s="35" t="s">
        <v>742</v>
      </c>
      <c r="D417" s="63">
        <v>23.19</v>
      </c>
    </row>
    <row r="418" spans="1:4" ht="24.95" customHeight="1" x14ac:dyDescent="0.2">
      <c r="A418" s="33">
        <v>2100100390</v>
      </c>
      <c r="B418" s="34" t="s">
        <v>1189</v>
      </c>
      <c r="C418" s="35" t="s">
        <v>742</v>
      </c>
      <c r="D418" s="63">
        <v>21.77</v>
      </c>
    </row>
    <row r="419" spans="1:4" ht="24.95" customHeight="1" x14ac:dyDescent="0.2">
      <c r="A419" s="33">
        <v>2100100395</v>
      </c>
      <c r="B419" s="34" t="s">
        <v>1190</v>
      </c>
      <c r="C419" s="35" t="s">
        <v>742</v>
      </c>
      <c r="D419" s="63">
        <v>10.15</v>
      </c>
    </row>
    <row r="420" spans="1:4" ht="24.95" customHeight="1" x14ac:dyDescent="0.2">
      <c r="A420" s="33">
        <v>2100100400</v>
      </c>
      <c r="B420" s="34" t="s">
        <v>1191</v>
      </c>
      <c r="C420" s="35" t="s">
        <v>742</v>
      </c>
      <c r="D420" s="63">
        <v>18.39</v>
      </c>
    </row>
    <row r="421" spans="1:4" ht="24.95" customHeight="1" x14ac:dyDescent="0.2">
      <c r="A421" s="33">
        <v>2100100410</v>
      </c>
      <c r="B421" s="34" t="s">
        <v>1192</v>
      </c>
      <c r="C421" s="35" t="s">
        <v>742</v>
      </c>
      <c r="D421" s="63">
        <v>27.57</v>
      </c>
    </row>
    <row r="422" spans="1:4" ht="24.95" customHeight="1" x14ac:dyDescent="0.2">
      <c r="A422" s="33">
        <v>2100100420</v>
      </c>
      <c r="B422" s="34" t="s">
        <v>1193</v>
      </c>
      <c r="C422" s="35" t="s">
        <v>742</v>
      </c>
      <c r="D422" s="63">
        <v>18.11</v>
      </c>
    </row>
    <row r="423" spans="1:4" ht="24.95" customHeight="1" x14ac:dyDescent="0.2">
      <c r="A423" s="33">
        <v>2100100425</v>
      </c>
      <c r="B423" s="34" t="s">
        <v>1194</v>
      </c>
      <c r="C423" s="35" t="s">
        <v>742</v>
      </c>
      <c r="D423" s="63">
        <v>19.8</v>
      </c>
    </row>
    <row r="424" spans="1:4" ht="24.95" customHeight="1" x14ac:dyDescent="0.2">
      <c r="A424" s="33">
        <v>2100100430</v>
      </c>
      <c r="B424" s="34" t="s">
        <v>1195</v>
      </c>
      <c r="C424" s="35" t="s">
        <v>742</v>
      </c>
      <c r="D424" s="63">
        <v>27.2</v>
      </c>
    </row>
    <row r="425" spans="1:4" ht="24.95" customHeight="1" x14ac:dyDescent="0.2">
      <c r="A425" s="33">
        <v>2100100431</v>
      </c>
      <c r="B425" s="34" t="s">
        <v>1196</v>
      </c>
      <c r="C425" s="35" t="s">
        <v>742</v>
      </c>
      <c r="D425" s="63">
        <v>33.799999999999997</v>
      </c>
    </row>
    <row r="426" spans="1:4" ht="24.95" customHeight="1" x14ac:dyDescent="0.2">
      <c r="A426" s="33">
        <v>2100100433</v>
      </c>
      <c r="B426" s="34" t="s">
        <v>1197</v>
      </c>
      <c r="C426" s="35" t="s">
        <v>742</v>
      </c>
      <c r="D426" s="63">
        <v>17.39</v>
      </c>
    </row>
    <row r="427" spans="1:4" ht="24.95" customHeight="1" x14ac:dyDescent="0.2">
      <c r="A427" s="33">
        <v>2100100434</v>
      </c>
      <c r="B427" s="34" t="s">
        <v>1198</v>
      </c>
      <c r="C427" s="35" t="s">
        <v>742</v>
      </c>
      <c r="D427" s="63">
        <v>22.71</v>
      </c>
    </row>
    <row r="428" spans="1:4" ht="24.95" customHeight="1" x14ac:dyDescent="0.2">
      <c r="A428" s="33">
        <v>2100100435</v>
      </c>
      <c r="B428" s="34" t="s">
        <v>1199</v>
      </c>
      <c r="C428" s="35" t="s">
        <v>742</v>
      </c>
      <c r="D428" s="63">
        <v>11.49</v>
      </c>
    </row>
    <row r="429" spans="1:4" ht="24.95" customHeight="1" x14ac:dyDescent="0.2">
      <c r="A429" s="33">
        <v>2100100440</v>
      </c>
      <c r="B429" s="34" t="s">
        <v>1200</v>
      </c>
      <c r="C429" s="35" t="s">
        <v>742</v>
      </c>
      <c r="D429" s="63">
        <v>15.64</v>
      </c>
    </row>
    <row r="430" spans="1:4" ht="24.95" customHeight="1" x14ac:dyDescent="0.2">
      <c r="A430" s="33">
        <v>2100100450</v>
      </c>
      <c r="B430" s="34" t="s">
        <v>1201</v>
      </c>
      <c r="C430" s="35" t="s">
        <v>742</v>
      </c>
      <c r="D430" s="63">
        <v>19.09</v>
      </c>
    </row>
    <row r="431" spans="1:4" ht="24.95" customHeight="1" x14ac:dyDescent="0.2">
      <c r="A431" s="33">
        <v>2100100453</v>
      </c>
      <c r="B431" s="34" t="s">
        <v>1202</v>
      </c>
      <c r="C431" s="35" t="s">
        <v>742</v>
      </c>
      <c r="D431" s="63">
        <v>30.22</v>
      </c>
    </row>
    <row r="432" spans="1:4" ht="24.95" customHeight="1" x14ac:dyDescent="0.2">
      <c r="A432" s="33">
        <v>2100100455</v>
      </c>
      <c r="B432" s="34" t="s">
        <v>1203</v>
      </c>
      <c r="C432" s="35" t="s">
        <v>742</v>
      </c>
      <c r="D432" s="63">
        <v>40.97</v>
      </c>
    </row>
    <row r="433" spans="1:4" ht="24.95" customHeight="1" x14ac:dyDescent="0.2">
      <c r="A433" s="33">
        <v>2100100465</v>
      </c>
      <c r="B433" s="34" t="s">
        <v>1204</v>
      </c>
      <c r="C433" s="35" t="s">
        <v>742</v>
      </c>
      <c r="D433" s="63">
        <v>20.13</v>
      </c>
    </row>
    <row r="434" spans="1:4" ht="24.95" customHeight="1" x14ac:dyDescent="0.2">
      <c r="A434" s="33">
        <v>2100100470</v>
      </c>
      <c r="B434" s="34" t="s">
        <v>1205</v>
      </c>
      <c r="C434" s="35" t="s">
        <v>742</v>
      </c>
      <c r="D434" s="63">
        <v>14.11</v>
      </c>
    </row>
    <row r="435" spans="1:4" ht="24.95" customHeight="1" x14ac:dyDescent="0.2">
      <c r="A435" s="33">
        <v>2100100475</v>
      </c>
      <c r="B435" s="34" t="s">
        <v>1206</v>
      </c>
      <c r="C435" s="35" t="s">
        <v>742</v>
      </c>
      <c r="D435" s="63">
        <v>44</v>
      </c>
    </row>
    <row r="436" spans="1:4" ht="24.95" customHeight="1" x14ac:dyDescent="0.2">
      <c r="A436" s="33">
        <v>2100100480</v>
      </c>
      <c r="B436" s="34" t="s">
        <v>1207</v>
      </c>
      <c r="C436" s="35" t="s">
        <v>742</v>
      </c>
      <c r="D436" s="63">
        <v>53.61</v>
      </c>
    </row>
    <row r="437" spans="1:4" ht="24.95" customHeight="1" x14ac:dyDescent="0.2">
      <c r="A437" s="33">
        <v>2100100481</v>
      </c>
      <c r="B437" s="34" t="s">
        <v>1208</v>
      </c>
      <c r="C437" s="35" t="s">
        <v>742</v>
      </c>
      <c r="D437" s="63">
        <v>64.930000000000007</v>
      </c>
    </row>
    <row r="438" spans="1:4" ht="24.95" customHeight="1" x14ac:dyDescent="0.2">
      <c r="A438" s="33">
        <v>2100100485</v>
      </c>
      <c r="B438" s="34" t="s">
        <v>1209</v>
      </c>
      <c r="C438" s="35" t="s">
        <v>742</v>
      </c>
      <c r="D438" s="63">
        <v>76.25</v>
      </c>
    </row>
    <row r="439" spans="1:4" ht="24.95" customHeight="1" x14ac:dyDescent="0.2">
      <c r="A439" s="33">
        <v>2100100490</v>
      </c>
      <c r="B439" s="34" t="s">
        <v>1210</v>
      </c>
      <c r="C439" s="35" t="s">
        <v>742</v>
      </c>
      <c r="D439" s="63">
        <v>11.35</v>
      </c>
    </row>
    <row r="440" spans="1:4" ht="24.95" customHeight="1" x14ac:dyDescent="0.2">
      <c r="A440" s="33">
        <v>2100100491</v>
      </c>
      <c r="B440" s="34" t="s">
        <v>1211</v>
      </c>
      <c r="C440" s="35" t="s">
        <v>742</v>
      </c>
      <c r="D440" s="63">
        <v>11.92</v>
      </c>
    </row>
    <row r="441" spans="1:4" ht="24.95" customHeight="1" x14ac:dyDescent="0.2">
      <c r="A441" s="33">
        <v>2100100500</v>
      </c>
      <c r="B441" s="34" t="s">
        <v>1212</v>
      </c>
      <c r="C441" s="35" t="s">
        <v>742</v>
      </c>
      <c r="D441" s="63">
        <v>19.25</v>
      </c>
    </row>
    <row r="442" spans="1:4" ht="24.95" customHeight="1" x14ac:dyDescent="0.2">
      <c r="A442" s="33">
        <v>2100100501</v>
      </c>
      <c r="B442" s="34" t="s">
        <v>1213</v>
      </c>
      <c r="C442" s="35" t="s">
        <v>822</v>
      </c>
      <c r="D442" s="63">
        <v>1.27</v>
      </c>
    </row>
    <row r="443" spans="1:4" ht="24.95" customHeight="1" x14ac:dyDescent="0.2">
      <c r="A443" s="33">
        <v>2100100510</v>
      </c>
      <c r="B443" s="34" t="s">
        <v>1214</v>
      </c>
      <c r="C443" s="35" t="s">
        <v>742</v>
      </c>
      <c r="D443" s="63">
        <v>7.32</v>
      </c>
    </row>
    <row r="444" spans="1:4" ht="24.95" customHeight="1" x14ac:dyDescent="0.2">
      <c r="A444" s="33">
        <v>2100100515</v>
      </c>
      <c r="B444" s="34" t="s">
        <v>1215</v>
      </c>
      <c r="C444" s="35" t="s">
        <v>742</v>
      </c>
      <c r="D444" s="63">
        <v>22.92</v>
      </c>
    </row>
    <row r="445" spans="1:4" ht="24.95" customHeight="1" x14ac:dyDescent="0.2">
      <c r="A445" s="33">
        <v>2100100530</v>
      </c>
      <c r="B445" s="34" t="s">
        <v>2153</v>
      </c>
      <c r="C445" s="35" t="s">
        <v>742</v>
      </c>
      <c r="D445" s="63">
        <v>18.010000000000002</v>
      </c>
    </row>
    <row r="446" spans="1:4" ht="24.95" customHeight="1" x14ac:dyDescent="0.2">
      <c r="A446" s="33">
        <v>2100100540</v>
      </c>
      <c r="B446" s="34" t="s">
        <v>1216</v>
      </c>
      <c r="C446" s="35" t="s">
        <v>742</v>
      </c>
      <c r="D446" s="63">
        <v>20.059999999999999</v>
      </c>
    </row>
    <row r="447" spans="1:4" ht="24.95" customHeight="1" x14ac:dyDescent="0.2">
      <c r="A447" s="33">
        <v>2100100550</v>
      </c>
      <c r="B447" s="34" t="s">
        <v>1217</v>
      </c>
      <c r="C447" s="35" t="s">
        <v>742</v>
      </c>
      <c r="D447" s="63">
        <v>27.07</v>
      </c>
    </row>
    <row r="448" spans="1:4" ht="24.95" customHeight="1" x14ac:dyDescent="0.2">
      <c r="A448" s="33">
        <v>2100100580</v>
      </c>
      <c r="B448" s="34" t="s">
        <v>1218</v>
      </c>
      <c r="C448" s="35" t="s">
        <v>742</v>
      </c>
      <c r="D448" s="63">
        <v>27.96</v>
      </c>
    </row>
    <row r="449" spans="1:4" ht="24.95" customHeight="1" x14ac:dyDescent="0.2">
      <c r="A449" s="33">
        <v>2100100590</v>
      </c>
      <c r="B449" s="34" t="s">
        <v>1219</v>
      </c>
      <c r="C449" s="35" t="s">
        <v>742</v>
      </c>
      <c r="D449" s="63">
        <v>12.86</v>
      </c>
    </row>
    <row r="450" spans="1:4" ht="24.95" customHeight="1" x14ac:dyDescent="0.2">
      <c r="A450" s="33">
        <v>2100100595</v>
      </c>
      <c r="B450" s="34" t="s">
        <v>1220</v>
      </c>
      <c r="C450" s="35" t="s">
        <v>742</v>
      </c>
      <c r="D450" s="63">
        <v>111.61</v>
      </c>
    </row>
    <row r="451" spans="1:4" ht="24.95" customHeight="1" x14ac:dyDescent="0.2">
      <c r="A451" s="33">
        <v>2100100615</v>
      </c>
      <c r="B451" s="34" t="s">
        <v>1221</v>
      </c>
      <c r="C451" s="35" t="s">
        <v>742</v>
      </c>
      <c r="D451" s="63">
        <v>33.799999999999997</v>
      </c>
    </row>
    <row r="452" spans="1:4" ht="24.95" customHeight="1" x14ac:dyDescent="0.2">
      <c r="A452" s="33">
        <v>2100100616</v>
      </c>
      <c r="B452" s="34" t="s">
        <v>1222</v>
      </c>
      <c r="C452" s="35" t="s">
        <v>742</v>
      </c>
      <c r="D452" s="63">
        <v>47.13</v>
      </c>
    </row>
    <row r="453" spans="1:4" ht="24.95" customHeight="1" x14ac:dyDescent="0.2">
      <c r="A453" s="33">
        <v>2100100619</v>
      </c>
      <c r="B453" s="34" t="s">
        <v>1223</v>
      </c>
      <c r="C453" s="35" t="s">
        <v>779</v>
      </c>
      <c r="D453" s="63">
        <v>15.6</v>
      </c>
    </row>
    <row r="454" spans="1:4" ht="24.95" customHeight="1" x14ac:dyDescent="0.2">
      <c r="A454" s="33">
        <v>2100100624</v>
      </c>
      <c r="B454" s="34" t="s">
        <v>1224</v>
      </c>
      <c r="C454" s="35" t="s">
        <v>742</v>
      </c>
      <c r="D454" s="63">
        <v>12.68</v>
      </c>
    </row>
    <row r="455" spans="1:4" ht="24.95" customHeight="1" x14ac:dyDescent="0.2">
      <c r="A455" s="33">
        <v>2100100640</v>
      </c>
      <c r="B455" s="34" t="s">
        <v>1225</v>
      </c>
      <c r="C455" s="35" t="s">
        <v>779</v>
      </c>
      <c r="D455" s="63">
        <v>7.2</v>
      </c>
    </row>
    <row r="456" spans="1:4" ht="24.95" customHeight="1" x14ac:dyDescent="0.2">
      <c r="A456" s="33">
        <v>2100100680</v>
      </c>
      <c r="B456" s="34" t="s">
        <v>1226</v>
      </c>
      <c r="C456" s="35" t="s">
        <v>822</v>
      </c>
      <c r="D456" s="63">
        <v>6.93</v>
      </c>
    </row>
    <row r="457" spans="1:4" ht="24.95" customHeight="1" x14ac:dyDescent="0.2">
      <c r="A457" s="33">
        <v>2100100685</v>
      </c>
      <c r="B457" s="34" t="s">
        <v>1227</v>
      </c>
      <c r="C457" s="35" t="s">
        <v>822</v>
      </c>
      <c r="D457" s="63">
        <v>13.39</v>
      </c>
    </row>
    <row r="458" spans="1:4" ht="24.95" customHeight="1" x14ac:dyDescent="0.2">
      <c r="A458" s="33">
        <v>2100100700</v>
      </c>
      <c r="B458" s="34" t="s">
        <v>1228</v>
      </c>
      <c r="C458" s="35" t="s">
        <v>822</v>
      </c>
      <c r="D458" s="63">
        <v>13.96</v>
      </c>
    </row>
    <row r="459" spans="1:4" ht="24.95" customHeight="1" x14ac:dyDescent="0.2">
      <c r="A459" s="33">
        <v>2100100701</v>
      </c>
      <c r="B459" s="34" t="s">
        <v>1229</v>
      </c>
      <c r="C459" s="35" t="s">
        <v>741</v>
      </c>
      <c r="D459" s="64">
        <v>3431.16</v>
      </c>
    </row>
    <row r="460" spans="1:4" ht="24.95" customHeight="1" x14ac:dyDescent="0.2">
      <c r="A460" s="33">
        <v>2100100710</v>
      </c>
      <c r="B460" s="34" t="s">
        <v>1230</v>
      </c>
      <c r="C460" s="35" t="s">
        <v>742</v>
      </c>
      <c r="D460" s="63">
        <v>78.430000000000007</v>
      </c>
    </row>
    <row r="461" spans="1:4" ht="24.95" customHeight="1" x14ac:dyDescent="0.2">
      <c r="A461" s="33">
        <v>2100100715</v>
      </c>
      <c r="B461" s="34" t="s">
        <v>1231</v>
      </c>
      <c r="C461" s="35" t="s">
        <v>742</v>
      </c>
      <c r="D461" s="63">
        <v>41.46</v>
      </c>
    </row>
    <row r="462" spans="1:4" ht="24.95" customHeight="1" x14ac:dyDescent="0.2">
      <c r="A462" s="33">
        <v>2100100760</v>
      </c>
      <c r="B462" s="34" t="s">
        <v>1232</v>
      </c>
      <c r="C462" s="35" t="s">
        <v>742</v>
      </c>
      <c r="D462" s="63">
        <v>37.020000000000003</v>
      </c>
    </row>
    <row r="463" spans="1:4" ht="24.95" customHeight="1" x14ac:dyDescent="0.2">
      <c r="A463" s="33">
        <v>2100100770</v>
      </c>
      <c r="B463" s="34" t="s">
        <v>1233</v>
      </c>
      <c r="C463" s="35" t="s">
        <v>742</v>
      </c>
      <c r="D463" s="63">
        <v>54.58</v>
      </c>
    </row>
    <row r="464" spans="1:4" ht="24.95" customHeight="1" x14ac:dyDescent="0.2">
      <c r="A464" s="33">
        <v>2100100865</v>
      </c>
      <c r="B464" s="34" t="s">
        <v>1234</v>
      </c>
      <c r="C464" s="35" t="s">
        <v>742</v>
      </c>
      <c r="D464" s="63">
        <v>29.03</v>
      </c>
    </row>
    <row r="465" spans="1:4" ht="24.95" customHeight="1" x14ac:dyDescent="0.2">
      <c r="A465" s="33">
        <v>2100100875</v>
      </c>
      <c r="B465" s="34" t="s">
        <v>1235</v>
      </c>
      <c r="C465" s="35" t="s">
        <v>742</v>
      </c>
      <c r="D465" s="63">
        <v>30.43</v>
      </c>
    </row>
    <row r="466" spans="1:4" ht="24.95" customHeight="1" x14ac:dyDescent="0.2">
      <c r="A466" s="33">
        <v>2100100950</v>
      </c>
      <c r="B466" s="34" t="s">
        <v>1236</v>
      </c>
      <c r="C466" s="35" t="s">
        <v>742</v>
      </c>
      <c r="D466" s="63">
        <v>11.47</v>
      </c>
    </row>
    <row r="467" spans="1:4" ht="24.95" customHeight="1" x14ac:dyDescent="0.2">
      <c r="A467" s="33">
        <v>2100100960</v>
      </c>
      <c r="B467" s="34" t="s">
        <v>1237</v>
      </c>
      <c r="C467" s="35" t="s">
        <v>742</v>
      </c>
      <c r="D467" s="63">
        <v>37.51</v>
      </c>
    </row>
    <row r="468" spans="1:4" ht="24.95" customHeight="1" x14ac:dyDescent="0.2">
      <c r="A468" s="33">
        <v>2100101000</v>
      </c>
      <c r="B468" s="34" t="s">
        <v>1238</v>
      </c>
      <c r="C468" s="35" t="s">
        <v>742</v>
      </c>
      <c r="D468" s="63">
        <v>26.28</v>
      </c>
    </row>
    <row r="469" spans="1:4" ht="24.95" customHeight="1" x14ac:dyDescent="0.2">
      <c r="A469" s="33">
        <v>2100101010</v>
      </c>
      <c r="B469" s="34" t="s">
        <v>1239</v>
      </c>
      <c r="C469" s="35" t="s">
        <v>742</v>
      </c>
      <c r="D469" s="63">
        <v>39.29</v>
      </c>
    </row>
    <row r="470" spans="1:4" ht="24.95" customHeight="1" x14ac:dyDescent="0.2">
      <c r="A470" s="33">
        <v>2100101020</v>
      </c>
      <c r="B470" s="34" t="s">
        <v>1240</v>
      </c>
      <c r="C470" s="35" t="s">
        <v>742</v>
      </c>
      <c r="D470" s="63">
        <v>52.55</v>
      </c>
    </row>
    <row r="471" spans="1:4" ht="24.95" customHeight="1" x14ac:dyDescent="0.2">
      <c r="A471" s="33">
        <v>2100101055</v>
      </c>
      <c r="B471" s="34" t="s">
        <v>1241</v>
      </c>
      <c r="C471" s="35" t="s">
        <v>742</v>
      </c>
      <c r="D471" s="63">
        <v>46.39</v>
      </c>
    </row>
    <row r="472" spans="1:4" ht="24.95" customHeight="1" x14ac:dyDescent="0.2">
      <c r="A472" s="33">
        <v>2100101056</v>
      </c>
      <c r="B472" s="34" t="s">
        <v>1242</v>
      </c>
      <c r="C472" s="35" t="s">
        <v>742</v>
      </c>
      <c r="D472" s="63">
        <v>26.58</v>
      </c>
    </row>
    <row r="473" spans="1:4" ht="24.95" customHeight="1" x14ac:dyDescent="0.2">
      <c r="A473" s="33">
        <v>2100101090</v>
      </c>
      <c r="B473" s="34" t="s">
        <v>1243</v>
      </c>
      <c r="C473" s="35" t="s">
        <v>742</v>
      </c>
      <c r="D473" s="63">
        <v>14.1</v>
      </c>
    </row>
    <row r="474" spans="1:4" ht="24.95" customHeight="1" x14ac:dyDescent="0.2">
      <c r="A474" s="33">
        <v>2100101100</v>
      </c>
      <c r="B474" s="34" t="s">
        <v>1244</v>
      </c>
      <c r="C474" s="35" t="s">
        <v>742</v>
      </c>
      <c r="D474" s="63">
        <v>26.3</v>
      </c>
    </row>
    <row r="475" spans="1:4" ht="24.95" customHeight="1" x14ac:dyDescent="0.2">
      <c r="A475" s="33">
        <v>2100101110</v>
      </c>
      <c r="B475" s="34" t="s">
        <v>1245</v>
      </c>
      <c r="C475" s="35" t="s">
        <v>742</v>
      </c>
      <c r="D475" s="63">
        <v>35.64</v>
      </c>
    </row>
    <row r="476" spans="1:4" ht="24.95" customHeight="1" x14ac:dyDescent="0.2">
      <c r="A476" s="33">
        <v>2100101120</v>
      </c>
      <c r="B476" s="34" t="s">
        <v>1245</v>
      </c>
      <c r="C476" s="35" t="s">
        <v>742</v>
      </c>
      <c r="D476" s="63">
        <v>65.290000000000006</v>
      </c>
    </row>
    <row r="477" spans="1:4" ht="24.95" customHeight="1" x14ac:dyDescent="0.2">
      <c r="A477" s="33">
        <v>2100101133</v>
      </c>
      <c r="B477" s="34" t="s">
        <v>1244</v>
      </c>
      <c r="C477" s="35" t="s">
        <v>742</v>
      </c>
      <c r="D477" s="63">
        <v>55.49</v>
      </c>
    </row>
    <row r="478" spans="1:4" ht="24.95" customHeight="1" x14ac:dyDescent="0.2">
      <c r="A478" s="33">
        <v>2100101140</v>
      </c>
      <c r="B478" s="34" t="s">
        <v>1246</v>
      </c>
      <c r="C478" s="35" t="s">
        <v>742</v>
      </c>
      <c r="D478" s="63">
        <v>14.42</v>
      </c>
    </row>
    <row r="479" spans="1:4" ht="24.95" customHeight="1" x14ac:dyDescent="0.2">
      <c r="A479" s="33">
        <v>2100101150</v>
      </c>
      <c r="B479" s="34" t="s">
        <v>1247</v>
      </c>
      <c r="C479" s="35" t="s">
        <v>742</v>
      </c>
      <c r="D479" s="63">
        <v>26.74</v>
      </c>
    </row>
    <row r="480" spans="1:4" ht="24.95" customHeight="1" x14ac:dyDescent="0.2">
      <c r="A480" s="33">
        <v>2100101160</v>
      </c>
      <c r="B480" s="34" t="s">
        <v>1248</v>
      </c>
      <c r="C480" s="35" t="s">
        <v>742</v>
      </c>
      <c r="D480" s="63">
        <v>39.07</v>
      </c>
    </row>
    <row r="481" spans="1:4" ht="24.95" customHeight="1" x14ac:dyDescent="0.2">
      <c r="A481" s="33">
        <v>2100101170</v>
      </c>
      <c r="B481" s="34" t="s">
        <v>1249</v>
      </c>
      <c r="C481" s="35" t="s">
        <v>742</v>
      </c>
      <c r="D481" s="63">
        <v>51.39</v>
      </c>
    </row>
    <row r="482" spans="1:4" ht="24.95" customHeight="1" x14ac:dyDescent="0.2">
      <c r="A482" s="33">
        <v>2100101175</v>
      </c>
      <c r="B482" s="34" t="s">
        <v>1250</v>
      </c>
      <c r="C482" s="35" t="s">
        <v>742</v>
      </c>
      <c r="D482" s="63">
        <v>63.7</v>
      </c>
    </row>
    <row r="483" spans="1:4" ht="24.95" customHeight="1" x14ac:dyDescent="0.2">
      <c r="A483" s="33">
        <v>2100101180</v>
      </c>
      <c r="B483" s="34" t="s">
        <v>1251</v>
      </c>
      <c r="C483" s="35" t="s">
        <v>742</v>
      </c>
      <c r="D483" s="63">
        <v>74.98</v>
      </c>
    </row>
    <row r="484" spans="1:4" ht="24.95" customHeight="1" x14ac:dyDescent="0.2">
      <c r="A484" s="33">
        <v>2100101183</v>
      </c>
      <c r="B484" s="34" t="s">
        <v>1252</v>
      </c>
      <c r="C484" s="35" t="s">
        <v>742</v>
      </c>
      <c r="D484" s="63">
        <v>69.08</v>
      </c>
    </row>
    <row r="485" spans="1:4" ht="24.95" customHeight="1" x14ac:dyDescent="0.2">
      <c r="A485" s="33">
        <v>2100101183</v>
      </c>
      <c r="B485" s="34" t="s">
        <v>1252</v>
      </c>
      <c r="C485" s="35" t="s">
        <v>822</v>
      </c>
      <c r="D485" s="63">
        <v>69.08</v>
      </c>
    </row>
    <row r="486" spans="1:4" ht="24.95" customHeight="1" x14ac:dyDescent="0.2">
      <c r="A486" s="33">
        <v>2100101200</v>
      </c>
      <c r="B486" s="34" t="s">
        <v>1253</v>
      </c>
      <c r="C486" s="35" t="s">
        <v>742</v>
      </c>
      <c r="D486" s="63">
        <v>41.69</v>
      </c>
    </row>
    <row r="487" spans="1:4" ht="24.95" customHeight="1" x14ac:dyDescent="0.2">
      <c r="A487" s="33">
        <v>2100101210</v>
      </c>
      <c r="B487" s="34" t="s">
        <v>1254</v>
      </c>
      <c r="C487" s="35" t="s">
        <v>742</v>
      </c>
      <c r="D487" s="63">
        <v>70.89</v>
      </c>
    </row>
    <row r="488" spans="1:4" ht="24.95" customHeight="1" x14ac:dyDescent="0.2">
      <c r="A488" s="33">
        <v>2100101260</v>
      </c>
      <c r="B488" s="34" t="s">
        <v>1255</v>
      </c>
      <c r="C488" s="35" t="s">
        <v>742</v>
      </c>
      <c r="D488" s="63">
        <v>22.41</v>
      </c>
    </row>
    <row r="489" spans="1:4" ht="24.95" customHeight="1" x14ac:dyDescent="0.2">
      <c r="A489" s="33">
        <v>2100101510</v>
      </c>
      <c r="B489" s="34" t="s">
        <v>1256</v>
      </c>
      <c r="C489" s="35" t="s">
        <v>742</v>
      </c>
      <c r="D489" s="63">
        <v>40.659999999999997</v>
      </c>
    </row>
    <row r="490" spans="1:4" ht="24.95" customHeight="1" x14ac:dyDescent="0.2">
      <c r="A490" s="33">
        <v>2100101525</v>
      </c>
      <c r="B490" s="34" t="s">
        <v>1257</v>
      </c>
      <c r="C490" s="35" t="s">
        <v>742</v>
      </c>
      <c r="D490" s="63">
        <v>49.06</v>
      </c>
    </row>
    <row r="491" spans="1:4" ht="24.95" customHeight="1" x14ac:dyDescent="0.2">
      <c r="A491" s="33">
        <v>2100101528</v>
      </c>
      <c r="B491" s="34" t="s">
        <v>1258</v>
      </c>
      <c r="C491" s="35" t="s">
        <v>742</v>
      </c>
      <c r="D491" s="63">
        <v>8.34</v>
      </c>
    </row>
    <row r="492" spans="1:4" ht="24.95" customHeight="1" x14ac:dyDescent="0.2">
      <c r="A492" s="33">
        <v>2100101530</v>
      </c>
      <c r="B492" s="34" t="s">
        <v>1259</v>
      </c>
      <c r="C492" s="35" t="s">
        <v>742</v>
      </c>
      <c r="D492" s="63">
        <v>46.26</v>
      </c>
    </row>
    <row r="493" spans="1:4" ht="24.95" customHeight="1" x14ac:dyDescent="0.2">
      <c r="A493" s="33">
        <v>2100101535</v>
      </c>
      <c r="B493" s="34" t="s">
        <v>1260</v>
      </c>
      <c r="C493" s="35" t="s">
        <v>742</v>
      </c>
      <c r="D493" s="63">
        <v>10.75</v>
      </c>
    </row>
    <row r="494" spans="1:4" ht="24.95" customHeight="1" x14ac:dyDescent="0.2">
      <c r="A494" s="33">
        <v>2100101540</v>
      </c>
      <c r="B494" s="34" t="s">
        <v>1261</v>
      </c>
      <c r="C494" s="35" t="s">
        <v>742</v>
      </c>
      <c r="D494" s="63">
        <v>7.47</v>
      </c>
    </row>
    <row r="495" spans="1:4" ht="24.95" customHeight="1" x14ac:dyDescent="0.2">
      <c r="A495" s="33">
        <v>2100101570</v>
      </c>
      <c r="B495" s="34" t="s">
        <v>1262</v>
      </c>
      <c r="C495" s="35" t="s">
        <v>742</v>
      </c>
      <c r="D495" s="63">
        <v>8.6199999999999992</v>
      </c>
    </row>
    <row r="496" spans="1:4" ht="24.95" customHeight="1" x14ac:dyDescent="0.2">
      <c r="A496" s="33">
        <v>2100101681</v>
      </c>
      <c r="B496" s="34" t="s">
        <v>1263</v>
      </c>
      <c r="C496" s="35" t="s">
        <v>779</v>
      </c>
      <c r="D496" s="63">
        <v>29.32</v>
      </c>
    </row>
    <row r="497" spans="1:4" ht="24.95" customHeight="1" x14ac:dyDescent="0.2">
      <c r="A497" s="33">
        <v>2990003243</v>
      </c>
      <c r="B497" s="34" t="s">
        <v>1264</v>
      </c>
      <c r="C497" s="35" t="s">
        <v>742</v>
      </c>
      <c r="D497" s="63">
        <v>82.17</v>
      </c>
    </row>
    <row r="498" spans="1:4" ht="24.95" customHeight="1" x14ac:dyDescent="0.2">
      <c r="A498" s="33">
        <v>2100101701</v>
      </c>
      <c r="B498" s="34" t="s">
        <v>1265</v>
      </c>
      <c r="C498" s="35" t="s">
        <v>742</v>
      </c>
      <c r="D498" s="63">
        <v>110.93</v>
      </c>
    </row>
    <row r="499" spans="1:4" ht="24.95" customHeight="1" x14ac:dyDescent="0.2">
      <c r="A499" s="33">
        <v>2100101752</v>
      </c>
      <c r="B499" s="34" t="s">
        <v>1266</v>
      </c>
      <c r="C499" s="35" t="s">
        <v>742</v>
      </c>
      <c r="D499" s="63">
        <v>253.17</v>
      </c>
    </row>
    <row r="500" spans="1:4" ht="24.95" customHeight="1" x14ac:dyDescent="0.2">
      <c r="A500" s="73" t="s">
        <v>1267</v>
      </c>
      <c r="B500" s="71"/>
      <c r="C500" s="71"/>
      <c r="D500" s="72"/>
    </row>
    <row r="501" spans="1:4" ht="24.95" customHeight="1" x14ac:dyDescent="0.2">
      <c r="A501" s="33">
        <v>2110100020</v>
      </c>
      <c r="B501" s="34" t="s">
        <v>1268</v>
      </c>
      <c r="C501" s="35" t="s">
        <v>775</v>
      </c>
      <c r="D501" s="63">
        <v>73.42</v>
      </c>
    </row>
    <row r="502" spans="1:4" ht="24.95" customHeight="1" x14ac:dyDescent="0.2">
      <c r="A502" s="33">
        <v>2110100030</v>
      </c>
      <c r="B502" s="34" t="s">
        <v>1269</v>
      </c>
      <c r="C502" s="35" t="s">
        <v>775</v>
      </c>
      <c r="D502" s="63">
        <v>58.97</v>
      </c>
    </row>
    <row r="503" spans="1:4" ht="24.95" customHeight="1" x14ac:dyDescent="0.2">
      <c r="A503" s="33">
        <v>2110100040</v>
      </c>
      <c r="B503" s="34" t="s">
        <v>1270</v>
      </c>
      <c r="C503" s="35" t="s">
        <v>775</v>
      </c>
      <c r="D503" s="63">
        <v>23.8</v>
      </c>
    </row>
    <row r="504" spans="1:4" ht="24.95" customHeight="1" x14ac:dyDescent="0.2">
      <c r="A504" s="33">
        <v>2110100080</v>
      </c>
      <c r="B504" s="34" t="s">
        <v>1271</v>
      </c>
      <c r="C504" s="35" t="s">
        <v>775</v>
      </c>
      <c r="D504" s="63">
        <v>472.45</v>
      </c>
    </row>
    <row r="505" spans="1:4" ht="24.95" customHeight="1" x14ac:dyDescent="0.2">
      <c r="A505" s="33">
        <v>2110100085</v>
      </c>
      <c r="B505" s="34" t="s">
        <v>1271</v>
      </c>
      <c r="C505" s="35" t="s">
        <v>775</v>
      </c>
      <c r="D505" s="64">
        <v>1055.47</v>
      </c>
    </row>
    <row r="506" spans="1:4" ht="24.95" customHeight="1" x14ac:dyDescent="0.2">
      <c r="A506" s="33">
        <v>2110100088</v>
      </c>
      <c r="B506" s="34" t="s">
        <v>1272</v>
      </c>
      <c r="C506" s="35" t="s">
        <v>775</v>
      </c>
      <c r="D506" s="63">
        <v>262.98</v>
      </c>
    </row>
    <row r="507" spans="1:4" ht="24.95" customHeight="1" x14ac:dyDescent="0.2">
      <c r="A507" s="33">
        <v>2110100090</v>
      </c>
      <c r="B507" s="34" t="s">
        <v>1273</v>
      </c>
      <c r="C507" s="35" t="s">
        <v>775</v>
      </c>
      <c r="D507" s="63">
        <v>256.83999999999997</v>
      </c>
    </row>
    <row r="508" spans="1:4" ht="24.95" customHeight="1" x14ac:dyDescent="0.2">
      <c r="A508" s="33">
        <v>2110100092</v>
      </c>
      <c r="B508" s="34" t="s">
        <v>1274</v>
      </c>
      <c r="C508" s="35" t="s">
        <v>775</v>
      </c>
      <c r="D508" s="63">
        <v>209.13</v>
      </c>
    </row>
    <row r="509" spans="1:4" ht="24.95" customHeight="1" x14ac:dyDescent="0.2">
      <c r="A509" s="33">
        <v>2110100093</v>
      </c>
      <c r="B509" s="34" t="s">
        <v>1275</v>
      </c>
      <c r="C509" s="35" t="s">
        <v>775</v>
      </c>
      <c r="D509" s="64">
        <v>1290.27</v>
      </c>
    </row>
    <row r="510" spans="1:4" ht="24.95" customHeight="1" x14ac:dyDescent="0.2">
      <c r="A510" s="33">
        <v>2110100094</v>
      </c>
      <c r="B510" s="34" t="s">
        <v>1276</v>
      </c>
      <c r="C510" s="35" t="s">
        <v>775</v>
      </c>
      <c r="D510" s="63">
        <v>484.03</v>
      </c>
    </row>
    <row r="511" spans="1:4" ht="24.95" customHeight="1" x14ac:dyDescent="0.2">
      <c r="A511" s="33">
        <v>2110100095</v>
      </c>
      <c r="B511" s="34" t="s">
        <v>1277</v>
      </c>
      <c r="C511" s="35" t="s">
        <v>775</v>
      </c>
      <c r="D511" s="63">
        <v>338.99</v>
      </c>
    </row>
    <row r="512" spans="1:4" ht="24.95" customHeight="1" x14ac:dyDescent="0.2">
      <c r="A512" s="33">
        <v>2110100096</v>
      </c>
      <c r="B512" s="34" t="s">
        <v>1278</v>
      </c>
      <c r="C512" s="35" t="s">
        <v>775</v>
      </c>
      <c r="D512" s="63">
        <v>114.67</v>
      </c>
    </row>
    <row r="513" spans="1:4" ht="24.95" customHeight="1" x14ac:dyDescent="0.2">
      <c r="A513" s="33">
        <v>2110100099</v>
      </c>
      <c r="B513" s="34" t="s">
        <v>1279</v>
      </c>
      <c r="C513" s="35" t="s">
        <v>775</v>
      </c>
      <c r="D513" s="63">
        <v>246.57</v>
      </c>
    </row>
    <row r="514" spans="1:4" ht="24.95" customHeight="1" x14ac:dyDescent="0.2">
      <c r="A514" s="33">
        <v>2110100100</v>
      </c>
      <c r="B514" s="34" t="s">
        <v>1280</v>
      </c>
      <c r="C514" s="35" t="s">
        <v>775</v>
      </c>
      <c r="D514" s="63">
        <v>320.62</v>
      </c>
    </row>
    <row r="515" spans="1:4" ht="24.95" customHeight="1" x14ac:dyDescent="0.2">
      <c r="A515" s="33">
        <v>2110100105</v>
      </c>
      <c r="B515" s="34" t="s">
        <v>1281</v>
      </c>
      <c r="C515" s="35" t="s">
        <v>775</v>
      </c>
      <c r="D515" s="63">
        <v>597.49</v>
      </c>
    </row>
    <row r="516" spans="1:4" ht="24.95" customHeight="1" x14ac:dyDescent="0.2">
      <c r="A516" s="33">
        <v>2110100111</v>
      </c>
      <c r="B516" s="34" t="s">
        <v>1282</v>
      </c>
      <c r="C516" s="35" t="s">
        <v>775</v>
      </c>
      <c r="D516" s="63">
        <v>331.34</v>
      </c>
    </row>
    <row r="517" spans="1:4" ht="24.95" customHeight="1" x14ac:dyDescent="0.2">
      <c r="A517" s="33">
        <v>2110100114</v>
      </c>
      <c r="B517" s="34" t="s">
        <v>1283</v>
      </c>
      <c r="C517" s="35" t="s">
        <v>742</v>
      </c>
      <c r="D517" s="64">
        <v>1135.08</v>
      </c>
    </row>
    <row r="518" spans="1:4" ht="24.95" customHeight="1" x14ac:dyDescent="0.2">
      <c r="A518" s="33">
        <v>2110100118</v>
      </c>
      <c r="B518" s="34" t="s">
        <v>1284</v>
      </c>
      <c r="C518" s="35" t="s">
        <v>775</v>
      </c>
      <c r="D518" s="63">
        <v>473.26</v>
      </c>
    </row>
    <row r="519" spans="1:4" ht="24.95" customHeight="1" x14ac:dyDescent="0.2">
      <c r="A519" s="33">
        <v>2110100119</v>
      </c>
      <c r="B519" s="34" t="s">
        <v>1285</v>
      </c>
      <c r="C519" s="35" t="s">
        <v>775</v>
      </c>
      <c r="D519" s="63">
        <v>209.07</v>
      </c>
    </row>
    <row r="520" spans="1:4" ht="24.95" customHeight="1" x14ac:dyDescent="0.2">
      <c r="A520" s="33">
        <v>2110100120</v>
      </c>
      <c r="B520" s="34" t="s">
        <v>1286</v>
      </c>
      <c r="C520" s="35" t="s">
        <v>775</v>
      </c>
      <c r="D520" s="64">
        <v>1527.9</v>
      </c>
    </row>
    <row r="521" spans="1:4" ht="24.95" customHeight="1" x14ac:dyDescent="0.2">
      <c r="A521" s="33">
        <v>2110100130</v>
      </c>
      <c r="B521" s="34" t="s">
        <v>1287</v>
      </c>
      <c r="C521" s="35" t="s">
        <v>775</v>
      </c>
      <c r="D521" s="64">
        <v>1341.09</v>
      </c>
    </row>
    <row r="522" spans="1:4" ht="24.95" customHeight="1" x14ac:dyDescent="0.2">
      <c r="A522" s="33">
        <v>2110100140</v>
      </c>
      <c r="B522" s="34" t="s">
        <v>1288</v>
      </c>
      <c r="C522" s="35" t="s">
        <v>775</v>
      </c>
      <c r="D522" s="63">
        <v>342.71</v>
      </c>
    </row>
    <row r="523" spans="1:4" ht="24.95" customHeight="1" x14ac:dyDescent="0.2">
      <c r="A523" s="33">
        <v>2110100150</v>
      </c>
      <c r="B523" s="34" t="s">
        <v>1289</v>
      </c>
      <c r="C523" s="35" t="s">
        <v>775</v>
      </c>
      <c r="D523" s="63">
        <v>599.28</v>
      </c>
    </row>
    <row r="524" spans="1:4" ht="24.95" customHeight="1" x14ac:dyDescent="0.2">
      <c r="A524" s="33">
        <v>2110100155</v>
      </c>
      <c r="B524" s="34" t="s">
        <v>2877</v>
      </c>
      <c r="C524" s="35" t="s">
        <v>2881</v>
      </c>
      <c r="D524" s="63">
        <v>48.19</v>
      </c>
    </row>
    <row r="525" spans="1:4" ht="24.95" customHeight="1" x14ac:dyDescent="0.2">
      <c r="A525" s="33">
        <v>2110100160</v>
      </c>
      <c r="B525" s="34" t="s">
        <v>2878</v>
      </c>
      <c r="C525" s="35" t="s">
        <v>2881</v>
      </c>
      <c r="D525" s="63">
        <v>43.09</v>
      </c>
    </row>
    <row r="526" spans="1:4" ht="24.95" customHeight="1" x14ac:dyDescent="0.2">
      <c r="A526" s="33">
        <v>2110100170</v>
      </c>
      <c r="B526" s="34" t="s">
        <v>2879</v>
      </c>
      <c r="C526" s="35" t="s">
        <v>2881</v>
      </c>
      <c r="D526" s="63">
        <v>17.91</v>
      </c>
    </row>
    <row r="527" spans="1:4" ht="24.95" customHeight="1" x14ac:dyDescent="0.2">
      <c r="A527" s="33">
        <v>2110100175</v>
      </c>
      <c r="B527" s="34" t="s">
        <v>2880</v>
      </c>
      <c r="C527" s="35" t="s">
        <v>2881</v>
      </c>
      <c r="D527" s="63">
        <v>79.58</v>
      </c>
    </row>
    <row r="528" spans="1:4" ht="24.95" customHeight="1" x14ac:dyDescent="0.2">
      <c r="A528" s="33">
        <v>2110100180</v>
      </c>
      <c r="B528" s="34" t="s">
        <v>1290</v>
      </c>
      <c r="C528" s="35" t="s">
        <v>775</v>
      </c>
      <c r="D528" s="63">
        <v>35.94</v>
      </c>
    </row>
    <row r="529" spans="1:4" ht="24.95" customHeight="1" x14ac:dyDescent="0.2">
      <c r="A529" s="33">
        <v>2110100185</v>
      </c>
      <c r="B529" s="34" t="s">
        <v>1291</v>
      </c>
      <c r="C529" s="35" t="s">
        <v>775</v>
      </c>
      <c r="D529" s="63">
        <v>42.24</v>
      </c>
    </row>
    <row r="530" spans="1:4" ht="24.95" customHeight="1" x14ac:dyDescent="0.2">
      <c r="A530" s="33">
        <v>2110100190</v>
      </c>
      <c r="B530" s="34" t="s">
        <v>1292</v>
      </c>
      <c r="C530" s="35" t="s">
        <v>775</v>
      </c>
      <c r="D530" s="63">
        <v>36.79</v>
      </c>
    </row>
    <row r="531" spans="1:4" ht="24.95" customHeight="1" x14ac:dyDescent="0.2">
      <c r="A531" s="33">
        <v>2110100200</v>
      </c>
      <c r="B531" s="34" t="s">
        <v>1293</v>
      </c>
      <c r="C531" s="35" t="s">
        <v>775</v>
      </c>
      <c r="D531" s="63">
        <v>112.67</v>
      </c>
    </row>
    <row r="532" spans="1:4" ht="24.95" customHeight="1" x14ac:dyDescent="0.2">
      <c r="A532" s="33">
        <v>2110100225</v>
      </c>
      <c r="B532" s="34" t="s">
        <v>1294</v>
      </c>
      <c r="C532" s="35" t="s">
        <v>775</v>
      </c>
      <c r="D532" s="63">
        <v>32.07</v>
      </c>
    </row>
    <row r="533" spans="1:4" ht="24.95" customHeight="1" x14ac:dyDescent="0.2">
      <c r="A533" s="33">
        <v>2110100250</v>
      </c>
      <c r="B533" s="34" t="s">
        <v>1295</v>
      </c>
      <c r="C533" s="35" t="s">
        <v>775</v>
      </c>
      <c r="D533" s="63">
        <v>24.27</v>
      </c>
    </row>
    <row r="534" spans="1:4" ht="24.95" customHeight="1" x14ac:dyDescent="0.2">
      <c r="A534" s="33">
        <v>2110100251</v>
      </c>
      <c r="B534" s="34" t="s">
        <v>1296</v>
      </c>
      <c r="C534" s="35" t="s">
        <v>775</v>
      </c>
      <c r="D534" s="63">
        <v>32.07</v>
      </c>
    </row>
    <row r="535" spans="1:4" ht="24.95" customHeight="1" x14ac:dyDescent="0.2">
      <c r="A535" s="33">
        <v>2110100270</v>
      </c>
      <c r="B535" s="34" t="s">
        <v>1297</v>
      </c>
      <c r="C535" s="35" t="s">
        <v>775</v>
      </c>
      <c r="D535" s="63">
        <v>100.06</v>
      </c>
    </row>
    <row r="536" spans="1:4" ht="24.95" customHeight="1" x14ac:dyDescent="0.2">
      <c r="A536" s="33">
        <v>2110100280</v>
      </c>
      <c r="B536" s="34" t="s">
        <v>1298</v>
      </c>
      <c r="C536" s="35" t="s">
        <v>775</v>
      </c>
      <c r="D536" s="63">
        <v>156.35</v>
      </c>
    </row>
    <row r="537" spans="1:4" ht="24.95" customHeight="1" x14ac:dyDescent="0.2">
      <c r="A537" s="33">
        <v>2110100290</v>
      </c>
      <c r="B537" s="34" t="s">
        <v>1299</v>
      </c>
      <c r="C537" s="35" t="s">
        <v>775</v>
      </c>
      <c r="D537" s="63">
        <v>135.19</v>
      </c>
    </row>
    <row r="538" spans="1:4" ht="24.95" customHeight="1" x14ac:dyDescent="0.2">
      <c r="A538" s="33">
        <v>2110100295</v>
      </c>
      <c r="B538" s="34" t="s">
        <v>1300</v>
      </c>
      <c r="C538" s="35" t="s">
        <v>775</v>
      </c>
      <c r="D538" s="63">
        <v>94.56</v>
      </c>
    </row>
    <row r="539" spans="1:4" ht="24.95" customHeight="1" x14ac:dyDescent="0.2">
      <c r="A539" s="33">
        <v>2110100310</v>
      </c>
      <c r="B539" s="34" t="s">
        <v>1301</v>
      </c>
      <c r="C539" s="35" t="s">
        <v>775</v>
      </c>
      <c r="D539" s="63">
        <v>135.19</v>
      </c>
    </row>
    <row r="540" spans="1:4" ht="24.95" customHeight="1" x14ac:dyDescent="0.2">
      <c r="A540" s="33">
        <v>2110100316</v>
      </c>
      <c r="B540" s="34" t="s">
        <v>1302</v>
      </c>
      <c r="C540" s="35" t="s">
        <v>775</v>
      </c>
      <c r="D540" s="63">
        <v>67.61</v>
      </c>
    </row>
    <row r="541" spans="1:4" ht="24.95" customHeight="1" x14ac:dyDescent="0.2">
      <c r="A541" s="33">
        <v>2110100320</v>
      </c>
      <c r="B541" s="34" t="s">
        <v>1303</v>
      </c>
      <c r="C541" s="35" t="s">
        <v>775</v>
      </c>
      <c r="D541" s="63">
        <v>22.41</v>
      </c>
    </row>
    <row r="542" spans="1:4" ht="24.95" customHeight="1" x14ac:dyDescent="0.2">
      <c r="A542" s="33">
        <v>2110100330</v>
      </c>
      <c r="B542" s="34" t="s">
        <v>1304</v>
      </c>
      <c r="C542" s="35" t="s">
        <v>775</v>
      </c>
      <c r="D542" s="63">
        <v>7.36</v>
      </c>
    </row>
    <row r="543" spans="1:4" ht="24.95" customHeight="1" x14ac:dyDescent="0.2">
      <c r="A543" s="33">
        <v>2110100335</v>
      </c>
      <c r="B543" s="34" t="s">
        <v>1305</v>
      </c>
      <c r="C543" s="35" t="s">
        <v>775</v>
      </c>
      <c r="D543" s="63">
        <v>20.62</v>
      </c>
    </row>
    <row r="544" spans="1:4" ht="24.95" customHeight="1" x14ac:dyDescent="0.2">
      <c r="A544" s="33">
        <v>2110100340</v>
      </c>
      <c r="B544" s="34" t="s">
        <v>1306</v>
      </c>
      <c r="C544" s="35" t="s">
        <v>775</v>
      </c>
      <c r="D544" s="63">
        <v>3.71</v>
      </c>
    </row>
    <row r="545" spans="1:4" ht="24.95" customHeight="1" x14ac:dyDescent="0.2">
      <c r="A545" s="33">
        <v>2110100350</v>
      </c>
      <c r="B545" s="34" t="s">
        <v>1307</v>
      </c>
      <c r="C545" s="35" t="s">
        <v>775</v>
      </c>
      <c r="D545" s="63">
        <v>209.39</v>
      </c>
    </row>
    <row r="546" spans="1:4" ht="24.95" customHeight="1" x14ac:dyDescent="0.2">
      <c r="A546" s="33">
        <v>2110100360</v>
      </c>
      <c r="B546" s="34" t="s">
        <v>1308</v>
      </c>
      <c r="C546" s="35" t="s">
        <v>775</v>
      </c>
      <c r="D546" s="63">
        <v>17.47</v>
      </c>
    </row>
    <row r="547" spans="1:4" ht="24.95" customHeight="1" x14ac:dyDescent="0.2">
      <c r="A547" s="33">
        <v>2110100365</v>
      </c>
      <c r="B547" s="34" t="s">
        <v>1308</v>
      </c>
      <c r="C547" s="35" t="s">
        <v>775</v>
      </c>
      <c r="D547" s="63">
        <v>17.47</v>
      </c>
    </row>
    <row r="548" spans="1:4" ht="24.95" customHeight="1" x14ac:dyDescent="0.2">
      <c r="A548" s="33">
        <v>2110100375</v>
      </c>
      <c r="B548" s="34" t="s">
        <v>1309</v>
      </c>
      <c r="C548" s="35" t="s">
        <v>775</v>
      </c>
      <c r="D548" s="63">
        <v>38.9</v>
      </c>
    </row>
    <row r="549" spans="1:4" ht="24.95" customHeight="1" x14ac:dyDescent="0.2">
      <c r="A549" s="33">
        <v>2110100380</v>
      </c>
      <c r="B549" s="34" t="s">
        <v>1310</v>
      </c>
      <c r="C549" s="35" t="s">
        <v>775</v>
      </c>
      <c r="D549" s="63">
        <v>38.51</v>
      </c>
    </row>
    <row r="550" spans="1:4" ht="24.95" customHeight="1" x14ac:dyDescent="0.2">
      <c r="A550" s="33">
        <v>2142400001</v>
      </c>
      <c r="B550" s="34" t="s">
        <v>1311</v>
      </c>
      <c r="C550" s="35" t="s">
        <v>775</v>
      </c>
      <c r="D550" s="63">
        <v>21.3</v>
      </c>
    </row>
    <row r="551" spans="1:4" ht="24.95" customHeight="1" x14ac:dyDescent="0.2">
      <c r="A551" s="33">
        <v>2142400002</v>
      </c>
      <c r="B551" s="34" t="s">
        <v>1312</v>
      </c>
      <c r="C551" s="35" t="s">
        <v>775</v>
      </c>
      <c r="D551" s="63">
        <v>20.39</v>
      </c>
    </row>
    <row r="552" spans="1:4" ht="24.95" customHeight="1" x14ac:dyDescent="0.2">
      <c r="A552" s="33">
        <v>2110100383</v>
      </c>
      <c r="B552" s="34" t="s">
        <v>1313</v>
      </c>
      <c r="C552" s="35" t="s">
        <v>775</v>
      </c>
      <c r="D552" s="63">
        <v>57.58</v>
      </c>
    </row>
    <row r="553" spans="1:4" ht="24.95" customHeight="1" x14ac:dyDescent="0.2">
      <c r="A553" s="33">
        <v>2110100384</v>
      </c>
      <c r="B553" s="34" t="s">
        <v>1314</v>
      </c>
      <c r="C553" s="35" t="s">
        <v>775</v>
      </c>
      <c r="D553" s="63">
        <v>31.74</v>
      </c>
    </row>
    <row r="554" spans="1:4" ht="24.95" customHeight="1" x14ac:dyDescent="0.2">
      <c r="A554" s="33">
        <v>2110100385</v>
      </c>
      <c r="B554" s="34" t="s">
        <v>1315</v>
      </c>
      <c r="C554" s="35" t="s">
        <v>775</v>
      </c>
      <c r="D554" s="63">
        <v>12.72</v>
      </c>
    </row>
    <row r="555" spans="1:4" ht="24.95" customHeight="1" x14ac:dyDescent="0.2">
      <c r="A555" s="33">
        <v>2110100386</v>
      </c>
      <c r="B555" s="34" t="s">
        <v>1316</v>
      </c>
      <c r="C555" s="35" t="s">
        <v>775</v>
      </c>
      <c r="D555" s="63">
        <v>16.66</v>
      </c>
    </row>
    <row r="556" spans="1:4" ht="24.95" customHeight="1" x14ac:dyDescent="0.2">
      <c r="A556" s="33">
        <v>2110100387</v>
      </c>
      <c r="B556" s="34" t="s">
        <v>1317</v>
      </c>
      <c r="C556" s="35" t="s">
        <v>775</v>
      </c>
      <c r="D556" s="63">
        <v>6.74</v>
      </c>
    </row>
    <row r="557" spans="1:4" ht="24.95" customHeight="1" x14ac:dyDescent="0.2">
      <c r="A557" s="33">
        <v>2110100388</v>
      </c>
      <c r="B557" s="34" t="s">
        <v>1318</v>
      </c>
      <c r="C557" s="35" t="s">
        <v>775</v>
      </c>
      <c r="D557" s="63">
        <v>45.94</v>
      </c>
    </row>
    <row r="558" spans="1:4" ht="24.95" customHeight="1" x14ac:dyDescent="0.2">
      <c r="A558" s="33">
        <v>2110100389</v>
      </c>
      <c r="B558" s="34" t="s">
        <v>1319</v>
      </c>
      <c r="C558" s="35" t="s">
        <v>775</v>
      </c>
      <c r="D558" s="63">
        <v>8.31</v>
      </c>
    </row>
    <row r="559" spans="1:4" ht="24.95" customHeight="1" x14ac:dyDescent="0.2">
      <c r="A559" s="33">
        <v>2110100390</v>
      </c>
      <c r="B559" s="34" t="s">
        <v>1320</v>
      </c>
      <c r="C559" s="35" t="s">
        <v>775</v>
      </c>
      <c r="D559" s="63">
        <v>9.4700000000000006</v>
      </c>
    </row>
    <row r="560" spans="1:4" ht="24.95" customHeight="1" x14ac:dyDescent="0.2">
      <c r="A560" s="33">
        <v>2110100395</v>
      </c>
      <c r="B560" s="34" t="s">
        <v>1321</v>
      </c>
      <c r="C560" s="35" t="s">
        <v>775</v>
      </c>
      <c r="D560" s="63">
        <v>22.8</v>
      </c>
    </row>
    <row r="561" spans="1:4" ht="24.95" customHeight="1" x14ac:dyDescent="0.2">
      <c r="A561" s="33">
        <v>2110100400</v>
      </c>
      <c r="B561" s="34" t="s">
        <v>1321</v>
      </c>
      <c r="C561" s="35" t="s">
        <v>775</v>
      </c>
      <c r="D561" s="63">
        <v>26.75</v>
      </c>
    </row>
    <row r="562" spans="1:4" ht="24.95" customHeight="1" x14ac:dyDescent="0.2">
      <c r="A562" s="33">
        <v>2110100405</v>
      </c>
      <c r="B562" s="34" t="s">
        <v>1322</v>
      </c>
      <c r="C562" s="35" t="s">
        <v>775</v>
      </c>
      <c r="D562" s="63">
        <v>35.58</v>
      </c>
    </row>
    <row r="563" spans="1:4" ht="24.95" customHeight="1" x14ac:dyDescent="0.2">
      <c r="A563" s="33">
        <v>2110100460</v>
      </c>
      <c r="B563" s="34" t="s">
        <v>1323</v>
      </c>
      <c r="C563" s="35" t="s">
        <v>775</v>
      </c>
      <c r="D563" s="63">
        <v>235.86</v>
      </c>
    </row>
    <row r="564" spans="1:4" ht="24.95" customHeight="1" x14ac:dyDescent="0.2">
      <c r="A564" s="33">
        <v>2110100465</v>
      </c>
      <c r="B564" s="34" t="s">
        <v>1324</v>
      </c>
      <c r="C564" s="35" t="s">
        <v>775</v>
      </c>
      <c r="D564" s="63">
        <v>455.53</v>
      </c>
    </row>
    <row r="565" spans="1:4" ht="24.95" customHeight="1" x14ac:dyDescent="0.2">
      <c r="A565" s="33">
        <v>2110100470</v>
      </c>
      <c r="B565" s="34" t="s">
        <v>1325</v>
      </c>
      <c r="C565" s="35" t="s">
        <v>775</v>
      </c>
      <c r="D565" s="63">
        <v>278.49</v>
      </c>
    </row>
    <row r="566" spans="1:4" ht="24.95" customHeight="1" x14ac:dyDescent="0.2">
      <c r="A566" s="33">
        <v>2110100480</v>
      </c>
      <c r="B566" s="34" t="s">
        <v>1326</v>
      </c>
      <c r="C566" s="35" t="s">
        <v>775</v>
      </c>
      <c r="D566" s="63">
        <v>132.77000000000001</v>
      </c>
    </row>
    <row r="567" spans="1:4" ht="24.95" customHeight="1" x14ac:dyDescent="0.2">
      <c r="A567" s="33">
        <v>2110100490</v>
      </c>
      <c r="B567" s="34" t="s">
        <v>1327</v>
      </c>
      <c r="C567" s="35" t="s">
        <v>775</v>
      </c>
      <c r="D567" s="63">
        <v>263.45999999999998</v>
      </c>
    </row>
    <row r="568" spans="1:4" ht="24.95" customHeight="1" x14ac:dyDescent="0.2">
      <c r="A568" s="33">
        <v>2110100500</v>
      </c>
      <c r="B568" s="34" t="s">
        <v>1328</v>
      </c>
      <c r="C568" s="35" t="s">
        <v>775</v>
      </c>
      <c r="D568" s="63">
        <v>183.62</v>
      </c>
    </row>
    <row r="569" spans="1:4" ht="24.95" customHeight="1" x14ac:dyDescent="0.2">
      <c r="A569" s="33">
        <v>2110100510</v>
      </c>
      <c r="B569" s="34" t="s">
        <v>1329</v>
      </c>
      <c r="C569" s="35" t="s">
        <v>775</v>
      </c>
      <c r="D569" s="63">
        <v>248.26</v>
      </c>
    </row>
    <row r="570" spans="1:4" ht="24.95" customHeight="1" x14ac:dyDescent="0.2">
      <c r="A570" s="33">
        <v>2110100520</v>
      </c>
      <c r="B570" s="34" t="s">
        <v>1330</v>
      </c>
      <c r="C570" s="35" t="s">
        <v>775</v>
      </c>
      <c r="D570" s="63">
        <v>284.69</v>
      </c>
    </row>
    <row r="571" spans="1:4" ht="24.95" customHeight="1" x14ac:dyDescent="0.2">
      <c r="A571" s="33">
        <v>2110100589</v>
      </c>
      <c r="B571" s="34" t="s">
        <v>1331</v>
      </c>
      <c r="C571" s="35" t="s">
        <v>775</v>
      </c>
      <c r="D571" s="63">
        <v>66.17</v>
      </c>
    </row>
    <row r="572" spans="1:4" ht="24.95" customHeight="1" x14ac:dyDescent="0.2">
      <c r="A572" s="33">
        <v>2110100590</v>
      </c>
      <c r="B572" s="34" t="s">
        <v>1332</v>
      </c>
      <c r="C572" s="35" t="s">
        <v>775</v>
      </c>
      <c r="D572" s="63">
        <v>262.27999999999997</v>
      </c>
    </row>
    <row r="573" spans="1:4" ht="24.95" customHeight="1" x14ac:dyDescent="0.2">
      <c r="A573" s="33">
        <v>2110100591</v>
      </c>
      <c r="B573" s="34" t="s">
        <v>1333</v>
      </c>
      <c r="C573" s="35" t="s">
        <v>775</v>
      </c>
      <c r="D573" s="63">
        <v>123.47</v>
      </c>
    </row>
    <row r="574" spans="1:4" ht="24.95" customHeight="1" x14ac:dyDescent="0.2">
      <c r="A574" s="33">
        <v>2110100592</v>
      </c>
      <c r="B574" s="34" t="s">
        <v>1334</v>
      </c>
      <c r="C574" s="35" t="s">
        <v>775</v>
      </c>
      <c r="D574" s="63">
        <v>149.47</v>
      </c>
    </row>
    <row r="575" spans="1:4" ht="24.95" customHeight="1" x14ac:dyDescent="0.2">
      <c r="A575" s="33">
        <v>2110100595</v>
      </c>
      <c r="B575" s="34" t="s">
        <v>1335</v>
      </c>
      <c r="C575" s="35" t="s">
        <v>775</v>
      </c>
      <c r="D575" s="63">
        <v>343.69</v>
      </c>
    </row>
    <row r="576" spans="1:4" ht="24.95" customHeight="1" x14ac:dyDescent="0.2">
      <c r="A576" s="33">
        <v>2110100597</v>
      </c>
      <c r="B576" s="34" t="s">
        <v>1336</v>
      </c>
      <c r="C576" s="35" t="s">
        <v>775</v>
      </c>
      <c r="D576" s="63">
        <v>87.92</v>
      </c>
    </row>
    <row r="577" spans="1:4" ht="24.95" customHeight="1" x14ac:dyDescent="0.2">
      <c r="A577" s="33">
        <v>2110100600</v>
      </c>
      <c r="B577" s="34" t="s">
        <v>1337</v>
      </c>
      <c r="C577" s="35" t="s">
        <v>775</v>
      </c>
      <c r="D577" s="63">
        <v>275.06</v>
      </c>
    </row>
    <row r="578" spans="1:4" ht="24.95" customHeight="1" x14ac:dyDescent="0.2">
      <c r="A578" s="33">
        <v>2110100601</v>
      </c>
      <c r="B578" s="34" t="s">
        <v>1338</v>
      </c>
      <c r="C578" s="35" t="s">
        <v>775</v>
      </c>
      <c r="D578" s="63">
        <v>109.19</v>
      </c>
    </row>
    <row r="579" spans="1:4" ht="24.95" customHeight="1" x14ac:dyDescent="0.2">
      <c r="A579" s="33">
        <v>2110100602</v>
      </c>
      <c r="B579" s="34" t="s">
        <v>1339</v>
      </c>
      <c r="C579" s="35" t="s">
        <v>775</v>
      </c>
      <c r="D579" s="63">
        <v>151.87</v>
      </c>
    </row>
    <row r="580" spans="1:4" ht="24.95" customHeight="1" x14ac:dyDescent="0.2">
      <c r="A580" s="33">
        <v>2110100603</v>
      </c>
      <c r="B580" s="34" t="s">
        <v>1340</v>
      </c>
      <c r="C580" s="35" t="s">
        <v>775</v>
      </c>
      <c r="D580" s="63">
        <v>92.28</v>
      </c>
    </row>
    <row r="581" spans="1:4" ht="24.95" customHeight="1" x14ac:dyDescent="0.2">
      <c r="A581" s="33">
        <v>2110100604</v>
      </c>
      <c r="B581" s="34" t="s">
        <v>1341</v>
      </c>
      <c r="C581" s="35" t="s">
        <v>775</v>
      </c>
      <c r="D581" s="63">
        <v>165.88</v>
      </c>
    </row>
    <row r="582" spans="1:4" ht="24.95" customHeight="1" x14ac:dyDescent="0.2">
      <c r="A582" s="33">
        <v>2110100606</v>
      </c>
      <c r="B582" s="34" t="s">
        <v>1342</v>
      </c>
      <c r="C582" s="35" t="s">
        <v>775</v>
      </c>
      <c r="D582" s="63">
        <v>185.65</v>
      </c>
    </row>
    <row r="583" spans="1:4" ht="24.95" customHeight="1" x14ac:dyDescent="0.2">
      <c r="A583" s="33">
        <v>2110100619</v>
      </c>
      <c r="B583" s="34" t="s">
        <v>1343</v>
      </c>
      <c r="C583" s="35" t="s">
        <v>775</v>
      </c>
      <c r="D583" s="63">
        <v>21.94</v>
      </c>
    </row>
    <row r="584" spans="1:4" ht="24.95" customHeight="1" x14ac:dyDescent="0.2">
      <c r="A584" s="33">
        <v>2110100640</v>
      </c>
      <c r="B584" s="34" t="s">
        <v>1344</v>
      </c>
      <c r="C584" s="35" t="s">
        <v>775</v>
      </c>
      <c r="D584" s="63">
        <v>46.6</v>
      </c>
    </row>
    <row r="585" spans="1:4" ht="24.95" customHeight="1" x14ac:dyDescent="0.2">
      <c r="A585" s="33">
        <v>2110100642</v>
      </c>
      <c r="B585" s="34" t="s">
        <v>1345</v>
      </c>
      <c r="C585" s="35" t="s">
        <v>775</v>
      </c>
      <c r="D585" s="63">
        <v>35.35</v>
      </c>
    </row>
    <row r="586" spans="1:4" ht="24.95" customHeight="1" x14ac:dyDescent="0.2">
      <c r="A586" s="33">
        <v>2110100644</v>
      </c>
      <c r="B586" s="34" t="s">
        <v>1346</v>
      </c>
      <c r="C586" s="35" t="s">
        <v>775</v>
      </c>
      <c r="D586" s="63">
        <v>46.6</v>
      </c>
    </row>
    <row r="587" spans="1:4" ht="24.95" customHeight="1" x14ac:dyDescent="0.2">
      <c r="A587" s="33">
        <v>2110100654</v>
      </c>
      <c r="B587" s="34" t="s">
        <v>1344</v>
      </c>
      <c r="C587" s="35" t="s">
        <v>775</v>
      </c>
      <c r="D587" s="63">
        <v>112.85</v>
      </c>
    </row>
    <row r="588" spans="1:4" ht="24.95" customHeight="1" x14ac:dyDescent="0.2">
      <c r="A588" s="33">
        <v>2110100700</v>
      </c>
      <c r="B588" s="34" t="s">
        <v>1347</v>
      </c>
      <c r="C588" s="35" t="s">
        <v>775</v>
      </c>
      <c r="D588" s="63">
        <v>403.02</v>
      </c>
    </row>
    <row r="589" spans="1:4" ht="24.95" customHeight="1" x14ac:dyDescent="0.2">
      <c r="A589" s="33">
        <v>2110100730</v>
      </c>
      <c r="B589" s="34" t="s">
        <v>1348</v>
      </c>
      <c r="C589" s="35" t="s">
        <v>775</v>
      </c>
      <c r="D589" s="63">
        <v>383.48</v>
      </c>
    </row>
    <row r="590" spans="1:4" ht="24.95" customHeight="1" x14ac:dyDescent="0.2">
      <c r="A590" s="33">
        <v>2110100892</v>
      </c>
      <c r="B590" s="34" t="s">
        <v>1349</v>
      </c>
      <c r="C590" s="35" t="s">
        <v>775</v>
      </c>
      <c r="D590" s="63">
        <v>146.61000000000001</v>
      </c>
    </row>
    <row r="591" spans="1:4" ht="24.95" customHeight="1" x14ac:dyDescent="0.2">
      <c r="A591" s="33">
        <v>2110102535</v>
      </c>
      <c r="B591" s="34" t="s">
        <v>1350</v>
      </c>
      <c r="C591" s="35" t="s">
        <v>775</v>
      </c>
      <c r="D591" s="63">
        <v>131.12</v>
      </c>
    </row>
    <row r="592" spans="1:4" ht="24.95" customHeight="1" x14ac:dyDescent="0.2">
      <c r="A592" s="33">
        <v>2110102625</v>
      </c>
      <c r="B592" s="34" t="s">
        <v>1351</v>
      </c>
      <c r="C592" s="35" t="s">
        <v>775</v>
      </c>
      <c r="D592" s="63">
        <v>71.709999999999994</v>
      </c>
    </row>
    <row r="593" spans="1:4" ht="24.95" customHeight="1" x14ac:dyDescent="0.2">
      <c r="A593" s="33">
        <v>2110103025</v>
      </c>
      <c r="B593" s="34" t="s">
        <v>1352</v>
      </c>
      <c r="C593" s="35" t="s">
        <v>775</v>
      </c>
      <c r="D593" s="63">
        <v>74.77</v>
      </c>
    </row>
    <row r="594" spans="1:4" ht="24.95" customHeight="1" x14ac:dyDescent="0.2">
      <c r="A594" s="33">
        <v>2110104000</v>
      </c>
      <c r="B594" s="34" t="s">
        <v>1353</v>
      </c>
      <c r="C594" s="35" t="s">
        <v>775</v>
      </c>
      <c r="D594" s="63">
        <v>6.46</v>
      </c>
    </row>
    <row r="595" spans="1:4" ht="24.95" customHeight="1" x14ac:dyDescent="0.2">
      <c r="A595" s="33">
        <v>2110104001</v>
      </c>
      <c r="B595" s="34" t="s">
        <v>1354</v>
      </c>
      <c r="C595" s="35" t="s">
        <v>775</v>
      </c>
      <c r="D595" s="63">
        <v>5.94</v>
      </c>
    </row>
    <row r="596" spans="1:4" ht="24.95" customHeight="1" x14ac:dyDescent="0.2">
      <c r="A596" s="33">
        <v>2110104002</v>
      </c>
      <c r="B596" s="34" t="s">
        <v>1353</v>
      </c>
      <c r="C596" s="35" t="s">
        <v>775</v>
      </c>
      <c r="D596" s="63">
        <v>25.47</v>
      </c>
    </row>
    <row r="597" spans="1:4" ht="24.95" customHeight="1" x14ac:dyDescent="0.2">
      <c r="A597" s="33">
        <v>2110104010</v>
      </c>
      <c r="B597" s="34" t="s">
        <v>1355</v>
      </c>
      <c r="C597" s="35" t="s">
        <v>775</v>
      </c>
      <c r="D597" s="63">
        <v>35.92</v>
      </c>
    </row>
    <row r="598" spans="1:4" ht="24.95" customHeight="1" x14ac:dyDescent="0.2">
      <c r="A598" s="33">
        <v>2110104011</v>
      </c>
      <c r="B598" s="34" t="s">
        <v>1356</v>
      </c>
      <c r="C598" s="35" t="s">
        <v>775</v>
      </c>
      <c r="D598" s="63">
        <v>20.29</v>
      </c>
    </row>
    <row r="599" spans="1:4" ht="24.95" customHeight="1" x14ac:dyDescent="0.2">
      <c r="A599" s="33">
        <v>2110104015</v>
      </c>
      <c r="B599" s="34" t="s">
        <v>1357</v>
      </c>
      <c r="C599" s="35" t="s">
        <v>775</v>
      </c>
      <c r="D599" s="63">
        <v>4.32</v>
      </c>
    </row>
    <row r="600" spans="1:4" ht="24.95" customHeight="1" x14ac:dyDescent="0.2">
      <c r="A600" s="33">
        <v>2110104020</v>
      </c>
      <c r="B600" s="34" t="s">
        <v>1358</v>
      </c>
      <c r="C600" s="35" t="s">
        <v>775</v>
      </c>
      <c r="D600" s="63">
        <v>24.66</v>
      </c>
    </row>
    <row r="601" spans="1:4" ht="24.95" customHeight="1" x14ac:dyDescent="0.2">
      <c r="A601" s="33">
        <v>2110104025</v>
      </c>
      <c r="B601" s="34" t="s">
        <v>1359</v>
      </c>
      <c r="C601" s="35" t="s">
        <v>775</v>
      </c>
      <c r="D601" s="63">
        <v>139.1</v>
      </c>
    </row>
    <row r="602" spans="1:4" ht="24.95" customHeight="1" x14ac:dyDescent="0.2">
      <c r="A602" s="33">
        <v>2110104030</v>
      </c>
      <c r="B602" s="34" t="s">
        <v>1360</v>
      </c>
      <c r="C602" s="35" t="s">
        <v>775</v>
      </c>
      <c r="D602" s="63">
        <v>7.53</v>
      </c>
    </row>
    <row r="603" spans="1:4" ht="24.95" customHeight="1" x14ac:dyDescent="0.2">
      <c r="A603" s="33">
        <v>2110104035</v>
      </c>
      <c r="B603" s="34" t="s">
        <v>1361</v>
      </c>
      <c r="C603" s="35" t="s">
        <v>775</v>
      </c>
      <c r="D603" s="63">
        <v>13.13</v>
      </c>
    </row>
    <row r="604" spans="1:4" ht="24.95" customHeight="1" x14ac:dyDescent="0.2">
      <c r="A604" s="33">
        <v>2110104040</v>
      </c>
      <c r="B604" s="34" t="s">
        <v>1362</v>
      </c>
      <c r="C604" s="35" t="s">
        <v>775</v>
      </c>
      <c r="D604" s="63">
        <v>26.55</v>
      </c>
    </row>
    <row r="605" spans="1:4" ht="24.95" customHeight="1" x14ac:dyDescent="0.2">
      <c r="A605" s="33">
        <v>2110104045</v>
      </c>
      <c r="B605" s="34" t="s">
        <v>1363</v>
      </c>
      <c r="C605" s="35" t="s">
        <v>775</v>
      </c>
      <c r="D605" s="63">
        <v>6.85</v>
      </c>
    </row>
    <row r="606" spans="1:4" ht="24.95" customHeight="1" x14ac:dyDescent="0.2">
      <c r="A606" s="33">
        <v>2110104050</v>
      </c>
      <c r="B606" s="34" t="s">
        <v>1364</v>
      </c>
      <c r="C606" s="35" t="s">
        <v>775</v>
      </c>
      <c r="D606" s="63">
        <v>6.85</v>
      </c>
    </row>
    <row r="607" spans="1:4" ht="24.95" customHeight="1" x14ac:dyDescent="0.2">
      <c r="A607" s="33">
        <v>2110104055</v>
      </c>
      <c r="B607" s="34" t="s">
        <v>1365</v>
      </c>
      <c r="C607" s="35" t="s">
        <v>775</v>
      </c>
      <c r="D607" s="63">
        <v>6.85</v>
      </c>
    </row>
    <row r="608" spans="1:4" ht="24.95" customHeight="1" x14ac:dyDescent="0.2">
      <c r="A608" s="33">
        <v>2110104060</v>
      </c>
      <c r="B608" s="34" t="s">
        <v>1366</v>
      </c>
      <c r="C608" s="35" t="s">
        <v>775</v>
      </c>
      <c r="D608" s="63">
        <v>6.85</v>
      </c>
    </row>
    <row r="609" spans="1:4" ht="24.95" customHeight="1" x14ac:dyDescent="0.2">
      <c r="A609" s="33">
        <v>2110104065</v>
      </c>
      <c r="B609" s="34" t="s">
        <v>1367</v>
      </c>
      <c r="C609" s="35" t="s">
        <v>775</v>
      </c>
      <c r="D609" s="63">
        <v>8.58</v>
      </c>
    </row>
    <row r="610" spans="1:4" ht="24.95" customHeight="1" x14ac:dyDescent="0.2">
      <c r="A610" s="33">
        <v>2110104071</v>
      </c>
      <c r="B610" s="34" t="s">
        <v>1368</v>
      </c>
      <c r="C610" s="35" t="s">
        <v>775</v>
      </c>
      <c r="D610" s="63">
        <v>8.58</v>
      </c>
    </row>
    <row r="611" spans="1:4" ht="24.95" customHeight="1" x14ac:dyDescent="0.2">
      <c r="A611" s="33">
        <v>2110104075</v>
      </c>
      <c r="B611" s="34" t="s">
        <v>1369</v>
      </c>
      <c r="C611" s="35" t="s">
        <v>775</v>
      </c>
      <c r="D611" s="63">
        <v>28.56</v>
      </c>
    </row>
    <row r="612" spans="1:4" ht="24.95" customHeight="1" x14ac:dyDescent="0.2">
      <c r="A612" s="33">
        <v>2110104080</v>
      </c>
      <c r="B612" s="34" t="s">
        <v>1370</v>
      </c>
      <c r="C612" s="35" t="s">
        <v>775</v>
      </c>
      <c r="D612" s="63">
        <v>36.44</v>
      </c>
    </row>
    <row r="613" spans="1:4" ht="24.95" customHeight="1" x14ac:dyDescent="0.2">
      <c r="A613" s="33">
        <v>2110104085</v>
      </c>
      <c r="B613" s="34" t="s">
        <v>1371</v>
      </c>
      <c r="C613" s="35" t="s">
        <v>775</v>
      </c>
      <c r="D613" s="63">
        <v>41.6</v>
      </c>
    </row>
    <row r="614" spans="1:4" ht="24.95" customHeight="1" x14ac:dyDescent="0.2">
      <c r="A614" s="33">
        <v>2110104090</v>
      </c>
      <c r="B614" s="34" t="s">
        <v>1372</v>
      </c>
      <c r="C614" s="35" t="s">
        <v>779</v>
      </c>
      <c r="D614" s="63">
        <v>2.15</v>
      </c>
    </row>
    <row r="615" spans="1:4" ht="24.95" customHeight="1" x14ac:dyDescent="0.2">
      <c r="A615" s="33">
        <v>2110104095</v>
      </c>
      <c r="B615" s="34" t="s">
        <v>1373</v>
      </c>
      <c r="C615" s="35" t="s">
        <v>779</v>
      </c>
      <c r="D615" s="63">
        <v>3.02</v>
      </c>
    </row>
    <row r="616" spans="1:4" ht="24.95" customHeight="1" x14ac:dyDescent="0.2">
      <c r="A616" s="33">
        <v>2110104100</v>
      </c>
      <c r="B616" s="34" t="s">
        <v>1374</v>
      </c>
      <c r="C616" s="35" t="s">
        <v>779</v>
      </c>
      <c r="D616" s="63">
        <v>0.62</v>
      </c>
    </row>
    <row r="617" spans="1:4" ht="24.95" customHeight="1" x14ac:dyDescent="0.2">
      <c r="A617" s="33">
        <v>2110104105</v>
      </c>
      <c r="B617" s="34" t="s">
        <v>1375</v>
      </c>
      <c r="C617" s="35" t="s">
        <v>779</v>
      </c>
      <c r="D617" s="63">
        <v>1</v>
      </c>
    </row>
    <row r="618" spans="1:4" ht="24.95" customHeight="1" x14ac:dyDescent="0.2">
      <c r="A618" s="33">
        <v>2110104110</v>
      </c>
      <c r="B618" s="34" t="s">
        <v>1376</v>
      </c>
      <c r="C618" s="35" t="s">
        <v>775</v>
      </c>
      <c r="D618" s="63">
        <v>19.05</v>
      </c>
    </row>
    <row r="619" spans="1:4" ht="24.95" customHeight="1" x14ac:dyDescent="0.2">
      <c r="A619" s="33">
        <v>2110104112</v>
      </c>
      <c r="B619" s="34" t="s">
        <v>1377</v>
      </c>
      <c r="C619" s="35" t="s">
        <v>779</v>
      </c>
      <c r="D619" s="63">
        <v>5.73</v>
      </c>
    </row>
    <row r="620" spans="1:4" ht="24.95" customHeight="1" x14ac:dyDescent="0.2">
      <c r="A620" s="33">
        <v>2110104113</v>
      </c>
      <c r="B620" s="34" t="s">
        <v>1378</v>
      </c>
      <c r="C620" s="35" t="s">
        <v>775</v>
      </c>
      <c r="D620" s="63">
        <v>65.790000000000006</v>
      </c>
    </row>
    <row r="621" spans="1:4" ht="24.95" customHeight="1" x14ac:dyDescent="0.2">
      <c r="A621" s="33">
        <v>2110104116</v>
      </c>
      <c r="B621" s="34" t="s">
        <v>1379</v>
      </c>
      <c r="C621" s="35" t="s">
        <v>779</v>
      </c>
      <c r="D621" s="63">
        <v>7.88</v>
      </c>
    </row>
    <row r="622" spans="1:4" ht="24.95" customHeight="1" x14ac:dyDescent="0.2">
      <c r="A622" s="33">
        <v>2110104117</v>
      </c>
      <c r="B622" s="34" t="s">
        <v>1380</v>
      </c>
      <c r="C622" s="35" t="s">
        <v>779</v>
      </c>
      <c r="D622" s="63">
        <v>13.33</v>
      </c>
    </row>
    <row r="623" spans="1:4" ht="24.95" customHeight="1" x14ac:dyDescent="0.2">
      <c r="A623" s="33">
        <v>2110104118</v>
      </c>
      <c r="B623" s="34" t="s">
        <v>1381</v>
      </c>
      <c r="C623" s="35" t="s">
        <v>779</v>
      </c>
      <c r="D623" s="63">
        <v>5.56</v>
      </c>
    </row>
    <row r="624" spans="1:4" ht="24.95" customHeight="1" x14ac:dyDescent="0.2">
      <c r="A624" s="33">
        <v>2110104119</v>
      </c>
      <c r="B624" s="34" t="s">
        <v>1382</v>
      </c>
      <c r="C624" s="35" t="s">
        <v>775</v>
      </c>
      <c r="D624" s="63">
        <v>234.91</v>
      </c>
    </row>
    <row r="625" spans="1:4" ht="24.95" customHeight="1" x14ac:dyDescent="0.2">
      <c r="A625" s="33">
        <v>2145000005</v>
      </c>
      <c r="B625" s="34" t="s">
        <v>1383</v>
      </c>
      <c r="C625" s="35" t="s">
        <v>775</v>
      </c>
      <c r="D625" s="63">
        <v>79.02</v>
      </c>
    </row>
    <row r="626" spans="1:4" ht="24.95" customHeight="1" x14ac:dyDescent="0.2">
      <c r="A626" s="33">
        <v>2110104125</v>
      </c>
      <c r="B626" s="34" t="s">
        <v>1384</v>
      </c>
      <c r="C626" s="35" t="s">
        <v>775</v>
      </c>
      <c r="D626" s="63">
        <v>46</v>
      </c>
    </row>
    <row r="627" spans="1:4" ht="24.95" customHeight="1" x14ac:dyDescent="0.2">
      <c r="A627" s="33">
        <v>2145000030</v>
      </c>
      <c r="B627" s="34" t="s">
        <v>1385</v>
      </c>
      <c r="C627" s="35" t="s">
        <v>779</v>
      </c>
      <c r="D627" s="63">
        <v>184.92</v>
      </c>
    </row>
    <row r="628" spans="1:4" ht="24.95" customHeight="1" x14ac:dyDescent="0.2">
      <c r="A628" s="33">
        <v>2144000005</v>
      </c>
      <c r="B628" s="34" t="s">
        <v>1386</v>
      </c>
      <c r="C628" s="35" t="s">
        <v>775</v>
      </c>
      <c r="D628" s="63">
        <v>73.06</v>
      </c>
    </row>
    <row r="629" spans="1:4" ht="24.95" customHeight="1" x14ac:dyDescent="0.2">
      <c r="A629" s="33">
        <v>2110104180</v>
      </c>
      <c r="B629" s="34" t="s">
        <v>1387</v>
      </c>
      <c r="C629" s="35" t="s">
        <v>775</v>
      </c>
      <c r="D629" s="63">
        <v>140</v>
      </c>
    </row>
    <row r="630" spans="1:4" ht="24.95" customHeight="1" x14ac:dyDescent="0.2">
      <c r="A630" s="73" t="s">
        <v>1388</v>
      </c>
      <c r="B630" s="71"/>
      <c r="C630" s="71"/>
      <c r="D630" s="72"/>
    </row>
    <row r="631" spans="1:4" ht="24.95" customHeight="1" x14ac:dyDescent="0.2">
      <c r="A631" s="33">
        <v>2120100010</v>
      </c>
      <c r="B631" s="34" t="s">
        <v>1389</v>
      </c>
      <c r="C631" s="35" t="s">
        <v>775</v>
      </c>
      <c r="D631" s="63">
        <v>323.88</v>
      </c>
    </row>
    <row r="632" spans="1:4" ht="24.95" customHeight="1" x14ac:dyDescent="0.2">
      <c r="A632" s="33">
        <v>2120100020</v>
      </c>
      <c r="B632" s="34" t="s">
        <v>1390</v>
      </c>
      <c r="C632" s="35" t="s">
        <v>775</v>
      </c>
      <c r="D632" s="63">
        <v>431.84</v>
      </c>
    </row>
    <row r="633" spans="1:4" ht="24.95" customHeight="1" x14ac:dyDescent="0.2">
      <c r="A633" s="33">
        <v>2120100030</v>
      </c>
      <c r="B633" s="34" t="s">
        <v>1391</v>
      </c>
      <c r="C633" s="35" t="s">
        <v>775</v>
      </c>
      <c r="D633" s="63">
        <v>809.7</v>
      </c>
    </row>
    <row r="634" spans="1:4" ht="24.95" customHeight="1" x14ac:dyDescent="0.2">
      <c r="A634" s="33">
        <v>2120100040</v>
      </c>
      <c r="B634" s="34" t="s">
        <v>1392</v>
      </c>
      <c r="C634" s="35" t="s">
        <v>775</v>
      </c>
      <c r="D634" s="64">
        <v>1349.5</v>
      </c>
    </row>
    <row r="635" spans="1:4" ht="24.95" customHeight="1" x14ac:dyDescent="0.2">
      <c r="A635" s="33">
        <v>2120100050</v>
      </c>
      <c r="B635" s="34" t="s">
        <v>1393</v>
      </c>
      <c r="C635" s="35" t="s">
        <v>775</v>
      </c>
      <c r="D635" s="64">
        <v>2159.1999999999998</v>
      </c>
    </row>
    <row r="636" spans="1:4" ht="24.95" customHeight="1" x14ac:dyDescent="0.2">
      <c r="A636" s="33">
        <v>2120100060</v>
      </c>
      <c r="B636" s="34" t="s">
        <v>1394</v>
      </c>
      <c r="C636" s="35" t="s">
        <v>775</v>
      </c>
      <c r="D636" s="64">
        <v>3238.8</v>
      </c>
    </row>
    <row r="637" spans="1:4" ht="24.95" customHeight="1" x14ac:dyDescent="0.2">
      <c r="A637" s="33">
        <v>2120100070</v>
      </c>
      <c r="B637" s="34" t="s">
        <v>1395</v>
      </c>
      <c r="C637" s="35" t="s">
        <v>775</v>
      </c>
      <c r="D637" s="64">
        <v>7027.7</v>
      </c>
    </row>
    <row r="638" spans="1:4" ht="24.95" customHeight="1" x14ac:dyDescent="0.2">
      <c r="A638" s="33">
        <v>2120100080</v>
      </c>
      <c r="B638" s="34" t="s">
        <v>1396</v>
      </c>
      <c r="C638" s="35" t="s">
        <v>775</v>
      </c>
      <c r="D638" s="64">
        <v>5398</v>
      </c>
    </row>
    <row r="639" spans="1:4" ht="24.95" customHeight="1" x14ac:dyDescent="0.2">
      <c r="A639" s="33">
        <v>2120100130</v>
      </c>
      <c r="B639" s="34" t="s">
        <v>1397</v>
      </c>
      <c r="C639" s="35" t="s">
        <v>775</v>
      </c>
      <c r="D639" s="63">
        <v>144.18</v>
      </c>
    </row>
    <row r="640" spans="1:4" ht="24.95" customHeight="1" x14ac:dyDescent="0.2">
      <c r="A640" s="33">
        <v>2120100140</v>
      </c>
      <c r="B640" s="34" t="s">
        <v>1398</v>
      </c>
      <c r="C640" s="35" t="s">
        <v>775</v>
      </c>
      <c r="D640" s="63">
        <v>107.81</v>
      </c>
    </row>
    <row r="641" spans="1:4" ht="24.95" customHeight="1" x14ac:dyDescent="0.2">
      <c r="A641" s="33">
        <v>2120100150</v>
      </c>
      <c r="B641" s="34" t="s">
        <v>1399</v>
      </c>
      <c r="C641" s="35" t="s">
        <v>775</v>
      </c>
      <c r="D641" s="63">
        <v>45.12</v>
      </c>
    </row>
    <row r="642" spans="1:4" ht="24.95" customHeight="1" x14ac:dyDescent="0.2">
      <c r="A642" s="33">
        <v>2120100170</v>
      </c>
      <c r="B642" s="34" t="s">
        <v>1400</v>
      </c>
      <c r="C642" s="35" t="s">
        <v>775</v>
      </c>
      <c r="D642" s="63">
        <v>172.81</v>
      </c>
    </row>
    <row r="643" spans="1:4" ht="24.95" customHeight="1" x14ac:dyDescent="0.2">
      <c r="A643" s="33">
        <v>2120100180</v>
      </c>
      <c r="B643" s="34" t="s">
        <v>1401</v>
      </c>
      <c r="C643" s="35" t="s">
        <v>775</v>
      </c>
      <c r="D643" s="63">
        <v>105.4</v>
      </c>
    </row>
    <row r="644" spans="1:4" ht="24.95" customHeight="1" x14ac:dyDescent="0.2">
      <c r="A644" s="33">
        <v>2120100190</v>
      </c>
      <c r="B644" s="34" t="s">
        <v>1402</v>
      </c>
      <c r="C644" s="35" t="s">
        <v>775</v>
      </c>
      <c r="D644" s="63">
        <v>52.7</v>
      </c>
    </row>
    <row r="645" spans="1:4" ht="24.95" customHeight="1" x14ac:dyDescent="0.2">
      <c r="A645" s="33">
        <v>2120100195</v>
      </c>
      <c r="B645" s="34" t="s">
        <v>1403</v>
      </c>
      <c r="C645" s="35" t="s">
        <v>775</v>
      </c>
      <c r="D645" s="63">
        <v>493.08</v>
      </c>
    </row>
    <row r="646" spans="1:4" ht="24.95" customHeight="1" x14ac:dyDescent="0.2">
      <c r="A646" s="33">
        <v>2120100200</v>
      </c>
      <c r="B646" s="34" t="s">
        <v>1404</v>
      </c>
      <c r="C646" s="35" t="s">
        <v>775</v>
      </c>
      <c r="D646" s="63">
        <v>65.88</v>
      </c>
    </row>
    <row r="647" spans="1:4" ht="24.95" customHeight="1" x14ac:dyDescent="0.2">
      <c r="A647" s="33">
        <v>2120100210</v>
      </c>
      <c r="B647" s="34" t="s">
        <v>1405</v>
      </c>
      <c r="C647" s="35" t="s">
        <v>775</v>
      </c>
      <c r="D647" s="63">
        <v>52.7</v>
      </c>
    </row>
    <row r="648" spans="1:4" ht="24.95" customHeight="1" x14ac:dyDescent="0.2">
      <c r="A648" s="33">
        <v>2120100300</v>
      </c>
      <c r="B648" s="34" t="s">
        <v>1406</v>
      </c>
      <c r="C648" s="35" t="s">
        <v>775</v>
      </c>
      <c r="D648" s="63">
        <v>910.45</v>
      </c>
    </row>
    <row r="649" spans="1:4" ht="24.95" customHeight="1" x14ac:dyDescent="0.2">
      <c r="A649" s="33">
        <v>2120100310</v>
      </c>
      <c r="B649" s="34" t="s">
        <v>1407</v>
      </c>
      <c r="C649" s="35" t="s">
        <v>775</v>
      </c>
      <c r="D649" s="64">
        <v>1131.45</v>
      </c>
    </row>
    <row r="650" spans="1:4" ht="24.95" customHeight="1" x14ac:dyDescent="0.2">
      <c r="A650" s="33">
        <v>2120100320</v>
      </c>
      <c r="B650" s="34" t="s">
        <v>1408</v>
      </c>
      <c r="C650" s="35" t="s">
        <v>775</v>
      </c>
      <c r="D650" s="64">
        <v>1378.9</v>
      </c>
    </row>
    <row r="651" spans="1:4" ht="24.95" customHeight="1" x14ac:dyDescent="0.2">
      <c r="A651" s="33">
        <v>2120100330</v>
      </c>
      <c r="B651" s="34" t="s">
        <v>1409</v>
      </c>
      <c r="C651" s="35" t="s">
        <v>775</v>
      </c>
      <c r="D651" s="64">
        <v>1743.08</v>
      </c>
    </row>
    <row r="652" spans="1:4" ht="24.95" customHeight="1" x14ac:dyDescent="0.2">
      <c r="A652" s="33">
        <v>2120100340</v>
      </c>
      <c r="B652" s="34" t="s">
        <v>1410</v>
      </c>
      <c r="C652" s="35" t="s">
        <v>775</v>
      </c>
      <c r="D652" s="64">
        <v>1873.8</v>
      </c>
    </row>
    <row r="653" spans="1:4" ht="24.95" customHeight="1" x14ac:dyDescent="0.2">
      <c r="A653" s="33">
        <v>2120100360</v>
      </c>
      <c r="B653" s="34" t="s">
        <v>1411</v>
      </c>
      <c r="C653" s="35" t="s">
        <v>775</v>
      </c>
      <c r="D653" s="64">
        <v>2342.25</v>
      </c>
    </row>
    <row r="654" spans="1:4" ht="24.95" customHeight="1" x14ac:dyDescent="0.2">
      <c r="A654" s="33">
        <v>2120100370</v>
      </c>
      <c r="B654" s="34" t="s">
        <v>1412</v>
      </c>
      <c r="C654" s="35" t="s">
        <v>775</v>
      </c>
      <c r="D654" s="64">
        <v>6652.6</v>
      </c>
    </row>
    <row r="655" spans="1:4" ht="24.95" customHeight="1" x14ac:dyDescent="0.2">
      <c r="A655" s="33">
        <v>2120100456</v>
      </c>
      <c r="B655" s="34" t="s">
        <v>1413</v>
      </c>
      <c r="C655" s="35" t="s">
        <v>742</v>
      </c>
      <c r="D655" s="63">
        <v>104.71</v>
      </c>
    </row>
    <row r="656" spans="1:4" ht="24.95" customHeight="1" x14ac:dyDescent="0.2">
      <c r="A656" s="33">
        <v>2120100460</v>
      </c>
      <c r="B656" s="34" t="s">
        <v>1414</v>
      </c>
      <c r="C656" s="35" t="s">
        <v>775</v>
      </c>
      <c r="D656" s="63">
        <v>447.93</v>
      </c>
    </row>
    <row r="657" spans="1:4" ht="24.95" customHeight="1" x14ac:dyDescent="0.2">
      <c r="A657" s="33">
        <v>2120100550</v>
      </c>
      <c r="B657" s="34" t="s">
        <v>1415</v>
      </c>
      <c r="C657" s="35" t="s">
        <v>775</v>
      </c>
      <c r="D657" s="63">
        <v>7.33</v>
      </c>
    </row>
    <row r="658" spans="1:4" ht="24.95" customHeight="1" x14ac:dyDescent="0.2">
      <c r="A658" s="33">
        <v>2120100610</v>
      </c>
      <c r="B658" s="34" t="s">
        <v>1416</v>
      </c>
      <c r="C658" s="35" t="s">
        <v>775</v>
      </c>
      <c r="D658" s="64">
        <v>2172.58</v>
      </c>
    </row>
    <row r="659" spans="1:4" ht="24.95" customHeight="1" x14ac:dyDescent="0.2">
      <c r="A659" s="33">
        <v>2120100622</v>
      </c>
      <c r="B659" s="34" t="s">
        <v>1417</v>
      </c>
      <c r="C659" s="35" t="s">
        <v>775</v>
      </c>
      <c r="D659" s="64">
        <v>16891.86</v>
      </c>
    </row>
    <row r="660" spans="1:4" ht="24.95" customHeight="1" x14ac:dyDescent="0.2">
      <c r="A660" s="33">
        <v>2120100636</v>
      </c>
      <c r="B660" s="34" t="s">
        <v>1418</v>
      </c>
      <c r="C660" s="35" t="s">
        <v>775</v>
      </c>
      <c r="D660" s="64">
        <v>31315.59</v>
      </c>
    </row>
    <row r="661" spans="1:4" ht="24.95" customHeight="1" x14ac:dyDescent="0.2">
      <c r="A661" s="73" t="s">
        <v>1419</v>
      </c>
      <c r="B661" s="71"/>
      <c r="C661" s="71"/>
      <c r="D661" s="72"/>
    </row>
    <row r="662" spans="1:4" ht="24.95" customHeight="1" x14ac:dyDescent="0.2">
      <c r="A662" s="33">
        <v>2130100010</v>
      </c>
      <c r="B662" s="34" t="s">
        <v>1420</v>
      </c>
      <c r="C662" s="35" t="s">
        <v>779</v>
      </c>
      <c r="D662" s="63">
        <v>3.37</v>
      </c>
    </row>
    <row r="663" spans="1:4" ht="24.95" customHeight="1" x14ac:dyDescent="0.2">
      <c r="A663" s="33">
        <v>2130100025</v>
      </c>
      <c r="B663" s="34" t="s">
        <v>1421</v>
      </c>
      <c r="C663" s="35" t="s">
        <v>779</v>
      </c>
      <c r="D663" s="63">
        <v>3.95</v>
      </c>
    </row>
    <row r="664" spans="1:4" ht="24.95" customHeight="1" x14ac:dyDescent="0.2">
      <c r="A664" s="33">
        <v>2130100030</v>
      </c>
      <c r="B664" s="34" t="s">
        <v>1422</v>
      </c>
      <c r="C664" s="35" t="s">
        <v>779</v>
      </c>
      <c r="D664" s="63">
        <v>6.91</v>
      </c>
    </row>
    <row r="665" spans="1:4" ht="24.95" customHeight="1" x14ac:dyDescent="0.2">
      <c r="A665" s="33">
        <v>2130100040</v>
      </c>
      <c r="B665" s="34" t="s">
        <v>1423</v>
      </c>
      <c r="C665" s="35" t="s">
        <v>779</v>
      </c>
      <c r="D665" s="63">
        <v>9.07</v>
      </c>
    </row>
    <row r="666" spans="1:4" ht="24.95" customHeight="1" x14ac:dyDescent="0.2">
      <c r="A666" s="33">
        <v>2130100050</v>
      </c>
      <c r="B666" s="34" t="s">
        <v>1424</v>
      </c>
      <c r="C666" s="35" t="s">
        <v>779</v>
      </c>
      <c r="D666" s="63">
        <v>10.54</v>
      </c>
    </row>
    <row r="667" spans="1:4" ht="24.95" customHeight="1" x14ac:dyDescent="0.2">
      <c r="A667" s="33">
        <v>2130100060</v>
      </c>
      <c r="B667" s="34" t="s">
        <v>1425</v>
      </c>
      <c r="C667" s="35" t="s">
        <v>779</v>
      </c>
      <c r="D667" s="63">
        <v>12.71</v>
      </c>
    </row>
    <row r="668" spans="1:4" ht="24.95" customHeight="1" x14ac:dyDescent="0.2">
      <c r="A668" s="33">
        <v>2130100070</v>
      </c>
      <c r="B668" s="34" t="s">
        <v>1426</v>
      </c>
      <c r="C668" s="35" t="s">
        <v>779</v>
      </c>
      <c r="D668" s="63">
        <v>16.04</v>
      </c>
    </row>
    <row r="669" spans="1:4" ht="24.95" customHeight="1" x14ac:dyDescent="0.2">
      <c r="A669" s="33">
        <v>2130100080</v>
      </c>
      <c r="B669" s="34" t="s">
        <v>1427</v>
      </c>
      <c r="C669" s="35" t="s">
        <v>779</v>
      </c>
      <c r="D669" s="63">
        <v>19.16</v>
      </c>
    </row>
    <row r="670" spans="1:4" ht="24.95" customHeight="1" x14ac:dyDescent="0.2">
      <c r="A670" s="33">
        <v>2130100090</v>
      </c>
      <c r="B670" s="34" t="s">
        <v>1428</v>
      </c>
      <c r="C670" s="35" t="s">
        <v>779</v>
      </c>
      <c r="D670" s="63">
        <v>22.07</v>
      </c>
    </row>
    <row r="671" spans="1:4" ht="24.95" customHeight="1" x14ac:dyDescent="0.2">
      <c r="A671" s="33">
        <v>2130100100</v>
      </c>
      <c r="B671" s="34" t="s">
        <v>1429</v>
      </c>
      <c r="C671" s="35" t="s">
        <v>779</v>
      </c>
      <c r="D671" s="63">
        <v>24.79</v>
      </c>
    </row>
    <row r="672" spans="1:4" ht="24.95" customHeight="1" x14ac:dyDescent="0.2">
      <c r="A672" s="33">
        <v>2130100110</v>
      </c>
      <c r="B672" s="34" t="s">
        <v>1430</v>
      </c>
      <c r="C672" s="35" t="s">
        <v>779</v>
      </c>
      <c r="D672" s="63">
        <v>28.65</v>
      </c>
    </row>
    <row r="673" spans="1:4" ht="24.95" customHeight="1" x14ac:dyDescent="0.2">
      <c r="A673" s="33">
        <v>2130100120</v>
      </c>
      <c r="B673" s="34" t="s">
        <v>1431</v>
      </c>
      <c r="C673" s="35" t="s">
        <v>779</v>
      </c>
      <c r="D673" s="63">
        <v>35.799999999999997</v>
      </c>
    </row>
    <row r="674" spans="1:4" ht="24.95" customHeight="1" x14ac:dyDescent="0.2">
      <c r="A674" s="33">
        <v>2130100130</v>
      </c>
      <c r="B674" s="34" t="s">
        <v>1432</v>
      </c>
      <c r="C674" s="35" t="s">
        <v>779</v>
      </c>
      <c r="D674" s="63">
        <v>43.66</v>
      </c>
    </row>
    <row r="675" spans="1:4" ht="24.95" customHeight="1" x14ac:dyDescent="0.2">
      <c r="A675" s="33">
        <v>2130100140</v>
      </c>
      <c r="B675" s="34" t="s">
        <v>1433</v>
      </c>
      <c r="C675" s="35" t="s">
        <v>779</v>
      </c>
      <c r="D675" s="63">
        <v>53.21</v>
      </c>
    </row>
    <row r="676" spans="1:4" ht="24.95" customHeight="1" x14ac:dyDescent="0.2">
      <c r="A676" s="33">
        <v>2130100141</v>
      </c>
      <c r="B676" s="34" t="s">
        <v>1434</v>
      </c>
      <c r="C676" s="35" t="s">
        <v>779</v>
      </c>
      <c r="D676" s="63">
        <v>207.12</v>
      </c>
    </row>
    <row r="677" spans="1:4" ht="24.95" customHeight="1" x14ac:dyDescent="0.2">
      <c r="A677" s="33">
        <v>2130100142</v>
      </c>
      <c r="B677" s="34" t="s">
        <v>1435</v>
      </c>
      <c r="C677" s="35" t="s">
        <v>779</v>
      </c>
      <c r="D677" s="63">
        <v>244.1</v>
      </c>
    </row>
    <row r="678" spans="1:4" ht="24.95" customHeight="1" x14ac:dyDescent="0.2">
      <c r="A678" s="33">
        <v>2130100143</v>
      </c>
      <c r="B678" s="34" t="s">
        <v>1436</v>
      </c>
      <c r="C678" s="35" t="s">
        <v>779</v>
      </c>
      <c r="D678" s="63">
        <v>299</v>
      </c>
    </row>
    <row r="679" spans="1:4" ht="24.95" customHeight="1" x14ac:dyDescent="0.2">
      <c r="A679" s="33">
        <v>2130100144</v>
      </c>
      <c r="B679" s="34" t="s">
        <v>1437</v>
      </c>
      <c r="C679" s="35" t="s">
        <v>779</v>
      </c>
      <c r="D679" s="63">
        <v>362.14</v>
      </c>
    </row>
    <row r="680" spans="1:4" ht="24.95" customHeight="1" x14ac:dyDescent="0.2">
      <c r="A680" s="33">
        <v>2130100146</v>
      </c>
      <c r="B680" s="34" t="s">
        <v>1438</v>
      </c>
      <c r="C680" s="35" t="s">
        <v>779</v>
      </c>
      <c r="D680" s="63">
        <v>438.07</v>
      </c>
    </row>
    <row r="681" spans="1:4" ht="24.95" customHeight="1" x14ac:dyDescent="0.2">
      <c r="A681" s="33">
        <v>2130100147</v>
      </c>
      <c r="B681" s="34" t="s">
        <v>1439</v>
      </c>
      <c r="C681" s="35" t="s">
        <v>779</v>
      </c>
      <c r="D681" s="63">
        <v>529.44000000000005</v>
      </c>
    </row>
    <row r="682" spans="1:4" ht="24.95" customHeight="1" x14ac:dyDescent="0.2">
      <c r="A682" s="33">
        <v>2130100148</v>
      </c>
      <c r="B682" s="34" t="s">
        <v>1440</v>
      </c>
      <c r="C682" s="35" t="s">
        <v>779</v>
      </c>
      <c r="D682" s="63">
        <v>580.25</v>
      </c>
    </row>
    <row r="683" spans="1:4" ht="24.95" customHeight="1" x14ac:dyDescent="0.2">
      <c r="A683" s="33">
        <v>2130100149</v>
      </c>
      <c r="B683" s="34" t="s">
        <v>1441</v>
      </c>
      <c r="C683" s="35" t="s">
        <v>779</v>
      </c>
      <c r="D683" s="63">
        <v>754.95</v>
      </c>
    </row>
    <row r="684" spans="1:4" ht="24.95" customHeight="1" x14ac:dyDescent="0.2">
      <c r="A684" s="33">
        <v>2130100190</v>
      </c>
      <c r="B684" s="34" t="s">
        <v>1442</v>
      </c>
      <c r="C684" s="35" t="s">
        <v>779</v>
      </c>
      <c r="D684" s="63">
        <v>6.88</v>
      </c>
    </row>
    <row r="685" spans="1:4" ht="24.95" customHeight="1" x14ac:dyDescent="0.2">
      <c r="A685" s="33">
        <v>2130100210</v>
      </c>
      <c r="B685" s="34" t="s">
        <v>1443</v>
      </c>
      <c r="C685" s="35" t="s">
        <v>779</v>
      </c>
      <c r="D685" s="63">
        <v>13.7</v>
      </c>
    </row>
    <row r="686" spans="1:4" ht="24.95" customHeight="1" x14ac:dyDescent="0.2">
      <c r="A686" s="33">
        <v>2130100220</v>
      </c>
      <c r="B686" s="34" t="s">
        <v>1444</v>
      </c>
      <c r="C686" s="35" t="s">
        <v>779</v>
      </c>
      <c r="D686" s="63">
        <v>15.81</v>
      </c>
    </row>
    <row r="687" spans="1:4" ht="24.95" customHeight="1" x14ac:dyDescent="0.2">
      <c r="A687" s="33">
        <v>2130100230</v>
      </c>
      <c r="B687" s="34" t="s">
        <v>1445</v>
      </c>
      <c r="C687" s="35" t="s">
        <v>779</v>
      </c>
      <c r="D687" s="63">
        <v>20.58</v>
      </c>
    </row>
    <row r="688" spans="1:4" ht="24.95" customHeight="1" x14ac:dyDescent="0.2">
      <c r="A688" s="33">
        <v>2130100240</v>
      </c>
      <c r="B688" s="34" t="s">
        <v>1446</v>
      </c>
      <c r="C688" s="35" t="s">
        <v>779</v>
      </c>
      <c r="D688" s="63">
        <v>25.71</v>
      </c>
    </row>
    <row r="689" spans="1:4" ht="24.95" customHeight="1" x14ac:dyDescent="0.2">
      <c r="A689" s="33">
        <v>2130100260</v>
      </c>
      <c r="B689" s="34" t="s">
        <v>1447</v>
      </c>
      <c r="C689" s="35" t="s">
        <v>779</v>
      </c>
      <c r="D689" s="63">
        <v>35.18</v>
      </c>
    </row>
    <row r="690" spans="1:4" ht="24.95" customHeight="1" x14ac:dyDescent="0.2">
      <c r="A690" s="33">
        <v>2130100310</v>
      </c>
      <c r="B690" s="34" t="s">
        <v>1448</v>
      </c>
      <c r="C690" s="35" t="s">
        <v>779</v>
      </c>
      <c r="D690" s="63">
        <v>81.72</v>
      </c>
    </row>
    <row r="691" spans="1:4" ht="24.95" customHeight="1" x14ac:dyDescent="0.2">
      <c r="A691" s="33">
        <v>2130100330</v>
      </c>
      <c r="B691" s="34" t="s">
        <v>1449</v>
      </c>
      <c r="C691" s="35" t="s">
        <v>779</v>
      </c>
      <c r="D691" s="63">
        <v>2.0699999999999998</v>
      </c>
    </row>
    <row r="692" spans="1:4" ht="24.95" customHeight="1" x14ac:dyDescent="0.2">
      <c r="A692" s="33">
        <v>2130100340</v>
      </c>
      <c r="B692" s="34" t="s">
        <v>1450</v>
      </c>
      <c r="C692" s="35" t="s">
        <v>779</v>
      </c>
      <c r="D692" s="63">
        <v>2.29</v>
      </c>
    </row>
    <row r="693" spans="1:4" ht="24.95" customHeight="1" x14ac:dyDescent="0.2">
      <c r="A693" s="33">
        <v>2130100350</v>
      </c>
      <c r="B693" s="34" t="s">
        <v>1451</v>
      </c>
      <c r="C693" s="35" t="s">
        <v>779</v>
      </c>
      <c r="D693" s="63">
        <v>2.87</v>
      </c>
    </row>
    <row r="694" spans="1:4" ht="24.95" customHeight="1" x14ac:dyDescent="0.2">
      <c r="A694" s="33">
        <v>2130100360</v>
      </c>
      <c r="B694" s="34" t="s">
        <v>1452</v>
      </c>
      <c r="C694" s="35" t="s">
        <v>779</v>
      </c>
      <c r="D694" s="63">
        <v>3.39</v>
      </c>
    </row>
    <row r="695" spans="1:4" ht="24.95" customHeight="1" x14ac:dyDescent="0.2">
      <c r="A695" s="33">
        <v>2130100380</v>
      </c>
      <c r="B695" s="34" t="s">
        <v>1453</v>
      </c>
      <c r="C695" s="35" t="s">
        <v>779</v>
      </c>
      <c r="D695" s="63">
        <v>2.29</v>
      </c>
    </row>
    <row r="696" spans="1:4" ht="24.95" customHeight="1" x14ac:dyDescent="0.2">
      <c r="A696" s="33">
        <v>2130100400</v>
      </c>
      <c r="B696" s="34" t="s">
        <v>1454</v>
      </c>
      <c r="C696" s="35" t="s">
        <v>779</v>
      </c>
      <c r="D696" s="63">
        <v>2.82</v>
      </c>
    </row>
    <row r="697" spans="1:4" ht="24.95" customHeight="1" x14ac:dyDescent="0.2">
      <c r="A697" s="33">
        <v>2130100410</v>
      </c>
      <c r="B697" s="34" t="s">
        <v>1455</v>
      </c>
      <c r="C697" s="35" t="s">
        <v>779</v>
      </c>
      <c r="D697" s="63">
        <v>3.39</v>
      </c>
    </row>
    <row r="698" spans="1:4" ht="24.95" customHeight="1" x14ac:dyDescent="0.2">
      <c r="A698" s="33">
        <v>2130100480</v>
      </c>
      <c r="B698" s="34" t="s">
        <v>1456</v>
      </c>
      <c r="C698" s="35" t="s">
        <v>779</v>
      </c>
      <c r="D698" s="63">
        <v>3.39</v>
      </c>
    </row>
    <row r="699" spans="1:4" ht="24.95" customHeight="1" x14ac:dyDescent="0.2">
      <c r="A699" s="33">
        <v>2130100490</v>
      </c>
      <c r="B699" s="34" t="s">
        <v>1457</v>
      </c>
      <c r="C699" s="35" t="s">
        <v>779</v>
      </c>
      <c r="D699" s="63">
        <v>3.84</v>
      </c>
    </row>
    <row r="700" spans="1:4" ht="24.95" customHeight="1" x14ac:dyDescent="0.2">
      <c r="A700" s="33">
        <v>2130100500</v>
      </c>
      <c r="B700" s="34" t="s">
        <v>1458</v>
      </c>
      <c r="C700" s="35" t="s">
        <v>779</v>
      </c>
      <c r="D700" s="63">
        <v>4.42</v>
      </c>
    </row>
    <row r="701" spans="1:4" ht="24.95" customHeight="1" x14ac:dyDescent="0.2">
      <c r="A701" s="33">
        <v>2130100510</v>
      </c>
      <c r="B701" s="34" t="s">
        <v>1459</v>
      </c>
      <c r="C701" s="35" t="s">
        <v>779</v>
      </c>
      <c r="D701" s="63">
        <v>5.0599999999999996</v>
      </c>
    </row>
    <row r="702" spans="1:4" ht="24.95" customHeight="1" x14ac:dyDescent="0.2">
      <c r="A702" s="33">
        <v>2130100520</v>
      </c>
      <c r="B702" s="34" t="s">
        <v>1460</v>
      </c>
      <c r="C702" s="35" t="s">
        <v>779</v>
      </c>
      <c r="D702" s="63">
        <v>5.82</v>
      </c>
    </row>
    <row r="703" spans="1:4" ht="24.95" customHeight="1" x14ac:dyDescent="0.2">
      <c r="A703" s="33">
        <v>2130100530</v>
      </c>
      <c r="B703" s="34" t="s">
        <v>1461</v>
      </c>
      <c r="C703" s="35" t="s">
        <v>779</v>
      </c>
      <c r="D703" s="63">
        <v>6.41</v>
      </c>
    </row>
    <row r="704" spans="1:4" ht="24.95" customHeight="1" x14ac:dyDescent="0.2">
      <c r="A704" s="33">
        <v>2130100540</v>
      </c>
      <c r="B704" s="34" t="s">
        <v>1462</v>
      </c>
      <c r="C704" s="35" t="s">
        <v>779</v>
      </c>
      <c r="D704" s="63">
        <v>7.12</v>
      </c>
    </row>
    <row r="705" spans="1:4" ht="24.95" customHeight="1" x14ac:dyDescent="0.2">
      <c r="A705" s="33">
        <v>2130100550</v>
      </c>
      <c r="B705" s="34" t="s">
        <v>1463</v>
      </c>
      <c r="C705" s="35" t="s">
        <v>779</v>
      </c>
      <c r="D705" s="63">
        <v>7.9</v>
      </c>
    </row>
    <row r="706" spans="1:4" ht="24.95" customHeight="1" x14ac:dyDescent="0.2">
      <c r="A706" s="33">
        <v>2130100560</v>
      </c>
      <c r="B706" s="34" t="s">
        <v>1464</v>
      </c>
      <c r="C706" s="35" t="s">
        <v>779</v>
      </c>
      <c r="D706" s="63">
        <v>3.84</v>
      </c>
    </row>
    <row r="707" spans="1:4" ht="24.95" customHeight="1" x14ac:dyDescent="0.2">
      <c r="A707" s="33">
        <v>2130100570</v>
      </c>
      <c r="B707" s="34" t="s">
        <v>1465</v>
      </c>
      <c r="C707" s="35" t="s">
        <v>779</v>
      </c>
      <c r="D707" s="63">
        <v>4.82</v>
      </c>
    </row>
    <row r="708" spans="1:4" ht="24.95" customHeight="1" x14ac:dyDescent="0.2">
      <c r="A708" s="33">
        <v>2130100580</v>
      </c>
      <c r="B708" s="34" t="s">
        <v>1466</v>
      </c>
      <c r="C708" s="35" t="s">
        <v>779</v>
      </c>
      <c r="D708" s="63">
        <v>5.45</v>
      </c>
    </row>
    <row r="709" spans="1:4" ht="24.95" customHeight="1" x14ac:dyDescent="0.2">
      <c r="A709" s="33">
        <v>2130100590</v>
      </c>
      <c r="B709" s="34" t="s">
        <v>1467</v>
      </c>
      <c r="C709" s="35" t="s">
        <v>779</v>
      </c>
      <c r="D709" s="63">
        <v>6.45</v>
      </c>
    </row>
    <row r="710" spans="1:4" ht="24.95" customHeight="1" x14ac:dyDescent="0.2">
      <c r="A710" s="33">
        <v>2130100600</v>
      </c>
      <c r="B710" s="34" t="s">
        <v>1468</v>
      </c>
      <c r="C710" s="35" t="s">
        <v>779</v>
      </c>
      <c r="D710" s="63">
        <v>7.59</v>
      </c>
    </row>
    <row r="711" spans="1:4" ht="24.95" customHeight="1" x14ac:dyDescent="0.2">
      <c r="A711" s="33">
        <v>2130100610</v>
      </c>
      <c r="B711" s="34" t="s">
        <v>1469</v>
      </c>
      <c r="C711" s="35" t="s">
        <v>779</v>
      </c>
      <c r="D711" s="63">
        <v>2.34</v>
      </c>
    </row>
    <row r="712" spans="1:4" ht="24.95" customHeight="1" x14ac:dyDescent="0.2">
      <c r="A712" s="33">
        <v>2130100620</v>
      </c>
      <c r="B712" s="34" t="s">
        <v>1470</v>
      </c>
      <c r="C712" s="35" t="s">
        <v>779</v>
      </c>
      <c r="D712" s="63">
        <v>2.34</v>
      </c>
    </row>
    <row r="713" spans="1:4" ht="24.95" customHeight="1" x14ac:dyDescent="0.2">
      <c r="A713" s="33">
        <v>2130100630</v>
      </c>
      <c r="B713" s="34" t="s">
        <v>1471</v>
      </c>
      <c r="C713" s="35" t="s">
        <v>779</v>
      </c>
      <c r="D713" s="63">
        <v>2.34</v>
      </c>
    </row>
    <row r="714" spans="1:4" ht="24.95" customHeight="1" x14ac:dyDescent="0.2">
      <c r="A714" s="33">
        <v>2130100640</v>
      </c>
      <c r="B714" s="34" t="s">
        <v>1472</v>
      </c>
      <c r="C714" s="35" t="s">
        <v>779</v>
      </c>
      <c r="D714" s="63">
        <v>2.87</v>
      </c>
    </row>
    <row r="715" spans="1:4" ht="24.95" customHeight="1" x14ac:dyDescent="0.2">
      <c r="A715" s="33">
        <v>2130100650</v>
      </c>
      <c r="B715" s="34" t="s">
        <v>1473</v>
      </c>
      <c r="C715" s="35" t="s">
        <v>779</v>
      </c>
      <c r="D715" s="63">
        <v>2.87</v>
      </c>
    </row>
    <row r="716" spans="1:4" ht="24.95" customHeight="1" x14ac:dyDescent="0.2">
      <c r="A716" s="33">
        <v>2130100660</v>
      </c>
      <c r="B716" s="34" t="s">
        <v>1474</v>
      </c>
      <c r="C716" s="35" t="s">
        <v>779</v>
      </c>
      <c r="D716" s="63">
        <v>2.82</v>
      </c>
    </row>
    <row r="717" spans="1:4" ht="24.95" customHeight="1" x14ac:dyDescent="0.2">
      <c r="A717" s="33">
        <v>2130100670</v>
      </c>
      <c r="B717" s="34" t="s">
        <v>1475</v>
      </c>
      <c r="C717" s="35" t="s">
        <v>779</v>
      </c>
      <c r="D717" s="63">
        <v>3.39</v>
      </c>
    </row>
    <row r="718" spans="1:4" ht="24.95" customHeight="1" x14ac:dyDescent="0.2">
      <c r="A718" s="33">
        <v>2130100690</v>
      </c>
      <c r="B718" s="34" t="s">
        <v>1476</v>
      </c>
      <c r="C718" s="35" t="s">
        <v>779</v>
      </c>
      <c r="D718" s="63">
        <v>3.39</v>
      </c>
    </row>
    <row r="719" spans="1:4" ht="24.95" customHeight="1" x14ac:dyDescent="0.2">
      <c r="A719" s="33">
        <v>2130100720</v>
      </c>
      <c r="B719" s="34" t="s">
        <v>1477</v>
      </c>
      <c r="C719" s="35" t="s">
        <v>779</v>
      </c>
      <c r="D719" s="63">
        <v>0.8</v>
      </c>
    </row>
    <row r="720" spans="1:4" ht="24.95" customHeight="1" x14ac:dyDescent="0.2">
      <c r="A720" s="33">
        <v>2130100730</v>
      </c>
      <c r="B720" s="34" t="s">
        <v>1478</v>
      </c>
      <c r="C720" s="35" t="s">
        <v>779</v>
      </c>
      <c r="D720" s="63">
        <v>0.8</v>
      </c>
    </row>
    <row r="721" spans="1:4" ht="24.95" customHeight="1" x14ac:dyDescent="0.2">
      <c r="A721" s="33">
        <v>2130100740</v>
      </c>
      <c r="B721" s="34" t="s">
        <v>1479</v>
      </c>
      <c r="C721" s="35" t="s">
        <v>779</v>
      </c>
      <c r="D721" s="63">
        <v>0.8</v>
      </c>
    </row>
    <row r="722" spans="1:4" ht="24.95" customHeight="1" x14ac:dyDescent="0.2">
      <c r="A722" s="33">
        <v>2130100750</v>
      </c>
      <c r="B722" s="34" t="s">
        <v>1480</v>
      </c>
      <c r="C722" s="35" t="s">
        <v>779</v>
      </c>
      <c r="D722" s="63">
        <v>2.29</v>
      </c>
    </row>
    <row r="723" spans="1:4" ht="24.95" customHeight="1" x14ac:dyDescent="0.2">
      <c r="A723" s="33">
        <v>2130100760</v>
      </c>
      <c r="B723" s="34" t="s">
        <v>1481</v>
      </c>
      <c r="C723" s="35" t="s">
        <v>779</v>
      </c>
      <c r="D723" s="63">
        <v>2.29</v>
      </c>
    </row>
    <row r="724" spans="1:4" ht="24.95" customHeight="1" x14ac:dyDescent="0.2">
      <c r="A724" s="33">
        <v>2130100770</v>
      </c>
      <c r="B724" s="34" t="s">
        <v>1482</v>
      </c>
      <c r="C724" s="35" t="s">
        <v>779</v>
      </c>
      <c r="D724" s="63">
        <v>2.29</v>
      </c>
    </row>
    <row r="725" spans="1:4" ht="24.95" customHeight="1" x14ac:dyDescent="0.2">
      <c r="A725" s="33">
        <v>2130100800</v>
      </c>
      <c r="B725" s="34" t="s">
        <v>1483</v>
      </c>
      <c r="C725" s="35" t="s">
        <v>779</v>
      </c>
      <c r="D725" s="63">
        <v>3.39</v>
      </c>
    </row>
    <row r="726" spans="1:4" ht="24.95" customHeight="1" x14ac:dyDescent="0.2">
      <c r="A726" s="33">
        <v>2130100810</v>
      </c>
      <c r="B726" s="34" t="s">
        <v>1484</v>
      </c>
      <c r="C726" s="35" t="s">
        <v>779</v>
      </c>
      <c r="D726" s="63">
        <v>2.87</v>
      </c>
    </row>
    <row r="727" spans="1:4" ht="24.95" customHeight="1" x14ac:dyDescent="0.2">
      <c r="A727" s="33">
        <v>2130100820</v>
      </c>
      <c r="B727" s="34" t="s">
        <v>1485</v>
      </c>
      <c r="C727" s="35" t="s">
        <v>779</v>
      </c>
      <c r="D727" s="63">
        <v>2.87</v>
      </c>
    </row>
    <row r="728" spans="1:4" ht="24.95" customHeight="1" x14ac:dyDescent="0.2">
      <c r="A728" s="33">
        <v>2130100830</v>
      </c>
      <c r="B728" s="34" t="s">
        <v>1486</v>
      </c>
      <c r="C728" s="35" t="s">
        <v>779</v>
      </c>
      <c r="D728" s="63">
        <v>16.46</v>
      </c>
    </row>
    <row r="729" spans="1:4" ht="24.95" customHeight="1" x14ac:dyDescent="0.2">
      <c r="A729" s="33">
        <v>2130100860</v>
      </c>
      <c r="B729" s="34" t="s">
        <v>1487</v>
      </c>
      <c r="C729" s="35" t="s">
        <v>779</v>
      </c>
      <c r="D729" s="63">
        <v>5.68</v>
      </c>
    </row>
    <row r="730" spans="1:4" ht="24.95" customHeight="1" x14ac:dyDescent="0.2">
      <c r="A730" s="33">
        <v>2130100870</v>
      </c>
      <c r="B730" s="34" t="s">
        <v>1488</v>
      </c>
      <c r="C730" s="35" t="s">
        <v>779</v>
      </c>
      <c r="D730" s="63">
        <v>5.74</v>
      </c>
    </row>
    <row r="731" spans="1:4" ht="24.95" customHeight="1" x14ac:dyDescent="0.2">
      <c r="A731" s="33">
        <v>2130100880</v>
      </c>
      <c r="B731" s="34" t="s">
        <v>1489</v>
      </c>
      <c r="C731" s="35" t="s">
        <v>779</v>
      </c>
      <c r="D731" s="63">
        <v>6.53</v>
      </c>
    </row>
    <row r="732" spans="1:4" ht="24.95" customHeight="1" x14ac:dyDescent="0.2">
      <c r="A732" s="33">
        <v>2130100890</v>
      </c>
      <c r="B732" s="34" t="s">
        <v>1490</v>
      </c>
      <c r="C732" s="35" t="s">
        <v>779</v>
      </c>
      <c r="D732" s="63">
        <v>7.41</v>
      </c>
    </row>
    <row r="733" spans="1:4" ht="24.95" customHeight="1" x14ac:dyDescent="0.2">
      <c r="A733" s="33">
        <v>2130100910</v>
      </c>
      <c r="B733" s="34" t="s">
        <v>1491</v>
      </c>
      <c r="C733" s="35" t="s">
        <v>779</v>
      </c>
      <c r="D733" s="63">
        <v>10.39</v>
      </c>
    </row>
    <row r="734" spans="1:4" ht="24.95" customHeight="1" x14ac:dyDescent="0.2">
      <c r="A734" s="33">
        <v>2130100950</v>
      </c>
      <c r="B734" s="34" t="s">
        <v>1492</v>
      </c>
      <c r="C734" s="35" t="s">
        <v>779</v>
      </c>
      <c r="D734" s="63">
        <v>47.5</v>
      </c>
    </row>
    <row r="735" spans="1:4" ht="24.95" customHeight="1" x14ac:dyDescent="0.2">
      <c r="A735" s="33">
        <v>2130100960</v>
      </c>
      <c r="B735" s="34" t="s">
        <v>1493</v>
      </c>
      <c r="C735" s="35" t="s">
        <v>779</v>
      </c>
      <c r="D735" s="63">
        <v>81.040000000000006</v>
      </c>
    </row>
    <row r="736" spans="1:4" ht="24.95" customHeight="1" x14ac:dyDescent="0.2">
      <c r="A736" s="33">
        <v>2130100970</v>
      </c>
      <c r="B736" s="34" t="s">
        <v>1494</v>
      </c>
      <c r="C736" s="35" t="s">
        <v>779</v>
      </c>
      <c r="D736" s="63">
        <v>88.45</v>
      </c>
    </row>
    <row r="737" spans="1:4" ht="24.95" customHeight="1" x14ac:dyDescent="0.2">
      <c r="A737" s="33">
        <v>2130100980</v>
      </c>
      <c r="B737" s="34" t="s">
        <v>1495</v>
      </c>
      <c r="C737" s="35" t="s">
        <v>779</v>
      </c>
      <c r="D737" s="63">
        <v>117.74</v>
      </c>
    </row>
    <row r="738" spans="1:4" ht="24.95" customHeight="1" x14ac:dyDescent="0.2">
      <c r="A738" s="33">
        <v>2130100990</v>
      </c>
      <c r="B738" s="34" t="s">
        <v>1495</v>
      </c>
      <c r="C738" s="35" t="s">
        <v>779</v>
      </c>
      <c r="D738" s="63">
        <v>147.02000000000001</v>
      </c>
    </row>
    <row r="739" spans="1:4" ht="24.95" customHeight="1" x14ac:dyDescent="0.2">
      <c r="A739" s="33">
        <v>2130101000</v>
      </c>
      <c r="B739" s="34" t="s">
        <v>1496</v>
      </c>
      <c r="C739" s="35" t="s">
        <v>779</v>
      </c>
      <c r="D739" s="63">
        <v>161.77000000000001</v>
      </c>
    </row>
    <row r="740" spans="1:4" ht="24.95" customHeight="1" x14ac:dyDescent="0.2">
      <c r="A740" s="33">
        <v>2130101010</v>
      </c>
      <c r="B740" s="34" t="s">
        <v>1497</v>
      </c>
      <c r="C740" s="35" t="s">
        <v>779</v>
      </c>
      <c r="D740" s="63">
        <v>191.14</v>
      </c>
    </row>
    <row r="741" spans="1:4" ht="24.95" customHeight="1" x14ac:dyDescent="0.2">
      <c r="A741" s="33">
        <v>2130101011</v>
      </c>
      <c r="B741" s="34" t="s">
        <v>1498</v>
      </c>
      <c r="C741" s="35" t="s">
        <v>779</v>
      </c>
      <c r="D741" s="63">
        <v>272.22000000000003</v>
      </c>
    </row>
    <row r="742" spans="1:4" ht="24.95" customHeight="1" x14ac:dyDescent="0.2">
      <c r="A742" s="33">
        <v>2130101015</v>
      </c>
      <c r="B742" s="34" t="s">
        <v>1499</v>
      </c>
      <c r="C742" s="35" t="s">
        <v>779</v>
      </c>
      <c r="D742" s="63">
        <v>320.89999999999998</v>
      </c>
    </row>
    <row r="743" spans="1:4" ht="24.95" customHeight="1" x14ac:dyDescent="0.2">
      <c r="A743" s="33">
        <v>2130101016</v>
      </c>
      <c r="B743" s="34" t="s">
        <v>1500</v>
      </c>
      <c r="C743" s="35" t="s">
        <v>779</v>
      </c>
      <c r="D743" s="63">
        <v>449.26</v>
      </c>
    </row>
    <row r="744" spans="1:4" ht="24.95" customHeight="1" x14ac:dyDescent="0.2">
      <c r="A744" s="33">
        <v>2130101030</v>
      </c>
      <c r="B744" s="34" t="s">
        <v>1501</v>
      </c>
      <c r="C744" s="35" t="s">
        <v>779</v>
      </c>
      <c r="D744" s="63">
        <v>8.16</v>
      </c>
    </row>
    <row r="745" spans="1:4" ht="24.95" customHeight="1" x14ac:dyDescent="0.2">
      <c r="A745" s="33">
        <v>2130101040</v>
      </c>
      <c r="B745" s="34" t="s">
        <v>1502</v>
      </c>
      <c r="C745" s="35" t="s">
        <v>779</v>
      </c>
      <c r="D745" s="63">
        <v>9.74</v>
      </c>
    </row>
    <row r="746" spans="1:4" ht="24.95" customHeight="1" x14ac:dyDescent="0.2">
      <c r="A746" s="33">
        <v>2130101050</v>
      </c>
      <c r="B746" s="34" t="s">
        <v>1503</v>
      </c>
      <c r="C746" s="35" t="s">
        <v>779</v>
      </c>
      <c r="D746" s="63">
        <v>11.54</v>
      </c>
    </row>
    <row r="747" spans="1:4" ht="24.95" customHeight="1" x14ac:dyDescent="0.2">
      <c r="A747" s="33">
        <v>2130101060</v>
      </c>
      <c r="B747" s="34" t="s">
        <v>1504</v>
      </c>
      <c r="C747" s="35" t="s">
        <v>779</v>
      </c>
      <c r="D747" s="63">
        <v>13.5</v>
      </c>
    </row>
    <row r="748" spans="1:4" ht="24.95" customHeight="1" x14ac:dyDescent="0.2">
      <c r="A748" s="33">
        <v>2130101190</v>
      </c>
      <c r="B748" s="34" t="s">
        <v>1505</v>
      </c>
      <c r="C748" s="35" t="s">
        <v>779</v>
      </c>
      <c r="D748" s="63">
        <v>23.59</v>
      </c>
    </row>
    <row r="749" spans="1:4" ht="24.95" customHeight="1" x14ac:dyDescent="0.2">
      <c r="A749" s="33">
        <v>2130101200</v>
      </c>
      <c r="B749" s="34" t="s">
        <v>1506</v>
      </c>
      <c r="C749" s="35" t="s">
        <v>779</v>
      </c>
      <c r="D749" s="63">
        <v>29.71</v>
      </c>
    </row>
    <row r="750" spans="1:4" ht="24.95" customHeight="1" x14ac:dyDescent="0.2">
      <c r="A750" s="33">
        <v>2130101210</v>
      </c>
      <c r="B750" s="34" t="s">
        <v>1507</v>
      </c>
      <c r="C750" s="35" t="s">
        <v>779</v>
      </c>
      <c r="D750" s="63">
        <v>40.46</v>
      </c>
    </row>
    <row r="751" spans="1:4" ht="24.95" customHeight="1" x14ac:dyDescent="0.2">
      <c r="A751" s="33">
        <v>2130101230</v>
      </c>
      <c r="B751" s="34" t="s">
        <v>1508</v>
      </c>
      <c r="C751" s="35" t="s">
        <v>779</v>
      </c>
      <c r="D751" s="63">
        <v>50.71</v>
      </c>
    </row>
    <row r="752" spans="1:4" ht="24.95" customHeight="1" x14ac:dyDescent="0.2">
      <c r="A752" s="33">
        <v>2130101240</v>
      </c>
      <c r="B752" s="34" t="s">
        <v>1509</v>
      </c>
      <c r="C752" s="35" t="s">
        <v>779</v>
      </c>
      <c r="D752" s="63">
        <v>59.61</v>
      </c>
    </row>
    <row r="753" spans="1:4" ht="24.95" customHeight="1" x14ac:dyDescent="0.2">
      <c r="A753" s="33">
        <v>2130101250</v>
      </c>
      <c r="B753" s="34" t="s">
        <v>1510</v>
      </c>
      <c r="C753" s="35" t="s">
        <v>779</v>
      </c>
      <c r="D753" s="63">
        <v>85.83</v>
      </c>
    </row>
    <row r="754" spans="1:4" ht="24.95" customHeight="1" x14ac:dyDescent="0.2">
      <c r="A754" s="33">
        <v>2130101260</v>
      </c>
      <c r="B754" s="34" t="s">
        <v>1511</v>
      </c>
      <c r="C754" s="35" t="s">
        <v>779</v>
      </c>
      <c r="D754" s="63">
        <v>120.94</v>
      </c>
    </row>
    <row r="755" spans="1:4" ht="24.95" customHeight="1" x14ac:dyDescent="0.2">
      <c r="A755" s="33">
        <v>2130101270</v>
      </c>
      <c r="B755" s="34" t="s">
        <v>1512</v>
      </c>
      <c r="C755" s="35" t="s">
        <v>779</v>
      </c>
      <c r="D755" s="63">
        <v>162.85</v>
      </c>
    </row>
    <row r="756" spans="1:4" ht="24.95" customHeight="1" x14ac:dyDescent="0.2">
      <c r="A756" s="33">
        <v>2130101280</v>
      </c>
      <c r="B756" s="34" t="s">
        <v>1513</v>
      </c>
      <c r="C756" s="35" t="s">
        <v>779</v>
      </c>
      <c r="D756" s="63">
        <v>171.33</v>
      </c>
    </row>
    <row r="757" spans="1:4" ht="24.95" customHeight="1" x14ac:dyDescent="0.2">
      <c r="A757" s="33">
        <v>2130101285</v>
      </c>
      <c r="B757" s="34" t="s">
        <v>1514</v>
      </c>
      <c r="C757" s="35" t="s">
        <v>779</v>
      </c>
      <c r="D757" s="63">
        <v>190.78</v>
      </c>
    </row>
    <row r="758" spans="1:4" ht="24.95" customHeight="1" x14ac:dyDescent="0.2">
      <c r="A758" s="33">
        <v>2130101288</v>
      </c>
      <c r="B758" s="34" t="s">
        <v>1515</v>
      </c>
      <c r="C758" s="35" t="s">
        <v>779</v>
      </c>
      <c r="D758" s="63">
        <v>248.01</v>
      </c>
    </row>
    <row r="759" spans="1:4" ht="24.95" customHeight="1" x14ac:dyDescent="0.2">
      <c r="A759" s="33">
        <v>2130101490</v>
      </c>
      <c r="B759" s="34" t="s">
        <v>1516</v>
      </c>
      <c r="C759" s="35" t="s">
        <v>779</v>
      </c>
      <c r="D759" s="63">
        <v>6.97</v>
      </c>
    </row>
    <row r="760" spans="1:4" ht="24.95" customHeight="1" x14ac:dyDescent="0.2">
      <c r="A760" s="33">
        <v>2130101510</v>
      </c>
      <c r="B760" s="34" t="s">
        <v>1517</v>
      </c>
      <c r="C760" s="35" t="s">
        <v>779</v>
      </c>
      <c r="D760" s="63">
        <v>8.5399999999999991</v>
      </c>
    </row>
    <row r="761" spans="1:4" ht="24.95" customHeight="1" x14ac:dyDescent="0.2">
      <c r="A761" s="33">
        <v>2130101525</v>
      </c>
      <c r="B761" s="34" t="s">
        <v>1518</v>
      </c>
      <c r="C761" s="35" t="s">
        <v>779</v>
      </c>
      <c r="D761" s="63">
        <v>8.48</v>
      </c>
    </row>
    <row r="762" spans="1:4" ht="24.95" customHeight="1" x14ac:dyDescent="0.2">
      <c r="A762" s="33">
        <v>2130101530</v>
      </c>
      <c r="B762" s="34" t="s">
        <v>1519</v>
      </c>
      <c r="C762" s="35" t="s">
        <v>779</v>
      </c>
      <c r="D762" s="63">
        <v>11.27</v>
      </c>
    </row>
    <row r="763" spans="1:4" ht="24.95" customHeight="1" x14ac:dyDescent="0.2">
      <c r="A763" s="33">
        <v>2130101535</v>
      </c>
      <c r="B763" s="34" t="s">
        <v>1520</v>
      </c>
      <c r="C763" s="35" t="s">
        <v>779</v>
      </c>
      <c r="D763" s="63">
        <v>10.1</v>
      </c>
    </row>
    <row r="764" spans="1:4" ht="24.95" customHeight="1" x14ac:dyDescent="0.2">
      <c r="A764" s="33">
        <v>2130101536</v>
      </c>
      <c r="B764" s="34" t="s">
        <v>1521</v>
      </c>
      <c r="C764" s="35" t="s">
        <v>779</v>
      </c>
      <c r="D764" s="63">
        <v>22.98</v>
      </c>
    </row>
    <row r="765" spans="1:4" ht="24.95" customHeight="1" x14ac:dyDescent="0.2">
      <c r="A765" s="33">
        <v>2130101570</v>
      </c>
      <c r="B765" s="34" t="s">
        <v>1522</v>
      </c>
      <c r="C765" s="35" t="s">
        <v>779</v>
      </c>
      <c r="D765" s="63">
        <v>11.62</v>
      </c>
    </row>
    <row r="766" spans="1:4" ht="24.95" customHeight="1" x14ac:dyDescent="0.2">
      <c r="A766" s="33">
        <v>2130101580</v>
      </c>
      <c r="B766" s="34" t="s">
        <v>1523</v>
      </c>
      <c r="C766" s="35" t="s">
        <v>779</v>
      </c>
      <c r="D766" s="63">
        <v>14.53</v>
      </c>
    </row>
    <row r="767" spans="1:4" ht="24.95" customHeight="1" x14ac:dyDescent="0.2">
      <c r="A767" s="33">
        <v>2130101590</v>
      </c>
      <c r="B767" s="34" t="s">
        <v>1524</v>
      </c>
      <c r="C767" s="35" t="s">
        <v>779</v>
      </c>
      <c r="D767" s="63">
        <v>17.440000000000001</v>
      </c>
    </row>
    <row r="768" spans="1:4" ht="24.95" customHeight="1" x14ac:dyDescent="0.2">
      <c r="A768" s="33">
        <v>2130101600</v>
      </c>
      <c r="B768" s="34" t="s">
        <v>1525</v>
      </c>
      <c r="C768" s="35" t="s">
        <v>779</v>
      </c>
      <c r="D768" s="63">
        <v>19.440000000000001</v>
      </c>
    </row>
    <row r="769" spans="1:4" ht="24.95" customHeight="1" x14ac:dyDescent="0.2">
      <c r="A769" s="33">
        <v>2130101739</v>
      </c>
      <c r="B769" s="34" t="s">
        <v>1526</v>
      </c>
      <c r="C769" s="35" t="s">
        <v>779</v>
      </c>
      <c r="D769" s="63">
        <v>12.14</v>
      </c>
    </row>
    <row r="770" spans="1:4" ht="24.95" customHeight="1" x14ac:dyDescent="0.2">
      <c r="A770" s="33">
        <v>2130101740</v>
      </c>
      <c r="B770" s="34" t="s">
        <v>1527</v>
      </c>
      <c r="C770" s="35" t="s">
        <v>779</v>
      </c>
      <c r="D770" s="63">
        <v>20.93</v>
      </c>
    </row>
    <row r="771" spans="1:4" ht="24.95" customHeight="1" x14ac:dyDescent="0.2">
      <c r="A771" s="33">
        <v>2130101760</v>
      </c>
      <c r="B771" s="34" t="s">
        <v>1528</v>
      </c>
      <c r="C771" s="35" t="s">
        <v>779</v>
      </c>
      <c r="D771" s="63">
        <v>54.86</v>
      </c>
    </row>
    <row r="772" spans="1:4" ht="24.95" customHeight="1" x14ac:dyDescent="0.2">
      <c r="A772" s="33">
        <v>2130101770</v>
      </c>
      <c r="B772" s="34" t="s">
        <v>1529</v>
      </c>
      <c r="C772" s="35" t="s">
        <v>779</v>
      </c>
      <c r="D772" s="63">
        <v>61.73</v>
      </c>
    </row>
    <row r="773" spans="1:4" ht="24.95" customHeight="1" x14ac:dyDescent="0.2">
      <c r="A773" s="33">
        <v>2130101780</v>
      </c>
      <c r="B773" s="34" t="s">
        <v>1530</v>
      </c>
      <c r="C773" s="35" t="s">
        <v>779</v>
      </c>
      <c r="D773" s="63">
        <v>72.88</v>
      </c>
    </row>
    <row r="774" spans="1:4" ht="24.95" customHeight="1" x14ac:dyDescent="0.2">
      <c r="A774" s="33">
        <v>2130101795</v>
      </c>
      <c r="B774" s="34" t="s">
        <v>1531</v>
      </c>
      <c r="C774" s="35" t="s">
        <v>779</v>
      </c>
      <c r="D774" s="63">
        <v>143.25</v>
      </c>
    </row>
    <row r="775" spans="1:4" ht="24.95" customHeight="1" x14ac:dyDescent="0.2">
      <c r="A775" s="33">
        <v>2130101810</v>
      </c>
      <c r="B775" s="34" t="s">
        <v>1532</v>
      </c>
      <c r="C775" s="35" t="s">
        <v>779</v>
      </c>
      <c r="D775" s="63">
        <v>26.28</v>
      </c>
    </row>
    <row r="776" spans="1:4" ht="24.95" customHeight="1" x14ac:dyDescent="0.2">
      <c r="A776" s="33">
        <v>2130101820</v>
      </c>
      <c r="B776" s="34" t="s">
        <v>1533</v>
      </c>
      <c r="C776" s="35" t="s">
        <v>779</v>
      </c>
      <c r="D776" s="63">
        <v>41.05</v>
      </c>
    </row>
    <row r="777" spans="1:4" ht="24.95" customHeight="1" x14ac:dyDescent="0.2">
      <c r="A777" s="33">
        <v>2130101830</v>
      </c>
      <c r="B777" s="34" t="s">
        <v>1534</v>
      </c>
      <c r="C777" s="35" t="s">
        <v>779</v>
      </c>
      <c r="D777" s="63">
        <v>46.24</v>
      </c>
    </row>
    <row r="778" spans="1:4" ht="24.95" customHeight="1" x14ac:dyDescent="0.2">
      <c r="A778" s="33">
        <v>2130101840</v>
      </c>
      <c r="B778" s="34" t="s">
        <v>1535</v>
      </c>
      <c r="C778" s="35" t="s">
        <v>779</v>
      </c>
      <c r="D778" s="63">
        <v>50.82</v>
      </c>
    </row>
    <row r="779" spans="1:4" ht="24.95" customHeight="1" x14ac:dyDescent="0.2">
      <c r="A779" s="33">
        <v>2130101850</v>
      </c>
      <c r="B779" s="34" t="s">
        <v>1536</v>
      </c>
      <c r="C779" s="35" t="s">
        <v>779</v>
      </c>
      <c r="D779" s="63">
        <v>49.91</v>
      </c>
    </row>
    <row r="780" spans="1:4" ht="24.95" customHeight="1" x14ac:dyDescent="0.2">
      <c r="A780" s="33">
        <v>2130101870</v>
      </c>
      <c r="B780" s="34" t="s">
        <v>1537</v>
      </c>
      <c r="C780" s="35" t="s">
        <v>779</v>
      </c>
      <c r="D780" s="63">
        <v>86.27</v>
      </c>
    </row>
    <row r="781" spans="1:4" ht="24.95" customHeight="1" x14ac:dyDescent="0.2">
      <c r="A781" s="33">
        <v>2130101872</v>
      </c>
      <c r="B781" s="34" t="s">
        <v>1538</v>
      </c>
      <c r="C781" s="35" t="s">
        <v>779</v>
      </c>
      <c r="D781" s="63">
        <v>119.14</v>
      </c>
    </row>
    <row r="782" spans="1:4" ht="24.95" customHeight="1" x14ac:dyDescent="0.2">
      <c r="A782" s="33">
        <v>2130101880</v>
      </c>
      <c r="B782" s="34" t="s">
        <v>1539</v>
      </c>
      <c r="C782" s="35" t="s">
        <v>779</v>
      </c>
      <c r="D782" s="63">
        <v>29.66</v>
      </c>
    </row>
    <row r="783" spans="1:4" ht="24.95" customHeight="1" x14ac:dyDescent="0.2">
      <c r="A783" s="33">
        <v>2130101890</v>
      </c>
      <c r="B783" s="34" t="s">
        <v>1540</v>
      </c>
      <c r="C783" s="35" t="s">
        <v>779</v>
      </c>
      <c r="D783" s="63">
        <v>31.62</v>
      </c>
    </row>
    <row r="784" spans="1:4" ht="24.95" customHeight="1" x14ac:dyDescent="0.2">
      <c r="A784" s="33">
        <v>2130101900</v>
      </c>
      <c r="B784" s="34" t="s">
        <v>1541</v>
      </c>
      <c r="C784" s="35" t="s">
        <v>779</v>
      </c>
      <c r="D784" s="63">
        <v>49.15</v>
      </c>
    </row>
    <row r="785" spans="1:4" ht="24.95" customHeight="1" x14ac:dyDescent="0.2">
      <c r="A785" s="33">
        <v>2130101910</v>
      </c>
      <c r="B785" s="34" t="s">
        <v>1542</v>
      </c>
      <c r="C785" s="35" t="s">
        <v>779</v>
      </c>
      <c r="D785" s="63">
        <v>63.66</v>
      </c>
    </row>
    <row r="786" spans="1:4" ht="24.95" customHeight="1" x14ac:dyDescent="0.2">
      <c r="A786" s="33">
        <v>2130101920</v>
      </c>
      <c r="B786" s="34" t="s">
        <v>1543</v>
      </c>
      <c r="C786" s="35" t="s">
        <v>779</v>
      </c>
      <c r="D786" s="63">
        <v>64.2</v>
      </c>
    </row>
    <row r="787" spans="1:4" ht="24.95" customHeight="1" x14ac:dyDescent="0.2">
      <c r="A787" s="33">
        <v>2130101930</v>
      </c>
      <c r="B787" s="34" t="s">
        <v>1544</v>
      </c>
      <c r="C787" s="35" t="s">
        <v>779</v>
      </c>
      <c r="D787" s="63">
        <v>73.11</v>
      </c>
    </row>
    <row r="788" spans="1:4" ht="24.95" customHeight="1" x14ac:dyDescent="0.2">
      <c r="A788" s="33">
        <v>2130101940</v>
      </c>
      <c r="B788" s="34" t="s">
        <v>1545</v>
      </c>
      <c r="C788" s="35" t="s">
        <v>779</v>
      </c>
      <c r="D788" s="63">
        <v>90.9</v>
      </c>
    </row>
    <row r="789" spans="1:4" ht="24.95" customHeight="1" x14ac:dyDescent="0.2">
      <c r="A789" s="33">
        <v>2130101950</v>
      </c>
      <c r="B789" s="34" t="s">
        <v>1546</v>
      </c>
      <c r="C789" s="35" t="s">
        <v>779</v>
      </c>
      <c r="D789" s="63">
        <v>112.26</v>
      </c>
    </row>
    <row r="790" spans="1:4" ht="24.95" customHeight="1" x14ac:dyDescent="0.2">
      <c r="A790" s="33">
        <v>2130101970</v>
      </c>
      <c r="B790" s="34" t="s">
        <v>1547</v>
      </c>
      <c r="C790" s="35" t="s">
        <v>779</v>
      </c>
      <c r="D790" s="63">
        <v>188</v>
      </c>
    </row>
    <row r="791" spans="1:4" ht="24.95" customHeight="1" x14ac:dyDescent="0.2">
      <c r="A791" s="33">
        <v>2130102170</v>
      </c>
      <c r="B791" s="34" t="s">
        <v>1548</v>
      </c>
      <c r="C791" s="35" t="s">
        <v>779</v>
      </c>
      <c r="D791" s="63">
        <v>7.21</v>
      </c>
    </row>
    <row r="792" spans="1:4" ht="24.95" customHeight="1" x14ac:dyDescent="0.2">
      <c r="A792" s="33">
        <v>2130102190</v>
      </c>
      <c r="B792" s="34" t="s">
        <v>1549</v>
      </c>
      <c r="C792" s="35" t="s">
        <v>779</v>
      </c>
      <c r="D792" s="63">
        <v>13.57</v>
      </c>
    </row>
    <row r="793" spans="1:4" ht="24.95" customHeight="1" x14ac:dyDescent="0.2">
      <c r="A793" s="33">
        <v>2130102610</v>
      </c>
      <c r="B793" s="34" t="s">
        <v>1550</v>
      </c>
      <c r="C793" s="35" t="s">
        <v>779</v>
      </c>
      <c r="D793" s="63">
        <v>13.26</v>
      </c>
    </row>
    <row r="794" spans="1:4" ht="24.95" customHeight="1" x14ac:dyDescent="0.2">
      <c r="A794" s="33">
        <v>2130102640</v>
      </c>
      <c r="B794" s="34" t="s">
        <v>1551</v>
      </c>
      <c r="C794" s="35" t="s">
        <v>779</v>
      </c>
      <c r="D794" s="63">
        <v>32.68</v>
      </c>
    </row>
    <row r="795" spans="1:4" ht="24.95" customHeight="1" x14ac:dyDescent="0.2">
      <c r="A795" s="33">
        <v>2130103190</v>
      </c>
      <c r="B795" s="34" t="s">
        <v>1552</v>
      </c>
      <c r="C795" s="35" t="s">
        <v>779</v>
      </c>
      <c r="D795" s="63">
        <v>52.74</v>
      </c>
    </row>
    <row r="796" spans="1:4" ht="24.95" customHeight="1" x14ac:dyDescent="0.2">
      <c r="A796" s="33">
        <v>2130103200</v>
      </c>
      <c r="B796" s="34" t="s">
        <v>1553</v>
      </c>
      <c r="C796" s="35" t="s">
        <v>779</v>
      </c>
      <c r="D796" s="63">
        <v>67.89</v>
      </c>
    </row>
    <row r="797" spans="1:4" ht="24.95" customHeight="1" x14ac:dyDescent="0.2">
      <c r="A797" s="33">
        <v>2130103205</v>
      </c>
      <c r="B797" s="34" t="s">
        <v>1554</v>
      </c>
      <c r="C797" s="35" t="s">
        <v>779</v>
      </c>
      <c r="D797" s="63">
        <v>79.19</v>
      </c>
    </row>
    <row r="798" spans="1:4" ht="24.95" customHeight="1" x14ac:dyDescent="0.2">
      <c r="A798" s="33">
        <v>2130103210</v>
      </c>
      <c r="B798" s="34" t="s">
        <v>1555</v>
      </c>
      <c r="C798" s="35" t="s">
        <v>779</v>
      </c>
      <c r="D798" s="63">
        <v>86.63</v>
      </c>
    </row>
    <row r="799" spans="1:4" ht="24.95" customHeight="1" x14ac:dyDescent="0.2">
      <c r="A799" s="33">
        <v>2130103215</v>
      </c>
      <c r="B799" s="34" t="s">
        <v>1556</v>
      </c>
      <c r="C799" s="35" t="s">
        <v>779</v>
      </c>
      <c r="D799" s="63">
        <v>112.84</v>
      </c>
    </row>
    <row r="800" spans="1:4" ht="24.95" customHeight="1" x14ac:dyDescent="0.2">
      <c r="A800" s="33">
        <v>2130103230</v>
      </c>
      <c r="B800" s="34" t="s">
        <v>1557</v>
      </c>
      <c r="C800" s="35" t="s">
        <v>779</v>
      </c>
      <c r="D800" s="63">
        <v>125.06</v>
      </c>
    </row>
    <row r="801" spans="1:4" ht="24.95" customHeight="1" x14ac:dyDescent="0.2">
      <c r="A801" s="33">
        <v>2130103240</v>
      </c>
      <c r="B801" s="34" t="s">
        <v>1558</v>
      </c>
      <c r="C801" s="35" t="s">
        <v>779</v>
      </c>
      <c r="D801" s="63">
        <v>156.07</v>
      </c>
    </row>
    <row r="802" spans="1:4" ht="24.95" customHeight="1" x14ac:dyDescent="0.2">
      <c r="A802" s="33">
        <v>2130103260</v>
      </c>
      <c r="B802" s="34" t="s">
        <v>1559</v>
      </c>
      <c r="C802" s="35" t="s">
        <v>779</v>
      </c>
      <c r="D802" s="63">
        <v>279.23</v>
      </c>
    </row>
    <row r="803" spans="1:4" ht="24.95" customHeight="1" x14ac:dyDescent="0.2">
      <c r="A803" s="33">
        <v>2130103655</v>
      </c>
      <c r="B803" s="34" t="s">
        <v>1560</v>
      </c>
      <c r="C803" s="35" t="s">
        <v>779</v>
      </c>
      <c r="D803" s="63">
        <v>560.04999999999995</v>
      </c>
    </row>
    <row r="804" spans="1:4" ht="24.95" customHeight="1" x14ac:dyDescent="0.2">
      <c r="A804" s="33">
        <v>2130103660</v>
      </c>
      <c r="B804" s="34" t="s">
        <v>1561</v>
      </c>
      <c r="C804" s="35" t="s">
        <v>779</v>
      </c>
      <c r="D804" s="63">
        <v>739.06</v>
      </c>
    </row>
    <row r="805" spans="1:4" ht="24.95" customHeight="1" x14ac:dyDescent="0.2">
      <c r="A805" s="33">
        <v>2130103665</v>
      </c>
      <c r="B805" s="34" t="s">
        <v>1562</v>
      </c>
      <c r="C805" s="35" t="s">
        <v>779</v>
      </c>
      <c r="D805" s="64">
        <v>1042.19</v>
      </c>
    </row>
    <row r="806" spans="1:4" ht="24.95" customHeight="1" x14ac:dyDescent="0.2">
      <c r="A806" s="33">
        <v>2130103670</v>
      </c>
      <c r="B806" s="34" t="s">
        <v>1563</v>
      </c>
      <c r="C806" s="35" t="s">
        <v>779</v>
      </c>
      <c r="D806" s="63">
        <v>196.51</v>
      </c>
    </row>
    <row r="807" spans="1:4" ht="24.95" customHeight="1" x14ac:dyDescent="0.2">
      <c r="A807" s="33">
        <v>2130103990</v>
      </c>
      <c r="B807" s="34" t="s">
        <v>1564</v>
      </c>
      <c r="C807" s="35" t="s">
        <v>779</v>
      </c>
      <c r="D807" s="63">
        <v>215.16</v>
      </c>
    </row>
    <row r="808" spans="1:4" ht="24.95" customHeight="1" x14ac:dyDescent="0.2">
      <c r="A808" s="33">
        <v>2130103991</v>
      </c>
      <c r="B808" s="34" t="s">
        <v>1565</v>
      </c>
      <c r="C808" s="35" t="s">
        <v>779</v>
      </c>
      <c r="D808" s="63">
        <v>29.77</v>
      </c>
    </row>
    <row r="809" spans="1:4" ht="24.95" customHeight="1" x14ac:dyDescent="0.2">
      <c r="A809" s="33">
        <v>2130103995</v>
      </c>
      <c r="B809" s="34" t="s">
        <v>1566</v>
      </c>
      <c r="C809" s="35" t="s">
        <v>779</v>
      </c>
      <c r="D809" s="63">
        <v>223.32</v>
      </c>
    </row>
    <row r="810" spans="1:4" ht="24.95" customHeight="1" x14ac:dyDescent="0.2">
      <c r="A810" s="33">
        <v>2130103996</v>
      </c>
      <c r="B810" s="34" t="s">
        <v>1567</v>
      </c>
      <c r="C810" s="35" t="s">
        <v>779</v>
      </c>
      <c r="D810" s="63">
        <v>37.32</v>
      </c>
    </row>
    <row r="811" spans="1:4" ht="24.95" customHeight="1" x14ac:dyDescent="0.2">
      <c r="A811" s="33">
        <v>2130104000</v>
      </c>
      <c r="B811" s="34" t="s">
        <v>1568</v>
      </c>
      <c r="C811" s="35" t="s">
        <v>779</v>
      </c>
      <c r="D811" s="63">
        <v>264.14999999999998</v>
      </c>
    </row>
    <row r="812" spans="1:4" ht="24.95" customHeight="1" x14ac:dyDescent="0.2">
      <c r="A812" s="33">
        <v>2130104001</v>
      </c>
      <c r="B812" s="34" t="s">
        <v>1569</v>
      </c>
      <c r="C812" s="35" t="s">
        <v>779</v>
      </c>
      <c r="D812" s="63">
        <v>46.87</v>
      </c>
    </row>
    <row r="813" spans="1:4" ht="24.95" customHeight="1" x14ac:dyDescent="0.2">
      <c r="A813" s="33">
        <v>2130104005</v>
      </c>
      <c r="B813" s="34" t="s">
        <v>1570</v>
      </c>
      <c r="C813" s="35" t="s">
        <v>779</v>
      </c>
      <c r="D813" s="63">
        <v>313.64</v>
      </c>
    </row>
    <row r="814" spans="1:4" ht="24.95" customHeight="1" x14ac:dyDescent="0.2">
      <c r="A814" s="33">
        <v>2130104006</v>
      </c>
      <c r="B814" s="34" t="s">
        <v>1571</v>
      </c>
      <c r="C814" s="35" t="s">
        <v>779</v>
      </c>
      <c r="D814" s="63">
        <v>47.67</v>
      </c>
    </row>
    <row r="815" spans="1:4" ht="24.95" customHeight="1" x14ac:dyDescent="0.2">
      <c r="A815" s="33">
        <v>2130104008</v>
      </c>
      <c r="B815" s="34" t="s">
        <v>1572</v>
      </c>
      <c r="C815" s="35" t="s">
        <v>779</v>
      </c>
      <c r="D815" s="63">
        <v>370.98</v>
      </c>
    </row>
    <row r="816" spans="1:4" ht="24.95" customHeight="1" x14ac:dyDescent="0.2">
      <c r="A816" s="33">
        <v>2130104010</v>
      </c>
      <c r="B816" s="34" t="s">
        <v>1573</v>
      </c>
      <c r="C816" s="35" t="s">
        <v>779</v>
      </c>
      <c r="D816" s="63">
        <v>452.59</v>
      </c>
    </row>
    <row r="817" spans="1:4" ht="24.95" customHeight="1" x14ac:dyDescent="0.2">
      <c r="A817" s="33">
        <v>2130104016</v>
      </c>
      <c r="B817" s="34" t="s">
        <v>1574</v>
      </c>
      <c r="C817" s="35" t="s">
        <v>779</v>
      </c>
      <c r="D817" s="63">
        <v>359.45</v>
      </c>
    </row>
    <row r="818" spans="1:4" ht="24.95" customHeight="1" x14ac:dyDescent="0.2">
      <c r="A818" s="33">
        <v>2130104020</v>
      </c>
      <c r="B818" s="34" t="s">
        <v>1575</v>
      </c>
      <c r="C818" s="35" t="s">
        <v>779</v>
      </c>
      <c r="D818" s="63">
        <v>418.67</v>
      </c>
    </row>
    <row r="819" spans="1:4" ht="24.95" customHeight="1" x14ac:dyDescent="0.2">
      <c r="A819" s="33">
        <v>2130104021</v>
      </c>
      <c r="B819" s="34" t="s">
        <v>1576</v>
      </c>
      <c r="C819" s="35" t="s">
        <v>779</v>
      </c>
      <c r="D819" s="63">
        <v>487.04</v>
      </c>
    </row>
    <row r="820" spans="1:4" ht="24.95" customHeight="1" x14ac:dyDescent="0.2">
      <c r="A820" s="33">
        <v>2130104022</v>
      </c>
      <c r="B820" s="34" t="s">
        <v>1577</v>
      </c>
      <c r="C820" s="35" t="s">
        <v>779</v>
      </c>
      <c r="D820" s="63">
        <v>581.87</v>
      </c>
    </row>
    <row r="821" spans="1:4" ht="24.95" customHeight="1" x14ac:dyDescent="0.2">
      <c r="A821" s="33">
        <v>2130104023</v>
      </c>
      <c r="B821" s="34" t="s">
        <v>1578</v>
      </c>
      <c r="C821" s="35" t="s">
        <v>779</v>
      </c>
      <c r="D821" s="63">
        <v>277.92</v>
      </c>
    </row>
    <row r="822" spans="1:4" ht="24.95" customHeight="1" x14ac:dyDescent="0.2">
      <c r="A822" s="33">
        <v>2130104025</v>
      </c>
      <c r="B822" s="34" t="s">
        <v>1579</v>
      </c>
      <c r="C822" s="35" t="s">
        <v>779</v>
      </c>
      <c r="D822" s="63">
        <v>333.29</v>
      </c>
    </row>
    <row r="823" spans="1:4" ht="24.95" customHeight="1" x14ac:dyDescent="0.2">
      <c r="A823" s="33">
        <v>2130104030</v>
      </c>
      <c r="B823" s="34" t="s">
        <v>1580</v>
      </c>
      <c r="C823" s="35" t="s">
        <v>779</v>
      </c>
      <c r="D823" s="63">
        <v>392.51</v>
      </c>
    </row>
    <row r="824" spans="1:4" ht="24.95" customHeight="1" x14ac:dyDescent="0.2">
      <c r="A824" s="33">
        <v>2130104031</v>
      </c>
      <c r="B824" s="34" t="s">
        <v>1581</v>
      </c>
      <c r="C824" s="35" t="s">
        <v>779</v>
      </c>
      <c r="D824" s="63">
        <v>460.88</v>
      </c>
    </row>
    <row r="825" spans="1:4" ht="24.95" customHeight="1" x14ac:dyDescent="0.2">
      <c r="A825" s="33">
        <v>2130104032</v>
      </c>
      <c r="B825" s="34" t="s">
        <v>1582</v>
      </c>
      <c r="C825" s="35" t="s">
        <v>779</v>
      </c>
      <c r="D825" s="63">
        <v>555.71</v>
      </c>
    </row>
    <row r="826" spans="1:4" ht="24.95" customHeight="1" x14ac:dyDescent="0.2">
      <c r="A826" s="33">
        <v>2130104033</v>
      </c>
      <c r="B826" s="34" t="s">
        <v>1583</v>
      </c>
      <c r="C826" s="35" t="s">
        <v>779</v>
      </c>
      <c r="D826" s="63">
        <v>342.04</v>
      </c>
    </row>
    <row r="827" spans="1:4" ht="24.95" customHeight="1" x14ac:dyDescent="0.2">
      <c r="A827" s="33">
        <v>2130104035</v>
      </c>
      <c r="B827" s="34" t="s">
        <v>1584</v>
      </c>
      <c r="C827" s="35" t="s">
        <v>779</v>
      </c>
      <c r="D827" s="63">
        <v>397.41</v>
      </c>
    </row>
    <row r="828" spans="1:4" ht="24.95" customHeight="1" x14ac:dyDescent="0.2">
      <c r="A828" s="33">
        <v>2130104040</v>
      </c>
      <c r="B828" s="34" t="s">
        <v>1585</v>
      </c>
      <c r="C828" s="35" t="s">
        <v>779</v>
      </c>
      <c r="D828" s="63">
        <v>456.63</v>
      </c>
    </row>
    <row r="829" spans="1:4" ht="24.95" customHeight="1" x14ac:dyDescent="0.2">
      <c r="A829" s="33">
        <v>2130104041</v>
      </c>
      <c r="B829" s="34" t="s">
        <v>1586</v>
      </c>
      <c r="C829" s="35" t="s">
        <v>779</v>
      </c>
      <c r="D829" s="63">
        <v>525</v>
      </c>
    </row>
    <row r="830" spans="1:4" ht="24.95" customHeight="1" x14ac:dyDescent="0.2">
      <c r="A830" s="33">
        <v>2130104042</v>
      </c>
      <c r="B830" s="34" t="s">
        <v>1587</v>
      </c>
      <c r="C830" s="35" t="s">
        <v>779</v>
      </c>
      <c r="D830" s="63">
        <v>619.83000000000004</v>
      </c>
    </row>
    <row r="831" spans="1:4" ht="24.95" customHeight="1" x14ac:dyDescent="0.2">
      <c r="A831" s="33">
        <v>2130104055</v>
      </c>
      <c r="B831" s="34" t="s">
        <v>1588</v>
      </c>
      <c r="C831" s="35" t="s">
        <v>779</v>
      </c>
      <c r="D831" s="63">
        <v>48.44</v>
      </c>
    </row>
    <row r="832" spans="1:4" ht="24.95" customHeight="1" x14ac:dyDescent="0.2">
      <c r="A832" s="33">
        <v>2130104060</v>
      </c>
      <c r="B832" s="34" t="s">
        <v>1589</v>
      </c>
      <c r="C832" s="35" t="s">
        <v>779</v>
      </c>
      <c r="D832" s="63">
        <v>60.02</v>
      </c>
    </row>
    <row r="833" spans="1:4" ht="24.95" customHeight="1" x14ac:dyDescent="0.2">
      <c r="A833" s="33">
        <v>2130104065</v>
      </c>
      <c r="B833" s="34" t="s">
        <v>1590</v>
      </c>
      <c r="C833" s="35" t="s">
        <v>779</v>
      </c>
      <c r="D833" s="63">
        <v>64.510000000000005</v>
      </c>
    </row>
    <row r="834" spans="1:4" ht="24.95" customHeight="1" x14ac:dyDescent="0.2">
      <c r="A834" s="33">
        <v>2130104070</v>
      </c>
      <c r="B834" s="34" t="s">
        <v>1591</v>
      </c>
      <c r="C834" s="35" t="s">
        <v>779</v>
      </c>
      <c r="D834" s="63">
        <v>81.53</v>
      </c>
    </row>
    <row r="835" spans="1:4" ht="24.95" customHeight="1" x14ac:dyDescent="0.2">
      <c r="A835" s="33">
        <v>2130104075</v>
      </c>
      <c r="B835" s="34" t="s">
        <v>1592</v>
      </c>
      <c r="C835" s="35" t="s">
        <v>779</v>
      </c>
      <c r="D835" s="63">
        <v>93.38</v>
      </c>
    </row>
    <row r="836" spans="1:4" ht="24.95" customHeight="1" x14ac:dyDescent="0.2">
      <c r="A836" s="33">
        <v>2130104080</v>
      </c>
      <c r="B836" s="34" t="s">
        <v>1593</v>
      </c>
      <c r="C836" s="35" t="s">
        <v>779</v>
      </c>
      <c r="D836" s="63">
        <v>110.4</v>
      </c>
    </row>
    <row r="837" spans="1:4" ht="24.95" customHeight="1" x14ac:dyDescent="0.2">
      <c r="A837" s="33">
        <v>2130104085</v>
      </c>
      <c r="B837" s="34" t="s">
        <v>1594</v>
      </c>
      <c r="C837" s="35" t="s">
        <v>779</v>
      </c>
      <c r="D837" s="63">
        <v>146.16999999999999</v>
      </c>
    </row>
    <row r="838" spans="1:4" ht="24.95" customHeight="1" x14ac:dyDescent="0.2">
      <c r="A838" s="33">
        <v>2130104090</v>
      </c>
      <c r="B838" s="34" t="s">
        <v>1595</v>
      </c>
      <c r="C838" s="35" t="s">
        <v>779</v>
      </c>
      <c r="D838" s="63">
        <v>163.19</v>
      </c>
    </row>
    <row r="839" spans="1:4" ht="24.95" customHeight="1" x14ac:dyDescent="0.2">
      <c r="A839" s="73" t="s">
        <v>1596</v>
      </c>
      <c r="B839" s="71"/>
      <c r="C839" s="71"/>
      <c r="D839" s="72"/>
    </row>
    <row r="840" spans="1:4" ht="24.95" customHeight="1" x14ac:dyDescent="0.2">
      <c r="A840" s="33">
        <v>2140100020</v>
      </c>
      <c r="B840" s="34" t="s">
        <v>1597</v>
      </c>
      <c r="C840" s="35" t="s">
        <v>775</v>
      </c>
      <c r="D840" s="63">
        <v>93.18</v>
      </c>
    </row>
    <row r="841" spans="1:4" ht="24.95" customHeight="1" x14ac:dyDescent="0.2">
      <c r="A841" s="33">
        <v>2140100030</v>
      </c>
      <c r="B841" s="34" t="s">
        <v>1598</v>
      </c>
      <c r="C841" s="35" t="s">
        <v>775</v>
      </c>
      <c r="D841" s="63">
        <v>81.89</v>
      </c>
    </row>
    <row r="842" spans="1:4" ht="24.95" customHeight="1" x14ac:dyDescent="0.2">
      <c r="A842" s="33">
        <v>2140100036</v>
      </c>
      <c r="B842" s="34" t="s">
        <v>1599</v>
      </c>
      <c r="C842" s="35" t="s">
        <v>775</v>
      </c>
      <c r="D842" s="63">
        <v>155.09</v>
      </c>
    </row>
    <row r="843" spans="1:4" ht="24.95" customHeight="1" x14ac:dyDescent="0.2">
      <c r="A843" s="33">
        <v>2140100125</v>
      </c>
      <c r="B843" s="34" t="s">
        <v>1600</v>
      </c>
      <c r="C843" s="35" t="s">
        <v>775</v>
      </c>
      <c r="D843" s="63">
        <v>13.6</v>
      </c>
    </row>
    <row r="844" spans="1:4" ht="24.95" customHeight="1" x14ac:dyDescent="0.2">
      <c r="A844" s="33">
        <v>2140100130</v>
      </c>
      <c r="B844" s="34" t="s">
        <v>1601</v>
      </c>
      <c r="C844" s="35" t="s">
        <v>775</v>
      </c>
      <c r="D844" s="63">
        <v>13.6</v>
      </c>
    </row>
    <row r="845" spans="1:4" ht="24.95" customHeight="1" x14ac:dyDescent="0.2">
      <c r="A845" s="33">
        <v>2140100140</v>
      </c>
      <c r="B845" s="34" t="s">
        <v>1602</v>
      </c>
      <c r="C845" s="35" t="s">
        <v>775</v>
      </c>
      <c r="D845" s="63">
        <v>16.309999999999999</v>
      </c>
    </row>
    <row r="846" spans="1:4" ht="24.95" customHeight="1" x14ac:dyDescent="0.2">
      <c r="A846" s="33">
        <v>2140100283</v>
      </c>
      <c r="B846" s="34" t="s">
        <v>1603</v>
      </c>
      <c r="C846" s="35" t="s">
        <v>775</v>
      </c>
      <c r="D846" s="63">
        <v>54.38</v>
      </c>
    </row>
    <row r="847" spans="1:4" ht="24.95" customHeight="1" x14ac:dyDescent="0.2">
      <c r="A847" s="33">
        <v>2140100290</v>
      </c>
      <c r="B847" s="34" t="s">
        <v>1604</v>
      </c>
      <c r="C847" s="35" t="s">
        <v>775</v>
      </c>
      <c r="D847" s="63">
        <v>81.58</v>
      </c>
    </row>
    <row r="848" spans="1:4" ht="24.95" customHeight="1" x14ac:dyDescent="0.2">
      <c r="A848" s="33">
        <v>2140100300</v>
      </c>
      <c r="B848" s="34" t="s">
        <v>1605</v>
      </c>
      <c r="C848" s="35" t="s">
        <v>775</v>
      </c>
      <c r="D848" s="63">
        <v>84.44</v>
      </c>
    </row>
    <row r="849" spans="1:4" ht="24.95" customHeight="1" x14ac:dyDescent="0.2">
      <c r="A849" s="33">
        <v>2140100305</v>
      </c>
      <c r="B849" s="34" t="s">
        <v>1606</v>
      </c>
      <c r="C849" s="35" t="s">
        <v>775</v>
      </c>
      <c r="D849" s="63">
        <v>516.32000000000005</v>
      </c>
    </row>
    <row r="850" spans="1:4" ht="24.95" customHeight="1" x14ac:dyDescent="0.2">
      <c r="A850" s="33">
        <v>2140100310</v>
      </c>
      <c r="B850" s="34" t="s">
        <v>1607</v>
      </c>
      <c r="C850" s="35" t="s">
        <v>775</v>
      </c>
      <c r="D850" s="63">
        <v>120.56</v>
      </c>
    </row>
    <row r="851" spans="1:4" ht="24.95" customHeight="1" x14ac:dyDescent="0.2">
      <c r="A851" s="33">
        <v>2140100415</v>
      </c>
      <c r="B851" s="34" t="s">
        <v>1608</v>
      </c>
      <c r="C851" s="35" t="s">
        <v>779</v>
      </c>
      <c r="D851" s="63">
        <v>33.450000000000003</v>
      </c>
    </row>
    <row r="852" spans="1:4" ht="24.95" customHeight="1" x14ac:dyDescent="0.2">
      <c r="A852" s="33">
        <v>2140100420</v>
      </c>
      <c r="B852" s="34" t="s">
        <v>1609</v>
      </c>
      <c r="C852" s="35" t="s">
        <v>775</v>
      </c>
      <c r="D852" s="63">
        <v>219.87</v>
      </c>
    </row>
    <row r="853" spans="1:4" ht="24.95" customHeight="1" x14ac:dyDescent="0.2">
      <c r="A853" s="33">
        <v>2140100423</v>
      </c>
      <c r="B853" s="34" t="s">
        <v>1610</v>
      </c>
      <c r="C853" s="35" t="s">
        <v>775</v>
      </c>
      <c r="D853" s="63">
        <v>317.17</v>
      </c>
    </row>
    <row r="854" spans="1:4" ht="24.95" customHeight="1" x14ac:dyDescent="0.2">
      <c r="A854" s="33">
        <v>2140100445</v>
      </c>
      <c r="B854" s="34" t="s">
        <v>1611</v>
      </c>
      <c r="C854" s="35" t="s">
        <v>775</v>
      </c>
      <c r="D854" s="63">
        <v>87.36</v>
      </c>
    </row>
    <row r="855" spans="1:4" ht="24.95" customHeight="1" x14ac:dyDescent="0.2">
      <c r="A855" s="33">
        <v>2140100476</v>
      </c>
      <c r="B855" s="34" t="s">
        <v>1612</v>
      </c>
      <c r="C855" s="35" t="s">
        <v>775</v>
      </c>
      <c r="D855" s="63">
        <v>95.91</v>
      </c>
    </row>
    <row r="856" spans="1:4" ht="24.95" customHeight="1" x14ac:dyDescent="0.2">
      <c r="A856" s="33">
        <v>2140101700</v>
      </c>
      <c r="B856" s="34" t="s">
        <v>1613</v>
      </c>
      <c r="C856" s="35" t="s">
        <v>775</v>
      </c>
      <c r="D856" s="63">
        <v>228.77</v>
      </c>
    </row>
    <row r="857" spans="1:4" ht="24.95" customHeight="1" x14ac:dyDescent="0.2">
      <c r="A857" s="33">
        <v>2140101705</v>
      </c>
      <c r="B857" s="34" t="s">
        <v>1614</v>
      </c>
      <c r="C857" s="35" t="s">
        <v>775</v>
      </c>
      <c r="D857" s="63">
        <v>286.44</v>
      </c>
    </row>
    <row r="858" spans="1:4" ht="24.95" customHeight="1" x14ac:dyDescent="0.2">
      <c r="A858" s="33">
        <v>2140101710</v>
      </c>
      <c r="B858" s="34" t="s">
        <v>1615</v>
      </c>
      <c r="C858" s="35" t="s">
        <v>775</v>
      </c>
      <c r="D858" s="63">
        <v>144.22</v>
      </c>
    </row>
    <row r="859" spans="1:4" ht="24.95" customHeight="1" x14ac:dyDescent="0.2">
      <c r="A859" s="33">
        <v>2140101715</v>
      </c>
      <c r="B859" s="34" t="s">
        <v>1616</v>
      </c>
      <c r="C859" s="35" t="s">
        <v>775</v>
      </c>
      <c r="D859" s="63">
        <v>216.51</v>
      </c>
    </row>
    <row r="860" spans="1:4" ht="24.95" customHeight="1" x14ac:dyDescent="0.2">
      <c r="A860" s="33">
        <v>2140101730</v>
      </c>
      <c r="B860" s="34" t="s">
        <v>1617</v>
      </c>
      <c r="C860" s="35" t="s">
        <v>775</v>
      </c>
      <c r="D860" s="63">
        <v>837.13</v>
      </c>
    </row>
    <row r="861" spans="1:4" ht="24.95" customHeight="1" x14ac:dyDescent="0.2">
      <c r="A861" s="33">
        <v>2140101735</v>
      </c>
      <c r="B861" s="34" t="s">
        <v>1618</v>
      </c>
      <c r="C861" s="35" t="s">
        <v>775</v>
      </c>
      <c r="D861" s="63">
        <v>694.91</v>
      </c>
    </row>
    <row r="862" spans="1:4" ht="24.95" customHeight="1" x14ac:dyDescent="0.2">
      <c r="A862" s="33">
        <v>2140101740</v>
      </c>
      <c r="B862" s="34" t="s">
        <v>1619</v>
      </c>
      <c r="C862" s="35" t="s">
        <v>775</v>
      </c>
      <c r="D862" s="63">
        <v>517.08000000000004</v>
      </c>
    </row>
    <row r="863" spans="1:4" ht="24.95" customHeight="1" x14ac:dyDescent="0.2">
      <c r="A863" s="33">
        <v>2140101745</v>
      </c>
      <c r="B863" s="34" t="s">
        <v>1620</v>
      </c>
      <c r="C863" s="35" t="s">
        <v>775</v>
      </c>
      <c r="D863" s="63">
        <v>374.86</v>
      </c>
    </row>
    <row r="864" spans="1:4" ht="24.95" customHeight="1" x14ac:dyDescent="0.2">
      <c r="A864" s="33">
        <v>2140101750</v>
      </c>
      <c r="B864" s="34" t="s">
        <v>1621</v>
      </c>
      <c r="C864" s="35" t="s">
        <v>775</v>
      </c>
      <c r="D864" s="63">
        <v>644.80999999999995</v>
      </c>
    </row>
    <row r="865" spans="1:4" ht="24.95" customHeight="1" x14ac:dyDescent="0.2">
      <c r="A865" s="33">
        <v>2140101755</v>
      </c>
      <c r="B865" s="34" t="s">
        <v>1622</v>
      </c>
      <c r="C865" s="35" t="s">
        <v>775</v>
      </c>
      <c r="D865" s="63">
        <v>502.59</v>
      </c>
    </row>
    <row r="866" spans="1:4" ht="24.95" customHeight="1" x14ac:dyDescent="0.2">
      <c r="A866" s="33">
        <v>2140101760</v>
      </c>
      <c r="B866" s="34" t="s">
        <v>1623</v>
      </c>
      <c r="C866" s="35" t="s">
        <v>775</v>
      </c>
      <c r="D866" s="63">
        <v>415.68</v>
      </c>
    </row>
    <row r="867" spans="1:4" ht="24.95" customHeight="1" x14ac:dyDescent="0.2">
      <c r="A867" s="33">
        <v>2140101880</v>
      </c>
      <c r="B867" s="34" t="s">
        <v>1624</v>
      </c>
      <c r="C867" s="35" t="s">
        <v>775</v>
      </c>
      <c r="D867" s="63">
        <v>105.74</v>
      </c>
    </row>
    <row r="868" spans="1:4" ht="24.95" customHeight="1" x14ac:dyDescent="0.2">
      <c r="A868" s="33">
        <v>2140101890</v>
      </c>
      <c r="B868" s="34" t="s">
        <v>1625</v>
      </c>
      <c r="C868" s="35" t="s">
        <v>775</v>
      </c>
      <c r="D868" s="63">
        <v>100.66</v>
      </c>
    </row>
    <row r="869" spans="1:4" ht="24.95" customHeight="1" x14ac:dyDescent="0.2">
      <c r="A869" s="33">
        <v>2140101895</v>
      </c>
      <c r="B869" s="34" t="s">
        <v>1626</v>
      </c>
      <c r="C869" s="35" t="s">
        <v>775</v>
      </c>
      <c r="D869" s="63">
        <v>91.88</v>
      </c>
    </row>
    <row r="870" spans="1:4" ht="24.95" customHeight="1" x14ac:dyDescent="0.2">
      <c r="A870" s="73" t="s">
        <v>1627</v>
      </c>
      <c r="B870" s="71"/>
      <c r="C870" s="71"/>
      <c r="D870" s="72"/>
    </row>
    <row r="871" spans="1:4" ht="24.95" customHeight="1" x14ac:dyDescent="0.2">
      <c r="A871" s="33">
        <v>2150100015</v>
      </c>
      <c r="B871" s="34" t="s">
        <v>1628</v>
      </c>
      <c r="C871" s="35" t="s">
        <v>742</v>
      </c>
      <c r="D871" s="63">
        <v>6</v>
      </c>
    </row>
    <row r="872" spans="1:4" ht="24.95" customHeight="1" x14ac:dyDescent="0.2">
      <c r="A872" s="33">
        <v>2150100020</v>
      </c>
      <c r="B872" s="34" t="s">
        <v>1629</v>
      </c>
      <c r="C872" s="35" t="s">
        <v>742</v>
      </c>
      <c r="D872" s="63">
        <v>24.12</v>
      </c>
    </row>
    <row r="873" spans="1:4" ht="24.95" customHeight="1" x14ac:dyDescent="0.2">
      <c r="A873" s="33">
        <v>2150100030</v>
      </c>
      <c r="B873" s="34" t="s">
        <v>1630</v>
      </c>
      <c r="C873" s="35" t="s">
        <v>742</v>
      </c>
      <c r="D873" s="63">
        <v>24.12</v>
      </c>
    </row>
    <row r="874" spans="1:4" ht="24.95" customHeight="1" x14ac:dyDescent="0.2">
      <c r="A874" s="33">
        <v>2150100040</v>
      </c>
      <c r="B874" s="34" t="s">
        <v>1631</v>
      </c>
      <c r="C874" s="35" t="s">
        <v>742</v>
      </c>
      <c r="D874" s="63">
        <v>7.33</v>
      </c>
    </row>
    <row r="875" spans="1:4" ht="24.95" customHeight="1" x14ac:dyDescent="0.2">
      <c r="A875" s="33">
        <v>2150100050</v>
      </c>
      <c r="B875" s="34" t="s">
        <v>1632</v>
      </c>
      <c r="C875" s="35" t="s">
        <v>742</v>
      </c>
      <c r="D875" s="63">
        <v>9.48</v>
      </c>
    </row>
    <row r="876" spans="1:4" ht="24.95" customHeight="1" x14ac:dyDescent="0.2">
      <c r="A876" s="33">
        <v>2150100060</v>
      </c>
      <c r="B876" s="34" t="s">
        <v>1633</v>
      </c>
      <c r="C876" s="35" t="s">
        <v>742</v>
      </c>
      <c r="D876" s="63">
        <v>9.48</v>
      </c>
    </row>
    <row r="877" spans="1:4" ht="24.95" customHeight="1" x14ac:dyDescent="0.2">
      <c r="A877" s="33">
        <v>2150100070</v>
      </c>
      <c r="B877" s="34" t="s">
        <v>1634</v>
      </c>
      <c r="C877" s="35" t="s">
        <v>742</v>
      </c>
      <c r="D877" s="63">
        <v>5.64</v>
      </c>
    </row>
    <row r="878" spans="1:4" ht="24.95" customHeight="1" x14ac:dyDescent="0.2">
      <c r="A878" s="33">
        <v>2150100080</v>
      </c>
      <c r="B878" s="34" t="s">
        <v>1635</v>
      </c>
      <c r="C878" s="35" t="s">
        <v>742</v>
      </c>
      <c r="D878" s="63">
        <v>13.33</v>
      </c>
    </row>
    <row r="879" spans="1:4" ht="24.95" customHeight="1" x14ac:dyDescent="0.2">
      <c r="A879" s="33">
        <v>2150100090</v>
      </c>
      <c r="B879" s="34" t="s">
        <v>1636</v>
      </c>
      <c r="C879" s="35" t="s">
        <v>742</v>
      </c>
      <c r="D879" s="63">
        <v>26.98</v>
      </c>
    </row>
    <row r="880" spans="1:4" ht="24.95" customHeight="1" x14ac:dyDescent="0.2">
      <c r="A880" s="33">
        <v>2150100094</v>
      </c>
      <c r="B880" s="34" t="s">
        <v>1637</v>
      </c>
      <c r="C880" s="35" t="s">
        <v>742</v>
      </c>
      <c r="D880" s="63">
        <v>26.98</v>
      </c>
    </row>
    <row r="881" spans="1:4" ht="24.95" customHeight="1" x14ac:dyDescent="0.2">
      <c r="A881" s="33">
        <v>2150100100</v>
      </c>
      <c r="B881" s="34" t="s">
        <v>1638</v>
      </c>
      <c r="C881" s="35" t="s">
        <v>742</v>
      </c>
      <c r="D881" s="63">
        <v>24.91</v>
      </c>
    </row>
    <row r="882" spans="1:4" ht="24.95" customHeight="1" x14ac:dyDescent="0.2">
      <c r="A882" s="33">
        <v>2150100110</v>
      </c>
      <c r="B882" s="34" t="s">
        <v>1639</v>
      </c>
      <c r="C882" s="35" t="s">
        <v>779</v>
      </c>
      <c r="D882" s="63">
        <v>12.82</v>
      </c>
    </row>
    <row r="883" spans="1:4" ht="24.95" customHeight="1" x14ac:dyDescent="0.2">
      <c r="A883" s="33">
        <v>2150100120</v>
      </c>
      <c r="B883" s="34" t="s">
        <v>1640</v>
      </c>
      <c r="C883" s="35" t="s">
        <v>779</v>
      </c>
      <c r="D883" s="63">
        <v>12.82</v>
      </c>
    </row>
    <row r="884" spans="1:4" ht="24.95" customHeight="1" x14ac:dyDescent="0.2">
      <c r="A884" s="33">
        <v>2150100130</v>
      </c>
      <c r="B884" s="34" t="s">
        <v>1641</v>
      </c>
      <c r="C884" s="35" t="s">
        <v>779</v>
      </c>
      <c r="D884" s="63">
        <v>24.91</v>
      </c>
    </row>
    <row r="885" spans="1:4" ht="24.95" customHeight="1" x14ac:dyDescent="0.2">
      <c r="A885" s="33">
        <v>2150100601</v>
      </c>
      <c r="B885" s="34" t="s">
        <v>1642</v>
      </c>
      <c r="C885" s="35" t="s">
        <v>742</v>
      </c>
      <c r="D885" s="63">
        <v>75.95</v>
      </c>
    </row>
    <row r="886" spans="1:4" ht="24.95" customHeight="1" x14ac:dyDescent="0.2">
      <c r="A886" s="33">
        <v>2150100610</v>
      </c>
      <c r="B886" s="34" t="s">
        <v>1643</v>
      </c>
      <c r="C886" s="35" t="s">
        <v>742</v>
      </c>
      <c r="D886" s="63">
        <v>6.11</v>
      </c>
    </row>
    <row r="887" spans="1:4" ht="24.95" customHeight="1" x14ac:dyDescent="0.2">
      <c r="A887" s="33">
        <v>2150100170</v>
      </c>
      <c r="B887" s="34" t="s">
        <v>1644</v>
      </c>
      <c r="C887" s="35" t="s">
        <v>742</v>
      </c>
      <c r="D887" s="63">
        <v>18.350000000000001</v>
      </c>
    </row>
    <row r="888" spans="1:4" ht="24.95" customHeight="1" x14ac:dyDescent="0.2">
      <c r="A888" s="33">
        <v>2150100180</v>
      </c>
      <c r="B888" s="34" t="s">
        <v>1645</v>
      </c>
      <c r="C888" s="35" t="s">
        <v>742</v>
      </c>
      <c r="D888" s="63">
        <v>35.67</v>
      </c>
    </row>
    <row r="889" spans="1:4" ht="24.95" customHeight="1" x14ac:dyDescent="0.2">
      <c r="A889" s="33">
        <v>2150100185</v>
      </c>
      <c r="B889" s="34" t="s">
        <v>1646</v>
      </c>
      <c r="C889" s="35" t="s">
        <v>742</v>
      </c>
      <c r="D889" s="63">
        <v>42.36</v>
      </c>
    </row>
    <row r="890" spans="1:4" ht="24.95" customHeight="1" x14ac:dyDescent="0.2">
      <c r="A890" s="33">
        <v>2150100200</v>
      </c>
      <c r="B890" s="34" t="s">
        <v>1647</v>
      </c>
      <c r="C890" s="35" t="s">
        <v>742</v>
      </c>
      <c r="D890" s="63">
        <v>40.729999999999997</v>
      </c>
    </row>
    <row r="891" spans="1:4" ht="24.95" customHeight="1" x14ac:dyDescent="0.2">
      <c r="A891" s="33">
        <v>2150100210</v>
      </c>
      <c r="B891" s="34" t="s">
        <v>1648</v>
      </c>
      <c r="C891" s="35" t="s">
        <v>742</v>
      </c>
      <c r="D891" s="63">
        <v>15.99</v>
      </c>
    </row>
    <row r="892" spans="1:4" ht="24.95" customHeight="1" x14ac:dyDescent="0.2">
      <c r="A892" s="33">
        <v>2150100220</v>
      </c>
      <c r="B892" s="34" t="s">
        <v>1649</v>
      </c>
      <c r="C892" s="35" t="s">
        <v>742</v>
      </c>
      <c r="D892" s="63">
        <v>98.15</v>
      </c>
    </row>
    <row r="893" spans="1:4" ht="24.95" customHeight="1" x14ac:dyDescent="0.2">
      <c r="A893" s="33">
        <v>2150100224</v>
      </c>
      <c r="B893" s="34" t="s">
        <v>1650</v>
      </c>
      <c r="C893" s="35" t="s">
        <v>742</v>
      </c>
      <c r="D893" s="63">
        <v>364.29</v>
      </c>
    </row>
    <row r="894" spans="1:4" ht="24.95" customHeight="1" x14ac:dyDescent="0.2">
      <c r="A894" s="33">
        <v>2150100230</v>
      </c>
      <c r="B894" s="34" t="s">
        <v>1651</v>
      </c>
      <c r="C894" s="35" t="s">
        <v>742</v>
      </c>
      <c r="D894" s="63">
        <v>31.73</v>
      </c>
    </row>
    <row r="895" spans="1:4" ht="24.95" customHeight="1" x14ac:dyDescent="0.2">
      <c r="A895" s="33">
        <v>2150100240</v>
      </c>
      <c r="B895" s="34" t="s">
        <v>1652</v>
      </c>
      <c r="C895" s="35" t="s">
        <v>779</v>
      </c>
      <c r="D895" s="63">
        <v>13.85</v>
      </c>
    </row>
    <row r="896" spans="1:4" ht="24.95" customHeight="1" x14ac:dyDescent="0.2">
      <c r="A896" s="33">
        <v>2150100250</v>
      </c>
      <c r="B896" s="34" t="s">
        <v>1653</v>
      </c>
      <c r="C896" s="35" t="s">
        <v>779</v>
      </c>
      <c r="D896" s="63">
        <v>13.02</v>
      </c>
    </row>
    <row r="897" spans="1:4" ht="24.95" customHeight="1" x14ac:dyDescent="0.2">
      <c r="A897" s="33">
        <v>2150100260</v>
      </c>
      <c r="B897" s="34" t="s">
        <v>1654</v>
      </c>
      <c r="C897" s="35" t="s">
        <v>779</v>
      </c>
      <c r="D897" s="63">
        <v>35.54</v>
      </c>
    </row>
    <row r="898" spans="1:4" ht="24.95" customHeight="1" x14ac:dyDescent="0.2">
      <c r="A898" s="33">
        <v>2150100261</v>
      </c>
      <c r="B898" s="34" t="s">
        <v>1655</v>
      </c>
      <c r="C898" s="35" t="s">
        <v>742</v>
      </c>
      <c r="D898" s="63">
        <v>71.989999999999995</v>
      </c>
    </row>
    <row r="899" spans="1:4" ht="24.95" customHeight="1" x14ac:dyDescent="0.2">
      <c r="A899" s="33">
        <v>2150100269</v>
      </c>
      <c r="B899" s="34" t="s">
        <v>1656</v>
      </c>
      <c r="C899" s="35" t="s">
        <v>742</v>
      </c>
      <c r="D899" s="63">
        <v>128.08000000000001</v>
      </c>
    </row>
    <row r="900" spans="1:4" ht="24.95" customHeight="1" x14ac:dyDescent="0.2">
      <c r="A900" s="33">
        <v>2150100270</v>
      </c>
      <c r="B900" s="34" t="s">
        <v>1657</v>
      </c>
      <c r="C900" s="35" t="s">
        <v>742</v>
      </c>
      <c r="D900" s="63">
        <v>84.24</v>
      </c>
    </row>
    <row r="901" spans="1:4" ht="24.95" customHeight="1" x14ac:dyDescent="0.2">
      <c r="A901" s="33">
        <v>2150100280</v>
      </c>
      <c r="B901" s="34" t="s">
        <v>1658</v>
      </c>
      <c r="C901" s="35" t="s">
        <v>779</v>
      </c>
      <c r="D901" s="63">
        <v>33.58</v>
      </c>
    </row>
    <row r="902" spans="1:4" ht="24.95" customHeight="1" x14ac:dyDescent="0.2">
      <c r="A902" s="33">
        <v>2150100290</v>
      </c>
      <c r="B902" s="34" t="s">
        <v>1659</v>
      </c>
      <c r="C902" s="35" t="s">
        <v>742</v>
      </c>
      <c r="D902" s="63">
        <v>6.81</v>
      </c>
    </row>
    <row r="903" spans="1:4" ht="24.95" customHeight="1" x14ac:dyDescent="0.2">
      <c r="A903" s="33">
        <v>2150100292</v>
      </c>
      <c r="B903" s="34" t="s">
        <v>1660</v>
      </c>
      <c r="C903" s="35" t="s">
        <v>742</v>
      </c>
      <c r="D903" s="63">
        <v>13.62</v>
      </c>
    </row>
    <row r="904" spans="1:4" ht="24.95" customHeight="1" x14ac:dyDescent="0.2">
      <c r="A904" s="33">
        <v>2150100310</v>
      </c>
      <c r="B904" s="34" t="s">
        <v>1661</v>
      </c>
      <c r="C904" s="35" t="s">
        <v>742</v>
      </c>
      <c r="D904" s="63">
        <v>81.5</v>
      </c>
    </row>
    <row r="905" spans="1:4" ht="24.95" customHeight="1" x14ac:dyDescent="0.2">
      <c r="A905" s="33">
        <v>2150100320</v>
      </c>
      <c r="B905" s="34" t="s">
        <v>1662</v>
      </c>
      <c r="C905" s="35" t="s">
        <v>779</v>
      </c>
      <c r="D905" s="63">
        <v>11.79</v>
      </c>
    </row>
    <row r="906" spans="1:4" ht="24.95" customHeight="1" x14ac:dyDescent="0.2">
      <c r="A906" s="33">
        <v>2150100350</v>
      </c>
      <c r="B906" s="34" t="s">
        <v>1663</v>
      </c>
      <c r="C906" s="35" t="s">
        <v>742</v>
      </c>
      <c r="D906" s="63">
        <v>121.67</v>
      </c>
    </row>
    <row r="907" spans="1:4" ht="24.95" customHeight="1" x14ac:dyDescent="0.2">
      <c r="A907" s="33">
        <v>2150100601</v>
      </c>
      <c r="B907" s="34" t="s">
        <v>1664</v>
      </c>
      <c r="C907" s="35" t="s">
        <v>741</v>
      </c>
      <c r="D907" s="63">
        <v>75.95</v>
      </c>
    </row>
    <row r="908" spans="1:4" ht="24.95" customHeight="1" x14ac:dyDescent="0.2">
      <c r="A908" s="33">
        <v>2150100610</v>
      </c>
      <c r="B908" s="34" t="s">
        <v>1665</v>
      </c>
      <c r="C908" s="35" t="s">
        <v>742</v>
      </c>
      <c r="D908" s="63">
        <v>6.11</v>
      </c>
    </row>
    <row r="909" spans="1:4" ht="24.95" customHeight="1" x14ac:dyDescent="0.2">
      <c r="A909" s="33">
        <v>2150100617</v>
      </c>
      <c r="B909" s="34" t="s">
        <v>1666</v>
      </c>
      <c r="C909" s="35" t="s">
        <v>741</v>
      </c>
      <c r="D909" s="64">
        <v>1080.48</v>
      </c>
    </row>
    <row r="910" spans="1:4" ht="24.95" customHeight="1" x14ac:dyDescent="0.2">
      <c r="A910" s="65">
        <v>2150100617</v>
      </c>
      <c r="B910" s="34" t="s">
        <v>1667</v>
      </c>
      <c r="C910" s="35" t="s">
        <v>741</v>
      </c>
      <c r="D910" s="64">
        <v>1080.48</v>
      </c>
    </row>
    <row r="911" spans="1:4" ht="24.95" customHeight="1" x14ac:dyDescent="0.2">
      <c r="A911" s="33">
        <v>2150100628</v>
      </c>
      <c r="B911" s="34" t="s">
        <v>1668</v>
      </c>
      <c r="C911" s="35" t="s">
        <v>937</v>
      </c>
      <c r="D911" s="63">
        <v>0.28999999999999998</v>
      </c>
    </row>
    <row r="912" spans="1:4" ht="24.95" customHeight="1" x14ac:dyDescent="0.2">
      <c r="A912" s="73" t="s">
        <v>1669</v>
      </c>
      <c r="B912" s="71"/>
      <c r="C912" s="71"/>
      <c r="D912" s="72"/>
    </row>
    <row r="913" spans="1:4" ht="24.95" customHeight="1" x14ac:dyDescent="0.2">
      <c r="A913" s="33">
        <v>2160100010</v>
      </c>
      <c r="B913" s="34" t="s">
        <v>1670</v>
      </c>
      <c r="C913" s="35" t="s">
        <v>742</v>
      </c>
      <c r="D913" s="63">
        <v>114.91</v>
      </c>
    </row>
    <row r="914" spans="1:4" ht="24.95" customHeight="1" x14ac:dyDescent="0.2">
      <c r="A914" s="33">
        <v>2160100020</v>
      </c>
      <c r="B914" s="34" t="s">
        <v>1671</v>
      </c>
      <c r="C914" s="35" t="s">
        <v>779</v>
      </c>
      <c r="D914" s="63">
        <v>150.65</v>
      </c>
    </row>
    <row r="915" spans="1:4" ht="24.95" customHeight="1" x14ac:dyDescent="0.2">
      <c r="A915" s="33">
        <v>2160100022</v>
      </c>
      <c r="B915" s="34" t="s">
        <v>1672</v>
      </c>
      <c r="C915" s="35" t="s">
        <v>779</v>
      </c>
      <c r="D915" s="63">
        <v>92.85</v>
      </c>
    </row>
    <row r="916" spans="1:4" ht="24.95" customHeight="1" x14ac:dyDescent="0.2">
      <c r="A916" s="33">
        <v>2160100030</v>
      </c>
      <c r="B916" s="34" t="s">
        <v>1673</v>
      </c>
      <c r="C916" s="35" t="s">
        <v>779</v>
      </c>
      <c r="D916" s="63">
        <v>142.47</v>
      </c>
    </row>
    <row r="917" spans="1:4" ht="24.95" customHeight="1" x14ac:dyDescent="0.2">
      <c r="A917" s="33">
        <v>2160100040</v>
      </c>
      <c r="B917" s="34" t="s">
        <v>1674</v>
      </c>
      <c r="C917" s="35" t="s">
        <v>779</v>
      </c>
      <c r="D917" s="63">
        <v>105.33</v>
      </c>
    </row>
    <row r="918" spans="1:4" ht="24.95" customHeight="1" x14ac:dyDescent="0.2">
      <c r="A918" s="33">
        <v>2160100041</v>
      </c>
      <c r="B918" s="34" t="s">
        <v>1675</v>
      </c>
      <c r="C918" s="35" t="s">
        <v>779</v>
      </c>
      <c r="D918" s="63">
        <v>105.33</v>
      </c>
    </row>
    <row r="919" spans="1:4" ht="24.95" customHeight="1" x14ac:dyDescent="0.2">
      <c r="A919" s="33">
        <v>2160100045</v>
      </c>
      <c r="B919" s="34" t="s">
        <v>1676</v>
      </c>
      <c r="C919" s="35" t="s">
        <v>779</v>
      </c>
      <c r="D919" s="63">
        <v>11.7</v>
      </c>
    </row>
    <row r="920" spans="1:4" ht="24.95" customHeight="1" x14ac:dyDescent="0.2">
      <c r="A920" s="33">
        <v>2160100050</v>
      </c>
      <c r="B920" s="34" t="s">
        <v>1677</v>
      </c>
      <c r="C920" s="35" t="s">
        <v>779</v>
      </c>
      <c r="D920" s="63">
        <v>97.15</v>
      </c>
    </row>
    <row r="921" spans="1:4" ht="24.95" customHeight="1" x14ac:dyDescent="0.2">
      <c r="A921" s="33">
        <v>2160100054</v>
      </c>
      <c r="B921" s="34" t="s">
        <v>1678</v>
      </c>
      <c r="C921" s="35" t="s">
        <v>779</v>
      </c>
      <c r="D921" s="63">
        <v>47.29</v>
      </c>
    </row>
    <row r="922" spans="1:4" ht="24.95" customHeight="1" x14ac:dyDescent="0.2">
      <c r="A922" s="33">
        <v>2160100055</v>
      </c>
      <c r="B922" s="34" t="s">
        <v>1679</v>
      </c>
      <c r="C922" s="35" t="s">
        <v>779</v>
      </c>
      <c r="D922" s="63">
        <v>45.55</v>
      </c>
    </row>
    <row r="923" spans="1:4" ht="24.95" customHeight="1" x14ac:dyDescent="0.2">
      <c r="A923" s="33">
        <v>2160100060</v>
      </c>
      <c r="B923" s="34" t="s">
        <v>1680</v>
      </c>
      <c r="C923" s="35" t="s">
        <v>779</v>
      </c>
      <c r="D923" s="63">
        <v>49.25</v>
      </c>
    </row>
    <row r="924" spans="1:4" ht="24.95" customHeight="1" x14ac:dyDescent="0.2">
      <c r="A924" s="33">
        <v>2160100070</v>
      </c>
      <c r="B924" s="34" t="s">
        <v>1681</v>
      </c>
      <c r="C924" s="35" t="s">
        <v>779</v>
      </c>
      <c r="D924" s="63">
        <v>42.09</v>
      </c>
    </row>
    <row r="925" spans="1:4" ht="24.95" customHeight="1" x14ac:dyDescent="0.2">
      <c r="A925" s="33">
        <v>2160100077</v>
      </c>
      <c r="B925" s="34" t="s">
        <v>1682</v>
      </c>
      <c r="C925" s="35" t="s">
        <v>779</v>
      </c>
      <c r="D925" s="63">
        <v>28.8</v>
      </c>
    </row>
    <row r="926" spans="1:4" ht="24.95" customHeight="1" x14ac:dyDescent="0.2">
      <c r="A926" s="33">
        <v>2160100078</v>
      </c>
      <c r="B926" s="34" t="s">
        <v>1683</v>
      </c>
      <c r="C926" s="35" t="s">
        <v>779</v>
      </c>
      <c r="D926" s="63">
        <v>230.16</v>
      </c>
    </row>
    <row r="927" spans="1:4" ht="24.95" customHeight="1" x14ac:dyDescent="0.2">
      <c r="A927" s="33">
        <v>2160100079</v>
      </c>
      <c r="B927" s="34" t="s">
        <v>1684</v>
      </c>
      <c r="C927" s="35" t="s">
        <v>779</v>
      </c>
      <c r="D927" s="63">
        <v>0.68</v>
      </c>
    </row>
    <row r="928" spans="1:4" ht="24.95" customHeight="1" x14ac:dyDescent="0.2">
      <c r="A928" s="33">
        <v>2160100104</v>
      </c>
      <c r="B928" s="34" t="s">
        <v>1685</v>
      </c>
      <c r="C928" s="35" t="s">
        <v>775</v>
      </c>
      <c r="D928" s="63">
        <v>0.7</v>
      </c>
    </row>
    <row r="929" spans="1:4" ht="24.95" customHeight="1" x14ac:dyDescent="0.2">
      <c r="A929" s="33">
        <v>2160100105</v>
      </c>
      <c r="B929" s="34" t="s">
        <v>1686</v>
      </c>
      <c r="C929" s="35" t="s">
        <v>742</v>
      </c>
      <c r="D929" s="63">
        <v>91.54</v>
      </c>
    </row>
    <row r="930" spans="1:4" ht="24.95" customHeight="1" x14ac:dyDescent="0.2">
      <c r="A930" s="33">
        <v>2160100106</v>
      </c>
      <c r="B930" s="34" t="s">
        <v>1687</v>
      </c>
      <c r="C930" s="35" t="s">
        <v>742</v>
      </c>
      <c r="D930" s="63">
        <v>0.83</v>
      </c>
    </row>
    <row r="931" spans="1:4" ht="24.95" customHeight="1" x14ac:dyDescent="0.2">
      <c r="A931" s="33">
        <v>2160100107</v>
      </c>
      <c r="B931" s="34" t="s">
        <v>1688</v>
      </c>
      <c r="C931" s="35" t="s">
        <v>742</v>
      </c>
      <c r="D931" s="63">
        <v>11.22</v>
      </c>
    </row>
    <row r="932" spans="1:4" ht="24.95" customHeight="1" x14ac:dyDescent="0.2">
      <c r="A932" s="33">
        <v>2160100108</v>
      </c>
      <c r="B932" s="34" t="s">
        <v>1689</v>
      </c>
      <c r="C932" s="35" t="s">
        <v>742</v>
      </c>
      <c r="D932" s="63">
        <v>12.75</v>
      </c>
    </row>
    <row r="933" spans="1:4" ht="24.95" customHeight="1" x14ac:dyDescent="0.2">
      <c r="A933" s="33">
        <v>2160100111</v>
      </c>
      <c r="B933" s="34" t="s">
        <v>1690</v>
      </c>
      <c r="C933" s="35" t="s">
        <v>742</v>
      </c>
      <c r="D933" s="63">
        <v>9.84</v>
      </c>
    </row>
    <row r="934" spans="1:4" ht="24.95" customHeight="1" x14ac:dyDescent="0.2">
      <c r="A934" s="33">
        <v>2160100112</v>
      </c>
      <c r="B934" s="34" t="s">
        <v>1691</v>
      </c>
      <c r="C934" s="35" t="s">
        <v>742</v>
      </c>
      <c r="D934" s="63">
        <v>3.24</v>
      </c>
    </row>
    <row r="935" spans="1:4" ht="24.95" customHeight="1" x14ac:dyDescent="0.2">
      <c r="A935" s="33">
        <v>2160100113</v>
      </c>
      <c r="B935" s="34" t="s">
        <v>1690</v>
      </c>
      <c r="C935" s="35" t="s">
        <v>742</v>
      </c>
      <c r="D935" s="63">
        <v>10.63</v>
      </c>
    </row>
    <row r="936" spans="1:4" ht="24.95" customHeight="1" x14ac:dyDescent="0.2">
      <c r="A936" s="33">
        <v>2160100114</v>
      </c>
      <c r="B936" s="34" t="s">
        <v>1692</v>
      </c>
      <c r="C936" s="35" t="s">
        <v>742</v>
      </c>
      <c r="D936" s="63">
        <v>12.16</v>
      </c>
    </row>
    <row r="937" spans="1:4" ht="24.95" customHeight="1" x14ac:dyDescent="0.2">
      <c r="A937" s="33">
        <v>2160100120</v>
      </c>
      <c r="B937" s="34" t="s">
        <v>1693</v>
      </c>
      <c r="C937" s="35" t="s">
        <v>775</v>
      </c>
      <c r="D937" s="63">
        <v>37.28</v>
      </c>
    </row>
    <row r="938" spans="1:4" ht="24.95" customHeight="1" x14ac:dyDescent="0.2">
      <c r="A938" s="33">
        <v>2160100122</v>
      </c>
      <c r="B938" s="34" t="s">
        <v>1694</v>
      </c>
      <c r="C938" s="35" t="s">
        <v>775</v>
      </c>
      <c r="D938" s="63">
        <v>5.64</v>
      </c>
    </row>
    <row r="939" spans="1:4" ht="24.95" customHeight="1" x14ac:dyDescent="0.2">
      <c r="A939" s="33">
        <v>2160100130</v>
      </c>
      <c r="B939" s="34" t="s">
        <v>1695</v>
      </c>
      <c r="C939" s="35" t="s">
        <v>742</v>
      </c>
      <c r="D939" s="63">
        <v>13.33</v>
      </c>
    </row>
    <row r="940" spans="1:4" ht="24.95" customHeight="1" x14ac:dyDescent="0.2">
      <c r="A940" s="33">
        <v>2160100135</v>
      </c>
      <c r="B940" s="34" t="s">
        <v>1696</v>
      </c>
      <c r="C940" s="35" t="s">
        <v>779</v>
      </c>
      <c r="D940" s="63">
        <v>13.33</v>
      </c>
    </row>
    <row r="941" spans="1:4" ht="24.95" customHeight="1" x14ac:dyDescent="0.2">
      <c r="A941" s="33">
        <v>2160100156</v>
      </c>
      <c r="B941" s="34" t="s">
        <v>1697</v>
      </c>
      <c r="C941" s="35" t="s">
        <v>775</v>
      </c>
      <c r="D941" s="64">
        <v>2212.21</v>
      </c>
    </row>
    <row r="942" spans="1:4" ht="24.95" customHeight="1" x14ac:dyDescent="0.2">
      <c r="A942" s="33">
        <v>2160100157</v>
      </c>
      <c r="B942" s="34" t="s">
        <v>1698</v>
      </c>
      <c r="C942" s="35" t="s">
        <v>775</v>
      </c>
      <c r="D942" s="64">
        <v>3394.07</v>
      </c>
    </row>
    <row r="943" spans="1:4" ht="24.95" customHeight="1" x14ac:dyDescent="0.2">
      <c r="A943" s="33">
        <v>2160100158</v>
      </c>
      <c r="B943" s="34" t="s">
        <v>1699</v>
      </c>
      <c r="C943" s="35" t="s">
        <v>775</v>
      </c>
      <c r="D943" s="64">
        <v>6134.88</v>
      </c>
    </row>
    <row r="944" spans="1:4" ht="24.95" customHeight="1" x14ac:dyDescent="0.2">
      <c r="A944" s="33">
        <v>2160100180</v>
      </c>
      <c r="B944" s="34" t="s">
        <v>1700</v>
      </c>
      <c r="C944" s="35" t="s">
        <v>775</v>
      </c>
      <c r="D944" s="63">
        <v>11.28</v>
      </c>
    </row>
    <row r="945" spans="1:4" ht="24.95" customHeight="1" x14ac:dyDescent="0.2">
      <c r="A945" s="33">
        <v>2160100190</v>
      </c>
      <c r="B945" s="34" t="s">
        <v>1701</v>
      </c>
      <c r="C945" s="35" t="s">
        <v>742</v>
      </c>
      <c r="D945" s="63">
        <v>3.95</v>
      </c>
    </row>
    <row r="946" spans="1:4" ht="24.95" customHeight="1" x14ac:dyDescent="0.2">
      <c r="A946" s="33">
        <v>2160100200</v>
      </c>
      <c r="B946" s="34" t="s">
        <v>1702</v>
      </c>
      <c r="C946" s="35" t="s">
        <v>775</v>
      </c>
      <c r="D946" s="63">
        <v>389.29</v>
      </c>
    </row>
    <row r="947" spans="1:4" ht="24.95" customHeight="1" x14ac:dyDescent="0.2">
      <c r="A947" s="33">
        <v>2160100347</v>
      </c>
      <c r="B947" s="34" t="s">
        <v>1703</v>
      </c>
      <c r="C947" s="35" t="s">
        <v>779</v>
      </c>
      <c r="D947" s="63">
        <v>376.38</v>
      </c>
    </row>
    <row r="948" spans="1:4" ht="24.95" customHeight="1" x14ac:dyDescent="0.2">
      <c r="A948" s="33">
        <v>2160100350</v>
      </c>
      <c r="B948" s="34" t="s">
        <v>1704</v>
      </c>
      <c r="C948" s="35" t="s">
        <v>779</v>
      </c>
      <c r="D948" s="63">
        <v>586.4</v>
      </c>
    </row>
    <row r="949" spans="1:4" ht="24.95" customHeight="1" x14ac:dyDescent="0.2">
      <c r="A949" s="33">
        <v>2160100351</v>
      </c>
      <c r="B949" s="34" t="s">
        <v>1705</v>
      </c>
      <c r="C949" s="35" t="s">
        <v>779</v>
      </c>
      <c r="D949" s="63">
        <v>820.08</v>
      </c>
    </row>
    <row r="950" spans="1:4" ht="24.95" customHeight="1" x14ac:dyDescent="0.2">
      <c r="A950" s="33">
        <v>2160100352</v>
      </c>
      <c r="B950" s="34" t="s">
        <v>1706</v>
      </c>
      <c r="C950" s="35" t="s">
        <v>779</v>
      </c>
      <c r="D950" s="63">
        <v>628.98</v>
      </c>
    </row>
    <row r="951" spans="1:4" ht="24.95" customHeight="1" x14ac:dyDescent="0.2">
      <c r="A951" s="33">
        <v>2990003401</v>
      </c>
      <c r="B951" s="34" t="s">
        <v>1707</v>
      </c>
      <c r="C951" s="35" t="s">
        <v>779</v>
      </c>
      <c r="D951" s="63">
        <v>678.51</v>
      </c>
    </row>
    <row r="952" spans="1:4" ht="24.95" customHeight="1" x14ac:dyDescent="0.2">
      <c r="A952" s="33">
        <v>2160100362</v>
      </c>
      <c r="B952" s="34" t="s">
        <v>1708</v>
      </c>
      <c r="C952" s="35" t="s">
        <v>779</v>
      </c>
      <c r="D952" s="63">
        <v>598.78</v>
      </c>
    </row>
    <row r="953" spans="1:4" ht="24.95" customHeight="1" x14ac:dyDescent="0.2">
      <c r="A953" s="33">
        <v>2160100401</v>
      </c>
      <c r="B953" s="34" t="s">
        <v>1709</v>
      </c>
      <c r="C953" s="35" t="s">
        <v>779</v>
      </c>
      <c r="D953" s="63">
        <v>37.369999999999997</v>
      </c>
    </row>
    <row r="954" spans="1:4" ht="24.95" customHeight="1" x14ac:dyDescent="0.2">
      <c r="A954" s="33">
        <v>2160100435</v>
      </c>
      <c r="B954" s="34" t="s">
        <v>1710</v>
      </c>
      <c r="C954" s="35" t="s">
        <v>775</v>
      </c>
      <c r="D954" s="64">
        <v>1000</v>
      </c>
    </row>
    <row r="955" spans="1:4" ht="24.95" customHeight="1" x14ac:dyDescent="0.2">
      <c r="A955" s="33">
        <v>2160100436</v>
      </c>
      <c r="B955" s="34" t="s">
        <v>1711</v>
      </c>
      <c r="C955" s="35" t="s">
        <v>741</v>
      </c>
      <c r="D955" s="63">
        <v>18.77</v>
      </c>
    </row>
    <row r="956" spans="1:4" ht="24.95" customHeight="1" x14ac:dyDescent="0.2">
      <c r="A956" s="33">
        <v>2160100441</v>
      </c>
      <c r="B956" s="34" t="s">
        <v>1712</v>
      </c>
      <c r="C956" s="35" t="s">
        <v>741</v>
      </c>
      <c r="D956" s="63">
        <v>95.43</v>
      </c>
    </row>
    <row r="957" spans="1:4" ht="24.95" customHeight="1" x14ac:dyDescent="0.2">
      <c r="A957" s="33">
        <v>2160100442</v>
      </c>
      <c r="B957" s="34" t="s">
        <v>1713</v>
      </c>
      <c r="C957" s="35" t="s">
        <v>775</v>
      </c>
      <c r="D957" s="63">
        <v>60.39</v>
      </c>
    </row>
    <row r="958" spans="1:4" ht="24.95" customHeight="1" x14ac:dyDescent="0.2">
      <c r="A958" s="33">
        <v>2160100443</v>
      </c>
      <c r="B958" s="34" t="s">
        <v>1714</v>
      </c>
      <c r="C958" s="35" t="s">
        <v>775</v>
      </c>
      <c r="D958" s="63">
        <v>4.66</v>
      </c>
    </row>
    <row r="959" spans="1:4" ht="24.95" customHeight="1" x14ac:dyDescent="0.2">
      <c r="A959" s="33">
        <v>2160100444</v>
      </c>
      <c r="B959" s="34" t="s">
        <v>1715</v>
      </c>
      <c r="C959" s="35" t="s">
        <v>742</v>
      </c>
      <c r="D959" s="63">
        <v>29.38</v>
      </c>
    </row>
    <row r="960" spans="1:4" ht="24.95" customHeight="1" x14ac:dyDescent="0.2">
      <c r="A960" s="33">
        <v>2160100445</v>
      </c>
      <c r="B960" s="34" t="s">
        <v>1716</v>
      </c>
      <c r="C960" s="35" t="s">
        <v>775</v>
      </c>
      <c r="D960" s="63">
        <v>38.200000000000003</v>
      </c>
    </row>
    <row r="961" spans="1:4" ht="24.95" customHeight="1" x14ac:dyDescent="0.2">
      <c r="A961" s="33">
        <v>2160100446</v>
      </c>
      <c r="B961" s="34" t="s">
        <v>1717</v>
      </c>
      <c r="C961" s="35" t="s">
        <v>775</v>
      </c>
      <c r="D961" s="63">
        <v>73.39</v>
      </c>
    </row>
    <row r="962" spans="1:4" ht="24.95" customHeight="1" x14ac:dyDescent="0.2">
      <c r="A962" s="33">
        <v>2160100447</v>
      </c>
      <c r="B962" s="34" t="s">
        <v>1718</v>
      </c>
      <c r="C962" s="35" t="s">
        <v>775</v>
      </c>
      <c r="D962" s="63">
        <v>34.299999999999997</v>
      </c>
    </row>
    <row r="963" spans="1:4" ht="24.95" customHeight="1" x14ac:dyDescent="0.2">
      <c r="A963" s="33">
        <v>2160100448</v>
      </c>
      <c r="B963" s="34" t="s">
        <v>1719</v>
      </c>
      <c r="C963" s="35" t="s">
        <v>775</v>
      </c>
      <c r="D963" s="63">
        <v>2.71</v>
      </c>
    </row>
    <row r="964" spans="1:4" ht="24.95" customHeight="1" x14ac:dyDescent="0.2">
      <c r="A964" s="33">
        <v>2160100451</v>
      </c>
      <c r="B964" s="34" t="s">
        <v>1720</v>
      </c>
      <c r="C964" s="35" t="s">
        <v>775</v>
      </c>
      <c r="D964" s="63">
        <v>2.84</v>
      </c>
    </row>
    <row r="965" spans="1:4" ht="24.95" customHeight="1" x14ac:dyDescent="0.2">
      <c r="A965" s="33">
        <v>2160100520</v>
      </c>
      <c r="B965" s="34" t="s">
        <v>1721</v>
      </c>
      <c r="C965" s="35" t="s">
        <v>775</v>
      </c>
      <c r="D965" s="63">
        <v>108.5</v>
      </c>
    </row>
    <row r="966" spans="1:4" ht="24.95" customHeight="1" x14ac:dyDescent="0.2">
      <c r="A966" s="73" t="s">
        <v>1722</v>
      </c>
      <c r="B966" s="71"/>
      <c r="C966" s="71"/>
      <c r="D966" s="72"/>
    </row>
    <row r="967" spans="1:4" ht="24.95" customHeight="1" x14ac:dyDescent="0.2">
      <c r="A967" s="33">
        <v>2170100010</v>
      </c>
      <c r="B967" s="34" t="s">
        <v>1723</v>
      </c>
      <c r="C967" s="35" t="s">
        <v>775</v>
      </c>
      <c r="D967" s="63">
        <v>162.16999999999999</v>
      </c>
    </row>
    <row r="968" spans="1:4" ht="24.95" customHeight="1" x14ac:dyDescent="0.2">
      <c r="A968" s="33">
        <v>2170100020</v>
      </c>
      <c r="B968" s="34" t="s">
        <v>1724</v>
      </c>
      <c r="C968" s="35" t="s">
        <v>775</v>
      </c>
      <c r="D968" s="63">
        <v>168.09</v>
      </c>
    </row>
    <row r="969" spans="1:4" ht="24.95" customHeight="1" x14ac:dyDescent="0.2">
      <c r="A969" s="33">
        <v>2170100030</v>
      </c>
      <c r="B969" s="34" t="s">
        <v>1725</v>
      </c>
      <c r="C969" s="35" t="s">
        <v>775</v>
      </c>
      <c r="D969" s="63">
        <v>324.58</v>
      </c>
    </row>
    <row r="970" spans="1:4" ht="24.95" customHeight="1" x14ac:dyDescent="0.2">
      <c r="A970" s="33">
        <v>2170100035</v>
      </c>
      <c r="B970" s="34" t="s">
        <v>1726</v>
      </c>
      <c r="C970" s="35" t="s">
        <v>775</v>
      </c>
      <c r="D970" s="63">
        <v>201.57</v>
      </c>
    </row>
    <row r="971" spans="1:4" ht="24.95" customHeight="1" x14ac:dyDescent="0.2">
      <c r="A971" s="33">
        <v>2170100036</v>
      </c>
      <c r="B971" s="34" t="s">
        <v>1727</v>
      </c>
      <c r="C971" s="35" t="s">
        <v>775</v>
      </c>
      <c r="D971" s="63">
        <v>218.28</v>
      </c>
    </row>
    <row r="972" spans="1:4" ht="24.95" customHeight="1" x14ac:dyDescent="0.2">
      <c r="A972" s="33">
        <v>2170100037</v>
      </c>
      <c r="B972" s="34" t="s">
        <v>1728</v>
      </c>
      <c r="C972" s="35" t="s">
        <v>775</v>
      </c>
      <c r="D972" s="63">
        <v>857.38</v>
      </c>
    </row>
    <row r="973" spans="1:4" ht="24.95" customHeight="1" x14ac:dyDescent="0.2">
      <c r="A973" s="33">
        <v>2170100038</v>
      </c>
      <c r="B973" s="34" t="s">
        <v>1729</v>
      </c>
      <c r="C973" s="35" t="s">
        <v>775</v>
      </c>
      <c r="D973" s="64">
        <v>8499.69</v>
      </c>
    </row>
    <row r="974" spans="1:4" ht="24.95" customHeight="1" x14ac:dyDescent="0.2">
      <c r="A974" s="33">
        <v>2170100040</v>
      </c>
      <c r="B974" s="34" t="s">
        <v>1730</v>
      </c>
      <c r="C974" s="35" t="s">
        <v>741</v>
      </c>
      <c r="D974" s="64">
        <v>4281.68</v>
      </c>
    </row>
    <row r="975" spans="1:4" ht="24.95" customHeight="1" x14ac:dyDescent="0.2">
      <c r="A975" s="33">
        <v>2170100050</v>
      </c>
      <c r="B975" s="34" t="s">
        <v>1731</v>
      </c>
      <c r="C975" s="35" t="s">
        <v>741</v>
      </c>
      <c r="D975" s="63">
        <v>699.27</v>
      </c>
    </row>
    <row r="976" spans="1:4" ht="24.95" customHeight="1" x14ac:dyDescent="0.2">
      <c r="A976" s="33">
        <v>2170100052</v>
      </c>
      <c r="B976" s="34" t="s">
        <v>1732</v>
      </c>
      <c r="C976" s="35" t="s">
        <v>741</v>
      </c>
      <c r="D976" s="64">
        <v>2415.13</v>
      </c>
    </row>
    <row r="977" spans="1:4" ht="24.95" customHeight="1" x14ac:dyDescent="0.2">
      <c r="A977" s="66">
        <v>2191000500</v>
      </c>
      <c r="B977" s="34" t="s">
        <v>1733</v>
      </c>
      <c r="C977" s="35" t="s">
        <v>775</v>
      </c>
      <c r="D977" s="63">
        <v>249.07</v>
      </c>
    </row>
    <row r="978" spans="1:4" ht="24.95" customHeight="1" x14ac:dyDescent="0.2">
      <c r="A978" s="67">
        <v>2191000510</v>
      </c>
      <c r="B978" s="34" t="s">
        <v>1734</v>
      </c>
      <c r="C978" s="35" t="s">
        <v>775</v>
      </c>
      <c r="D978" s="64">
        <v>1256.6300000000001</v>
      </c>
    </row>
    <row r="979" spans="1:4" ht="24.95" customHeight="1" x14ac:dyDescent="0.2">
      <c r="A979" s="67">
        <v>2191000520</v>
      </c>
      <c r="B979" s="34" t="s">
        <v>1735</v>
      </c>
      <c r="C979" s="35" t="s">
        <v>775</v>
      </c>
      <c r="D979" s="64">
        <v>6972.31</v>
      </c>
    </row>
    <row r="980" spans="1:4" ht="24.95" customHeight="1" x14ac:dyDescent="0.2">
      <c r="A980" s="67">
        <v>2191000530</v>
      </c>
      <c r="B980" s="34" t="s">
        <v>1736</v>
      </c>
      <c r="C980" s="35" t="s">
        <v>775</v>
      </c>
      <c r="D980" s="64">
        <v>8320.6200000000008</v>
      </c>
    </row>
    <row r="981" spans="1:4" ht="24.95" customHeight="1" x14ac:dyDescent="0.2">
      <c r="A981" s="67">
        <v>2191000540</v>
      </c>
      <c r="B981" s="34" t="s">
        <v>1737</v>
      </c>
      <c r="C981" s="35" t="s">
        <v>775</v>
      </c>
      <c r="D981" s="64">
        <v>16033.36</v>
      </c>
    </row>
    <row r="982" spans="1:4" ht="24.95" customHeight="1" x14ac:dyDescent="0.2">
      <c r="A982" s="67">
        <v>2191000550</v>
      </c>
      <c r="B982" s="34" t="s">
        <v>1738</v>
      </c>
      <c r="C982" s="35" t="s">
        <v>775</v>
      </c>
      <c r="D982" s="64">
        <v>23762.58</v>
      </c>
    </row>
    <row r="983" spans="1:4" ht="24.95" customHeight="1" x14ac:dyDescent="0.2">
      <c r="A983" s="68">
        <v>2191000560</v>
      </c>
      <c r="B983" s="34" t="s">
        <v>1739</v>
      </c>
      <c r="C983" s="35" t="s">
        <v>775</v>
      </c>
      <c r="D983" s="64">
        <v>30238.16</v>
      </c>
    </row>
    <row r="984" spans="1:4" ht="24.95" customHeight="1" x14ac:dyDescent="0.2">
      <c r="A984" s="33">
        <v>2170100140</v>
      </c>
      <c r="B984" s="34" t="s">
        <v>1740</v>
      </c>
      <c r="C984" s="35" t="s">
        <v>775</v>
      </c>
      <c r="D984" s="64">
        <v>2784.95</v>
      </c>
    </row>
    <row r="985" spans="1:4" ht="24.95" customHeight="1" x14ac:dyDescent="0.2">
      <c r="A985" s="33">
        <v>2170100144</v>
      </c>
      <c r="B985" s="34" t="s">
        <v>1741</v>
      </c>
      <c r="C985" s="35" t="s">
        <v>775</v>
      </c>
      <c r="D985" s="63">
        <v>456.55</v>
      </c>
    </row>
    <row r="986" spans="1:4" ht="24.95" customHeight="1" x14ac:dyDescent="0.2">
      <c r="A986" s="33">
        <v>2170100150</v>
      </c>
      <c r="B986" s="34" t="s">
        <v>1742</v>
      </c>
      <c r="C986" s="35" t="s">
        <v>775</v>
      </c>
      <c r="D986" s="63">
        <v>30.15</v>
      </c>
    </row>
    <row r="987" spans="1:4" ht="24.95" customHeight="1" x14ac:dyDescent="0.2">
      <c r="A987" s="33">
        <v>2170100151</v>
      </c>
      <c r="B987" s="34" t="s">
        <v>1741</v>
      </c>
      <c r="C987" s="35" t="s">
        <v>775</v>
      </c>
      <c r="D987" s="63">
        <v>456.55</v>
      </c>
    </row>
    <row r="988" spans="1:4" ht="24.95" customHeight="1" x14ac:dyDescent="0.2">
      <c r="A988" s="33">
        <v>2170100155</v>
      </c>
      <c r="B988" s="34" t="s">
        <v>1743</v>
      </c>
      <c r="C988" s="35" t="s">
        <v>775</v>
      </c>
      <c r="D988" s="63">
        <v>15.08</v>
      </c>
    </row>
    <row r="989" spans="1:4" ht="24.95" customHeight="1" x14ac:dyDescent="0.2">
      <c r="A989" s="33">
        <v>2170100156</v>
      </c>
      <c r="B989" s="34" t="s">
        <v>1744</v>
      </c>
      <c r="C989" s="35" t="s">
        <v>775</v>
      </c>
      <c r="D989" s="63">
        <v>71.319999999999993</v>
      </c>
    </row>
    <row r="990" spans="1:4" ht="24.95" customHeight="1" x14ac:dyDescent="0.2">
      <c r="A990" s="33">
        <v>2170100160</v>
      </c>
      <c r="B990" s="34" t="s">
        <v>1745</v>
      </c>
      <c r="C990" s="35" t="s">
        <v>775</v>
      </c>
      <c r="D990" s="63">
        <v>525.28</v>
      </c>
    </row>
    <row r="991" spans="1:4" ht="24.95" customHeight="1" x14ac:dyDescent="0.2">
      <c r="A991" s="33">
        <v>2170100175</v>
      </c>
      <c r="B991" s="34" t="s">
        <v>1746</v>
      </c>
      <c r="C991" s="35" t="s">
        <v>775</v>
      </c>
      <c r="D991" s="63">
        <v>54.4</v>
      </c>
    </row>
    <row r="992" spans="1:4" ht="24.95" customHeight="1" x14ac:dyDescent="0.2">
      <c r="A992" s="33">
        <v>2170100190</v>
      </c>
      <c r="B992" s="34" t="s">
        <v>1747</v>
      </c>
      <c r="C992" s="35" t="s">
        <v>775</v>
      </c>
      <c r="D992" s="63">
        <v>69.48</v>
      </c>
    </row>
    <row r="993" spans="1:4" ht="24.95" customHeight="1" x14ac:dyDescent="0.2">
      <c r="A993" s="33">
        <v>2170100210</v>
      </c>
      <c r="B993" s="34" t="s">
        <v>1748</v>
      </c>
      <c r="C993" s="35" t="s">
        <v>775</v>
      </c>
      <c r="D993" s="63">
        <v>111.15</v>
      </c>
    </row>
    <row r="994" spans="1:4" ht="24.95" customHeight="1" x14ac:dyDescent="0.2">
      <c r="A994" s="33">
        <v>2170100215</v>
      </c>
      <c r="B994" s="34" t="s">
        <v>1749</v>
      </c>
      <c r="C994" s="35" t="s">
        <v>775</v>
      </c>
      <c r="D994" s="63">
        <v>39.630000000000003</v>
      </c>
    </row>
    <row r="995" spans="1:4" ht="24.95" customHeight="1" x14ac:dyDescent="0.2">
      <c r="A995" s="33">
        <v>2170100220</v>
      </c>
      <c r="B995" s="34" t="s">
        <v>1750</v>
      </c>
      <c r="C995" s="35" t="s">
        <v>775</v>
      </c>
      <c r="D995" s="63">
        <v>60.2</v>
      </c>
    </row>
    <row r="996" spans="1:4" ht="24.95" customHeight="1" x14ac:dyDescent="0.2">
      <c r="A996" s="33">
        <v>2170100225</v>
      </c>
      <c r="B996" s="34" t="s">
        <v>1751</v>
      </c>
      <c r="C996" s="35" t="s">
        <v>775</v>
      </c>
      <c r="D996" s="63">
        <v>70.59</v>
      </c>
    </row>
    <row r="997" spans="1:4" ht="24.95" customHeight="1" x14ac:dyDescent="0.2">
      <c r="A997" s="33">
        <v>2170100250</v>
      </c>
      <c r="B997" s="34" t="s">
        <v>1752</v>
      </c>
      <c r="C997" s="35" t="s">
        <v>822</v>
      </c>
      <c r="D997" s="63">
        <v>51.36</v>
      </c>
    </row>
    <row r="998" spans="1:4" ht="24.95" customHeight="1" x14ac:dyDescent="0.2">
      <c r="A998" s="33">
        <v>2170100251</v>
      </c>
      <c r="B998" s="34" t="s">
        <v>1753</v>
      </c>
      <c r="C998" s="35" t="s">
        <v>822</v>
      </c>
      <c r="D998" s="63">
        <v>75.78</v>
      </c>
    </row>
    <row r="999" spans="1:4" ht="24.95" customHeight="1" x14ac:dyDescent="0.2">
      <c r="A999" s="33">
        <v>2170100261</v>
      </c>
      <c r="B999" s="34" t="s">
        <v>1754</v>
      </c>
      <c r="C999" s="35" t="s">
        <v>779</v>
      </c>
      <c r="D999" s="63">
        <v>26.59</v>
      </c>
    </row>
    <row r="1000" spans="1:4" ht="24.95" customHeight="1" x14ac:dyDescent="0.2">
      <c r="A1000" s="33">
        <v>2170100300</v>
      </c>
      <c r="B1000" s="34" t="s">
        <v>1755</v>
      </c>
      <c r="C1000" s="35" t="s">
        <v>741</v>
      </c>
      <c r="D1000" s="63">
        <v>79.459999999999994</v>
      </c>
    </row>
    <row r="1001" spans="1:4" ht="24.95" customHeight="1" x14ac:dyDescent="0.2">
      <c r="A1001" s="33">
        <v>2170100311</v>
      </c>
      <c r="B1001" s="34" t="s">
        <v>1756</v>
      </c>
      <c r="C1001" s="35" t="s">
        <v>742</v>
      </c>
      <c r="D1001" s="64">
        <v>1149.04</v>
      </c>
    </row>
    <row r="1002" spans="1:4" ht="24.95" customHeight="1" x14ac:dyDescent="0.2">
      <c r="A1002" s="33">
        <v>2170100320</v>
      </c>
      <c r="B1002" s="34" t="s">
        <v>1757</v>
      </c>
      <c r="C1002" s="35" t="s">
        <v>775</v>
      </c>
      <c r="D1002" s="63">
        <v>346.71</v>
      </c>
    </row>
    <row r="1003" spans="1:4" ht="24.95" customHeight="1" x14ac:dyDescent="0.2">
      <c r="A1003" s="33">
        <v>2170100330</v>
      </c>
      <c r="B1003" s="34" t="s">
        <v>1758</v>
      </c>
      <c r="C1003" s="35" t="s">
        <v>741</v>
      </c>
      <c r="D1003" s="64">
        <v>7277.61</v>
      </c>
    </row>
    <row r="1004" spans="1:4" ht="24.95" customHeight="1" x14ac:dyDescent="0.2">
      <c r="A1004" s="33">
        <v>2170100340</v>
      </c>
      <c r="B1004" s="34" t="s">
        <v>1759</v>
      </c>
      <c r="C1004" s="35" t="s">
        <v>741</v>
      </c>
      <c r="D1004" s="64">
        <v>7277.61</v>
      </c>
    </row>
    <row r="1005" spans="1:4" ht="24.95" customHeight="1" x14ac:dyDescent="0.2">
      <c r="A1005" s="33">
        <v>2170100345</v>
      </c>
      <c r="B1005" s="34" t="s">
        <v>1760</v>
      </c>
      <c r="C1005" s="35" t="s">
        <v>779</v>
      </c>
      <c r="D1005" s="63">
        <v>29.12</v>
      </c>
    </row>
    <row r="1006" spans="1:4" ht="24.95" customHeight="1" x14ac:dyDescent="0.2">
      <c r="A1006" s="33">
        <v>2170100350</v>
      </c>
      <c r="B1006" s="34" t="s">
        <v>1761</v>
      </c>
      <c r="C1006" s="35" t="s">
        <v>779</v>
      </c>
      <c r="D1006" s="63">
        <v>32.93</v>
      </c>
    </row>
    <row r="1007" spans="1:4" ht="24.95" customHeight="1" x14ac:dyDescent="0.2">
      <c r="A1007" s="33">
        <v>2170100351</v>
      </c>
      <c r="B1007" s="34" t="s">
        <v>1762</v>
      </c>
      <c r="C1007" s="35" t="s">
        <v>779</v>
      </c>
      <c r="D1007" s="63">
        <v>32.01</v>
      </c>
    </row>
    <row r="1008" spans="1:4" ht="24.95" customHeight="1" x14ac:dyDescent="0.2">
      <c r="A1008" s="33">
        <v>2170100360</v>
      </c>
      <c r="B1008" s="34" t="s">
        <v>1763</v>
      </c>
      <c r="C1008" s="35" t="s">
        <v>779</v>
      </c>
      <c r="D1008" s="63">
        <v>37.76</v>
      </c>
    </row>
    <row r="1009" spans="1:4" ht="24.95" customHeight="1" x14ac:dyDescent="0.2">
      <c r="A1009" s="33">
        <v>2170100370</v>
      </c>
      <c r="B1009" s="34" t="s">
        <v>1764</v>
      </c>
      <c r="C1009" s="35" t="s">
        <v>779</v>
      </c>
      <c r="D1009" s="63">
        <v>52</v>
      </c>
    </row>
    <row r="1010" spans="1:4" ht="24.95" customHeight="1" x14ac:dyDescent="0.2">
      <c r="A1010" s="33">
        <v>2170100380</v>
      </c>
      <c r="B1010" s="34" t="s">
        <v>1765</v>
      </c>
      <c r="C1010" s="35" t="s">
        <v>779</v>
      </c>
      <c r="D1010" s="63">
        <v>65.98</v>
      </c>
    </row>
    <row r="1011" spans="1:4" ht="24.95" customHeight="1" x14ac:dyDescent="0.2">
      <c r="A1011" s="33">
        <v>2170100383</v>
      </c>
      <c r="B1011" s="34" t="s">
        <v>1766</v>
      </c>
      <c r="C1011" s="35" t="s">
        <v>822</v>
      </c>
      <c r="D1011" s="63">
        <v>20.86</v>
      </c>
    </row>
    <row r="1012" spans="1:4" ht="24.95" customHeight="1" x14ac:dyDescent="0.2">
      <c r="A1012" s="33">
        <v>2170100384</v>
      </c>
      <c r="B1012" s="34" t="s">
        <v>2154</v>
      </c>
      <c r="C1012" s="35" t="s">
        <v>822</v>
      </c>
      <c r="D1012" s="63">
        <v>28.45</v>
      </c>
    </row>
    <row r="1013" spans="1:4" ht="24.95" customHeight="1" x14ac:dyDescent="0.2">
      <c r="A1013" s="33">
        <v>2170100371</v>
      </c>
      <c r="B1013" s="34" t="s">
        <v>1767</v>
      </c>
      <c r="C1013" s="35" t="s">
        <v>822</v>
      </c>
      <c r="D1013" s="63">
        <v>20.77</v>
      </c>
    </row>
    <row r="1014" spans="1:4" ht="24.95" customHeight="1" x14ac:dyDescent="0.2">
      <c r="A1014" s="33">
        <v>2990002305</v>
      </c>
      <c r="B1014" s="34" t="s">
        <v>1768</v>
      </c>
      <c r="C1014" s="35" t="s">
        <v>822</v>
      </c>
      <c r="D1014" s="63">
        <v>22.54</v>
      </c>
    </row>
    <row r="1015" spans="1:4" ht="24.95" customHeight="1" x14ac:dyDescent="0.2">
      <c r="A1015" s="33">
        <v>2170100390</v>
      </c>
      <c r="B1015" s="34" t="s">
        <v>1769</v>
      </c>
      <c r="C1015" s="35" t="s">
        <v>775</v>
      </c>
      <c r="D1015" s="63">
        <v>392.08</v>
      </c>
    </row>
    <row r="1016" spans="1:4" ht="24.95" customHeight="1" x14ac:dyDescent="0.2">
      <c r="A1016" s="33">
        <v>2170100410</v>
      </c>
      <c r="B1016" s="34" t="s">
        <v>1770</v>
      </c>
      <c r="C1016" s="35" t="s">
        <v>742</v>
      </c>
      <c r="D1016" s="63">
        <v>53.11</v>
      </c>
    </row>
    <row r="1017" spans="1:4" ht="24.95" customHeight="1" x14ac:dyDescent="0.2">
      <c r="A1017" s="33">
        <v>2170100416</v>
      </c>
      <c r="B1017" s="34" t="s">
        <v>1771</v>
      </c>
      <c r="C1017" s="35" t="s">
        <v>742</v>
      </c>
      <c r="D1017" s="63">
        <v>133.97999999999999</v>
      </c>
    </row>
    <row r="1018" spans="1:4" ht="24.95" customHeight="1" x14ac:dyDescent="0.2">
      <c r="A1018" s="33">
        <v>2170100430</v>
      </c>
      <c r="B1018" s="34" t="s">
        <v>1772</v>
      </c>
      <c r="C1018" s="35" t="s">
        <v>822</v>
      </c>
      <c r="D1018" s="63">
        <v>20.22</v>
      </c>
    </row>
    <row r="1019" spans="1:4" ht="24.95" customHeight="1" x14ac:dyDescent="0.2">
      <c r="A1019" s="33">
        <v>2170100437</v>
      </c>
      <c r="B1019" s="34" t="s">
        <v>1773</v>
      </c>
      <c r="C1019" s="35" t="s">
        <v>822</v>
      </c>
      <c r="D1019" s="63">
        <v>16.440000000000001</v>
      </c>
    </row>
    <row r="1020" spans="1:4" ht="24.95" customHeight="1" x14ac:dyDescent="0.2">
      <c r="A1020" s="33">
        <v>2170100444</v>
      </c>
      <c r="B1020" s="34" t="s">
        <v>1774</v>
      </c>
      <c r="C1020" s="35" t="s">
        <v>779</v>
      </c>
      <c r="D1020" s="63">
        <v>32.51</v>
      </c>
    </row>
    <row r="1021" spans="1:4" ht="24.95" customHeight="1" x14ac:dyDescent="0.2">
      <c r="A1021" s="33">
        <v>2170100450</v>
      </c>
      <c r="B1021" s="34" t="s">
        <v>1775</v>
      </c>
      <c r="C1021" s="35" t="s">
        <v>779</v>
      </c>
      <c r="D1021" s="63">
        <v>33.020000000000003</v>
      </c>
    </row>
    <row r="1022" spans="1:4" ht="24.95" customHeight="1" x14ac:dyDescent="0.2">
      <c r="A1022" s="33">
        <v>2170100452</v>
      </c>
      <c r="B1022" s="34" t="s">
        <v>1776</v>
      </c>
      <c r="C1022" s="35" t="s">
        <v>779</v>
      </c>
      <c r="D1022" s="63">
        <v>24.04</v>
      </c>
    </row>
    <row r="1023" spans="1:4" ht="24.95" customHeight="1" x14ac:dyDescent="0.2">
      <c r="A1023" s="33">
        <v>2170100455</v>
      </c>
      <c r="B1023" s="34" t="s">
        <v>1777</v>
      </c>
      <c r="C1023" s="35" t="s">
        <v>779</v>
      </c>
      <c r="D1023" s="63">
        <v>50.26</v>
      </c>
    </row>
    <row r="1024" spans="1:4" ht="24.95" customHeight="1" x14ac:dyDescent="0.2">
      <c r="A1024" s="33">
        <v>2170100456</v>
      </c>
      <c r="B1024" s="34" t="s">
        <v>1778</v>
      </c>
      <c r="C1024" s="35" t="s">
        <v>779</v>
      </c>
      <c r="D1024" s="63">
        <v>26.1</v>
      </c>
    </row>
    <row r="1025" spans="1:4" ht="24.95" customHeight="1" x14ac:dyDescent="0.2">
      <c r="A1025" s="33">
        <v>2170100460</v>
      </c>
      <c r="B1025" s="34" t="s">
        <v>1779</v>
      </c>
      <c r="C1025" s="35" t="s">
        <v>779</v>
      </c>
      <c r="D1025" s="63">
        <v>2.82</v>
      </c>
    </row>
    <row r="1026" spans="1:4" ht="24.95" customHeight="1" x14ac:dyDescent="0.2">
      <c r="A1026" s="33">
        <v>2170100490</v>
      </c>
      <c r="B1026" s="34" t="s">
        <v>1780</v>
      </c>
      <c r="C1026" s="35" t="s">
        <v>742</v>
      </c>
      <c r="D1026" s="63">
        <v>77.5</v>
      </c>
    </row>
    <row r="1027" spans="1:4" ht="24.95" customHeight="1" x14ac:dyDescent="0.2">
      <c r="A1027" s="33">
        <v>2170100492</v>
      </c>
      <c r="B1027" s="34" t="s">
        <v>1781</v>
      </c>
      <c r="C1027" s="35" t="s">
        <v>741</v>
      </c>
      <c r="D1027" s="64">
        <v>2938.73</v>
      </c>
    </row>
    <row r="1028" spans="1:4" ht="24.95" customHeight="1" x14ac:dyDescent="0.2">
      <c r="A1028" s="33">
        <v>2170100515</v>
      </c>
      <c r="B1028" s="34" t="s">
        <v>1782</v>
      </c>
      <c r="C1028" s="35" t="s">
        <v>742</v>
      </c>
      <c r="D1028" s="63">
        <v>3.38</v>
      </c>
    </row>
    <row r="1029" spans="1:4" ht="24.95" customHeight="1" x14ac:dyDescent="0.2">
      <c r="A1029" s="33">
        <v>2170100516</v>
      </c>
      <c r="B1029" s="34" t="s">
        <v>1783</v>
      </c>
      <c r="C1029" s="35" t="s">
        <v>742</v>
      </c>
      <c r="D1029" s="63">
        <v>1.79</v>
      </c>
    </row>
    <row r="1030" spans="1:4" ht="24.95" customHeight="1" x14ac:dyDescent="0.2">
      <c r="A1030" s="33">
        <v>2170100522</v>
      </c>
      <c r="B1030" s="34" t="s">
        <v>1784</v>
      </c>
      <c r="C1030" s="35" t="s">
        <v>742</v>
      </c>
      <c r="D1030" s="63">
        <v>6.26</v>
      </c>
    </row>
    <row r="1031" spans="1:4" ht="24.95" customHeight="1" x14ac:dyDescent="0.2">
      <c r="A1031" s="33">
        <v>2170100526</v>
      </c>
      <c r="B1031" s="34" t="s">
        <v>1785</v>
      </c>
      <c r="C1031" s="35" t="s">
        <v>742</v>
      </c>
      <c r="D1031" s="63">
        <v>12.97</v>
      </c>
    </row>
    <row r="1032" spans="1:4" ht="24.95" customHeight="1" x14ac:dyDescent="0.2">
      <c r="A1032" s="33">
        <v>2170100530</v>
      </c>
      <c r="B1032" s="34" t="s">
        <v>1786</v>
      </c>
      <c r="C1032" s="35" t="s">
        <v>779</v>
      </c>
      <c r="D1032" s="63">
        <v>20.04</v>
      </c>
    </row>
    <row r="1033" spans="1:4" ht="24.95" customHeight="1" x14ac:dyDescent="0.2">
      <c r="A1033" s="33">
        <v>2170100533</v>
      </c>
      <c r="B1033" s="34" t="s">
        <v>1787</v>
      </c>
      <c r="C1033" s="35" t="s">
        <v>775</v>
      </c>
      <c r="D1033" s="63">
        <v>67.680000000000007</v>
      </c>
    </row>
    <row r="1034" spans="1:4" ht="24.95" customHeight="1" x14ac:dyDescent="0.2">
      <c r="A1034" s="33">
        <v>2170100535</v>
      </c>
      <c r="B1034" s="34" t="s">
        <v>1788</v>
      </c>
      <c r="C1034" s="35" t="s">
        <v>779</v>
      </c>
      <c r="D1034" s="63">
        <v>29.75</v>
      </c>
    </row>
    <row r="1035" spans="1:4" ht="24.95" customHeight="1" x14ac:dyDescent="0.2">
      <c r="A1035" s="33">
        <v>2170100545</v>
      </c>
      <c r="B1035" s="34" t="s">
        <v>1789</v>
      </c>
      <c r="C1035" s="35" t="s">
        <v>775</v>
      </c>
      <c r="D1035" s="63">
        <v>68.63</v>
      </c>
    </row>
    <row r="1036" spans="1:4" ht="24.95" customHeight="1" x14ac:dyDescent="0.2">
      <c r="A1036" s="33">
        <v>2170100548</v>
      </c>
      <c r="B1036" s="34" t="s">
        <v>1790</v>
      </c>
      <c r="C1036" s="35" t="s">
        <v>775</v>
      </c>
      <c r="D1036" s="63">
        <v>106.75</v>
      </c>
    </row>
    <row r="1037" spans="1:4" ht="24.95" customHeight="1" x14ac:dyDescent="0.2">
      <c r="A1037" s="33">
        <v>2170100550</v>
      </c>
      <c r="B1037" s="34" t="s">
        <v>1791</v>
      </c>
      <c r="C1037" s="35" t="s">
        <v>948</v>
      </c>
      <c r="D1037" s="63">
        <v>301.94</v>
      </c>
    </row>
    <row r="1038" spans="1:4" ht="24.95" customHeight="1" x14ac:dyDescent="0.2">
      <c r="A1038" s="33">
        <v>2170100551</v>
      </c>
      <c r="B1038" s="34" t="s">
        <v>1792</v>
      </c>
      <c r="C1038" s="35" t="s">
        <v>775</v>
      </c>
      <c r="D1038" s="63">
        <v>426.37</v>
      </c>
    </row>
    <row r="1039" spans="1:4" ht="24.95" customHeight="1" x14ac:dyDescent="0.2">
      <c r="A1039" s="33">
        <v>2170100560</v>
      </c>
      <c r="B1039" s="34" t="s">
        <v>1793</v>
      </c>
      <c r="C1039" s="35" t="s">
        <v>948</v>
      </c>
      <c r="D1039" s="63">
        <v>84.5</v>
      </c>
    </row>
    <row r="1040" spans="1:4" ht="24.95" customHeight="1" x14ac:dyDescent="0.2">
      <c r="A1040" s="33">
        <v>2170100570</v>
      </c>
      <c r="B1040" s="34" t="s">
        <v>1794</v>
      </c>
      <c r="C1040" s="35" t="s">
        <v>741</v>
      </c>
      <c r="D1040" s="63">
        <v>205.32</v>
      </c>
    </row>
    <row r="1041" spans="1:4" ht="24.95" customHeight="1" x14ac:dyDescent="0.2">
      <c r="A1041" s="33">
        <v>2170100571</v>
      </c>
      <c r="B1041" s="34" t="s">
        <v>1795</v>
      </c>
      <c r="C1041" s="35" t="s">
        <v>741</v>
      </c>
      <c r="D1041" s="63">
        <v>67.680000000000007</v>
      </c>
    </row>
    <row r="1042" spans="1:4" ht="24.95" customHeight="1" x14ac:dyDescent="0.2">
      <c r="A1042" s="33">
        <v>2170100580</v>
      </c>
      <c r="B1042" s="34" t="s">
        <v>1796</v>
      </c>
      <c r="C1042" s="35" t="s">
        <v>742</v>
      </c>
      <c r="D1042" s="63">
        <v>24.83</v>
      </c>
    </row>
    <row r="1043" spans="1:4" ht="24.95" customHeight="1" x14ac:dyDescent="0.2">
      <c r="A1043" s="33">
        <v>2170100602</v>
      </c>
      <c r="B1043" s="34" t="s">
        <v>1797</v>
      </c>
      <c r="C1043" s="35" t="s">
        <v>741</v>
      </c>
      <c r="D1043" s="63">
        <v>101.01</v>
      </c>
    </row>
    <row r="1044" spans="1:4" ht="24.95" customHeight="1" x14ac:dyDescent="0.2">
      <c r="A1044" s="33">
        <v>2170100603</v>
      </c>
      <c r="B1044" s="34" t="s">
        <v>1798</v>
      </c>
      <c r="C1044" s="35" t="s">
        <v>741</v>
      </c>
      <c r="D1044" s="63">
        <v>97.73</v>
      </c>
    </row>
    <row r="1045" spans="1:4" ht="24.95" customHeight="1" x14ac:dyDescent="0.2">
      <c r="A1045" s="33">
        <v>2170100604</v>
      </c>
      <c r="B1045" s="34" t="s">
        <v>1799</v>
      </c>
      <c r="C1045" s="35" t="s">
        <v>741</v>
      </c>
      <c r="D1045" s="63">
        <v>106.13</v>
      </c>
    </row>
    <row r="1046" spans="1:4" ht="24.95" customHeight="1" x14ac:dyDescent="0.2">
      <c r="A1046" s="33">
        <v>2170100606</v>
      </c>
      <c r="B1046" s="34" t="s">
        <v>1800</v>
      </c>
      <c r="C1046" s="35" t="s">
        <v>741</v>
      </c>
      <c r="D1046" s="63">
        <v>117.68</v>
      </c>
    </row>
    <row r="1047" spans="1:4" ht="24.95" customHeight="1" x14ac:dyDescent="0.2">
      <c r="A1047" s="33">
        <v>2170100607</v>
      </c>
      <c r="B1047" s="34" t="s">
        <v>1801</v>
      </c>
      <c r="C1047" s="35" t="s">
        <v>742</v>
      </c>
      <c r="D1047" s="63">
        <v>67.12</v>
      </c>
    </row>
    <row r="1048" spans="1:4" ht="24.95" customHeight="1" x14ac:dyDescent="0.2">
      <c r="A1048" s="33">
        <v>2170100608</v>
      </c>
      <c r="B1048" s="34" t="s">
        <v>1802</v>
      </c>
      <c r="C1048" s="35" t="s">
        <v>741</v>
      </c>
      <c r="D1048" s="63">
        <v>91.49</v>
      </c>
    </row>
    <row r="1049" spans="1:4" ht="24.95" customHeight="1" x14ac:dyDescent="0.2">
      <c r="A1049" s="33">
        <v>2170100614</v>
      </c>
      <c r="B1049" s="34" t="s">
        <v>1803</v>
      </c>
      <c r="C1049" s="35" t="s">
        <v>741</v>
      </c>
      <c r="D1049" s="63">
        <v>95.82</v>
      </c>
    </row>
    <row r="1050" spans="1:4" ht="24.95" customHeight="1" x14ac:dyDescent="0.2">
      <c r="A1050" s="33">
        <v>2170100796</v>
      </c>
      <c r="B1050" s="34" t="s">
        <v>1804</v>
      </c>
      <c r="C1050" s="35" t="s">
        <v>742</v>
      </c>
      <c r="D1050" s="63">
        <v>161.47</v>
      </c>
    </row>
    <row r="1051" spans="1:4" ht="24.95" customHeight="1" x14ac:dyDescent="0.2">
      <c r="A1051" s="33">
        <v>2170100830</v>
      </c>
      <c r="B1051" s="34" t="s">
        <v>1805</v>
      </c>
      <c r="C1051" s="35" t="s">
        <v>775</v>
      </c>
      <c r="D1051" s="63">
        <v>42.41</v>
      </c>
    </row>
    <row r="1052" spans="1:4" ht="24.95" customHeight="1" x14ac:dyDescent="0.2">
      <c r="A1052" s="33">
        <v>2170100860</v>
      </c>
      <c r="B1052" s="34" t="s">
        <v>1806</v>
      </c>
      <c r="C1052" s="35" t="s">
        <v>742</v>
      </c>
      <c r="D1052" s="63">
        <v>651.29999999999995</v>
      </c>
    </row>
    <row r="1053" spans="1:4" ht="24.95" customHeight="1" x14ac:dyDescent="0.2">
      <c r="A1053" s="33">
        <v>2170100980</v>
      </c>
      <c r="B1053" s="34" t="s">
        <v>1807</v>
      </c>
      <c r="C1053" s="35" t="s">
        <v>775</v>
      </c>
      <c r="D1053" s="63">
        <v>68.03</v>
      </c>
    </row>
    <row r="1054" spans="1:4" ht="24.95" customHeight="1" x14ac:dyDescent="0.2">
      <c r="A1054" s="33">
        <v>2170100990</v>
      </c>
      <c r="B1054" s="34" t="s">
        <v>1808</v>
      </c>
      <c r="C1054" s="35" t="s">
        <v>775</v>
      </c>
      <c r="D1054" s="63">
        <v>63.42</v>
      </c>
    </row>
    <row r="1055" spans="1:4" ht="24.95" customHeight="1" x14ac:dyDescent="0.2">
      <c r="A1055" s="33">
        <v>2170101440</v>
      </c>
      <c r="B1055" s="34" t="s">
        <v>1809</v>
      </c>
      <c r="C1055" s="35" t="s">
        <v>742</v>
      </c>
      <c r="D1055" s="63">
        <v>770.9</v>
      </c>
    </row>
    <row r="1056" spans="1:4" ht="24.95" customHeight="1" x14ac:dyDescent="0.2">
      <c r="A1056" s="33">
        <v>2170101445</v>
      </c>
      <c r="B1056" s="34" t="s">
        <v>1810</v>
      </c>
      <c r="C1056" s="35" t="s">
        <v>742</v>
      </c>
      <c r="D1056" s="63">
        <v>412.1</v>
      </c>
    </row>
    <row r="1057" spans="1:4" ht="24.95" customHeight="1" x14ac:dyDescent="0.2">
      <c r="A1057" s="33">
        <v>2170101597</v>
      </c>
      <c r="B1057" s="34" t="s">
        <v>1811</v>
      </c>
      <c r="C1057" s="35" t="s">
        <v>775</v>
      </c>
      <c r="D1057" s="63">
        <v>117.55</v>
      </c>
    </row>
    <row r="1058" spans="1:4" ht="24.95" customHeight="1" x14ac:dyDescent="0.2">
      <c r="A1058" s="33">
        <v>2170101598</v>
      </c>
      <c r="B1058" s="34" t="s">
        <v>1812</v>
      </c>
      <c r="C1058" s="35" t="s">
        <v>775</v>
      </c>
      <c r="D1058" s="63">
        <v>328.36</v>
      </c>
    </row>
    <row r="1059" spans="1:4" ht="24.95" customHeight="1" x14ac:dyDescent="0.2">
      <c r="A1059" s="33">
        <v>2170101599</v>
      </c>
      <c r="B1059" s="34" t="s">
        <v>1813</v>
      </c>
      <c r="C1059" s="35" t="s">
        <v>775</v>
      </c>
      <c r="D1059" s="63">
        <v>235.65</v>
      </c>
    </row>
    <row r="1060" spans="1:4" ht="24.95" customHeight="1" x14ac:dyDescent="0.2">
      <c r="A1060" s="33">
        <v>2170101600</v>
      </c>
      <c r="B1060" s="34" t="s">
        <v>1814</v>
      </c>
      <c r="C1060" s="35" t="s">
        <v>775</v>
      </c>
      <c r="D1060" s="63">
        <v>383.36</v>
      </c>
    </row>
    <row r="1061" spans="1:4" ht="24.95" customHeight="1" x14ac:dyDescent="0.2">
      <c r="A1061" s="33">
        <v>2170101605</v>
      </c>
      <c r="B1061" s="34" t="s">
        <v>1815</v>
      </c>
      <c r="C1061" s="35" t="s">
        <v>775</v>
      </c>
      <c r="D1061" s="63">
        <v>515.42999999999995</v>
      </c>
    </row>
    <row r="1062" spans="1:4" ht="24.95" customHeight="1" x14ac:dyDescent="0.2">
      <c r="A1062" s="33">
        <v>2170101720</v>
      </c>
      <c r="B1062" s="34" t="s">
        <v>1816</v>
      </c>
      <c r="C1062" s="35" t="s">
        <v>775</v>
      </c>
      <c r="D1062" s="63">
        <v>168.42</v>
      </c>
    </row>
    <row r="1063" spans="1:4" ht="24.95" customHeight="1" x14ac:dyDescent="0.2">
      <c r="A1063" s="33">
        <v>2170101860</v>
      </c>
      <c r="B1063" s="34" t="s">
        <v>1817</v>
      </c>
      <c r="C1063" s="35" t="s">
        <v>775</v>
      </c>
      <c r="D1063" s="63">
        <v>134.25</v>
      </c>
    </row>
    <row r="1064" spans="1:4" ht="24.95" customHeight="1" x14ac:dyDescent="0.2">
      <c r="A1064" s="33">
        <v>2170102726</v>
      </c>
      <c r="B1064" s="34" t="s">
        <v>1818</v>
      </c>
      <c r="C1064" s="35" t="s">
        <v>775</v>
      </c>
      <c r="D1064" s="63">
        <v>227.5</v>
      </c>
    </row>
    <row r="1065" spans="1:4" ht="24.95" customHeight="1" x14ac:dyDescent="0.2">
      <c r="A1065" s="33">
        <v>2170103200</v>
      </c>
      <c r="B1065" s="34" t="s">
        <v>1819</v>
      </c>
      <c r="C1065" s="35" t="s">
        <v>742</v>
      </c>
      <c r="D1065" s="63">
        <v>174.26</v>
      </c>
    </row>
    <row r="1066" spans="1:4" ht="24.95" customHeight="1" x14ac:dyDescent="0.2">
      <c r="A1066" s="33">
        <v>2170103700</v>
      </c>
      <c r="B1066" s="34" t="s">
        <v>1820</v>
      </c>
      <c r="C1066" s="35" t="s">
        <v>741</v>
      </c>
      <c r="D1066" s="63">
        <v>114.41</v>
      </c>
    </row>
    <row r="1067" spans="1:4" ht="24.95" customHeight="1" x14ac:dyDescent="0.2">
      <c r="A1067" s="33">
        <v>2170103705</v>
      </c>
      <c r="B1067" s="34" t="s">
        <v>1821</v>
      </c>
      <c r="C1067" s="35" t="s">
        <v>741</v>
      </c>
      <c r="D1067" s="63">
        <v>133.97</v>
      </c>
    </row>
    <row r="1068" spans="1:4" ht="24.95" customHeight="1" x14ac:dyDescent="0.2">
      <c r="A1068" s="33">
        <v>2170103710</v>
      </c>
      <c r="B1068" s="34" t="s">
        <v>1822</v>
      </c>
      <c r="C1068" s="35" t="s">
        <v>742</v>
      </c>
      <c r="D1068" s="63">
        <v>70.680000000000007</v>
      </c>
    </row>
    <row r="1069" spans="1:4" ht="24.95" customHeight="1" x14ac:dyDescent="0.2">
      <c r="A1069" s="33">
        <v>2170103805</v>
      </c>
      <c r="B1069" s="34" t="s">
        <v>1823</v>
      </c>
      <c r="C1069" s="35" t="s">
        <v>741</v>
      </c>
      <c r="D1069" s="63">
        <v>87.67</v>
      </c>
    </row>
    <row r="1070" spans="1:4" ht="24.95" customHeight="1" x14ac:dyDescent="0.2">
      <c r="A1070" s="73" t="s">
        <v>1824</v>
      </c>
      <c r="B1070" s="71"/>
      <c r="C1070" s="71"/>
      <c r="D1070" s="72"/>
    </row>
    <row r="1071" spans="1:4" ht="24.95" customHeight="1" x14ac:dyDescent="0.2">
      <c r="A1071" s="33">
        <v>2173010005</v>
      </c>
      <c r="B1071" s="34" t="s">
        <v>1825</v>
      </c>
      <c r="C1071" s="35" t="s">
        <v>779</v>
      </c>
      <c r="D1071" s="63">
        <v>31.41</v>
      </c>
    </row>
    <row r="1072" spans="1:4" ht="24.95" customHeight="1" x14ac:dyDescent="0.2">
      <c r="A1072" s="33">
        <v>2173010010</v>
      </c>
      <c r="B1072" s="34" t="s">
        <v>1826</v>
      </c>
      <c r="C1072" s="35" t="s">
        <v>779</v>
      </c>
      <c r="D1072" s="63">
        <v>43.38</v>
      </c>
    </row>
    <row r="1073" spans="1:4" ht="24.95" customHeight="1" x14ac:dyDescent="0.2">
      <c r="A1073" s="33">
        <v>2173010015</v>
      </c>
      <c r="B1073" s="34" t="s">
        <v>1827</v>
      </c>
      <c r="C1073" s="35" t="s">
        <v>779</v>
      </c>
      <c r="D1073" s="63">
        <v>57.78</v>
      </c>
    </row>
    <row r="1074" spans="1:4" ht="24.95" customHeight="1" x14ac:dyDescent="0.2">
      <c r="A1074" s="33">
        <v>2173010020</v>
      </c>
      <c r="B1074" s="34" t="s">
        <v>1828</v>
      </c>
      <c r="C1074" s="35" t="s">
        <v>779</v>
      </c>
      <c r="D1074" s="63">
        <v>121.87</v>
      </c>
    </row>
    <row r="1075" spans="1:4" ht="24.95" customHeight="1" x14ac:dyDescent="0.2">
      <c r="A1075" s="33">
        <v>2173020005</v>
      </c>
      <c r="B1075" s="34" t="s">
        <v>1829</v>
      </c>
      <c r="C1075" s="35" t="s">
        <v>779</v>
      </c>
      <c r="D1075" s="63">
        <v>77.05</v>
      </c>
    </row>
    <row r="1076" spans="1:4" ht="24.95" customHeight="1" x14ac:dyDescent="0.2">
      <c r="A1076" s="33">
        <v>2173020010</v>
      </c>
      <c r="B1076" s="34" t="s">
        <v>1830</v>
      </c>
      <c r="C1076" s="35" t="s">
        <v>779</v>
      </c>
      <c r="D1076" s="63">
        <v>89.02</v>
      </c>
    </row>
    <row r="1077" spans="1:4" ht="24.95" customHeight="1" x14ac:dyDescent="0.2">
      <c r="A1077" s="33">
        <v>2173020015</v>
      </c>
      <c r="B1077" s="34" t="s">
        <v>1831</v>
      </c>
      <c r="C1077" s="35" t="s">
        <v>779</v>
      </c>
      <c r="D1077" s="63">
        <v>103.99</v>
      </c>
    </row>
    <row r="1078" spans="1:4" ht="24.95" customHeight="1" x14ac:dyDescent="0.2">
      <c r="A1078" s="33">
        <v>2173020020</v>
      </c>
      <c r="B1078" s="34" t="s">
        <v>1832</v>
      </c>
      <c r="C1078" s="35" t="s">
        <v>779</v>
      </c>
      <c r="D1078" s="63">
        <v>187.21</v>
      </c>
    </row>
    <row r="1079" spans="1:4" ht="24.95" customHeight="1" x14ac:dyDescent="0.2">
      <c r="A1079" s="33">
        <v>2173030005</v>
      </c>
      <c r="B1079" s="34" t="s">
        <v>1833</v>
      </c>
      <c r="C1079" s="35" t="s">
        <v>779</v>
      </c>
      <c r="D1079" s="63">
        <v>77.92</v>
      </c>
    </row>
    <row r="1080" spans="1:4" ht="24.95" customHeight="1" x14ac:dyDescent="0.2">
      <c r="A1080" s="33">
        <v>2173030010</v>
      </c>
      <c r="B1080" s="34" t="s">
        <v>1834</v>
      </c>
      <c r="C1080" s="35" t="s">
        <v>779</v>
      </c>
      <c r="D1080" s="63">
        <v>89.89</v>
      </c>
    </row>
    <row r="1081" spans="1:4" ht="24.95" customHeight="1" x14ac:dyDescent="0.2">
      <c r="A1081" s="33">
        <v>2173030015</v>
      </c>
      <c r="B1081" s="34" t="s">
        <v>1835</v>
      </c>
      <c r="C1081" s="35" t="s">
        <v>779</v>
      </c>
      <c r="D1081" s="63">
        <v>104.29</v>
      </c>
    </row>
    <row r="1082" spans="1:4" ht="24.95" customHeight="1" x14ac:dyDescent="0.2">
      <c r="A1082" s="33">
        <v>2173030020</v>
      </c>
      <c r="B1082" s="34" t="s">
        <v>1836</v>
      </c>
      <c r="C1082" s="35" t="s">
        <v>779</v>
      </c>
      <c r="D1082" s="63">
        <v>174.92</v>
      </c>
    </row>
    <row r="1083" spans="1:4" ht="24.95" customHeight="1" x14ac:dyDescent="0.2">
      <c r="A1083" s="33">
        <v>2173040005</v>
      </c>
      <c r="B1083" s="34" t="s">
        <v>1837</v>
      </c>
      <c r="C1083" s="35" t="s">
        <v>779</v>
      </c>
      <c r="D1083" s="63">
        <v>75.72</v>
      </c>
    </row>
    <row r="1084" spans="1:4" ht="24.95" customHeight="1" x14ac:dyDescent="0.2">
      <c r="A1084" s="33">
        <v>2173040010</v>
      </c>
      <c r="B1084" s="34" t="s">
        <v>1838</v>
      </c>
      <c r="C1084" s="35" t="s">
        <v>779</v>
      </c>
      <c r="D1084" s="63">
        <v>88.36</v>
      </c>
    </row>
    <row r="1085" spans="1:4" ht="24.95" customHeight="1" x14ac:dyDescent="0.2">
      <c r="A1085" s="33">
        <v>2173040015</v>
      </c>
      <c r="B1085" s="34" t="s">
        <v>1839</v>
      </c>
      <c r="C1085" s="35" t="s">
        <v>779</v>
      </c>
      <c r="D1085" s="63">
        <v>112.35</v>
      </c>
    </row>
    <row r="1086" spans="1:4" ht="24.95" customHeight="1" x14ac:dyDescent="0.2">
      <c r="A1086" s="33">
        <v>2173040020</v>
      </c>
      <c r="B1086" s="34" t="s">
        <v>1840</v>
      </c>
      <c r="C1086" s="35" t="s">
        <v>779</v>
      </c>
      <c r="D1086" s="63">
        <v>157.31</v>
      </c>
    </row>
    <row r="1087" spans="1:4" ht="24.95" customHeight="1" x14ac:dyDescent="0.2">
      <c r="A1087" s="33">
        <v>2175012020</v>
      </c>
      <c r="B1087" s="34" t="s">
        <v>1841</v>
      </c>
      <c r="C1087" s="35" t="s">
        <v>779</v>
      </c>
      <c r="D1087" s="63">
        <v>269.83</v>
      </c>
    </row>
    <row r="1088" spans="1:4" ht="24.95" customHeight="1" x14ac:dyDescent="0.2">
      <c r="A1088" s="33">
        <v>2175012025</v>
      </c>
      <c r="B1088" s="34" t="s">
        <v>1842</v>
      </c>
      <c r="C1088" s="35" t="s">
        <v>779</v>
      </c>
      <c r="D1088" s="63">
        <v>321.33999999999997</v>
      </c>
    </row>
    <row r="1089" spans="1:4" ht="24.95" customHeight="1" x14ac:dyDescent="0.2">
      <c r="A1089" s="33">
        <v>2175012135</v>
      </c>
      <c r="B1089" s="34" t="s">
        <v>1843</v>
      </c>
      <c r="C1089" s="35" t="s">
        <v>779</v>
      </c>
      <c r="D1089" s="63">
        <v>494.33</v>
      </c>
    </row>
    <row r="1090" spans="1:4" ht="24.95" customHeight="1" x14ac:dyDescent="0.2">
      <c r="A1090" s="33">
        <v>2175012140</v>
      </c>
      <c r="B1090" s="34" t="s">
        <v>1844</v>
      </c>
      <c r="C1090" s="35" t="s">
        <v>779</v>
      </c>
      <c r="D1090" s="63">
        <v>567</v>
      </c>
    </row>
    <row r="1091" spans="1:4" ht="24.95" customHeight="1" x14ac:dyDescent="0.2">
      <c r="A1091" s="33">
        <v>2175012145</v>
      </c>
      <c r="B1091" s="34" t="s">
        <v>1845</v>
      </c>
      <c r="C1091" s="35" t="s">
        <v>779</v>
      </c>
      <c r="D1091" s="63">
        <v>611.46</v>
      </c>
    </row>
    <row r="1092" spans="1:4" ht="24.95" customHeight="1" x14ac:dyDescent="0.2">
      <c r="A1092" s="33">
        <v>2175012055</v>
      </c>
      <c r="B1092" s="34" t="s">
        <v>1846</v>
      </c>
      <c r="C1092" s="35" t="s">
        <v>779</v>
      </c>
      <c r="D1092" s="63">
        <v>734.79</v>
      </c>
    </row>
    <row r="1093" spans="1:4" ht="24.95" customHeight="1" x14ac:dyDescent="0.2">
      <c r="A1093" s="33">
        <v>2171200300</v>
      </c>
      <c r="B1093" s="34" t="s">
        <v>1847</v>
      </c>
      <c r="C1093" s="35" t="s">
        <v>779</v>
      </c>
      <c r="D1093" s="63">
        <v>313.10000000000002</v>
      </c>
    </row>
    <row r="1094" spans="1:4" ht="24.95" customHeight="1" x14ac:dyDescent="0.2">
      <c r="A1094" s="33">
        <v>2171200310</v>
      </c>
      <c r="B1094" s="34" t="s">
        <v>1848</v>
      </c>
      <c r="C1094" s="35" t="s">
        <v>779</v>
      </c>
      <c r="D1094" s="63">
        <v>363.99</v>
      </c>
    </row>
    <row r="1095" spans="1:4" ht="24.95" customHeight="1" x14ac:dyDescent="0.2">
      <c r="A1095" s="33">
        <v>2171200320</v>
      </c>
      <c r="B1095" s="34" t="s">
        <v>1849</v>
      </c>
      <c r="C1095" s="35" t="s">
        <v>779</v>
      </c>
      <c r="D1095" s="63">
        <v>422.04</v>
      </c>
    </row>
    <row r="1096" spans="1:4" ht="24.95" customHeight="1" x14ac:dyDescent="0.2">
      <c r="A1096" s="33">
        <v>2171200330</v>
      </c>
      <c r="B1096" s="34" t="s">
        <v>1850</v>
      </c>
      <c r="C1096" s="35" t="s">
        <v>779</v>
      </c>
      <c r="D1096" s="63">
        <v>515.22</v>
      </c>
    </row>
    <row r="1097" spans="1:4" ht="24.95" customHeight="1" x14ac:dyDescent="0.2">
      <c r="A1097" s="33">
        <v>2171200340</v>
      </c>
      <c r="B1097" s="34" t="s">
        <v>1851</v>
      </c>
      <c r="C1097" s="35" t="s">
        <v>779</v>
      </c>
      <c r="D1097" s="63">
        <v>588.22</v>
      </c>
    </row>
    <row r="1098" spans="1:4" ht="24.95" customHeight="1" x14ac:dyDescent="0.2">
      <c r="A1098" s="33">
        <v>2171200350</v>
      </c>
      <c r="B1098" s="34" t="s">
        <v>1852</v>
      </c>
      <c r="C1098" s="35" t="s">
        <v>779</v>
      </c>
      <c r="D1098" s="63">
        <v>628.45000000000005</v>
      </c>
    </row>
    <row r="1099" spans="1:4" ht="24.95" customHeight="1" x14ac:dyDescent="0.2">
      <c r="A1099" s="33">
        <v>2171200360</v>
      </c>
      <c r="B1099" s="34" t="s">
        <v>1853</v>
      </c>
      <c r="C1099" s="35" t="s">
        <v>779</v>
      </c>
      <c r="D1099" s="63">
        <v>814.88</v>
      </c>
    </row>
    <row r="1100" spans="1:4" ht="24.95" customHeight="1" x14ac:dyDescent="0.2">
      <c r="A1100" s="33">
        <v>2175042020</v>
      </c>
      <c r="B1100" s="34" t="s">
        <v>1854</v>
      </c>
      <c r="C1100" s="35" t="s">
        <v>779</v>
      </c>
      <c r="D1100" s="63">
        <v>303.95999999999998</v>
      </c>
    </row>
    <row r="1101" spans="1:4" ht="24.95" customHeight="1" x14ac:dyDescent="0.2">
      <c r="A1101" s="33">
        <v>2175042025</v>
      </c>
      <c r="B1101" s="34" t="s">
        <v>1855</v>
      </c>
      <c r="C1101" s="35" t="s">
        <v>779</v>
      </c>
      <c r="D1101" s="63">
        <v>355.47</v>
      </c>
    </row>
    <row r="1102" spans="1:4" ht="24.95" customHeight="1" x14ac:dyDescent="0.2">
      <c r="A1102" s="33">
        <v>2175042030</v>
      </c>
      <c r="B1102" s="34" t="s">
        <v>1856</v>
      </c>
      <c r="C1102" s="35" t="s">
        <v>779</v>
      </c>
      <c r="D1102" s="63">
        <v>413.66</v>
      </c>
    </row>
    <row r="1103" spans="1:4" ht="24.95" customHeight="1" x14ac:dyDescent="0.2">
      <c r="A1103" s="33">
        <v>2175042055</v>
      </c>
      <c r="B1103" s="34" t="s">
        <v>1857</v>
      </c>
      <c r="C1103" s="35" t="s">
        <v>779</v>
      </c>
      <c r="D1103" s="63">
        <v>772.77</v>
      </c>
    </row>
    <row r="1104" spans="1:4" ht="24.95" customHeight="1" x14ac:dyDescent="0.2">
      <c r="A1104" s="33">
        <v>2172021020</v>
      </c>
      <c r="B1104" s="34" t="s">
        <v>1858</v>
      </c>
      <c r="C1104" s="35" t="s">
        <v>779</v>
      </c>
      <c r="D1104" s="63">
        <v>149.36000000000001</v>
      </c>
    </row>
    <row r="1105" spans="1:4" ht="24.95" customHeight="1" x14ac:dyDescent="0.2">
      <c r="A1105" s="33">
        <v>2172021025</v>
      </c>
      <c r="B1105" s="34" t="s">
        <v>1859</v>
      </c>
      <c r="C1105" s="35" t="s">
        <v>779</v>
      </c>
      <c r="D1105" s="63">
        <v>169.26</v>
      </c>
    </row>
    <row r="1106" spans="1:4" ht="24.95" customHeight="1" x14ac:dyDescent="0.2">
      <c r="A1106" s="33">
        <v>2172021030</v>
      </c>
      <c r="B1106" s="34" t="s">
        <v>1860</v>
      </c>
      <c r="C1106" s="35" t="s">
        <v>779</v>
      </c>
      <c r="D1106" s="63">
        <v>208.13</v>
      </c>
    </row>
    <row r="1107" spans="1:4" ht="24.95" customHeight="1" x14ac:dyDescent="0.2">
      <c r="A1107" s="33">
        <v>2172021035</v>
      </c>
      <c r="B1107" s="34" t="s">
        <v>1861</v>
      </c>
      <c r="C1107" s="35" t="s">
        <v>779</v>
      </c>
      <c r="D1107" s="63">
        <v>258.04000000000002</v>
      </c>
    </row>
    <row r="1108" spans="1:4" ht="24.95" customHeight="1" x14ac:dyDescent="0.2">
      <c r="A1108" s="33">
        <v>2172021040</v>
      </c>
      <c r="B1108" s="34" t="s">
        <v>1862</v>
      </c>
      <c r="C1108" s="35" t="s">
        <v>779</v>
      </c>
      <c r="D1108" s="63">
        <v>295.08999999999997</v>
      </c>
    </row>
    <row r="1109" spans="1:4" ht="24.95" customHeight="1" x14ac:dyDescent="0.2">
      <c r="A1109" s="33">
        <v>2172021045</v>
      </c>
      <c r="B1109" s="34" t="s">
        <v>1863</v>
      </c>
      <c r="C1109" s="35" t="s">
        <v>779</v>
      </c>
      <c r="D1109" s="63">
        <v>348.75</v>
      </c>
    </row>
    <row r="1110" spans="1:4" ht="24.95" customHeight="1" x14ac:dyDescent="0.2">
      <c r="A1110" s="33">
        <v>2172021120</v>
      </c>
      <c r="B1110" s="34" t="s">
        <v>1864</v>
      </c>
      <c r="C1110" s="35" t="s">
        <v>779</v>
      </c>
      <c r="D1110" s="63">
        <v>205.74</v>
      </c>
    </row>
    <row r="1111" spans="1:4" ht="24.95" customHeight="1" x14ac:dyDescent="0.2">
      <c r="A1111" s="33">
        <v>2172021125</v>
      </c>
      <c r="B1111" s="34" t="s">
        <v>1865</v>
      </c>
      <c r="C1111" s="35" t="s">
        <v>779</v>
      </c>
      <c r="D1111" s="63">
        <v>226.11</v>
      </c>
    </row>
    <row r="1112" spans="1:4" ht="24.95" customHeight="1" x14ac:dyDescent="0.2">
      <c r="A1112" s="33">
        <v>2172021130</v>
      </c>
      <c r="B1112" s="34" t="s">
        <v>1866</v>
      </c>
      <c r="C1112" s="35" t="s">
        <v>779</v>
      </c>
      <c r="D1112" s="63">
        <v>265.55</v>
      </c>
    </row>
    <row r="1113" spans="1:4" ht="24.95" customHeight="1" x14ac:dyDescent="0.2">
      <c r="A1113" s="33">
        <v>2172021135</v>
      </c>
      <c r="B1113" s="34" t="s">
        <v>1867</v>
      </c>
      <c r="C1113" s="35" t="s">
        <v>779</v>
      </c>
      <c r="D1113" s="63">
        <v>316.27</v>
      </c>
    </row>
    <row r="1114" spans="1:4" ht="24.95" customHeight="1" x14ac:dyDescent="0.2">
      <c r="A1114" s="33">
        <v>2172021140</v>
      </c>
      <c r="B1114" s="34" t="s">
        <v>1868</v>
      </c>
      <c r="C1114" s="35" t="s">
        <v>779</v>
      </c>
      <c r="D1114" s="63">
        <v>353.8</v>
      </c>
    </row>
    <row r="1115" spans="1:4" ht="24.95" customHeight="1" x14ac:dyDescent="0.2">
      <c r="A1115" s="33">
        <v>2172021145</v>
      </c>
      <c r="B1115" s="34" t="s">
        <v>1869</v>
      </c>
      <c r="C1115" s="35" t="s">
        <v>779</v>
      </c>
      <c r="D1115" s="63">
        <v>408.02</v>
      </c>
    </row>
    <row r="1116" spans="1:4" ht="24.95" customHeight="1" x14ac:dyDescent="0.2">
      <c r="A1116" s="33">
        <v>2172021220</v>
      </c>
      <c r="B1116" s="34" t="s">
        <v>1870</v>
      </c>
      <c r="C1116" s="35" t="s">
        <v>779</v>
      </c>
      <c r="D1116" s="63">
        <v>223.93</v>
      </c>
    </row>
    <row r="1117" spans="1:4" ht="24.95" customHeight="1" x14ac:dyDescent="0.2">
      <c r="A1117" s="33">
        <v>2172021225</v>
      </c>
      <c r="B1117" s="34" t="s">
        <v>1871</v>
      </c>
      <c r="C1117" s="35" t="s">
        <v>779</v>
      </c>
      <c r="D1117" s="63">
        <v>244.3</v>
      </c>
    </row>
    <row r="1118" spans="1:4" ht="24.95" customHeight="1" x14ac:dyDescent="0.2">
      <c r="A1118" s="33">
        <v>2172021230</v>
      </c>
      <c r="B1118" s="34" t="s">
        <v>1872</v>
      </c>
      <c r="C1118" s="35" t="s">
        <v>779</v>
      </c>
      <c r="D1118" s="63">
        <v>283.74</v>
      </c>
    </row>
    <row r="1119" spans="1:4" ht="24.95" customHeight="1" x14ac:dyDescent="0.2">
      <c r="A1119" s="33">
        <v>2172021235</v>
      </c>
      <c r="B1119" s="34" t="s">
        <v>1873</v>
      </c>
      <c r="C1119" s="35" t="s">
        <v>779</v>
      </c>
      <c r="D1119" s="63">
        <v>334.46</v>
      </c>
    </row>
    <row r="1120" spans="1:4" ht="24.95" customHeight="1" x14ac:dyDescent="0.2">
      <c r="A1120" s="33">
        <v>2172021240</v>
      </c>
      <c r="B1120" s="34" t="s">
        <v>1874</v>
      </c>
      <c r="C1120" s="35" t="s">
        <v>779</v>
      </c>
      <c r="D1120" s="63">
        <v>371.99</v>
      </c>
    </row>
    <row r="1121" spans="1:4" ht="24.95" customHeight="1" x14ac:dyDescent="0.2">
      <c r="A1121" s="33">
        <v>2172021245</v>
      </c>
      <c r="B1121" s="34" t="s">
        <v>1875</v>
      </c>
      <c r="C1121" s="35" t="s">
        <v>779</v>
      </c>
      <c r="D1121" s="63">
        <v>426.21</v>
      </c>
    </row>
    <row r="1122" spans="1:4" ht="24.95" customHeight="1" x14ac:dyDescent="0.2">
      <c r="A1122" s="74">
        <v>2172021320</v>
      </c>
      <c r="B1122" s="74" t="s">
        <v>2156</v>
      </c>
      <c r="C1122" s="75" t="s">
        <v>779</v>
      </c>
      <c r="D1122" s="76">
        <v>259.24</v>
      </c>
    </row>
    <row r="1123" spans="1:4" ht="24.95" customHeight="1" x14ac:dyDescent="0.2">
      <c r="A1123" s="33">
        <v>2172021325</v>
      </c>
      <c r="B1123" s="34" t="s">
        <v>1876</v>
      </c>
      <c r="C1123" s="35" t="s">
        <v>779</v>
      </c>
      <c r="D1123" s="63">
        <v>279.95</v>
      </c>
    </row>
    <row r="1124" spans="1:4" ht="24.95" customHeight="1" x14ac:dyDescent="0.2">
      <c r="A1124" s="33">
        <v>2172021330</v>
      </c>
      <c r="B1124" s="34" t="s">
        <v>1877</v>
      </c>
      <c r="C1124" s="35" t="s">
        <v>779</v>
      </c>
      <c r="D1124" s="63">
        <v>319.79000000000002</v>
      </c>
    </row>
    <row r="1125" spans="1:4" ht="24.95" customHeight="1" x14ac:dyDescent="0.2">
      <c r="A1125" s="33">
        <v>2172021335</v>
      </c>
      <c r="B1125" s="34" t="s">
        <v>1878</v>
      </c>
      <c r="C1125" s="35" t="s">
        <v>779</v>
      </c>
      <c r="D1125" s="63">
        <v>371.07</v>
      </c>
    </row>
    <row r="1126" spans="1:4" ht="24.95" customHeight="1" x14ac:dyDescent="0.2">
      <c r="A1126" s="33">
        <v>2172021340</v>
      </c>
      <c r="B1126" s="34" t="s">
        <v>1879</v>
      </c>
      <c r="C1126" s="35" t="s">
        <v>779</v>
      </c>
      <c r="D1126" s="63">
        <v>408.92</v>
      </c>
    </row>
    <row r="1127" spans="1:4" ht="24.95" customHeight="1" x14ac:dyDescent="0.2">
      <c r="A1127" s="33">
        <v>2172021345</v>
      </c>
      <c r="B1127" s="34" t="s">
        <v>1880</v>
      </c>
      <c r="C1127" s="35" t="s">
        <v>779</v>
      </c>
      <c r="D1127" s="63">
        <v>463.48</v>
      </c>
    </row>
    <row r="1128" spans="1:4" ht="24.95" customHeight="1" x14ac:dyDescent="0.2">
      <c r="A1128" s="33">
        <v>2172021420</v>
      </c>
      <c r="B1128" s="34" t="s">
        <v>1881</v>
      </c>
      <c r="C1128" s="35" t="s">
        <v>779</v>
      </c>
      <c r="D1128" s="63">
        <v>278.52</v>
      </c>
    </row>
    <row r="1129" spans="1:4" ht="24.95" customHeight="1" x14ac:dyDescent="0.2">
      <c r="A1129" s="33">
        <v>2172021425</v>
      </c>
      <c r="B1129" s="34" t="s">
        <v>1882</v>
      </c>
      <c r="C1129" s="35" t="s">
        <v>779</v>
      </c>
      <c r="D1129" s="63">
        <v>299.23</v>
      </c>
    </row>
    <row r="1130" spans="1:4" ht="24.95" customHeight="1" x14ac:dyDescent="0.2">
      <c r="A1130" s="33">
        <v>2172021430</v>
      </c>
      <c r="B1130" s="34" t="s">
        <v>1883</v>
      </c>
      <c r="C1130" s="35" t="s">
        <v>779</v>
      </c>
      <c r="D1130" s="63">
        <v>339.06</v>
      </c>
    </row>
    <row r="1131" spans="1:4" ht="24.95" customHeight="1" x14ac:dyDescent="0.2">
      <c r="A1131" s="33">
        <v>2172021435</v>
      </c>
      <c r="B1131" s="34" t="s">
        <v>1884</v>
      </c>
      <c r="C1131" s="35" t="s">
        <v>779</v>
      </c>
      <c r="D1131" s="63">
        <v>390.35</v>
      </c>
    </row>
    <row r="1132" spans="1:4" ht="24.95" customHeight="1" x14ac:dyDescent="0.2">
      <c r="A1132" s="33">
        <v>2172021440</v>
      </c>
      <c r="B1132" s="34" t="s">
        <v>1885</v>
      </c>
      <c r="C1132" s="35" t="s">
        <v>779</v>
      </c>
      <c r="D1132" s="63">
        <v>428.2</v>
      </c>
    </row>
    <row r="1133" spans="1:4" ht="24.95" customHeight="1" x14ac:dyDescent="0.2">
      <c r="A1133" s="33">
        <v>2172021445</v>
      </c>
      <c r="B1133" s="34" t="s">
        <v>1886</v>
      </c>
      <c r="C1133" s="35" t="s">
        <v>779</v>
      </c>
      <c r="D1133" s="63">
        <v>482.75</v>
      </c>
    </row>
    <row r="1134" spans="1:4" ht="24.95" customHeight="1" x14ac:dyDescent="0.2">
      <c r="A1134" s="33">
        <v>2172021520</v>
      </c>
      <c r="B1134" s="34" t="s">
        <v>1887</v>
      </c>
      <c r="C1134" s="35" t="s">
        <v>779</v>
      </c>
      <c r="D1134" s="63">
        <v>317.12</v>
      </c>
    </row>
    <row r="1135" spans="1:4" ht="24.95" customHeight="1" x14ac:dyDescent="0.2">
      <c r="A1135" s="33">
        <v>2172021525</v>
      </c>
      <c r="B1135" s="34" t="s">
        <v>1888</v>
      </c>
      <c r="C1135" s="35" t="s">
        <v>779</v>
      </c>
      <c r="D1135" s="63">
        <v>338.15</v>
      </c>
    </row>
    <row r="1136" spans="1:4" ht="24.95" customHeight="1" x14ac:dyDescent="0.2">
      <c r="A1136" s="33">
        <v>2172021530</v>
      </c>
      <c r="B1136" s="34" t="s">
        <v>1889</v>
      </c>
      <c r="C1136" s="35" t="s">
        <v>779</v>
      </c>
      <c r="D1136" s="63">
        <v>402.14</v>
      </c>
    </row>
    <row r="1137" spans="1:4" ht="24.95" customHeight="1" x14ac:dyDescent="0.2">
      <c r="A1137" s="33">
        <v>2172021535</v>
      </c>
      <c r="B1137" s="34" t="s">
        <v>1890</v>
      </c>
      <c r="C1137" s="35" t="s">
        <v>779</v>
      </c>
      <c r="D1137" s="63">
        <v>430.16</v>
      </c>
    </row>
    <row r="1138" spans="1:4" ht="24.95" customHeight="1" x14ac:dyDescent="0.2">
      <c r="A1138" s="33">
        <v>2172021540</v>
      </c>
      <c r="B1138" s="34" t="s">
        <v>1891</v>
      </c>
      <c r="C1138" s="35" t="s">
        <v>779</v>
      </c>
      <c r="D1138" s="63">
        <v>468.35</v>
      </c>
    </row>
    <row r="1139" spans="1:4" ht="24.95" customHeight="1" x14ac:dyDescent="0.2">
      <c r="A1139" s="33">
        <v>2172021545</v>
      </c>
      <c r="B1139" s="34" t="s">
        <v>1892</v>
      </c>
      <c r="C1139" s="35" t="s">
        <v>779</v>
      </c>
      <c r="D1139" s="63">
        <v>523.30999999999995</v>
      </c>
    </row>
    <row r="1140" spans="1:4" ht="24.95" customHeight="1" x14ac:dyDescent="0.2">
      <c r="A1140" s="33">
        <v>2172021620</v>
      </c>
      <c r="B1140" s="34" t="s">
        <v>1893</v>
      </c>
      <c r="C1140" s="35" t="s">
        <v>779</v>
      </c>
      <c r="D1140" s="63">
        <v>337.48</v>
      </c>
    </row>
    <row r="1141" spans="1:4" ht="24.95" customHeight="1" x14ac:dyDescent="0.2">
      <c r="A1141" s="33">
        <v>2172021625</v>
      </c>
      <c r="B1141" s="34" t="s">
        <v>1894</v>
      </c>
      <c r="C1141" s="35" t="s">
        <v>779</v>
      </c>
      <c r="D1141" s="63">
        <v>358.51</v>
      </c>
    </row>
    <row r="1142" spans="1:4" ht="24.95" customHeight="1" x14ac:dyDescent="0.2">
      <c r="A1142" s="33">
        <v>2172021630</v>
      </c>
      <c r="B1142" s="34" t="s">
        <v>1895</v>
      </c>
      <c r="C1142" s="35" t="s">
        <v>779</v>
      </c>
      <c r="D1142" s="63">
        <v>398.76</v>
      </c>
    </row>
    <row r="1143" spans="1:4" ht="24.95" customHeight="1" x14ac:dyDescent="0.2">
      <c r="A1143" s="33">
        <v>2172021635</v>
      </c>
      <c r="B1143" s="34" t="s">
        <v>1896</v>
      </c>
      <c r="C1143" s="35" t="s">
        <v>779</v>
      </c>
      <c r="D1143" s="63">
        <v>450.52</v>
      </c>
    </row>
    <row r="1144" spans="1:4" ht="24.95" customHeight="1" x14ac:dyDescent="0.2">
      <c r="A1144" s="33">
        <v>2172021640</v>
      </c>
      <c r="B1144" s="34" t="s">
        <v>1897</v>
      </c>
      <c r="C1144" s="35" t="s">
        <v>779</v>
      </c>
      <c r="D1144" s="63">
        <v>488.72</v>
      </c>
    </row>
    <row r="1145" spans="1:4" ht="24.95" customHeight="1" x14ac:dyDescent="0.2">
      <c r="A1145" s="33">
        <v>2172021645</v>
      </c>
      <c r="B1145" s="34" t="s">
        <v>1898</v>
      </c>
      <c r="C1145" s="35" t="s">
        <v>779</v>
      </c>
      <c r="D1145" s="63">
        <v>543.66999999999996</v>
      </c>
    </row>
    <row r="1146" spans="1:4" ht="24.95" customHeight="1" x14ac:dyDescent="0.2">
      <c r="A1146" s="33">
        <v>2172021720</v>
      </c>
      <c r="B1146" s="34" t="s">
        <v>1899</v>
      </c>
      <c r="C1146" s="35" t="s">
        <v>779</v>
      </c>
      <c r="D1146" s="63">
        <v>382.96</v>
      </c>
    </row>
    <row r="1147" spans="1:4" ht="24.95" customHeight="1" x14ac:dyDescent="0.2">
      <c r="A1147" s="33">
        <v>2172021725</v>
      </c>
      <c r="B1147" s="34" t="s">
        <v>1900</v>
      </c>
      <c r="C1147" s="35" t="s">
        <v>779</v>
      </c>
      <c r="D1147" s="63">
        <v>414.91</v>
      </c>
    </row>
    <row r="1148" spans="1:4" ht="24.95" customHeight="1" x14ac:dyDescent="0.2">
      <c r="A1148" s="33">
        <v>2172021820</v>
      </c>
      <c r="B1148" s="34" t="s">
        <v>1901</v>
      </c>
      <c r="C1148" s="35" t="s">
        <v>779</v>
      </c>
      <c r="D1148" s="63">
        <v>404.41</v>
      </c>
    </row>
    <row r="1149" spans="1:4" ht="24.95" customHeight="1" x14ac:dyDescent="0.2">
      <c r="A1149" s="33">
        <v>2172011020</v>
      </c>
      <c r="B1149" s="34" t="s">
        <v>1902</v>
      </c>
      <c r="C1149" s="35" t="s">
        <v>779</v>
      </c>
      <c r="D1149" s="63">
        <v>85.33</v>
      </c>
    </row>
    <row r="1150" spans="1:4" ht="24.95" customHeight="1" x14ac:dyDescent="0.2">
      <c r="A1150" s="33">
        <v>2172011025</v>
      </c>
      <c r="B1150" s="34" t="s">
        <v>1903</v>
      </c>
      <c r="C1150" s="35" t="s">
        <v>779</v>
      </c>
      <c r="D1150" s="63">
        <v>105.23</v>
      </c>
    </row>
    <row r="1151" spans="1:4" ht="24.95" customHeight="1" x14ac:dyDescent="0.2">
      <c r="A1151" s="33">
        <v>2172011030</v>
      </c>
      <c r="B1151" s="34" t="s">
        <v>1904</v>
      </c>
      <c r="C1151" s="35" t="s">
        <v>779</v>
      </c>
      <c r="D1151" s="63">
        <v>144.1</v>
      </c>
    </row>
    <row r="1152" spans="1:4" ht="24.95" customHeight="1" x14ac:dyDescent="0.2">
      <c r="A1152" s="33">
        <v>2172011035</v>
      </c>
      <c r="B1152" s="34" t="s">
        <v>1905</v>
      </c>
      <c r="C1152" s="35" t="s">
        <v>779</v>
      </c>
      <c r="D1152" s="63">
        <v>194.01</v>
      </c>
    </row>
    <row r="1153" spans="1:4" ht="24.95" customHeight="1" x14ac:dyDescent="0.2">
      <c r="A1153" s="33">
        <v>2172011040</v>
      </c>
      <c r="B1153" s="34" t="s">
        <v>1906</v>
      </c>
      <c r="C1153" s="35" t="s">
        <v>779</v>
      </c>
      <c r="D1153" s="63">
        <v>231.06</v>
      </c>
    </row>
    <row r="1154" spans="1:4" ht="24.95" customHeight="1" x14ac:dyDescent="0.2">
      <c r="A1154" s="33">
        <v>2172011045</v>
      </c>
      <c r="B1154" s="34" t="s">
        <v>1907</v>
      </c>
      <c r="C1154" s="35" t="s">
        <v>779</v>
      </c>
      <c r="D1154" s="63">
        <v>284.72000000000003</v>
      </c>
    </row>
    <row r="1155" spans="1:4" ht="24.95" customHeight="1" x14ac:dyDescent="0.2">
      <c r="A1155" s="33">
        <v>2172011120</v>
      </c>
      <c r="B1155" s="34" t="s">
        <v>1908</v>
      </c>
      <c r="C1155" s="35" t="s">
        <v>779</v>
      </c>
      <c r="D1155" s="63">
        <v>128.97</v>
      </c>
    </row>
    <row r="1156" spans="1:4" ht="24.95" customHeight="1" x14ac:dyDescent="0.2">
      <c r="A1156" s="33">
        <v>2172011125</v>
      </c>
      <c r="B1156" s="34" t="s">
        <v>1909</v>
      </c>
      <c r="C1156" s="35" t="s">
        <v>779</v>
      </c>
      <c r="D1156" s="63">
        <v>149.34</v>
      </c>
    </row>
    <row r="1157" spans="1:4" ht="24.95" customHeight="1" x14ac:dyDescent="0.2">
      <c r="A1157" s="33">
        <v>2172011130</v>
      </c>
      <c r="B1157" s="34" t="s">
        <v>1910</v>
      </c>
      <c r="C1157" s="35" t="s">
        <v>779</v>
      </c>
      <c r="D1157" s="63">
        <v>206.97</v>
      </c>
    </row>
    <row r="1158" spans="1:4" ht="24.95" customHeight="1" x14ac:dyDescent="0.2">
      <c r="A1158" s="33">
        <v>2172011135</v>
      </c>
      <c r="B1158" s="34" t="s">
        <v>1911</v>
      </c>
      <c r="C1158" s="35" t="s">
        <v>779</v>
      </c>
      <c r="D1158" s="63">
        <v>239.5</v>
      </c>
    </row>
    <row r="1159" spans="1:4" ht="24.95" customHeight="1" x14ac:dyDescent="0.2">
      <c r="A1159" s="33">
        <v>2172011140</v>
      </c>
      <c r="B1159" s="34" t="s">
        <v>1912</v>
      </c>
      <c r="C1159" s="35" t="s">
        <v>779</v>
      </c>
      <c r="D1159" s="63">
        <v>277.02999999999997</v>
      </c>
    </row>
    <row r="1160" spans="1:4" ht="24.95" customHeight="1" x14ac:dyDescent="0.2">
      <c r="A1160" s="33">
        <v>2172011145</v>
      </c>
      <c r="B1160" s="34" t="s">
        <v>1913</v>
      </c>
      <c r="C1160" s="35" t="s">
        <v>779</v>
      </c>
      <c r="D1160" s="63">
        <v>331.25</v>
      </c>
    </row>
    <row r="1161" spans="1:4" ht="24.95" customHeight="1" x14ac:dyDescent="0.2">
      <c r="A1161" s="33">
        <v>2172011220</v>
      </c>
      <c r="B1161" s="34" t="s">
        <v>1914</v>
      </c>
      <c r="C1161" s="35" t="s">
        <v>779</v>
      </c>
      <c r="D1161" s="63">
        <v>147.16</v>
      </c>
    </row>
    <row r="1162" spans="1:4" ht="24.95" customHeight="1" x14ac:dyDescent="0.2">
      <c r="A1162" s="33">
        <v>2172011225</v>
      </c>
      <c r="B1162" s="34" t="s">
        <v>1915</v>
      </c>
      <c r="C1162" s="35" t="s">
        <v>779</v>
      </c>
      <c r="D1162" s="63">
        <v>167.53</v>
      </c>
    </row>
    <row r="1163" spans="1:4" ht="24.95" customHeight="1" x14ac:dyDescent="0.2">
      <c r="A1163" s="33">
        <v>2172011230</v>
      </c>
      <c r="B1163" s="34" t="s">
        <v>1916</v>
      </c>
      <c r="C1163" s="35" t="s">
        <v>779</v>
      </c>
      <c r="D1163" s="63">
        <v>206.97</v>
      </c>
    </row>
    <row r="1164" spans="1:4" ht="24.95" customHeight="1" x14ac:dyDescent="0.2">
      <c r="A1164" s="33">
        <v>2172011235</v>
      </c>
      <c r="B1164" s="34" t="s">
        <v>1917</v>
      </c>
      <c r="C1164" s="35" t="s">
        <v>779</v>
      </c>
      <c r="D1164" s="63">
        <v>257.69</v>
      </c>
    </row>
    <row r="1165" spans="1:4" ht="24.95" customHeight="1" x14ac:dyDescent="0.2">
      <c r="A1165" s="33">
        <v>2172011240</v>
      </c>
      <c r="B1165" s="34" t="s">
        <v>1918</v>
      </c>
      <c r="C1165" s="35" t="s">
        <v>779</v>
      </c>
      <c r="D1165" s="63">
        <v>295.22000000000003</v>
      </c>
    </row>
    <row r="1166" spans="1:4" ht="24.95" customHeight="1" x14ac:dyDescent="0.2">
      <c r="A1166" s="33">
        <v>2172011245</v>
      </c>
      <c r="B1166" s="34" t="s">
        <v>1919</v>
      </c>
      <c r="C1166" s="35" t="s">
        <v>779</v>
      </c>
      <c r="D1166" s="63">
        <v>349.44</v>
      </c>
    </row>
    <row r="1167" spans="1:4" ht="24.95" customHeight="1" x14ac:dyDescent="0.2">
      <c r="A1167" s="33">
        <v>2172011320</v>
      </c>
      <c r="B1167" s="34" t="s">
        <v>1920</v>
      </c>
      <c r="C1167" s="35" t="s">
        <v>779</v>
      </c>
      <c r="D1167" s="63">
        <v>174.34</v>
      </c>
    </row>
    <row r="1168" spans="1:4" ht="24.95" customHeight="1" x14ac:dyDescent="0.2">
      <c r="A1168" s="33">
        <v>2172011325</v>
      </c>
      <c r="B1168" s="34" t="s">
        <v>1921</v>
      </c>
      <c r="C1168" s="35" t="s">
        <v>779</v>
      </c>
      <c r="D1168" s="63">
        <v>195.05</v>
      </c>
    </row>
    <row r="1169" spans="1:4" ht="24.95" customHeight="1" x14ac:dyDescent="0.2">
      <c r="A1169" s="33">
        <v>2172011330</v>
      </c>
      <c r="B1169" s="34" t="s">
        <v>1922</v>
      </c>
      <c r="C1169" s="35" t="s">
        <v>779</v>
      </c>
      <c r="D1169" s="63">
        <v>234.89</v>
      </c>
    </row>
    <row r="1170" spans="1:4" ht="24.95" customHeight="1" x14ac:dyDescent="0.2">
      <c r="A1170" s="33">
        <v>2172011335</v>
      </c>
      <c r="B1170" s="34" t="s">
        <v>1923</v>
      </c>
      <c r="C1170" s="35" t="s">
        <v>779</v>
      </c>
      <c r="D1170" s="63">
        <v>286.17</v>
      </c>
    </row>
    <row r="1171" spans="1:4" ht="24.95" customHeight="1" x14ac:dyDescent="0.2">
      <c r="A1171" s="33">
        <v>2172011340</v>
      </c>
      <c r="B1171" s="34" t="s">
        <v>1924</v>
      </c>
      <c r="C1171" s="35" t="s">
        <v>779</v>
      </c>
      <c r="D1171" s="63">
        <v>324.02</v>
      </c>
    </row>
    <row r="1172" spans="1:4" ht="24.95" customHeight="1" x14ac:dyDescent="0.2">
      <c r="A1172" s="33">
        <v>2172011345</v>
      </c>
      <c r="B1172" s="34" t="s">
        <v>1925</v>
      </c>
      <c r="C1172" s="35" t="s">
        <v>779</v>
      </c>
      <c r="D1172" s="63">
        <v>378.58</v>
      </c>
    </row>
    <row r="1173" spans="1:4" ht="24.95" customHeight="1" x14ac:dyDescent="0.2">
      <c r="A1173" s="33">
        <v>2172011420</v>
      </c>
      <c r="B1173" s="34" t="s">
        <v>1926</v>
      </c>
      <c r="C1173" s="35" t="s">
        <v>779</v>
      </c>
      <c r="D1173" s="63">
        <v>193.62</v>
      </c>
    </row>
    <row r="1174" spans="1:4" ht="24.95" customHeight="1" x14ac:dyDescent="0.2">
      <c r="A1174" s="33">
        <v>2172011425</v>
      </c>
      <c r="B1174" s="34" t="s">
        <v>1927</v>
      </c>
      <c r="C1174" s="35" t="s">
        <v>779</v>
      </c>
      <c r="D1174" s="63">
        <v>214.33</v>
      </c>
    </row>
    <row r="1175" spans="1:4" ht="24.95" customHeight="1" x14ac:dyDescent="0.2">
      <c r="A1175" s="33">
        <v>2172011430</v>
      </c>
      <c r="B1175" s="34" t="s">
        <v>1928</v>
      </c>
      <c r="C1175" s="35" t="s">
        <v>779</v>
      </c>
      <c r="D1175" s="63">
        <v>254.16</v>
      </c>
    </row>
    <row r="1176" spans="1:4" ht="24.95" customHeight="1" x14ac:dyDescent="0.2">
      <c r="A1176" s="33">
        <v>2172011435</v>
      </c>
      <c r="B1176" s="34" t="s">
        <v>1929</v>
      </c>
      <c r="C1176" s="35" t="s">
        <v>779</v>
      </c>
      <c r="D1176" s="63">
        <v>305.45</v>
      </c>
    </row>
    <row r="1177" spans="1:4" ht="24.95" customHeight="1" x14ac:dyDescent="0.2">
      <c r="A1177" s="33">
        <v>2172011440</v>
      </c>
      <c r="B1177" s="34" t="s">
        <v>1930</v>
      </c>
      <c r="C1177" s="35" t="s">
        <v>779</v>
      </c>
      <c r="D1177" s="63">
        <v>343.3</v>
      </c>
    </row>
    <row r="1178" spans="1:4" ht="24.95" customHeight="1" x14ac:dyDescent="0.2">
      <c r="A1178" s="33">
        <v>2172011445</v>
      </c>
      <c r="B1178" s="34" t="s">
        <v>1931</v>
      </c>
      <c r="C1178" s="35" t="s">
        <v>779</v>
      </c>
      <c r="D1178" s="63">
        <v>397.85</v>
      </c>
    </row>
    <row r="1179" spans="1:4" ht="24.95" customHeight="1" x14ac:dyDescent="0.2">
      <c r="A1179" s="33">
        <v>2172011520</v>
      </c>
      <c r="B1179" s="34" t="s">
        <v>1932</v>
      </c>
      <c r="C1179" s="35" t="s">
        <v>779</v>
      </c>
      <c r="D1179" s="63">
        <v>224.08</v>
      </c>
    </row>
    <row r="1180" spans="1:4" ht="24.95" customHeight="1" x14ac:dyDescent="0.2">
      <c r="A1180" s="74">
        <v>2172011525</v>
      </c>
      <c r="B1180" s="74" t="s">
        <v>2157</v>
      </c>
      <c r="C1180" s="75" t="s">
        <v>779</v>
      </c>
      <c r="D1180" s="63">
        <v>245.11</v>
      </c>
    </row>
    <row r="1181" spans="1:4" ht="24.95" customHeight="1" x14ac:dyDescent="0.2">
      <c r="A1181" s="33">
        <v>2172011530</v>
      </c>
      <c r="B1181" s="34" t="s">
        <v>1933</v>
      </c>
      <c r="C1181" s="35" t="s">
        <v>779</v>
      </c>
      <c r="D1181" s="63">
        <v>285.36</v>
      </c>
    </row>
    <row r="1182" spans="1:4" ht="24.95" customHeight="1" x14ac:dyDescent="0.2">
      <c r="A1182" s="33">
        <v>2172011535</v>
      </c>
      <c r="B1182" s="34" t="s">
        <v>1934</v>
      </c>
      <c r="C1182" s="35" t="s">
        <v>779</v>
      </c>
      <c r="D1182" s="63">
        <v>337.12</v>
      </c>
    </row>
    <row r="1183" spans="1:4" ht="24.95" customHeight="1" x14ac:dyDescent="0.2">
      <c r="A1183" s="33">
        <v>2172011540</v>
      </c>
      <c r="B1183" s="34" t="s">
        <v>1935</v>
      </c>
      <c r="C1183" s="35" t="s">
        <v>779</v>
      </c>
      <c r="D1183" s="63">
        <v>375.31</v>
      </c>
    </row>
    <row r="1184" spans="1:4" ht="24.95" customHeight="1" x14ac:dyDescent="0.2">
      <c r="A1184" s="33">
        <v>2172011545</v>
      </c>
      <c r="B1184" s="34" t="s">
        <v>1936</v>
      </c>
      <c r="C1184" s="35" t="s">
        <v>779</v>
      </c>
      <c r="D1184" s="63">
        <v>430.27</v>
      </c>
    </row>
    <row r="1185" spans="1:4" ht="24.95" customHeight="1" x14ac:dyDescent="0.2">
      <c r="A1185" s="33">
        <v>2172011620</v>
      </c>
      <c r="B1185" s="34" t="s">
        <v>1937</v>
      </c>
      <c r="C1185" s="35" t="s">
        <v>779</v>
      </c>
      <c r="D1185" s="63">
        <v>244.44</v>
      </c>
    </row>
    <row r="1186" spans="1:4" ht="24.95" customHeight="1" x14ac:dyDescent="0.2">
      <c r="A1186" s="33">
        <v>2172011625</v>
      </c>
      <c r="B1186" s="34" t="s">
        <v>1938</v>
      </c>
      <c r="C1186" s="35" t="s">
        <v>779</v>
      </c>
      <c r="D1186" s="63">
        <v>265.47000000000003</v>
      </c>
    </row>
    <row r="1187" spans="1:4" ht="24.95" customHeight="1" x14ac:dyDescent="0.2">
      <c r="A1187" s="33">
        <v>2172011630</v>
      </c>
      <c r="B1187" s="34" t="s">
        <v>1939</v>
      </c>
      <c r="C1187" s="35" t="s">
        <v>779</v>
      </c>
      <c r="D1187" s="63">
        <v>305.72000000000003</v>
      </c>
    </row>
    <row r="1188" spans="1:4" ht="24.95" customHeight="1" x14ac:dyDescent="0.2">
      <c r="A1188" s="33">
        <v>2172011635</v>
      </c>
      <c r="B1188" s="34" t="s">
        <v>1940</v>
      </c>
      <c r="C1188" s="35" t="s">
        <v>779</v>
      </c>
      <c r="D1188" s="63">
        <v>357.48</v>
      </c>
    </row>
    <row r="1189" spans="1:4" ht="24.95" customHeight="1" x14ac:dyDescent="0.2">
      <c r="A1189" s="33">
        <v>2172011640</v>
      </c>
      <c r="B1189" s="34" t="s">
        <v>1941</v>
      </c>
      <c r="C1189" s="35" t="s">
        <v>779</v>
      </c>
      <c r="D1189" s="63">
        <v>395.68</v>
      </c>
    </row>
    <row r="1190" spans="1:4" ht="24.95" customHeight="1" x14ac:dyDescent="0.2">
      <c r="A1190" s="33">
        <v>2172011645</v>
      </c>
      <c r="B1190" s="34" t="s">
        <v>1942</v>
      </c>
      <c r="C1190" s="35" t="s">
        <v>779</v>
      </c>
      <c r="D1190" s="63">
        <v>450.63</v>
      </c>
    </row>
    <row r="1191" spans="1:4" ht="24.95" customHeight="1" x14ac:dyDescent="0.2">
      <c r="A1191" s="33">
        <v>2172011720</v>
      </c>
      <c r="B1191" s="34" t="s">
        <v>1943</v>
      </c>
      <c r="C1191" s="35" t="s">
        <v>779</v>
      </c>
      <c r="D1191" s="63">
        <v>282.39999999999998</v>
      </c>
    </row>
    <row r="1192" spans="1:4" ht="24.95" customHeight="1" x14ac:dyDescent="0.2">
      <c r="A1192" s="33">
        <v>2172011725</v>
      </c>
      <c r="B1192" s="34" t="s">
        <v>1944</v>
      </c>
      <c r="C1192" s="35" t="s">
        <v>779</v>
      </c>
      <c r="D1192" s="63">
        <v>310.83</v>
      </c>
    </row>
    <row r="1193" spans="1:4" ht="24.95" customHeight="1" x14ac:dyDescent="0.2">
      <c r="A1193" s="33">
        <v>2172011820</v>
      </c>
      <c r="B1193" s="34" t="s">
        <v>1945</v>
      </c>
      <c r="C1193" s="35" t="s">
        <v>779</v>
      </c>
      <c r="D1193" s="63">
        <v>303.85000000000002</v>
      </c>
    </row>
    <row r="1194" spans="1:4" ht="24.95" customHeight="1" x14ac:dyDescent="0.2">
      <c r="A1194" s="33">
        <v>2172031020</v>
      </c>
      <c r="B1194" s="34" t="s">
        <v>1946</v>
      </c>
      <c r="C1194" s="35" t="s">
        <v>779</v>
      </c>
      <c r="D1194" s="63">
        <v>140.88</v>
      </c>
    </row>
    <row r="1195" spans="1:4" ht="24.95" customHeight="1" x14ac:dyDescent="0.2">
      <c r="A1195" s="33">
        <v>2172031025</v>
      </c>
      <c r="B1195" s="34" t="s">
        <v>1947</v>
      </c>
      <c r="C1195" s="35" t="s">
        <v>779</v>
      </c>
      <c r="D1195" s="63">
        <v>160.78</v>
      </c>
    </row>
    <row r="1196" spans="1:4" ht="24.95" customHeight="1" x14ac:dyDescent="0.2">
      <c r="A1196" s="33">
        <v>2172031030</v>
      </c>
      <c r="B1196" s="34" t="s">
        <v>1948</v>
      </c>
      <c r="C1196" s="35" t="s">
        <v>779</v>
      </c>
      <c r="D1196" s="63">
        <v>199.65</v>
      </c>
    </row>
    <row r="1197" spans="1:4" ht="24.95" customHeight="1" x14ac:dyDescent="0.2">
      <c r="A1197" s="33">
        <v>2172031035</v>
      </c>
      <c r="B1197" s="34" t="s">
        <v>1949</v>
      </c>
      <c r="C1197" s="35" t="s">
        <v>779</v>
      </c>
      <c r="D1197" s="63">
        <v>249.56</v>
      </c>
    </row>
    <row r="1198" spans="1:4" ht="24.95" customHeight="1" x14ac:dyDescent="0.2">
      <c r="A1198" s="33">
        <v>2172031040</v>
      </c>
      <c r="B1198" s="34" t="s">
        <v>1950</v>
      </c>
      <c r="C1198" s="35" t="s">
        <v>779</v>
      </c>
      <c r="D1198" s="63">
        <v>286.61</v>
      </c>
    </row>
    <row r="1199" spans="1:4" ht="24.95" customHeight="1" x14ac:dyDescent="0.2">
      <c r="A1199" s="33">
        <v>2172031045</v>
      </c>
      <c r="B1199" s="34" t="s">
        <v>1951</v>
      </c>
      <c r="C1199" s="35" t="s">
        <v>779</v>
      </c>
      <c r="D1199" s="63">
        <v>340.27</v>
      </c>
    </row>
    <row r="1200" spans="1:4" ht="24.95" customHeight="1" x14ac:dyDescent="0.2">
      <c r="A1200" s="33">
        <v>2172031120</v>
      </c>
      <c r="B1200" s="34" t="s">
        <v>1952</v>
      </c>
      <c r="C1200" s="35" t="s">
        <v>779</v>
      </c>
      <c r="D1200" s="63">
        <v>191.29</v>
      </c>
    </row>
    <row r="1201" spans="1:4" ht="24.95" customHeight="1" x14ac:dyDescent="0.2">
      <c r="A1201" s="33">
        <v>2172031125</v>
      </c>
      <c r="B1201" s="34" t="s">
        <v>1953</v>
      </c>
      <c r="C1201" s="35" t="s">
        <v>779</v>
      </c>
      <c r="D1201" s="63">
        <v>211.66</v>
      </c>
    </row>
    <row r="1202" spans="1:4" ht="24.95" customHeight="1" x14ac:dyDescent="0.2">
      <c r="A1202" s="33">
        <v>2172031130</v>
      </c>
      <c r="B1202" s="34" t="s">
        <v>1954</v>
      </c>
      <c r="C1202" s="35" t="s">
        <v>779</v>
      </c>
      <c r="D1202" s="63">
        <v>251.1</v>
      </c>
    </row>
    <row r="1203" spans="1:4" ht="24.95" customHeight="1" x14ac:dyDescent="0.2">
      <c r="A1203" s="33">
        <v>2172031135</v>
      </c>
      <c r="B1203" s="34" t="s">
        <v>1955</v>
      </c>
      <c r="C1203" s="35" t="s">
        <v>779</v>
      </c>
      <c r="D1203" s="63">
        <v>301.82</v>
      </c>
    </row>
    <row r="1204" spans="1:4" ht="24.95" customHeight="1" x14ac:dyDescent="0.2">
      <c r="A1204" s="33">
        <v>2172031140</v>
      </c>
      <c r="B1204" s="34" t="s">
        <v>1956</v>
      </c>
      <c r="C1204" s="35" t="s">
        <v>779</v>
      </c>
      <c r="D1204" s="63">
        <v>339.35</v>
      </c>
    </row>
    <row r="1205" spans="1:4" ht="24.95" customHeight="1" x14ac:dyDescent="0.2">
      <c r="A1205" s="33">
        <v>2172031145</v>
      </c>
      <c r="B1205" s="34" t="s">
        <v>1957</v>
      </c>
      <c r="C1205" s="35" t="s">
        <v>779</v>
      </c>
      <c r="D1205" s="63">
        <v>393.57</v>
      </c>
    </row>
    <row r="1206" spans="1:4" ht="24.95" customHeight="1" x14ac:dyDescent="0.2">
      <c r="A1206" s="33">
        <v>2172031220</v>
      </c>
      <c r="B1206" s="34" t="s">
        <v>1958</v>
      </c>
      <c r="C1206" s="35" t="s">
        <v>779</v>
      </c>
      <c r="D1206" s="63">
        <v>209.48</v>
      </c>
    </row>
    <row r="1207" spans="1:4" ht="24.95" customHeight="1" x14ac:dyDescent="0.2">
      <c r="A1207" s="33">
        <v>2172031225</v>
      </c>
      <c r="B1207" s="34" t="s">
        <v>1959</v>
      </c>
      <c r="C1207" s="35" t="s">
        <v>779</v>
      </c>
      <c r="D1207" s="63">
        <v>229.85</v>
      </c>
    </row>
    <row r="1208" spans="1:4" ht="24.95" customHeight="1" x14ac:dyDescent="0.2">
      <c r="A1208" s="33">
        <v>2172031230</v>
      </c>
      <c r="B1208" s="34" t="s">
        <v>1960</v>
      </c>
      <c r="C1208" s="35" t="s">
        <v>779</v>
      </c>
      <c r="D1208" s="63">
        <v>269.29000000000002</v>
      </c>
    </row>
    <row r="1209" spans="1:4" ht="24.95" customHeight="1" x14ac:dyDescent="0.2">
      <c r="A1209" s="33">
        <v>2172031235</v>
      </c>
      <c r="B1209" s="34" t="s">
        <v>1961</v>
      </c>
      <c r="C1209" s="35" t="s">
        <v>779</v>
      </c>
      <c r="D1209" s="63">
        <v>320.01</v>
      </c>
    </row>
    <row r="1210" spans="1:4" ht="24.95" customHeight="1" x14ac:dyDescent="0.2">
      <c r="A1210" s="33">
        <v>2172031240</v>
      </c>
      <c r="B1210" s="34" t="s">
        <v>1962</v>
      </c>
      <c r="C1210" s="35" t="s">
        <v>779</v>
      </c>
      <c r="D1210" s="63">
        <v>357.54</v>
      </c>
    </row>
    <row r="1211" spans="1:4" ht="24.95" customHeight="1" x14ac:dyDescent="0.2">
      <c r="A1211" s="33">
        <v>2172031245</v>
      </c>
      <c r="B1211" s="34" t="s">
        <v>1963</v>
      </c>
      <c r="C1211" s="35" t="s">
        <v>779</v>
      </c>
      <c r="D1211" s="63">
        <v>411.76</v>
      </c>
    </row>
    <row r="1212" spans="1:4" ht="24.95" customHeight="1" x14ac:dyDescent="0.2">
      <c r="A1212" s="33">
        <v>2172031320</v>
      </c>
      <c r="B1212" s="34" t="s">
        <v>1964</v>
      </c>
      <c r="C1212" s="35" t="s">
        <v>779</v>
      </c>
      <c r="D1212" s="63">
        <v>241.17</v>
      </c>
    </row>
    <row r="1213" spans="1:4" ht="24.95" customHeight="1" x14ac:dyDescent="0.2">
      <c r="A1213" s="33">
        <v>2172031325</v>
      </c>
      <c r="B1213" s="34" t="s">
        <v>1965</v>
      </c>
      <c r="C1213" s="35" t="s">
        <v>779</v>
      </c>
      <c r="D1213" s="63">
        <v>261.88</v>
      </c>
    </row>
    <row r="1214" spans="1:4" ht="24.95" customHeight="1" x14ac:dyDescent="0.2">
      <c r="A1214" s="33">
        <v>2172031330</v>
      </c>
      <c r="B1214" s="34" t="s">
        <v>1966</v>
      </c>
      <c r="C1214" s="35" t="s">
        <v>779</v>
      </c>
      <c r="D1214" s="63">
        <v>301.72000000000003</v>
      </c>
    </row>
    <row r="1215" spans="1:4" ht="24.95" customHeight="1" x14ac:dyDescent="0.2">
      <c r="A1215" s="33">
        <v>2172031335</v>
      </c>
      <c r="B1215" s="34" t="s">
        <v>1967</v>
      </c>
      <c r="C1215" s="35" t="s">
        <v>779</v>
      </c>
      <c r="D1215" s="63">
        <v>353</v>
      </c>
    </row>
    <row r="1216" spans="1:4" ht="24.95" customHeight="1" x14ac:dyDescent="0.2">
      <c r="A1216" s="33">
        <v>2172031340</v>
      </c>
      <c r="B1216" s="34" t="s">
        <v>1968</v>
      </c>
      <c r="C1216" s="35" t="s">
        <v>779</v>
      </c>
      <c r="D1216" s="63">
        <v>390.85</v>
      </c>
    </row>
    <row r="1217" spans="1:4" ht="24.95" customHeight="1" x14ac:dyDescent="0.2">
      <c r="A1217" s="33">
        <v>2172031345</v>
      </c>
      <c r="B1217" s="34" t="s">
        <v>1969</v>
      </c>
      <c r="C1217" s="35" t="s">
        <v>779</v>
      </c>
      <c r="D1217" s="63">
        <v>445.41</v>
      </c>
    </row>
    <row r="1218" spans="1:4" ht="24.95" customHeight="1" x14ac:dyDescent="0.2">
      <c r="A1218" s="33">
        <v>2172031420</v>
      </c>
      <c r="B1218" s="34" t="s">
        <v>1970</v>
      </c>
      <c r="C1218" s="35" t="s">
        <v>779</v>
      </c>
      <c r="D1218" s="63">
        <v>260.45</v>
      </c>
    </row>
    <row r="1219" spans="1:4" ht="24.95" customHeight="1" x14ac:dyDescent="0.2">
      <c r="A1219" s="74">
        <v>2172031425</v>
      </c>
      <c r="B1219" s="74" t="s">
        <v>2158</v>
      </c>
      <c r="C1219" s="75" t="s">
        <v>779</v>
      </c>
      <c r="D1219" s="63">
        <v>281.16000000000003</v>
      </c>
    </row>
    <row r="1220" spans="1:4" ht="24.95" customHeight="1" x14ac:dyDescent="0.2">
      <c r="A1220" s="33">
        <v>2172031430</v>
      </c>
      <c r="B1220" s="34" t="s">
        <v>1971</v>
      </c>
      <c r="C1220" s="35" t="s">
        <v>779</v>
      </c>
      <c r="D1220" s="63">
        <v>320.99</v>
      </c>
    </row>
    <row r="1221" spans="1:4" ht="24.95" customHeight="1" x14ac:dyDescent="0.2">
      <c r="A1221" s="33">
        <v>2172031435</v>
      </c>
      <c r="B1221" s="34" t="s">
        <v>1972</v>
      </c>
      <c r="C1221" s="35" t="s">
        <v>779</v>
      </c>
      <c r="D1221" s="63">
        <v>372.28</v>
      </c>
    </row>
    <row r="1222" spans="1:4" ht="24.95" customHeight="1" x14ac:dyDescent="0.2">
      <c r="A1222" s="33">
        <v>2172031440</v>
      </c>
      <c r="B1222" s="34" t="s">
        <v>1973</v>
      </c>
      <c r="C1222" s="35" t="s">
        <v>779</v>
      </c>
      <c r="D1222" s="63">
        <v>410.13</v>
      </c>
    </row>
    <row r="1223" spans="1:4" ht="24.95" customHeight="1" x14ac:dyDescent="0.2">
      <c r="A1223" s="33">
        <v>2172031445</v>
      </c>
      <c r="B1223" s="34" t="s">
        <v>1974</v>
      </c>
      <c r="C1223" s="35" t="s">
        <v>779</v>
      </c>
      <c r="D1223" s="63">
        <v>464.68</v>
      </c>
    </row>
    <row r="1224" spans="1:4" ht="24.95" customHeight="1" x14ac:dyDescent="0.2">
      <c r="A1224" s="33">
        <v>2172031520</v>
      </c>
      <c r="B1224" s="34" t="s">
        <v>1975</v>
      </c>
      <c r="C1224" s="35" t="s">
        <v>779</v>
      </c>
      <c r="D1224" s="63">
        <v>295.43</v>
      </c>
    </row>
    <row r="1225" spans="1:4" ht="24.95" customHeight="1" x14ac:dyDescent="0.2">
      <c r="A1225" s="33">
        <v>2172031525</v>
      </c>
      <c r="B1225" s="34" t="s">
        <v>1976</v>
      </c>
      <c r="C1225" s="35" t="s">
        <v>779</v>
      </c>
      <c r="D1225" s="63">
        <v>316.45999999999998</v>
      </c>
    </row>
    <row r="1226" spans="1:4" ht="24.95" customHeight="1" x14ac:dyDescent="0.2">
      <c r="A1226" s="33">
        <v>2172031530</v>
      </c>
      <c r="B1226" s="34" t="s">
        <v>1977</v>
      </c>
      <c r="C1226" s="35" t="s">
        <v>779</v>
      </c>
      <c r="D1226" s="63">
        <v>356.71</v>
      </c>
    </row>
    <row r="1227" spans="1:4" ht="24.95" customHeight="1" x14ac:dyDescent="0.2">
      <c r="A1227" s="33">
        <v>2172031535</v>
      </c>
      <c r="B1227" s="34" t="s">
        <v>1978</v>
      </c>
      <c r="C1227" s="35" t="s">
        <v>779</v>
      </c>
      <c r="D1227" s="63">
        <v>408.47</v>
      </c>
    </row>
    <row r="1228" spans="1:4" ht="24.95" customHeight="1" x14ac:dyDescent="0.2">
      <c r="A1228" s="33">
        <v>2172031540</v>
      </c>
      <c r="B1228" s="34" t="s">
        <v>1979</v>
      </c>
      <c r="C1228" s="35" t="s">
        <v>779</v>
      </c>
      <c r="D1228" s="63">
        <v>446.66</v>
      </c>
    </row>
    <row r="1229" spans="1:4" ht="24.95" customHeight="1" x14ac:dyDescent="0.2">
      <c r="A1229" s="33">
        <v>2172031545</v>
      </c>
      <c r="B1229" s="34" t="s">
        <v>1980</v>
      </c>
      <c r="C1229" s="35" t="s">
        <v>779</v>
      </c>
      <c r="D1229" s="63">
        <v>501.62</v>
      </c>
    </row>
    <row r="1230" spans="1:4" ht="24.95" customHeight="1" x14ac:dyDescent="0.2">
      <c r="A1230" s="33">
        <v>2172031620</v>
      </c>
      <c r="B1230" s="34" t="s">
        <v>1981</v>
      </c>
      <c r="C1230" s="35" t="s">
        <v>779</v>
      </c>
      <c r="D1230" s="63">
        <v>315.79000000000002</v>
      </c>
    </row>
    <row r="1231" spans="1:4" ht="24.95" customHeight="1" x14ac:dyDescent="0.2">
      <c r="A1231" s="33">
        <v>2172031625</v>
      </c>
      <c r="B1231" s="34" t="s">
        <v>1982</v>
      </c>
      <c r="C1231" s="35" t="s">
        <v>779</v>
      </c>
      <c r="D1231" s="63">
        <v>336.82</v>
      </c>
    </row>
    <row r="1232" spans="1:4" ht="24.95" customHeight="1" x14ac:dyDescent="0.2">
      <c r="A1232" s="33">
        <v>2172031630</v>
      </c>
      <c r="B1232" s="34" t="s">
        <v>1983</v>
      </c>
      <c r="C1232" s="35" t="s">
        <v>779</v>
      </c>
      <c r="D1232" s="63">
        <v>377.07</v>
      </c>
    </row>
    <row r="1233" spans="1:4" ht="24.95" customHeight="1" x14ac:dyDescent="0.2">
      <c r="A1233" s="33">
        <v>2172031635</v>
      </c>
      <c r="B1233" s="34" t="s">
        <v>1984</v>
      </c>
      <c r="C1233" s="35" t="s">
        <v>779</v>
      </c>
      <c r="D1233" s="63">
        <v>428.83</v>
      </c>
    </row>
    <row r="1234" spans="1:4" ht="24.95" customHeight="1" x14ac:dyDescent="0.2">
      <c r="A1234" s="33">
        <v>2172031640</v>
      </c>
      <c r="B1234" s="34" t="s">
        <v>1985</v>
      </c>
      <c r="C1234" s="35" t="s">
        <v>779</v>
      </c>
      <c r="D1234" s="63">
        <v>467.03</v>
      </c>
    </row>
    <row r="1235" spans="1:4" ht="24.95" customHeight="1" x14ac:dyDescent="0.2">
      <c r="A1235" s="33">
        <v>2172031645</v>
      </c>
      <c r="B1235" s="34" t="s">
        <v>1986</v>
      </c>
      <c r="C1235" s="35" t="s">
        <v>779</v>
      </c>
      <c r="D1235" s="63">
        <v>521.98</v>
      </c>
    </row>
    <row r="1236" spans="1:4" ht="24.95" customHeight="1" x14ac:dyDescent="0.2">
      <c r="A1236" s="33">
        <v>2172031720</v>
      </c>
      <c r="B1236" s="34" t="s">
        <v>1987</v>
      </c>
      <c r="C1236" s="35" t="s">
        <v>779</v>
      </c>
      <c r="D1236" s="63">
        <v>415.69</v>
      </c>
    </row>
    <row r="1237" spans="1:4" ht="24.95" customHeight="1" x14ac:dyDescent="0.2">
      <c r="A1237" s="33">
        <v>2172041020</v>
      </c>
      <c r="B1237" s="34" t="s">
        <v>1988</v>
      </c>
      <c r="C1237" s="35" t="s">
        <v>779</v>
      </c>
      <c r="D1237" s="63">
        <v>119.46</v>
      </c>
    </row>
    <row r="1238" spans="1:4" ht="24.95" customHeight="1" x14ac:dyDescent="0.2">
      <c r="A1238" s="33">
        <v>2172041025</v>
      </c>
      <c r="B1238" s="34" t="s">
        <v>1989</v>
      </c>
      <c r="C1238" s="35" t="s">
        <v>779</v>
      </c>
      <c r="D1238" s="63">
        <v>139.36000000000001</v>
      </c>
    </row>
    <row r="1239" spans="1:4" ht="24.95" customHeight="1" x14ac:dyDescent="0.2">
      <c r="A1239" s="33">
        <v>2172041030</v>
      </c>
      <c r="B1239" s="34" t="s">
        <v>1990</v>
      </c>
      <c r="C1239" s="35" t="s">
        <v>779</v>
      </c>
      <c r="D1239" s="63">
        <v>178.23</v>
      </c>
    </row>
    <row r="1240" spans="1:4" ht="24.95" customHeight="1" x14ac:dyDescent="0.2">
      <c r="A1240" s="33">
        <v>2172041035</v>
      </c>
      <c r="B1240" s="34" t="s">
        <v>1991</v>
      </c>
      <c r="C1240" s="35" t="s">
        <v>779</v>
      </c>
      <c r="D1240" s="63">
        <v>228.14</v>
      </c>
    </row>
    <row r="1241" spans="1:4" ht="24.95" customHeight="1" x14ac:dyDescent="0.2">
      <c r="A1241" s="33">
        <v>2172041040</v>
      </c>
      <c r="B1241" s="34" t="s">
        <v>1992</v>
      </c>
      <c r="C1241" s="35" t="s">
        <v>779</v>
      </c>
      <c r="D1241" s="63">
        <v>265.19</v>
      </c>
    </row>
    <row r="1242" spans="1:4" ht="24.95" customHeight="1" x14ac:dyDescent="0.2">
      <c r="A1242" s="33">
        <v>2172041045</v>
      </c>
      <c r="B1242" s="34" t="s">
        <v>1993</v>
      </c>
      <c r="C1242" s="35" t="s">
        <v>779</v>
      </c>
      <c r="D1242" s="63">
        <v>318.85000000000002</v>
      </c>
    </row>
    <row r="1243" spans="1:4" ht="24.95" customHeight="1" x14ac:dyDescent="0.2">
      <c r="A1243" s="33">
        <v>2172041120</v>
      </c>
      <c r="B1243" s="34" t="s">
        <v>1994</v>
      </c>
      <c r="C1243" s="35" t="s">
        <v>779</v>
      </c>
      <c r="D1243" s="63">
        <v>166.95</v>
      </c>
    </row>
    <row r="1244" spans="1:4" ht="24.95" customHeight="1" x14ac:dyDescent="0.2">
      <c r="A1244" s="33">
        <v>2172041125</v>
      </c>
      <c r="B1244" s="34" t="s">
        <v>1995</v>
      </c>
      <c r="C1244" s="35" t="s">
        <v>779</v>
      </c>
      <c r="D1244" s="63">
        <v>187.32</v>
      </c>
    </row>
    <row r="1245" spans="1:4" ht="24.95" customHeight="1" x14ac:dyDescent="0.2">
      <c r="A1245" s="33">
        <v>2172041130</v>
      </c>
      <c r="B1245" s="34" t="s">
        <v>1996</v>
      </c>
      <c r="C1245" s="35" t="s">
        <v>779</v>
      </c>
      <c r="D1245" s="63">
        <v>226.76</v>
      </c>
    </row>
    <row r="1246" spans="1:4" ht="24.95" customHeight="1" x14ac:dyDescent="0.2">
      <c r="A1246" s="33">
        <v>2172041135</v>
      </c>
      <c r="B1246" s="34" t="s">
        <v>1997</v>
      </c>
      <c r="C1246" s="35" t="s">
        <v>779</v>
      </c>
      <c r="D1246" s="63">
        <v>277.48</v>
      </c>
    </row>
    <row r="1247" spans="1:4" ht="24.95" customHeight="1" x14ac:dyDescent="0.2">
      <c r="A1247" s="33">
        <v>2172041140</v>
      </c>
      <c r="B1247" s="34" t="s">
        <v>1998</v>
      </c>
      <c r="C1247" s="35" t="s">
        <v>779</v>
      </c>
      <c r="D1247" s="63">
        <v>315.01</v>
      </c>
    </row>
    <row r="1248" spans="1:4" ht="24.95" customHeight="1" x14ac:dyDescent="0.2">
      <c r="A1248" s="33">
        <v>2172041145</v>
      </c>
      <c r="B1248" s="34" t="s">
        <v>1999</v>
      </c>
      <c r="C1248" s="35" t="s">
        <v>779</v>
      </c>
      <c r="D1248" s="63">
        <v>369.23</v>
      </c>
    </row>
    <row r="1249" spans="1:4" ht="24.95" customHeight="1" x14ac:dyDescent="0.2">
      <c r="A1249" s="33">
        <v>2172041220</v>
      </c>
      <c r="B1249" s="34" t="s">
        <v>2000</v>
      </c>
      <c r="C1249" s="35" t="s">
        <v>779</v>
      </c>
      <c r="D1249" s="63">
        <v>185.07</v>
      </c>
    </row>
    <row r="1250" spans="1:4" ht="24.95" customHeight="1" x14ac:dyDescent="0.2">
      <c r="A1250" s="33">
        <v>2172041225</v>
      </c>
      <c r="B1250" s="34" t="s">
        <v>2001</v>
      </c>
      <c r="C1250" s="35" t="s">
        <v>779</v>
      </c>
      <c r="D1250" s="63">
        <v>205.44</v>
      </c>
    </row>
    <row r="1251" spans="1:4" ht="24.95" customHeight="1" x14ac:dyDescent="0.2">
      <c r="A1251" s="33">
        <v>2172041230</v>
      </c>
      <c r="B1251" s="34" t="s">
        <v>2002</v>
      </c>
      <c r="C1251" s="35" t="s">
        <v>779</v>
      </c>
      <c r="D1251" s="63">
        <v>244.88</v>
      </c>
    </row>
    <row r="1252" spans="1:4" ht="24.95" customHeight="1" x14ac:dyDescent="0.2">
      <c r="A1252" s="33">
        <v>2172041235</v>
      </c>
      <c r="B1252" s="34" t="s">
        <v>2003</v>
      </c>
      <c r="C1252" s="35" t="s">
        <v>779</v>
      </c>
      <c r="D1252" s="63">
        <v>295.60000000000002</v>
      </c>
    </row>
    <row r="1253" spans="1:4" ht="24.95" customHeight="1" x14ac:dyDescent="0.2">
      <c r="A1253" s="33">
        <v>2172041240</v>
      </c>
      <c r="B1253" s="34" t="s">
        <v>2004</v>
      </c>
      <c r="C1253" s="35" t="s">
        <v>779</v>
      </c>
      <c r="D1253" s="63">
        <v>333.13</v>
      </c>
    </row>
    <row r="1254" spans="1:4" ht="24.95" customHeight="1" x14ac:dyDescent="0.2">
      <c r="A1254" s="33">
        <v>2172041245</v>
      </c>
      <c r="B1254" s="34" t="s">
        <v>2005</v>
      </c>
      <c r="C1254" s="35" t="s">
        <v>779</v>
      </c>
      <c r="D1254" s="63">
        <v>387.35</v>
      </c>
    </row>
    <row r="1255" spans="1:4" ht="24.95" customHeight="1" x14ac:dyDescent="0.2">
      <c r="A1255" s="33">
        <v>2172041320</v>
      </c>
      <c r="B1255" s="34" t="s">
        <v>2006</v>
      </c>
      <c r="C1255" s="35" t="s">
        <v>779</v>
      </c>
      <c r="D1255" s="63">
        <v>214.82</v>
      </c>
    </row>
    <row r="1256" spans="1:4" ht="24.95" customHeight="1" x14ac:dyDescent="0.2">
      <c r="A1256" s="33">
        <v>2172041325</v>
      </c>
      <c r="B1256" s="34" t="s">
        <v>2007</v>
      </c>
      <c r="C1256" s="35" t="s">
        <v>779</v>
      </c>
      <c r="D1256" s="63">
        <v>235.53</v>
      </c>
    </row>
    <row r="1257" spans="1:4" ht="24.95" customHeight="1" x14ac:dyDescent="0.2">
      <c r="A1257" s="33">
        <v>2172041330</v>
      </c>
      <c r="B1257" s="34" t="s">
        <v>2008</v>
      </c>
      <c r="C1257" s="35" t="s">
        <v>779</v>
      </c>
      <c r="D1257" s="63">
        <v>275.37</v>
      </c>
    </row>
    <row r="1258" spans="1:4" ht="24.95" customHeight="1" x14ac:dyDescent="0.2">
      <c r="A1258" s="33">
        <v>2172041335</v>
      </c>
      <c r="B1258" s="34" t="s">
        <v>2009</v>
      </c>
      <c r="C1258" s="35" t="s">
        <v>779</v>
      </c>
      <c r="D1258" s="63">
        <v>326.64999999999998</v>
      </c>
    </row>
    <row r="1259" spans="1:4" ht="24.95" customHeight="1" x14ac:dyDescent="0.2">
      <c r="A1259" s="74">
        <v>2172041340</v>
      </c>
      <c r="B1259" s="74" t="s">
        <v>2159</v>
      </c>
      <c r="C1259" s="75" t="s">
        <v>779</v>
      </c>
      <c r="D1259" s="63">
        <v>364.5</v>
      </c>
    </row>
    <row r="1260" spans="1:4" ht="24.95" customHeight="1" x14ac:dyDescent="0.2">
      <c r="A1260" s="33">
        <v>2172041345</v>
      </c>
      <c r="B1260" s="34" t="s">
        <v>2010</v>
      </c>
      <c r="C1260" s="35" t="s">
        <v>779</v>
      </c>
      <c r="D1260" s="63">
        <v>419.06</v>
      </c>
    </row>
    <row r="1261" spans="1:4" ht="24.95" customHeight="1" x14ac:dyDescent="0.2">
      <c r="A1261" s="33">
        <v>2172041420</v>
      </c>
      <c r="B1261" s="34" t="s">
        <v>2011</v>
      </c>
      <c r="C1261" s="35" t="s">
        <v>779</v>
      </c>
      <c r="D1261" s="63">
        <v>234.17</v>
      </c>
    </row>
    <row r="1262" spans="1:4" ht="24.95" customHeight="1" x14ac:dyDescent="0.2">
      <c r="A1262" s="33">
        <v>2172041425</v>
      </c>
      <c r="B1262" s="34" t="s">
        <v>2012</v>
      </c>
      <c r="C1262" s="35" t="s">
        <v>779</v>
      </c>
      <c r="D1262" s="63">
        <v>254.88</v>
      </c>
    </row>
    <row r="1263" spans="1:4" ht="24.95" customHeight="1" x14ac:dyDescent="0.2">
      <c r="A1263" s="33">
        <v>2172041430</v>
      </c>
      <c r="B1263" s="34" t="s">
        <v>2013</v>
      </c>
      <c r="C1263" s="35" t="s">
        <v>779</v>
      </c>
      <c r="D1263" s="63">
        <v>294.70999999999998</v>
      </c>
    </row>
    <row r="1264" spans="1:4" ht="24.95" customHeight="1" x14ac:dyDescent="0.2">
      <c r="A1264" s="33">
        <v>2172041435</v>
      </c>
      <c r="B1264" s="34" t="s">
        <v>2014</v>
      </c>
      <c r="C1264" s="35" t="s">
        <v>779</v>
      </c>
      <c r="D1264" s="63">
        <v>346</v>
      </c>
    </row>
    <row r="1265" spans="1:4" ht="24.95" customHeight="1" x14ac:dyDescent="0.2">
      <c r="A1265" s="33">
        <v>2172041440</v>
      </c>
      <c r="B1265" s="34" t="s">
        <v>2015</v>
      </c>
      <c r="C1265" s="35" t="s">
        <v>779</v>
      </c>
      <c r="D1265" s="63">
        <v>383.85</v>
      </c>
    </row>
    <row r="1266" spans="1:4" ht="24.95" customHeight="1" x14ac:dyDescent="0.2">
      <c r="A1266" s="33">
        <v>2172041445</v>
      </c>
      <c r="B1266" s="34" t="s">
        <v>2016</v>
      </c>
      <c r="C1266" s="35" t="s">
        <v>779</v>
      </c>
      <c r="D1266" s="63">
        <v>438.4</v>
      </c>
    </row>
    <row r="1267" spans="1:4" ht="24.95" customHeight="1" x14ac:dyDescent="0.2">
      <c r="A1267" s="33">
        <v>2172041520</v>
      </c>
      <c r="B1267" s="34" t="s">
        <v>2017</v>
      </c>
      <c r="C1267" s="35" t="s">
        <v>779</v>
      </c>
      <c r="D1267" s="63">
        <v>267.2</v>
      </c>
    </row>
    <row r="1268" spans="1:4" ht="24.95" customHeight="1" x14ac:dyDescent="0.2">
      <c r="A1268" s="33">
        <v>2172041525</v>
      </c>
      <c r="B1268" s="34" t="s">
        <v>2018</v>
      </c>
      <c r="C1268" s="35" t="s">
        <v>779</v>
      </c>
      <c r="D1268" s="63">
        <v>288.23</v>
      </c>
    </row>
    <row r="1269" spans="1:4" ht="24.95" customHeight="1" x14ac:dyDescent="0.2">
      <c r="A1269" s="33">
        <v>2172041530</v>
      </c>
      <c r="B1269" s="34" t="s">
        <v>2019</v>
      </c>
      <c r="C1269" s="35" t="s">
        <v>779</v>
      </c>
      <c r="D1269" s="63">
        <v>328.48</v>
      </c>
    </row>
    <row r="1270" spans="1:4" ht="24.95" customHeight="1" x14ac:dyDescent="0.2">
      <c r="A1270" s="33">
        <v>2172041535</v>
      </c>
      <c r="B1270" s="34" t="s">
        <v>2020</v>
      </c>
      <c r="C1270" s="35" t="s">
        <v>779</v>
      </c>
      <c r="D1270" s="63">
        <v>380.24</v>
      </c>
    </row>
    <row r="1271" spans="1:4" ht="24.95" customHeight="1" x14ac:dyDescent="0.2">
      <c r="A1271" s="33">
        <v>2172041540</v>
      </c>
      <c r="B1271" s="34" t="s">
        <v>2021</v>
      </c>
      <c r="C1271" s="35" t="s">
        <v>779</v>
      </c>
      <c r="D1271" s="63">
        <v>418.43</v>
      </c>
    </row>
    <row r="1272" spans="1:4" ht="24.95" customHeight="1" x14ac:dyDescent="0.2">
      <c r="A1272" s="33">
        <v>2172041545</v>
      </c>
      <c r="B1272" s="34" t="s">
        <v>2022</v>
      </c>
      <c r="C1272" s="35" t="s">
        <v>779</v>
      </c>
      <c r="D1272" s="63">
        <v>473.39</v>
      </c>
    </row>
    <row r="1273" spans="1:4" ht="24.95" customHeight="1" x14ac:dyDescent="0.2">
      <c r="A1273" s="33">
        <v>2172041620</v>
      </c>
      <c r="B1273" s="34" t="s">
        <v>2023</v>
      </c>
      <c r="C1273" s="35" t="s">
        <v>779</v>
      </c>
      <c r="D1273" s="63">
        <v>287.56</v>
      </c>
    </row>
    <row r="1274" spans="1:4" ht="24.95" customHeight="1" x14ac:dyDescent="0.2">
      <c r="A1274" s="33">
        <v>2172041625</v>
      </c>
      <c r="B1274" s="34" t="s">
        <v>2024</v>
      </c>
      <c r="C1274" s="35" t="s">
        <v>779</v>
      </c>
      <c r="D1274" s="63">
        <v>308.58999999999997</v>
      </c>
    </row>
    <row r="1275" spans="1:4" ht="24.95" customHeight="1" x14ac:dyDescent="0.2">
      <c r="A1275" s="33">
        <v>2172041630</v>
      </c>
      <c r="B1275" s="34" t="s">
        <v>2025</v>
      </c>
      <c r="C1275" s="35" t="s">
        <v>779</v>
      </c>
      <c r="D1275" s="63">
        <v>348.84</v>
      </c>
    </row>
    <row r="1276" spans="1:4" ht="24.95" customHeight="1" x14ac:dyDescent="0.2">
      <c r="A1276" s="33">
        <v>2172041635</v>
      </c>
      <c r="B1276" s="34" t="s">
        <v>2026</v>
      </c>
      <c r="C1276" s="35" t="s">
        <v>779</v>
      </c>
      <c r="D1276" s="63">
        <v>400.6</v>
      </c>
    </row>
    <row r="1277" spans="1:4" ht="24.95" customHeight="1" x14ac:dyDescent="0.2">
      <c r="A1277" s="33">
        <v>2172041640</v>
      </c>
      <c r="B1277" s="34" t="s">
        <v>2027</v>
      </c>
      <c r="C1277" s="35" t="s">
        <v>779</v>
      </c>
      <c r="D1277" s="63">
        <v>438.8</v>
      </c>
    </row>
    <row r="1278" spans="1:4" ht="24.95" customHeight="1" x14ac:dyDescent="0.2">
      <c r="A1278" s="33">
        <v>2172041645</v>
      </c>
      <c r="B1278" s="34" t="s">
        <v>2028</v>
      </c>
      <c r="C1278" s="35" t="s">
        <v>779</v>
      </c>
      <c r="D1278" s="63">
        <v>493.75</v>
      </c>
    </row>
    <row r="1279" spans="1:4" ht="24.95" customHeight="1" x14ac:dyDescent="0.2">
      <c r="A1279" s="33">
        <v>2172041720</v>
      </c>
      <c r="B1279" s="34" t="s">
        <v>2029</v>
      </c>
      <c r="C1279" s="35" t="s">
        <v>779</v>
      </c>
      <c r="D1279" s="63">
        <v>330.07</v>
      </c>
    </row>
    <row r="1280" spans="1:4" ht="24.95" customHeight="1" x14ac:dyDescent="0.2">
      <c r="A1280" s="33">
        <v>2172041735</v>
      </c>
      <c r="B1280" s="34" t="s">
        <v>2030</v>
      </c>
      <c r="C1280" s="35" t="s">
        <v>779</v>
      </c>
      <c r="D1280" s="63">
        <v>468.83</v>
      </c>
    </row>
    <row r="1281" spans="1:4" ht="24.95" customHeight="1" x14ac:dyDescent="0.2">
      <c r="A1281" s="33">
        <v>2174010015</v>
      </c>
      <c r="B1281" s="34" t="s">
        <v>2031</v>
      </c>
      <c r="C1281" s="35" t="s">
        <v>779</v>
      </c>
      <c r="D1281" s="63">
        <v>82.97</v>
      </c>
    </row>
    <row r="1282" spans="1:4" ht="24.95" customHeight="1" x14ac:dyDescent="0.2">
      <c r="A1282" s="33">
        <v>2174010020</v>
      </c>
      <c r="B1282" s="34" t="s">
        <v>2032</v>
      </c>
      <c r="C1282" s="35" t="s">
        <v>779</v>
      </c>
      <c r="D1282" s="63">
        <v>126.7</v>
      </c>
    </row>
    <row r="1283" spans="1:4" ht="24.95" customHeight="1" x14ac:dyDescent="0.2">
      <c r="A1283" s="33">
        <v>2174010025</v>
      </c>
      <c r="B1283" s="34" t="s">
        <v>2033</v>
      </c>
      <c r="C1283" s="35" t="s">
        <v>779</v>
      </c>
      <c r="D1283" s="63">
        <v>181.82</v>
      </c>
    </row>
    <row r="1284" spans="1:4" ht="24.95" customHeight="1" x14ac:dyDescent="0.2">
      <c r="A1284" s="33">
        <v>2174010030</v>
      </c>
      <c r="B1284" s="34" t="s">
        <v>2034</v>
      </c>
      <c r="C1284" s="35" t="s">
        <v>779</v>
      </c>
      <c r="D1284" s="63">
        <v>251.23</v>
      </c>
    </row>
    <row r="1285" spans="1:4" ht="24.95" customHeight="1" x14ac:dyDescent="0.2">
      <c r="A1285" s="33">
        <v>2174010115</v>
      </c>
      <c r="B1285" s="34" t="s">
        <v>2035</v>
      </c>
      <c r="C1285" s="35" t="s">
        <v>779</v>
      </c>
      <c r="D1285" s="63">
        <v>116.66</v>
      </c>
    </row>
    <row r="1286" spans="1:4" ht="24.95" customHeight="1" x14ac:dyDescent="0.2">
      <c r="A1286" s="33">
        <v>2174010135</v>
      </c>
      <c r="B1286" s="34" t="s">
        <v>2036</v>
      </c>
      <c r="C1286" s="35" t="s">
        <v>779</v>
      </c>
      <c r="D1286" s="63">
        <v>388.17</v>
      </c>
    </row>
    <row r="1287" spans="1:4" ht="24.95" customHeight="1" x14ac:dyDescent="0.2">
      <c r="A1287" s="33">
        <v>2174010140</v>
      </c>
      <c r="B1287" s="34" t="s">
        <v>2037</v>
      </c>
      <c r="C1287" s="35" t="s">
        <v>779</v>
      </c>
      <c r="D1287" s="63">
        <v>473.1</v>
      </c>
    </row>
    <row r="1288" spans="1:4" ht="24.95" customHeight="1" x14ac:dyDescent="0.2">
      <c r="A1288" s="33">
        <v>2174010145</v>
      </c>
      <c r="B1288" s="34" t="s">
        <v>2038</v>
      </c>
      <c r="C1288" s="35" t="s">
        <v>779</v>
      </c>
      <c r="D1288" s="63">
        <v>668.66</v>
      </c>
    </row>
    <row r="1289" spans="1:4" ht="24.95" customHeight="1" x14ac:dyDescent="0.2">
      <c r="A1289" s="33">
        <v>2174010155</v>
      </c>
      <c r="B1289" s="34" t="s">
        <v>2039</v>
      </c>
      <c r="C1289" s="35" t="s">
        <v>779</v>
      </c>
      <c r="D1289" s="63">
        <v>968.56</v>
      </c>
    </row>
    <row r="1290" spans="1:4" ht="24.95" customHeight="1" x14ac:dyDescent="0.2">
      <c r="A1290" s="33">
        <v>2174010215</v>
      </c>
      <c r="B1290" s="34" t="s">
        <v>2040</v>
      </c>
      <c r="C1290" s="35" t="s">
        <v>779</v>
      </c>
      <c r="D1290" s="63">
        <v>133.21</v>
      </c>
    </row>
    <row r="1291" spans="1:4" ht="24.95" customHeight="1" x14ac:dyDescent="0.2">
      <c r="A1291" s="33">
        <v>2174012010</v>
      </c>
      <c r="B1291" s="34" t="s">
        <v>2041</v>
      </c>
      <c r="C1291" s="35" t="s">
        <v>779</v>
      </c>
      <c r="D1291" s="63">
        <v>241.18</v>
      </c>
    </row>
    <row r="1292" spans="1:4" ht="24.95" customHeight="1" x14ac:dyDescent="0.2">
      <c r="A1292" s="33">
        <v>2174012015</v>
      </c>
      <c r="B1292" s="34" t="s">
        <v>2042</v>
      </c>
      <c r="C1292" s="35" t="s">
        <v>779</v>
      </c>
      <c r="D1292" s="63">
        <v>249.52</v>
      </c>
    </row>
    <row r="1293" spans="1:4" ht="24.95" customHeight="1" x14ac:dyDescent="0.2">
      <c r="A1293" s="33">
        <v>2174012020</v>
      </c>
      <c r="B1293" s="34" t="s">
        <v>2043</v>
      </c>
      <c r="C1293" s="35" t="s">
        <v>779</v>
      </c>
      <c r="D1293" s="63">
        <v>288.17</v>
      </c>
    </row>
    <row r="1294" spans="1:4" ht="24.95" customHeight="1" x14ac:dyDescent="0.2">
      <c r="A1294" s="33">
        <v>2174012025</v>
      </c>
      <c r="B1294" s="34" t="s">
        <v>2044</v>
      </c>
      <c r="C1294" s="35" t="s">
        <v>779</v>
      </c>
      <c r="D1294" s="63">
        <v>358.63</v>
      </c>
    </row>
    <row r="1295" spans="1:4" ht="24.95" customHeight="1" x14ac:dyDescent="0.2">
      <c r="A1295" s="33">
        <v>2174012030</v>
      </c>
      <c r="B1295" s="34" t="s">
        <v>2045</v>
      </c>
      <c r="C1295" s="35" t="s">
        <v>779</v>
      </c>
      <c r="D1295" s="63">
        <v>408.32</v>
      </c>
    </row>
    <row r="1296" spans="1:4" ht="24.95" customHeight="1" x14ac:dyDescent="0.2">
      <c r="A1296" s="33">
        <v>2174012035</v>
      </c>
      <c r="B1296" s="34" t="s">
        <v>2046</v>
      </c>
      <c r="C1296" s="35" t="s">
        <v>779</v>
      </c>
      <c r="D1296" s="63">
        <v>484.69</v>
      </c>
    </row>
    <row r="1297" spans="1:4" ht="24.95" customHeight="1" x14ac:dyDescent="0.2">
      <c r="A1297" s="33">
        <v>2174012040</v>
      </c>
      <c r="B1297" s="34" t="s">
        <v>2047</v>
      </c>
      <c r="C1297" s="35" t="s">
        <v>779</v>
      </c>
      <c r="D1297" s="63">
        <v>576.34</v>
      </c>
    </row>
    <row r="1298" spans="1:4" ht="24.95" customHeight="1" x14ac:dyDescent="0.2">
      <c r="A1298" s="33">
        <v>2174012045</v>
      </c>
      <c r="B1298" s="34" t="s">
        <v>2048</v>
      </c>
      <c r="C1298" s="35" t="s">
        <v>779</v>
      </c>
      <c r="D1298" s="63">
        <v>627.21</v>
      </c>
    </row>
    <row r="1299" spans="1:4" ht="24.95" customHeight="1" x14ac:dyDescent="0.2">
      <c r="A1299" s="33">
        <v>2174012110</v>
      </c>
      <c r="B1299" s="34" t="s">
        <v>2049</v>
      </c>
      <c r="C1299" s="35" t="s">
        <v>779</v>
      </c>
      <c r="D1299" s="63">
        <v>284.02999999999997</v>
      </c>
    </row>
    <row r="1300" spans="1:4" ht="24.95" customHeight="1" x14ac:dyDescent="0.2">
      <c r="A1300" s="33">
        <v>2174012115</v>
      </c>
      <c r="B1300" s="34" t="s">
        <v>2050</v>
      </c>
      <c r="C1300" s="35" t="s">
        <v>779</v>
      </c>
      <c r="D1300" s="63">
        <v>283.20999999999998</v>
      </c>
    </row>
    <row r="1301" spans="1:4" ht="24.95" customHeight="1" x14ac:dyDescent="0.2">
      <c r="A1301" s="33">
        <v>2174012120</v>
      </c>
      <c r="B1301" s="34" t="s">
        <v>2051</v>
      </c>
      <c r="C1301" s="35" t="s">
        <v>779</v>
      </c>
      <c r="D1301" s="63">
        <v>332.35</v>
      </c>
    </row>
    <row r="1302" spans="1:4" ht="24.95" customHeight="1" x14ac:dyDescent="0.2">
      <c r="A1302" s="33">
        <v>2174012125</v>
      </c>
      <c r="B1302" s="34" t="s">
        <v>2052</v>
      </c>
      <c r="C1302" s="35" t="s">
        <v>779</v>
      </c>
      <c r="D1302" s="63">
        <v>389.03</v>
      </c>
    </row>
    <row r="1303" spans="1:4" ht="24.95" customHeight="1" x14ac:dyDescent="0.2">
      <c r="A1303" s="33">
        <v>2174012130</v>
      </c>
      <c r="B1303" s="34" t="s">
        <v>2053</v>
      </c>
      <c r="C1303" s="35" t="s">
        <v>779</v>
      </c>
      <c r="D1303" s="63">
        <v>453.94</v>
      </c>
    </row>
    <row r="1304" spans="1:4" ht="24.95" customHeight="1" x14ac:dyDescent="0.2">
      <c r="A1304" s="33">
        <v>2174012135</v>
      </c>
      <c r="B1304" s="34" t="s">
        <v>2054</v>
      </c>
      <c r="C1304" s="35" t="s">
        <v>779</v>
      </c>
      <c r="D1304" s="63">
        <v>530.97</v>
      </c>
    </row>
    <row r="1305" spans="1:4" ht="24.95" customHeight="1" x14ac:dyDescent="0.2">
      <c r="A1305" s="33">
        <v>2174012140</v>
      </c>
      <c r="B1305" s="34" t="s">
        <v>2055</v>
      </c>
      <c r="C1305" s="35" t="s">
        <v>779</v>
      </c>
      <c r="D1305" s="63">
        <v>623.26</v>
      </c>
    </row>
    <row r="1306" spans="1:4" ht="24.95" customHeight="1" x14ac:dyDescent="0.2">
      <c r="A1306" s="33">
        <v>2174012145</v>
      </c>
      <c r="B1306" s="34" t="s">
        <v>2056</v>
      </c>
      <c r="C1306" s="35" t="s">
        <v>779</v>
      </c>
      <c r="D1306" s="63">
        <v>674.82</v>
      </c>
    </row>
    <row r="1307" spans="1:4" ht="24.95" customHeight="1" x14ac:dyDescent="0.2">
      <c r="A1307" s="33">
        <v>2174012155</v>
      </c>
      <c r="B1307" s="34" t="s">
        <v>2057</v>
      </c>
      <c r="C1307" s="35" t="s">
        <v>779</v>
      </c>
      <c r="D1307" s="63">
        <v>884.31</v>
      </c>
    </row>
    <row r="1308" spans="1:4" ht="24.95" customHeight="1" x14ac:dyDescent="0.2">
      <c r="A1308" s="33">
        <v>2174012160</v>
      </c>
      <c r="B1308" s="34" t="s">
        <v>2058</v>
      </c>
      <c r="C1308" s="35" t="s">
        <v>779</v>
      </c>
      <c r="D1308" s="64">
        <v>1066.79</v>
      </c>
    </row>
    <row r="1309" spans="1:4" ht="24.95" customHeight="1" x14ac:dyDescent="0.2">
      <c r="A1309" s="33">
        <v>2174012170</v>
      </c>
      <c r="B1309" s="34" t="s">
        <v>2059</v>
      </c>
      <c r="C1309" s="35" t="s">
        <v>779</v>
      </c>
      <c r="D1309" s="64">
        <v>1092.19</v>
      </c>
    </row>
    <row r="1310" spans="1:4" ht="24.95" customHeight="1" x14ac:dyDescent="0.2">
      <c r="A1310" s="33">
        <v>2174012210</v>
      </c>
      <c r="B1310" s="34" t="s">
        <v>2060</v>
      </c>
      <c r="C1310" s="35" t="s">
        <v>779</v>
      </c>
      <c r="D1310" s="63">
        <v>301.67</v>
      </c>
    </row>
    <row r="1311" spans="1:4" ht="24.95" customHeight="1" x14ac:dyDescent="0.2">
      <c r="A1311" s="33">
        <v>2174012235</v>
      </c>
      <c r="B1311" s="34" t="s">
        <v>2061</v>
      </c>
      <c r="C1311" s="35" t="s">
        <v>779</v>
      </c>
      <c r="D1311" s="63">
        <v>549.16</v>
      </c>
    </row>
    <row r="1312" spans="1:4" ht="24.95" customHeight="1" x14ac:dyDescent="0.2">
      <c r="A1312" s="33">
        <v>2174012255</v>
      </c>
      <c r="B1312" s="34" t="s">
        <v>2062</v>
      </c>
      <c r="C1312" s="35" t="s">
        <v>779</v>
      </c>
      <c r="D1312" s="63">
        <v>906.31</v>
      </c>
    </row>
    <row r="1313" spans="1:4" ht="24.95" customHeight="1" x14ac:dyDescent="0.2">
      <c r="A1313" s="33">
        <v>2174012355</v>
      </c>
      <c r="B1313" s="34" t="s">
        <v>2063</v>
      </c>
      <c r="C1313" s="35" t="s">
        <v>779</v>
      </c>
      <c r="D1313" s="63">
        <v>940.31</v>
      </c>
    </row>
    <row r="1314" spans="1:4" ht="24.95" customHeight="1" x14ac:dyDescent="0.2">
      <c r="A1314" s="33">
        <v>2174012455</v>
      </c>
      <c r="B1314" s="34" t="s">
        <v>2064</v>
      </c>
      <c r="C1314" s="35" t="s">
        <v>779</v>
      </c>
      <c r="D1314" s="63">
        <v>963.39</v>
      </c>
    </row>
    <row r="1315" spans="1:4" ht="24.95" customHeight="1" x14ac:dyDescent="0.2">
      <c r="A1315" s="33">
        <v>2174012555</v>
      </c>
      <c r="B1315" s="34" t="s">
        <v>2065</v>
      </c>
      <c r="C1315" s="35" t="s">
        <v>779</v>
      </c>
      <c r="D1315" s="64">
        <v>1000.64</v>
      </c>
    </row>
    <row r="1316" spans="1:4" ht="24.95" customHeight="1" x14ac:dyDescent="0.2">
      <c r="A1316" s="33">
        <v>2174013015</v>
      </c>
      <c r="B1316" s="34" t="s">
        <v>2066</v>
      </c>
      <c r="C1316" s="35" t="s">
        <v>779</v>
      </c>
      <c r="D1316" s="63">
        <v>204.38</v>
      </c>
    </row>
    <row r="1317" spans="1:4" ht="24.95" customHeight="1" x14ac:dyDescent="0.2">
      <c r="A1317" s="74">
        <v>2174013020</v>
      </c>
      <c r="B1317" s="74" t="s">
        <v>2160</v>
      </c>
      <c r="C1317" s="75" t="s">
        <v>779</v>
      </c>
      <c r="D1317" s="63">
        <v>263.75</v>
      </c>
    </row>
    <row r="1318" spans="1:4" ht="24.95" customHeight="1" x14ac:dyDescent="0.2">
      <c r="A1318" s="33">
        <v>2174013025</v>
      </c>
      <c r="B1318" s="34" t="s">
        <v>2067</v>
      </c>
      <c r="C1318" s="35" t="s">
        <v>779</v>
      </c>
      <c r="D1318" s="63">
        <v>328.6</v>
      </c>
    </row>
    <row r="1319" spans="1:4" ht="24.95" customHeight="1" x14ac:dyDescent="0.2">
      <c r="A1319" s="33">
        <v>2174013030</v>
      </c>
      <c r="B1319" s="34" t="s">
        <v>2068</v>
      </c>
      <c r="C1319" s="35" t="s">
        <v>779</v>
      </c>
      <c r="D1319" s="63">
        <v>356.57</v>
      </c>
    </row>
    <row r="1320" spans="1:4" ht="24.95" customHeight="1" x14ac:dyDescent="0.2">
      <c r="A1320" s="33">
        <v>2174013135</v>
      </c>
      <c r="B1320" s="34" t="s">
        <v>2069</v>
      </c>
      <c r="C1320" s="35" t="s">
        <v>779</v>
      </c>
      <c r="D1320" s="63">
        <v>467.73</v>
      </c>
    </row>
    <row r="1321" spans="1:4" ht="24.95" customHeight="1" x14ac:dyDescent="0.2">
      <c r="A1321" s="33">
        <v>2174020015</v>
      </c>
      <c r="B1321" s="34" t="s">
        <v>2070</v>
      </c>
      <c r="C1321" s="35" t="s">
        <v>779</v>
      </c>
      <c r="D1321" s="63">
        <v>147.33000000000001</v>
      </c>
    </row>
    <row r="1322" spans="1:4" ht="24.95" customHeight="1" x14ac:dyDescent="0.2">
      <c r="A1322" s="33">
        <v>2174020020</v>
      </c>
      <c r="B1322" s="34" t="s">
        <v>2071</v>
      </c>
      <c r="C1322" s="35" t="s">
        <v>779</v>
      </c>
      <c r="D1322" s="63">
        <v>191.13</v>
      </c>
    </row>
    <row r="1323" spans="1:4" ht="24.95" customHeight="1" x14ac:dyDescent="0.2">
      <c r="A1323" s="33">
        <v>2174020025</v>
      </c>
      <c r="B1323" s="34" t="s">
        <v>2072</v>
      </c>
      <c r="C1323" s="35" t="s">
        <v>779</v>
      </c>
      <c r="D1323" s="63">
        <v>246.32</v>
      </c>
    </row>
    <row r="1324" spans="1:4" ht="24.95" customHeight="1" x14ac:dyDescent="0.2">
      <c r="A1324" s="33">
        <v>2174020030</v>
      </c>
      <c r="B1324" s="34" t="s">
        <v>2073</v>
      </c>
      <c r="C1324" s="35" t="s">
        <v>779</v>
      </c>
      <c r="D1324" s="63">
        <v>315.8</v>
      </c>
    </row>
    <row r="1325" spans="1:4" ht="24.95" customHeight="1" x14ac:dyDescent="0.2">
      <c r="A1325" s="33">
        <v>2174020125</v>
      </c>
      <c r="B1325" s="34" t="s">
        <v>2074</v>
      </c>
      <c r="C1325" s="35" t="s">
        <v>779</v>
      </c>
      <c r="D1325" s="63">
        <v>303.41000000000003</v>
      </c>
    </row>
    <row r="1326" spans="1:4" ht="24.95" customHeight="1" x14ac:dyDescent="0.2">
      <c r="A1326" s="33">
        <v>2174020135</v>
      </c>
      <c r="B1326" s="34" t="s">
        <v>2075</v>
      </c>
      <c r="C1326" s="35" t="s">
        <v>779</v>
      </c>
      <c r="D1326" s="63">
        <v>464.94</v>
      </c>
    </row>
    <row r="1327" spans="1:4" ht="24.95" customHeight="1" x14ac:dyDescent="0.2">
      <c r="A1327" s="33">
        <v>2174020140</v>
      </c>
      <c r="B1327" s="34" t="s">
        <v>2076</v>
      </c>
      <c r="C1327" s="35" t="s">
        <v>779</v>
      </c>
      <c r="D1327" s="63">
        <v>687.99</v>
      </c>
    </row>
    <row r="1328" spans="1:4" ht="24.95" customHeight="1" x14ac:dyDescent="0.2">
      <c r="A1328" s="33">
        <v>2174020145</v>
      </c>
      <c r="B1328" s="34" t="s">
        <v>2077</v>
      </c>
      <c r="C1328" s="35" t="s">
        <v>779</v>
      </c>
      <c r="D1328" s="63">
        <v>745.43</v>
      </c>
    </row>
    <row r="1329" spans="1:4" ht="24.95" customHeight="1" x14ac:dyDescent="0.2">
      <c r="A1329" s="33">
        <v>2174020155</v>
      </c>
      <c r="B1329" s="34" t="s">
        <v>2078</v>
      </c>
      <c r="C1329" s="35" t="s">
        <v>779</v>
      </c>
      <c r="D1329" s="64">
        <v>1073.25</v>
      </c>
    </row>
    <row r="1330" spans="1:4" ht="24.95" customHeight="1" x14ac:dyDescent="0.2">
      <c r="A1330" s="33">
        <v>2174022010</v>
      </c>
      <c r="B1330" s="34" t="s">
        <v>2079</v>
      </c>
      <c r="C1330" s="35" t="s">
        <v>779</v>
      </c>
      <c r="D1330" s="63">
        <v>304.44</v>
      </c>
    </row>
    <row r="1331" spans="1:4" ht="24.95" customHeight="1" x14ac:dyDescent="0.2">
      <c r="A1331" s="33">
        <v>2174022015</v>
      </c>
      <c r="B1331" s="34" t="s">
        <v>2080</v>
      </c>
      <c r="C1331" s="35" t="s">
        <v>779</v>
      </c>
      <c r="D1331" s="63">
        <v>313.88</v>
      </c>
    </row>
    <row r="1332" spans="1:4" ht="24.95" customHeight="1" x14ac:dyDescent="0.2">
      <c r="A1332" s="33">
        <v>2174022020</v>
      </c>
      <c r="B1332" s="34" t="s">
        <v>2081</v>
      </c>
      <c r="C1332" s="35" t="s">
        <v>779</v>
      </c>
      <c r="D1332" s="63">
        <v>352.6</v>
      </c>
    </row>
    <row r="1333" spans="1:4" ht="24.95" customHeight="1" x14ac:dyDescent="0.2">
      <c r="A1333" s="33">
        <v>2174022025</v>
      </c>
      <c r="B1333" s="34" t="s">
        <v>2082</v>
      </c>
      <c r="C1333" s="35" t="s">
        <v>779</v>
      </c>
      <c r="D1333" s="63">
        <v>408.71</v>
      </c>
    </row>
    <row r="1334" spans="1:4" ht="24.95" customHeight="1" x14ac:dyDescent="0.2">
      <c r="A1334" s="33">
        <v>2174022030</v>
      </c>
      <c r="B1334" s="34" t="s">
        <v>2083</v>
      </c>
      <c r="C1334" s="35" t="s">
        <v>779</v>
      </c>
      <c r="D1334" s="63">
        <v>472.89</v>
      </c>
    </row>
    <row r="1335" spans="1:4" ht="24.95" customHeight="1" x14ac:dyDescent="0.2">
      <c r="A1335" s="33">
        <v>2174022040</v>
      </c>
      <c r="B1335" s="34" t="s">
        <v>2084</v>
      </c>
      <c r="C1335" s="35" t="s">
        <v>779</v>
      </c>
      <c r="D1335" s="63">
        <v>641.05999999999995</v>
      </c>
    </row>
    <row r="1336" spans="1:4" ht="24.95" customHeight="1" x14ac:dyDescent="0.2">
      <c r="A1336" s="33">
        <v>2174022045</v>
      </c>
      <c r="B1336" s="34" t="s">
        <v>2085</v>
      </c>
      <c r="C1336" s="35" t="s">
        <v>779</v>
      </c>
      <c r="D1336" s="63">
        <v>691.99</v>
      </c>
    </row>
    <row r="1337" spans="1:4" ht="24.95" customHeight="1" x14ac:dyDescent="0.2">
      <c r="A1337" s="33">
        <v>2174022055</v>
      </c>
      <c r="B1337" s="34" t="s">
        <v>2086</v>
      </c>
      <c r="C1337" s="35" t="s">
        <v>779</v>
      </c>
      <c r="D1337" s="63">
        <v>952.93</v>
      </c>
    </row>
    <row r="1338" spans="1:4" ht="24.95" customHeight="1" x14ac:dyDescent="0.2">
      <c r="A1338" s="33">
        <v>2174022110</v>
      </c>
      <c r="B1338" s="34" t="s">
        <v>2087</v>
      </c>
      <c r="C1338" s="35" t="s">
        <v>779</v>
      </c>
      <c r="D1338" s="63">
        <v>355.58</v>
      </c>
    </row>
    <row r="1339" spans="1:4" ht="24.95" customHeight="1" x14ac:dyDescent="0.2">
      <c r="A1339" s="33">
        <v>2174022120</v>
      </c>
      <c r="B1339" s="34" t="s">
        <v>2088</v>
      </c>
      <c r="C1339" s="35" t="s">
        <v>779</v>
      </c>
      <c r="D1339" s="63">
        <v>409.12</v>
      </c>
    </row>
    <row r="1340" spans="1:4" ht="24.95" customHeight="1" x14ac:dyDescent="0.2">
      <c r="A1340" s="33">
        <v>2174022125</v>
      </c>
      <c r="B1340" s="34" t="s">
        <v>2089</v>
      </c>
      <c r="C1340" s="35" t="s">
        <v>779</v>
      </c>
      <c r="D1340" s="63">
        <v>465.8</v>
      </c>
    </row>
    <row r="1341" spans="1:4" ht="24.95" customHeight="1" x14ac:dyDescent="0.2">
      <c r="A1341" s="33">
        <v>2174022135</v>
      </c>
      <c r="B1341" s="34" t="s">
        <v>2090</v>
      </c>
      <c r="C1341" s="35" t="s">
        <v>779</v>
      </c>
      <c r="D1341" s="63">
        <v>607.74</v>
      </c>
    </row>
    <row r="1342" spans="1:4" ht="24.95" customHeight="1" x14ac:dyDescent="0.2">
      <c r="A1342" s="33">
        <v>2174022140</v>
      </c>
      <c r="B1342" s="34" t="s">
        <v>2091</v>
      </c>
      <c r="C1342" s="35" t="s">
        <v>779</v>
      </c>
      <c r="D1342" s="63">
        <v>700.03</v>
      </c>
    </row>
    <row r="1343" spans="1:4" ht="24.95" customHeight="1" x14ac:dyDescent="0.2">
      <c r="A1343" s="33">
        <v>2174022145</v>
      </c>
      <c r="B1343" s="34" t="s">
        <v>2092</v>
      </c>
      <c r="C1343" s="35" t="s">
        <v>779</v>
      </c>
      <c r="D1343" s="63">
        <v>751.59</v>
      </c>
    </row>
    <row r="1344" spans="1:4" ht="24.95" customHeight="1" x14ac:dyDescent="0.2">
      <c r="A1344" s="33">
        <v>2174022155</v>
      </c>
      <c r="B1344" s="34" t="s">
        <v>2093</v>
      </c>
      <c r="C1344" s="35" t="s">
        <v>779</v>
      </c>
      <c r="D1344" s="63">
        <v>989</v>
      </c>
    </row>
    <row r="1345" spans="1:4" ht="24.95" customHeight="1" x14ac:dyDescent="0.2">
      <c r="A1345" s="33">
        <v>2174022225</v>
      </c>
      <c r="B1345" s="34" t="s">
        <v>2094</v>
      </c>
      <c r="C1345" s="35" t="s">
        <v>779</v>
      </c>
      <c r="D1345" s="63">
        <v>483.99</v>
      </c>
    </row>
    <row r="1346" spans="1:4" ht="24.95" customHeight="1" x14ac:dyDescent="0.2">
      <c r="A1346" s="33">
        <v>2174022245</v>
      </c>
      <c r="B1346" s="34" t="s">
        <v>2095</v>
      </c>
      <c r="C1346" s="35" t="s">
        <v>779</v>
      </c>
      <c r="D1346" s="63">
        <v>769.78</v>
      </c>
    </row>
    <row r="1347" spans="1:4" ht="24.95" customHeight="1" x14ac:dyDescent="0.2">
      <c r="A1347" s="33">
        <v>2174022255</v>
      </c>
      <c r="B1347" s="34" t="s">
        <v>2096</v>
      </c>
      <c r="C1347" s="35" t="s">
        <v>779</v>
      </c>
      <c r="D1347" s="64">
        <v>1011</v>
      </c>
    </row>
    <row r="1348" spans="1:4" ht="24.95" customHeight="1" x14ac:dyDescent="0.2">
      <c r="A1348" s="33">
        <v>2174022355</v>
      </c>
      <c r="B1348" s="34" t="s">
        <v>2097</v>
      </c>
      <c r="C1348" s="35" t="s">
        <v>779</v>
      </c>
      <c r="D1348" s="64">
        <v>1053.1400000000001</v>
      </c>
    </row>
    <row r="1349" spans="1:4" ht="24.95" customHeight="1" x14ac:dyDescent="0.2">
      <c r="A1349" s="33">
        <v>2174023015</v>
      </c>
      <c r="B1349" s="34" t="s">
        <v>2098</v>
      </c>
      <c r="C1349" s="35" t="s">
        <v>779</v>
      </c>
      <c r="D1349" s="63">
        <v>268.97000000000003</v>
      </c>
    </row>
    <row r="1350" spans="1:4" ht="24.95" customHeight="1" x14ac:dyDescent="0.2">
      <c r="A1350" s="33">
        <v>2174023020</v>
      </c>
      <c r="B1350" s="34" t="s">
        <v>2099</v>
      </c>
      <c r="C1350" s="35" t="s">
        <v>779</v>
      </c>
      <c r="D1350" s="63">
        <v>328.43</v>
      </c>
    </row>
    <row r="1351" spans="1:4" ht="24.95" customHeight="1" x14ac:dyDescent="0.2">
      <c r="A1351" s="33">
        <v>2174023025</v>
      </c>
      <c r="B1351" s="34" t="s">
        <v>2100</v>
      </c>
      <c r="C1351" s="35" t="s">
        <v>779</v>
      </c>
      <c r="D1351" s="63">
        <v>393.6</v>
      </c>
    </row>
    <row r="1352" spans="1:4" ht="24.95" customHeight="1" x14ac:dyDescent="0.2">
      <c r="A1352" s="33">
        <v>2174023030</v>
      </c>
      <c r="B1352" s="34" t="s">
        <v>2101</v>
      </c>
      <c r="C1352" s="35" t="s">
        <v>779</v>
      </c>
      <c r="D1352" s="63">
        <v>421.47</v>
      </c>
    </row>
    <row r="1353" spans="1:4" ht="24.95" customHeight="1" x14ac:dyDescent="0.2">
      <c r="A1353" s="33">
        <v>2174023135</v>
      </c>
      <c r="B1353" s="34" t="s">
        <v>2102</v>
      </c>
      <c r="C1353" s="35" t="s">
        <v>779</v>
      </c>
      <c r="D1353" s="63">
        <v>554.39</v>
      </c>
    </row>
    <row r="1354" spans="1:4" ht="24.95" customHeight="1" x14ac:dyDescent="0.2">
      <c r="A1354" s="33">
        <v>2174030015</v>
      </c>
      <c r="B1354" s="34" t="s">
        <v>2103</v>
      </c>
      <c r="C1354" s="35" t="s">
        <v>779</v>
      </c>
      <c r="D1354" s="63">
        <v>138.85</v>
      </c>
    </row>
    <row r="1355" spans="1:4" ht="24.95" customHeight="1" x14ac:dyDescent="0.2">
      <c r="A1355" s="33">
        <v>2174030020</v>
      </c>
      <c r="B1355" s="34" t="s">
        <v>2104</v>
      </c>
      <c r="C1355" s="35" t="s">
        <v>779</v>
      </c>
      <c r="D1355" s="63">
        <v>182.65</v>
      </c>
    </row>
    <row r="1356" spans="1:4" ht="24.95" customHeight="1" x14ac:dyDescent="0.2">
      <c r="A1356" s="33">
        <v>2174030025</v>
      </c>
      <c r="B1356" s="34" t="s">
        <v>2105</v>
      </c>
      <c r="C1356" s="35" t="s">
        <v>779</v>
      </c>
      <c r="D1356" s="63">
        <v>237.84</v>
      </c>
    </row>
    <row r="1357" spans="1:4" ht="24.95" customHeight="1" x14ac:dyDescent="0.2">
      <c r="A1357" s="33">
        <v>2174030030</v>
      </c>
      <c r="B1357" s="34" t="s">
        <v>2106</v>
      </c>
      <c r="C1357" s="35" t="s">
        <v>779</v>
      </c>
      <c r="D1357" s="63">
        <v>307.32</v>
      </c>
    </row>
    <row r="1358" spans="1:4" ht="24.95" customHeight="1" x14ac:dyDescent="0.2">
      <c r="A1358" s="33">
        <v>2174030120</v>
      </c>
      <c r="B1358" s="34" t="s">
        <v>2107</v>
      </c>
      <c r="C1358" s="35" t="s">
        <v>779</v>
      </c>
      <c r="D1358" s="63">
        <v>233.2</v>
      </c>
    </row>
    <row r="1359" spans="1:4" ht="24.95" customHeight="1" x14ac:dyDescent="0.2">
      <c r="A1359" s="33">
        <v>2174030135</v>
      </c>
      <c r="B1359" s="34" t="s">
        <v>2108</v>
      </c>
      <c r="C1359" s="35" t="s">
        <v>779</v>
      </c>
      <c r="D1359" s="63">
        <v>450.49</v>
      </c>
    </row>
    <row r="1360" spans="1:4" ht="24.95" customHeight="1" x14ac:dyDescent="0.2">
      <c r="A1360" s="33">
        <v>2174030140</v>
      </c>
      <c r="B1360" s="34" t="s">
        <v>2109</v>
      </c>
      <c r="C1360" s="35" t="s">
        <v>779</v>
      </c>
      <c r="D1360" s="63">
        <v>535.41999999999996</v>
      </c>
    </row>
    <row r="1361" spans="1:4" ht="24.95" customHeight="1" x14ac:dyDescent="0.2">
      <c r="A1361" s="33">
        <v>2174030145</v>
      </c>
      <c r="B1361" s="34" t="s">
        <v>2110</v>
      </c>
      <c r="C1361" s="35" t="s">
        <v>779</v>
      </c>
      <c r="D1361" s="63">
        <v>730.98</v>
      </c>
    </row>
    <row r="1362" spans="1:4" ht="24.95" customHeight="1" x14ac:dyDescent="0.2">
      <c r="A1362" s="33">
        <v>2174030155</v>
      </c>
      <c r="B1362" s="34" t="s">
        <v>2111</v>
      </c>
      <c r="C1362" s="35" t="s">
        <v>779</v>
      </c>
      <c r="D1362" s="64">
        <v>1046.68</v>
      </c>
    </row>
    <row r="1363" spans="1:4" ht="24.95" customHeight="1" x14ac:dyDescent="0.2">
      <c r="A1363" s="33">
        <v>2174032010</v>
      </c>
      <c r="B1363" s="34" t="s">
        <v>2112</v>
      </c>
      <c r="C1363" s="35" t="s">
        <v>779</v>
      </c>
      <c r="D1363" s="63">
        <v>295.95999999999998</v>
      </c>
    </row>
    <row r="1364" spans="1:4" ht="24.95" customHeight="1" x14ac:dyDescent="0.2">
      <c r="A1364" s="33">
        <v>2174032015</v>
      </c>
      <c r="B1364" s="34" t="s">
        <v>2113</v>
      </c>
      <c r="C1364" s="35" t="s">
        <v>779</v>
      </c>
      <c r="D1364" s="63">
        <v>305.39999999999998</v>
      </c>
    </row>
    <row r="1365" spans="1:4" ht="24.95" customHeight="1" x14ac:dyDescent="0.2">
      <c r="A1365" s="33">
        <v>2174032020</v>
      </c>
      <c r="B1365" s="34" t="s">
        <v>2114</v>
      </c>
      <c r="C1365" s="35" t="s">
        <v>779</v>
      </c>
      <c r="D1365" s="63">
        <v>344.12</v>
      </c>
    </row>
    <row r="1366" spans="1:4" ht="24.95" customHeight="1" x14ac:dyDescent="0.2">
      <c r="A1366" s="33">
        <v>2174032025</v>
      </c>
      <c r="B1366" s="34" t="s">
        <v>2115</v>
      </c>
      <c r="C1366" s="35" t="s">
        <v>779</v>
      </c>
      <c r="D1366" s="63">
        <v>400.23</v>
      </c>
    </row>
    <row r="1367" spans="1:4" ht="24.95" customHeight="1" x14ac:dyDescent="0.2">
      <c r="A1367" s="33">
        <v>2174032030</v>
      </c>
      <c r="B1367" s="34" t="s">
        <v>2116</v>
      </c>
      <c r="C1367" s="35" t="s">
        <v>779</v>
      </c>
      <c r="D1367" s="63">
        <v>464.41</v>
      </c>
    </row>
    <row r="1368" spans="1:4" ht="24.95" customHeight="1" x14ac:dyDescent="0.2">
      <c r="A1368" s="74">
        <v>2174032135</v>
      </c>
      <c r="B1368" s="74" t="s">
        <v>2161</v>
      </c>
      <c r="C1368" s="75" t="s">
        <v>779</v>
      </c>
      <c r="D1368" s="63">
        <v>593.29</v>
      </c>
    </row>
    <row r="1369" spans="1:4" ht="24.95" customHeight="1" x14ac:dyDescent="0.2">
      <c r="A1369" s="33">
        <v>2174032140</v>
      </c>
      <c r="B1369" s="34" t="s">
        <v>2117</v>
      </c>
      <c r="C1369" s="35" t="s">
        <v>779</v>
      </c>
      <c r="D1369" s="63">
        <v>685.58</v>
      </c>
    </row>
    <row r="1370" spans="1:4" ht="24.95" customHeight="1" x14ac:dyDescent="0.2">
      <c r="A1370" s="33">
        <v>2174032145</v>
      </c>
      <c r="B1370" s="34" t="s">
        <v>2118</v>
      </c>
      <c r="C1370" s="35" t="s">
        <v>779</v>
      </c>
      <c r="D1370" s="63">
        <v>737.14</v>
      </c>
    </row>
    <row r="1371" spans="1:4" ht="24.95" customHeight="1" x14ac:dyDescent="0.2">
      <c r="A1371" s="33">
        <v>2174032155</v>
      </c>
      <c r="B1371" s="34" t="s">
        <v>2119</v>
      </c>
      <c r="C1371" s="35" t="s">
        <v>779</v>
      </c>
      <c r="D1371" s="63">
        <v>962.43</v>
      </c>
    </row>
    <row r="1372" spans="1:4" ht="24.95" customHeight="1" x14ac:dyDescent="0.2">
      <c r="A1372" s="33">
        <v>2174033015</v>
      </c>
      <c r="B1372" s="34" t="s">
        <v>2120</v>
      </c>
      <c r="C1372" s="35" t="s">
        <v>779</v>
      </c>
      <c r="D1372" s="63">
        <v>260.49</v>
      </c>
    </row>
    <row r="1373" spans="1:4" ht="24.95" customHeight="1" x14ac:dyDescent="0.2">
      <c r="A1373" s="33">
        <v>2174033020</v>
      </c>
      <c r="B1373" s="34" t="s">
        <v>2121</v>
      </c>
      <c r="C1373" s="35" t="s">
        <v>779</v>
      </c>
      <c r="D1373" s="63">
        <v>319.95</v>
      </c>
    </row>
    <row r="1374" spans="1:4" ht="24.95" customHeight="1" x14ac:dyDescent="0.2">
      <c r="A1374" s="33">
        <v>2174033025</v>
      </c>
      <c r="B1374" s="34" t="s">
        <v>2122</v>
      </c>
      <c r="C1374" s="35" t="s">
        <v>779</v>
      </c>
      <c r="D1374" s="63">
        <v>385.12</v>
      </c>
    </row>
    <row r="1375" spans="1:4" ht="24.95" customHeight="1" x14ac:dyDescent="0.2">
      <c r="A1375" s="33">
        <v>2174033030</v>
      </c>
      <c r="B1375" s="34" t="s">
        <v>2123</v>
      </c>
      <c r="C1375" s="35" t="s">
        <v>779</v>
      </c>
      <c r="D1375" s="63">
        <v>412.99</v>
      </c>
    </row>
    <row r="1376" spans="1:4" ht="24.95" customHeight="1" x14ac:dyDescent="0.2">
      <c r="A1376" s="33">
        <v>2174033135</v>
      </c>
      <c r="B1376" s="34" t="s">
        <v>2124</v>
      </c>
      <c r="C1376" s="35" t="s">
        <v>779</v>
      </c>
      <c r="D1376" s="63">
        <v>530.30999999999995</v>
      </c>
    </row>
    <row r="1377" spans="1:4" ht="24.95" customHeight="1" x14ac:dyDescent="0.2">
      <c r="A1377" s="33">
        <v>2174040015</v>
      </c>
      <c r="B1377" s="34" t="s">
        <v>2125</v>
      </c>
      <c r="C1377" s="35" t="s">
        <v>779</v>
      </c>
      <c r="D1377" s="63">
        <v>120.95</v>
      </c>
    </row>
    <row r="1378" spans="1:4" ht="24.95" customHeight="1" x14ac:dyDescent="0.2">
      <c r="A1378" s="33">
        <v>2174040020</v>
      </c>
      <c r="B1378" s="34" t="s">
        <v>2126</v>
      </c>
      <c r="C1378" s="35" t="s">
        <v>779</v>
      </c>
      <c r="D1378" s="63">
        <v>165.88</v>
      </c>
    </row>
    <row r="1379" spans="1:4" ht="24.95" customHeight="1" x14ac:dyDescent="0.2">
      <c r="A1379" s="33">
        <v>2174040025</v>
      </c>
      <c r="B1379" s="34" t="s">
        <v>2127</v>
      </c>
      <c r="C1379" s="35" t="s">
        <v>779</v>
      </c>
      <c r="D1379" s="63">
        <v>221.9</v>
      </c>
    </row>
    <row r="1380" spans="1:4" ht="24.95" customHeight="1" x14ac:dyDescent="0.2">
      <c r="A1380" s="33">
        <v>2174040030</v>
      </c>
      <c r="B1380" s="34" t="s">
        <v>2128</v>
      </c>
      <c r="C1380" s="35" t="s">
        <v>779</v>
      </c>
      <c r="D1380" s="63">
        <v>292.79000000000002</v>
      </c>
    </row>
    <row r="1381" spans="1:4" ht="24.95" customHeight="1" x14ac:dyDescent="0.2">
      <c r="A1381" s="33">
        <v>2174040035</v>
      </c>
      <c r="B1381" s="34" t="s">
        <v>2129</v>
      </c>
      <c r="C1381" s="35" t="s">
        <v>779</v>
      </c>
      <c r="D1381" s="63">
        <v>386.27</v>
      </c>
    </row>
    <row r="1382" spans="1:4" ht="24.95" customHeight="1" x14ac:dyDescent="0.2">
      <c r="A1382" s="33">
        <v>2174040135</v>
      </c>
      <c r="B1382" s="34" t="s">
        <v>2130</v>
      </c>
      <c r="C1382" s="35" t="s">
        <v>779</v>
      </c>
      <c r="D1382" s="63">
        <v>435.78</v>
      </c>
    </row>
    <row r="1383" spans="1:4" ht="24.95" customHeight="1" x14ac:dyDescent="0.2">
      <c r="A1383" s="33">
        <v>2174040140</v>
      </c>
      <c r="B1383" s="34" t="s">
        <v>2131</v>
      </c>
      <c r="C1383" s="35" t="s">
        <v>779</v>
      </c>
      <c r="D1383" s="63">
        <v>523.12</v>
      </c>
    </row>
    <row r="1384" spans="1:4" ht="24.95" customHeight="1" x14ac:dyDescent="0.2">
      <c r="A1384" s="33">
        <v>2174040145</v>
      </c>
      <c r="B1384" s="34" t="s">
        <v>2132</v>
      </c>
      <c r="C1384" s="35" t="s">
        <v>779</v>
      </c>
      <c r="D1384" s="63">
        <v>720.81</v>
      </c>
    </row>
    <row r="1385" spans="1:4" ht="24.95" customHeight="1" x14ac:dyDescent="0.2">
      <c r="A1385" s="33">
        <v>2174040155</v>
      </c>
      <c r="B1385" s="34" t="s">
        <v>2133</v>
      </c>
      <c r="C1385" s="35" t="s">
        <v>779</v>
      </c>
      <c r="D1385" s="64">
        <v>1035.6300000000001</v>
      </c>
    </row>
    <row r="1386" spans="1:4" ht="24.95" customHeight="1" x14ac:dyDescent="0.2">
      <c r="A1386" s="33">
        <v>2174040215</v>
      </c>
      <c r="B1386" s="34" t="s">
        <v>2134</v>
      </c>
      <c r="C1386" s="35" t="s">
        <v>779</v>
      </c>
      <c r="D1386" s="63">
        <v>170.79</v>
      </c>
    </row>
    <row r="1387" spans="1:4" ht="24.95" customHeight="1" x14ac:dyDescent="0.2">
      <c r="A1387" s="33">
        <v>2174042010</v>
      </c>
      <c r="B1387" s="34" t="s">
        <v>2135</v>
      </c>
      <c r="C1387" s="35" t="s">
        <v>779</v>
      </c>
      <c r="D1387" s="63">
        <v>284.52999999999997</v>
      </c>
    </row>
    <row r="1388" spans="1:4" ht="24.95" customHeight="1" x14ac:dyDescent="0.2">
      <c r="A1388" s="33">
        <v>2174042015</v>
      </c>
      <c r="B1388" s="34" t="s">
        <v>2136</v>
      </c>
      <c r="C1388" s="35" t="s">
        <v>779</v>
      </c>
      <c r="D1388" s="63">
        <v>283.98</v>
      </c>
    </row>
    <row r="1389" spans="1:4" ht="24.95" customHeight="1" x14ac:dyDescent="0.2">
      <c r="A1389" s="33">
        <v>2174042020</v>
      </c>
      <c r="B1389" s="34" t="s">
        <v>2137</v>
      </c>
      <c r="C1389" s="35" t="s">
        <v>779</v>
      </c>
      <c r="D1389" s="63">
        <v>322.7</v>
      </c>
    </row>
    <row r="1390" spans="1:4" ht="24.95" customHeight="1" x14ac:dyDescent="0.2">
      <c r="A1390" s="33">
        <v>2174042025</v>
      </c>
      <c r="B1390" s="34" t="s">
        <v>2138</v>
      </c>
      <c r="C1390" s="35" t="s">
        <v>779</v>
      </c>
      <c r="D1390" s="63">
        <v>378.81</v>
      </c>
    </row>
    <row r="1391" spans="1:4" ht="24.95" customHeight="1" x14ac:dyDescent="0.2">
      <c r="A1391" s="33">
        <v>2174042030</v>
      </c>
      <c r="B1391" s="34" t="s">
        <v>2139</v>
      </c>
      <c r="C1391" s="35" t="s">
        <v>779</v>
      </c>
      <c r="D1391" s="63">
        <v>442.99</v>
      </c>
    </row>
    <row r="1392" spans="1:4" ht="24.95" customHeight="1" x14ac:dyDescent="0.2">
      <c r="A1392" s="33">
        <v>2174042110</v>
      </c>
      <c r="B1392" s="34" t="s">
        <v>2140</v>
      </c>
      <c r="C1392" s="35" t="s">
        <v>779</v>
      </c>
      <c r="D1392" s="63">
        <v>320.73</v>
      </c>
    </row>
    <row r="1393" spans="1:4" ht="24.95" customHeight="1" x14ac:dyDescent="0.2">
      <c r="A1393" s="33">
        <v>2174042135</v>
      </c>
      <c r="B1393" s="34" t="s">
        <v>2141</v>
      </c>
      <c r="C1393" s="35" t="s">
        <v>779</v>
      </c>
      <c r="D1393" s="63">
        <v>568.95000000000005</v>
      </c>
    </row>
    <row r="1394" spans="1:4" ht="24.95" customHeight="1" x14ac:dyDescent="0.2">
      <c r="A1394" s="33">
        <v>2174042140</v>
      </c>
      <c r="B1394" s="34" t="s">
        <v>2142</v>
      </c>
      <c r="C1394" s="35" t="s">
        <v>779</v>
      </c>
      <c r="D1394" s="63">
        <v>661.24</v>
      </c>
    </row>
    <row r="1395" spans="1:4" ht="24.95" customHeight="1" x14ac:dyDescent="0.2">
      <c r="A1395" s="33">
        <v>2174042145</v>
      </c>
      <c r="B1395" s="34" t="s">
        <v>2143</v>
      </c>
      <c r="C1395" s="35" t="s">
        <v>779</v>
      </c>
      <c r="D1395" s="63">
        <v>712.8</v>
      </c>
    </row>
    <row r="1396" spans="1:4" ht="24.95" customHeight="1" x14ac:dyDescent="0.2">
      <c r="A1396" s="33">
        <v>2174042155</v>
      </c>
      <c r="B1396" s="34" t="s">
        <v>2144</v>
      </c>
      <c r="C1396" s="35" t="s">
        <v>779</v>
      </c>
      <c r="D1396" s="63">
        <v>931.28</v>
      </c>
    </row>
    <row r="1397" spans="1:4" ht="24.95" customHeight="1" x14ac:dyDescent="0.2">
      <c r="A1397" s="33">
        <v>2174043015</v>
      </c>
      <c r="B1397" s="34" t="s">
        <v>2145</v>
      </c>
      <c r="C1397" s="35" t="s">
        <v>779</v>
      </c>
      <c r="D1397" s="63">
        <v>242.59</v>
      </c>
    </row>
    <row r="1398" spans="1:4" ht="24.95" customHeight="1" x14ac:dyDescent="0.2">
      <c r="A1398" s="33">
        <v>2174043020</v>
      </c>
      <c r="B1398" s="34" t="s">
        <v>2146</v>
      </c>
      <c r="C1398" s="35" t="s">
        <v>779</v>
      </c>
      <c r="D1398" s="63">
        <v>303.18</v>
      </c>
    </row>
    <row r="1399" spans="1:4" ht="24.95" customHeight="1" x14ac:dyDescent="0.2">
      <c r="A1399" s="33">
        <v>2174043025</v>
      </c>
      <c r="B1399" s="34" t="s">
        <v>2147</v>
      </c>
      <c r="C1399" s="35" t="s">
        <v>779</v>
      </c>
      <c r="D1399" s="63">
        <v>369.18</v>
      </c>
    </row>
    <row r="1400" spans="1:4" ht="24.95" customHeight="1" x14ac:dyDescent="0.2">
      <c r="A1400" s="33">
        <v>2174043030</v>
      </c>
      <c r="B1400" s="34" t="s">
        <v>2148</v>
      </c>
      <c r="C1400" s="35" t="s">
        <v>779</v>
      </c>
      <c r="D1400" s="63">
        <v>398.46</v>
      </c>
    </row>
    <row r="1401" spans="1:4" ht="24.95" customHeight="1" x14ac:dyDescent="0.2">
      <c r="A1401" s="33">
        <v>2174043135</v>
      </c>
      <c r="B1401" s="34" t="s">
        <v>2149</v>
      </c>
      <c r="C1401" s="35" t="s">
        <v>779</v>
      </c>
      <c r="D1401" s="63">
        <v>515.6</v>
      </c>
    </row>
  </sheetData>
  <pageMargins left="0.511811024" right="0.511811024" top="0.78740157499999996" bottom="0.78740157499999996" header="0.31496062000000002" footer="0.31496062000000002"/>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Q552"/>
  <sheetViews>
    <sheetView showGridLines="0" view="pageBreakPreview" topLeftCell="C1" zoomScale="85" zoomScaleNormal="85" zoomScaleSheetLayoutView="85" workbookViewId="0">
      <selection activeCell="E12" sqref="E12"/>
    </sheetView>
  </sheetViews>
  <sheetFormatPr defaultColWidth="10.7109375" defaultRowHeight="12.75" x14ac:dyDescent="0.2"/>
  <cols>
    <col min="1" max="1" width="10.7109375" style="84" customWidth="1"/>
    <col min="2" max="2" width="11.28515625" style="6" bestFit="1" customWidth="1"/>
    <col min="3" max="3" width="10.7109375" style="6" customWidth="1"/>
    <col min="4" max="4" width="70.7109375" style="9" customWidth="1"/>
    <col min="5" max="5" width="12.42578125" style="6" bestFit="1" customWidth="1"/>
    <col min="6" max="6" width="14.140625" style="6" bestFit="1" customWidth="1"/>
    <col min="7" max="7" width="15.7109375" style="10" customWidth="1"/>
    <col min="8" max="8" width="15.7109375" style="26" customWidth="1"/>
    <col min="9" max="9" width="1.7109375" style="10" customWidth="1"/>
    <col min="10" max="11" width="10.7109375" style="7" customWidth="1"/>
    <col min="12" max="12" width="10.7109375" style="8" customWidth="1"/>
    <col min="13" max="13" width="1.7109375" style="13" customWidth="1"/>
    <col min="14" max="17" width="10.7109375" style="13" customWidth="1"/>
    <col min="18" max="16384" width="10.7109375" style="15"/>
  </cols>
  <sheetData>
    <row r="1" spans="1:17" s="3" customFormat="1" ht="15" x14ac:dyDescent="0.2">
      <c r="A1" s="135" t="s">
        <v>26</v>
      </c>
      <c r="B1" s="52"/>
      <c r="C1" s="52"/>
      <c r="D1" s="52"/>
      <c r="E1" s="658" t="s">
        <v>18204</v>
      </c>
      <c r="F1" s="658"/>
      <c r="G1" s="648"/>
      <c r="H1" s="649"/>
      <c r="I1" s="4"/>
      <c r="J1" s="638" t="s">
        <v>53</v>
      </c>
      <c r="K1" s="638"/>
      <c r="L1" s="638"/>
      <c r="M1" s="645"/>
      <c r="N1" s="27" t="s">
        <v>72</v>
      </c>
    </row>
    <row r="2" spans="1:17" s="3" customFormat="1" x14ac:dyDescent="0.2">
      <c r="A2" s="83" t="str">
        <f>Resumo!A2</f>
        <v>PREFEITURA MUNICIPAL DE VIANA</v>
      </c>
      <c r="B2" s="54"/>
      <c r="C2" s="54"/>
      <c r="D2" s="54"/>
      <c r="E2" s="467" t="s">
        <v>18205</v>
      </c>
      <c r="F2" s="468">
        <v>0.89539999999999997</v>
      </c>
      <c r="G2" s="469"/>
      <c r="H2" s="55"/>
      <c r="I2" s="4"/>
      <c r="J2" s="21">
        <f>SUM($F$8:$F$1058)</f>
        <v>117773.68999999996</v>
      </c>
      <c r="K2" s="639" t="str">
        <f>IF(ABS(ROUND(J2,2)-ROUND(J3,2))&lt;=0.03,"Ok!","Verificar!")</f>
        <v>Ok!</v>
      </c>
      <c r="L2" s="640"/>
      <c r="M2" s="646"/>
      <c r="N2" s="164">
        <f>J2-J3</f>
        <v>0</v>
      </c>
    </row>
    <row r="3" spans="1:17" s="3" customFormat="1" ht="12.75" customHeight="1" x14ac:dyDescent="0.2">
      <c r="A3" s="83" t="str">
        <f>Resumo!A3</f>
        <v>OBRA: PRAÇAS DO KM VERMELHO</v>
      </c>
      <c r="B3" s="54"/>
      <c r="C3" s="54"/>
      <c r="D3" s="54"/>
      <c r="E3" s="467" t="s">
        <v>18206</v>
      </c>
      <c r="F3" s="468">
        <v>0.51039999999999996</v>
      </c>
      <c r="G3" s="469"/>
      <c r="H3" s="55"/>
      <c r="I3" s="4"/>
      <c r="J3" s="22">
        <f>SUM('Memorial de Cálculo'!$U$9:$U$4021)</f>
        <v>117773.68999999996</v>
      </c>
      <c r="K3" s="641"/>
      <c r="L3" s="642"/>
      <c r="M3" s="646"/>
      <c r="N3" s="166">
        <f>J3-J4</f>
        <v>0</v>
      </c>
    </row>
    <row r="4" spans="1:17" s="3" customFormat="1" x14ac:dyDescent="0.2">
      <c r="A4" s="83" t="str">
        <f>Resumo!A4</f>
        <v>MUNICÍPIO: VIANA/ES</v>
      </c>
      <c r="B4" s="54"/>
      <c r="C4" s="165"/>
      <c r="D4" s="165"/>
      <c r="E4" s="470"/>
      <c r="F4" s="466"/>
      <c r="G4" s="165"/>
      <c r="H4" s="471" t="s">
        <v>18207</v>
      </c>
      <c r="I4" s="4"/>
      <c r="J4" s="94">
        <f>SUM('Memorial de Cálculo'!$Q$9:$Q$4021)</f>
        <v>117773.68999999996</v>
      </c>
      <c r="K4" s="643"/>
      <c r="L4" s="644"/>
      <c r="M4" s="647"/>
      <c r="N4" s="166">
        <f>J2-J4</f>
        <v>0</v>
      </c>
    </row>
    <row r="5" spans="1:17" x14ac:dyDescent="0.2">
      <c r="A5" s="53" t="str">
        <f>Resumo!A5</f>
        <v>ORÇAMENTISTA: FERNANDA RODRIGUES DA SILVA</v>
      </c>
      <c r="B5" s="54"/>
      <c r="C5" s="43"/>
      <c r="D5" s="457"/>
      <c r="E5" s="41" t="s">
        <v>0</v>
      </c>
      <c r="F5" s="42">
        <f>[3]BDI!C35</f>
        <v>0.2712</v>
      </c>
      <c r="G5" s="43"/>
      <c r="H5" s="472" t="s">
        <v>19293</v>
      </c>
      <c r="I5" s="4"/>
      <c r="J5" s="637" t="s">
        <v>37</v>
      </c>
      <c r="K5" s="637"/>
      <c r="L5" s="637"/>
      <c r="M5" s="3"/>
      <c r="N5" s="637" t="s">
        <v>37</v>
      </c>
      <c r="O5" s="637"/>
      <c r="P5" s="637"/>
      <c r="Q5" s="637"/>
    </row>
    <row r="6" spans="1:17" x14ac:dyDescent="0.2">
      <c r="A6" s="652" t="s">
        <v>1</v>
      </c>
      <c r="B6" s="653" t="s">
        <v>2</v>
      </c>
      <c r="C6" s="653" t="s">
        <v>3</v>
      </c>
      <c r="D6" s="654" t="s">
        <v>4</v>
      </c>
      <c r="E6" s="655" t="s">
        <v>39</v>
      </c>
      <c r="F6" s="655" t="s">
        <v>17</v>
      </c>
      <c r="G6" s="656" t="s">
        <v>41</v>
      </c>
      <c r="H6" s="657"/>
      <c r="I6" s="4"/>
      <c r="J6" s="636" t="s">
        <v>33</v>
      </c>
      <c r="K6" s="636"/>
      <c r="L6" s="636"/>
      <c r="M6" s="5"/>
      <c r="N6" s="636" t="s">
        <v>54</v>
      </c>
      <c r="O6" s="636"/>
      <c r="P6" s="636"/>
      <c r="Q6" s="636"/>
    </row>
    <row r="7" spans="1:17" x14ac:dyDescent="0.2">
      <c r="A7" s="652"/>
      <c r="B7" s="653"/>
      <c r="C7" s="653"/>
      <c r="D7" s="654"/>
      <c r="E7" s="655"/>
      <c r="F7" s="655"/>
      <c r="G7" s="136" t="s">
        <v>40</v>
      </c>
      <c r="H7" s="136" t="s">
        <v>16</v>
      </c>
      <c r="I7" s="4"/>
      <c r="J7" s="11" t="s">
        <v>34</v>
      </c>
      <c r="K7" s="11" t="s">
        <v>38</v>
      </c>
      <c r="L7" s="12" t="s">
        <v>35</v>
      </c>
      <c r="M7" s="5"/>
      <c r="N7" s="20" t="s">
        <v>55</v>
      </c>
      <c r="O7" s="20" t="s">
        <v>56</v>
      </c>
      <c r="P7" s="20" t="s">
        <v>57</v>
      </c>
      <c r="Q7" s="20" t="s">
        <v>58</v>
      </c>
    </row>
    <row r="8" spans="1:17" x14ac:dyDescent="0.2">
      <c r="A8" s="137" t="s">
        <v>32</v>
      </c>
      <c r="B8" s="137"/>
      <c r="C8" s="138"/>
      <c r="D8" s="139" t="s">
        <v>7</v>
      </c>
      <c r="E8" s="138"/>
      <c r="F8" s="140"/>
      <c r="G8" s="141"/>
      <c r="H8" s="142"/>
      <c r="I8" s="4"/>
      <c r="J8" s="238" t="str">
        <f>IF(B8="","",IF(C8="DER-ES",IF(OR(B8&lt;60000,B8&gt;60025),VLOOKUP(B8,DER!$A$1:$E$10998,4,FALSE),VLOOKUP(B8,DER!$A$1:$H$9998,6,FALSE)*N8+VLOOKUP(B8,DER!$A$1:$H$9998,7,FALSE)*O8)+VLOOKUP(B8,DER!$A$1:$H$9998,8,FALSE),IF(C8="SINAPI",VLOOKUP(B8,SINAPI!$A$1:$E$10979,4,FALSE),IF(C8="IOPES",VLOOKUP(B8,IOPES!$A$1:$D$10903,4,FALSE),IF(C8="COMP",VLOOKUP(B8,COMP!$A$1:$D$10893,4,FALSE))))))</f>
        <v/>
      </c>
      <c r="K8" s="239" t="str">
        <f>IF(B8="","",IF(C8="DER-ES",IF(OR(B8&lt;60000,B8&gt;60025),DER!$D$2/100,0),IF(C8="SINAPI",SINAPI!$C$2/100,IF(C8="IOPES",IOPES!$A$2/100,IF(C8="COMP",COMP!$C$2/100,"Preencher BDI!")))))</f>
        <v/>
      </c>
      <c r="L8" s="95" t="str">
        <f t="shared" ref="L8:L543" si="0">IF(J8="","",(J8/(1+K8)))</f>
        <v/>
      </c>
      <c r="M8" s="32"/>
      <c r="N8" s="129"/>
      <c r="O8" s="129"/>
      <c r="P8" s="130"/>
      <c r="Q8" s="95"/>
    </row>
    <row r="9" spans="1:17" s="219" customFormat="1" ht="25.5" x14ac:dyDescent="0.2">
      <c r="A9" s="241" t="s">
        <v>2882</v>
      </c>
      <c r="B9" s="251">
        <v>10776</v>
      </c>
      <c r="C9" s="331" t="s">
        <v>2886</v>
      </c>
      <c r="D9" s="216" t="str">
        <f>IF(B9="","",IF(C9="DER-ES",IF(OR(B9&lt;60000,B9&gt;60025),VLOOKUP(B9,DER!$A$1:$E$10998,2,FALSE),VLOOKUP(B9,DER!$A$1:$E$10998,2,FALSE)&amp;" (DMT="&amp;VLOOKUP(B9,DER!$A$1:$E$10998,4,FALSE)&amp;") (XP="&amp;ROUND((N9),2)&amp;"km; XR="&amp;ROUND((O9),2)&amp;"km)"),IF(C9="SINAPI",VLOOKUP(B9,SINAPI!$A$3:$D$10979,2,FALSE),IF(C9="IOPES",VLOOKUP(B9,IOPES!$A$3:$D$10903,2,FALSE),IF(C9="COMP",VLOOKUP(B9,COMP!$A$3:$D$10893,2,FALSE),"")))))</f>
        <v>LOCACAO DE CONTAINER 2,30  X  6,00 M, ALT. 2,50 M, PARA ESCRITORIO, SEM DIVISORIAS INTERNAS E SEM SANITARIO</v>
      </c>
      <c r="E9" s="177" t="str">
        <f>IF(B9="","",IF(C9="DER-ES",VLOOKUP(B9,DER!$A$1:$E$10998,3,FALSE),IF(C9="SINAPI",VLOOKUP(B9,SINAPI!$A$1:$D$10979,3,FALSE),IF(C9="IOPES",VLOOKUP(B9,IOPES!$A$1:$D$10903,3,FALSE),IF(C9="COMP",VLOOKUP(B9,COMP!$A$1:$D$10893,3,FALSE))))))</f>
        <v xml:space="preserve">MES   </v>
      </c>
      <c r="F9" s="242">
        <f>VLOOKUP(A9,'Memorial de Cálculo'!$A$9:$Q$11385,17,FALSE)</f>
        <v>12</v>
      </c>
      <c r="G9" s="243">
        <f>ROUND(L9*(1+F$5),2)</f>
        <v>501.53</v>
      </c>
      <c r="H9" s="243">
        <f t="shared" ref="H9" si="1">+TRUNC(F9*G9,2)</f>
        <v>6018.36</v>
      </c>
      <c r="I9" s="211"/>
      <c r="J9" s="245">
        <f>IF(B9="","",IF(C9="DER-ES",IF(OR(B9&lt;60000,B9&gt;60025),VLOOKUP(B9,DER!$A$1:$E$10998,4,FALSE),VLOOKUP(B9,DER!$A$1:$H$9998,6,FALSE)*N9+VLOOKUP(B9,DER!$A$1:$H$9998,7,FALSE)*O9)+VLOOKUP(B9,DER!$A$1:$H$9998,8,FALSE),IF(C9="SINAPI",VLOOKUP(B9,SINAPI!$A$1:$E$10979,4,FALSE),IF(C9="IOPES",VLOOKUP(B9,IOPES!$A$1:$D$10903,4,FALSE),IF(C9="COMP",VLOOKUP(B9,COMP!$A$1:$D$10893,4,FALSE))))))</f>
        <v>394.53</v>
      </c>
      <c r="K9" s="246">
        <f>IF(B9="","",IF(C9="DER-ES",IF(OR(B9&lt;60000,B9&gt;60025),DER!$D$2/100,0),IF(C9="SINAPI",SINAPI!$C$2/100,IF(C9="IOPES",IOPES!$A$2/100,IF(C9="COMP",COMP!$C$2/100,"Preencher BDI!")))))</f>
        <v>0</v>
      </c>
      <c r="L9" s="247">
        <f t="shared" ref="L9" si="2">IF(J9="","",(J9/(1+K9)))</f>
        <v>394.53</v>
      </c>
      <c r="N9" s="249"/>
      <c r="O9" s="249"/>
      <c r="P9" s="250"/>
      <c r="Q9" s="247"/>
    </row>
    <row r="10" spans="1:17" s="219" customFormat="1" ht="38.25" x14ac:dyDescent="0.2">
      <c r="A10" s="241" t="s">
        <v>19346</v>
      </c>
      <c r="B10" s="332">
        <v>20712</v>
      </c>
      <c r="C10" s="331" t="s">
        <v>3200</v>
      </c>
      <c r="D10" s="216" t="str">
        <f>IF(B10="","",IF(C10="DER-ES",IF(OR(B10&lt;60000,B10&gt;60025),VLOOKUP(B10,DER!$A$1:$E$10998,2,FALSE),VLOOKUP(B10,DER!$A$1:$E$10998,2,FALSE)&amp;" (DMT="&amp;VLOOKUP(B10,DER!$A$1:$E$10998,4,FALSE)&amp;") (XP="&amp;ROUND((N10),2)&amp;"km; XR="&amp;ROUND((O10),2)&amp;"km)"),IF(C10="SINAPI",VLOOKUP(B10,SINAPI!$A$3:$D$10979,2,FALSE),IF(C10="IOPES",VLOOKUP(B10,IOPES!$A$3:$D$10903,2,FALSE),IF(C10="COMP",VLOOKUP(B10,COMP!$A$3:$D$10893,2,FALSE),"")))))</f>
        <v>Rede de água com padrão de entrada d'água diâm. 3/4", conf. espec. CESAN, incl. tubos e conexões para alimentação, distribuição, extravasor e limpeza, cons. o padrão a 25m, conf. projeto (1 utilização)</v>
      </c>
      <c r="E10" s="177" t="str">
        <f>IF(B10="","",IF(C10="DER-ES",VLOOKUP(B10,DER!$A$1:$E$10998,3,FALSE),IF(C10="SINAPI",VLOOKUP(B10,SINAPI!$A$1:$D$10979,3,FALSE),IF(C10="IOPES",VLOOKUP(B10,IOPES!$A$1:$D$10903,3,FALSE),IF(C10="COMP",VLOOKUP(B10,COMP!$A$1:$D$10893,3,FALSE))))))</f>
        <v>m</v>
      </c>
      <c r="F10" s="242">
        <f>VLOOKUP(A10,'Memorial de Cálculo'!$A$9:$Q$11385,17,FALSE)</f>
        <v>25</v>
      </c>
      <c r="G10" s="243">
        <f t="shared" ref="G10:G13" si="3">ROUND(L10*(1+F$5),2)</f>
        <v>35.99</v>
      </c>
      <c r="H10" s="243">
        <f t="shared" ref="H10:H13" si="4">+TRUNC(F10*G10,2)</f>
        <v>899.75</v>
      </c>
      <c r="I10" s="211"/>
      <c r="J10" s="245">
        <f>IF(B10="","",IF(C10="DER-ES",IF(OR(B10&lt;60000,B10&gt;60025),VLOOKUP(B10,DER!$A$1:$E$10998,4,FALSE),VLOOKUP(B10,DER!$A$1:$H$9998,6,FALSE)*N10+VLOOKUP(B10,DER!$A$1:$H$9998,7,FALSE)*O10)+VLOOKUP(B10,DER!$A$1:$H$9998,8,FALSE),IF(C10="SINAPI",VLOOKUP(B10,SINAPI!$A$1:$E$10979,4,FALSE),IF(C10="IOPES",VLOOKUP(B10,IOPES!$A$1:$D$10903,4,FALSE),IF(C10="COMP",VLOOKUP(B10,COMP!$A$1:$D$10893,4,FALSE))))))</f>
        <v>37.06</v>
      </c>
      <c r="K10" s="246">
        <f>IF(B10="","",IF(C10="DER-ES",IF(OR(B10&lt;60000,B10&gt;60025),DER!$D$2/100,0),IF(C10="SINAPI",SINAPI!$C$2/100,IF(C10="IOPES",IOPES!$A$2/100,IF(C10="COMP",COMP!$C$2/100,"Preencher BDI!")))))</f>
        <v>0.309</v>
      </c>
      <c r="L10" s="247">
        <f t="shared" ref="L10:L13" si="5">IF(J10="","",(J10/(1+K10)))</f>
        <v>28.311688311688314</v>
      </c>
      <c r="N10" s="249"/>
      <c r="O10" s="249"/>
      <c r="P10" s="250"/>
      <c r="Q10" s="247"/>
    </row>
    <row r="11" spans="1:17" s="219" customFormat="1" ht="38.25" x14ac:dyDescent="0.2">
      <c r="A11" s="241" t="s">
        <v>19347</v>
      </c>
      <c r="B11" s="535">
        <v>20713</v>
      </c>
      <c r="C11" s="536" t="s">
        <v>3200</v>
      </c>
      <c r="D11" s="537" t="str">
        <f>IF(B11="","",IF(C11="DER-ES",IF(OR(B11&lt;60000,B11&gt;60025),VLOOKUP(B11,DER!$A$1:$E$10998,2,FALSE),VLOOKUP(B11,DER!$A$1:$E$10998,2,FALSE)&amp;" (DMT="&amp;VLOOKUP(B11,DER!$A$1:$E$10998,4,FALSE)&amp;") (XP="&amp;ROUND((N11),2)&amp;"km; XR="&amp;ROUND((O11),2)&amp;"km)"),IF(C11="SINAPI",VLOOKUP(B11,SINAPI!$A$3:$D$10979,2,FALSE),IF(C11="IOPES",VLOOKUP(B11,IOPES!$A$3:$D$10903,2,FALSE),IF(C11="COMP",VLOOKUP(B11,COMP!$A$3:$D$10893,2,FALSE),"")))))</f>
        <v>Rede de luz, incl. padrão entrada de energia trifás., cabo de ligação até barracões, quadro de distrib., disj. e chave de força (quando necessário), cons. 20m entre padrão entrada e QDG, conf. projeto (1 utilização)</v>
      </c>
      <c r="E11" s="538" t="str">
        <f>IF(B11="","",IF(C11="DER-ES",VLOOKUP(B11,DER!$A$1:$E$10998,3,FALSE),IF(C11="SINAPI",VLOOKUP(B11,SINAPI!$A$1:$D$10979,3,FALSE),IF(C11="IOPES",VLOOKUP(B11,IOPES!$A$1:$D$10903,3,FALSE),IF(C11="COMP",VLOOKUP(B11,COMP!$A$1:$D$10893,3,FALSE))))))</f>
        <v>m</v>
      </c>
      <c r="F11" s="539">
        <f>VLOOKUP(A11,'Memorial de Cálculo'!$A$9:$Q$11385,17,FALSE)</f>
        <v>20</v>
      </c>
      <c r="G11" s="540">
        <f t="shared" si="3"/>
        <v>434.89</v>
      </c>
      <c r="H11" s="540">
        <f t="shared" si="4"/>
        <v>8697.7999999999993</v>
      </c>
      <c r="I11" s="211"/>
      <c r="J11" s="245">
        <f>IF(B11="","",IF(C11="DER-ES",IF(OR(B11&lt;60000,B11&gt;60025),VLOOKUP(B11,DER!$A$1:$E$10998,4,FALSE),VLOOKUP(B11,DER!$A$1:$H$9998,6,FALSE)*N11+VLOOKUP(B11,DER!$A$1:$H$9998,7,FALSE)*O11)+VLOOKUP(B11,DER!$A$1:$H$9998,8,FALSE),IF(C11="SINAPI",VLOOKUP(B11,SINAPI!$A$1:$E$10979,4,FALSE),IF(C11="IOPES",VLOOKUP(B11,IOPES!$A$1:$D$10903,4,FALSE),IF(C11="COMP",VLOOKUP(B11,COMP!$A$1:$D$10893,4,FALSE))))))</f>
        <v>447.82</v>
      </c>
      <c r="K11" s="246">
        <f>IF(B11="","",IF(C11="DER-ES",IF(OR(B11&lt;60000,B11&gt;60025),DER!$D$2/100,0),IF(C11="SINAPI",SINAPI!$C$2/100,IF(C11="IOPES",IOPES!$A$2/100,IF(C11="COMP",COMP!$C$2/100,"Preencher BDI!")))))</f>
        <v>0.309</v>
      </c>
      <c r="L11" s="247">
        <f t="shared" si="5"/>
        <v>342.10847975553861</v>
      </c>
      <c r="N11" s="249"/>
      <c r="O11" s="249"/>
      <c r="P11" s="250"/>
      <c r="Q11" s="247"/>
    </row>
    <row r="12" spans="1:17" s="219" customFormat="1" ht="25.5" x14ac:dyDescent="0.2">
      <c r="A12" s="241" t="s">
        <v>3681</v>
      </c>
      <c r="B12" s="332">
        <v>20714</v>
      </c>
      <c r="C12" s="331" t="s">
        <v>3200</v>
      </c>
      <c r="D12" s="216" t="str">
        <f>IF(B12="","",IF(C12="DER-ES",IF(OR(B12&lt;60000,B12&gt;60025),VLOOKUP(B12,DER!$A$1:$E$10998,2,FALSE),VLOOKUP(B12,DER!$A$1:$E$10998,2,FALSE)&amp;" (DMT="&amp;VLOOKUP(B12,DER!$A$1:$E$10998,4,FALSE)&amp;") (XP="&amp;ROUND((N12),2)&amp;"km; XR="&amp;ROUND((O12),2)&amp;"km)"),IF(C12="SINAPI",VLOOKUP(B12,SINAPI!$A$3:$D$10979,2,FALSE),IF(C12="IOPES",VLOOKUP(B12,IOPES!$A$3:$D$10903,2,FALSE),IF(C12="COMP",VLOOKUP(B12,COMP!$A$3:$D$10893,2,FALSE),"")))))</f>
        <v>Rede de esgoto, contendo fossa e filtro, inclusive tubos e conexões de ligação entre caixas, considerando distância de 25m, conforme projeto (1 utilização)</v>
      </c>
      <c r="E12" s="177" t="str">
        <f>IF(B12="","",IF(C12="DER-ES",VLOOKUP(B12,DER!$A$1:$E$10998,3,FALSE),IF(C12="SINAPI",VLOOKUP(B12,SINAPI!$A$1:$D$10979,3,FALSE),IF(C12="IOPES",VLOOKUP(B12,IOPES!$A$1:$D$10903,3,FALSE),IF(C12="COMP",VLOOKUP(B12,COMP!$A$1:$D$10893,3,FALSE))))))</f>
        <v>m</v>
      </c>
      <c r="F12" s="242">
        <f>VLOOKUP(A12,'Memorial de Cálculo'!$A$9:$Q$11385,17,FALSE)</f>
        <v>25</v>
      </c>
      <c r="G12" s="540">
        <f t="shared" si="3"/>
        <v>300.48</v>
      </c>
      <c r="H12" s="540">
        <f t="shared" si="4"/>
        <v>7512</v>
      </c>
      <c r="I12" s="211"/>
      <c r="J12" s="245">
        <f>IF(B12="","",IF(C12="DER-ES",IF(OR(B12&lt;60000,B12&gt;60025),VLOOKUP(B12,DER!$A$1:$E$10998,4,FALSE),VLOOKUP(B12,DER!$A$1:$H$9998,6,FALSE)*N12+VLOOKUP(B12,DER!$A$1:$H$9998,7,FALSE)*O12)+VLOOKUP(B12,DER!$A$1:$H$9998,8,FALSE),IF(C12="SINAPI",VLOOKUP(B12,SINAPI!$A$1:$E$10979,4,FALSE),IF(C12="IOPES",VLOOKUP(B12,IOPES!$A$1:$D$10903,4,FALSE),IF(C12="COMP",VLOOKUP(B12,COMP!$A$1:$D$10893,4,FALSE))))))</f>
        <v>309.41000000000003</v>
      </c>
      <c r="K12" s="246">
        <f>IF(B12="","",IF(C12="DER-ES",IF(OR(B12&lt;60000,B12&gt;60025),DER!$D$2/100,0),IF(C12="SINAPI",SINAPI!$C$2/100,IF(C12="IOPES",IOPES!$A$2/100,IF(C12="COMP",COMP!$C$2/100,"Preencher BDI!")))))</f>
        <v>0.309</v>
      </c>
      <c r="L12" s="247">
        <f t="shared" si="5"/>
        <v>236.37127578304052</v>
      </c>
      <c r="N12" s="249"/>
      <c r="O12" s="249"/>
      <c r="P12" s="250"/>
      <c r="Q12" s="247"/>
    </row>
    <row r="13" spans="1:17" s="219" customFormat="1" ht="25.5" x14ac:dyDescent="0.2">
      <c r="A13" s="241" t="s">
        <v>3682</v>
      </c>
      <c r="B13" s="251">
        <v>41029</v>
      </c>
      <c r="C13" s="177" t="s">
        <v>2958</v>
      </c>
      <c r="D13" s="537" t="str">
        <f>IF(B13="","",IF(C13="DER-ES",IF(OR(B13&lt;60000,B13&gt;60025),VLOOKUP(B13,DER!$A$1:$E$10998,2,FALSE),VLOOKUP(B13,DER!$A$1:$E$10998,2,FALSE)&amp;" (DMT="&amp;VLOOKUP(B13,DER!$A$1:$E$10998,4,FALSE)&amp;") (XP="&amp;ROUND((N13),2)&amp;"km; XR="&amp;ROUND((O13),2)&amp;"km)"),IF(C13="SINAPI",VLOOKUP(B13,SINAPI!$A$3:$D$10979,2,FALSE),IF(C13="IOPES",VLOOKUP(B13,IOPES!$A$3:$D$10903,2,FALSE),IF(C13="COMP",VLOOKUP(B13,COMP!$A$3:$D$10893,2,FALSE),"")))))</f>
        <v>Tapume de vedação e proteção, executado com chapas de compensado resinado com 6mm de espessura, exclusive pintura</v>
      </c>
      <c r="E13" s="538" t="str">
        <f>IF(B13="","",IF(C13="DER-ES",VLOOKUP(B13,DER!$A$1:$E$10998,3,FALSE),IF(C13="SINAPI",VLOOKUP(B13,SINAPI!$A$1:$D$10979,3,FALSE),IF(C13="IOPES",VLOOKUP(B13,IOPES!$A$1:$D$10903,3,FALSE),IF(C13="COMP",VLOOKUP(B13,COMP!$A$1:$D$10893,3,FALSE))))))</f>
        <v>M2</v>
      </c>
      <c r="F13" s="242">
        <f>VLOOKUP(A13,'Memorial de Cálculo'!$A$9:$Q$11385,17,FALSE)</f>
        <v>2302</v>
      </c>
      <c r="G13" s="540">
        <f t="shared" si="3"/>
        <v>37.270000000000003</v>
      </c>
      <c r="H13" s="540">
        <f t="shared" si="4"/>
        <v>85795.54</v>
      </c>
      <c r="I13" s="267"/>
      <c r="J13" s="245">
        <f>IF(B13="","",IF(C13="DER-ES",IF(OR(B13&lt;60000,B13&gt;60025),VLOOKUP(B13,DER!$A$1:$E$10998,4,FALSE),VLOOKUP(B13,DER!$A$1:$H$9998,6,FALSE)*N13+VLOOKUP(B13,DER!$A$1:$H$9998,7,FALSE)*O13)+VLOOKUP(B13,DER!$A$1:$H$9998,8,FALSE),IF(C13="SINAPI",VLOOKUP(B13,SINAPI!$A$1:$E$10979,4,FALSE),IF(C13="IOPES",VLOOKUP(B13,IOPES!$A$1:$D$10903,4,FALSE),IF(C13="COMP",VLOOKUP(B13,COMP!$A$1:$D$10893,4,FALSE))))))</f>
        <v>38.01</v>
      </c>
      <c r="K13" s="246">
        <f>IF(B13="","",IF(C13="DER-ES",IF(OR(B13&lt;60000,B13&gt;60025),DER!$D$2/100,0),IF(C13="SINAPI",SINAPI!$C$2/100,IF(C13="IOPES",IOPES!$A$2/100,IF(C13="COMP",COMP!$C$2/100,"Preencher BDI!")))))</f>
        <v>0.29630000000000001</v>
      </c>
      <c r="L13" s="247">
        <f t="shared" si="5"/>
        <v>29.321916223096505</v>
      </c>
      <c r="N13" s="249"/>
      <c r="O13" s="249"/>
      <c r="P13" s="250"/>
      <c r="Q13" s="247"/>
    </row>
    <row r="14" spans="1:17" s="219" customFormat="1" ht="25.5" x14ac:dyDescent="0.2">
      <c r="A14" s="241" t="s">
        <v>3683</v>
      </c>
      <c r="B14" s="332">
        <v>78472</v>
      </c>
      <c r="C14" s="331" t="s">
        <v>2886</v>
      </c>
      <c r="D14" s="216" t="str">
        <f>IF(B14="","",IF(C14="DER-ES",IF(OR(B14&lt;60000,B14&gt;60025),VLOOKUP(B14,DER!$A$1:$E$10998,2,FALSE),VLOOKUP(B14,DER!$A$1:$E$10998,2,FALSE)&amp;" (DMT="&amp;VLOOKUP(B14,DER!$A$1:$E$10998,4,FALSE)&amp;") (XP="&amp;ROUND((N14),2)&amp;"km; XR="&amp;ROUND((O14),2)&amp;"km)"),IF(C14="SINAPI",VLOOKUP(B14,SINAPI!$A$3:$D$10979,2,FALSE),IF(C14="IOPES",VLOOKUP(B14,IOPES!$A$3:$D$10903,2,FALSE),IF(C14="COMP",VLOOKUP(B14,COMP!$A$3:$D$10893,2,FALSE),"")))))</f>
        <v>SERVICOS TOPOGRAFICOS PARA PAVIMENTACAO, INCLUSIVE NOTA DE SERVICOS, ACOMPANHAMENTO E GREIDE</v>
      </c>
      <c r="E14" s="177" t="str">
        <f>IF(B14="","",IF(C14="DER-ES",VLOOKUP(B14,DER!$A$1:$E$10998,3,FALSE),IF(C14="SINAPI",VLOOKUP(B14,SINAPI!$A$1:$D$10979,3,FALSE),IF(C14="IOPES",VLOOKUP(B14,IOPES!$A$1:$D$10903,3,FALSE),IF(C14="COMP",VLOOKUP(B14,COMP!$A$1:$D$10893,3,FALSE))))))</f>
        <v>M2</v>
      </c>
      <c r="F14" s="242">
        <f>VLOOKUP(A14,'Memorial de Cálculo'!$A$9:$Q$11385,17,FALSE)</f>
        <v>9558</v>
      </c>
      <c r="G14" s="243">
        <f t="shared" ref="G14" si="6">ROUND(L14*(1+F$5),2)</f>
        <v>0.42</v>
      </c>
      <c r="H14" s="243">
        <f t="shared" ref="H14" si="7">+TRUNC(F14*G14,2)</f>
        <v>4014.36</v>
      </c>
      <c r="I14" s="211"/>
      <c r="J14" s="245">
        <f>IF(B14="","",IF(C14="DER-ES",IF(OR(B14&lt;60000,B14&gt;60025),VLOOKUP(B14,DER!$A$1:$E$10998,4,FALSE),VLOOKUP(B14,DER!$A$1:$H$9998,6,FALSE)*N14+VLOOKUP(B14,DER!$A$1:$H$9998,7,FALSE)*O14)+VLOOKUP(B14,DER!$A$1:$H$9998,8,FALSE),IF(C14="SINAPI",VLOOKUP(B14,SINAPI!$A$1:$E$10979,4,FALSE),IF(C14="IOPES",VLOOKUP(B14,IOPES!$A$1:$D$10903,4,FALSE),IF(C14="COMP",VLOOKUP(B14,COMP!$A$1:$D$10893,4,FALSE))))))</f>
        <v>0.33</v>
      </c>
      <c r="K14" s="246">
        <f>IF(B14="","",IF(C14="DER-ES",IF(OR(B14&lt;60000,B14&gt;60025),DER!$D$2/100,0),IF(C14="SINAPI",SINAPI!$C$2/100,IF(C14="IOPES",IOPES!$A$2/100,IF(C14="COMP",COMP!$C$2/100,"Preencher BDI!")))))</f>
        <v>0</v>
      </c>
      <c r="L14" s="247">
        <f t="shared" ref="L14" si="8">IF(J14="","",(J14/(1+K14)))</f>
        <v>0.33</v>
      </c>
      <c r="M14" s="248"/>
      <c r="N14" s="249"/>
      <c r="O14" s="249"/>
      <c r="P14" s="250"/>
      <c r="Q14" s="247"/>
    </row>
    <row r="15" spans="1:17" s="219" customFormat="1" x14ac:dyDescent="0.2">
      <c r="A15" s="241" t="s">
        <v>3684</v>
      </c>
      <c r="B15" s="241" t="s">
        <v>4202</v>
      </c>
      <c r="C15" s="177" t="s">
        <v>2886</v>
      </c>
      <c r="D15" s="216" t="str">
        <f>IF(B15="","",IF(C15="DER-ES",IF(OR(B15&lt;60000,B15&gt;60025),VLOOKUP(B15,DER!$A$1:$E$10998,2,FALSE),VLOOKUP(B15,DER!$A$1:$E$10998,2,FALSE)&amp;" (DMT="&amp;VLOOKUP(B15,DER!$A$1:$E$10998,4,FALSE)&amp;") (XP="&amp;ROUND((N15),2)&amp;"km; XR="&amp;ROUND((O15),2)&amp;"km)"),IF(C15="SINAPI",VLOOKUP(B15,SINAPI!$A$3:$D$10979,2,FALSE),IF(C15="IOPES",VLOOKUP(B15,IOPES!$A$3:$D$10903,2,FALSE),IF(C15="COMP",VLOOKUP(B15,COMP!$A$3:$D$10893,2,FALSE),"")))))</f>
        <v>PLACA DE OBRA EM CHAPA DE ACO GALVANIZADO</v>
      </c>
      <c r="E15" s="177" t="str">
        <f>IF(B15="","",IF(C15="DER-ES",VLOOKUP(B15,DER!$A$1:$E$10998,3,FALSE),IF(C15="SINAPI",VLOOKUP(B15,SINAPI!$A$1:$D$10979,3,FALSE),IF(C15="IOPES",VLOOKUP(B15,IOPES!$A$1:$D$10903,3,FALSE),IF(C15="COMP",VLOOKUP(B15,COMP!$A$1:$D$10893,3,FALSE))))))</f>
        <v>M2</v>
      </c>
      <c r="F15" s="242">
        <f>VLOOKUP(A15,'Memorial de Cálculo'!$A$9:$Q$11385,17,FALSE)</f>
        <v>16</v>
      </c>
      <c r="G15" s="243">
        <f>ROUND(L15*(1+F$5),2)</f>
        <v>347.23</v>
      </c>
      <c r="H15" s="243">
        <f t="shared" ref="H15" si="9">+TRUNC(F15*G15,2)</f>
        <v>5555.68</v>
      </c>
      <c r="I15" s="211"/>
      <c r="J15" s="245">
        <f>IF(B15="","",IF(C15="DER-ES",IF(OR(B15&lt;60000,B15&gt;60025),VLOOKUP(B15,DER!$A$1:$E$10998,4,FALSE),VLOOKUP(B15,DER!$A$1:$H$9998,6,FALSE)*N15+VLOOKUP(B15,DER!$A$1:$H$9998,7,FALSE)*O15)+VLOOKUP(B15,DER!$A$1:$H$9998,8,FALSE),IF(C15="SINAPI",VLOOKUP(B15,SINAPI!$A$1:$E$10979,4,FALSE),IF(C15="IOPES",VLOOKUP(B15,IOPES!$A$1:$D$10903,4,FALSE),IF(C15="COMP",VLOOKUP(B15,COMP!$A$1:$D$10893,4,FALSE))))))</f>
        <v>273.14999999999998</v>
      </c>
      <c r="K15" s="246">
        <f>IF(B15="","",IF(C15="DER-ES",IF(OR(B15&lt;60000,B15&gt;60025),DER!$D$2/100,0),IF(C15="SINAPI",SINAPI!$C$2/100,IF(C15="IOPES",IOPES!$A$2/100,IF(C15="COMP",COMP!$C$2/100,"Preencher BDI!")))))</f>
        <v>0</v>
      </c>
      <c r="L15" s="247">
        <f t="shared" ref="L15" si="10">IF(J15="","",(J15/(1+K15)))</f>
        <v>273.14999999999998</v>
      </c>
      <c r="M15" s="248"/>
      <c r="N15" s="249"/>
      <c r="O15" s="249"/>
      <c r="P15" s="250"/>
      <c r="Q15" s="247"/>
    </row>
    <row r="16" spans="1:17" s="219" customFormat="1" x14ac:dyDescent="0.2">
      <c r="A16" s="241" t="s">
        <v>3685</v>
      </c>
      <c r="B16" s="251">
        <v>10848</v>
      </c>
      <c r="C16" s="177" t="s">
        <v>2886</v>
      </c>
      <c r="D16" s="216" t="str">
        <f>IF(B16="","",IF(C16="DER-ES",IF(OR(B16&lt;60000,B16&gt;60025),VLOOKUP(B16,DER!$A$1:$E$10998,2,FALSE),VLOOKUP(B16,DER!$A$1:$E$10998,2,FALSE)&amp;" (DMT="&amp;VLOOKUP(B16,DER!$A$1:$E$10998,4,FALSE)&amp;") (XP="&amp;ROUND((N16),2)&amp;"km; XR="&amp;ROUND((O16),2)&amp;"km)"),IF(C16="SINAPI",VLOOKUP(B16,SINAPI!$A$3:$D$10979,2,FALSE),IF(C16="IOPES",VLOOKUP(B16,IOPES!$A$3:$D$10903,2,FALSE),IF(C16="COMP",VLOOKUP(B16,COMP!$A$3:$D$10893,2,FALSE),"")))))</f>
        <v>PLACA DE INAUGURACAO METALICA, *40* CM X *60* CM</v>
      </c>
      <c r="E16" s="177" t="str">
        <f>IF(B16="","",IF(C16="DER-ES",VLOOKUP(B16,DER!$A$1:$E$10998,3,FALSE),IF(C16="SINAPI",VLOOKUP(B16,SINAPI!$A$1:$D$10979,3,FALSE),IF(C16="IOPES",VLOOKUP(B16,IOPES!$A$1:$D$10903,3,FALSE),IF(C16="COMP",VLOOKUP(B16,COMP!$A$1:$D$10893,3,FALSE))))))</f>
        <v xml:space="preserve">UN    </v>
      </c>
      <c r="F16" s="242">
        <f>VLOOKUP(A16,'Memorial de Cálculo'!$A$9:$Q$11385,17,FALSE)</f>
        <v>1</v>
      </c>
      <c r="G16" s="243">
        <f>ROUND(L16*(1+F$5),2)</f>
        <v>689.88</v>
      </c>
      <c r="H16" s="243">
        <f t="shared" ref="H16" si="11">+TRUNC(F16*G16,2)</f>
        <v>689.88</v>
      </c>
      <c r="I16" s="211"/>
      <c r="J16" s="245">
        <f>IF(B16="","",IF(C16="DER-ES",IF(OR(B16&lt;60000,B16&gt;60025),VLOOKUP(B16,DER!$A$1:$E$10998,4,FALSE),VLOOKUP(B16,DER!$A$1:$H$9998,6,FALSE)*N16+VLOOKUP(B16,DER!$A$1:$H$9998,7,FALSE)*O16)+VLOOKUP(B16,DER!$A$1:$H$9998,8,FALSE),IF(C16="SINAPI",VLOOKUP(B16,SINAPI!$A$1:$E$10979,4,FALSE),IF(C16="IOPES",VLOOKUP(B16,IOPES!$A$1:$D$10903,4,FALSE),IF(C16="COMP",VLOOKUP(B16,COMP!$A$1:$D$10893,4,FALSE))))))</f>
        <v>542.70000000000005</v>
      </c>
      <c r="K16" s="246">
        <f>IF(B16="","",IF(C16="DER-ES",IF(OR(B16&lt;60000,B16&gt;60025),DER!$D$2/100,0),IF(C16="SINAPI",SINAPI!$C$2/100,IF(C16="IOPES",IOPES!$A$2/100,IF(C16="COMP",COMP!$C$2/100,"Preencher BDI!")))))</f>
        <v>0</v>
      </c>
      <c r="L16" s="247">
        <f t="shared" ref="L16" si="12">IF(J16="","",(J16/(1+K16)))</f>
        <v>542.70000000000005</v>
      </c>
      <c r="M16" s="248"/>
      <c r="N16" s="249"/>
      <c r="O16" s="249"/>
      <c r="P16" s="250"/>
      <c r="Q16" s="247"/>
    </row>
    <row r="17" spans="1:17" s="219" customFormat="1" ht="31.5" customHeight="1" x14ac:dyDescent="0.2">
      <c r="A17" s="241" t="s">
        <v>3686</v>
      </c>
      <c r="B17" s="332">
        <v>10779</v>
      </c>
      <c r="C17" s="331" t="s">
        <v>2886</v>
      </c>
      <c r="D17" s="216" t="str">
        <f>IF(B17="","",IF(C17="DER-ES",IF(OR(B17&lt;60000,B17&gt;60025),VLOOKUP(B17,DER!$A$1:$E$10998,2,FALSE),VLOOKUP(B17,DER!$A$1:$E$10998,2,FALSE)&amp;" (DMT="&amp;VLOOKUP(B17,DER!$A$1:$E$10998,4,FALSE)&amp;") (XP="&amp;ROUND((N17),2)&amp;"km; XR="&amp;ROUND((O17),2)&amp;"km)"),IF(C17="SINAPI",VLOOKUP(B17,SINAPI!$A$3:$D$10979,2,FALSE),IF(C17="IOPES",VLOOKUP(B17,IOPES!$A$3:$D$10903,2,FALSE),IF(C17="COMP",VLOOKUP(B17,COMP!$A$3:$D$10893,2,FALSE),"")))))</f>
        <v>LOCACAO DE CONTAINER 2,30 X 4,30 M, ALT. 2,50 M, P/ SANITARIO, C/ 5 BACIAS, 1 LAVATORIO E 4 MICTORIOS</v>
      </c>
      <c r="E17" s="177" t="str">
        <f>IF(B17="","",IF(C17="DER-ES",VLOOKUP(B17,DER!$A$1:$E$10998,3,FALSE),IF(C17="SINAPI",VLOOKUP(B17,SINAPI!$A$1:$D$10979,3,FALSE),IF(C17="IOPES",VLOOKUP(B17,IOPES!$A$1:$D$10903,3,FALSE),IF(C17="COMP",VLOOKUP(B17,COMP!$A$1:$D$10893,3,FALSE))))))</f>
        <v xml:space="preserve">MES   </v>
      </c>
      <c r="F17" s="242">
        <f>VLOOKUP(A17,'Memorial de Cálculo'!$A$9:$Q$11385,17,FALSE)</f>
        <v>16</v>
      </c>
      <c r="G17" s="243">
        <f>ROUND(L17*(1+F$5),2)</f>
        <v>802.45</v>
      </c>
      <c r="H17" s="243">
        <f t="shared" ref="H17" si="13">+TRUNC(F17*G17,2)</f>
        <v>12839.2</v>
      </c>
      <c r="I17" s="211"/>
      <c r="J17" s="245">
        <f>IF(B17="","",IF(C17="DER-ES",IF(OR(B17&lt;60000,B17&gt;60025),VLOOKUP(B17,DER!$A$1:$E$10998,4,FALSE),VLOOKUP(B17,DER!$A$1:$H$9998,6,FALSE)*N17+VLOOKUP(B17,DER!$A$1:$H$9998,7,FALSE)*O17)+VLOOKUP(B17,DER!$A$1:$H$9998,8,FALSE),IF(C17="SINAPI",VLOOKUP(B17,SINAPI!$A$1:$E$10979,4,FALSE),IF(C17="IOPES",VLOOKUP(B17,IOPES!$A$1:$D$10903,4,FALSE),IF(C17="COMP",VLOOKUP(B17,COMP!$A$1:$D$10893,4,FALSE))))))</f>
        <v>631.25</v>
      </c>
      <c r="K17" s="246">
        <f>IF(B17="","",IF(C17="DER-ES",IF(OR(B17&lt;60000,B17&gt;60025),DER!$D$2/100,0),IF(C17="SINAPI",SINAPI!$C$2/100,IF(C17="IOPES",IOPES!$A$2/100,IF(C17="COMP",COMP!$C$2/100,"Preencher BDI!")))))</f>
        <v>0</v>
      </c>
      <c r="L17" s="247">
        <f t="shared" ref="L17" si="14">IF(J17="","",(J17/(1+K17)))</f>
        <v>631.25</v>
      </c>
      <c r="M17" s="248"/>
      <c r="N17" s="249"/>
      <c r="O17" s="249"/>
      <c r="P17" s="250"/>
      <c r="Q17" s="247"/>
    </row>
    <row r="18" spans="1:17" s="219" customFormat="1" ht="31.5" customHeight="1" x14ac:dyDescent="0.2">
      <c r="A18" s="241" t="s">
        <v>3687</v>
      </c>
      <c r="B18" s="332">
        <v>41495</v>
      </c>
      <c r="C18" s="331" t="s">
        <v>2958</v>
      </c>
      <c r="D18" s="216" t="str">
        <f>IF(B18="","",IF(C18="DER-ES",IF(OR(B18&lt;60000,B18&gt;60025),VLOOKUP(B18,DER!$A$1:$E$10998,2,FALSE),VLOOKUP(B18,DER!$A$1:$E$10998,2,FALSE)&amp;" (DMT="&amp;VLOOKUP(B18,DER!$A$1:$E$10998,4,FALSE)&amp;") (XP="&amp;ROUND((N18),2)&amp;"km; XR="&amp;ROUND((O18),2)&amp;"km)"),IF(C18="SINAPI",VLOOKUP(B18,SINAPI!$A$3:$D$10979,2,FALSE),IF(C18="IOPES",VLOOKUP(B18,IOPES!$A$3:$D$10903,2,FALSE),IF(C18="COMP",VLOOKUP(B18,COMP!$A$3:$D$10893,2,FALSE),"")))))</f>
        <v>Mobilização e desmobilização de container até 50 km</v>
      </c>
      <c r="E18" s="177" t="str">
        <f>IF(B18="","",IF(C18="DER-ES",VLOOKUP(B18,DER!$A$1:$E$10998,3,FALSE),IF(C18="SINAPI",VLOOKUP(B18,SINAPI!$A$1:$D$10979,3,FALSE),IF(C18="IOPES",VLOOKUP(B18,IOPES!$A$1:$D$10903,3,FALSE),IF(C18="COMP",VLOOKUP(B18,COMP!$A$1:$D$10893,3,FALSE))))))</f>
        <v>Ud</v>
      </c>
      <c r="F18" s="242">
        <f>VLOOKUP(A18,'Memorial de Cálculo'!$A$9:$Q$11385,17,FALSE)</f>
        <v>4</v>
      </c>
      <c r="G18" s="243">
        <f>ROUND(L18*(1+F$5),2)</f>
        <v>959.32</v>
      </c>
      <c r="H18" s="243">
        <f t="shared" ref="H18" si="15">+TRUNC(F18*G18,2)</f>
        <v>3837.28</v>
      </c>
      <c r="I18" s="211"/>
      <c r="J18" s="245">
        <f>IF(B18="","",IF(C18="DER-ES",IF(OR(B18&lt;60000,B18&gt;60025),VLOOKUP(B18,DER!$A$1:$E$10998,4,FALSE),VLOOKUP(B18,DER!$A$1:$H$9998,6,FALSE)*N18+VLOOKUP(B18,DER!$A$1:$H$9998,7,FALSE)*O18)+VLOOKUP(B18,DER!$A$1:$H$9998,8,FALSE),IF(C18="SINAPI",VLOOKUP(B18,SINAPI!$A$1:$E$10979,4,FALSE),IF(C18="IOPES",VLOOKUP(B18,IOPES!$A$1:$D$10903,4,FALSE),IF(C18="COMP",VLOOKUP(B18,COMP!$A$1:$D$10893,4,FALSE))))))</f>
        <v>978.26</v>
      </c>
      <c r="K18" s="246">
        <f>IF(B18="","",IF(C18="DER-ES",IF(OR(B18&lt;60000,B18&gt;60025),DER!$D$2/100,0),IF(C18="SINAPI",SINAPI!$C$2/100,IF(C18="IOPES",IOPES!$A$2/100,IF(C18="COMP",COMP!$C$2/100,"Preencher BDI!")))))</f>
        <v>0.29630000000000001</v>
      </c>
      <c r="L18" s="247">
        <f t="shared" ref="L18" si="16">IF(J18="","",(J18/(1+K18)))</f>
        <v>754.65555812697676</v>
      </c>
      <c r="M18" s="248"/>
      <c r="N18" s="249"/>
      <c r="O18" s="249"/>
      <c r="P18" s="250"/>
      <c r="Q18" s="247"/>
    </row>
    <row r="19" spans="1:17" s="219" customFormat="1" x14ac:dyDescent="0.2">
      <c r="A19" s="251"/>
      <c r="B19" s="259"/>
      <c r="C19" s="260"/>
      <c r="D19" s="261" t="str">
        <f>"SUB-TOTAL - "&amp;LEFT(A15,2)</f>
        <v>SUB-TOTAL - 01</v>
      </c>
      <c r="E19" s="260"/>
      <c r="F19" s="242"/>
      <c r="G19" s="243"/>
      <c r="H19" s="263">
        <f>SUM(H9:H18)</f>
        <v>135859.85</v>
      </c>
      <c r="I19" s="272"/>
      <c r="J19" s="245" t="str">
        <f>IF(B19="","",IF(C19="DER-ES",IF(OR(B19&lt;60000,B19&gt;60025),VLOOKUP(B19,DER!$A$1:$E$10998,4,FALSE),VLOOKUP(B19,DER!$A$1:$H$9998,6,FALSE)*N19+VLOOKUP(B19,DER!$A$1:$H$9998,7,FALSE)*O19)+VLOOKUP(B19,DER!$A$1:$H$9998,8,FALSE),IF(C19="SINAPI",VLOOKUP(B19,SINAPI!$A$1:$E$10979,4,FALSE),IF(C19="IOPES",VLOOKUP(B19,IOPES!$A$1:$D$10903,4,FALSE),IF(C19="COMP",VLOOKUP(B19,COMP!$A$1:$D$10893,4,FALSE))))))</f>
        <v/>
      </c>
      <c r="K19" s="246" t="str">
        <f>IF(B19="","",IF(C19="DER-ES",IF(OR(B19&lt;60000,B19&gt;60025),DER!$D$2/100,0),IF(C19="SINAPI",SINAPI!$C$2/100,IF(C19="IOPES",IOPES!$A$2/100,IF(C19="COMP",COMP!$C$2/100,"Preencher BDI!")))))</f>
        <v/>
      </c>
      <c r="L19" s="247" t="str">
        <f t="shared" si="0"/>
        <v/>
      </c>
      <c r="M19" s="248"/>
      <c r="N19" s="249"/>
      <c r="O19" s="249"/>
      <c r="P19" s="250"/>
      <c r="Q19" s="247"/>
    </row>
    <row r="20" spans="1:17" s="219" customFormat="1" x14ac:dyDescent="0.2">
      <c r="A20" s="251"/>
      <c r="B20" s="241"/>
      <c r="C20" s="177"/>
      <c r="D20" s="216"/>
      <c r="E20" s="177"/>
      <c r="F20" s="242"/>
      <c r="G20" s="243"/>
      <c r="H20" s="243"/>
      <c r="I20" s="272"/>
      <c r="J20" s="245" t="str">
        <f>IF(B20="","",IF(C20="DER-ES",IF(OR(B20&lt;60000,B20&gt;60025),VLOOKUP(B20,DER!$A$1:$E$10998,4,FALSE),VLOOKUP(B20,DER!$A$1:$H$9998,6,FALSE)*N20+VLOOKUP(B20,DER!$A$1:$H$9998,7,FALSE)*O20)+VLOOKUP(B20,DER!$A$1:$H$9998,8,FALSE),IF(C20="SINAPI",VLOOKUP(B20,SINAPI!$A$1:$E$10979,4,FALSE),IF(C20="IOPES",VLOOKUP(B20,IOPES!$A$1:$D$10903,4,FALSE),IF(C20="COMP",VLOOKUP(B20,COMP!$A$1:$D$10893,4,FALSE))))))</f>
        <v/>
      </c>
      <c r="K20" s="246" t="str">
        <f>IF(B20="","",IF(C20="DER-ES",IF(OR(B20&lt;60000,B20&gt;60025),DER!$D$2/100,0),IF(C20="SINAPI",SINAPI!$C$2/100,IF(C20="IOPES",IOPES!$A$2/100,IF(C20="COMP",COMP!$C$2/100,"Preencher BDI!")))))</f>
        <v/>
      </c>
      <c r="L20" s="247" t="str">
        <f t="shared" si="0"/>
        <v/>
      </c>
      <c r="M20" s="273"/>
      <c r="N20" s="249"/>
      <c r="O20" s="249"/>
      <c r="P20" s="250"/>
      <c r="Q20" s="247"/>
    </row>
    <row r="21" spans="1:17" x14ac:dyDescent="0.2">
      <c r="A21" s="137" t="s">
        <v>31</v>
      </c>
      <c r="B21" s="137"/>
      <c r="C21" s="138"/>
      <c r="D21" s="139" t="s">
        <v>3763</v>
      </c>
      <c r="E21" s="138" t="str">
        <f>IF(B21="","",IF(C21="DER-ES",VLOOKUP(B21,DER!$A$1:$E$4998,3,FALSE),IF(C21="CESAN",VLOOKUP(B21,CESAN!$A$1:$E$5000,3,FALSE),IF(C21="IOPES",VLOOKUP(B21,IOPES!$A$1:$D$4903,3,FALSE),IF(C21="COMP",VLOOKUP(B21,COMP!$A$1:$D$4927,3,FALSE))))))</f>
        <v/>
      </c>
      <c r="F21" s="140"/>
      <c r="G21" s="141"/>
      <c r="H21" s="142"/>
      <c r="I21" s="24"/>
      <c r="J21" s="245" t="str">
        <f>IF(B21="","",IF(C21="DER-ES",IF(OR(B21&lt;60000,B21&gt;60025),VLOOKUP(B21,DER!$A$1:$E$10998,4,FALSE),VLOOKUP(B21,DER!$A$1:$H$9998,6,FALSE)*N21+VLOOKUP(B21,DER!$A$1:$H$9998,7,FALSE)*O21)+VLOOKUP(B21,DER!$A$1:$H$9998,8,FALSE),IF(C21="SINAPI",VLOOKUP(B21,SINAPI!$A$1:$E$10979,4,FALSE),IF(C21="IOPES",VLOOKUP(B21,IOPES!$A$1:$D$10903,4,FALSE),IF(C21="COMP",VLOOKUP(B21,COMP!$A$1:$D$10893,4,FALSE))))))</f>
        <v/>
      </c>
      <c r="K21" s="239" t="str">
        <f>IF(B21="","",IF(C21="DER-ES",IF(OR(B21&lt;60000,B21&gt;60025),DER!$D$2/100,0),IF(C21="SINAPI",SINAPI!$C$2/100,IF(C21="IOPES",IOPES!$A$2/100,IF(C21="COMP",COMP!$C$2/100,"Preencher BDI!")))))</f>
        <v/>
      </c>
      <c r="L21" s="95" t="str">
        <f t="shared" ref="L21" si="17">IF(J21="","",(J21/(1+K21)))</f>
        <v/>
      </c>
      <c r="M21" s="32"/>
      <c r="N21" s="129"/>
      <c r="O21" s="129"/>
      <c r="P21" s="130"/>
      <c r="Q21" s="95"/>
    </row>
    <row r="22" spans="1:17" s="219" customFormat="1" x14ac:dyDescent="0.2">
      <c r="A22" s="287" t="s">
        <v>2957</v>
      </c>
      <c r="B22" s="287"/>
      <c r="C22" s="288"/>
      <c r="D22" s="289" t="s">
        <v>15303</v>
      </c>
      <c r="E22" s="288" t="str">
        <f>IF(B22="","",IF(C22="DER-ES",VLOOKUP(B22,DER!$A$1:$E$4998,3,FALSE),IF(C22="CESAN",VLOOKUP(B22,CESAN!$A$1:$E$5000,3,FALSE),IF(C22="IOPES",VLOOKUP(B22,IOPES!$A$1:$D$4903,3,FALSE),IF(C22="COMP",VLOOKUP(B22,COMP!$A$1:$D$4927,3,FALSE))))))</f>
        <v/>
      </c>
      <c r="F22" s="290"/>
      <c r="G22" s="291"/>
      <c r="H22" s="291"/>
      <c r="I22" s="267"/>
      <c r="J22" s="245" t="str">
        <f>IF(B22="","",IF(C22="DER-ES",IF(OR(B22&lt;60000,B22&gt;60025),VLOOKUP(B22,DER!$A$1:$E$10998,4,FALSE),VLOOKUP(B22,DER!$A$1:$H$9998,6,FALSE)*N22+VLOOKUP(B22,DER!$A$1:$H$9998,7,FALSE)*O22)+VLOOKUP(B22,DER!$A$1:$H$9998,8,FALSE),IF(C22="SINAPI",VLOOKUP(B22,SINAPI!$A$1:$E$10979,4,FALSE),IF(C22="IOPES",VLOOKUP(B22,IOPES!$A$1:$D$10903,4,FALSE),IF(C22="COMP",VLOOKUP(B22,COMP!$A$1:$D$10893,4,FALSE))))))</f>
        <v/>
      </c>
      <c r="K22" s="246" t="str">
        <f>IF(B22="","",IF(C22="DER-ES",IF(OR(B22&lt;60000,B22&gt;60025),DER!$D$2/100,0),IF(C22="SINAPI",SINAPI!$C$2/100,IF(C22="IOPES",IOPES!$A$2/100,IF(C22="COMP",COMP!$C$2/100,"Preencher BDI!")))))</f>
        <v/>
      </c>
      <c r="L22" s="247" t="str">
        <f t="shared" si="0"/>
        <v/>
      </c>
      <c r="M22" s="258"/>
      <c r="N22" s="249"/>
      <c r="O22" s="249"/>
      <c r="P22" s="250"/>
      <c r="Q22" s="247"/>
    </row>
    <row r="23" spans="1:17" s="219" customFormat="1" x14ac:dyDescent="0.2">
      <c r="A23" s="251" t="s">
        <v>3703</v>
      </c>
      <c r="B23" s="332">
        <v>10216</v>
      </c>
      <c r="C23" s="331" t="s">
        <v>3200</v>
      </c>
      <c r="D23" s="216" t="str">
        <f>IF(B23="","",IF(C23="DER-ES",IF(OR(B23&lt;60000,B23&gt;60025),VLOOKUP(B23,DER!$A$1:$E$10998,2,FALSE),VLOOKUP(B23,DER!$A$1:$E$10998,2,FALSE)&amp;" (DMT="&amp;VLOOKUP(B23,DER!$A$1:$E$10998,4,FALSE)&amp;") (XP="&amp;ROUND((N23),2)&amp;"km; XR="&amp;ROUND((O23),2)&amp;"km)"),IF(C23="SINAPI",VLOOKUP(B23,SINAPI!$A$3:$D$10979,2,FALSE),IF(C23="IOPES",VLOOKUP(B23,IOPES!$A$3:$D$10903,2,FALSE),IF(C23="COMP",VLOOKUP(B23,COMP!$A$3:$D$10893,2,FALSE),"")))))</f>
        <v>Retirada de meio-fio de concreto</v>
      </c>
      <c r="E23" s="177" t="str">
        <f>IF(B23="","",IF(C23="DER-ES",VLOOKUP(B23,DER!$A$1:$E$10998,3,FALSE),IF(C23="SINAPI",VLOOKUP(B23,SINAPI!$A$1:$D$10979,3,FALSE),IF(C23="IOPES",VLOOKUP(B23,IOPES!$A$1:$D$10903,3,FALSE),IF(C23="COMP",VLOOKUP(B23,COMP!$A$1:$D$10893,3,FALSE))))))</f>
        <v>m</v>
      </c>
      <c r="F23" s="242">
        <f>VLOOKUP(A23,'Memorial de Cálculo'!$A$9:$Q$11385,17,FALSE)</f>
        <v>386.53</v>
      </c>
      <c r="G23" s="243">
        <f t="shared" ref="G23:G24" si="18">ROUND(L23*(1+F$5),2)</f>
        <v>7.78</v>
      </c>
      <c r="H23" s="243">
        <f t="shared" ref="H23:H24" si="19">+TRUNC(F23*G23,2)</f>
        <v>3007.2</v>
      </c>
      <c r="I23" s="211"/>
      <c r="J23" s="245">
        <f>IF(B23="","",IF(C23="DER-ES",IF(OR(B23&lt;60000,B23&gt;60025),VLOOKUP(B23,DER!$A$1:$E$10998,4,FALSE),VLOOKUP(B23,DER!$A$1:$H$9998,6,FALSE)*N23+VLOOKUP(B23,DER!$A$1:$H$9998,7,FALSE)*O23)+VLOOKUP(B23,DER!$A$1:$H$9998,8,FALSE),IF(C23="SINAPI",VLOOKUP(B23,SINAPI!$A$1:$E$10979,4,FALSE),IF(C23="IOPES",VLOOKUP(B23,IOPES!$A$1:$D$10903,4,FALSE),IF(C23="COMP",VLOOKUP(B23,COMP!$A$1:$D$10893,4,FALSE))))))</f>
        <v>8.01</v>
      </c>
      <c r="K23" s="246">
        <f>IF(B23="","",IF(C23="DER-ES",IF(OR(B23&lt;60000,B23&gt;60025),DER!$D$2/100,0),IF(C23="SINAPI",SINAPI!$C$2/100,IF(C23="IOPES",IOPES!$A$2/100,IF(C23="COMP",COMP!$C$2/100,"Preencher BDI!")))))</f>
        <v>0.309</v>
      </c>
      <c r="L23" s="247">
        <f t="shared" si="0"/>
        <v>6.1191749427043547</v>
      </c>
      <c r="M23" s="248"/>
      <c r="N23" s="249"/>
      <c r="O23" s="249"/>
      <c r="P23" s="250"/>
      <c r="Q23" s="247"/>
    </row>
    <row r="24" spans="1:17" s="219" customFormat="1" x14ac:dyDescent="0.2">
      <c r="A24" s="251" t="s">
        <v>3704</v>
      </c>
      <c r="B24" s="251">
        <v>40375</v>
      </c>
      <c r="C24" s="177" t="s">
        <v>2958</v>
      </c>
      <c r="D24" s="216" t="str">
        <f>IF(B24="","",IF(C24="DER-ES",IF(OR(B24&lt;60000,B24&gt;60025),VLOOKUP(B24,DER!$A$1:$E$10998,2,FALSE),VLOOKUP(B24,DER!$A$1:$E$10998,2,FALSE)&amp;" (DMT="&amp;VLOOKUP(B24,DER!$A$1:$E$10998,4,FALSE)&amp;") (XP="&amp;ROUND((N24),2)&amp;"km; XR="&amp;ROUND((O24),2)&amp;"km)"),IF(C24="SINAPI",VLOOKUP(B24,SINAPI!$A$3:$D$10979,2,FALSE),IF(C24="IOPES",VLOOKUP(B24,IOPES!$A$3:$D$10903,2,FALSE),IF(C24="COMP",VLOOKUP(B24,COMP!$A$3:$D$10893,2,FALSE),"")))))</f>
        <v>Demolição mecânica de concreto</v>
      </c>
      <c r="E24" s="177" t="str">
        <f>IF(B24="","",IF(C24="DER-ES",VLOOKUP(B24,DER!$A$1:$E$10998,3,FALSE),IF(C24="SINAPI",VLOOKUP(B24,SINAPI!$A$1:$D$10979,3,FALSE),IF(C24="IOPES",VLOOKUP(B24,IOPES!$A$1:$D$10903,3,FALSE),IF(C24="COMP",VLOOKUP(B24,COMP!$A$1:$D$10893,3,FALSE))))))</f>
        <v>M3</v>
      </c>
      <c r="F24" s="242">
        <f>VLOOKUP(A24,'Memorial de Cálculo'!$A$9:$Q$11385,17,FALSE)</f>
        <v>5.28</v>
      </c>
      <c r="G24" s="243">
        <f t="shared" si="18"/>
        <v>156.46</v>
      </c>
      <c r="H24" s="243">
        <f t="shared" si="19"/>
        <v>826.1</v>
      </c>
      <c r="I24" s="267"/>
      <c r="J24" s="245">
        <f>IF(B24="","",IF(C24="DER-ES",IF(OR(B24&lt;60000,B24&gt;60025),VLOOKUP(B24,DER!$A$1:$E$10998,4,FALSE),VLOOKUP(B24,DER!$A$1:$H$9998,6,FALSE)*N24+VLOOKUP(B24,DER!$A$1:$H$9998,7,FALSE)*O24)+VLOOKUP(B24,DER!$A$1:$H$9998,8,FALSE),IF(C24="SINAPI",VLOOKUP(B24,SINAPI!$A$1:$E$10979,4,FALSE),IF(C24="IOPES",VLOOKUP(B24,IOPES!$A$1:$D$10903,4,FALSE),IF(C24="COMP",VLOOKUP(B24,COMP!$A$1:$D$10893,4,FALSE))))))</f>
        <v>159.55000000000001</v>
      </c>
      <c r="K24" s="246">
        <f>IF(B24="","",IF(C24="DER-ES",IF(OR(B24&lt;60000,B24&gt;60025),DER!$D$2/100,0),IF(C24="SINAPI",SINAPI!$C$2/100,IF(C24="IOPES",IOPES!$A$2/100,IF(C24="COMP",COMP!$C$2/100,"Preencher BDI!")))))</f>
        <v>0.29630000000000001</v>
      </c>
      <c r="L24" s="247">
        <f t="shared" si="0"/>
        <v>123.08107691120884</v>
      </c>
      <c r="N24" s="249"/>
      <c r="O24" s="249"/>
      <c r="P24" s="250"/>
      <c r="Q24" s="247"/>
    </row>
    <row r="25" spans="1:17" s="219" customFormat="1" ht="25.5" x14ac:dyDescent="0.2">
      <c r="A25" s="251" t="s">
        <v>3705</v>
      </c>
      <c r="B25" s="329" t="s">
        <v>9615</v>
      </c>
      <c r="C25" s="177" t="s">
        <v>2886</v>
      </c>
      <c r="D25" s="216" t="str">
        <f>IF(B25="","",IF(C25="DER-ES",IF(OR(B25&lt;60000,B25&gt;60025),VLOOKUP(B25,DER!$A$1:$E$10998,2,FALSE),VLOOKUP(B25,DER!$A$1:$E$10998,2,FALSE)&amp;" (DMT="&amp;VLOOKUP(B25,DER!$A$1:$E$10998,4,FALSE)&amp;") (XP="&amp;ROUND((N25),2)&amp;"km; XR="&amp;ROUND((O25),2)&amp;"km)"),IF(C25="SINAPI",VLOOKUP(B25,SINAPI!$A$3:$D$10979,2,FALSE),IF(C25="IOPES",VLOOKUP(B25,IOPES!$A$3:$D$10903,2,FALSE),IF(C25="COMP",VLOOKUP(B25,COMP!$A$3:$D$10893,2,FALSE),"")))))</f>
        <v>DESMATAMENTO E LIMPEZA MECANIZADA DE TERRENO COM REMOCAO DE CAMADA VEGETAL, UTILIZANDO TRATOR DE ESTEIRAS</v>
      </c>
      <c r="E25" s="177" t="str">
        <f>IF(B25="","",IF(C25="DER-ES",VLOOKUP(B25,DER!$A$1:$E$10998,3,FALSE),IF(C25="SINAPI",VLOOKUP(B25,SINAPI!$A$1:$D$10979,3,FALSE),IF(C25="IOPES",VLOOKUP(B25,IOPES!$A$1:$D$10903,3,FALSE),IF(C25="COMP",VLOOKUP(B25,COMP!$A$1:$D$10893,3,FALSE))))))</f>
        <v>M2</v>
      </c>
      <c r="F25" s="242">
        <f>VLOOKUP(A25,'Memorial de Cálculo'!$A$9:$Q$11385,17,FALSE)</f>
        <v>2266.37</v>
      </c>
      <c r="G25" s="243">
        <f>ROUND(L25*(1+F$5),2)</f>
        <v>0.15</v>
      </c>
      <c r="H25" s="243">
        <f t="shared" ref="H25:H26" si="20">+TRUNC(F25*G25,2)</f>
        <v>339.95</v>
      </c>
      <c r="I25" s="211"/>
      <c r="J25" s="245">
        <f>IF(B25="","",IF(C25="DER-ES",IF(OR(B25&lt;60000,B25&gt;60025),VLOOKUP(B25,DER!$A$1:$E$10998,4,FALSE),VLOOKUP(B25,DER!$A$1:$H$9998,6,FALSE)*N25+VLOOKUP(B25,DER!$A$1:$H$9998,7,FALSE)*O25)+VLOOKUP(B25,DER!$A$1:$H$9998,8,FALSE),IF(C25="SINAPI",VLOOKUP(B25,SINAPI!$A$1:$E$10979,4,FALSE),IF(C25="IOPES",VLOOKUP(B25,IOPES!$A$1:$D$10903,4,FALSE),IF(C25="COMP",VLOOKUP(B25,COMP!$A$1:$D$10893,4,FALSE))))))</f>
        <v>0.12</v>
      </c>
      <c r="K25" s="246">
        <f>IF(B25="","",IF(C25="DER-ES",IF(OR(B25&lt;60000,B25&gt;60025),DER!$D$2/100,0),IF(C25="SINAPI",SINAPI!$C$2/100,IF(C25="IOPES",IOPES!$A$2/100,IF(C25="COMP",COMP!$C$2/100,"Preencher BDI!")))))</f>
        <v>0</v>
      </c>
      <c r="L25" s="247">
        <f t="shared" ref="L25:L26" si="21">IF(J25="","",(J25/(1+K25)))</f>
        <v>0.12</v>
      </c>
      <c r="N25" s="249"/>
      <c r="O25" s="249"/>
      <c r="P25" s="250"/>
      <c r="Q25" s="247"/>
    </row>
    <row r="26" spans="1:17" s="219" customFormat="1" x14ac:dyDescent="0.2">
      <c r="A26" s="251" t="s">
        <v>3706</v>
      </c>
      <c r="B26" s="329">
        <v>79472</v>
      </c>
      <c r="C26" s="177" t="s">
        <v>2886</v>
      </c>
      <c r="D26" s="216" t="str">
        <f>IF(B26="","",IF(C26="DER-ES",IF(OR(B26&lt;60000,B26&gt;60025),VLOOKUP(B26,DER!$A$1:$E$10998,2,FALSE),VLOOKUP(B26,DER!$A$1:$E$10998,2,FALSE)&amp;" (DMT="&amp;VLOOKUP(B26,DER!$A$1:$E$10998,4,FALSE)&amp;") (XP="&amp;ROUND((N26),2)&amp;"km; XR="&amp;ROUND((O26),2)&amp;"km)"),IF(C26="SINAPI",VLOOKUP(B26,SINAPI!$A$3:$D$10979,2,FALSE),IF(C26="IOPES",VLOOKUP(B26,IOPES!$A$3:$D$10903,2,FALSE),IF(C26="COMP",VLOOKUP(B26,COMP!$A$3:$D$10893,2,FALSE),"")))))</f>
        <v>REGULARIZACAO DE SUPERFICIES EM TERRA COM MOTONIVELADORA</v>
      </c>
      <c r="E26" s="177" t="str">
        <f>IF(B26="","",IF(C26="DER-ES",VLOOKUP(B26,DER!$A$1:$E$10998,3,FALSE),IF(C26="SINAPI",VLOOKUP(B26,SINAPI!$A$1:$D$10979,3,FALSE),IF(C26="IOPES",VLOOKUP(B26,IOPES!$A$1:$D$10903,3,FALSE),IF(C26="COMP",VLOOKUP(B26,COMP!$A$1:$D$10893,3,FALSE))))))</f>
        <v>M2</v>
      </c>
      <c r="F26" s="242">
        <f>VLOOKUP(A26,'Memorial de Cálculo'!$A$9:$Q$11385,17,FALSE)</f>
        <v>2266.37</v>
      </c>
      <c r="G26" s="243">
        <f>ROUND(L26*(1+F$5),2)</f>
        <v>0.56000000000000005</v>
      </c>
      <c r="H26" s="243">
        <f t="shared" si="20"/>
        <v>1269.1600000000001</v>
      </c>
      <c r="I26" s="211"/>
      <c r="J26" s="245">
        <f>IF(B26="","",IF(C26="DER-ES",IF(OR(B26&lt;60000,B26&gt;60025),VLOOKUP(B26,DER!$A$1:$E$10998,4,FALSE),VLOOKUP(B26,DER!$A$1:$H$9998,6,FALSE)*N26+VLOOKUP(B26,DER!$A$1:$H$9998,7,FALSE)*O26)+VLOOKUP(B26,DER!$A$1:$H$9998,8,FALSE),IF(C26="SINAPI",VLOOKUP(B26,SINAPI!$A$1:$E$10979,4,FALSE),IF(C26="IOPES",VLOOKUP(B26,IOPES!$A$1:$D$10903,4,FALSE),IF(C26="COMP",VLOOKUP(B26,COMP!$A$1:$D$10893,4,FALSE))))))</f>
        <v>0.44</v>
      </c>
      <c r="K26" s="246">
        <f>IF(B26="","",IF(C26="DER-ES",IF(OR(B26&lt;60000,B26&gt;60025),DER!$D$2/100,0),IF(C26="SINAPI",SINAPI!$C$2/100,IF(C26="IOPES",IOPES!$A$2/100,IF(C26="COMP",COMP!$C$2/100,"Preencher BDI!")))))</f>
        <v>0</v>
      </c>
      <c r="L26" s="247">
        <f t="shared" si="21"/>
        <v>0.44</v>
      </c>
      <c r="N26" s="249"/>
      <c r="O26" s="249"/>
      <c r="P26" s="250"/>
      <c r="Q26" s="247"/>
    </row>
    <row r="27" spans="1:17" s="219" customFormat="1" ht="25.5" x14ac:dyDescent="0.2">
      <c r="A27" s="251" t="s">
        <v>17926</v>
      </c>
      <c r="B27" s="329">
        <v>72898</v>
      </c>
      <c r="C27" s="177" t="s">
        <v>2886</v>
      </c>
      <c r="D27" s="216" t="str">
        <f>IF(B27="","",IF(C27="DER-ES",IF(OR(B27&lt;60000,B27&gt;60025),VLOOKUP(B27,DER!$A$1:$E$10998,2,FALSE),VLOOKUP(B27,DER!$A$1:$E$10998,2,FALSE)&amp;" (DMT="&amp;VLOOKUP(B27,DER!$A$1:$E$10998,4,FALSE)&amp;") (XP="&amp;ROUND((N27),2)&amp;"km; XR="&amp;ROUND((O27),2)&amp;"km)"),IF(C27="SINAPI",VLOOKUP(B27,SINAPI!$A$3:$D$10979,2,FALSE),IF(C27="IOPES",VLOOKUP(B27,IOPES!$A$3:$D$10903,2,FALSE),IF(C27="COMP",VLOOKUP(B27,COMP!$A$3:$D$10893,2,FALSE),"")))))</f>
        <v>CARGA E DESCARGA MECANIZADAS DE ENTULHO EM CAMINHAO BASCULANTE 6 M3</v>
      </c>
      <c r="E27" s="177" t="str">
        <f>IF(B27="","",IF(C27="DER-ES",VLOOKUP(B27,DER!$A$1:$E$10998,3,FALSE),IF(C27="SINAPI",VLOOKUP(B27,SINAPI!$A$1:$D$10979,3,FALSE),IF(C27="IOPES",VLOOKUP(B27,IOPES!$A$1:$D$10903,3,FALSE),IF(C27="COMP",VLOOKUP(B27,COMP!$A$1:$D$10893,3,FALSE))))))</f>
        <v>M3</v>
      </c>
      <c r="F27" s="242">
        <f>VLOOKUP(A27,'Memorial de Cálculo'!$A$9:$Q$11385,17,FALSE)</f>
        <v>710.9</v>
      </c>
      <c r="G27" s="243">
        <f>ROUND(L27*(1+F$5),2)</f>
        <v>4.47</v>
      </c>
      <c r="H27" s="243">
        <f t="shared" ref="H27" si="22">+TRUNC(F27*G27,2)</f>
        <v>3177.72</v>
      </c>
      <c r="I27" s="211"/>
      <c r="J27" s="245">
        <f>IF(B27="","",IF(C27="DER-ES",IF(OR(B27&lt;60000,B27&gt;60025),VLOOKUP(B27,DER!$A$1:$E$10998,4,FALSE),VLOOKUP(B27,DER!$A$1:$H$9998,6,FALSE)*N27+VLOOKUP(B27,DER!$A$1:$H$9998,7,FALSE)*O27)+VLOOKUP(B27,DER!$A$1:$H$9998,8,FALSE),IF(C27="SINAPI",VLOOKUP(B27,SINAPI!$A$1:$E$10979,4,FALSE),IF(C27="IOPES",VLOOKUP(B27,IOPES!$A$1:$D$10903,4,FALSE),IF(C27="COMP",VLOOKUP(B27,COMP!$A$1:$D$10893,4,FALSE))))))</f>
        <v>3.52</v>
      </c>
      <c r="K27" s="246">
        <f>IF(B27="","",IF(C27="DER-ES",IF(OR(B27&lt;60000,B27&gt;60025),DER!$D$2/100,0),IF(C27="SINAPI",SINAPI!$C$2/100,IF(C27="IOPES",IOPES!$A$2/100,IF(C27="COMP",COMP!$C$2/100,"Preencher BDI!")))))</f>
        <v>0</v>
      </c>
      <c r="L27" s="247">
        <f t="shared" ref="L27" si="23">IF(J27="","",(J27/(1+K27)))</f>
        <v>3.52</v>
      </c>
      <c r="N27" s="249"/>
      <c r="O27" s="249"/>
      <c r="P27" s="250"/>
      <c r="Q27" s="247"/>
    </row>
    <row r="28" spans="1:17" s="219" customFormat="1" ht="25.5" x14ac:dyDescent="0.2">
      <c r="A28" s="251" t="s">
        <v>19187</v>
      </c>
      <c r="B28" s="329">
        <v>97914</v>
      </c>
      <c r="C28" s="177" t="s">
        <v>2886</v>
      </c>
      <c r="D28" s="216" t="str">
        <f>IF(B28="","",IF(C28="DER-ES",IF(OR(B28&lt;60000,B28&gt;60025),VLOOKUP(B28,DER!$A$1:$E$10998,2,FALSE),VLOOKUP(B28,DER!$A$1:$E$10998,2,FALSE)&amp;" (DMT="&amp;VLOOKUP(B28,DER!$A$1:$E$10998,4,FALSE)&amp;") (XP="&amp;ROUND((N28),2)&amp;"km; XR="&amp;ROUND((O28),2)&amp;"km)"),IF(C28="SINAPI",VLOOKUP(B28,SINAPI!$A$3:$D$10979,2,FALSE),IF(C28="IOPES",VLOOKUP(B28,IOPES!$A$3:$D$10903,2,FALSE),IF(C28="COMP",VLOOKUP(B28,COMP!$A$3:$D$10893,2,FALSE),"")))))</f>
        <v>TRANSPORTE COM CAMINHÃO BASCULANTE DE 6 M3, EM VIA URBANA PAVIMENTADA, DMT ATÉ 30 KM (UNIDADE: M3XKM). AF_01/2018</v>
      </c>
      <c r="E28" s="177" t="str">
        <f>IF(B28="","",IF(C28="DER-ES",VLOOKUP(B28,DER!$A$1:$E$10998,3,FALSE),IF(C28="SINAPI",VLOOKUP(B28,SINAPI!$A$1:$D$10979,3,FALSE),IF(C28="IOPES",VLOOKUP(B28,IOPES!$A$1:$D$10903,3,FALSE),IF(C28="COMP",VLOOKUP(B28,COMP!$A$1:$D$10893,3,FALSE))))))</f>
        <v>M3XKM</v>
      </c>
      <c r="F28" s="539">
        <f>VLOOKUP(A28,'Memorial de Cálculo'!$A$9:$Q$11385,17,FALSE)</f>
        <v>14075.72</v>
      </c>
      <c r="G28" s="243">
        <f>ROUND(L28*(1+F$5),2)</f>
        <v>1.81</v>
      </c>
      <c r="H28" s="243">
        <f t="shared" ref="H28" si="24">+TRUNC(F28*G28,2)</f>
        <v>25477.05</v>
      </c>
      <c r="I28" s="211"/>
      <c r="J28" s="245">
        <f>IF(B28="","",IF(C28="DER-ES",IF(OR(B28&lt;60000,B28&gt;60025),VLOOKUP(B28,DER!$A$1:$E$10998,4,FALSE),VLOOKUP(B28,DER!$A$1:$H$9998,6,FALSE)*N28+VLOOKUP(B28,DER!$A$1:$H$9998,7,FALSE)*O28)+VLOOKUP(B28,DER!$A$1:$H$9998,8,FALSE),IF(C28="SINAPI",VLOOKUP(B28,SINAPI!$A$1:$E$10979,4,FALSE),IF(C28="IOPES",VLOOKUP(B28,IOPES!$A$1:$D$10903,4,FALSE),IF(C28="COMP",VLOOKUP(B28,COMP!$A$1:$D$10893,4,FALSE))))))</f>
        <v>1.42</v>
      </c>
      <c r="K28" s="246">
        <f>IF(B28="","",IF(C28="DER-ES",IF(OR(B28&lt;60000,B28&gt;60025),DER!$D$2/100,0),IF(C28="SINAPI",SINAPI!$C$2/100,IF(C28="IOPES",IOPES!$A$2/100,IF(C28="COMP",COMP!$C$2/100,"Preencher BDI!")))))</f>
        <v>0</v>
      </c>
      <c r="L28" s="247">
        <f t="shared" ref="L28" si="25">IF(J28="","",(J28/(1+K28)))</f>
        <v>1.42</v>
      </c>
      <c r="N28" s="249"/>
      <c r="O28" s="249"/>
      <c r="P28" s="250"/>
      <c r="Q28" s="247"/>
    </row>
    <row r="29" spans="1:17" s="219" customFormat="1" x14ac:dyDescent="0.2">
      <c r="A29" s="330"/>
      <c r="B29" s="259"/>
      <c r="C29" s="260"/>
      <c r="D29" s="261" t="str">
        <f>"SUB-TOTAL - "&amp;LEFT(A28,5)</f>
        <v>SUB-TOTAL - 02.01</v>
      </c>
      <c r="E29" s="177" t="str">
        <f>IF(B29="","",IF(C29="DER-ES",VLOOKUP(B29,DER!$A$1:$E$4998,3,FALSE),IF(C29="CESAN",VLOOKUP(B29,CESAN!$A$1:$E$5000,3,FALSE),IF(C29="IOPES",VLOOKUP(B29,IOPES!$A$1:$D$4903,3,FALSE),IF(C29="COMP",VLOOKUP(B29,COMP!$A$1:$D$4927,3,FALSE))))))</f>
        <v/>
      </c>
      <c r="F29" s="262"/>
      <c r="G29" s="243"/>
      <c r="H29" s="263">
        <f>SUM(H23:H28)</f>
        <v>34097.18</v>
      </c>
      <c r="I29" s="211"/>
      <c r="J29" s="245" t="str">
        <f>IF(B29="","",IF(C29="DER-ES",IF(OR(B29&lt;60000,B29&gt;60025),VLOOKUP(B29,DER!$A$1:$E$10998,4,FALSE),VLOOKUP(B29,DER!$A$1:$H$9998,6,FALSE)*N29+VLOOKUP(B29,DER!$A$1:$H$9998,7,FALSE)*O29)+VLOOKUP(B29,DER!$A$1:$H$9998,8,FALSE),IF(C29="SINAPI",VLOOKUP(B29,SINAPI!$A$1:$E$10979,4,FALSE),IF(C29="IOPES",VLOOKUP(B29,IOPES!$A$1:$D$10903,4,FALSE),IF(C29="COMP",VLOOKUP(B29,COMP!$A$1:$D$10893,4,FALSE))))))</f>
        <v/>
      </c>
      <c r="K29" s="246" t="str">
        <f>IF(B29="","",IF(C29="DER-ES",IF(OR(B29&lt;60000,B29&gt;60025),DER!$D$2/100,0),IF(C29="SINAPI",SINAPI!$C$2/100,IF(C29="IOPES",IOPES!$A$2/100,IF(C29="COMP",COMP!$C$2/100,"Preencher BDI!")))))</f>
        <v/>
      </c>
      <c r="L29" s="247" t="str">
        <f t="shared" si="0"/>
        <v/>
      </c>
      <c r="N29" s="249"/>
      <c r="O29" s="249"/>
      <c r="P29" s="250"/>
      <c r="Q29" s="247"/>
    </row>
    <row r="30" spans="1:17" s="219" customFormat="1" x14ac:dyDescent="0.2">
      <c r="A30" s="240"/>
      <c r="B30" s="264"/>
      <c r="C30" s="265"/>
      <c r="D30" s="216"/>
      <c r="E30" s="177" t="str">
        <f>IF(B30="","",IF(C30="DER-ES",VLOOKUP(B30,DER!$A$1:$E$4998,3,FALSE),IF(C30="CESAN",VLOOKUP(B30,CESAN!$A$1:$E$5000,3,FALSE),IF(C30="IOPES",VLOOKUP(B30,IOPES!$A$1:$D$4903,3,FALSE),IF(C30="COMP",VLOOKUP(B30,COMP!$A$1:$D$4927,3,FALSE))))))</f>
        <v/>
      </c>
      <c r="F30" s="242"/>
      <c r="G30" s="243"/>
      <c r="H30" s="404"/>
      <c r="I30" s="244"/>
      <c r="J30" s="245" t="str">
        <f>IF(B30="","",IF(C30="DER-ES",IF(OR(B30&lt;60000,B30&gt;60025),VLOOKUP(B30,DER!$A$1:$E$10998,4,FALSE),VLOOKUP(B30,DER!$A$1:$H$9998,6,FALSE)*N30+VLOOKUP(B30,DER!$A$1:$H$9998,7,FALSE)*O30)+VLOOKUP(B30,DER!$A$1:$H$9998,8,FALSE),IF(C30="SINAPI",VLOOKUP(B30,SINAPI!$A$1:$E$10979,4,FALSE),IF(C30="IOPES",VLOOKUP(B30,IOPES!$A$1:$D$10903,4,FALSE),IF(C30="COMP",VLOOKUP(B30,COMP!$A$1:$D$10893,4,FALSE))))))</f>
        <v/>
      </c>
      <c r="K30" s="246" t="str">
        <f>IF(B30="","",IF(C30="DER-ES",IF(OR(B30&lt;60000,B30&gt;60025),DER!$D$2/100,0),IF(C30="SINAPI",SINAPI!$C$2/100,IF(C30="IOPES",IOPES!$A$2/100,IF(C30="COMP",COMP!$C$2/100,"Preencher BDI!")))))</f>
        <v/>
      </c>
      <c r="L30" s="247" t="str">
        <f t="shared" si="0"/>
        <v/>
      </c>
      <c r="N30" s="249"/>
      <c r="O30" s="249"/>
      <c r="P30" s="250"/>
      <c r="Q30" s="247"/>
    </row>
    <row r="31" spans="1:17" s="219" customFormat="1" x14ac:dyDescent="0.2">
      <c r="A31" s="287" t="s">
        <v>3692</v>
      </c>
      <c r="B31" s="287"/>
      <c r="C31" s="288"/>
      <c r="D31" s="289" t="s">
        <v>2806</v>
      </c>
      <c r="E31" s="288"/>
      <c r="F31" s="290"/>
      <c r="G31" s="291"/>
      <c r="H31" s="291"/>
      <c r="I31" s="267"/>
      <c r="J31" s="245" t="str">
        <f>IF(B31="","",IF(C31="DER-ES",IF(OR(B31&lt;60000,B31&gt;60025),VLOOKUP(B31,DER!$A$1:$E$10998,4,FALSE),VLOOKUP(B31,DER!$A$1:$H$9998,6,FALSE)*N31+VLOOKUP(B31,DER!$A$1:$H$9998,7,FALSE)*O31)+VLOOKUP(B31,DER!$A$1:$H$9998,8,FALSE),IF(C31="SINAPI",VLOOKUP(B31,SINAPI!$A$1:$E$10979,4,FALSE),IF(C31="IOPES",VLOOKUP(B31,IOPES!$A$1:$D$10903,4,FALSE),IF(C31="COMP",VLOOKUP(B31,COMP!$A$1:$D$10893,4,FALSE))))))</f>
        <v/>
      </c>
      <c r="K31" s="246" t="str">
        <f>IF(B31="","",IF(C31="DER-ES",IF(OR(B31&lt;60000,B31&gt;60025),DER!$D$2/100,0),IF(C31="SINAPI",SINAPI!$C$2/100,IF(C31="IOPES",IOPES!$A$2/100,IF(C31="COMP",COMP!$C$2/100,"Preencher BDI!")))))</f>
        <v/>
      </c>
      <c r="L31" s="247" t="str">
        <f t="shared" si="0"/>
        <v/>
      </c>
      <c r="M31" s="258"/>
      <c r="N31" s="249"/>
      <c r="O31" s="249"/>
      <c r="P31" s="250"/>
      <c r="Q31" s="247"/>
    </row>
    <row r="32" spans="1:17" s="219" customFormat="1" ht="38.25" x14ac:dyDescent="0.2">
      <c r="A32" s="240" t="s">
        <v>3707</v>
      </c>
      <c r="B32" s="251">
        <v>93680</v>
      </c>
      <c r="C32" s="177" t="s">
        <v>2886</v>
      </c>
      <c r="D32" s="216" t="str">
        <f>IF(B32="","",IF(C32="DER-ES",IF(OR(B32&lt;60000,B32&gt;60025),VLOOKUP(B32,DER!$A$1:$E$10998,2,FALSE),VLOOKUP(B32,DER!$A$1:$E$10998,2,FALSE)&amp;" (DMT="&amp;VLOOKUP(B32,DER!$A$1:$E$10998,4,FALSE)&amp;") (XP="&amp;ROUND((N32),2)&amp;"km; XR="&amp;ROUND((O32),2)&amp;"km)"),IF(C32="SINAPI",VLOOKUP(B32,SINAPI!$A$3:$D$10979,2,FALSE),IF(C32="IOPES",VLOOKUP(B32,IOPES!$A$3:$D$10903,2,FALSE),IF(C32="COMP",VLOOKUP(B32,COMP!$A$3:$D$10893,2,FALSE),"")))))</f>
        <v>EXECUÇÃO DE PÁTIO/ESTACIONAMENTO EM PISO INTERTRAVADO, COM BLOCO RETANGULAR COLORIDO DE 20 X 10 CM, ESPESSURA 6 CM. AF_12/2015</v>
      </c>
      <c r="E32" s="177" t="str">
        <f>IF(B32="","",IF(C32="DER-ES",VLOOKUP(B32,DER!$A$1:$E$10998,3,FALSE),IF(C32="SINAPI",VLOOKUP(B32,SINAPI!$A$1:$D$10979,3,FALSE),IF(C32="IOPES",VLOOKUP(B32,IOPES!$A$1:$D$10903,3,FALSE),IF(C32="COMP",VLOOKUP(B32,COMP!$A$1:$D$10893,3,FALSE))))))</f>
        <v>M2</v>
      </c>
      <c r="F32" s="242">
        <f>VLOOKUP(A32,'Memorial de Cálculo'!$A$9:$Q$11385,17,FALSE)</f>
        <v>449.49</v>
      </c>
      <c r="G32" s="243">
        <f t="shared" ref="G32:G36" si="26">ROUND(L32*(1+F$5),2)</f>
        <v>55.91</v>
      </c>
      <c r="H32" s="243">
        <f t="shared" ref="H32:H36" si="27">+TRUNC(F32*G32,2)</f>
        <v>25130.98</v>
      </c>
      <c r="I32" s="211"/>
      <c r="J32" s="245">
        <f>IF(B32="","",IF(C32="DER-ES",IF(OR(B32&lt;60000,B32&gt;60025),VLOOKUP(B32,DER!$A$1:$E$10998,4,FALSE),VLOOKUP(B32,DER!$A$1:$H$9998,6,FALSE)*N32+VLOOKUP(B32,DER!$A$1:$H$9998,7,FALSE)*O32)+VLOOKUP(B32,DER!$A$1:$H$9998,8,FALSE),IF(C32="SINAPI",VLOOKUP(B32,SINAPI!$A$1:$E$10979,4,FALSE),IF(C32="IOPES",VLOOKUP(B32,IOPES!$A$1:$D$10903,4,FALSE),IF(C32="COMP",VLOOKUP(B32,COMP!$A$1:$D$10893,4,FALSE))))))</f>
        <v>43.98</v>
      </c>
      <c r="K32" s="246">
        <f>IF(B32="","",IF(C32="DER-ES",IF(OR(B32&lt;60000,B32&gt;60025),DER!$D$2/100,0),IF(C32="SINAPI",SINAPI!$C$2/100,IF(C32="IOPES",IOPES!$A$2/100,IF(C32="COMP",COMP!$C$2/100,"Preencher BDI!")))))</f>
        <v>0</v>
      </c>
      <c r="L32" s="247">
        <f t="shared" ref="L32" si="28">IF(J32="","",(J32/(1+K32)))</f>
        <v>43.98</v>
      </c>
      <c r="M32" s="248"/>
      <c r="N32" s="249"/>
      <c r="O32" s="249"/>
      <c r="P32" s="250"/>
      <c r="Q32" s="247"/>
    </row>
    <row r="33" spans="1:17" s="219" customFormat="1" ht="38.25" x14ac:dyDescent="0.2">
      <c r="A33" s="240" t="s">
        <v>3708</v>
      </c>
      <c r="B33" s="251">
        <v>93681</v>
      </c>
      <c r="C33" s="177" t="s">
        <v>2886</v>
      </c>
      <c r="D33" s="216" t="str">
        <f>IF(B33="","",IF(C33="DER-ES",IF(OR(B33&lt;60000,B33&gt;60025),VLOOKUP(B33,DER!$A$1:$E$10998,2,FALSE),VLOOKUP(B33,DER!$A$1:$E$10998,2,FALSE)&amp;" (DMT="&amp;VLOOKUP(B33,DER!$A$1:$E$10998,4,FALSE)&amp;") (XP="&amp;ROUND((N33),2)&amp;"km; XR="&amp;ROUND((O33),2)&amp;"km)"),IF(C33="SINAPI",VLOOKUP(B33,SINAPI!$A$3:$D$10979,2,FALSE),IF(C33="IOPES",VLOOKUP(B33,IOPES!$A$3:$D$10903,2,FALSE),IF(C33="COMP",VLOOKUP(B33,COMP!$A$3:$D$10893,2,FALSE),"")))))</f>
        <v>EXECUÇÃO DE PÁTIO/ESTACIONAMENTO EM PISO INTERTRAVADO, COM BLOCO RETANGULAR COLORIDO DE 20 X 10 CM, ESPESSURA 8 CM. AF_12/2015</v>
      </c>
      <c r="E33" s="177" t="str">
        <f>IF(B33="","",IF(C33="DER-ES",VLOOKUP(B33,DER!$A$1:$E$10998,3,FALSE),IF(C33="SINAPI",VLOOKUP(B33,SINAPI!$A$1:$D$10979,3,FALSE),IF(C33="IOPES",VLOOKUP(B33,IOPES!$A$1:$D$10903,3,FALSE),IF(C33="COMP",VLOOKUP(B33,COMP!$A$1:$D$10893,3,FALSE))))))</f>
        <v>M2</v>
      </c>
      <c r="F33" s="242">
        <f>VLOOKUP(A33,'Memorial de Cálculo'!$A$9:$Q$11385,17,FALSE)</f>
        <v>132</v>
      </c>
      <c r="G33" s="243">
        <f t="shared" ref="G33:G35" si="29">ROUND(L33*(1+F$5),2)</f>
        <v>68.06</v>
      </c>
      <c r="H33" s="243">
        <f t="shared" ref="H33:H35" si="30">+TRUNC(F33*G33,2)</f>
        <v>8983.92</v>
      </c>
      <c r="I33" s="211"/>
      <c r="J33" s="245">
        <f>IF(B33="","",IF(C33="DER-ES",IF(OR(B33&lt;60000,B33&gt;60025),VLOOKUP(B33,DER!$A$1:$E$10998,4,FALSE),VLOOKUP(B33,DER!$A$1:$H$9998,6,FALSE)*N33+VLOOKUP(B33,DER!$A$1:$H$9998,7,FALSE)*O33)+VLOOKUP(B33,DER!$A$1:$H$9998,8,FALSE),IF(C33="SINAPI",VLOOKUP(B33,SINAPI!$A$1:$E$10979,4,FALSE),IF(C33="IOPES",VLOOKUP(B33,IOPES!$A$1:$D$10903,4,FALSE),IF(C33="COMP",VLOOKUP(B33,COMP!$A$1:$D$10893,4,FALSE))))))</f>
        <v>53.54</v>
      </c>
      <c r="K33" s="246">
        <f>IF(B33="","",IF(C33="DER-ES",IF(OR(B33&lt;60000,B33&gt;60025),DER!$D$2/100,0),IF(C33="SINAPI",SINAPI!$C$2/100,IF(C33="IOPES",IOPES!$A$2/100,IF(C33="COMP",COMP!$C$2/100,"Preencher BDI!")))))</f>
        <v>0</v>
      </c>
      <c r="L33" s="247">
        <f t="shared" ref="L33" si="31">IF(J33="","",(J33/(1+K33)))</f>
        <v>53.54</v>
      </c>
      <c r="M33" s="248"/>
      <c r="N33" s="249"/>
      <c r="O33" s="249"/>
      <c r="P33" s="250"/>
      <c r="Q33" s="247"/>
    </row>
    <row r="34" spans="1:17" s="219" customFormat="1" ht="63.75" x14ac:dyDescent="0.2">
      <c r="A34" s="240" t="s">
        <v>3709</v>
      </c>
      <c r="B34" s="251">
        <v>94275</v>
      </c>
      <c r="C34" s="177" t="s">
        <v>2886</v>
      </c>
      <c r="D34" s="216" t="str">
        <f>IF(B34="","",IF(C34="DER-ES",IF(OR(B34&lt;60000,B34&gt;60025),VLOOKUP(B34,DER!$A$1:$E$10998,2,FALSE),VLOOKUP(B34,DER!$A$1:$E$10998,2,FALSE)&amp;" (DMT="&amp;VLOOKUP(B34,DER!$A$1:$E$10998,4,FALSE)&amp;") (XP="&amp;ROUND((N34),2)&amp;"km; XR="&amp;ROUND((O34),2)&amp;"km)"),IF(C34="SINAPI",VLOOKUP(B34,SINAPI!$A$3:$D$10979,2,FALSE),IF(C34="IOPES",VLOOKUP(B34,IOPES!$A$3:$D$10903,2,FALSE),IF(C34="COMP",VLOOKUP(B34,COMP!$A$3:$D$10893,2,FALSE),"")))))</f>
        <v>ASSENTAMENTO DE GUIA (MEIO-FIO) EM TRECHO RETO, CONFECCIONADA EM CONCRETO PRÉ-FABRICADO, DIMENSÕES 100X15X13X20 CM (COMPRIMENTO X BASE INFERIOR X BASE SUPERIOR X ALTURA), PARA URBANIZAÇÃO INTERNA DE EMPREENDIMENTOS. AF_06/2016_P</v>
      </c>
      <c r="E34" s="177" t="str">
        <f>IF(B34="","",IF(C34="DER-ES",VLOOKUP(B34,DER!$A$1:$E$10998,3,FALSE),IF(C34="SINAPI",VLOOKUP(B34,SINAPI!$A$1:$D$10979,3,FALSE),IF(C34="IOPES",VLOOKUP(B34,IOPES!$A$1:$D$10903,3,FALSE),IF(C34="COMP",VLOOKUP(B34,COMP!$A$1:$D$10893,3,FALSE))))))</f>
        <v>M</v>
      </c>
      <c r="F34" s="242">
        <f>VLOOKUP(A34,'Memorial de Cálculo'!$A$9:$Q$11385,17,FALSE)</f>
        <v>733.82</v>
      </c>
      <c r="G34" s="243">
        <f t="shared" si="29"/>
        <v>34.5</v>
      </c>
      <c r="H34" s="243">
        <f t="shared" si="30"/>
        <v>25316.79</v>
      </c>
      <c r="I34" s="244"/>
      <c r="J34" s="245">
        <f>IF(B34="","",IF(C34="DER-ES",IF(OR(B34&lt;60000,B34&gt;60025),VLOOKUP(B34,DER!$A$1:$E$10998,4,FALSE),VLOOKUP(B34,DER!$A$1:$H$9998,6,FALSE)*N34+VLOOKUP(B34,DER!$A$1:$H$9998,7,FALSE)*O34)+VLOOKUP(B34,DER!$A$1:$H$9998,8,FALSE),IF(C34="SINAPI",VLOOKUP(B34,SINAPI!$A$1:$E$10979,4,FALSE),IF(C34="IOPES",VLOOKUP(B34,IOPES!$A$1:$D$10903,4,FALSE),IF(C34="COMP",VLOOKUP(B34,COMP!$A$1:$D$10893,4,FALSE))))))</f>
        <v>27.14</v>
      </c>
      <c r="K34" s="246">
        <f>IF(B34="","",IF(C34="DER-ES",IF(OR(B34&lt;60000,B34&gt;60025),DER!$D$2/100,0),IF(C34="SINAPI",SINAPI!$C$2/100,IF(C34="IOPES",IOPES!$A$2/100,IF(C34="COMP",COMP!$C$2/100,"Preencher BDI!")))))</f>
        <v>0</v>
      </c>
      <c r="L34" s="247">
        <f t="shared" ref="L34:L37" si="32">IF(J34="","",(J34/(1+K34)))</f>
        <v>27.14</v>
      </c>
      <c r="M34" s="271"/>
      <c r="N34" s="249"/>
      <c r="O34" s="249"/>
      <c r="P34" s="250"/>
      <c r="Q34" s="247"/>
    </row>
    <row r="35" spans="1:17" s="219" customFormat="1" ht="38.25" x14ac:dyDescent="0.2">
      <c r="A35" s="240" t="s">
        <v>3710</v>
      </c>
      <c r="B35" s="251">
        <v>94995</v>
      </c>
      <c r="C35" s="177" t="s">
        <v>2886</v>
      </c>
      <c r="D35" s="216" t="str">
        <f>IF(B35="","",IF(C35="DER-ES",IF(OR(B35&lt;60000,B35&gt;60025),VLOOKUP(B35,DER!$A$1:$E$10998,2,FALSE),VLOOKUP(B35,DER!$A$1:$E$10998,2,FALSE)&amp;" (DMT="&amp;VLOOKUP(B35,DER!$A$1:$E$10998,4,FALSE)&amp;") (XP="&amp;ROUND((N35),2)&amp;"km; XR="&amp;ROUND((O35),2)&amp;"km)"),IF(C35="SINAPI",VLOOKUP(B35,SINAPI!$A$3:$D$10979,2,FALSE),IF(C35="IOPES",VLOOKUP(B35,IOPES!$A$3:$D$10903,2,FALSE),IF(C35="COMP",VLOOKUP(B35,COMP!$A$3:$D$10893,2,FALSE),"")))))</f>
        <v>EXECUÇÃO DE PASSEIO (CALÇADA) OU PISO DE CONCRETO COM CONCRETO MOLDADO IN LOCO, USINADO, ACABAMENTO CONVENCIONAL, ESPESSURA 8 CM, ARMADO. AF_07/2016</v>
      </c>
      <c r="E35" s="177" t="str">
        <f>IF(B35="","",IF(C35="DER-ES",VLOOKUP(B35,DER!$A$1:$E$10998,3,FALSE),IF(C35="SINAPI",VLOOKUP(B35,SINAPI!$A$1:$D$10979,3,FALSE),IF(C35="IOPES",VLOOKUP(B35,IOPES!$A$1:$D$10903,3,FALSE),IF(C35="COMP",VLOOKUP(B35,COMP!$A$1:$D$10893,3,FALSE))))))</f>
        <v>M2</v>
      </c>
      <c r="F35" s="242">
        <f>VLOOKUP(A35,'Memorial de Cálculo'!$A$9:$Q$11385,17,FALSE)</f>
        <v>672.44</v>
      </c>
      <c r="G35" s="243">
        <f t="shared" si="29"/>
        <v>69.430000000000007</v>
      </c>
      <c r="H35" s="243">
        <f t="shared" si="30"/>
        <v>46687.5</v>
      </c>
      <c r="I35" s="244"/>
      <c r="J35" s="245">
        <f>IF(B35="","",IF(C35="DER-ES",IF(OR(B35&lt;60000,B35&gt;60025),VLOOKUP(B35,DER!$A$1:$E$10998,4,FALSE),VLOOKUP(B35,DER!$A$1:$H$9998,6,FALSE)*N35+VLOOKUP(B35,DER!$A$1:$H$9998,7,FALSE)*O35)+VLOOKUP(B35,DER!$A$1:$H$9998,8,FALSE),IF(C35="SINAPI",VLOOKUP(B35,SINAPI!$A$1:$E$10979,4,FALSE),IF(C35="IOPES",VLOOKUP(B35,IOPES!$A$1:$D$10903,4,FALSE),IF(C35="COMP",VLOOKUP(B35,COMP!$A$1:$D$10893,4,FALSE))))))</f>
        <v>54.62</v>
      </c>
      <c r="K35" s="246">
        <f>IF(B35="","",IF(C35="DER-ES",IF(OR(B35&lt;60000,B35&gt;60025),DER!$D$2/100,0),IF(C35="SINAPI",SINAPI!$C$2/100,IF(C35="IOPES",IOPES!$A$2/100,IF(C35="COMP",COMP!$C$2/100,"Preencher BDI!")))))</f>
        <v>0</v>
      </c>
      <c r="L35" s="247">
        <f t="shared" ref="L35" si="33">IF(J35="","",(J35/(1+K35)))</f>
        <v>54.62</v>
      </c>
      <c r="M35" s="271"/>
      <c r="N35" s="249"/>
      <c r="O35" s="249"/>
      <c r="P35" s="250"/>
      <c r="Q35" s="247"/>
    </row>
    <row r="36" spans="1:17" s="219" customFormat="1" ht="38.25" x14ac:dyDescent="0.2">
      <c r="A36" s="240" t="s">
        <v>18043</v>
      </c>
      <c r="B36" s="251">
        <v>200253</v>
      </c>
      <c r="C36" s="177" t="s">
        <v>3200</v>
      </c>
      <c r="D36" s="216" t="str">
        <f>IF(B36="","",IF(C36="DER-ES",IF(OR(B36&lt;60000,B36&gt;60025),VLOOKUP(B36,DER!$A$1:$E$10998,2,FALSE),VLOOKUP(B36,DER!$A$1:$E$10998,2,FALSE)&amp;" (DMT="&amp;VLOOKUP(B36,DER!$A$1:$E$10998,4,FALSE)&amp;") (XP="&amp;ROUND((N36),2)&amp;"km; XR="&amp;ROUND((O36),2)&amp;"km)"),IF(C36="SINAPI",VLOOKUP(B36,SINAPI!$A$3:$D$10979,2,FALSE),IF(C36="IOPES",VLOOKUP(B36,IOPES!$A$3:$D$10903,2,FALSE),IF(C36="COMP",VLOOKUP(B36,COMP!$A$3:$D$10893,2,FALSE),"")))))</f>
        <v>Fornecimento e assentamento de ladrilho hidráulico pastilhado, vermelho, dim. 20x20 cm, esp. 1.5cm, assentado com pasta de cimento colante, exclusive regularização e lastro</v>
      </c>
      <c r="E36" s="177" t="str">
        <f>IF(B36="","",IF(C36="DER-ES",VLOOKUP(B36,DER!$A$1:$E$10998,3,FALSE),IF(C36="SINAPI",VLOOKUP(B36,SINAPI!$A$1:$D$10979,3,FALSE),IF(C36="IOPES",VLOOKUP(B36,IOPES!$A$1:$D$10903,3,FALSE),IF(C36="COMP",VLOOKUP(B36,COMP!$A$1:$D$10893,3,FALSE))))))</f>
        <v>m2</v>
      </c>
      <c r="F36" s="242">
        <f>VLOOKUP(A36,'Memorial de Cálculo'!$A$9:$Q$11385,17,FALSE)</f>
        <v>140.82</v>
      </c>
      <c r="G36" s="243">
        <f t="shared" si="26"/>
        <v>58.43</v>
      </c>
      <c r="H36" s="243">
        <f t="shared" si="27"/>
        <v>8228.11</v>
      </c>
      <c r="I36" s="267"/>
      <c r="J36" s="245">
        <f>IF(B36="","",IF(C36="DER-ES",IF(OR(B36&lt;60000,B36&gt;60025),VLOOKUP(B36,DER!$A$1:$E$10998,4,FALSE),VLOOKUP(B36,DER!$A$1:$H$9998,6,FALSE)*N36+VLOOKUP(B36,DER!$A$1:$H$9998,7,FALSE)*O36)+VLOOKUP(B36,DER!$A$1:$H$9998,8,FALSE),IF(C36="SINAPI",VLOOKUP(B36,SINAPI!$A$1:$E$10979,4,FALSE),IF(C36="IOPES",VLOOKUP(B36,IOPES!$A$1:$D$10903,4,FALSE),IF(C36="COMP",VLOOKUP(B36,COMP!$A$1:$D$10893,4,FALSE))))))</f>
        <v>60.17</v>
      </c>
      <c r="K36" s="246">
        <f>IF(B36="","",IF(C36="DER-ES",IF(OR(B36&lt;60000,B36&gt;60025),DER!$D$2/100,0),IF(C36="SINAPI",SINAPI!$C$2/100,IF(C36="IOPES",IOPES!$A$2/100,IF(C36="COMP",COMP!$C$2/100,"Preencher BDI!")))))</f>
        <v>0.309</v>
      </c>
      <c r="L36" s="247">
        <f t="shared" si="32"/>
        <v>45.966386554621849</v>
      </c>
      <c r="N36" s="249"/>
      <c r="O36" s="249"/>
      <c r="P36" s="250"/>
      <c r="Q36" s="247"/>
    </row>
    <row r="37" spans="1:17" s="219" customFormat="1" x14ac:dyDescent="0.2">
      <c r="A37" s="330"/>
      <c r="B37" s="259"/>
      <c r="C37" s="260"/>
      <c r="D37" s="261" t="str">
        <f>"SUB-TOTAL - "&amp;LEFT(A36,5)</f>
        <v>SUB-TOTAL - 02.02</v>
      </c>
      <c r="E37" s="260"/>
      <c r="F37" s="262"/>
      <c r="G37" s="243"/>
      <c r="H37" s="263">
        <f>SUM(H32:H36)</f>
        <v>114347.3</v>
      </c>
      <c r="I37" s="244"/>
      <c r="J37" s="245" t="str">
        <f>IF(B37="","",IF(C37="DER-ES",IF(OR(B37&lt;60000,B37&gt;60025),VLOOKUP(B37,DER!$A$1:$E$10998,4,FALSE),VLOOKUP(B37,DER!$A$1:$H$9998,6,FALSE)*N37+VLOOKUP(B37,DER!$A$1:$H$9998,7,FALSE)*O37)+VLOOKUP(B37,DER!$A$1:$H$9998,8,FALSE),IF(C37="SINAPI",VLOOKUP(B37,SINAPI!$A$1:$E$10979,4,FALSE),IF(C37="IOPES",VLOOKUP(B37,IOPES!$A$1:$D$10903,4,FALSE),IF(C37="COMP",VLOOKUP(B37,COMP!$A$1:$D$10893,4,FALSE))))))</f>
        <v/>
      </c>
      <c r="K37" s="246" t="str">
        <f>IF(B37="","",IF(C37="DER-ES",IF(OR(B37&lt;60000,B37&gt;60025),DER!$D$2/100,0),IF(C37="SINAPI",SINAPI!$C$2/100,IF(C37="IOPES",IOPES!$A$2/100,IF(C37="COMP",COMP!$C$2/100,"Preencher BDI!")))))</f>
        <v/>
      </c>
      <c r="L37" s="247" t="str">
        <f t="shared" si="32"/>
        <v/>
      </c>
      <c r="M37" s="248"/>
      <c r="N37" s="249"/>
      <c r="O37" s="249"/>
      <c r="P37" s="250"/>
      <c r="Q37" s="247"/>
    </row>
    <row r="38" spans="1:17" s="219" customFormat="1" x14ac:dyDescent="0.2">
      <c r="A38" s="240"/>
      <c r="B38" s="264"/>
      <c r="C38" s="265"/>
      <c r="D38" s="266"/>
      <c r="E38" s="177"/>
      <c r="F38" s="242"/>
      <c r="G38" s="243"/>
      <c r="H38" s="243"/>
      <c r="I38" s="244"/>
      <c r="J38" s="245" t="str">
        <f>IF(B38="","",IF(C38="DER-ES",IF(OR(B38&lt;60000,B38&gt;60025),VLOOKUP(B38,DER!$A$1:$E$10998,4,FALSE),VLOOKUP(B38,DER!$A$1:$H$9998,6,FALSE)*N38+VLOOKUP(B38,DER!$A$1:$H$9998,7,FALSE)*O38)+VLOOKUP(B38,DER!$A$1:$H$9998,8,FALSE),IF(C38="SINAPI",VLOOKUP(B38,SINAPI!$A$1:$E$10979,4,FALSE),IF(C38="IOPES",VLOOKUP(B38,IOPES!$A$1:$D$10903,4,FALSE),IF(C38="COMP",VLOOKUP(B38,COMP!$A$1:$D$10893,4,FALSE))))))</f>
        <v/>
      </c>
      <c r="K38" s="246" t="str">
        <f>IF(B38="","",IF(C38="DER-ES",IF(OR(B38&lt;60000,B38&gt;60025),DER!$D$2/100,0),IF(C38="SINAPI",SINAPI!$C$2/100,IF(C38="IOPES",IOPES!$A$2/100,IF(C38="COMP",COMP!$C$2/100,"Preencher BDI!")))))</f>
        <v/>
      </c>
      <c r="L38" s="247" t="str">
        <f t="shared" ref="L38:L40" si="34">IF(J38="","",(J38/(1+K38)))</f>
        <v/>
      </c>
      <c r="M38" s="248"/>
      <c r="N38" s="249"/>
      <c r="O38" s="249"/>
      <c r="P38" s="250"/>
      <c r="Q38" s="247"/>
    </row>
    <row r="39" spans="1:17" s="219" customFormat="1" x14ac:dyDescent="0.2">
      <c r="A39" s="287" t="s">
        <v>3693</v>
      </c>
      <c r="B39" s="287"/>
      <c r="C39" s="288"/>
      <c r="D39" s="289" t="s">
        <v>3184</v>
      </c>
      <c r="E39" s="288"/>
      <c r="F39" s="290"/>
      <c r="G39" s="291"/>
      <c r="H39" s="291"/>
      <c r="I39" s="267"/>
      <c r="J39" s="245" t="str">
        <f>IF(B39="","",IF(C39="DER-ES",IF(OR(B39&lt;60000,B39&gt;60025),VLOOKUP(B39,DER!$A$1:$E$10998,4,FALSE),VLOOKUP(B39,DER!$A$1:$H$9998,6,FALSE)*N39+VLOOKUP(B39,DER!$A$1:$H$9998,7,FALSE)*O39)+VLOOKUP(B39,DER!$A$1:$H$9998,8,FALSE),IF(C39="SINAPI",VLOOKUP(B39,SINAPI!$A$1:$E$10979,4,FALSE),IF(C39="IOPES",VLOOKUP(B39,IOPES!$A$1:$D$10903,4,FALSE),IF(C39="COMP",VLOOKUP(B39,COMP!$A$1:$D$10893,4,FALSE))))))</f>
        <v/>
      </c>
      <c r="K39" s="246" t="str">
        <f>IF(B39="","",IF(C39="DER-ES",IF(OR(B39&lt;60000,B39&gt;60025),DER!$D$2/100,0),IF(C39="SINAPI",SINAPI!$C$2/100,IF(C39="IOPES",IOPES!$A$2/100,IF(C39="COMP",COMP!$C$2/100,"Preencher BDI!")))))</f>
        <v/>
      </c>
      <c r="L39" s="247" t="str">
        <f t="shared" si="34"/>
        <v/>
      </c>
      <c r="M39" s="258"/>
      <c r="N39" s="249"/>
      <c r="O39" s="249"/>
      <c r="P39" s="250"/>
      <c r="Q39" s="247"/>
    </row>
    <row r="40" spans="1:17" s="219" customFormat="1" ht="25.5" x14ac:dyDescent="0.2">
      <c r="A40" s="240" t="s">
        <v>3711</v>
      </c>
      <c r="B40" s="241" t="s">
        <v>3195</v>
      </c>
      <c r="C40" s="177" t="s">
        <v>2924</v>
      </c>
      <c r="D40" s="216" t="str">
        <f>IF(B40="","",IF(C40="DER-ES",IF(OR(B40&lt;60000,B40&gt;60025),VLOOKUP(B40,DER!$A$1:$E$10998,2,FALSE),VLOOKUP(B40,DER!$A$1:$E$10998,2,FALSE)&amp;" (DMT="&amp;VLOOKUP(B40,DER!$A$1:$E$10998,4,FALSE)&amp;") (XP="&amp;ROUND((N40),2)&amp;"km; XR="&amp;ROUND((O40),2)&amp;"km)"),IF(C40="SINAPI",VLOOKUP(B40,SINAPI!$A$3:$D$10979,2,FALSE),IF(C40="IOPES",VLOOKUP(B40,IOPES!$A$3:$D$10903,2,FALSE),IF(C40="COMP",VLOOKUP(B40,COMP!$A$3:$D$10893,2,FALSE),"")))))</f>
        <v>Fornecimento e Instalação de Banco Concreto-madeira  (3,00x0,50m), tudo incluido conforme detalhes de projeto</v>
      </c>
      <c r="E40" s="177" t="str">
        <f>IF(B40="","",IF(C40="DER-ES",VLOOKUP(B40,DER!$A$1:$E$10998,3,FALSE),IF(C40="SINAPI",VLOOKUP(B40,SINAPI!$A$1:$D$10979,3,FALSE),IF(C40="IOPES",VLOOKUP(B40,IOPES!$A$1:$D$10903,3,FALSE),IF(C40="COMP",VLOOKUP(B40,COMP!$A$1:$D$10893,3,FALSE))))))</f>
        <v>und</v>
      </c>
      <c r="F40" s="242">
        <f>VLOOKUP(A40,'Memorial de Cálculo'!$A$9:$Q$11385,17,FALSE)</f>
        <v>18</v>
      </c>
      <c r="G40" s="243">
        <f t="shared" ref="G40" si="35">ROUND(L40*(1+F$5),2)</f>
        <v>927.18</v>
      </c>
      <c r="H40" s="243">
        <f t="shared" ref="H40" si="36">+TRUNC(F40*G40,2)</f>
        <v>16689.240000000002</v>
      </c>
      <c r="I40" s="267"/>
      <c r="J40" s="245">
        <f>IF(B40="","",IF(C40="DER-ES",IF(OR(B40&lt;60000,B40&gt;60025),VLOOKUP(B40,DER!$A$1:$E$10998,4,FALSE),VLOOKUP(B40,DER!$A$1:$H$9998,6,FALSE)*N40+VLOOKUP(B40,DER!$A$1:$H$9998,7,FALSE)*O40)+VLOOKUP(B40,DER!$A$1:$H$9998,8,FALSE),IF(C40="SINAPI",VLOOKUP(B40,SINAPI!$A$1:$E$10979,4,FALSE),IF(C40="IOPES",VLOOKUP(B40,IOPES!$A$1:$D$10903,4,FALSE),IF(C40="COMP",VLOOKUP(B40,COMP!$A$1:$D$10893,4,FALSE))))))</f>
        <v>927.18</v>
      </c>
      <c r="K40" s="246">
        <f>IF(B40="","",IF(C40="DER-ES",IF(OR(B40&lt;60000,B40&gt;60025),DER!$D$2/100,0),IF(C40="SINAPI",SINAPI!$C$2/100,IF(C40="IOPES",IOPES!$A$2/100,IF(C40="COMP",COMP!$C$2/100,"Preencher BDI!")))))</f>
        <v>0.2712</v>
      </c>
      <c r="L40" s="247">
        <f t="shared" si="34"/>
        <v>729.37382001258652</v>
      </c>
      <c r="N40" s="249"/>
      <c r="O40" s="249"/>
      <c r="P40" s="250"/>
      <c r="Q40" s="247"/>
    </row>
    <row r="41" spans="1:17" s="219" customFormat="1" x14ac:dyDescent="0.2">
      <c r="A41" s="240" t="s">
        <v>3712</v>
      </c>
      <c r="B41" s="241" t="s">
        <v>3191</v>
      </c>
      <c r="C41" s="177" t="s">
        <v>2924</v>
      </c>
      <c r="D41" s="216" t="str">
        <f>IF(B41="","",IF(C41="DER-ES",IF(OR(B41&lt;60000,B41&gt;60025),VLOOKUP(B41,DER!$A$1:$E$10998,2,FALSE),VLOOKUP(B41,DER!$A$1:$E$10998,2,FALSE)&amp;" (DMT="&amp;VLOOKUP(B41,DER!$A$1:$E$10998,4,FALSE)&amp;") (XP="&amp;ROUND((N41),2)&amp;"km; XR="&amp;ROUND((O41),2)&amp;"km)"),IF(C41="SINAPI",VLOOKUP(B41,SINAPI!$A$3:$D$10979,2,FALSE),IF(C41="IOPES",VLOOKUP(B41,IOPES!$A$3:$D$10903,2,FALSE),IF(C41="COMP",VLOOKUP(B41,COMP!$A$3:$D$10893,2,FALSE),"")))))</f>
        <v>Fornecimento de Lixeira conforme detalhe de projeto</v>
      </c>
      <c r="E41" s="177" t="str">
        <f>IF(B41="","",IF(C41="DER-ES",VLOOKUP(B41,DER!$A$1:$E$10998,3,FALSE),IF(C41="SINAPI",VLOOKUP(B41,SINAPI!$A$1:$D$10979,3,FALSE),IF(C41="IOPES",VLOOKUP(B41,IOPES!$A$1:$D$10903,3,FALSE),IF(C41="COMP",VLOOKUP(B41,COMP!$A$1:$D$10893,3,FALSE))))))</f>
        <v>und</v>
      </c>
      <c r="F41" s="242">
        <f>VLOOKUP(A41,'Memorial de Cálculo'!$A$9:$Q$11385,17,FALSE)</f>
        <v>12</v>
      </c>
      <c r="G41" s="243">
        <f t="shared" ref="G41:G43" si="37">ROUND(L41*(1+F$5),2)</f>
        <v>266.8</v>
      </c>
      <c r="H41" s="243">
        <f t="shared" ref="H41:H43" si="38">+TRUNC(F41*G41,2)</f>
        <v>3201.6</v>
      </c>
      <c r="I41" s="267"/>
      <c r="J41" s="245">
        <f>IF(B41="","",IF(C41="DER-ES",IF(OR(B41&lt;60000,B41&gt;60025),VLOOKUP(B41,DER!$A$1:$E$10998,4,FALSE),VLOOKUP(B41,DER!$A$1:$H$9998,6,FALSE)*N41+VLOOKUP(B41,DER!$A$1:$H$9998,7,FALSE)*O41)+VLOOKUP(B41,DER!$A$1:$H$9998,8,FALSE),IF(C41="SINAPI",VLOOKUP(B41,SINAPI!$A$1:$E$10979,4,FALSE),IF(C41="IOPES",VLOOKUP(B41,IOPES!$A$1:$D$10903,4,FALSE),IF(C41="COMP",VLOOKUP(B41,COMP!$A$1:$D$10893,4,FALSE))))))</f>
        <v>266.8</v>
      </c>
      <c r="K41" s="246">
        <f>IF(B41="","",IF(C41="DER-ES",IF(OR(B41&lt;60000,B41&gt;60025),DER!$D$2/100,0),IF(C41="SINAPI",SINAPI!$C$2/100,IF(C41="IOPES",IOPES!$A$2/100,IF(C41="COMP",COMP!$C$2/100,"Preencher BDI!")))))</f>
        <v>0.2712</v>
      </c>
      <c r="L41" s="247">
        <f t="shared" ref="L41:L42" si="39">IF(J41="","",(J41/(1+K41)))</f>
        <v>209.88042794210199</v>
      </c>
      <c r="N41" s="249"/>
      <c r="O41" s="249"/>
      <c r="P41" s="250"/>
      <c r="Q41" s="247"/>
    </row>
    <row r="42" spans="1:17" s="219" customFormat="1" ht="25.5" x14ac:dyDescent="0.2">
      <c r="A42" s="240" t="s">
        <v>3713</v>
      </c>
      <c r="B42" s="251">
        <v>200573</v>
      </c>
      <c r="C42" s="177" t="s">
        <v>3200</v>
      </c>
      <c r="D42" s="216" t="str">
        <f>IF(B42="","",IF(C42="DER-ES",IF(OR(B42&lt;60000,B42&gt;60025),VLOOKUP(B42,DER!$A$1:$E$10998,2,FALSE),VLOOKUP(B42,DER!$A$1:$E$10998,2,FALSE)&amp;" (DMT="&amp;VLOOKUP(B42,DER!$A$1:$E$10998,4,FALSE)&amp;") (XP="&amp;ROUND((N42),2)&amp;"km; XR="&amp;ROUND((O42),2)&amp;"km)"),IF(C42="SINAPI",VLOOKUP(B42,SINAPI!$A$3:$D$10979,2,FALSE),IF(C42="IOPES",VLOOKUP(B42,IOPES!$A$3:$D$10903,2,FALSE),IF(C42="COMP",VLOOKUP(B42,COMP!$A$3:$D$10893,2,FALSE),"")))))</f>
        <v>Bicicletário em tubo de ferro galvanizado 1" e ferro liso 1/2", inclusive pintura, conforme projeto padrão SEDU</v>
      </c>
      <c r="E42" s="177" t="str">
        <f>IF(B42="","",IF(C42="DER-ES",VLOOKUP(B42,DER!$A$1:$E$10998,3,FALSE),IF(C42="SINAPI",VLOOKUP(B42,SINAPI!$A$1:$D$10979,3,FALSE),IF(C42="IOPES",VLOOKUP(B42,IOPES!$A$1:$D$10903,3,FALSE),IF(C42="COMP",VLOOKUP(B42,COMP!$A$1:$D$10893,3,FALSE))))))</f>
        <v>m</v>
      </c>
      <c r="F42" s="242">
        <f>VLOOKUP(A42,'Memorial de Cálculo'!$A$9:$Q$11385,17,FALSE)</f>
        <v>3</v>
      </c>
      <c r="G42" s="243">
        <f t="shared" si="37"/>
        <v>149.21</v>
      </c>
      <c r="H42" s="243">
        <f t="shared" si="38"/>
        <v>447.63</v>
      </c>
      <c r="I42" s="211"/>
      <c r="J42" s="245">
        <f>IF(B42="","",IF(C42="DER-ES",IF(OR(B42&lt;60000,B42&gt;60025),VLOOKUP(B42,DER!$A$1:$E$10998,4,FALSE),VLOOKUP(B42,DER!$A$1:$H$9998,6,FALSE)*N42+VLOOKUP(B42,DER!$A$1:$H$9998,7,FALSE)*O42)+VLOOKUP(B42,DER!$A$1:$H$9998,8,FALSE),IF(C42="SINAPI",VLOOKUP(B42,SINAPI!$A$1:$E$10979,4,FALSE),IF(C42="IOPES",VLOOKUP(B42,IOPES!$A$1:$D$10903,4,FALSE),IF(C42="COMP",VLOOKUP(B42,COMP!$A$1:$D$10893,4,FALSE))))))</f>
        <v>153.65</v>
      </c>
      <c r="K42" s="246">
        <f>IF(B42="","",IF(C42="DER-ES",IF(OR(B42&lt;60000,B42&gt;60025),DER!$D$2/100,0),IF(C42="SINAPI",SINAPI!$C$2/100,IF(C42="IOPES",IOPES!$A$2/100,IF(C42="COMP",COMP!$C$2/100,"Preencher BDI!")))))</f>
        <v>0.309</v>
      </c>
      <c r="L42" s="247">
        <f t="shared" si="39"/>
        <v>117.37967914438504</v>
      </c>
      <c r="N42" s="249"/>
      <c r="O42" s="249"/>
      <c r="P42" s="250"/>
      <c r="Q42" s="247"/>
    </row>
    <row r="43" spans="1:17" s="219" customFormat="1" ht="25.5" x14ac:dyDescent="0.2">
      <c r="A43" s="240" t="s">
        <v>3714</v>
      </c>
      <c r="B43" s="241" t="s">
        <v>3669</v>
      </c>
      <c r="C43" s="177" t="s">
        <v>2924</v>
      </c>
      <c r="D43" s="216" t="str">
        <f>IF(B43="","",IF(C43="DER-ES",IF(OR(B43&lt;60000,B43&gt;60025),VLOOKUP(B43,DER!$A$1:$E$10998,2,FALSE),VLOOKUP(B43,DER!$A$1:$E$10998,2,FALSE)&amp;" (DMT="&amp;VLOOKUP(B43,DER!$A$1:$E$10998,4,FALSE)&amp;") (XP="&amp;ROUND((N43),2)&amp;"km; XR="&amp;ROUND((O43),2)&amp;"km)"),IF(C43="SINAPI",VLOOKUP(B43,SINAPI!$A$3:$D$10979,2,FALSE),IF(C43="IOPES",VLOOKUP(B43,IOPES!$A$3:$D$10903,2,FALSE),IF(C43="COMP",VLOOKUP(B43,COMP!$A$3:$D$10893,2,FALSE),"")))))</f>
        <v>Fornecimento e Instalação de Pergolado conforme detalhe de projeto, inclusive pintura em verniz três demãos e base de concreto armado</v>
      </c>
      <c r="E43" s="177" t="str">
        <f>IF(B43="","",IF(C43="DER-ES",VLOOKUP(B43,DER!$A$1:$E$10998,3,FALSE),IF(C43="SINAPI",VLOOKUP(B43,SINAPI!$A$1:$D$10979,3,FALSE),IF(C43="IOPES",VLOOKUP(B43,IOPES!$A$1:$D$10903,3,FALSE),IF(C43="COMP",VLOOKUP(B43,COMP!$A$1:$D$10893,3,FALSE))))))</f>
        <v>und</v>
      </c>
      <c r="F43" s="242">
        <f>VLOOKUP(A43,'Memorial de Cálculo'!$A$9:$Q$11385,17,FALSE)</f>
        <v>4</v>
      </c>
      <c r="G43" s="243">
        <f t="shared" si="37"/>
        <v>3850.1</v>
      </c>
      <c r="H43" s="243">
        <f t="shared" si="38"/>
        <v>15400.4</v>
      </c>
      <c r="I43" s="267"/>
      <c r="J43" s="245">
        <f>IF(B43="","",IF(C43="DER-ES",IF(OR(B43&lt;60000,B43&gt;60025),VLOOKUP(B43,DER!$A$1:$E$10998,4,FALSE),VLOOKUP(B43,DER!$A$1:$H$9998,6,FALSE)*N43+VLOOKUP(B43,DER!$A$1:$H$9998,7,FALSE)*O43)+VLOOKUP(B43,DER!$A$1:$H$9998,8,FALSE),IF(C43="SINAPI",VLOOKUP(B43,SINAPI!$A$1:$E$10979,4,FALSE),IF(C43="IOPES",VLOOKUP(B43,IOPES!$A$1:$D$10903,4,FALSE),IF(C43="COMP",VLOOKUP(B43,COMP!$A$1:$D$10893,4,FALSE))))))</f>
        <v>3850.1</v>
      </c>
      <c r="K43" s="246">
        <f>IF(B43="","",IF(C43="DER-ES",IF(OR(B43&lt;60000,B43&gt;60025),DER!$D$2/100,0),IF(C43="SINAPI",SINAPI!$C$2/100,IF(C43="IOPES",IOPES!$A$2/100,IF(C43="COMP",COMP!$C$2/100,"Preencher BDI!")))))</f>
        <v>0.2712</v>
      </c>
      <c r="L43" s="247">
        <f t="shared" ref="L43" si="40">IF(J43="","",(J43/(1+K43)))</f>
        <v>3028.7130270610451</v>
      </c>
      <c r="N43" s="249"/>
      <c r="O43" s="249"/>
      <c r="P43" s="250"/>
      <c r="Q43" s="247"/>
    </row>
    <row r="44" spans="1:17" s="219" customFormat="1" x14ac:dyDescent="0.2">
      <c r="A44" s="251"/>
      <c r="B44" s="259"/>
      <c r="C44" s="260"/>
      <c r="D44" s="261" t="str">
        <f>"SUB-TOTAL - "&amp;LEFT(A43,5)</f>
        <v>SUB-TOTAL - 02.03</v>
      </c>
      <c r="E44" s="260"/>
      <c r="F44" s="262"/>
      <c r="G44" s="243"/>
      <c r="H44" s="263">
        <f>SUM(H40:H43)</f>
        <v>35738.870000000003</v>
      </c>
      <c r="I44" s="267"/>
      <c r="J44" s="245" t="str">
        <f>IF(B44="","",IF(C44="DER-ES",IF(OR(B44&lt;60000,B44&gt;60025),VLOOKUP(B44,DER!$A$1:$E$10998,4,FALSE),VLOOKUP(B44,DER!$A$1:$H$9998,6,FALSE)*N44+VLOOKUP(B44,DER!$A$1:$H$9998,7,FALSE)*O44)+VLOOKUP(B44,DER!$A$1:$H$9998,8,FALSE),IF(C44="SINAPI",VLOOKUP(B44,SINAPI!$A$1:$E$10979,4,FALSE),IF(C44="IOPES",VLOOKUP(B44,IOPES!$A$1:$D$10903,4,FALSE),IF(C44="COMP",VLOOKUP(B44,COMP!$A$1:$D$10893,4,FALSE))))))</f>
        <v/>
      </c>
      <c r="K44" s="246" t="str">
        <f>IF(B44="","",IF(C44="DER-ES",IF(OR(B44&lt;60000,B44&gt;60025),DER!$D$2/100,0),IF(C44="SINAPI",SINAPI!$C$2/100,IF(C44="IOPES",IOPES!$A$2/100,IF(C44="COMP",COMP!$C$2/100,"Preencher BDI!")))))</f>
        <v/>
      </c>
      <c r="L44" s="247" t="str">
        <f t="shared" si="0"/>
        <v/>
      </c>
      <c r="M44" s="248"/>
      <c r="N44" s="249"/>
      <c r="O44" s="249"/>
      <c r="P44" s="250"/>
      <c r="Q44" s="247"/>
    </row>
    <row r="45" spans="1:17" s="219" customFormat="1" x14ac:dyDescent="0.2">
      <c r="A45" s="240"/>
      <c r="B45" s="264"/>
      <c r="C45" s="265"/>
      <c r="D45" s="266"/>
      <c r="E45" s="177"/>
      <c r="F45" s="242"/>
      <c r="G45" s="243"/>
      <c r="H45" s="243"/>
      <c r="I45" s="267"/>
      <c r="J45" s="245" t="str">
        <f>IF(B45="","",IF(C45="DER-ES",IF(OR(B45&lt;60000,B45&gt;60025),VLOOKUP(B45,DER!$A$1:$E$10998,4,FALSE),VLOOKUP(B45,DER!$A$1:$H$9998,6,FALSE)*N45+VLOOKUP(B45,DER!$A$1:$H$9998,7,FALSE)*O45)+VLOOKUP(B45,DER!$A$1:$H$9998,8,FALSE),IF(C45="SINAPI",VLOOKUP(B45,SINAPI!$A$1:$E$10979,4,FALSE),IF(C45="IOPES",VLOOKUP(B45,IOPES!$A$1:$D$10903,4,FALSE),IF(C45="COMP",VLOOKUP(B45,COMP!$A$1:$D$10893,4,FALSE))))))</f>
        <v/>
      </c>
      <c r="K45" s="246" t="str">
        <f>IF(B45="","",IF(C45="DER-ES",IF(OR(B45&lt;60000,B45&gt;60025),DER!$D$2/100,0),IF(C45="SINAPI",SINAPI!$C$2/100,IF(C45="IOPES",IOPES!$A$2/100,IF(C45="COMP",COMP!$C$2/100,"Preencher BDI!")))))</f>
        <v/>
      </c>
      <c r="L45" s="247" t="str">
        <f t="shared" ref="L45:L46" si="41">IF(J45="","",(J45/(1+K45)))</f>
        <v/>
      </c>
      <c r="M45" s="248"/>
      <c r="N45" s="249"/>
      <c r="O45" s="249"/>
      <c r="P45" s="250"/>
      <c r="Q45" s="247"/>
    </row>
    <row r="46" spans="1:17" s="219" customFormat="1" x14ac:dyDescent="0.2">
      <c r="A46" s="287" t="s">
        <v>3694</v>
      </c>
      <c r="B46" s="287"/>
      <c r="C46" s="288"/>
      <c r="D46" s="289" t="s">
        <v>66</v>
      </c>
      <c r="E46" s="288"/>
      <c r="F46" s="290"/>
      <c r="G46" s="291"/>
      <c r="H46" s="291"/>
      <c r="I46" s="267"/>
      <c r="J46" s="245" t="str">
        <f>IF(B46="","",IF(C46="DER-ES",IF(OR(B46&lt;60000,B46&gt;60025),VLOOKUP(B46,DER!$A$1:$E$10998,4,FALSE),VLOOKUP(B46,DER!$A$1:$H$9998,6,FALSE)*N46+VLOOKUP(B46,DER!$A$1:$H$9998,7,FALSE)*O46)+VLOOKUP(B46,DER!$A$1:$H$9998,8,FALSE),IF(C46="SINAPI",VLOOKUP(B46,SINAPI!$A$1:$E$10979,4,FALSE),IF(C46="IOPES",VLOOKUP(B46,IOPES!$A$1:$D$10903,4,FALSE),IF(C46="COMP",VLOOKUP(B46,COMP!$A$1:$D$10893,4,FALSE))))))</f>
        <v/>
      </c>
      <c r="K46" s="246" t="str">
        <f>IF(B46="","",IF(C46="DER-ES",IF(OR(B46&lt;60000,B46&gt;60025),DER!$D$2/100,0),IF(C46="SINAPI",SINAPI!$C$2/100,IF(C46="IOPES",IOPES!$A$2/100,IF(C46="COMP",COMP!$C$2/100,"Preencher BDI!")))))</f>
        <v/>
      </c>
      <c r="L46" s="247" t="str">
        <f t="shared" si="41"/>
        <v/>
      </c>
      <c r="M46" s="258"/>
      <c r="N46" s="249"/>
      <c r="O46" s="249"/>
      <c r="P46" s="250"/>
      <c r="Q46" s="247"/>
    </row>
    <row r="47" spans="1:17" s="219" customFormat="1" x14ac:dyDescent="0.2">
      <c r="A47" s="240" t="s">
        <v>3715</v>
      </c>
      <c r="B47" s="177">
        <v>85180</v>
      </c>
      <c r="C47" s="177" t="s">
        <v>2886</v>
      </c>
      <c r="D47" s="216" t="str">
        <f>IF(B47="","",IF(C47="DER-ES",IF(OR(B47&lt;60000,B47&gt;60025),VLOOKUP(B47,DER!$A$1:$E$10998,2,FALSE),VLOOKUP(B47,DER!$A$1:$E$10998,2,FALSE)&amp;" (DMT="&amp;VLOOKUP(B47,DER!$A$1:$E$10998,4,FALSE)&amp;") (XP="&amp;ROUND((N47),2)&amp;"km; XR="&amp;ROUND((O47),2)&amp;"km)"),IF(C47="SINAPI",VLOOKUP(B47,SINAPI!$A$3:$D$10979,2,FALSE),IF(C47="IOPES",VLOOKUP(B47,IOPES!$A$3:$D$10903,2,FALSE),IF(C47="COMP",VLOOKUP(B47,COMP!$A$3:$D$10893,2,FALSE),"")))))</f>
        <v>PLANTIO DE GRAMA ESMERALDA EM ROLO</v>
      </c>
      <c r="E47" s="177" t="str">
        <f>IF(B47="","",IF(C47="DER-ES",VLOOKUP(B47,DER!$A$1:$E$10998,3,FALSE),IF(C47="SINAPI",VLOOKUP(B47,SINAPI!$A$1:$D$10979,3,FALSE),IF(C47="IOPES",VLOOKUP(B47,IOPES!$A$1:$D$10903,3,FALSE),IF(C47="COMP",VLOOKUP(B47,COMP!$A$1:$D$10893,3,FALSE))))))</f>
        <v>M2</v>
      </c>
      <c r="F47" s="242">
        <f>VLOOKUP(A47,'Memorial de Cálculo'!$A$9:$Q$11385,17,FALSE)</f>
        <v>170.47</v>
      </c>
      <c r="G47" s="243">
        <f t="shared" ref="G47:G50" si="42">ROUND(L47*(1+F$5),2)</f>
        <v>17.190000000000001</v>
      </c>
      <c r="H47" s="243">
        <f t="shared" ref="H47:H50" si="43">+TRUNC(F47*G47,2)</f>
        <v>2930.37</v>
      </c>
      <c r="I47" s="267"/>
      <c r="J47" s="245">
        <f>IF(B47="","",IF(C47="DER-ES",IF(OR(B47&lt;60000,B47&gt;60025),VLOOKUP(B47,DER!$A$1:$E$10998,4,FALSE),VLOOKUP(B47,DER!$A$1:$H$9998,6,FALSE)*N47+VLOOKUP(B47,DER!$A$1:$H$9998,7,FALSE)*O47)+VLOOKUP(B47,DER!$A$1:$H$9998,8,FALSE),IF(C47="SINAPI",VLOOKUP(B47,SINAPI!$A$1:$E$10979,4,FALSE),IF(C47="IOPES",VLOOKUP(B47,IOPES!$A$1:$D$10903,4,FALSE),IF(C47="COMP",VLOOKUP(B47,COMP!$A$1:$D$10893,4,FALSE))))))</f>
        <v>13.52</v>
      </c>
      <c r="K47" s="246">
        <f>IF(B47="","",IF(C47="DER-ES",IF(OR(B47&lt;60000,B47&gt;60025),DER!$D$2/100,0),IF(C47="SINAPI",SINAPI!$C$2/100,IF(C47="IOPES",IOPES!$A$2/100,IF(C47="COMP",COMP!$C$2/100,"Preencher BDI!")))))</f>
        <v>0</v>
      </c>
      <c r="L47" s="247">
        <f t="shared" ref="L47" si="44">IF(J47="","",(J47/(1+K47)))</f>
        <v>13.52</v>
      </c>
      <c r="N47" s="249"/>
      <c r="O47" s="249"/>
      <c r="P47" s="250"/>
      <c r="Q47" s="247"/>
    </row>
    <row r="48" spans="1:17" s="219" customFormat="1" x14ac:dyDescent="0.2">
      <c r="A48" s="240" t="s">
        <v>3716</v>
      </c>
      <c r="B48" s="343" t="s">
        <v>3188</v>
      </c>
      <c r="C48" s="177" t="s">
        <v>2924</v>
      </c>
      <c r="D48" s="216" t="str">
        <f>IF(B48="","",IF(C48="DER-ES",IF(OR(B48&lt;60000,B48&gt;60025),VLOOKUP(B48,DER!$A$1:$E$10998,2,FALSE),VLOOKUP(B48,DER!$A$1:$E$10998,2,FALSE)&amp;" (DMT="&amp;VLOOKUP(B48,DER!$A$1:$E$10998,4,FALSE)&amp;") (XP="&amp;ROUND((N48),2)&amp;"km; XR="&amp;ROUND((O48),2)&amp;"km)"),IF(C48="SINAPI",VLOOKUP(B48,SINAPI!$A$3:$D$10979,2,FALSE),IF(C48="IOPES",VLOOKUP(B48,IOPES!$A$3:$D$10903,2,FALSE),IF(C48="COMP",VLOOKUP(B48,COMP!$A$3:$D$10893,2,FALSE),"")))))</f>
        <v>Fornecimento e Plantio de PINGO DE OURO (Duranta repens)</v>
      </c>
      <c r="E48" s="177" t="str">
        <f>IF(B48="","",IF(C48="DER-ES",VLOOKUP(B48,DER!$A$1:$E$10998,3,FALSE),IF(C48="SINAPI",VLOOKUP(B48,SINAPI!$A$1:$D$10979,3,FALSE),IF(C48="IOPES",VLOOKUP(B48,IOPES!$A$1:$D$10903,3,FALSE),IF(C48="COMP",VLOOKUP(B48,COMP!$A$1:$D$10893,3,FALSE))))))</f>
        <v>und</v>
      </c>
      <c r="F48" s="242">
        <f>VLOOKUP(A48,'Memorial de Cálculo'!$A$9:$Q$11385,17,FALSE)</f>
        <v>213</v>
      </c>
      <c r="G48" s="243">
        <f t="shared" si="42"/>
        <v>8.39</v>
      </c>
      <c r="H48" s="243">
        <f t="shared" si="43"/>
        <v>1787.07</v>
      </c>
      <c r="I48" s="267"/>
      <c r="J48" s="245">
        <f>IF(B48="","",IF(C48="DER-ES",IF(OR(B48&lt;60000,B48&gt;60025),VLOOKUP(B48,DER!$A$1:$E$10998,4,FALSE),VLOOKUP(B48,DER!$A$1:$H$9998,6,FALSE)*N48+VLOOKUP(B48,DER!$A$1:$H$9998,7,FALSE)*O48)+VLOOKUP(B48,DER!$A$1:$H$9998,8,FALSE),IF(C48="SINAPI",VLOOKUP(B48,SINAPI!$A$1:$E$10979,4,FALSE),IF(C48="IOPES",VLOOKUP(B48,IOPES!$A$1:$D$10903,4,FALSE),IF(C48="COMP",VLOOKUP(B48,COMP!$A$1:$D$10893,4,FALSE))))))</f>
        <v>8.39</v>
      </c>
      <c r="K48" s="246">
        <f>IF(B48="","",IF(C48="DER-ES",IF(OR(B48&lt;60000,B48&gt;60025),DER!$D$2/100,0),IF(C48="SINAPI",SINAPI!$C$2/100,IF(C48="IOPES",IOPES!$A$2/100,IF(C48="COMP",COMP!$C$2/100,"Preencher BDI!")))))</f>
        <v>0.2712</v>
      </c>
      <c r="L48" s="247">
        <f t="shared" ref="L48:L51" si="45">IF(J48="","",(J48/(1+K48)))</f>
        <v>6.6000629326620528</v>
      </c>
      <c r="N48" s="249"/>
      <c r="O48" s="249"/>
      <c r="P48" s="250"/>
      <c r="Q48" s="247"/>
    </row>
    <row r="49" spans="1:17" s="219" customFormat="1" x14ac:dyDescent="0.2">
      <c r="A49" s="240" t="s">
        <v>3717</v>
      </c>
      <c r="B49" s="343" t="s">
        <v>17964</v>
      </c>
      <c r="C49" s="177" t="s">
        <v>2924</v>
      </c>
      <c r="D49" s="216" t="str">
        <f>IF(B49="","",IF(C49="DER-ES",IF(OR(B49&lt;60000,B49&gt;60025),VLOOKUP(B49,DER!$A$1:$E$10998,2,FALSE),VLOOKUP(B49,DER!$A$1:$E$10998,2,FALSE)&amp;" (DMT="&amp;VLOOKUP(B49,DER!$A$1:$E$10998,4,FALSE)&amp;") (XP="&amp;ROUND((N49),2)&amp;"km; XR="&amp;ROUND((O49),2)&amp;"km)"),IF(C49="SINAPI",VLOOKUP(B49,SINAPI!$A$3:$D$10979,2,FALSE),IF(C49="IOPES",VLOOKUP(B49,IOPES!$A$3:$D$10903,2,FALSE),IF(C49="COMP",VLOOKUP(B49,COMP!$A$3:$D$10893,2,FALSE),"")))))</f>
        <v>Fornecimento e Plantio de VEDÉLIA (Wedelia trilobata)</v>
      </c>
      <c r="E49" s="177" t="str">
        <f>IF(B49="","",IF(C49="DER-ES",VLOOKUP(B49,DER!$A$1:$E$10998,3,FALSE),IF(C49="SINAPI",VLOOKUP(B49,SINAPI!$A$1:$D$10979,3,FALSE),IF(C49="IOPES",VLOOKUP(B49,IOPES!$A$1:$D$10903,3,FALSE),IF(C49="COMP",VLOOKUP(B49,COMP!$A$1:$D$10893,3,FALSE))))))</f>
        <v>und</v>
      </c>
      <c r="F49" s="242">
        <f>VLOOKUP(A49,'Memorial de Cálculo'!$A$9:$Q$11385,17,FALSE)</f>
        <v>276</v>
      </c>
      <c r="G49" s="243">
        <f t="shared" ref="G49" si="46">ROUND(L49*(1+F$5),2)</f>
        <v>8.26</v>
      </c>
      <c r="H49" s="243">
        <f t="shared" ref="H49" si="47">+TRUNC(F49*G49,2)</f>
        <v>2279.7600000000002</v>
      </c>
      <c r="I49" s="267"/>
      <c r="J49" s="245">
        <f>IF(B49="","",IF(C49="DER-ES",IF(OR(B49&lt;60000,B49&gt;60025),VLOOKUP(B49,DER!$A$1:$E$10998,4,FALSE),VLOOKUP(B49,DER!$A$1:$H$9998,6,FALSE)*N49+VLOOKUP(B49,DER!$A$1:$H$9998,7,FALSE)*O49)+VLOOKUP(B49,DER!$A$1:$H$9998,8,FALSE),IF(C49="SINAPI",VLOOKUP(B49,SINAPI!$A$1:$E$10979,4,FALSE),IF(C49="IOPES",VLOOKUP(B49,IOPES!$A$1:$D$10903,4,FALSE),IF(C49="COMP",VLOOKUP(B49,COMP!$A$1:$D$10893,4,FALSE))))))</f>
        <v>8.26</v>
      </c>
      <c r="K49" s="246">
        <f>IF(B49="","",IF(C49="DER-ES",IF(OR(B49&lt;60000,B49&gt;60025),DER!$D$2/100,0),IF(C49="SINAPI",SINAPI!$C$2/100,IF(C49="IOPES",IOPES!$A$2/100,IF(C49="COMP",COMP!$C$2/100,"Preencher BDI!")))))</f>
        <v>0.2712</v>
      </c>
      <c r="L49" s="247">
        <f t="shared" ref="L49" si="48">IF(J49="","",(J49/(1+K49)))</f>
        <v>6.4977973568281939</v>
      </c>
      <c r="N49" s="249"/>
      <c r="O49" s="249"/>
      <c r="P49" s="250"/>
      <c r="Q49" s="247"/>
    </row>
    <row r="50" spans="1:17" s="219" customFormat="1" x14ac:dyDescent="0.2">
      <c r="A50" s="240" t="s">
        <v>3718</v>
      </c>
      <c r="B50" s="343" t="s">
        <v>3189</v>
      </c>
      <c r="C50" s="177" t="s">
        <v>2924</v>
      </c>
      <c r="D50" s="216" t="str">
        <f>IF(B50="","",IF(C50="DER-ES",IF(OR(B50&lt;60000,B50&gt;60025),VLOOKUP(B50,DER!$A$1:$E$10998,2,FALSE),VLOOKUP(B50,DER!$A$1:$E$10998,2,FALSE)&amp;" (DMT="&amp;VLOOKUP(B50,DER!$A$1:$E$10998,4,FALSE)&amp;") (XP="&amp;ROUND((N50),2)&amp;"km; XR="&amp;ROUND((O50),2)&amp;"km)"),IF(C50="SINAPI",VLOOKUP(B50,SINAPI!$A$3:$D$10979,2,FALSE),IF(C50="IOPES",VLOOKUP(B50,IOPES!$A$3:$D$10903,2,FALSE),IF(C50="COMP",VLOOKUP(B50,COMP!$A$3:$D$10893,2,FALSE),"")))))</f>
        <v>Fornecimento e Plantio de IPÊ ROSA (Tabebeuia impeginosa)</v>
      </c>
      <c r="E50" s="177" t="str">
        <f>IF(B50="","",IF(C50="DER-ES",VLOOKUP(B50,DER!$A$1:$E$10998,3,FALSE),IF(C50="SINAPI",VLOOKUP(B50,SINAPI!$A$1:$D$10979,3,FALSE),IF(C50="IOPES",VLOOKUP(B50,IOPES!$A$1:$D$10903,3,FALSE),IF(C50="COMP",VLOOKUP(B50,COMP!$A$1:$D$10893,3,FALSE))))))</f>
        <v>und</v>
      </c>
      <c r="F50" s="242">
        <f>VLOOKUP(A50,'Memorial de Cálculo'!$A$9:$Q$11385,17,FALSE)</f>
        <v>4</v>
      </c>
      <c r="G50" s="243">
        <f t="shared" si="42"/>
        <v>80.209999999999994</v>
      </c>
      <c r="H50" s="243">
        <f t="shared" si="43"/>
        <v>320.83999999999997</v>
      </c>
      <c r="I50" s="267"/>
      <c r="J50" s="245">
        <f>IF(B50="","",IF(C50="DER-ES",IF(OR(B50&lt;60000,B50&gt;60025),VLOOKUP(B50,DER!$A$1:$E$10998,4,FALSE),VLOOKUP(B50,DER!$A$1:$H$9998,6,FALSE)*N50+VLOOKUP(B50,DER!$A$1:$H$9998,7,FALSE)*O50)+VLOOKUP(B50,DER!$A$1:$H$9998,8,FALSE),IF(C50="SINAPI",VLOOKUP(B50,SINAPI!$A$1:$E$10979,4,FALSE),IF(C50="IOPES",VLOOKUP(B50,IOPES!$A$1:$D$10903,4,FALSE),IF(C50="COMP",VLOOKUP(B50,COMP!$A$1:$D$10893,4,FALSE))))))</f>
        <v>80.209999999999994</v>
      </c>
      <c r="K50" s="246">
        <f>IF(B50="","",IF(C50="DER-ES",IF(OR(B50&lt;60000,B50&gt;60025),DER!$D$2/100,0),IF(C50="SINAPI",SINAPI!$C$2/100,IF(C50="IOPES",IOPES!$A$2/100,IF(C50="COMP",COMP!$C$2/100,"Preencher BDI!")))))</f>
        <v>0.2712</v>
      </c>
      <c r="L50" s="247">
        <f t="shared" si="45"/>
        <v>63.097860289490249</v>
      </c>
      <c r="N50" s="249"/>
      <c r="O50" s="249"/>
      <c r="P50" s="250"/>
      <c r="Q50" s="247"/>
    </row>
    <row r="51" spans="1:17" s="219" customFormat="1" x14ac:dyDescent="0.2">
      <c r="A51" s="240" t="s">
        <v>3719</v>
      </c>
      <c r="B51" s="343" t="s">
        <v>17951</v>
      </c>
      <c r="C51" s="177" t="s">
        <v>2924</v>
      </c>
      <c r="D51" s="216" t="str">
        <f>IF(B51="","",IF(C51="DER-ES",IF(OR(B51&lt;60000,B51&gt;60025),VLOOKUP(B51,DER!$A$1:$E$10998,2,FALSE),VLOOKUP(B51,DER!$A$1:$E$10998,2,FALSE)&amp;" (DMT="&amp;VLOOKUP(B51,DER!$A$1:$E$10998,4,FALSE)&amp;") (XP="&amp;ROUND((N51),2)&amp;"km; XR="&amp;ROUND((O51),2)&amp;"km)"),IF(C51="SINAPI",VLOOKUP(B51,SINAPI!$A$3:$D$10979,2,FALSE),IF(C51="IOPES",VLOOKUP(B51,IOPES!$A$3:$D$10903,2,FALSE),IF(C51="COMP",VLOOKUP(B51,COMP!$A$3:$D$10893,2,FALSE),"")))))</f>
        <v>Fornecimento e Plantio de IPÊ AMARELO (Tabebuia alba)</v>
      </c>
      <c r="E51" s="177" t="str">
        <f>IF(B51="","",IF(C51="DER-ES",VLOOKUP(B51,DER!$A$1:$E$10998,3,FALSE),IF(C51="SINAPI",VLOOKUP(B51,SINAPI!$A$1:$D$10979,3,FALSE),IF(C51="IOPES",VLOOKUP(B51,IOPES!$A$1:$D$10903,3,FALSE),IF(C51="COMP",VLOOKUP(B51,COMP!$A$1:$D$10893,3,FALSE))))))</f>
        <v>und</v>
      </c>
      <c r="F51" s="242">
        <f>VLOOKUP(A51,'Memorial de Cálculo'!$A$9:$Q$11385,17,FALSE)</f>
        <v>8</v>
      </c>
      <c r="G51" s="243">
        <f t="shared" ref="G51" si="49">ROUND(L51*(1+F$5),2)</f>
        <v>99.28</v>
      </c>
      <c r="H51" s="243">
        <f t="shared" ref="H51" si="50">+TRUNC(F51*G51,2)</f>
        <v>794.24</v>
      </c>
      <c r="I51" s="267"/>
      <c r="J51" s="245">
        <f>IF(B51="","",IF(C51="DER-ES",IF(OR(B51&lt;60000,B51&gt;60025),VLOOKUP(B51,DER!$A$1:$E$10998,4,FALSE),VLOOKUP(B51,DER!$A$1:$H$9998,6,FALSE)*N51+VLOOKUP(B51,DER!$A$1:$H$9998,7,FALSE)*O51)+VLOOKUP(B51,DER!$A$1:$H$9998,8,FALSE),IF(C51="SINAPI",VLOOKUP(B51,SINAPI!$A$1:$E$10979,4,FALSE),IF(C51="IOPES",VLOOKUP(B51,IOPES!$A$1:$D$10903,4,FALSE),IF(C51="COMP",VLOOKUP(B51,COMP!$A$1:$D$10893,4,FALSE))))))</f>
        <v>99.28</v>
      </c>
      <c r="K51" s="246">
        <f>IF(B51="","",IF(C51="DER-ES",IF(OR(B51&lt;60000,B51&gt;60025),DER!$D$2/100,0),IF(C51="SINAPI",SINAPI!$C$2/100,IF(C51="IOPES",IOPES!$A$2/100,IF(C51="COMP",COMP!$C$2/100,"Preencher BDI!")))))</f>
        <v>0.2712</v>
      </c>
      <c r="L51" s="247">
        <f t="shared" si="45"/>
        <v>78.099433606041543</v>
      </c>
      <c r="N51" s="249"/>
      <c r="O51" s="249"/>
      <c r="P51" s="250"/>
      <c r="Q51" s="247"/>
    </row>
    <row r="52" spans="1:17" s="219" customFormat="1" x14ac:dyDescent="0.2">
      <c r="A52" s="251"/>
      <c r="B52" s="259"/>
      <c r="C52" s="260"/>
      <c r="D52" s="261" t="str">
        <f>"SUB-TOTAL - "&amp;LEFT(A51,5)</f>
        <v>SUB-TOTAL - 02.04</v>
      </c>
      <c r="E52" s="260"/>
      <c r="F52" s="262"/>
      <c r="G52" s="243"/>
      <c r="H52" s="263">
        <f>SUM(H47:H51)</f>
        <v>8112.28</v>
      </c>
      <c r="I52" s="267"/>
      <c r="J52" s="245" t="str">
        <f>IF(B52="","",IF(C52="DER-ES",IF(OR(B52&lt;60000,B52&gt;60025),VLOOKUP(B52,DER!$A$1:$E$10998,4,FALSE),VLOOKUP(B52,DER!$A$1:$H$9998,6,FALSE)*N52+VLOOKUP(B52,DER!$A$1:$H$9998,7,FALSE)*O52)+VLOOKUP(B52,DER!$A$1:$H$9998,8,FALSE),IF(C52="SINAPI",VLOOKUP(B52,SINAPI!$A$1:$E$10979,4,FALSE),IF(C52="IOPES",VLOOKUP(B52,IOPES!$A$1:$D$10903,4,FALSE),IF(C52="COMP",VLOOKUP(B52,COMP!$A$1:$D$10893,4,FALSE))))))</f>
        <v/>
      </c>
      <c r="K52" s="246" t="str">
        <f>IF(B52="","",IF(C52="DER-ES",IF(OR(B52&lt;60000,B52&gt;60025),DER!$D$2/100,0),IF(C52="SINAPI",SINAPI!$C$2/100,IF(C52="IOPES",IOPES!$A$2/100,IF(C52="COMP",COMP!$C$2/100,"Preencher BDI!")))))</f>
        <v/>
      </c>
      <c r="L52" s="247" t="str">
        <f t="shared" ref="L52:L100" si="51">IF(J52="","",(J52/(1+K52)))</f>
        <v/>
      </c>
      <c r="M52" s="248"/>
      <c r="N52" s="249"/>
      <c r="O52" s="249"/>
      <c r="P52" s="250"/>
      <c r="Q52" s="247"/>
    </row>
    <row r="53" spans="1:17" s="219" customFormat="1" x14ac:dyDescent="0.2">
      <c r="A53" s="240"/>
      <c r="B53" s="264"/>
      <c r="C53" s="265"/>
      <c r="D53" s="266"/>
      <c r="E53" s="177"/>
      <c r="F53" s="242"/>
      <c r="G53" s="243"/>
      <c r="H53" s="243"/>
      <c r="I53" s="267"/>
      <c r="J53" s="245" t="str">
        <f>IF(B53="","",IF(C53="DER-ES",IF(OR(B53&lt;60000,B53&gt;60025),VLOOKUP(B53,DER!$A$1:$E$10998,4,FALSE),VLOOKUP(B53,DER!$A$1:$H$9998,6,FALSE)*N53+VLOOKUP(B53,DER!$A$1:$H$9998,7,FALSE)*O53)+VLOOKUP(B53,DER!$A$1:$H$9998,8,FALSE),IF(C53="SINAPI",VLOOKUP(B53,SINAPI!$A$1:$E$10979,4,FALSE),IF(C53="IOPES",VLOOKUP(B53,IOPES!$A$1:$D$10903,4,FALSE),IF(C53="COMP",VLOOKUP(B53,COMP!$A$1:$D$10893,4,FALSE))))))</f>
        <v/>
      </c>
      <c r="K53" s="246" t="str">
        <f>IF(B53="","",IF(C53="DER-ES",IF(OR(B53&lt;60000,B53&gt;60025),DER!$D$2/100,0),IF(C53="SINAPI",SINAPI!$C$2/100,IF(C53="IOPES",IOPES!$A$2/100,IF(C53="COMP",COMP!$C$2/100,"Preencher BDI!")))))</f>
        <v/>
      </c>
      <c r="L53" s="247" t="str">
        <f t="shared" si="51"/>
        <v/>
      </c>
      <c r="M53" s="248"/>
      <c r="N53" s="249"/>
      <c r="O53" s="249"/>
      <c r="P53" s="250"/>
      <c r="Q53" s="247"/>
    </row>
    <row r="54" spans="1:17" s="219" customFormat="1" x14ac:dyDescent="0.2">
      <c r="A54" s="287" t="s">
        <v>3695</v>
      </c>
      <c r="B54" s="287"/>
      <c r="C54" s="288"/>
      <c r="D54" s="289" t="s">
        <v>17972</v>
      </c>
      <c r="E54" s="288"/>
      <c r="F54" s="290"/>
      <c r="G54" s="291"/>
      <c r="H54" s="291"/>
      <c r="I54" s="267"/>
      <c r="J54" s="245" t="str">
        <f>IF(B54="","",IF(C54="DER-ES",IF(OR(B54&lt;60000,B54&gt;60025),VLOOKUP(B54,DER!$A$1:$E$10998,4,FALSE),VLOOKUP(B54,DER!$A$1:$H$9998,6,FALSE)*N54+VLOOKUP(B54,DER!$A$1:$H$9998,7,FALSE)*O54)+VLOOKUP(B54,DER!$A$1:$H$9998,8,FALSE),IF(C54="SINAPI",VLOOKUP(B54,SINAPI!$A$1:$E$10979,4,FALSE),IF(C54="IOPES",VLOOKUP(B54,IOPES!$A$1:$D$10903,4,FALSE),IF(C54="COMP",VLOOKUP(B54,COMP!$A$1:$D$10893,4,FALSE))))))</f>
        <v/>
      </c>
      <c r="K54" s="246" t="str">
        <f>IF(B54="","",IF(C54="DER-ES",IF(OR(B54&lt;60000,B54&gt;60025),DER!$D$2/100,0),IF(C54="SINAPI",SINAPI!$C$2/100,IF(C54="IOPES",IOPES!$A$2/100,IF(C54="COMP",COMP!$C$2/100,"Preencher BDI!")))))</f>
        <v/>
      </c>
      <c r="L54" s="247" t="str">
        <f t="shared" si="51"/>
        <v/>
      </c>
      <c r="M54" s="258"/>
      <c r="N54" s="249"/>
      <c r="O54" s="249"/>
      <c r="P54" s="250"/>
      <c r="Q54" s="247"/>
    </row>
    <row r="55" spans="1:17" s="219" customFormat="1" x14ac:dyDescent="0.2">
      <c r="A55" s="385" t="s">
        <v>3720</v>
      </c>
      <c r="B55" s="385"/>
      <c r="C55" s="386"/>
      <c r="D55" s="387" t="s">
        <v>3234</v>
      </c>
      <c r="E55" s="386"/>
      <c r="F55" s="388"/>
      <c r="G55" s="389"/>
      <c r="H55" s="390"/>
      <c r="I55" s="267"/>
      <c r="J55" s="245" t="str">
        <f>IF(B55="","",IF(C55="DER-ES",IF(OR(B55&lt;60000,B55&gt;60025),VLOOKUP(B55,DER!$A$1:$E$10998,4,FALSE),VLOOKUP(B55,DER!$A$1:$H$9998,6,FALSE)*N55+VLOOKUP(B55,DER!$A$1:$H$9998,7,FALSE)*O55)+VLOOKUP(B55,DER!$A$1:$H$9998,8,FALSE),IF(C55="SINAPI",VLOOKUP(B55,SINAPI!$A$1:$E$10979,4,FALSE),IF(C55="IOPES",VLOOKUP(B55,IOPES!$A$1:$D$10903,4,FALSE),IF(C55="COMP",VLOOKUP(B55,COMP!$A$1:$D$10893,4,FALSE))))))</f>
        <v/>
      </c>
      <c r="K55" s="246" t="str">
        <f>IF(B55="","",IF(C55="DER-ES",IF(OR(B55&lt;60000,B55&gt;60025),DER!$D$2/100,0),IF(C55="SINAPI",SINAPI!$C$2/100,IF(C55="IOPES",IOPES!$A$2/100,IF(C55="COMP",COMP!$C$2/100,"Preencher BDI!")))))</f>
        <v/>
      </c>
      <c r="L55" s="247" t="str">
        <f t="shared" si="51"/>
        <v/>
      </c>
      <c r="M55" s="258"/>
      <c r="N55" s="249"/>
      <c r="O55" s="249"/>
      <c r="P55" s="250"/>
      <c r="Q55" s="247"/>
    </row>
    <row r="56" spans="1:17" s="219" customFormat="1" ht="25.5" x14ac:dyDescent="0.2">
      <c r="A56" s="241" t="s">
        <v>18233</v>
      </c>
      <c r="B56" s="329" t="s">
        <v>8262</v>
      </c>
      <c r="C56" s="177" t="s">
        <v>2886</v>
      </c>
      <c r="D56" s="216" t="str">
        <f>IF(B56="","",IF(C56="DER-ES",IF(OR(B56&lt;60000,B56&gt;60025),VLOOKUP(B56,DER!$A$1:$E$10998,2,FALSE),VLOOKUP(B56,DER!$A$1:$E$10998,2,FALSE)&amp;" (DMT="&amp;VLOOKUP(B56,DER!$A$1:$E$10998,4,FALSE)&amp;") (XP="&amp;ROUND((N56),2)&amp;"km; XR="&amp;ROUND((O56),2)&amp;"km)"),IF(C56="SINAPI",VLOOKUP(B56,SINAPI!$A$3:$D$10979,2,FALSE),IF(C56="IOPES",VLOOKUP(B56,IOPES!$A$3:$D$10903,2,FALSE),IF(C56="COMP",VLOOKUP(B56,COMP!$A$3:$D$10893,2,FALSE),"")))))</f>
        <v>ESCAVACAO MECANICA DE MATERIAL 1A. CATEGORIA, PROVENIENTE DE CORTE DE SUBLEITO (C/TRATOR ESTEIRAS  160HP)</v>
      </c>
      <c r="E56" s="177" t="str">
        <f>IF(B56="","",IF(C56="DER-ES",VLOOKUP(B56,DER!$A$1:$E$10998,3,FALSE),IF(C56="SINAPI",VLOOKUP(B56,SINAPI!$A$1:$D$10979,3,FALSE),IF(C56="IOPES",VLOOKUP(B56,IOPES!$A$1:$D$10903,3,FALSE),IF(C56="COMP",VLOOKUP(B56,COMP!$A$1:$D$10893,3,FALSE))))))</f>
        <v>M3</v>
      </c>
      <c r="F56" s="242">
        <f>VLOOKUP(A56,'Memorial de Cálculo'!$A$9:$Q$11385,17,FALSE)</f>
        <v>108</v>
      </c>
      <c r="G56" s="243">
        <f t="shared" ref="G56:G58" si="52">ROUND(L56*(1+F$5),2)</f>
        <v>1.78</v>
      </c>
      <c r="H56" s="243">
        <f t="shared" ref="H56:H58" si="53">+TRUNC(F56*G56,2)</f>
        <v>192.24</v>
      </c>
      <c r="I56" s="244"/>
      <c r="J56" s="245">
        <f>IF(B56="","",IF(C56="DER-ES",IF(OR(B56&lt;60000,B56&gt;60025),VLOOKUP(B56,DER!$A$1:$E$10998,4,FALSE),VLOOKUP(B56,DER!$A$1:$H$9998,6,FALSE)*N56+VLOOKUP(B56,DER!$A$1:$H$9998,7,FALSE)*O56)+VLOOKUP(B56,DER!$A$1:$H$9998,8,FALSE),IF(C56="SINAPI",VLOOKUP(B56,SINAPI!$A$1:$E$10979,4,FALSE),IF(C56="IOPES",VLOOKUP(B56,IOPES!$A$1:$D$10903,4,FALSE),IF(C56="COMP",VLOOKUP(B56,COMP!$A$1:$D$10893,4,FALSE))))))</f>
        <v>1.4</v>
      </c>
      <c r="K56" s="246">
        <f>IF(B56="","",IF(C56="DER-ES",IF(OR(B56&lt;60000,B56&gt;60025),DER!$D$2/100,0),IF(C56="SINAPI",SINAPI!$C$2/100,IF(C56="IOPES",IOPES!$A$2/100,IF(C56="COMP",COMP!$C$2/100,"Preencher BDI!")))))</f>
        <v>0</v>
      </c>
      <c r="L56" s="247">
        <f t="shared" si="51"/>
        <v>1.4</v>
      </c>
      <c r="N56" s="249"/>
      <c r="O56" s="249"/>
      <c r="P56" s="250"/>
      <c r="Q56" s="247"/>
    </row>
    <row r="57" spans="1:17" s="219" customFormat="1" ht="25.5" x14ac:dyDescent="0.2">
      <c r="A57" s="241" t="s">
        <v>18234</v>
      </c>
      <c r="B57" s="251">
        <v>93382</v>
      </c>
      <c r="C57" s="177" t="s">
        <v>2886</v>
      </c>
      <c r="D57" s="216" t="str">
        <f>IF(B57="","",IF(C57="DER-ES",IF(OR(B57&lt;60000,B57&gt;60025),VLOOKUP(B57,DER!$A$1:$E$10998,2,FALSE),VLOOKUP(B57,DER!$A$1:$E$10998,2,FALSE)&amp;" (DMT="&amp;VLOOKUP(B57,DER!$A$1:$E$10998,4,FALSE)&amp;") (XP="&amp;ROUND((N57),2)&amp;"km; XR="&amp;ROUND((O57),2)&amp;"km)"),IF(C57="SINAPI",VLOOKUP(B57,SINAPI!$A$3:$D$10979,2,FALSE),IF(C57="IOPES",VLOOKUP(B57,IOPES!$A$3:$D$10903,2,FALSE),IF(C57="COMP",VLOOKUP(B57,COMP!$A$3:$D$10893,2,FALSE),"")))))</f>
        <v>REATERRO MANUAL DE VALAS COM COMPACTAÇÃO MECANIZADA. AF_04/2016</v>
      </c>
      <c r="E57" s="177" t="str">
        <f>IF(B57="","",IF(C57="DER-ES",VLOOKUP(B57,DER!$A$1:$E$10998,3,FALSE),IF(C57="SINAPI",VLOOKUP(B57,SINAPI!$A$1:$D$10979,3,FALSE),IF(C57="IOPES",VLOOKUP(B57,IOPES!$A$1:$D$10903,3,FALSE),IF(C57="COMP",VLOOKUP(B57,COMP!$A$1:$D$10893,3,FALSE))))))</f>
        <v>M3</v>
      </c>
      <c r="F57" s="242">
        <f>VLOOKUP(A57,'Memorial de Cálculo'!$A$9:$Q$11385,17,FALSE)</f>
        <v>25.22</v>
      </c>
      <c r="G57" s="243">
        <f t="shared" si="52"/>
        <v>28.88</v>
      </c>
      <c r="H57" s="243">
        <f t="shared" si="53"/>
        <v>728.35</v>
      </c>
      <c r="I57" s="244"/>
      <c r="J57" s="245">
        <f>IF(B57="","",IF(C57="DER-ES",IF(OR(B57&lt;60000,B57&gt;60025),VLOOKUP(B57,DER!$A$1:$E$10998,4,FALSE),VLOOKUP(B57,DER!$A$1:$H$9998,6,FALSE)*N57+VLOOKUP(B57,DER!$A$1:$H$9998,7,FALSE)*O57)+VLOOKUP(B57,DER!$A$1:$H$9998,8,FALSE),IF(C57="SINAPI",VLOOKUP(B57,SINAPI!$A$1:$E$10979,4,FALSE),IF(C57="IOPES",VLOOKUP(B57,IOPES!$A$1:$D$10903,4,FALSE),IF(C57="COMP",VLOOKUP(B57,COMP!$A$1:$D$10893,4,FALSE))))))</f>
        <v>22.72</v>
      </c>
      <c r="K57" s="246">
        <f>IF(B57="","",IF(C57="DER-ES",IF(OR(B57&lt;60000,B57&gt;60025),DER!$D$2/100,0),IF(C57="SINAPI",SINAPI!$C$2/100,IF(C57="IOPES",IOPES!$A$2/100,IF(C57="COMP",COMP!$C$2/100,"Preencher BDI!")))))</f>
        <v>0</v>
      </c>
      <c r="L57" s="247">
        <f t="shared" si="51"/>
        <v>22.72</v>
      </c>
      <c r="N57" s="249"/>
      <c r="O57" s="249"/>
      <c r="P57" s="250"/>
      <c r="Q57" s="247"/>
    </row>
    <row r="58" spans="1:17" s="219" customFormat="1" ht="25.5" x14ac:dyDescent="0.2">
      <c r="A58" s="241" t="s">
        <v>18235</v>
      </c>
      <c r="B58" s="329">
        <v>97914</v>
      </c>
      <c r="C58" s="177" t="s">
        <v>2886</v>
      </c>
      <c r="D58" s="216" t="str">
        <f>IF(B58="","",IF(C58="DER-ES",IF(OR(B58&lt;60000,B58&gt;60025),VLOOKUP(B58,DER!$A$1:$E$10998,2,FALSE),VLOOKUP(B58,DER!$A$1:$E$10998,2,FALSE)&amp;" (DMT="&amp;VLOOKUP(B58,DER!$A$1:$E$10998,4,FALSE)&amp;") (XP="&amp;ROUND((N58),2)&amp;"km; XR="&amp;ROUND((O58),2)&amp;"km)"),IF(C58="SINAPI",VLOOKUP(B58,SINAPI!$A$3:$D$10979,2,FALSE),IF(C58="IOPES",VLOOKUP(B58,IOPES!$A$3:$D$10903,2,FALSE),IF(C58="COMP",VLOOKUP(B58,COMP!$A$3:$D$10893,2,FALSE),"")))))</f>
        <v>TRANSPORTE COM CAMINHÃO BASCULANTE DE 6 M3, EM VIA URBANA PAVIMENTADA, DMT ATÉ 30 KM (UNIDADE: M3XKM). AF_01/2018</v>
      </c>
      <c r="E58" s="177" t="str">
        <f>IF(B58="","",IF(C58="DER-ES",VLOOKUP(B58,DER!$A$1:$E$10998,3,FALSE),IF(C58="SINAPI",VLOOKUP(B58,SINAPI!$A$1:$D$10979,3,FALSE),IF(C58="IOPES",VLOOKUP(B58,IOPES!$A$1:$D$10903,3,FALSE),IF(C58="COMP",VLOOKUP(B58,COMP!$A$1:$D$10893,3,FALSE))))))</f>
        <v>M3XKM</v>
      </c>
      <c r="F58" s="539">
        <f>VLOOKUP(A58,'Memorial de Cálculo'!$A$9:$Q$11385,17,FALSE)</f>
        <v>2048.81</v>
      </c>
      <c r="G58" s="243">
        <f t="shared" si="52"/>
        <v>1.81</v>
      </c>
      <c r="H58" s="243">
        <f t="shared" si="53"/>
        <v>3708.34</v>
      </c>
      <c r="I58" s="244"/>
      <c r="J58" s="245">
        <f>IF(B58="","",IF(C58="DER-ES",IF(OR(B58&lt;60000,B58&gt;60025),VLOOKUP(B58,DER!$A$1:$E$10998,4,FALSE),VLOOKUP(B58,DER!$A$1:$H$9998,6,FALSE)*N58+VLOOKUP(B58,DER!$A$1:$H$9998,7,FALSE)*O58)+VLOOKUP(B58,DER!$A$1:$H$9998,8,FALSE),IF(C58="SINAPI",VLOOKUP(B58,SINAPI!$A$1:$E$10979,4,FALSE),IF(C58="IOPES",VLOOKUP(B58,IOPES!$A$1:$D$10903,4,FALSE),IF(C58="COMP",VLOOKUP(B58,COMP!$A$1:$D$10893,4,FALSE))))))</f>
        <v>1.42</v>
      </c>
      <c r="K58" s="246">
        <f>IF(B58="","",IF(C58="DER-ES",IF(OR(B58&lt;60000,B58&gt;60025),DER!$D$2/100,0),IF(C58="SINAPI",SINAPI!$C$2/100,IF(C58="IOPES",IOPES!$A$2/100,IF(C58="COMP",COMP!$C$2/100,"Preencher BDI!")))))</f>
        <v>0</v>
      </c>
      <c r="L58" s="247">
        <f t="shared" si="51"/>
        <v>1.42</v>
      </c>
      <c r="N58" s="249"/>
      <c r="O58" s="249"/>
      <c r="P58" s="250"/>
      <c r="Q58" s="247"/>
    </row>
    <row r="59" spans="1:17" s="219" customFormat="1" x14ac:dyDescent="0.2">
      <c r="A59" s="241"/>
      <c r="B59" s="177"/>
      <c r="C59" s="331"/>
      <c r="D59" s="266"/>
      <c r="E59" s="177"/>
      <c r="F59" s="242"/>
      <c r="G59" s="243"/>
      <c r="H59" s="243"/>
      <c r="I59" s="211"/>
      <c r="J59" s="245" t="str">
        <f>IF(B59="","",IF(C59="DER-ES",IF(OR(B59&lt;60000,B59&gt;60025),VLOOKUP(B59,DER!$A$1:$E$10998,4,FALSE),VLOOKUP(B59,DER!$A$1:$H$9998,6,FALSE)*N59+VLOOKUP(B59,DER!$A$1:$H$9998,7,FALSE)*O59)+VLOOKUP(B59,DER!$A$1:$H$9998,8,FALSE),IF(C59="SINAPI",VLOOKUP(B59,SINAPI!$A$1:$E$10979,4,FALSE),IF(C59="IOPES",VLOOKUP(B59,IOPES!$A$1:$D$10903,4,FALSE),IF(C59="COMP",VLOOKUP(B59,COMP!$A$1:$D$10893,4,FALSE))))))</f>
        <v/>
      </c>
      <c r="K59" s="246" t="str">
        <f>IF(B59="","",IF(C59="DER-ES",IF(OR(B59&lt;60000,B59&gt;60025),DER!$D$2/100,0),IF(C59="SINAPI",SINAPI!$C$2/100,IF(C59="IOPES",IOPES!$A$2/100,IF(C59="COMP",COMP!$C$2/100,"Preencher BDI!")))))</f>
        <v/>
      </c>
      <c r="L59" s="247" t="str">
        <f t="shared" si="51"/>
        <v/>
      </c>
      <c r="M59" s="248"/>
      <c r="N59" s="249"/>
      <c r="O59" s="249"/>
      <c r="P59" s="250"/>
      <c r="Q59" s="247"/>
    </row>
    <row r="60" spans="1:17" s="219" customFormat="1" x14ac:dyDescent="0.2">
      <c r="A60" s="385" t="s">
        <v>3721</v>
      </c>
      <c r="B60" s="385"/>
      <c r="C60" s="386"/>
      <c r="D60" s="387" t="s">
        <v>17973</v>
      </c>
      <c r="E60" s="386"/>
      <c r="F60" s="388"/>
      <c r="G60" s="389"/>
      <c r="H60" s="390"/>
      <c r="I60" s="267"/>
      <c r="J60" s="245" t="str">
        <f>IF(B60="","",IF(C60="DER-ES",IF(OR(B60&lt;60000,B60&gt;60025),VLOOKUP(B60,DER!$A$1:$E$10998,4,FALSE),VLOOKUP(B60,DER!$A$1:$H$9998,6,FALSE)*N60+VLOOKUP(B60,DER!$A$1:$H$9998,7,FALSE)*O60)+VLOOKUP(B60,DER!$A$1:$H$9998,8,FALSE),IF(C60="SINAPI",VLOOKUP(B60,SINAPI!$A$1:$E$10979,4,FALSE),IF(C60="IOPES",VLOOKUP(B60,IOPES!$A$1:$D$10903,4,FALSE),IF(C60="COMP",VLOOKUP(B60,COMP!$A$1:$D$10893,4,FALSE))))))</f>
        <v/>
      </c>
      <c r="K60" s="246" t="str">
        <f>IF(B60="","",IF(C60="DER-ES",IF(OR(B60&lt;60000,B60&gt;60025),DER!$D$2/100,0),IF(C60="SINAPI",SINAPI!$C$2/100,IF(C60="IOPES",IOPES!$A$2/100,IF(C60="COMP",COMP!$C$2/100,"Preencher BDI!")))))</f>
        <v/>
      </c>
      <c r="L60" s="247" t="str">
        <f t="shared" si="51"/>
        <v/>
      </c>
      <c r="M60" s="258"/>
      <c r="N60" s="249"/>
      <c r="O60" s="249"/>
      <c r="P60" s="250"/>
      <c r="Q60" s="247"/>
    </row>
    <row r="61" spans="1:17" s="219" customFormat="1" ht="25.5" x14ac:dyDescent="0.2">
      <c r="A61" s="241" t="s">
        <v>18212</v>
      </c>
      <c r="B61" s="251">
        <v>68053</v>
      </c>
      <c r="C61" s="331" t="s">
        <v>2886</v>
      </c>
      <c r="D61" s="216" t="str">
        <f>IF(B61="","",IF(C61="DER-ES",IF(OR(B61&lt;60000,B61&gt;60025),VLOOKUP(B61,DER!$A$1:$E$10998,2,FALSE),VLOOKUP(B61,DER!$A$1:$E$10998,2,FALSE)&amp;" (DMT="&amp;VLOOKUP(B61,DER!$A$1:$E$10998,4,FALSE)&amp;") (XP="&amp;ROUND((N61),2)&amp;"km; XR="&amp;ROUND((O61),2)&amp;"km)"),IF(C61="SINAPI",VLOOKUP(B61,SINAPI!$A$3:$D$10979,2,FALSE),IF(C61="IOPES",VLOOKUP(B61,IOPES!$A$3:$D$10903,2,FALSE),IF(C61="COMP",VLOOKUP(B61,COMP!$A$3:$D$10893,2,FALSE),"")))))</f>
        <v>FORNECIMENTO/INSTALACAO LONA PLASTICA PRETA, PARA IMPERMEABILIZACAO, ESPESSURA 150 MICRAS.</v>
      </c>
      <c r="E61" s="177" t="str">
        <f>IF(B61="","",IF(C61="DER-ES",VLOOKUP(B61,DER!$A$1:$E$10998,3,FALSE),IF(C61="SINAPI",VLOOKUP(B61,SINAPI!$A$1:$D$10979,3,FALSE),IF(C61="IOPES",VLOOKUP(B61,IOPES!$A$1:$D$10903,3,FALSE),IF(C61="COMP",VLOOKUP(B61,COMP!$A$1:$D$10893,3,FALSE))))))</f>
        <v>M2</v>
      </c>
      <c r="F61" s="242">
        <f>VLOOKUP(A61,'Memorial de Cálculo'!$A$9:$Q$11385,17,FALSE)</f>
        <v>432</v>
      </c>
      <c r="G61" s="243">
        <f t="shared" ref="G61:G66" si="54">ROUND(L61*(1+F$5),2)</f>
        <v>5.87</v>
      </c>
      <c r="H61" s="243">
        <f t="shared" ref="H61:H66" si="55">+TRUNC(F61*G61,2)</f>
        <v>2535.84</v>
      </c>
      <c r="I61" s="244"/>
      <c r="J61" s="245">
        <f>IF(B61="","",IF(C61="DER-ES",IF(OR(B61&lt;60000,B61&gt;60025),VLOOKUP(B61,DER!$A$1:$E$10998,4,FALSE),VLOOKUP(B61,DER!$A$1:$H$9998,6,FALSE)*N61+VLOOKUP(B61,DER!$A$1:$H$9998,7,FALSE)*O61)+VLOOKUP(B61,DER!$A$1:$H$9998,8,FALSE),IF(C61="SINAPI",VLOOKUP(B61,SINAPI!$A$1:$E$10979,4,FALSE),IF(C61="IOPES",VLOOKUP(B61,IOPES!$A$1:$D$10903,4,FALSE),IF(C61="COMP",VLOOKUP(B61,COMP!$A$1:$D$10893,4,FALSE))))))</f>
        <v>4.62</v>
      </c>
      <c r="K61" s="246">
        <f>IF(B61="","",IF(C61="DER-ES",IF(OR(B61&lt;60000,B61&gt;60025),DER!$D$2/100,0),IF(C61="SINAPI",SINAPI!$C$2/100,IF(C61="IOPES",IOPES!$A$2/100,IF(C61="COMP",COMP!$C$2/100,"Preencher BDI!")))))</f>
        <v>0</v>
      </c>
      <c r="L61" s="247">
        <f t="shared" si="51"/>
        <v>4.62</v>
      </c>
      <c r="N61" s="249"/>
      <c r="O61" s="249"/>
      <c r="P61" s="250"/>
      <c r="Q61" s="247"/>
    </row>
    <row r="62" spans="1:17" s="219" customFormat="1" ht="25.5" x14ac:dyDescent="0.2">
      <c r="A62" s="241" t="s">
        <v>18213</v>
      </c>
      <c r="B62" s="251">
        <v>97086</v>
      </c>
      <c r="C62" s="331" t="s">
        <v>2886</v>
      </c>
      <c r="D62" s="216" t="str">
        <f>IF(B62="","",IF(C62="DER-ES",IF(OR(B62&lt;60000,B62&gt;60025),VLOOKUP(B62,DER!$A$1:$E$10998,2,FALSE),VLOOKUP(B62,DER!$A$1:$E$10998,2,FALSE)&amp;" (DMT="&amp;VLOOKUP(B62,DER!$A$1:$E$10998,4,FALSE)&amp;") (XP="&amp;ROUND((N62),2)&amp;"km; XR="&amp;ROUND((O62),2)&amp;"km)"),IF(C62="SINAPI",VLOOKUP(B62,SINAPI!$A$3:$D$10979,2,FALSE),IF(C62="IOPES",VLOOKUP(B62,IOPES!$A$3:$D$10903,2,FALSE),IF(C62="COMP",VLOOKUP(B62,COMP!$A$3:$D$10893,2,FALSE),"")))))</f>
        <v>FABRICAÇÃO, MONTAGEM E DESMONTAGEM DE FORMA PARA RADIER, EM MADEIRA SERRADA, 4 UTILIZAÇÕES. AF_09/2017</v>
      </c>
      <c r="E62" s="177" t="str">
        <f>IF(B62="","",IF(C62="DER-ES",VLOOKUP(B62,DER!$A$1:$E$10998,3,FALSE),IF(C62="SINAPI",VLOOKUP(B62,SINAPI!$A$1:$D$10979,3,FALSE),IF(C62="IOPES",VLOOKUP(B62,IOPES!$A$1:$D$10903,3,FALSE),IF(C62="COMP",VLOOKUP(B62,COMP!$A$1:$D$10893,3,FALSE))))))</f>
        <v>M2</v>
      </c>
      <c r="F62" s="242">
        <f>VLOOKUP(A62,'Memorial de Cálculo'!$A$9:$Q$11385,17,FALSE)</f>
        <v>17.440000000000001</v>
      </c>
      <c r="G62" s="243">
        <f t="shared" si="54"/>
        <v>111.75</v>
      </c>
      <c r="H62" s="243">
        <f t="shared" si="55"/>
        <v>1948.92</v>
      </c>
      <c r="I62" s="244"/>
      <c r="J62" s="245">
        <f>IF(B62="","",IF(C62="DER-ES",IF(OR(B62&lt;60000,B62&gt;60025),VLOOKUP(B62,DER!$A$1:$E$10998,4,FALSE),VLOOKUP(B62,DER!$A$1:$H$9998,6,FALSE)*N62+VLOOKUP(B62,DER!$A$1:$H$9998,7,FALSE)*O62)+VLOOKUP(B62,DER!$A$1:$H$9998,8,FALSE),IF(C62="SINAPI",VLOOKUP(B62,SINAPI!$A$1:$E$10979,4,FALSE),IF(C62="IOPES",VLOOKUP(B62,IOPES!$A$1:$D$10903,4,FALSE),IF(C62="COMP",VLOOKUP(B62,COMP!$A$1:$D$10893,4,FALSE))))))</f>
        <v>87.91</v>
      </c>
      <c r="K62" s="246">
        <f>IF(B62="","",IF(C62="DER-ES",IF(OR(B62&lt;60000,B62&gt;60025),DER!$D$2/100,0),IF(C62="SINAPI",SINAPI!$C$2/100,IF(C62="IOPES",IOPES!$A$2/100,IF(C62="COMP",COMP!$C$2/100,"Preencher BDI!")))))</f>
        <v>0</v>
      </c>
      <c r="L62" s="247">
        <f t="shared" si="51"/>
        <v>87.91</v>
      </c>
      <c r="N62" s="249"/>
      <c r="O62" s="249"/>
      <c r="P62" s="250"/>
      <c r="Q62" s="247"/>
    </row>
    <row r="63" spans="1:17" s="219" customFormat="1" x14ac:dyDescent="0.2">
      <c r="A63" s="241" t="s">
        <v>18214</v>
      </c>
      <c r="B63" s="251">
        <v>92883</v>
      </c>
      <c r="C63" s="331" t="s">
        <v>2886</v>
      </c>
      <c r="D63" s="216" t="str">
        <f>IF(B63="","",IF(C63="DER-ES",IF(OR(B63&lt;60000,B63&gt;60025),VLOOKUP(B63,DER!$A$1:$E$10998,2,FALSE),VLOOKUP(B63,DER!$A$1:$E$10998,2,FALSE)&amp;" (DMT="&amp;VLOOKUP(B63,DER!$A$1:$E$10998,4,FALSE)&amp;") (XP="&amp;ROUND((N63),2)&amp;"km; XR="&amp;ROUND((O63),2)&amp;"km)"),IF(C63="SINAPI",VLOOKUP(B63,SINAPI!$A$3:$D$10979,2,FALSE),IF(C63="IOPES",VLOOKUP(B63,IOPES!$A$3:$D$10903,2,FALSE),IF(C63="COMP",VLOOKUP(B63,COMP!$A$3:$D$10893,2,FALSE),"")))))</f>
        <v>ARMAÇÃO UTILIZANDO AÇO CA-25 DE 8,0 MM - MONTAGEM. AF_12/2015</v>
      </c>
      <c r="E63" s="177" t="str">
        <f>IF(B63="","",IF(C63="DER-ES",VLOOKUP(B63,DER!$A$1:$E$10998,3,FALSE),IF(C63="SINAPI",VLOOKUP(B63,SINAPI!$A$1:$D$10979,3,FALSE),IF(C63="IOPES",VLOOKUP(B63,IOPES!$A$1:$D$10903,3,FALSE),IF(C63="COMP",VLOOKUP(B63,COMP!$A$1:$D$10893,3,FALSE))))))</f>
        <v>KG</v>
      </c>
      <c r="F63" s="242">
        <f>VLOOKUP(A63,'Memorial de Cálculo'!$A$9:$Q$11385,17,FALSE)</f>
        <v>9138.4</v>
      </c>
      <c r="G63" s="243">
        <f t="shared" si="54"/>
        <v>9.43</v>
      </c>
      <c r="H63" s="243">
        <f t="shared" si="55"/>
        <v>86175.11</v>
      </c>
      <c r="I63" s="244"/>
      <c r="J63" s="245">
        <f>IF(B63="","",IF(C63="DER-ES",IF(OR(B63&lt;60000,B63&gt;60025),VLOOKUP(B63,DER!$A$1:$E$10998,4,FALSE),VLOOKUP(B63,DER!$A$1:$H$9998,6,FALSE)*N63+VLOOKUP(B63,DER!$A$1:$H$9998,7,FALSE)*O63)+VLOOKUP(B63,DER!$A$1:$H$9998,8,FALSE),IF(C63="SINAPI",VLOOKUP(B63,SINAPI!$A$1:$E$10979,4,FALSE),IF(C63="IOPES",VLOOKUP(B63,IOPES!$A$1:$D$10903,4,FALSE),IF(C63="COMP",VLOOKUP(B63,COMP!$A$1:$D$10893,4,FALSE))))))</f>
        <v>7.42</v>
      </c>
      <c r="K63" s="246">
        <f>IF(B63="","",IF(C63="DER-ES",IF(OR(B63&lt;60000,B63&gt;60025),DER!$D$2/100,0),IF(C63="SINAPI",SINAPI!$C$2/100,IF(C63="IOPES",IOPES!$A$2/100,IF(C63="COMP",COMP!$C$2/100,"Preencher BDI!")))))</f>
        <v>0</v>
      </c>
      <c r="L63" s="247">
        <f t="shared" si="51"/>
        <v>7.42</v>
      </c>
      <c r="N63" s="249"/>
      <c r="O63" s="249"/>
      <c r="P63" s="250"/>
      <c r="Q63" s="247"/>
    </row>
    <row r="64" spans="1:17" s="219" customFormat="1" ht="25.5" x14ac:dyDescent="0.2">
      <c r="A64" s="241" t="s">
        <v>18215</v>
      </c>
      <c r="B64" s="177">
        <v>94969</v>
      </c>
      <c r="C64" s="331" t="s">
        <v>2886</v>
      </c>
      <c r="D64" s="216" t="str">
        <f>IF(B64="","",IF(C64="DER-ES",IF(OR(B64&lt;60000,B64&gt;60025),VLOOKUP(B64,DER!$A$1:$E$10998,2,FALSE),VLOOKUP(B64,DER!$A$1:$E$10998,2,FALSE)&amp;" (DMT="&amp;VLOOKUP(B64,DER!$A$1:$E$10998,4,FALSE)&amp;") (XP="&amp;ROUND((N64),2)&amp;"km; XR="&amp;ROUND((O64),2)&amp;"km)"),IF(C64="SINAPI",VLOOKUP(B64,SINAPI!$A$3:$D$10979,2,FALSE),IF(C64="IOPES",VLOOKUP(B64,IOPES!$A$3:$D$10903,2,FALSE),IF(C64="COMP",VLOOKUP(B64,COMP!$A$3:$D$10893,2,FALSE),"")))))</f>
        <v>CONCRETO FCK = 15MPA, TRAÇO 1:3,4:3,5 (CIMENTO/ AREIA MÉDIA/ BRITA 1)  - PREPARO MECÂNICO COM BETONEIRA 600 L. AF_07/2016</v>
      </c>
      <c r="E64" s="177" t="str">
        <f>IF(B64="","",IF(C64="DER-ES",VLOOKUP(B64,DER!$A$1:$E$10998,3,FALSE),IF(C64="SINAPI",VLOOKUP(B64,SINAPI!$A$1:$D$10979,3,FALSE),IF(C64="IOPES",VLOOKUP(B64,IOPES!$A$1:$D$10903,3,FALSE),IF(C64="COMP",VLOOKUP(B64,COMP!$A$1:$D$10893,3,FALSE))))))</f>
        <v>M3</v>
      </c>
      <c r="F64" s="242">
        <f>VLOOKUP(A64,'Memorial de Cálculo'!$A$9:$Q$11385,17,FALSE)</f>
        <v>21.6</v>
      </c>
      <c r="G64" s="243">
        <f t="shared" si="54"/>
        <v>284.05</v>
      </c>
      <c r="H64" s="243">
        <f t="shared" si="55"/>
        <v>6135.48</v>
      </c>
      <c r="I64" s="244"/>
      <c r="J64" s="245">
        <f>IF(B64="","",IF(C64="DER-ES",IF(OR(B64&lt;60000,B64&gt;60025),VLOOKUP(B64,DER!$A$1:$E$10998,4,FALSE),VLOOKUP(B64,DER!$A$1:$H$9998,6,FALSE)*N64+VLOOKUP(B64,DER!$A$1:$H$9998,7,FALSE)*O64)+VLOOKUP(B64,DER!$A$1:$H$9998,8,FALSE),IF(C64="SINAPI",VLOOKUP(B64,SINAPI!$A$1:$E$10979,4,FALSE),IF(C64="IOPES",VLOOKUP(B64,IOPES!$A$1:$D$10903,4,FALSE),IF(C64="COMP",VLOOKUP(B64,COMP!$A$1:$D$10893,4,FALSE))))))</f>
        <v>223.45</v>
      </c>
      <c r="K64" s="246">
        <f>IF(B64="","",IF(C64="DER-ES",IF(OR(B64&lt;60000,B64&gt;60025),DER!$D$2/100,0),IF(C64="SINAPI",SINAPI!$C$2/100,IF(C64="IOPES",IOPES!$A$2/100,IF(C64="COMP",COMP!$C$2/100,"Preencher BDI!")))))</f>
        <v>0</v>
      </c>
      <c r="L64" s="247">
        <f t="shared" si="51"/>
        <v>223.45</v>
      </c>
      <c r="N64" s="249"/>
      <c r="O64" s="249"/>
      <c r="P64" s="250"/>
      <c r="Q64" s="247"/>
    </row>
    <row r="65" spans="1:17" s="219" customFormat="1" ht="25.5" x14ac:dyDescent="0.2">
      <c r="A65" s="241" t="s">
        <v>18216</v>
      </c>
      <c r="B65" s="251">
        <v>94972</v>
      </c>
      <c r="C65" s="331" t="s">
        <v>2886</v>
      </c>
      <c r="D65" s="216" t="str">
        <f>IF(B65="","",IF(C65="DER-ES",IF(OR(B65&lt;60000,B65&gt;60025),VLOOKUP(B65,DER!$A$1:$E$10998,2,FALSE),VLOOKUP(B65,DER!$A$1:$E$10998,2,FALSE)&amp;" (DMT="&amp;VLOOKUP(B65,DER!$A$1:$E$10998,4,FALSE)&amp;") (XP="&amp;ROUND((N65),2)&amp;"km; XR="&amp;ROUND((O65),2)&amp;"km)"),IF(C65="SINAPI",VLOOKUP(B65,SINAPI!$A$3:$D$10979,2,FALSE),IF(C65="IOPES",VLOOKUP(B65,IOPES!$A$3:$D$10903,2,FALSE),IF(C65="COMP",VLOOKUP(B65,COMP!$A$3:$D$10893,2,FALSE),"")))))</f>
        <v>CONCRETO FCK = 30MPA, TRAÇO 1:2,1:2,5 (CIMENTO/ AREIA MÉDIA/ BRITA 1)  - PREPARO MECÂNICO COM BETONEIRA 600 L. AF_07/2016</v>
      </c>
      <c r="E65" s="177" t="str">
        <f>IF(B65="","",IF(C65="DER-ES",VLOOKUP(B65,DER!$A$1:$E$10998,3,FALSE),IF(C65="SINAPI",VLOOKUP(B65,SINAPI!$A$1:$D$10979,3,FALSE),IF(C65="IOPES",VLOOKUP(B65,IOPES!$A$1:$D$10903,3,FALSE),IF(C65="COMP",VLOOKUP(B65,COMP!$A$1:$D$10893,3,FALSE))))))</f>
        <v>M3</v>
      </c>
      <c r="F65" s="242">
        <f>VLOOKUP(A65,'Memorial de Cálculo'!$A$9:$Q$11385,17,FALSE)</f>
        <v>86.4</v>
      </c>
      <c r="G65" s="243">
        <f t="shared" si="54"/>
        <v>340.8</v>
      </c>
      <c r="H65" s="243">
        <f t="shared" si="55"/>
        <v>29445.119999999999</v>
      </c>
      <c r="I65" s="244"/>
      <c r="J65" s="245">
        <f>IF(B65="","",IF(C65="DER-ES",IF(OR(B65&lt;60000,B65&gt;60025),VLOOKUP(B65,DER!$A$1:$E$10998,4,FALSE),VLOOKUP(B65,DER!$A$1:$H$9998,6,FALSE)*N65+VLOOKUP(B65,DER!$A$1:$H$9998,7,FALSE)*O65)+VLOOKUP(B65,DER!$A$1:$H$9998,8,FALSE),IF(C65="SINAPI",VLOOKUP(B65,SINAPI!$A$1:$E$10979,4,FALSE),IF(C65="IOPES",VLOOKUP(B65,IOPES!$A$1:$D$10903,4,FALSE),IF(C65="COMP",VLOOKUP(B65,COMP!$A$1:$D$10893,4,FALSE))))))</f>
        <v>268.08999999999997</v>
      </c>
      <c r="K65" s="246">
        <f>IF(B65="","",IF(C65="DER-ES",IF(OR(B65&lt;60000,B65&gt;60025),DER!$D$2/100,0),IF(C65="SINAPI",SINAPI!$C$2/100,IF(C65="IOPES",IOPES!$A$2/100,IF(C65="COMP",COMP!$C$2/100,"Preencher BDI!")))))</f>
        <v>0</v>
      </c>
      <c r="L65" s="247">
        <f t="shared" si="51"/>
        <v>268.08999999999997</v>
      </c>
      <c r="N65" s="249"/>
      <c r="O65" s="249"/>
      <c r="P65" s="250"/>
      <c r="Q65" s="247"/>
    </row>
    <row r="66" spans="1:17" s="219" customFormat="1" ht="25.5" x14ac:dyDescent="0.2">
      <c r="A66" s="241" t="s">
        <v>18217</v>
      </c>
      <c r="B66" s="251">
        <v>92874</v>
      </c>
      <c r="C66" s="331" t="s">
        <v>2886</v>
      </c>
      <c r="D66" s="216" t="str">
        <f>IF(B66="","",IF(C66="DER-ES",IF(OR(B66&lt;60000,B66&gt;60025),VLOOKUP(B66,DER!$A$1:$E$10998,2,FALSE),VLOOKUP(B66,DER!$A$1:$E$10998,2,FALSE)&amp;" (DMT="&amp;VLOOKUP(B66,DER!$A$1:$E$10998,4,FALSE)&amp;") (XP="&amp;ROUND((N66),2)&amp;"km; XR="&amp;ROUND((O66),2)&amp;"km)"),IF(C66="SINAPI",VLOOKUP(B66,SINAPI!$A$3:$D$10979,2,FALSE),IF(C66="IOPES",VLOOKUP(B66,IOPES!$A$3:$D$10903,2,FALSE),IF(C66="COMP",VLOOKUP(B66,COMP!$A$3:$D$10893,2,FALSE),"")))))</f>
        <v>LANÇAMENTO COM USO DE BOMBA, ADENSAMENTO E ACABAMENTO DE CONCRETO EM ESTRUTURAS. AF_12/2015</v>
      </c>
      <c r="E66" s="177" t="str">
        <f>IF(B66="","",IF(C66="DER-ES",VLOOKUP(B66,DER!$A$1:$E$10998,3,FALSE),IF(C66="SINAPI",VLOOKUP(B66,SINAPI!$A$1:$D$10979,3,FALSE),IF(C66="IOPES",VLOOKUP(B66,IOPES!$A$1:$D$10903,3,FALSE),IF(C66="COMP",VLOOKUP(B66,COMP!$A$1:$D$10893,3,FALSE))))))</f>
        <v>M3</v>
      </c>
      <c r="F66" s="242">
        <f>VLOOKUP(A66,'Memorial de Cálculo'!$A$9:$Q$11385,17,FALSE)</f>
        <v>108</v>
      </c>
      <c r="G66" s="243">
        <f t="shared" si="54"/>
        <v>30.29</v>
      </c>
      <c r="H66" s="243">
        <f t="shared" si="55"/>
        <v>3271.32</v>
      </c>
      <c r="I66" s="244"/>
      <c r="J66" s="245">
        <f>IF(B66="","",IF(C66="DER-ES",IF(OR(B66&lt;60000,B66&gt;60025),VLOOKUP(B66,DER!$A$1:$E$10998,4,FALSE),VLOOKUP(B66,DER!$A$1:$H$9998,6,FALSE)*N66+VLOOKUP(B66,DER!$A$1:$H$9998,7,FALSE)*O66)+VLOOKUP(B66,DER!$A$1:$H$9998,8,FALSE),IF(C66="SINAPI",VLOOKUP(B66,SINAPI!$A$1:$E$10979,4,FALSE),IF(C66="IOPES",VLOOKUP(B66,IOPES!$A$1:$D$10903,4,FALSE),IF(C66="COMP",VLOOKUP(B66,COMP!$A$1:$D$10893,4,FALSE))))))</f>
        <v>23.83</v>
      </c>
      <c r="K66" s="246">
        <f>IF(B66="","",IF(C66="DER-ES",IF(OR(B66&lt;60000,B66&gt;60025),DER!$D$2/100,0),IF(C66="SINAPI",SINAPI!$C$2/100,IF(C66="IOPES",IOPES!$A$2/100,IF(C66="COMP",COMP!$C$2/100,"Preencher BDI!")))))</f>
        <v>0</v>
      </c>
      <c r="L66" s="247">
        <f t="shared" si="51"/>
        <v>23.83</v>
      </c>
      <c r="N66" s="249"/>
      <c r="O66" s="249"/>
      <c r="P66" s="250"/>
      <c r="Q66" s="247"/>
    </row>
    <row r="67" spans="1:17" s="219" customFormat="1" x14ac:dyDescent="0.2">
      <c r="A67" s="241"/>
      <c r="B67" s="177"/>
      <c r="C67" s="331"/>
      <c r="D67" s="266"/>
      <c r="E67" s="177"/>
      <c r="F67" s="242"/>
      <c r="G67" s="243"/>
      <c r="H67" s="243"/>
      <c r="I67" s="211"/>
      <c r="J67" s="245" t="str">
        <f>IF(B67="","",IF(C67="DER-ES",IF(OR(B67&lt;60000,B67&gt;60025),VLOOKUP(B67,DER!$A$1:$E$10998,4,FALSE),VLOOKUP(B67,DER!$A$1:$H$9998,6,FALSE)*N67+VLOOKUP(B67,DER!$A$1:$H$9998,7,FALSE)*O67)+VLOOKUP(B67,DER!$A$1:$H$9998,8,FALSE),IF(C67="SINAPI",VLOOKUP(B67,SINAPI!$A$1:$E$10979,4,FALSE),IF(C67="IOPES",VLOOKUP(B67,IOPES!$A$1:$D$10903,4,FALSE),IF(C67="COMP",VLOOKUP(B67,COMP!$A$1:$D$10893,4,FALSE))))))</f>
        <v/>
      </c>
      <c r="K67" s="246" t="str">
        <f>IF(B67="","",IF(C67="DER-ES",IF(OR(B67&lt;60000,B67&gt;60025),DER!$D$2/100,0),IF(C67="SINAPI",SINAPI!$C$2/100,IF(C67="IOPES",IOPES!$A$2/100,IF(C67="COMP",COMP!$C$2/100,"Preencher BDI!")))))</f>
        <v/>
      </c>
      <c r="L67" s="247" t="str">
        <f t="shared" si="51"/>
        <v/>
      </c>
      <c r="M67" s="248"/>
      <c r="N67" s="249"/>
      <c r="O67" s="249"/>
      <c r="P67" s="250"/>
      <c r="Q67" s="247"/>
    </row>
    <row r="68" spans="1:17" s="219" customFormat="1" x14ac:dyDescent="0.2">
      <c r="A68" s="385" t="s">
        <v>3722</v>
      </c>
      <c r="B68" s="385"/>
      <c r="C68" s="386"/>
      <c r="D68" s="387" t="s">
        <v>17974</v>
      </c>
      <c r="E68" s="386"/>
      <c r="F68" s="388"/>
      <c r="G68" s="389"/>
      <c r="H68" s="390"/>
      <c r="I68" s="267"/>
      <c r="J68" s="245" t="str">
        <f>IF(B68="","",IF(C68="DER-ES",IF(OR(B68&lt;60000,B68&gt;60025),VLOOKUP(B68,DER!$A$1:$E$10998,4,FALSE),VLOOKUP(B68,DER!$A$1:$H$9998,6,FALSE)*N68+VLOOKUP(B68,DER!$A$1:$H$9998,7,FALSE)*O68)+VLOOKUP(B68,DER!$A$1:$H$9998,8,FALSE),IF(C68="SINAPI",VLOOKUP(B68,SINAPI!$A$1:$E$10979,4,FALSE),IF(C68="IOPES",VLOOKUP(B68,IOPES!$A$1:$D$10903,4,FALSE),IF(C68="COMP",VLOOKUP(B68,COMP!$A$1:$D$10893,4,FALSE))))))</f>
        <v/>
      </c>
      <c r="K68" s="246" t="str">
        <f>IF(B68="","",IF(C68="DER-ES",IF(OR(B68&lt;60000,B68&gt;60025),DER!$D$2/100,0),IF(C68="SINAPI",SINAPI!$C$2/100,IF(C68="IOPES",IOPES!$A$2/100,IF(C68="COMP",COMP!$C$2/100,"Preencher BDI!")))))</f>
        <v/>
      </c>
      <c r="L68" s="247" t="str">
        <f t="shared" si="51"/>
        <v/>
      </c>
      <c r="M68" s="258"/>
      <c r="N68" s="249"/>
      <c r="O68" s="249"/>
      <c r="P68" s="250"/>
      <c r="Q68" s="247"/>
    </row>
    <row r="69" spans="1:17" s="219" customFormat="1" ht="25.5" x14ac:dyDescent="0.2">
      <c r="A69" s="241" t="s">
        <v>18218</v>
      </c>
      <c r="B69" s="251">
        <v>97086</v>
      </c>
      <c r="C69" s="331" t="s">
        <v>2886</v>
      </c>
      <c r="D69" s="216" t="str">
        <f>IF(B69="","",IF(C69="DER-ES",IF(OR(B69&lt;60000,B69&gt;60025),VLOOKUP(B69,DER!$A$1:$E$10998,2,FALSE),VLOOKUP(B69,DER!$A$1:$E$10998,2,FALSE)&amp;" (DMT="&amp;VLOOKUP(B69,DER!$A$1:$E$10998,4,FALSE)&amp;") (XP="&amp;ROUND((N69),2)&amp;"km; XR="&amp;ROUND((O69),2)&amp;"km)"),IF(C69="SINAPI",VLOOKUP(B69,SINAPI!$A$3:$D$10979,2,FALSE),IF(C69="IOPES",VLOOKUP(B69,IOPES!$A$3:$D$10903,2,FALSE),IF(C69="COMP",VLOOKUP(B69,COMP!$A$3:$D$10893,2,FALSE),"")))))</f>
        <v>FABRICAÇÃO, MONTAGEM E DESMONTAGEM DE FORMA PARA RADIER, EM MADEIRA SERRADA, 4 UTILIZAÇÕES. AF_09/2017</v>
      </c>
      <c r="E69" s="177" t="str">
        <f>IF(B69="","",IF(C69="DER-ES",VLOOKUP(B69,DER!$A$1:$E$10998,3,FALSE),IF(C69="SINAPI",VLOOKUP(B69,SINAPI!$A$1:$D$10979,3,FALSE),IF(C69="IOPES",VLOOKUP(B69,IOPES!$A$1:$D$10903,3,FALSE),IF(C69="COMP",VLOOKUP(B69,COMP!$A$1:$D$10893,3,FALSE))))))</f>
        <v>M2</v>
      </c>
      <c r="F69" s="242">
        <f>VLOOKUP(A69,'Memorial de Cálculo'!$A$9:$Q$11385,17,FALSE)</f>
        <v>156.30000000000001</v>
      </c>
      <c r="G69" s="243">
        <f t="shared" ref="G69:G73" si="56">ROUND(L69*(1+F$5),2)</f>
        <v>111.75</v>
      </c>
      <c r="H69" s="243">
        <f t="shared" ref="H69:H73" si="57">+TRUNC(F69*G69,2)</f>
        <v>17466.52</v>
      </c>
      <c r="I69" s="244"/>
      <c r="J69" s="245">
        <f>IF(B69="","",IF(C69="DER-ES",IF(OR(B69&lt;60000,B69&gt;60025),VLOOKUP(B69,DER!$A$1:$E$10998,4,FALSE),VLOOKUP(B69,DER!$A$1:$H$9998,6,FALSE)*N69+VLOOKUP(B69,DER!$A$1:$H$9998,7,FALSE)*O69)+VLOOKUP(B69,DER!$A$1:$H$9998,8,FALSE),IF(C69="SINAPI",VLOOKUP(B69,SINAPI!$A$1:$E$10979,4,FALSE),IF(C69="IOPES",VLOOKUP(B69,IOPES!$A$1:$D$10903,4,FALSE),IF(C69="COMP",VLOOKUP(B69,COMP!$A$1:$D$10893,4,FALSE))))))</f>
        <v>87.91</v>
      </c>
      <c r="K69" s="246">
        <f>IF(B69="","",IF(C69="DER-ES",IF(OR(B69&lt;60000,B69&gt;60025),DER!$D$2/100,0),IF(C69="SINAPI",SINAPI!$C$2/100,IF(C69="IOPES",IOPES!$A$2/100,IF(C69="COMP",COMP!$C$2/100,"Preencher BDI!")))))</f>
        <v>0</v>
      </c>
      <c r="L69" s="247">
        <f t="shared" si="51"/>
        <v>87.91</v>
      </c>
      <c r="N69" s="249"/>
      <c r="O69" s="249"/>
      <c r="P69" s="250"/>
      <c r="Q69" s="247"/>
    </row>
    <row r="70" spans="1:17" s="219" customFormat="1" x14ac:dyDescent="0.2">
      <c r="A70" s="241" t="s">
        <v>18219</v>
      </c>
      <c r="B70" s="251">
        <v>92883</v>
      </c>
      <c r="C70" s="331" t="s">
        <v>2886</v>
      </c>
      <c r="D70" s="216" t="str">
        <f>IF(B70="","",IF(C70="DER-ES",IF(OR(B70&lt;60000,B70&gt;60025),VLOOKUP(B70,DER!$A$1:$E$10998,2,FALSE),VLOOKUP(B70,DER!$A$1:$E$10998,2,FALSE)&amp;" (DMT="&amp;VLOOKUP(B70,DER!$A$1:$E$10998,4,FALSE)&amp;") (XP="&amp;ROUND((N70),2)&amp;"km; XR="&amp;ROUND((O70),2)&amp;"km)"),IF(C70="SINAPI",VLOOKUP(B70,SINAPI!$A$3:$D$10979,2,FALSE),IF(C70="IOPES",VLOOKUP(B70,IOPES!$A$3:$D$10903,2,FALSE),IF(C70="COMP",VLOOKUP(B70,COMP!$A$3:$D$10893,2,FALSE),"")))))</f>
        <v>ARMAÇÃO UTILIZANDO AÇO CA-25 DE 8,0 MM - MONTAGEM. AF_12/2015</v>
      </c>
      <c r="E70" s="177" t="str">
        <f>IF(B70="","",IF(C70="DER-ES",VLOOKUP(B70,DER!$A$1:$E$10998,3,FALSE),IF(C70="SINAPI",VLOOKUP(B70,SINAPI!$A$1:$D$10979,3,FALSE),IF(C70="IOPES",VLOOKUP(B70,IOPES!$A$1:$D$10903,3,FALSE),IF(C70="COMP",VLOOKUP(B70,COMP!$A$1:$D$10893,3,FALSE))))))</f>
        <v>KG</v>
      </c>
      <c r="F70" s="242">
        <f>VLOOKUP(A70,'Memorial de Cálculo'!$A$9:$Q$11385,17,FALSE)</f>
        <v>873.3</v>
      </c>
      <c r="G70" s="243">
        <f t="shared" si="56"/>
        <v>9.43</v>
      </c>
      <c r="H70" s="243">
        <f t="shared" si="57"/>
        <v>8235.2099999999991</v>
      </c>
      <c r="I70" s="244"/>
      <c r="J70" s="245">
        <f>IF(B70="","",IF(C70="DER-ES",IF(OR(B70&lt;60000,B70&gt;60025),VLOOKUP(B70,DER!$A$1:$E$10998,4,FALSE),VLOOKUP(B70,DER!$A$1:$H$9998,6,FALSE)*N70+VLOOKUP(B70,DER!$A$1:$H$9998,7,FALSE)*O70)+VLOOKUP(B70,DER!$A$1:$H$9998,8,FALSE),IF(C70="SINAPI",VLOOKUP(B70,SINAPI!$A$1:$E$10979,4,FALSE),IF(C70="IOPES",VLOOKUP(B70,IOPES!$A$1:$D$10903,4,FALSE),IF(C70="COMP",VLOOKUP(B70,COMP!$A$1:$D$10893,4,FALSE))))))</f>
        <v>7.42</v>
      </c>
      <c r="K70" s="246">
        <f>IF(B70="","",IF(C70="DER-ES",IF(OR(B70&lt;60000,B70&gt;60025),DER!$D$2/100,0),IF(C70="SINAPI",SINAPI!$C$2/100,IF(C70="IOPES",IOPES!$A$2/100,IF(C70="COMP",COMP!$C$2/100,"Preencher BDI!")))))</f>
        <v>0</v>
      </c>
      <c r="L70" s="247">
        <f t="shared" si="51"/>
        <v>7.42</v>
      </c>
      <c r="N70" s="249"/>
      <c r="O70" s="249"/>
      <c r="P70" s="250"/>
      <c r="Q70" s="247"/>
    </row>
    <row r="71" spans="1:17" s="219" customFormat="1" ht="25.5" x14ac:dyDescent="0.2">
      <c r="A71" s="241" t="s">
        <v>18220</v>
      </c>
      <c r="B71" s="251">
        <v>94972</v>
      </c>
      <c r="C71" s="331" t="s">
        <v>2886</v>
      </c>
      <c r="D71" s="216" t="str">
        <f>IF(B71="","",IF(C71="DER-ES",IF(OR(B71&lt;60000,B71&gt;60025),VLOOKUP(B71,DER!$A$1:$E$10998,2,FALSE),VLOOKUP(B71,DER!$A$1:$E$10998,2,FALSE)&amp;" (DMT="&amp;VLOOKUP(B71,DER!$A$1:$E$10998,4,FALSE)&amp;") (XP="&amp;ROUND((N71),2)&amp;"km; XR="&amp;ROUND((O71),2)&amp;"km)"),IF(C71="SINAPI",VLOOKUP(B71,SINAPI!$A$3:$D$10979,2,FALSE),IF(C71="IOPES",VLOOKUP(B71,IOPES!$A$3:$D$10903,2,FALSE),IF(C71="COMP",VLOOKUP(B71,COMP!$A$3:$D$10893,2,FALSE),"")))))</f>
        <v>CONCRETO FCK = 30MPA, TRAÇO 1:2,1:2,5 (CIMENTO/ AREIA MÉDIA/ BRITA 1)  - PREPARO MECÂNICO COM BETONEIRA 600 L. AF_07/2016</v>
      </c>
      <c r="E71" s="177" t="str">
        <f>IF(B71="","",IF(C71="DER-ES",VLOOKUP(B71,DER!$A$1:$E$10998,3,FALSE),IF(C71="SINAPI",VLOOKUP(B71,SINAPI!$A$1:$D$10979,3,FALSE),IF(C71="IOPES",VLOOKUP(B71,IOPES!$A$1:$D$10903,3,FALSE),IF(C71="COMP",VLOOKUP(B71,COMP!$A$1:$D$10893,3,FALSE))))))</f>
        <v>M3</v>
      </c>
      <c r="F71" s="242">
        <f>VLOOKUP(A71,'Memorial de Cálculo'!$A$9:$Q$11385,17,FALSE)</f>
        <v>16.850000000000001</v>
      </c>
      <c r="G71" s="243">
        <f t="shared" si="56"/>
        <v>340.8</v>
      </c>
      <c r="H71" s="243">
        <f t="shared" si="57"/>
        <v>5742.48</v>
      </c>
      <c r="I71" s="244"/>
      <c r="J71" s="245">
        <f>IF(B71="","",IF(C71="DER-ES",IF(OR(B71&lt;60000,B71&gt;60025),VLOOKUP(B71,DER!$A$1:$E$10998,4,FALSE),VLOOKUP(B71,DER!$A$1:$H$9998,6,FALSE)*N71+VLOOKUP(B71,DER!$A$1:$H$9998,7,FALSE)*O71)+VLOOKUP(B71,DER!$A$1:$H$9998,8,FALSE),IF(C71="SINAPI",VLOOKUP(B71,SINAPI!$A$1:$E$10979,4,FALSE),IF(C71="IOPES",VLOOKUP(B71,IOPES!$A$1:$D$10903,4,FALSE),IF(C71="COMP",VLOOKUP(B71,COMP!$A$1:$D$10893,4,FALSE))))))</f>
        <v>268.08999999999997</v>
      </c>
      <c r="K71" s="246">
        <f>IF(B71="","",IF(C71="DER-ES",IF(OR(B71&lt;60000,B71&gt;60025),DER!$D$2/100,0),IF(C71="SINAPI",SINAPI!$C$2/100,IF(C71="IOPES",IOPES!$A$2/100,IF(C71="COMP",COMP!$C$2/100,"Preencher BDI!")))))</f>
        <v>0</v>
      </c>
      <c r="L71" s="247">
        <f t="shared" si="51"/>
        <v>268.08999999999997</v>
      </c>
      <c r="N71" s="249"/>
      <c r="O71" s="249"/>
      <c r="P71" s="250"/>
      <c r="Q71" s="247"/>
    </row>
    <row r="72" spans="1:17" s="219" customFormat="1" ht="25.5" x14ac:dyDescent="0.2">
      <c r="A72" s="241" t="s">
        <v>18221</v>
      </c>
      <c r="B72" s="251">
        <v>92874</v>
      </c>
      <c r="C72" s="331" t="s">
        <v>2886</v>
      </c>
      <c r="D72" s="216" t="str">
        <f>IF(B72="","",IF(C72="DER-ES",IF(OR(B72&lt;60000,B72&gt;60025),VLOOKUP(B72,DER!$A$1:$E$10998,2,FALSE),VLOOKUP(B72,DER!$A$1:$E$10998,2,FALSE)&amp;" (DMT="&amp;VLOOKUP(B72,DER!$A$1:$E$10998,4,FALSE)&amp;") (XP="&amp;ROUND((N72),2)&amp;"km; XR="&amp;ROUND((O72),2)&amp;"km)"),IF(C72="SINAPI",VLOOKUP(B72,SINAPI!$A$3:$D$10979,2,FALSE),IF(C72="IOPES",VLOOKUP(B72,IOPES!$A$3:$D$10903,2,FALSE),IF(C72="COMP",VLOOKUP(B72,COMP!$A$3:$D$10893,2,FALSE),"")))))</f>
        <v>LANÇAMENTO COM USO DE BOMBA, ADENSAMENTO E ACABAMENTO DE CONCRETO EM ESTRUTURAS. AF_12/2015</v>
      </c>
      <c r="E72" s="177" t="str">
        <f>IF(B72="","",IF(C72="DER-ES",VLOOKUP(B72,DER!$A$1:$E$10998,3,FALSE),IF(C72="SINAPI",VLOOKUP(B72,SINAPI!$A$1:$D$10979,3,FALSE),IF(C72="IOPES",VLOOKUP(B72,IOPES!$A$1:$D$10903,3,FALSE),IF(C72="COMP",VLOOKUP(B72,COMP!$A$1:$D$10893,3,FALSE))))))</f>
        <v>M3</v>
      </c>
      <c r="F72" s="242">
        <f>VLOOKUP(A72,'Memorial de Cálculo'!$A$9:$Q$11385,17,FALSE)</f>
        <v>16.850000000000001</v>
      </c>
      <c r="G72" s="243">
        <f t="shared" si="56"/>
        <v>30.29</v>
      </c>
      <c r="H72" s="243">
        <f t="shared" si="57"/>
        <v>510.38</v>
      </c>
      <c r="I72" s="244"/>
      <c r="J72" s="245">
        <f>IF(B72="","",IF(C72="DER-ES",IF(OR(B72&lt;60000,B72&gt;60025),VLOOKUP(B72,DER!$A$1:$E$10998,4,FALSE),VLOOKUP(B72,DER!$A$1:$H$9998,6,FALSE)*N72+VLOOKUP(B72,DER!$A$1:$H$9998,7,FALSE)*O72)+VLOOKUP(B72,DER!$A$1:$H$9998,8,FALSE),IF(C72="SINAPI",VLOOKUP(B72,SINAPI!$A$1:$E$10979,4,FALSE),IF(C72="IOPES",VLOOKUP(B72,IOPES!$A$1:$D$10903,4,FALSE),IF(C72="COMP",VLOOKUP(B72,COMP!$A$1:$D$10893,4,FALSE))))))</f>
        <v>23.83</v>
      </c>
      <c r="K72" s="246">
        <f>IF(B72="","",IF(C72="DER-ES",IF(OR(B72&lt;60000,B72&gt;60025),DER!$D$2/100,0),IF(C72="SINAPI",SINAPI!$C$2/100,IF(C72="IOPES",IOPES!$A$2/100,IF(C72="COMP",COMP!$C$2/100,"Preencher BDI!")))))</f>
        <v>0</v>
      </c>
      <c r="L72" s="247">
        <f t="shared" si="51"/>
        <v>23.83</v>
      </c>
      <c r="N72" s="249"/>
      <c r="O72" s="249"/>
      <c r="P72" s="250"/>
      <c r="Q72" s="247"/>
    </row>
    <row r="73" spans="1:17" s="219" customFormat="1" ht="51" x14ac:dyDescent="0.2">
      <c r="A73" s="241" t="s">
        <v>18222</v>
      </c>
      <c r="B73" s="251">
        <v>87478</v>
      </c>
      <c r="C73" s="331" t="s">
        <v>2886</v>
      </c>
      <c r="D73" s="216" t="str">
        <f>IF(B73="","",IF(C73="DER-ES",IF(OR(B73&lt;60000,B73&gt;60025),VLOOKUP(B73,DER!$A$1:$E$10998,2,FALSE),VLOOKUP(B73,DER!$A$1:$E$10998,2,FALSE)&amp;" (DMT="&amp;VLOOKUP(B73,DER!$A$1:$E$10998,4,FALSE)&amp;") (XP="&amp;ROUND((N73),2)&amp;"km; XR="&amp;ROUND((O73),2)&amp;"km)"),IF(C73="SINAPI",VLOOKUP(B73,SINAPI!$A$3:$D$10979,2,FALSE),IF(C73="IOPES",VLOOKUP(B73,IOPES!$A$3:$D$10903,2,FALSE),IF(C73="COMP",VLOOKUP(B73,COMP!$A$3:$D$10893,2,FALSE),"")))))</f>
        <v>ALVENARIA DE VEDAÇÃO DE BLOCOS CERÂMICOS FURADOS NA VERTICAL DE 9X19X39CM (ESPESSURA 9CM) DE PAREDES COM ÁREA LÍQUIDA MAIOR OU IGUAL A 6M² SEM VÃOS E ARGAMASSA DE ASSENTAMENTO COM PREPARO MANUAL. AF_06/2014</v>
      </c>
      <c r="E73" s="177" t="str">
        <f>IF(B73="","",IF(C73="DER-ES",VLOOKUP(B73,DER!$A$1:$E$10998,3,FALSE),IF(C73="SINAPI",VLOOKUP(B73,SINAPI!$A$1:$D$10979,3,FALSE),IF(C73="IOPES",VLOOKUP(B73,IOPES!$A$1:$D$10903,3,FALSE),IF(C73="COMP",VLOOKUP(B73,COMP!$A$1:$D$10893,3,FALSE))))))</f>
        <v>M2</v>
      </c>
      <c r="F73" s="242">
        <f>VLOOKUP(A73,'Memorial de Cálculo'!$A$9:$Q$11385,17,FALSE)</f>
        <v>10.68</v>
      </c>
      <c r="G73" s="243">
        <f t="shared" si="56"/>
        <v>42.7</v>
      </c>
      <c r="H73" s="243">
        <f t="shared" si="57"/>
        <v>456.03</v>
      </c>
      <c r="I73" s="244"/>
      <c r="J73" s="245">
        <f>IF(B73="","",IF(C73="DER-ES",IF(OR(B73&lt;60000,B73&gt;60025),VLOOKUP(B73,DER!$A$1:$E$10998,4,FALSE),VLOOKUP(B73,DER!$A$1:$H$9998,6,FALSE)*N73+VLOOKUP(B73,DER!$A$1:$H$9998,7,FALSE)*O73)+VLOOKUP(B73,DER!$A$1:$H$9998,8,FALSE),IF(C73="SINAPI",VLOOKUP(B73,SINAPI!$A$1:$E$10979,4,FALSE),IF(C73="IOPES",VLOOKUP(B73,IOPES!$A$1:$D$10903,4,FALSE),IF(C73="COMP",VLOOKUP(B73,COMP!$A$1:$D$10893,4,FALSE))))))</f>
        <v>33.590000000000003</v>
      </c>
      <c r="K73" s="246">
        <f>IF(B73="","",IF(C73="DER-ES",IF(OR(B73&lt;60000,B73&gt;60025),DER!$D$2/100,0),IF(C73="SINAPI",SINAPI!$C$2/100,IF(C73="IOPES",IOPES!$A$2/100,IF(C73="COMP",COMP!$C$2/100,"Preencher BDI!")))))</f>
        <v>0</v>
      </c>
      <c r="L73" s="247">
        <f t="shared" si="51"/>
        <v>33.590000000000003</v>
      </c>
      <c r="N73" s="249"/>
      <c r="O73" s="249"/>
      <c r="P73" s="250"/>
      <c r="Q73" s="247"/>
    </row>
    <row r="74" spans="1:17" s="219" customFormat="1" x14ac:dyDescent="0.2">
      <c r="A74" s="241"/>
      <c r="B74" s="177"/>
      <c r="C74" s="331"/>
      <c r="D74" s="266"/>
      <c r="E74" s="177"/>
      <c r="F74" s="242"/>
      <c r="G74" s="243"/>
      <c r="H74" s="243"/>
      <c r="I74" s="211"/>
      <c r="J74" s="245" t="str">
        <f>IF(B74="","",IF(C74="DER-ES",IF(OR(B74&lt;60000,B74&gt;60025),VLOOKUP(B74,DER!$A$1:$E$10998,4,FALSE),VLOOKUP(B74,DER!$A$1:$H$9998,6,FALSE)*N74+VLOOKUP(B74,DER!$A$1:$H$9998,7,FALSE)*O74)+VLOOKUP(B74,DER!$A$1:$H$9998,8,FALSE),IF(C74="SINAPI",VLOOKUP(B74,SINAPI!$A$1:$E$10979,4,FALSE),IF(C74="IOPES",VLOOKUP(B74,IOPES!$A$1:$D$10903,4,FALSE),IF(C74="COMP",VLOOKUP(B74,COMP!$A$1:$D$10893,4,FALSE))))))</f>
        <v/>
      </c>
      <c r="K74" s="246" t="str">
        <f>IF(B74="","",IF(C74="DER-ES",IF(OR(B74&lt;60000,B74&gt;60025),DER!$D$2/100,0),IF(C74="SINAPI",SINAPI!$C$2/100,IF(C74="IOPES",IOPES!$A$2/100,IF(C74="COMP",COMP!$C$2/100,"Preencher BDI!")))))</f>
        <v/>
      </c>
      <c r="L74" s="247" t="str">
        <f t="shared" si="51"/>
        <v/>
      </c>
      <c r="M74" s="248"/>
      <c r="N74" s="249"/>
      <c r="O74" s="249"/>
      <c r="P74" s="250"/>
      <c r="Q74" s="247"/>
    </row>
    <row r="75" spans="1:17" s="219" customFormat="1" x14ac:dyDescent="0.2">
      <c r="A75" s="385" t="s">
        <v>3723</v>
      </c>
      <c r="B75" s="385"/>
      <c r="C75" s="386"/>
      <c r="D75" s="387" t="s">
        <v>2280</v>
      </c>
      <c r="E75" s="386"/>
      <c r="F75" s="388"/>
      <c r="G75" s="389"/>
      <c r="H75" s="390"/>
      <c r="I75" s="267"/>
      <c r="J75" s="245" t="str">
        <f>IF(B75="","",IF(C75="DER-ES",IF(OR(B75&lt;60000,B75&gt;60025),VLOOKUP(B75,DER!$A$1:$E$10998,4,FALSE),VLOOKUP(B75,DER!$A$1:$H$9998,6,FALSE)*N75+VLOOKUP(B75,DER!$A$1:$H$9998,7,FALSE)*O75)+VLOOKUP(B75,DER!$A$1:$H$9998,8,FALSE),IF(C75="SINAPI",VLOOKUP(B75,SINAPI!$A$1:$E$10979,4,FALSE),IF(C75="IOPES",VLOOKUP(B75,IOPES!$A$1:$D$10903,4,FALSE),IF(C75="COMP",VLOOKUP(B75,COMP!$A$1:$D$10893,4,FALSE))))))</f>
        <v/>
      </c>
      <c r="K75" s="246" t="str">
        <f>IF(B75="","",IF(C75="DER-ES",IF(OR(B75&lt;60000,B75&gt;60025),DER!$D$2/100,0),IF(C75="SINAPI",SINAPI!$C$2/100,IF(C75="IOPES",IOPES!$A$2/100,IF(C75="COMP",COMP!$C$2/100,"Preencher BDI!")))))</f>
        <v/>
      </c>
      <c r="L75" s="247" t="str">
        <f t="shared" si="51"/>
        <v/>
      </c>
      <c r="M75" s="258"/>
      <c r="N75" s="249"/>
      <c r="O75" s="249"/>
      <c r="P75" s="250"/>
      <c r="Q75" s="247"/>
    </row>
    <row r="76" spans="1:17" s="219" customFormat="1" ht="38.25" x14ac:dyDescent="0.2">
      <c r="A76" s="241" t="s">
        <v>18223</v>
      </c>
      <c r="B76" s="251">
        <v>89458</v>
      </c>
      <c r="C76" s="331" t="s">
        <v>2886</v>
      </c>
      <c r="D76" s="216" t="str">
        <f>IF(B76="","",IF(C76="DER-ES",IF(OR(B76&lt;60000,B76&gt;60025),VLOOKUP(B76,DER!$A$1:$E$10998,2,FALSE),VLOOKUP(B76,DER!$A$1:$E$10998,2,FALSE)&amp;" (DMT="&amp;VLOOKUP(B76,DER!$A$1:$E$10998,4,FALSE)&amp;") (XP="&amp;ROUND((N76),2)&amp;"km; XR="&amp;ROUND((O76),2)&amp;"km)"),IF(C76="SINAPI",VLOOKUP(B76,SINAPI!$A$3:$D$10979,2,FALSE),IF(C76="IOPES",VLOOKUP(B76,IOPES!$A$3:$D$10903,2,FALSE),IF(C76="COMP",VLOOKUP(B76,COMP!$A$3:$D$10893,2,FALSE),"")))))</f>
        <v>ALVENARIA DE BLOCOS DE CONCRETO ESTRUTURAL 14X19X39 CM, (ESPESSURA 14 CM), FBK = 4,5 MPA, PARA PAREDES COM ÁREA LÍQUIDA MAIOR OU IGUAL A 6M², COM VÃOS, UTILIZANDO PALHETA. AF_12/2014</v>
      </c>
      <c r="E76" s="177" t="str">
        <f>IF(B76="","",IF(C76="DER-ES",VLOOKUP(B76,DER!$A$1:$E$10998,3,FALSE),IF(C76="SINAPI",VLOOKUP(B76,SINAPI!$A$1:$D$10979,3,FALSE),IF(C76="IOPES",VLOOKUP(B76,IOPES!$A$1:$D$10903,3,FALSE),IF(C76="COMP",VLOOKUP(B76,COMP!$A$1:$D$10893,3,FALSE))))))</f>
        <v>M2</v>
      </c>
      <c r="F76" s="242">
        <f>VLOOKUP(A76,'Memorial de Cálculo'!$A$9:$Q$11385,17,FALSE)</f>
        <v>110.74</v>
      </c>
      <c r="G76" s="243">
        <f t="shared" ref="G76:G79" si="58">ROUND(L76*(1+F$5),2)</f>
        <v>54.38</v>
      </c>
      <c r="H76" s="243">
        <f t="shared" ref="H76:H79" si="59">+TRUNC(F76*G76,2)</f>
        <v>6022.04</v>
      </c>
      <c r="I76" s="244"/>
      <c r="J76" s="245">
        <f>IF(B76="","",IF(C76="DER-ES",IF(OR(B76&lt;60000,B76&gt;60025),VLOOKUP(B76,DER!$A$1:$E$10998,4,FALSE),VLOOKUP(B76,DER!$A$1:$H$9998,6,FALSE)*N76+VLOOKUP(B76,DER!$A$1:$H$9998,7,FALSE)*O76)+VLOOKUP(B76,DER!$A$1:$H$9998,8,FALSE),IF(C76="SINAPI",VLOOKUP(B76,SINAPI!$A$1:$E$10979,4,FALSE),IF(C76="IOPES",VLOOKUP(B76,IOPES!$A$1:$D$10903,4,FALSE),IF(C76="COMP",VLOOKUP(B76,COMP!$A$1:$D$10893,4,FALSE))))))</f>
        <v>42.78</v>
      </c>
      <c r="K76" s="246">
        <f>IF(B76="","",IF(C76="DER-ES",IF(OR(B76&lt;60000,B76&gt;60025),DER!$D$2/100,0),IF(C76="SINAPI",SINAPI!$C$2/100,IF(C76="IOPES",IOPES!$A$2/100,IF(C76="COMP",COMP!$C$2/100,"Preencher BDI!")))))</f>
        <v>0</v>
      </c>
      <c r="L76" s="247">
        <f t="shared" si="51"/>
        <v>42.78</v>
      </c>
      <c r="N76" s="249"/>
      <c r="O76" s="249"/>
      <c r="P76" s="250"/>
      <c r="Q76" s="247"/>
    </row>
    <row r="77" spans="1:17" s="219" customFormat="1" x14ac:dyDescent="0.2">
      <c r="A77" s="241" t="s">
        <v>18224</v>
      </c>
      <c r="B77" s="251">
        <v>92883</v>
      </c>
      <c r="C77" s="331" t="s">
        <v>2886</v>
      </c>
      <c r="D77" s="216" t="str">
        <f>IF(B77="","",IF(C77="DER-ES",IF(OR(B77&lt;60000,B77&gt;60025),VLOOKUP(B77,DER!$A$1:$E$10998,2,FALSE),VLOOKUP(B77,DER!$A$1:$E$10998,2,FALSE)&amp;" (DMT="&amp;VLOOKUP(B77,DER!$A$1:$E$10998,4,FALSE)&amp;") (XP="&amp;ROUND((N77),2)&amp;"km; XR="&amp;ROUND((O77),2)&amp;"km)"),IF(C77="SINAPI",VLOOKUP(B77,SINAPI!$A$3:$D$10979,2,FALSE),IF(C77="IOPES",VLOOKUP(B77,IOPES!$A$3:$D$10903,2,FALSE),IF(C77="COMP",VLOOKUP(B77,COMP!$A$3:$D$10893,2,FALSE),"")))))</f>
        <v>ARMAÇÃO UTILIZANDO AÇO CA-25 DE 8,0 MM - MONTAGEM. AF_12/2015</v>
      </c>
      <c r="E77" s="177" t="str">
        <f>IF(B77="","",IF(C77="DER-ES",VLOOKUP(B77,DER!$A$1:$E$10998,3,FALSE),IF(C77="SINAPI",VLOOKUP(B77,SINAPI!$A$1:$D$10979,3,FALSE),IF(C77="IOPES",VLOOKUP(B77,IOPES!$A$1:$D$10903,3,FALSE),IF(C77="COMP",VLOOKUP(B77,COMP!$A$1:$D$10893,3,FALSE))))))</f>
        <v>KG</v>
      </c>
      <c r="F77" s="242">
        <f>VLOOKUP(A77,'Memorial de Cálculo'!$A$9:$Q$11385,17,FALSE)</f>
        <v>161.4</v>
      </c>
      <c r="G77" s="243">
        <f t="shared" si="58"/>
        <v>9.43</v>
      </c>
      <c r="H77" s="243">
        <f t="shared" si="59"/>
        <v>1522</v>
      </c>
      <c r="I77" s="244"/>
      <c r="J77" s="245">
        <f>IF(B77="","",IF(C77="DER-ES",IF(OR(B77&lt;60000,B77&gt;60025),VLOOKUP(B77,DER!$A$1:$E$10998,4,FALSE),VLOOKUP(B77,DER!$A$1:$H$9998,6,FALSE)*N77+VLOOKUP(B77,DER!$A$1:$H$9998,7,FALSE)*O77)+VLOOKUP(B77,DER!$A$1:$H$9998,8,FALSE),IF(C77="SINAPI",VLOOKUP(B77,SINAPI!$A$1:$E$10979,4,FALSE),IF(C77="IOPES",VLOOKUP(B77,IOPES!$A$1:$D$10903,4,FALSE),IF(C77="COMP",VLOOKUP(B77,COMP!$A$1:$D$10893,4,FALSE))))))</f>
        <v>7.42</v>
      </c>
      <c r="K77" s="246">
        <f>IF(B77="","",IF(C77="DER-ES",IF(OR(B77&lt;60000,B77&gt;60025),DER!$D$2/100,0),IF(C77="SINAPI",SINAPI!$C$2/100,IF(C77="IOPES",IOPES!$A$2/100,IF(C77="COMP",COMP!$C$2/100,"Preencher BDI!")))))</f>
        <v>0</v>
      </c>
      <c r="L77" s="247">
        <f t="shared" si="51"/>
        <v>7.42</v>
      </c>
      <c r="N77" s="249"/>
      <c r="O77" s="249"/>
      <c r="P77" s="250"/>
      <c r="Q77" s="247"/>
    </row>
    <row r="78" spans="1:17" s="219" customFormat="1" x14ac:dyDescent="0.2">
      <c r="A78" s="241" t="s">
        <v>18225</v>
      </c>
      <c r="B78" s="251">
        <v>89993</v>
      </c>
      <c r="C78" s="331" t="s">
        <v>2886</v>
      </c>
      <c r="D78" s="216" t="str">
        <f>IF(B78="","",IF(C78="DER-ES",IF(OR(B78&lt;60000,B78&gt;60025),VLOOKUP(B78,DER!$A$1:$E$10998,2,FALSE),VLOOKUP(B78,DER!$A$1:$E$10998,2,FALSE)&amp;" (DMT="&amp;VLOOKUP(B78,DER!$A$1:$E$10998,4,FALSE)&amp;") (XP="&amp;ROUND((N78),2)&amp;"km; XR="&amp;ROUND((O78),2)&amp;"km)"),IF(C78="SINAPI",VLOOKUP(B78,SINAPI!$A$3:$D$10979,2,FALSE),IF(C78="IOPES",VLOOKUP(B78,IOPES!$A$3:$D$10903,2,FALSE),IF(C78="COMP",VLOOKUP(B78,COMP!$A$3:$D$10893,2,FALSE),"")))))</f>
        <v>GRAUTEAMENTO VERTICAL EM ALVENARIA ESTRUTURAL. AF_01/2015</v>
      </c>
      <c r="E78" s="177" t="str">
        <f>IF(B78="","",IF(C78="DER-ES",VLOOKUP(B78,DER!$A$1:$E$10998,3,FALSE),IF(C78="SINAPI",VLOOKUP(B78,SINAPI!$A$1:$D$10979,3,FALSE),IF(C78="IOPES",VLOOKUP(B78,IOPES!$A$1:$D$10903,3,FALSE),IF(C78="COMP",VLOOKUP(B78,COMP!$A$1:$D$10893,3,FALSE))))))</f>
        <v>M3</v>
      </c>
      <c r="F78" s="242">
        <f>VLOOKUP(A78,'Memorial de Cálculo'!$A$9:$Q$11385,17,FALSE)</f>
        <v>0.5</v>
      </c>
      <c r="G78" s="243">
        <f t="shared" si="58"/>
        <v>721.29</v>
      </c>
      <c r="H78" s="243">
        <f t="shared" si="59"/>
        <v>360.64</v>
      </c>
      <c r="I78" s="244"/>
      <c r="J78" s="245">
        <f>IF(B78="","",IF(C78="DER-ES",IF(OR(B78&lt;60000,B78&gt;60025),VLOOKUP(B78,DER!$A$1:$E$10998,4,FALSE),VLOOKUP(B78,DER!$A$1:$H$9998,6,FALSE)*N78+VLOOKUP(B78,DER!$A$1:$H$9998,7,FALSE)*O78)+VLOOKUP(B78,DER!$A$1:$H$9998,8,FALSE),IF(C78="SINAPI",VLOOKUP(B78,SINAPI!$A$1:$E$10979,4,FALSE),IF(C78="IOPES",VLOOKUP(B78,IOPES!$A$1:$D$10903,4,FALSE),IF(C78="COMP",VLOOKUP(B78,COMP!$A$1:$D$10893,4,FALSE))))))</f>
        <v>567.41</v>
      </c>
      <c r="K78" s="246">
        <f>IF(B78="","",IF(C78="DER-ES",IF(OR(B78&lt;60000,B78&gt;60025),DER!$D$2/100,0),IF(C78="SINAPI",SINAPI!$C$2/100,IF(C78="IOPES",IOPES!$A$2/100,IF(C78="COMP",COMP!$C$2/100,"Preencher BDI!")))))</f>
        <v>0</v>
      </c>
      <c r="L78" s="247">
        <f t="shared" si="51"/>
        <v>567.41</v>
      </c>
      <c r="N78" s="249"/>
      <c r="O78" s="249"/>
      <c r="P78" s="250"/>
      <c r="Q78" s="247"/>
    </row>
    <row r="79" spans="1:17" s="219" customFormat="1" ht="25.5" x14ac:dyDescent="0.2">
      <c r="A79" s="241" t="s">
        <v>18226</v>
      </c>
      <c r="B79" s="251">
        <v>89995</v>
      </c>
      <c r="C79" s="331" t="s">
        <v>2886</v>
      </c>
      <c r="D79" s="216" t="str">
        <f>IF(B79="","",IF(C79="DER-ES",IF(OR(B79&lt;60000,B79&gt;60025),VLOOKUP(B79,DER!$A$1:$E$10998,2,FALSE),VLOOKUP(B79,DER!$A$1:$E$10998,2,FALSE)&amp;" (DMT="&amp;VLOOKUP(B79,DER!$A$1:$E$10998,4,FALSE)&amp;") (XP="&amp;ROUND((N79),2)&amp;"km; XR="&amp;ROUND((O79),2)&amp;"km)"),IF(C79="SINAPI",VLOOKUP(B79,SINAPI!$A$3:$D$10979,2,FALSE),IF(C79="IOPES",VLOOKUP(B79,IOPES!$A$3:$D$10903,2,FALSE),IF(C79="COMP",VLOOKUP(B79,COMP!$A$3:$D$10893,2,FALSE),"")))))</f>
        <v>GRAUTEAMENTO DE CINTA SUPERIOR OU DE VERGA EM ALVENARIA ESTRUTURAL. AF_01/2015</v>
      </c>
      <c r="E79" s="177" t="str">
        <f>IF(B79="","",IF(C79="DER-ES",VLOOKUP(B79,DER!$A$1:$E$10998,3,FALSE),IF(C79="SINAPI",VLOOKUP(B79,SINAPI!$A$1:$D$10979,3,FALSE),IF(C79="IOPES",VLOOKUP(B79,IOPES!$A$1:$D$10903,3,FALSE),IF(C79="COMP",VLOOKUP(B79,COMP!$A$1:$D$10893,3,FALSE))))))</f>
        <v>M3</v>
      </c>
      <c r="F79" s="242">
        <f>VLOOKUP(A79,'Memorial de Cálculo'!$A$9:$Q$11385,17,FALSE)</f>
        <v>1.6</v>
      </c>
      <c r="G79" s="243">
        <f t="shared" si="58"/>
        <v>689.98</v>
      </c>
      <c r="H79" s="243">
        <f t="shared" si="59"/>
        <v>1103.96</v>
      </c>
      <c r="I79" s="244"/>
      <c r="J79" s="245">
        <f>IF(B79="","",IF(C79="DER-ES",IF(OR(B79&lt;60000,B79&gt;60025),VLOOKUP(B79,DER!$A$1:$E$10998,4,FALSE),VLOOKUP(B79,DER!$A$1:$H$9998,6,FALSE)*N79+VLOOKUP(B79,DER!$A$1:$H$9998,7,FALSE)*O79)+VLOOKUP(B79,DER!$A$1:$H$9998,8,FALSE),IF(C79="SINAPI",VLOOKUP(B79,SINAPI!$A$1:$E$10979,4,FALSE),IF(C79="IOPES",VLOOKUP(B79,IOPES!$A$1:$D$10903,4,FALSE),IF(C79="COMP",VLOOKUP(B79,COMP!$A$1:$D$10893,4,FALSE))))))</f>
        <v>542.78</v>
      </c>
      <c r="K79" s="246">
        <f>IF(B79="","",IF(C79="DER-ES",IF(OR(B79&lt;60000,B79&gt;60025),DER!$D$2/100,0),IF(C79="SINAPI",SINAPI!$C$2/100,IF(C79="IOPES",IOPES!$A$2/100,IF(C79="COMP",COMP!$C$2/100,"Preencher BDI!")))))</f>
        <v>0</v>
      </c>
      <c r="L79" s="247">
        <f t="shared" si="51"/>
        <v>542.78</v>
      </c>
      <c r="N79" s="249"/>
      <c r="O79" s="249"/>
      <c r="P79" s="250"/>
      <c r="Q79" s="247"/>
    </row>
    <row r="80" spans="1:17" s="219" customFormat="1" x14ac:dyDescent="0.2">
      <c r="A80" s="241"/>
      <c r="B80" s="177"/>
      <c r="C80" s="331"/>
      <c r="D80" s="266"/>
      <c r="E80" s="177"/>
      <c r="F80" s="242"/>
      <c r="G80" s="243"/>
      <c r="H80" s="243"/>
      <c r="I80" s="211"/>
      <c r="J80" s="245" t="str">
        <f>IF(B80="","",IF(C80="DER-ES",IF(OR(B80&lt;60000,B80&gt;60025),VLOOKUP(B80,DER!$A$1:$E$10998,4,FALSE),VLOOKUP(B80,DER!$A$1:$H$9998,6,FALSE)*N80+VLOOKUP(B80,DER!$A$1:$H$9998,7,FALSE)*O80)+VLOOKUP(B80,DER!$A$1:$H$9998,8,FALSE),IF(C80="SINAPI",VLOOKUP(B80,SINAPI!$A$1:$E$10979,4,FALSE),IF(C80="IOPES",VLOOKUP(B80,IOPES!$A$1:$D$10903,4,FALSE),IF(C80="COMP",VLOOKUP(B80,COMP!$A$1:$D$10893,4,FALSE))))))</f>
        <v/>
      </c>
      <c r="K80" s="246" t="str">
        <f>IF(B80="","",IF(C80="DER-ES",IF(OR(B80&lt;60000,B80&gt;60025),DER!$D$2/100,0),IF(C80="SINAPI",SINAPI!$C$2/100,IF(C80="IOPES",IOPES!$A$2/100,IF(C80="COMP",COMP!$C$2/100,"Preencher BDI!")))))</f>
        <v/>
      </c>
      <c r="L80" s="247" t="str">
        <f t="shared" si="51"/>
        <v/>
      </c>
      <c r="M80" s="248"/>
      <c r="N80" s="249"/>
      <c r="O80" s="249"/>
      <c r="P80" s="250"/>
      <c r="Q80" s="247"/>
    </row>
    <row r="81" spans="1:17" s="219" customFormat="1" x14ac:dyDescent="0.2">
      <c r="A81" s="385" t="s">
        <v>3724</v>
      </c>
      <c r="B81" s="385"/>
      <c r="C81" s="386"/>
      <c r="D81" s="387" t="s">
        <v>17975</v>
      </c>
      <c r="E81" s="386"/>
      <c r="F81" s="388"/>
      <c r="G81" s="389"/>
      <c r="H81" s="390"/>
      <c r="I81" s="267"/>
      <c r="J81" s="245" t="str">
        <f>IF(B81="","",IF(C81="DER-ES",IF(OR(B81&lt;60000,B81&gt;60025),VLOOKUP(B81,DER!$A$1:$E$10998,4,FALSE),VLOOKUP(B81,DER!$A$1:$H$9998,6,FALSE)*N81+VLOOKUP(B81,DER!$A$1:$H$9998,7,FALSE)*O81)+VLOOKUP(B81,DER!$A$1:$H$9998,8,FALSE),IF(C81="SINAPI",VLOOKUP(B81,SINAPI!$A$1:$E$10979,4,FALSE),IF(C81="IOPES",VLOOKUP(B81,IOPES!$A$1:$D$10903,4,FALSE),IF(C81="COMP",VLOOKUP(B81,COMP!$A$1:$D$10893,4,FALSE))))))</f>
        <v/>
      </c>
      <c r="K81" s="246" t="str">
        <f>IF(B81="","",IF(C81="DER-ES",IF(OR(B81&lt;60000,B81&gt;60025),DER!$D$2/100,0),IF(C81="SINAPI",SINAPI!$C$2/100,IF(C81="IOPES",IOPES!$A$2/100,IF(C81="COMP",COMP!$C$2/100,"Preencher BDI!")))))</f>
        <v/>
      </c>
      <c r="L81" s="247" t="str">
        <f t="shared" si="51"/>
        <v/>
      </c>
      <c r="M81" s="258"/>
      <c r="N81" s="249"/>
      <c r="O81" s="249"/>
      <c r="P81" s="250"/>
      <c r="Q81" s="247"/>
    </row>
    <row r="82" spans="1:17" s="219" customFormat="1" ht="51" x14ac:dyDescent="0.2">
      <c r="A82" s="241" t="s">
        <v>18227</v>
      </c>
      <c r="B82" s="251">
        <v>87529</v>
      </c>
      <c r="C82" s="331" t="s">
        <v>2886</v>
      </c>
      <c r="D82" s="216" t="str">
        <f>IF(B82="","",IF(C82="DER-ES",IF(OR(B82&lt;60000,B82&gt;60025),VLOOKUP(B82,DER!$A$1:$E$10998,2,FALSE),VLOOKUP(B82,DER!$A$1:$E$10998,2,FALSE)&amp;" (DMT="&amp;VLOOKUP(B82,DER!$A$1:$E$10998,4,FALSE)&amp;") (XP="&amp;ROUND((N82),2)&amp;"km; XR="&amp;ROUND((O82),2)&amp;"km)"),IF(C82="SINAPI",VLOOKUP(B82,SINAPI!$A$3:$D$10979,2,FALSE),IF(C82="IOPES",VLOOKUP(B82,IOPES!$A$3:$D$10903,2,FALSE),IF(C82="COMP",VLOOKUP(B82,COMP!$A$3:$D$10893,2,FALSE),"")))))</f>
        <v>MASSA ÚNICA, PARA RECEBIMENTO DE PINTURA, EM ARGAMASSA TRAÇO 1:2:8, PREPARO MECÂNICO COM BETONEIRA 400L, APLICADA MANUALMENTE EM FACES INTERNAS DE PAREDES, ESPESSURA DE 20MM, COM EXECUÇÃO DE TALISCAS. AF_06/2014</v>
      </c>
      <c r="E82" s="177" t="str">
        <f>IF(B82="","",IF(C82="DER-ES",VLOOKUP(B82,DER!$A$1:$E$10998,3,FALSE),IF(C82="SINAPI",VLOOKUP(B82,SINAPI!$A$1:$D$10979,3,FALSE),IF(C82="IOPES",VLOOKUP(B82,IOPES!$A$1:$D$10903,3,FALSE),IF(C82="COMP",VLOOKUP(B82,COMP!$A$1:$D$10893,3,FALSE))))))</f>
        <v>M2</v>
      </c>
      <c r="F82" s="242">
        <f>VLOOKUP(A82,'Memorial de Cálculo'!$A$9:$Q$11385,17,FALSE)</f>
        <v>68.790000000000006</v>
      </c>
      <c r="G82" s="243">
        <f t="shared" ref="G82" si="60">ROUND(L82*(1+F$5),2)</f>
        <v>30.06</v>
      </c>
      <c r="H82" s="243">
        <f t="shared" ref="H82" si="61">+TRUNC(F82*G82,2)</f>
        <v>2067.8200000000002</v>
      </c>
      <c r="I82" s="244"/>
      <c r="J82" s="245">
        <f>IF(B82="","",IF(C82="DER-ES",IF(OR(B82&lt;60000,B82&gt;60025),VLOOKUP(B82,DER!$A$1:$E$10998,4,FALSE),VLOOKUP(B82,DER!$A$1:$H$9998,6,FALSE)*N82+VLOOKUP(B82,DER!$A$1:$H$9998,7,FALSE)*O82)+VLOOKUP(B82,DER!$A$1:$H$9998,8,FALSE),IF(C82="SINAPI",VLOOKUP(B82,SINAPI!$A$1:$E$10979,4,FALSE),IF(C82="IOPES",VLOOKUP(B82,IOPES!$A$1:$D$10903,4,FALSE),IF(C82="COMP",VLOOKUP(B82,COMP!$A$1:$D$10893,4,FALSE))))))</f>
        <v>23.65</v>
      </c>
      <c r="K82" s="246">
        <f>IF(B82="","",IF(C82="DER-ES",IF(OR(B82&lt;60000,B82&gt;60025),DER!$D$2/100,0),IF(C82="SINAPI",SINAPI!$C$2/100,IF(C82="IOPES",IOPES!$A$2/100,IF(C82="COMP",COMP!$C$2/100,"Preencher BDI!")))))</f>
        <v>0</v>
      </c>
      <c r="L82" s="247">
        <f t="shared" si="51"/>
        <v>23.65</v>
      </c>
      <c r="N82" s="249"/>
      <c r="O82" s="249"/>
      <c r="P82" s="250"/>
      <c r="Q82" s="247"/>
    </row>
    <row r="83" spans="1:17" s="219" customFormat="1" x14ac:dyDescent="0.2">
      <c r="A83" s="241"/>
      <c r="B83" s="177"/>
      <c r="C83" s="331"/>
      <c r="D83" s="266"/>
      <c r="E83" s="177"/>
      <c r="F83" s="242"/>
      <c r="G83" s="243"/>
      <c r="H83" s="243"/>
      <c r="I83" s="211"/>
      <c r="J83" s="245" t="str">
        <f>IF(B83="","",IF(C83="DER-ES",IF(OR(B83&lt;60000,B83&gt;60025),VLOOKUP(B83,DER!$A$1:$E$10998,4,FALSE),VLOOKUP(B83,DER!$A$1:$H$9998,6,FALSE)*N83+VLOOKUP(B83,DER!$A$1:$H$9998,7,FALSE)*O83)+VLOOKUP(B83,DER!$A$1:$H$9998,8,FALSE),IF(C83="SINAPI",VLOOKUP(B83,SINAPI!$A$1:$E$10979,4,FALSE),IF(C83="IOPES",VLOOKUP(B83,IOPES!$A$1:$D$10903,4,FALSE),IF(C83="COMP",VLOOKUP(B83,COMP!$A$1:$D$10893,4,FALSE))))))</f>
        <v/>
      </c>
      <c r="K83" s="246" t="str">
        <f>IF(B83="","",IF(C83="DER-ES",IF(OR(B83&lt;60000,B83&gt;60025),DER!$D$2/100,0),IF(C83="SINAPI",SINAPI!$C$2/100,IF(C83="IOPES",IOPES!$A$2/100,IF(C83="COMP",COMP!$C$2/100,"Preencher BDI!")))))</f>
        <v/>
      </c>
      <c r="L83" s="247" t="str">
        <f t="shared" si="51"/>
        <v/>
      </c>
      <c r="M83" s="248"/>
      <c r="N83" s="249"/>
      <c r="O83" s="249"/>
      <c r="P83" s="250"/>
      <c r="Q83" s="247"/>
    </row>
    <row r="84" spans="1:17" s="219" customFormat="1" x14ac:dyDescent="0.2">
      <c r="A84" s="385" t="s">
        <v>3725</v>
      </c>
      <c r="B84" s="385"/>
      <c r="C84" s="386"/>
      <c r="D84" s="387" t="s">
        <v>2762</v>
      </c>
      <c r="E84" s="386"/>
      <c r="F84" s="388"/>
      <c r="G84" s="389"/>
      <c r="H84" s="390"/>
      <c r="I84" s="267"/>
      <c r="J84" s="245" t="str">
        <f>IF(B84="","",IF(C84="DER-ES",IF(OR(B84&lt;60000,B84&gt;60025),VLOOKUP(B84,DER!$A$1:$E$10998,4,FALSE),VLOOKUP(B84,DER!$A$1:$H$9998,6,FALSE)*N84+VLOOKUP(B84,DER!$A$1:$H$9998,7,FALSE)*O84)+VLOOKUP(B84,DER!$A$1:$H$9998,8,FALSE),IF(C84="SINAPI",VLOOKUP(B84,SINAPI!$A$1:$E$10979,4,FALSE),IF(C84="IOPES",VLOOKUP(B84,IOPES!$A$1:$D$10903,4,FALSE),IF(C84="COMP",VLOOKUP(B84,COMP!$A$1:$D$10893,4,FALSE))))))</f>
        <v/>
      </c>
      <c r="K84" s="246" t="str">
        <f>IF(B84="","",IF(C84="DER-ES",IF(OR(B84&lt;60000,B84&gt;60025),DER!$D$2/100,0),IF(C84="SINAPI",SINAPI!$C$2/100,IF(C84="IOPES",IOPES!$A$2/100,IF(C84="COMP",COMP!$C$2/100,"Preencher BDI!")))))</f>
        <v/>
      </c>
      <c r="L84" s="247" t="str">
        <f t="shared" si="51"/>
        <v/>
      </c>
      <c r="M84" s="258"/>
      <c r="N84" s="249"/>
      <c r="O84" s="249"/>
      <c r="P84" s="250"/>
      <c r="Q84" s="247"/>
    </row>
    <row r="85" spans="1:17" s="219" customFormat="1" ht="25.5" x14ac:dyDescent="0.2">
      <c r="A85" s="241" t="s">
        <v>18228</v>
      </c>
      <c r="B85" s="251">
        <v>88489</v>
      </c>
      <c r="C85" s="331" t="s">
        <v>2886</v>
      </c>
      <c r="D85" s="216" t="str">
        <f>IF(B85="","",IF(C85="DER-ES",IF(OR(B85&lt;60000,B85&gt;60025),VLOOKUP(B85,DER!$A$1:$E$10998,2,FALSE),VLOOKUP(B85,DER!$A$1:$E$10998,2,FALSE)&amp;" (DMT="&amp;VLOOKUP(B85,DER!$A$1:$E$10998,4,FALSE)&amp;") (XP="&amp;ROUND((N85),2)&amp;"km; XR="&amp;ROUND((O85),2)&amp;"km)"),IF(C85="SINAPI",VLOOKUP(B85,SINAPI!$A$3:$D$10979,2,FALSE),IF(C85="IOPES",VLOOKUP(B85,IOPES!$A$3:$D$10903,2,FALSE),IF(C85="COMP",VLOOKUP(B85,COMP!$A$3:$D$10893,2,FALSE),"")))))</f>
        <v>APLICAÇÃO MANUAL DE PINTURA COM TINTA LÁTEX ACRÍLICA EM PAREDES, DUAS DEMÃOS. AF_06/2014</v>
      </c>
      <c r="E85" s="177" t="str">
        <f>IF(B85="","",IF(C85="DER-ES",VLOOKUP(B85,DER!$A$1:$E$10998,3,FALSE),IF(C85="SINAPI",VLOOKUP(B85,SINAPI!$A$1:$D$10979,3,FALSE),IF(C85="IOPES",VLOOKUP(B85,IOPES!$A$1:$D$10903,3,FALSE),IF(C85="COMP",VLOOKUP(B85,COMP!$A$1:$D$10893,3,FALSE))))))</f>
        <v>M2</v>
      </c>
      <c r="F85" s="242">
        <f>VLOOKUP(A85,'Memorial de Cálculo'!$A$9:$Q$11385,17,FALSE)</f>
        <v>68.790000000000006</v>
      </c>
      <c r="G85" s="243">
        <f t="shared" ref="G85" si="62">ROUND(L85*(1+F$5),2)</f>
        <v>12.92</v>
      </c>
      <c r="H85" s="243">
        <f t="shared" ref="H85" si="63">+TRUNC(F85*G85,2)</f>
        <v>888.76</v>
      </c>
      <c r="I85" s="244"/>
      <c r="J85" s="245">
        <f>IF(B85="","",IF(C85="DER-ES",IF(OR(B85&lt;60000,B85&gt;60025),VLOOKUP(B85,DER!$A$1:$E$10998,4,FALSE),VLOOKUP(B85,DER!$A$1:$H$9998,6,FALSE)*N85+VLOOKUP(B85,DER!$A$1:$H$9998,7,FALSE)*O85)+VLOOKUP(B85,DER!$A$1:$H$9998,8,FALSE),IF(C85="SINAPI",VLOOKUP(B85,SINAPI!$A$1:$E$10979,4,FALSE),IF(C85="IOPES",VLOOKUP(B85,IOPES!$A$1:$D$10903,4,FALSE),IF(C85="COMP",VLOOKUP(B85,COMP!$A$1:$D$10893,4,FALSE))))))</f>
        <v>10.16</v>
      </c>
      <c r="K85" s="246">
        <f>IF(B85="","",IF(C85="DER-ES",IF(OR(B85&lt;60000,B85&gt;60025),DER!$D$2/100,0),IF(C85="SINAPI",SINAPI!$C$2/100,IF(C85="IOPES",IOPES!$A$2/100,IF(C85="COMP",COMP!$C$2/100,"Preencher BDI!")))))</f>
        <v>0</v>
      </c>
      <c r="L85" s="247">
        <f t="shared" si="51"/>
        <v>10.16</v>
      </c>
      <c r="N85" s="249"/>
      <c r="O85" s="249"/>
      <c r="P85" s="250"/>
      <c r="Q85" s="247"/>
    </row>
    <row r="86" spans="1:17" s="219" customFormat="1" x14ac:dyDescent="0.2">
      <c r="A86" s="241"/>
      <c r="B86" s="177"/>
      <c r="C86" s="331"/>
      <c r="D86" s="266"/>
      <c r="E86" s="177"/>
      <c r="F86" s="242"/>
      <c r="G86" s="243"/>
      <c r="H86" s="243"/>
      <c r="I86" s="211"/>
      <c r="J86" s="245" t="str">
        <f>IF(B86="","",IF(C86="DER-ES",IF(OR(B86&lt;60000,B86&gt;60025),VLOOKUP(B86,DER!$A$1:$E$10998,4,FALSE),VLOOKUP(B86,DER!$A$1:$H$9998,6,FALSE)*N86+VLOOKUP(B86,DER!$A$1:$H$9998,7,FALSE)*O86)+VLOOKUP(B86,DER!$A$1:$H$9998,8,FALSE),IF(C86="SINAPI",VLOOKUP(B86,SINAPI!$A$1:$E$10979,4,FALSE),IF(C86="IOPES",VLOOKUP(B86,IOPES!$A$1:$D$10903,4,FALSE),IF(C86="COMP",VLOOKUP(B86,COMP!$A$1:$D$10893,4,FALSE))))))</f>
        <v/>
      </c>
      <c r="K86" s="246" t="str">
        <f>IF(B86="","",IF(C86="DER-ES",IF(OR(B86&lt;60000,B86&gt;60025),DER!$D$2/100,0),IF(C86="SINAPI",SINAPI!$C$2/100,IF(C86="IOPES",IOPES!$A$2/100,IF(C86="COMP",COMP!$C$2/100,"Preencher BDI!")))))</f>
        <v/>
      </c>
      <c r="L86" s="247" t="str">
        <f t="shared" si="51"/>
        <v/>
      </c>
      <c r="M86" s="248"/>
      <c r="N86" s="249"/>
      <c r="O86" s="249"/>
      <c r="P86" s="250"/>
      <c r="Q86" s="247"/>
    </row>
    <row r="87" spans="1:17" s="219" customFormat="1" x14ac:dyDescent="0.2">
      <c r="A87" s="385" t="s">
        <v>3726</v>
      </c>
      <c r="B87" s="385"/>
      <c r="C87" s="386"/>
      <c r="D87" s="387" t="s">
        <v>17976</v>
      </c>
      <c r="E87" s="386"/>
      <c r="F87" s="388"/>
      <c r="G87" s="389"/>
      <c r="H87" s="390"/>
      <c r="I87" s="267"/>
      <c r="J87" s="245" t="str">
        <f>IF(B87="","",IF(C87="DER-ES",IF(OR(B87&lt;60000,B87&gt;60025),VLOOKUP(B87,DER!$A$1:$E$10998,4,FALSE),VLOOKUP(B87,DER!$A$1:$H$9998,6,FALSE)*N87+VLOOKUP(B87,DER!$A$1:$H$9998,7,FALSE)*O87)+VLOOKUP(B87,DER!$A$1:$H$9998,8,FALSE),IF(C87="SINAPI",VLOOKUP(B87,SINAPI!$A$1:$E$10979,4,FALSE),IF(C87="IOPES",VLOOKUP(B87,IOPES!$A$1:$D$10903,4,FALSE),IF(C87="COMP",VLOOKUP(B87,COMP!$A$1:$D$10893,4,FALSE))))))</f>
        <v/>
      </c>
      <c r="K87" s="246" t="str">
        <f>IF(B87="","",IF(C87="DER-ES",IF(OR(B87&lt;60000,B87&gt;60025),DER!$D$2/100,0),IF(C87="SINAPI",SINAPI!$C$2/100,IF(C87="IOPES",IOPES!$A$2/100,IF(C87="COMP",COMP!$C$2/100,"Preencher BDI!")))))</f>
        <v/>
      </c>
      <c r="L87" s="247" t="str">
        <f t="shared" si="51"/>
        <v/>
      </c>
      <c r="M87" s="258"/>
      <c r="N87" s="249"/>
      <c r="O87" s="249"/>
      <c r="P87" s="250"/>
      <c r="Q87" s="247"/>
    </row>
    <row r="88" spans="1:17" s="219" customFormat="1" ht="25.5" x14ac:dyDescent="0.2">
      <c r="A88" s="241" t="s">
        <v>18229</v>
      </c>
      <c r="B88" s="177">
        <v>210301</v>
      </c>
      <c r="C88" s="331" t="s">
        <v>3200</v>
      </c>
      <c r="D88" s="216" t="str">
        <f>IF(B88="","",IF(C88="DER-ES",IF(OR(B88&lt;60000,B88&gt;60025),VLOOKUP(B88,DER!$A$1:$E$10998,2,FALSE),VLOOKUP(B88,DER!$A$1:$E$10998,2,FALSE)&amp;" (DMT="&amp;VLOOKUP(B88,DER!$A$1:$E$10998,4,FALSE)&amp;") (XP="&amp;ROUND((N88),2)&amp;"km; XR="&amp;ROUND((O88),2)&amp;"km)"),IF(C88="SINAPI",VLOOKUP(B88,SINAPI!$A$3:$D$10979,2,FALSE),IF(C88="IOPES",VLOOKUP(B88,IOPES!$A$3:$D$10903,2,FALSE),IF(C88="COMP",VLOOKUP(B88,COMP!$A$3:$D$10893,2,FALSE),"")))))</f>
        <v>Guarda corpo de tubo de ferro galvanizado, diâm. 3" e 2", h=0.8 m inclusive pintura a óleo ou esmalte</v>
      </c>
      <c r="E88" s="177" t="str">
        <f>IF(B88="","",IF(C88="DER-ES",VLOOKUP(B88,DER!$A$1:$E$10998,3,FALSE),IF(C88="SINAPI",VLOOKUP(B88,SINAPI!$A$1:$D$10979,3,FALSE),IF(C88="IOPES",VLOOKUP(B88,IOPES!$A$1:$D$10903,3,FALSE),IF(C88="COMP",VLOOKUP(B88,COMP!$A$1:$D$10893,3,FALSE))))))</f>
        <v>m</v>
      </c>
      <c r="F88" s="242">
        <f>VLOOKUP(A88,'Memorial de Cálculo'!$A$9:$Q$11385,17,FALSE)</f>
        <v>24.2</v>
      </c>
      <c r="G88" s="243">
        <f t="shared" ref="G88:G91" si="64">ROUND(L88*(1+F$5),2)</f>
        <v>235.43</v>
      </c>
      <c r="H88" s="243">
        <f t="shared" ref="H88:H91" si="65">+TRUNC(F88*G88,2)</f>
        <v>5697.4</v>
      </c>
      <c r="I88" s="211"/>
      <c r="J88" s="245">
        <f>IF(B88="","",IF(C88="DER-ES",IF(OR(B88&lt;60000,B88&gt;60025),VLOOKUP(B88,DER!$A$1:$E$10998,4,FALSE),VLOOKUP(B88,DER!$A$1:$H$9998,6,FALSE)*N88+VLOOKUP(B88,DER!$A$1:$H$9998,7,FALSE)*O88)+VLOOKUP(B88,DER!$A$1:$H$9998,8,FALSE),IF(C88="SINAPI",VLOOKUP(B88,SINAPI!$A$1:$E$10979,4,FALSE),IF(C88="IOPES",VLOOKUP(B88,IOPES!$A$1:$D$10903,4,FALSE),IF(C88="COMP",VLOOKUP(B88,COMP!$A$1:$D$10893,4,FALSE))))))</f>
        <v>242.43</v>
      </c>
      <c r="K88" s="246">
        <f>IF(B88="","",IF(C88="DER-ES",IF(OR(B88&lt;60000,B88&gt;60025),DER!$D$2/100,0),IF(C88="SINAPI",SINAPI!$C$2/100,IF(C88="IOPES",IOPES!$A$2/100,IF(C88="COMP",COMP!$C$2/100,"Preencher BDI!")))))</f>
        <v>0.309</v>
      </c>
      <c r="L88" s="247">
        <f t="shared" si="51"/>
        <v>185.20244461420933</v>
      </c>
      <c r="N88" s="249"/>
      <c r="O88" s="249"/>
      <c r="P88" s="250"/>
      <c r="Q88" s="247"/>
    </row>
    <row r="89" spans="1:17" s="219" customFormat="1" x14ac:dyDescent="0.2">
      <c r="A89" s="241" t="s">
        <v>18230</v>
      </c>
      <c r="B89" s="177">
        <v>210322</v>
      </c>
      <c r="C89" s="331" t="s">
        <v>3200</v>
      </c>
      <c r="D89" s="216" t="str">
        <f>IF(B89="","",IF(C89="DER-ES",IF(OR(B89&lt;60000,B89&gt;60025),VLOOKUP(B89,DER!$A$1:$E$10998,2,FALSE),VLOOKUP(B89,DER!$A$1:$E$10998,2,FALSE)&amp;" (DMT="&amp;VLOOKUP(B89,DER!$A$1:$E$10998,4,FALSE)&amp;") (XP="&amp;ROUND((N89),2)&amp;"km; XR="&amp;ROUND((O89),2)&amp;"km)"),IF(C89="SINAPI",VLOOKUP(B89,SINAPI!$A$3:$D$10979,2,FALSE),IF(C89="IOPES",VLOOKUP(B89,IOPES!$A$3:$D$10903,2,FALSE),IF(C89="COMP",VLOOKUP(B89,COMP!$A$3:$D$10893,2,FALSE),"")))))</f>
        <v>Corrimão em tubo de ferro galvanizado diam. 2" com chumbadores a cada 1.5m</v>
      </c>
      <c r="E89" s="177" t="str">
        <f>IF(B89="","",IF(C89="DER-ES",VLOOKUP(B89,DER!$A$1:$E$10998,3,FALSE),IF(C89="SINAPI",VLOOKUP(B89,SINAPI!$A$1:$D$10979,3,FALSE),IF(C89="IOPES",VLOOKUP(B89,IOPES!$A$1:$D$10903,3,FALSE),IF(C89="COMP",VLOOKUP(B89,COMP!$A$1:$D$10893,3,FALSE))))))</f>
        <v>m</v>
      </c>
      <c r="F89" s="242">
        <f>VLOOKUP(A89,'Memorial de Cálculo'!$A$9:$Q$11385,17,FALSE)</f>
        <v>6.2</v>
      </c>
      <c r="G89" s="243">
        <f t="shared" si="64"/>
        <v>89.94</v>
      </c>
      <c r="H89" s="243">
        <f t="shared" si="65"/>
        <v>557.62</v>
      </c>
      <c r="I89" s="211"/>
      <c r="J89" s="245">
        <f>IF(B89="","",IF(C89="DER-ES",IF(OR(B89&lt;60000,B89&gt;60025),VLOOKUP(B89,DER!$A$1:$E$10998,4,FALSE),VLOOKUP(B89,DER!$A$1:$H$9998,6,FALSE)*N89+VLOOKUP(B89,DER!$A$1:$H$9998,7,FALSE)*O89)+VLOOKUP(B89,DER!$A$1:$H$9998,8,FALSE),IF(C89="SINAPI",VLOOKUP(B89,SINAPI!$A$1:$E$10979,4,FALSE),IF(C89="IOPES",VLOOKUP(B89,IOPES!$A$1:$D$10903,4,FALSE),IF(C89="COMP",VLOOKUP(B89,COMP!$A$1:$D$10893,4,FALSE))))))</f>
        <v>92.61</v>
      </c>
      <c r="K89" s="246">
        <f>IF(B89="","",IF(C89="DER-ES",IF(OR(B89&lt;60000,B89&gt;60025),DER!$D$2/100,0),IF(C89="SINAPI",SINAPI!$C$2/100,IF(C89="IOPES",IOPES!$A$2/100,IF(C89="COMP",COMP!$C$2/100,"Preencher BDI!")))))</f>
        <v>0.309</v>
      </c>
      <c r="L89" s="247">
        <f t="shared" si="51"/>
        <v>70.748663101604279</v>
      </c>
      <c r="N89" s="249"/>
      <c r="O89" s="249"/>
      <c r="P89" s="250"/>
      <c r="Q89" s="247"/>
    </row>
    <row r="90" spans="1:17" s="219" customFormat="1" x14ac:dyDescent="0.2">
      <c r="A90" s="241" t="s">
        <v>18231</v>
      </c>
      <c r="B90" s="177" t="s">
        <v>17977</v>
      </c>
      <c r="C90" s="331" t="s">
        <v>2924</v>
      </c>
      <c r="D90" s="216" t="str">
        <f>IF(B90="","",IF(C90="DER-ES",IF(OR(B90&lt;60000,B90&gt;60025),VLOOKUP(B90,DER!$A$1:$E$10998,2,FALSE),VLOOKUP(B90,DER!$A$1:$E$10998,2,FALSE)&amp;" (DMT="&amp;VLOOKUP(B90,DER!$A$1:$E$10998,4,FALSE)&amp;") (XP="&amp;ROUND((N90),2)&amp;"km; XR="&amp;ROUND((O90),2)&amp;"km)"),IF(C90="SINAPI",VLOOKUP(B90,SINAPI!$A$3:$D$10979,2,FALSE),IF(C90="IOPES",VLOOKUP(B90,IOPES!$A$3:$D$10903,2,FALSE),IF(C90="COMP",VLOOKUP(B90,COMP!$A$3:$D$10893,2,FALSE),"")))))</f>
        <v>Proteção de quina com tubo de aço galvanizado 2", tudo incluído</v>
      </c>
      <c r="E90" s="177" t="str">
        <f>IF(B90="","",IF(C90="DER-ES",VLOOKUP(B90,DER!$A$1:$E$10998,3,FALSE),IF(C90="SINAPI",VLOOKUP(B90,SINAPI!$A$1:$D$10979,3,FALSE),IF(C90="IOPES",VLOOKUP(B90,IOPES!$A$1:$D$10903,3,FALSE),IF(C90="COMP",VLOOKUP(B90,COMP!$A$1:$D$10893,3,FALSE))))))</f>
        <v>m</v>
      </c>
      <c r="F90" s="242">
        <f>VLOOKUP(A90,'Memorial de Cálculo'!$A$9:$Q$11385,17,FALSE)</f>
        <v>21.6</v>
      </c>
      <c r="G90" s="243">
        <f t="shared" si="64"/>
        <v>56.02</v>
      </c>
      <c r="H90" s="243">
        <f t="shared" si="65"/>
        <v>1210.03</v>
      </c>
      <c r="I90" s="244"/>
      <c r="J90" s="245">
        <f>IF(B90="","",IF(C90="DER-ES",IF(OR(B90&lt;60000,B90&gt;60025),VLOOKUP(B90,DER!$A$1:$E$10998,4,FALSE),VLOOKUP(B90,DER!$A$1:$H$9998,6,FALSE)*N90+VLOOKUP(B90,DER!$A$1:$H$9998,7,FALSE)*O90)+VLOOKUP(B90,DER!$A$1:$H$9998,8,FALSE),IF(C90="SINAPI",VLOOKUP(B90,SINAPI!$A$1:$E$10979,4,FALSE),IF(C90="IOPES",VLOOKUP(B90,IOPES!$A$1:$D$10903,4,FALSE),IF(C90="COMP",VLOOKUP(B90,COMP!$A$1:$D$10893,4,FALSE))))))</f>
        <v>56.02</v>
      </c>
      <c r="K90" s="246">
        <f>IF(B90="","",IF(C90="DER-ES",IF(OR(B90&lt;60000,B90&gt;60025),DER!$D$2/100,0),IF(C90="SINAPI",SINAPI!$C$2/100,IF(C90="IOPES",IOPES!$A$2/100,IF(C90="COMP",COMP!$C$2/100,"Preencher BDI!")))))</f>
        <v>0.2712</v>
      </c>
      <c r="L90" s="247">
        <f t="shared" si="51"/>
        <v>44.068596601636258</v>
      </c>
      <c r="N90" s="249"/>
      <c r="O90" s="249"/>
      <c r="P90" s="250"/>
      <c r="Q90" s="247"/>
    </row>
    <row r="91" spans="1:17" s="219" customFormat="1" x14ac:dyDescent="0.2">
      <c r="A91" s="241" t="s">
        <v>18232</v>
      </c>
      <c r="B91" s="177" t="s">
        <v>17978</v>
      </c>
      <c r="C91" s="331" t="s">
        <v>2924</v>
      </c>
      <c r="D91" s="216" t="str">
        <f>IF(B91="","",IF(C91="DER-ES",IF(OR(B91&lt;60000,B91&gt;60025),VLOOKUP(B91,DER!$A$1:$E$10998,2,FALSE),VLOOKUP(B91,DER!$A$1:$E$10998,2,FALSE)&amp;" (DMT="&amp;VLOOKUP(B91,DER!$A$1:$E$10998,4,FALSE)&amp;") (XP="&amp;ROUND((N91),2)&amp;"km; XR="&amp;ROUND((O91),2)&amp;"km)"),IF(C91="SINAPI",VLOOKUP(B91,SINAPI!$A$3:$D$10979,2,FALSE),IF(C91="IOPES",VLOOKUP(B91,IOPES!$A$3:$D$10903,2,FALSE),IF(C91="COMP",VLOOKUP(B91,COMP!$A$3:$D$10893,2,FALSE),"")))))</f>
        <v>Proteção de quina com chapa de ferro, tudo incluído</v>
      </c>
      <c r="E91" s="177" t="str">
        <f>IF(B91="","",IF(C91="DER-ES",VLOOKUP(B91,DER!$A$1:$E$10998,3,FALSE),IF(C91="SINAPI",VLOOKUP(B91,SINAPI!$A$1:$D$10979,3,FALSE),IF(C91="IOPES",VLOOKUP(B91,IOPES!$A$1:$D$10903,3,FALSE),IF(C91="COMP",VLOOKUP(B91,COMP!$A$1:$D$10893,3,FALSE))))))</f>
        <v>und</v>
      </c>
      <c r="F91" s="242">
        <f>VLOOKUP(A91,'Memorial de Cálculo'!$A$9:$Q$11385,17,FALSE)</f>
        <v>24</v>
      </c>
      <c r="G91" s="243">
        <f t="shared" si="64"/>
        <v>24.41</v>
      </c>
      <c r="H91" s="243">
        <f t="shared" si="65"/>
        <v>585.84</v>
      </c>
      <c r="I91" s="244"/>
      <c r="J91" s="245">
        <f>IF(B91="","",IF(C91="DER-ES",IF(OR(B91&lt;60000,B91&gt;60025),VLOOKUP(B91,DER!$A$1:$E$10998,4,FALSE),VLOOKUP(B91,DER!$A$1:$H$9998,6,FALSE)*N91+VLOOKUP(B91,DER!$A$1:$H$9998,7,FALSE)*O91)+VLOOKUP(B91,DER!$A$1:$H$9998,8,FALSE),IF(C91="SINAPI",VLOOKUP(B91,SINAPI!$A$1:$E$10979,4,FALSE),IF(C91="IOPES",VLOOKUP(B91,IOPES!$A$1:$D$10903,4,FALSE),IF(C91="COMP",VLOOKUP(B91,COMP!$A$1:$D$10893,4,FALSE))))))</f>
        <v>24.41</v>
      </c>
      <c r="K91" s="246">
        <f>IF(B91="","",IF(C91="DER-ES",IF(OR(B91&lt;60000,B91&gt;60025),DER!$D$2/100,0),IF(C91="SINAPI",SINAPI!$C$2/100,IF(C91="IOPES",IOPES!$A$2/100,IF(C91="COMP",COMP!$C$2/100,"Preencher BDI!")))))</f>
        <v>0.2712</v>
      </c>
      <c r="L91" s="247">
        <f t="shared" si="51"/>
        <v>19.20232850849591</v>
      </c>
      <c r="N91" s="249"/>
      <c r="O91" s="249"/>
      <c r="P91" s="250"/>
      <c r="Q91" s="247"/>
    </row>
    <row r="92" spans="1:17" s="219" customFormat="1" x14ac:dyDescent="0.2">
      <c r="A92" s="241"/>
      <c r="B92" s="177"/>
      <c r="C92" s="331"/>
      <c r="D92" s="266"/>
      <c r="E92" s="177"/>
      <c r="F92" s="242"/>
      <c r="G92" s="243"/>
      <c r="H92" s="243"/>
      <c r="I92" s="211"/>
      <c r="J92" s="245" t="str">
        <f>IF(B92="","",IF(C92="DER-ES",IF(OR(B92&lt;60000,B92&gt;60025),VLOOKUP(B92,DER!$A$1:$E$10998,4,FALSE),VLOOKUP(B92,DER!$A$1:$H$9998,6,FALSE)*N92+VLOOKUP(B92,DER!$A$1:$H$9998,7,FALSE)*O92)+VLOOKUP(B92,DER!$A$1:$H$9998,8,FALSE),IF(C92="SINAPI",VLOOKUP(B92,SINAPI!$A$1:$E$10979,4,FALSE),IF(C92="IOPES",VLOOKUP(B92,IOPES!$A$1:$D$10903,4,FALSE),IF(C92="COMP",VLOOKUP(B92,COMP!$A$1:$D$10893,4,FALSE))))))</f>
        <v/>
      </c>
      <c r="K92" s="246" t="str">
        <f>IF(B92="","",IF(C92="DER-ES",IF(OR(B92&lt;60000,B92&gt;60025),DER!$D$2/100,0),IF(C92="SINAPI",SINAPI!$C$2/100,IF(C92="IOPES",IOPES!$A$2/100,IF(C92="COMP",COMP!$C$2/100,"Preencher BDI!")))))</f>
        <v/>
      </c>
      <c r="L92" s="247" t="str">
        <f t="shared" ref="L92:L98" si="66">IF(J92="","",(J92/(1+K92)))</f>
        <v/>
      </c>
      <c r="M92" s="248"/>
      <c r="N92" s="249"/>
      <c r="O92" s="249"/>
      <c r="P92" s="250"/>
      <c r="Q92" s="247"/>
    </row>
    <row r="93" spans="1:17" s="219" customFormat="1" x14ac:dyDescent="0.2">
      <c r="A93" s="385" t="s">
        <v>18239</v>
      </c>
      <c r="B93" s="385"/>
      <c r="C93" s="386"/>
      <c r="D93" s="387" t="s">
        <v>18246</v>
      </c>
      <c r="E93" s="386"/>
      <c r="F93" s="388"/>
      <c r="G93" s="389"/>
      <c r="H93" s="390"/>
      <c r="I93" s="267"/>
      <c r="J93" s="245" t="str">
        <f>IF(B93="","",IF(C93="DER-ES",IF(OR(B93&lt;60000,B93&gt;60025),VLOOKUP(B93,DER!$A$1:$E$10998,4,FALSE),VLOOKUP(B93,DER!$A$1:$H$9998,6,FALSE)*N93+VLOOKUP(B93,DER!$A$1:$H$9998,7,FALSE)*O93)+VLOOKUP(B93,DER!$A$1:$H$9998,8,FALSE),IF(C93="SINAPI",VLOOKUP(B93,SINAPI!$A$1:$E$10979,4,FALSE),IF(C93="IOPES",VLOOKUP(B93,IOPES!$A$1:$D$10903,4,FALSE),IF(C93="COMP",VLOOKUP(B93,COMP!$A$1:$D$10893,4,FALSE))))))</f>
        <v/>
      </c>
      <c r="K93" s="246" t="str">
        <f>IF(B93="","",IF(C93="DER-ES",IF(OR(B93&lt;60000,B93&gt;60025),DER!$D$2/100,0),IF(C93="SINAPI",SINAPI!$C$2/100,IF(C93="IOPES",IOPES!$A$2/100,IF(C93="COMP",COMP!$C$2/100,"Preencher BDI!")))))</f>
        <v/>
      </c>
      <c r="L93" s="247" t="str">
        <f t="shared" si="66"/>
        <v/>
      </c>
      <c r="M93" s="258"/>
      <c r="N93" s="249"/>
      <c r="O93" s="249"/>
      <c r="P93" s="250"/>
      <c r="Q93" s="247"/>
    </row>
    <row r="94" spans="1:17" s="219" customFormat="1" ht="51" x14ac:dyDescent="0.2">
      <c r="A94" s="241" t="s">
        <v>18240</v>
      </c>
      <c r="B94" s="251">
        <v>87503</v>
      </c>
      <c r="C94" s="177" t="s">
        <v>2886</v>
      </c>
      <c r="D94" s="216" t="str">
        <f>IF(B94="","",IF(C94="DER-ES",IF(OR(B94&lt;60000,B94&gt;60025),VLOOKUP(B94,DER!$A$1:$E$10998,2,FALSE),VLOOKUP(B94,DER!$A$1:$E$10998,2,FALSE)&amp;" (DMT="&amp;VLOOKUP(B94,DER!$A$1:$E$10998,4,FALSE)&amp;") (XP="&amp;ROUND((N94),2)&amp;"km; XR="&amp;ROUND((O94),2)&amp;"km)"),IF(C94="SINAPI",VLOOKUP(B94,SINAPI!$A$3:$D$10979,2,FALSE),IF(C94="IOPES",VLOOKUP(B94,IOPES!$A$3:$D$10903,2,FALSE),IF(C94="COMP",VLOOKUP(B94,COMP!$A$3:$D$10893,2,FALSE),"")))))</f>
        <v>ALVENARIA DE VEDAÇÃO DE BLOCOS CERÂMICOS FURADOS NA HORIZONTAL DE 9X19X19CM (ESPESSURA 9CM) DE PAREDES COM ÁREA LÍQUIDA MAIOR OU IGUAL A 6M² SEM VÃOS E ARGAMASSA DE ASSENTAMENTO COM PREPARO EM BETONEIRA. AF_06/2014</v>
      </c>
      <c r="E94" s="177" t="str">
        <f>IF(B94="","",IF(C94="DER-ES",VLOOKUP(B94,DER!$A$1:$E$10998,3,FALSE),IF(C94="SINAPI",VLOOKUP(B94,SINAPI!$A$1:$D$10979,3,FALSE),IF(C94="IOPES",VLOOKUP(B94,IOPES!$A$1:$D$10903,3,FALSE),IF(C94="COMP",VLOOKUP(B94,COMP!$A$1:$D$10893,3,FALSE))))))</f>
        <v>M2</v>
      </c>
      <c r="F94" s="242">
        <f>VLOOKUP(A94,'Memorial de Cálculo'!$A$9:$Q$11385,17,FALSE)</f>
        <v>51.12</v>
      </c>
      <c r="G94" s="243">
        <f t="shared" ref="G94:G98" si="67">ROUND(L94*(1+F$5),2)</f>
        <v>67.84</v>
      </c>
      <c r="H94" s="243">
        <f t="shared" ref="H94:H98" si="68">+TRUNC(F94*G94,2)</f>
        <v>3467.98</v>
      </c>
      <c r="I94" s="244"/>
      <c r="J94" s="245">
        <f>IF(B94="","",IF(C94="DER-ES",IF(OR(B94&lt;60000,B94&gt;60025),VLOOKUP(B94,DER!$A$1:$E$10998,4,FALSE),VLOOKUP(B94,DER!$A$1:$H$9998,6,FALSE)*N94+VLOOKUP(B94,DER!$A$1:$H$9998,7,FALSE)*O94)+VLOOKUP(B94,DER!$A$1:$H$9998,8,FALSE),IF(C94="SINAPI",VLOOKUP(B94,SINAPI!$A$1:$E$10979,4,FALSE),IF(C94="IOPES",VLOOKUP(B94,IOPES!$A$1:$D$10903,4,FALSE),IF(C94="COMP",VLOOKUP(B94,COMP!$A$1:$D$10893,4,FALSE))))))</f>
        <v>53.37</v>
      </c>
      <c r="K94" s="246">
        <f>IF(B94="","",IF(C94="DER-ES",IF(OR(B94&lt;60000,B94&gt;60025),DER!$D$2/100,0),IF(C94="SINAPI",SINAPI!$C$2/100,IF(C94="IOPES",IOPES!$A$2/100,IF(C94="COMP",COMP!$C$2/100,"Preencher BDI!")))))</f>
        <v>0</v>
      </c>
      <c r="L94" s="247">
        <f t="shared" si="66"/>
        <v>53.37</v>
      </c>
      <c r="N94" s="249"/>
      <c r="O94" s="249"/>
      <c r="P94" s="250"/>
      <c r="Q94" s="247"/>
    </row>
    <row r="95" spans="1:17" s="219" customFormat="1" ht="51" x14ac:dyDescent="0.2">
      <c r="A95" s="241" t="s">
        <v>18241</v>
      </c>
      <c r="B95" s="251">
        <v>87529</v>
      </c>
      <c r="C95" s="177" t="s">
        <v>2886</v>
      </c>
      <c r="D95" s="216" t="str">
        <f>IF(B95="","",IF(C95="DER-ES",IF(OR(B95&lt;60000,B95&gt;60025),VLOOKUP(B95,DER!$A$1:$E$10998,2,FALSE),VLOOKUP(B95,DER!$A$1:$E$10998,2,FALSE)&amp;" (DMT="&amp;VLOOKUP(B95,DER!$A$1:$E$10998,4,FALSE)&amp;") (XP="&amp;ROUND((N95),2)&amp;"km; XR="&amp;ROUND((O95),2)&amp;"km)"),IF(C95="SINAPI",VLOOKUP(B95,SINAPI!$A$3:$D$10979,2,FALSE),IF(C95="IOPES",VLOOKUP(B95,IOPES!$A$3:$D$10903,2,FALSE),IF(C95="COMP",VLOOKUP(B95,COMP!$A$3:$D$10893,2,FALSE),"")))))</f>
        <v>MASSA ÚNICA, PARA RECEBIMENTO DE PINTURA, EM ARGAMASSA TRAÇO 1:2:8, PREPARO MECÂNICO COM BETONEIRA 400L, APLICADA MANUALMENTE EM FACES INTERNAS DE PAREDES, ESPESSURA DE 20MM, COM EXECUÇÃO DE TALISCAS. AF_06/2014</v>
      </c>
      <c r="E95" s="177" t="str">
        <f>IF(B95="","",IF(C95="DER-ES",VLOOKUP(B95,DER!$A$1:$E$10998,3,FALSE),IF(C95="SINAPI",VLOOKUP(B95,SINAPI!$A$1:$D$10979,3,FALSE),IF(C95="IOPES",VLOOKUP(B95,IOPES!$A$1:$D$10903,3,FALSE),IF(C95="COMP",VLOOKUP(B95,COMP!$A$1:$D$10893,3,FALSE))))))</f>
        <v>M2</v>
      </c>
      <c r="F95" s="242">
        <f>VLOOKUP(A95,'Memorial de Cálculo'!$A$9:$Q$11385,17,FALSE)</f>
        <v>102.24</v>
      </c>
      <c r="G95" s="243">
        <f t="shared" si="67"/>
        <v>30.06</v>
      </c>
      <c r="H95" s="243">
        <f t="shared" si="68"/>
        <v>3073.33</v>
      </c>
      <c r="I95" s="244"/>
      <c r="J95" s="245">
        <f>IF(B95="","",IF(C95="DER-ES",IF(OR(B95&lt;60000,B95&gt;60025),VLOOKUP(B95,DER!$A$1:$E$10998,4,FALSE),VLOOKUP(B95,DER!$A$1:$H$9998,6,FALSE)*N95+VLOOKUP(B95,DER!$A$1:$H$9998,7,FALSE)*O95)+VLOOKUP(B95,DER!$A$1:$H$9998,8,FALSE),IF(C95="SINAPI",VLOOKUP(B95,SINAPI!$A$1:$E$10979,4,FALSE),IF(C95="IOPES",VLOOKUP(B95,IOPES!$A$1:$D$10903,4,FALSE),IF(C95="COMP",VLOOKUP(B95,COMP!$A$1:$D$10893,4,FALSE))))))</f>
        <v>23.65</v>
      </c>
      <c r="K95" s="246">
        <f>IF(B95="","",IF(C95="DER-ES",IF(OR(B95&lt;60000,B95&gt;60025),DER!$D$2/100,0),IF(C95="SINAPI",SINAPI!$C$2/100,IF(C95="IOPES",IOPES!$A$2/100,IF(C95="COMP",COMP!$C$2/100,"Preencher BDI!")))))</f>
        <v>0</v>
      </c>
      <c r="L95" s="247">
        <f t="shared" si="66"/>
        <v>23.65</v>
      </c>
      <c r="N95" s="249"/>
      <c r="O95" s="249"/>
      <c r="P95" s="250"/>
      <c r="Q95" s="247"/>
    </row>
    <row r="96" spans="1:17" s="219" customFormat="1" ht="25.5" x14ac:dyDescent="0.2">
      <c r="A96" s="241" t="s">
        <v>18242</v>
      </c>
      <c r="B96" s="251">
        <v>88489</v>
      </c>
      <c r="C96" s="177" t="s">
        <v>2886</v>
      </c>
      <c r="D96" s="216" t="str">
        <f>IF(B96="","",IF(C96="DER-ES",IF(OR(B96&lt;60000,B96&gt;60025),VLOOKUP(B96,DER!$A$1:$E$10998,2,FALSE),VLOOKUP(B96,DER!$A$1:$E$10998,2,FALSE)&amp;" (DMT="&amp;VLOOKUP(B96,DER!$A$1:$E$10998,4,FALSE)&amp;") (XP="&amp;ROUND((N96),2)&amp;"km; XR="&amp;ROUND((O96),2)&amp;"km)"),IF(C96="SINAPI",VLOOKUP(B96,SINAPI!$A$3:$D$10979,2,FALSE),IF(C96="IOPES",VLOOKUP(B96,IOPES!$A$3:$D$10903,2,FALSE),IF(C96="COMP",VLOOKUP(B96,COMP!$A$3:$D$10893,2,FALSE),"")))))</f>
        <v>APLICAÇÃO MANUAL DE PINTURA COM TINTA LÁTEX ACRÍLICA EM PAREDES, DUAS DEMÃOS. AF_06/2014</v>
      </c>
      <c r="E96" s="177" t="str">
        <f>IF(B96="","",IF(C96="DER-ES",VLOOKUP(B96,DER!$A$1:$E$10998,3,FALSE),IF(C96="SINAPI",VLOOKUP(B96,SINAPI!$A$1:$D$10979,3,FALSE),IF(C96="IOPES",VLOOKUP(B96,IOPES!$A$1:$D$10903,3,FALSE),IF(C96="COMP",VLOOKUP(B96,COMP!$A$1:$D$10893,3,FALSE))))))</f>
        <v>M2</v>
      </c>
      <c r="F96" s="242">
        <f>VLOOKUP(A96,'Memorial de Cálculo'!$A$9:$Q$11385,17,FALSE)</f>
        <v>102.24</v>
      </c>
      <c r="G96" s="243">
        <f t="shared" si="67"/>
        <v>12.92</v>
      </c>
      <c r="H96" s="243">
        <f t="shared" si="68"/>
        <v>1320.94</v>
      </c>
      <c r="I96" s="244"/>
      <c r="J96" s="245">
        <f>IF(B96="","",IF(C96="DER-ES",IF(OR(B96&lt;60000,B96&gt;60025),VLOOKUP(B96,DER!$A$1:$E$10998,4,FALSE),VLOOKUP(B96,DER!$A$1:$H$9998,6,FALSE)*N96+VLOOKUP(B96,DER!$A$1:$H$9998,7,FALSE)*O96)+VLOOKUP(B96,DER!$A$1:$H$9998,8,FALSE),IF(C96="SINAPI",VLOOKUP(B96,SINAPI!$A$1:$E$10979,4,FALSE),IF(C96="IOPES",VLOOKUP(B96,IOPES!$A$1:$D$10903,4,FALSE),IF(C96="COMP",VLOOKUP(B96,COMP!$A$1:$D$10893,4,FALSE))))))</f>
        <v>10.16</v>
      </c>
      <c r="K96" s="246">
        <f>IF(B96="","",IF(C96="DER-ES",IF(OR(B96&lt;60000,B96&gt;60025),DER!$D$2/100,0),IF(C96="SINAPI",SINAPI!$C$2/100,IF(C96="IOPES",IOPES!$A$2/100,IF(C96="COMP",COMP!$C$2/100,"Preencher BDI!")))))</f>
        <v>0</v>
      </c>
      <c r="L96" s="247">
        <f t="shared" si="66"/>
        <v>10.16</v>
      </c>
      <c r="N96" s="249"/>
      <c r="O96" s="249"/>
      <c r="P96" s="250"/>
      <c r="Q96" s="247"/>
    </row>
    <row r="97" spans="1:17" s="219" customFormat="1" ht="51" x14ac:dyDescent="0.2">
      <c r="A97" s="241" t="s">
        <v>18243</v>
      </c>
      <c r="B97" s="241" t="s">
        <v>9879</v>
      </c>
      <c r="C97" s="177" t="s">
        <v>2886</v>
      </c>
      <c r="D97" s="216" t="str">
        <f>IF(B97="","",IF(C97="DER-ES",IF(OR(B97&lt;60000,B97&gt;60025),VLOOKUP(B97,DER!$A$1:$E$10998,2,FALSE),VLOOKUP(B97,DER!$A$1:$E$10998,2,FALSE)&amp;" (DMT="&amp;VLOOKUP(B97,DER!$A$1:$E$10998,4,FALSE)&amp;") (XP="&amp;ROUND((N97),2)&amp;"km; XR="&amp;ROUND((O97),2)&amp;"km)"),IF(C97="SINAPI",VLOOKUP(B97,SINAPI!$A$3:$D$10979,2,FALSE),IF(C97="IOPES",VLOOKUP(B97,IOPES!$A$3:$D$10903,2,FALSE),IF(C97="COMP",VLOOKUP(B97,COMP!$A$3:$D$10893,2,FALSE),"")))))</f>
        <v>ALAMBRADO PARA QUADRA POLIESPORTIVA, ESTRUTURADO POR TUBOS DE ACO GALVANIZADO, COM COSTURA, DIN 2440, DIAMETRO 2", COM TELA DE ARAME GALVANIZADO, FIO 14 BWG E MALHA QUADRADA 5X5CM</v>
      </c>
      <c r="E97" s="177" t="str">
        <f>IF(B97="","",IF(C97="DER-ES",VLOOKUP(B97,DER!$A$1:$E$10998,3,FALSE),IF(C97="SINAPI",VLOOKUP(B97,SINAPI!$A$1:$D$10979,3,FALSE),IF(C97="IOPES",VLOOKUP(B97,IOPES!$A$1:$D$10903,3,FALSE),IF(C97="COMP",VLOOKUP(B97,COMP!$A$1:$D$10893,3,FALSE))))))</f>
        <v>M2</v>
      </c>
      <c r="F97" s="539">
        <f>VLOOKUP(A97,'Memorial de Cálculo'!$A$9:$Q$11385,17,FALSE)</f>
        <v>205.2</v>
      </c>
      <c r="G97" s="243">
        <f t="shared" si="67"/>
        <v>138.78</v>
      </c>
      <c r="H97" s="243">
        <f t="shared" si="68"/>
        <v>28477.65</v>
      </c>
      <c r="I97" s="244"/>
      <c r="J97" s="245">
        <f>IF(B97="","",IF(C97="DER-ES",IF(OR(B97&lt;60000,B97&gt;60025),VLOOKUP(B97,DER!$A$1:$E$10998,4,FALSE),VLOOKUP(B97,DER!$A$1:$H$9998,6,FALSE)*N97+VLOOKUP(B97,DER!$A$1:$H$9998,7,FALSE)*O97)+VLOOKUP(B97,DER!$A$1:$H$9998,8,FALSE),IF(C97="SINAPI",VLOOKUP(B97,SINAPI!$A$1:$E$10979,4,FALSE),IF(C97="IOPES",VLOOKUP(B97,IOPES!$A$1:$D$10903,4,FALSE),IF(C97="COMP",VLOOKUP(B97,COMP!$A$1:$D$10893,4,FALSE))))))</f>
        <v>109.17</v>
      </c>
      <c r="K97" s="246">
        <f>IF(B97="","",IF(C97="DER-ES",IF(OR(B97&lt;60000,B97&gt;60025),DER!$D$2/100,0),IF(C97="SINAPI",SINAPI!$C$2/100,IF(C97="IOPES",IOPES!$A$2/100,IF(C97="COMP",COMP!$C$2/100,"Preencher BDI!")))))</f>
        <v>0</v>
      </c>
      <c r="L97" s="247">
        <f t="shared" si="66"/>
        <v>109.17</v>
      </c>
      <c r="N97" s="249"/>
      <c r="O97" s="249"/>
      <c r="P97" s="250"/>
      <c r="Q97" s="247"/>
    </row>
    <row r="98" spans="1:17" s="219" customFormat="1" ht="25.5" x14ac:dyDescent="0.2">
      <c r="A98" s="241" t="s">
        <v>18244</v>
      </c>
      <c r="B98" s="241" t="s">
        <v>3197</v>
      </c>
      <c r="C98" s="177" t="s">
        <v>2924</v>
      </c>
      <c r="D98" s="216" t="str">
        <f>IF(B98="","",IF(C98="DER-ES",IF(OR(B98&lt;60000,B98&gt;60025),VLOOKUP(B98,DER!$A$1:$E$10998,2,FALSE),VLOOKUP(B98,DER!$A$1:$E$10998,2,FALSE)&amp;" (DMT="&amp;VLOOKUP(B98,DER!$A$1:$E$10998,4,FALSE)&amp;") (XP="&amp;ROUND((N98),2)&amp;"km; XR="&amp;ROUND((O98),2)&amp;"km)"),IF(C98="SINAPI",VLOOKUP(B98,SINAPI!$A$3:$D$10979,2,FALSE),IF(C98="IOPES",VLOOKUP(B98,IOPES!$A$3:$D$10903,2,FALSE),IF(C98="COMP",VLOOKUP(B98,COMP!$A$3:$D$10893,2,FALSE),"")))))</f>
        <v>Fornecimento e instalação Chapim (peitoril) em granito cinza andorinha, espessura 2 cm, largura 20cm</v>
      </c>
      <c r="E98" s="177" t="str">
        <f>IF(B98="","",IF(C98="DER-ES",VLOOKUP(B98,DER!$A$1:$E$10998,3,FALSE),IF(C98="SINAPI",VLOOKUP(B98,SINAPI!$A$1:$D$10979,3,FALSE),IF(C98="IOPES",VLOOKUP(B98,IOPES!$A$1:$D$10903,3,FALSE),IF(C98="COMP",VLOOKUP(B98,COMP!$A$1:$D$10893,3,FALSE))))))</f>
        <v>m</v>
      </c>
      <c r="F98" s="242">
        <f>VLOOKUP(A98,'Memorial de Cálculo'!$A$9:$Q$11385,17,FALSE)</f>
        <v>85.2</v>
      </c>
      <c r="G98" s="243">
        <f t="shared" si="67"/>
        <v>99.9</v>
      </c>
      <c r="H98" s="243">
        <f t="shared" si="68"/>
        <v>8511.48</v>
      </c>
      <c r="I98" s="244"/>
      <c r="J98" s="245">
        <f>IF(B98="","",IF(C98="DER-ES",IF(OR(B98&lt;60000,B98&gt;60025),VLOOKUP(B98,DER!$A$1:$E$10998,4,FALSE),VLOOKUP(B98,DER!$A$1:$H$9998,6,FALSE)*N98+VLOOKUP(B98,DER!$A$1:$H$9998,7,FALSE)*O98)+VLOOKUP(B98,DER!$A$1:$H$9998,8,FALSE),IF(C98="SINAPI",VLOOKUP(B98,SINAPI!$A$1:$E$10979,4,FALSE),IF(C98="IOPES",VLOOKUP(B98,IOPES!$A$1:$D$10903,4,FALSE),IF(C98="COMP",VLOOKUP(B98,COMP!$A$1:$D$10893,4,FALSE))))))</f>
        <v>99.9</v>
      </c>
      <c r="K98" s="246">
        <f>IF(B98="","",IF(C98="DER-ES",IF(OR(B98&lt;60000,B98&gt;60025),DER!$D$2/100,0),IF(C98="SINAPI",SINAPI!$C$2/100,IF(C98="IOPES",IOPES!$A$2/100,IF(C98="COMP",COMP!$C$2/100,"Preencher BDI!")))))</f>
        <v>0.2712</v>
      </c>
      <c r="L98" s="247">
        <f t="shared" si="66"/>
        <v>78.587161736941482</v>
      </c>
      <c r="N98" s="249"/>
      <c r="O98" s="249"/>
      <c r="P98" s="250"/>
      <c r="Q98" s="247"/>
    </row>
    <row r="99" spans="1:17" s="219" customFormat="1" ht="25.5" x14ac:dyDescent="0.2">
      <c r="A99" s="241" t="s">
        <v>18245</v>
      </c>
      <c r="B99" s="241" t="s">
        <v>3691</v>
      </c>
      <c r="C99" s="177" t="s">
        <v>2924</v>
      </c>
      <c r="D99" s="216" t="str">
        <f>IF(B99="","",IF(C99="DER-ES",IF(OR(B99&lt;60000,B99&gt;60025),VLOOKUP(B99,DER!$A$1:$E$10998,2,FALSE),VLOOKUP(B99,DER!$A$1:$E$10998,2,FALSE)&amp;" (DMT="&amp;VLOOKUP(B99,DER!$A$1:$E$10998,4,FALSE)&amp;") (XP="&amp;ROUND((N99),2)&amp;"km; XR="&amp;ROUND((O99),2)&amp;"km)"),IF(C99="SINAPI",VLOOKUP(B99,SINAPI!$A$3:$D$10979,2,FALSE),IF(C99="IOPES",VLOOKUP(B99,IOPES!$A$3:$D$10903,2,FALSE),IF(C99="COMP",VLOOKUP(B99,COMP!$A$3:$D$10893,2,FALSE),"")))))</f>
        <v>Portão de abrir em tela em arame galvanizado 12 malha 2" revestido em PVC e tubo de aço galvanizado, conforme detalhes de Projeto</v>
      </c>
      <c r="E99" s="177" t="str">
        <f>IF(B99="","",IF(C99="DER-ES",VLOOKUP(B99,DER!$A$1:$E$10998,3,FALSE),IF(C99="SINAPI",VLOOKUP(B99,SINAPI!$A$1:$D$10979,3,FALSE),IF(C99="IOPES",VLOOKUP(B99,IOPES!$A$1:$D$10903,3,FALSE),IF(C99="COMP",VLOOKUP(B99,COMP!$A$1:$D$10893,3,FALSE))))))</f>
        <v>m²</v>
      </c>
      <c r="F99" s="242">
        <f>VLOOKUP(A99,'Memorial de Cálculo'!$A$9:$Q$11385,17,FALSE)</f>
        <v>1.68</v>
      </c>
      <c r="G99" s="243">
        <f t="shared" ref="G99" si="69">ROUND(L99*(1+F$5),2)</f>
        <v>553.26</v>
      </c>
      <c r="H99" s="243">
        <f t="shared" ref="H99" si="70">+TRUNC(F99*G99,2)</f>
        <v>929.47</v>
      </c>
      <c r="I99" s="244"/>
      <c r="J99" s="245">
        <f>IF(B99="","",IF(C99="DER-ES",IF(OR(B99&lt;60000,B99&gt;60025),VLOOKUP(B99,DER!$A$1:$E$10998,4,FALSE),VLOOKUP(B99,DER!$A$1:$H$9998,6,FALSE)*N99+VLOOKUP(B99,DER!$A$1:$H$9998,7,FALSE)*O99)+VLOOKUP(B99,DER!$A$1:$H$9998,8,FALSE),IF(C99="SINAPI",VLOOKUP(B99,SINAPI!$A$1:$E$10979,4,FALSE),IF(C99="IOPES",VLOOKUP(B99,IOPES!$A$1:$D$10903,4,FALSE),IF(C99="COMP",VLOOKUP(B99,COMP!$A$1:$D$10893,4,FALSE))))))</f>
        <v>553.26</v>
      </c>
      <c r="K99" s="246">
        <f>IF(B99="","",IF(C99="DER-ES",IF(OR(B99&lt;60000,B99&gt;60025),DER!$D$2/100,0),IF(C99="SINAPI",SINAPI!$C$2/100,IF(C99="IOPES",IOPES!$A$2/100,IF(C99="COMP",COMP!$C$2/100,"Preencher BDI!")))))</f>
        <v>0.2712</v>
      </c>
      <c r="L99" s="247">
        <f t="shared" ref="L99" si="71">IF(J99="","",(J99/(1+K99)))</f>
        <v>435.22655758338578</v>
      </c>
      <c r="N99" s="249"/>
      <c r="O99" s="249"/>
      <c r="P99" s="250"/>
      <c r="Q99" s="247"/>
    </row>
    <row r="100" spans="1:17" s="219" customFormat="1" x14ac:dyDescent="0.2">
      <c r="A100" s="330"/>
      <c r="B100" s="259"/>
      <c r="C100" s="260"/>
      <c r="D100" s="261" t="str">
        <f>"SUB-TOTAL - "&amp;LEFT(A91,5)</f>
        <v>SUB-TOTAL - 02.05</v>
      </c>
      <c r="E100" s="177" t="str">
        <f>IF(B100="","",IF(C100="DER-ES",VLOOKUP(B100,DER!$A$1:$E$4998,3,FALSE),IF(C100="CESAN",VLOOKUP(B100,CESAN!$A$1:$E$5000,3,FALSE),IF(C100="IOPES",VLOOKUP(B100,IOPES!$A$1:$D$4903,3,FALSE),IF(C100="COMP",VLOOKUP(B100,COMP!$A$1:$D$4927,3,FALSE))))))</f>
        <v/>
      </c>
      <c r="F100" s="262"/>
      <c r="G100" s="243"/>
      <c r="H100" s="263">
        <f>SUM(H56:H99)</f>
        <v>232348.30000000002</v>
      </c>
      <c r="I100" s="211"/>
      <c r="J100" s="245" t="str">
        <f>IF(B100="","",IF(C100="DER-ES",IF(OR(B100&lt;60000,B100&gt;60025),VLOOKUP(B100,DER!$A$1:$E$10998,4,FALSE),VLOOKUP(B100,DER!$A$1:$H$9998,6,FALSE)*N100+VLOOKUP(B100,DER!$A$1:$H$9998,7,FALSE)*O100)+VLOOKUP(B100,DER!$A$1:$H$9998,8,FALSE),IF(C100="SINAPI",VLOOKUP(B100,SINAPI!$A$1:$E$10979,4,FALSE),IF(C100="IOPES",VLOOKUP(B100,IOPES!$A$1:$D$10903,4,FALSE),IF(C100="COMP",VLOOKUP(B100,COMP!$A$1:$D$10893,4,FALSE))))))</f>
        <v/>
      </c>
      <c r="K100" s="246" t="str">
        <f>IF(B100="","",IF(C100="DER-ES",IF(OR(B100&lt;60000,B100&gt;60025),DER!$D$2/100,0),IF(C100="SINAPI",SINAPI!$C$2/100,IF(C100="IOPES",IOPES!$A$2/100,IF(C100="COMP",COMP!$C$2/100,"Preencher BDI!")))))</f>
        <v/>
      </c>
      <c r="L100" s="247" t="str">
        <f t="shared" si="51"/>
        <v/>
      </c>
      <c r="N100" s="249"/>
      <c r="O100" s="249"/>
      <c r="P100" s="250"/>
      <c r="Q100" s="247"/>
    </row>
    <row r="101" spans="1:17" s="219" customFormat="1" x14ac:dyDescent="0.2">
      <c r="A101" s="240"/>
      <c r="B101" s="264"/>
      <c r="C101" s="265"/>
      <c r="D101" s="266"/>
      <c r="E101" s="177"/>
      <c r="F101" s="242"/>
      <c r="G101" s="243"/>
      <c r="H101" s="243"/>
      <c r="I101" s="267"/>
      <c r="J101" s="245" t="str">
        <f>IF(B101="","",IF(C101="DER-ES",IF(OR(B101&lt;60000,B101&gt;60025),VLOOKUP(B101,DER!$A$1:$E$10998,4,FALSE),VLOOKUP(B101,DER!$A$1:$H$9998,6,FALSE)*N101+VLOOKUP(B101,DER!$A$1:$H$9998,7,FALSE)*O101)+VLOOKUP(B101,DER!$A$1:$H$9998,8,FALSE),IF(C101="SINAPI",VLOOKUP(B101,SINAPI!$A$1:$E$10979,4,FALSE),IF(C101="IOPES",VLOOKUP(B101,IOPES!$A$1:$D$10903,4,FALSE),IF(C101="COMP",VLOOKUP(B101,COMP!$A$1:$D$10893,4,FALSE))))))</f>
        <v/>
      </c>
      <c r="K101" s="246" t="str">
        <f>IF(B101="","",IF(C101="DER-ES",IF(OR(B101&lt;60000,B101&gt;60025),DER!$D$2/100,0),IF(C101="SINAPI",SINAPI!$C$2/100,IF(C101="IOPES",IOPES!$A$2/100,IF(C101="COMP",COMP!$C$2/100,"Preencher BDI!")))))</f>
        <v/>
      </c>
      <c r="L101" s="247" t="str">
        <f>IF(J101="","",(J101/(1+K101)))</f>
        <v/>
      </c>
      <c r="M101" s="248"/>
      <c r="N101" s="249"/>
      <c r="O101" s="249"/>
      <c r="P101" s="250"/>
      <c r="Q101" s="247"/>
    </row>
    <row r="102" spans="1:17" s="219" customFormat="1" x14ac:dyDescent="0.2">
      <c r="A102" s="287" t="s">
        <v>3727</v>
      </c>
      <c r="B102" s="287"/>
      <c r="C102" s="288"/>
      <c r="D102" s="289" t="s">
        <v>3185</v>
      </c>
      <c r="E102" s="288"/>
      <c r="F102" s="290"/>
      <c r="G102" s="291"/>
      <c r="H102" s="291"/>
      <c r="I102" s="267"/>
      <c r="J102" s="245" t="str">
        <f>IF(B102="","",IF(C102="DER-ES",IF(OR(B102&lt;60000,B102&gt;60025),VLOOKUP(B102,DER!$A$1:$E$10998,4,FALSE),VLOOKUP(B102,DER!$A$1:$H$9998,6,FALSE)*N102+VLOOKUP(B102,DER!$A$1:$H$9998,7,FALSE)*O102)+VLOOKUP(B102,DER!$A$1:$H$9998,8,FALSE),IF(C102="SINAPI",VLOOKUP(B102,SINAPI!$A$1:$E$10979,4,FALSE),IF(C102="IOPES",VLOOKUP(B102,IOPES!$A$1:$D$10903,4,FALSE),IF(C102="COMP",VLOOKUP(B102,COMP!$A$1:$D$10893,4,FALSE))))))</f>
        <v/>
      </c>
      <c r="K102" s="246" t="str">
        <f>IF(B102="","",IF(C102="DER-ES",IF(OR(B102&lt;60000,B102&gt;60025),DER!$D$2/100,0),IF(C102="SINAPI",SINAPI!$C$2/100,IF(C102="IOPES",IOPES!$A$2/100,IF(C102="COMP",COMP!$C$2/100,"Preencher BDI!")))))</f>
        <v/>
      </c>
      <c r="L102" s="247" t="str">
        <f t="shared" ref="L102:L107" si="72">IF(J102="","",(J102/(1+K102)))</f>
        <v/>
      </c>
      <c r="M102" s="258"/>
      <c r="N102" s="249"/>
      <c r="O102" s="249"/>
      <c r="P102" s="250"/>
      <c r="Q102" s="247"/>
    </row>
    <row r="103" spans="1:17" s="219" customFormat="1" ht="25.5" x14ac:dyDescent="0.2">
      <c r="A103" s="240" t="s">
        <v>3728</v>
      </c>
      <c r="B103" s="241">
        <v>94969</v>
      </c>
      <c r="C103" s="177" t="s">
        <v>2886</v>
      </c>
      <c r="D103" s="216" t="str">
        <f>IF(B103="","",IF(C103="DER-ES",IF(OR(B103&lt;60000,B103&gt;60025),VLOOKUP(B103,DER!$A$1:$E$10998,2,FALSE),VLOOKUP(B103,DER!$A$1:$E$10998,2,FALSE)&amp;" (DMT="&amp;VLOOKUP(B103,DER!$A$1:$E$10998,4,FALSE)&amp;") (XP="&amp;ROUND((N103),2)&amp;"km; XR="&amp;ROUND((O103),2)&amp;"km)"),IF(C103="SINAPI",VLOOKUP(B103,SINAPI!$A$3:$D$10979,2,FALSE),IF(C103="IOPES",VLOOKUP(B103,IOPES!$A$3:$D$10903,2,FALSE),IF(C103="COMP",VLOOKUP(B103,COMP!$A$3:$D$10893,2,FALSE),"")))))</f>
        <v>CONCRETO FCK = 15MPA, TRAÇO 1:3,4:3,5 (CIMENTO/ AREIA MÉDIA/ BRITA 1)  - PREPARO MECÂNICO COM BETONEIRA 600 L. AF_07/2016</v>
      </c>
      <c r="E103" s="177" t="str">
        <f>IF(B103="","",IF(C103="DER-ES",VLOOKUP(B103,DER!$A$1:$E$10998,3,FALSE),IF(C103="SINAPI",VLOOKUP(B103,SINAPI!$A$1:$D$10979,3,FALSE),IF(C103="IOPES",VLOOKUP(B103,IOPES!$A$1:$D$10903,3,FALSE),IF(C103="COMP",VLOOKUP(B103,COMP!$A$1:$D$10893,3,FALSE))))))</f>
        <v>M3</v>
      </c>
      <c r="F103" s="242">
        <f>VLOOKUP(A103,'Memorial de Cálculo'!$A$9:$Q$11385,17,FALSE)</f>
        <v>7.68</v>
      </c>
      <c r="G103" s="243">
        <f t="shared" ref="G103" si="73">ROUND(L103*(1+F$5),2)</f>
        <v>284.05</v>
      </c>
      <c r="H103" s="243">
        <f t="shared" ref="H103" si="74">+TRUNC(F103*G103,2)</f>
        <v>2181.5</v>
      </c>
      <c r="I103" s="211"/>
      <c r="J103" s="245">
        <f>IF(B103="","",IF(C103="DER-ES",IF(OR(B103&lt;60000,B103&gt;60025),VLOOKUP(B103,DER!$A$1:$E$10998,4,FALSE),VLOOKUP(B103,DER!$A$1:$H$9998,6,FALSE)*N103+VLOOKUP(B103,DER!$A$1:$H$9998,7,FALSE)*O103)+VLOOKUP(B103,DER!$A$1:$H$9998,8,FALSE),IF(C103="SINAPI",VLOOKUP(B103,SINAPI!$A$1:$E$10979,4,FALSE),IF(C103="IOPES",VLOOKUP(B103,IOPES!$A$1:$D$10903,4,FALSE),IF(C103="COMP",VLOOKUP(B103,COMP!$A$1:$D$10893,4,FALSE))))))</f>
        <v>223.45</v>
      </c>
      <c r="K103" s="246">
        <f>IF(B103="","",IF(C103="DER-ES",IF(OR(B103&lt;60000,B103&gt;60025),DER!$D$2/100,0),IF(C103="SINAPI",SINAPI!$C$2/100,IF(C103="IOPES",IOPES!$A$2/100,IF(C103="COMP",COMP!$C$2/100,"Preencher BDI!")))))</f>
        <v>0</v>
      </c>
      <c r="L103" s="247">
        <f t="shared" si="72"/>
        <v>223.45</v>
      </c>
      <c r="N103" s="268"/>
      <c r="O103" s="268"/>
      <c r="P103" s="269"/>
      <c r="Q103" s="270"/>
    </row>
    <row r="104" spans="1:17" s="219" customFormat="1" ht="25.5" x14ac:dyDescent="0.2">
      <c r="A104" s="240" t="s">
        <v>3729</v>
      </c>
      <c r="B104" s="241">
        <v>92874</v>
      </c>
      <c r="C104" s="177" t="s">
        <v>2886</v>
      </c>
      <c r="D104" s="216" t="str">
        <f>IF(B104="","",IF(C104="DER-ES",IF(OR(B104&lt;60000,B104&gt;60025),VLOOKUP(B104,DER!$A$1:$E$10998,2,FALSE),VLOOKUP(B104,DER!$A$1:$E$10998,2,FALSE)&amp;" (DMT="&amp;VLOOKUP(B104,DER!$A$1:$E$10998,4,FALSE)&amp;") (XP="&amp;ROUND((N104),2)&amp;"km; XR="&amp;ROUND((O104),2)&amp;"km)"),IF(C104="SINAPI",VLOOKUP(B104,SINAPI!$A$3:$D$10979,2,FALSE),IF(C104="IOPES",VLOOKUP(B104,IOPES!$A$3:$D$10903,2,FALSE),IF(C104="COMP",VLOOKUP(B104,COMP!$A$3:$D$10893,2,FALSE),"")))))</f>
        <v>LANÇAMENTO COM USO DE BOMBA, ADENSAMENTO E ACABAMENTO DE CONCRETO EM ESTRUTURAS. AF_12/2015</v>
      </c>
      <c r="E104" s="177" t="str">
        <f>IF(B104="","",IF(C104="DER-ES",VLOOKUP(B104,DER!$A$1:$E$10998,3,FALSE),IF(C104="SINAPI",VLOOKUP(B104,SINAPI!$A$1:$D$10979,3,FALSE),IF(C104="IOPES",VLOOKUP(B104,IOPES!$A$1:$D$10903,3,FALSE),IF(C104="COMP",VLOOKUP(B104,COMP!$A$1:$D$10893,3,FALSE))))))</f>
        <v>M3</v>
      </c>
      <c r="F104" s="242">
        <f>VLOOKUP(A104,'Memorial de Cálculo'!$A$9:$Q$11385,17,FALSE)</f>
        <v>7.68</v>
      </c>
      <c r="G104" s="243">
        <f t="shared" ref="G104:G106" si="75">ROUND(L104*(1+F$5),2)</f>
        <v>30.29</v>
      </c>
      <c r="H104" s="243">
        <f t="shared" ref="H104:H106" si="76">+TRUNC(F104*G104,2)</f>
        <v>232.62</v>
      </c>
      <c r="I104" s="211"/>
      <c r="J104" s="245">
        <f>IF(B104="","",IF(C104="DER-ES",IF(OR(B104&lt;60000,B104&gt;60025),VLOOKUP(B104,DER!$A$1:$E$10998,4,FALSE),VLOOKUP(B104,DER!$A$1:$H$9998,6,FALSE)*N104+VLOOKUP(B104,DER!$A$1:$H$9998,7,FALSE)*O104)+VLOOKUP(B104,DER!$A$1:$H$9998,8,FALSE),IF(C104="SINAPI",VLOOKUP(B104,SINAPI!$A$1:$E$10979,4,FALSE),IF(C104="IOPES",VLOOKUP(B104,IOPES!$A$1:$D$10903,4,FALSE),IF(C104="COMP",VLOOKUP(B104,COMP!$A$1:$D$10893,4,FALSE))))))</f>
        <v>23.83</v>
      </c>
      <c r="K104" s="246">
        <f>IF(B104="","",IF(C104="DER-ES",IF(OR(B104&lt;60000,B104&gt;60025),DER!$D$2/100,0),IF(C104="SINAPI",SINAPI!$C$2/100,IF(C104="IOPES",IOPES!$A$2/100,IF(C104="COMP",COMP!$C$2/100,"Preencher BDI!")))))</f>
        <v>0</v>
      </c>
      <c r="L104" s="247">
        <f t="shared" si="72"/>
        <v>23.83</v>
      </c>
      <c r="N104" s="268"/>
      <c r="O104" s="268"/>
      <c r="P104" s="269"/>
      <c r="Q104" s="270"/>
    </row>
    <row r="105" spans="1:17" s="219" customFormat="1" ht="25.5" x14ac:dyDescent="0.2">
      <c r="A105" s="240" t="s">
        <v>3730</v>
      </c>
      <c r="B105" s="241" t="s">
        <v>3201</v>
      </c>
      <c r="C105" s="177" t="s">
        <v>2924</v>
      </c>
      <c r="D105" s="216" t="str">
        <f>IF(B105="","",IF(C105="DER-ES",IF(OR(B105&lt;60000,B105&gt;60025),VLOOKUP(B105,DER!$A$1:$E$10998,2,FALSE),VLOOKUP(B105,DER!$A$1:$E$10998,2,FALSE)&amp;" (DMT="&amp;VLOOKUP(B105,DER!$A$1:$E$10998,4,FALSE)&amp;") (XP="&amp;ROUND((N105),2)&amp;"km; XR="&amp;ROUND((O105),2)&amp;"km)"),IF(C105="SINAPI",VLOOKUP(B105,SINAPI!$A$3:$D$10979,2,FALSE),IF(C105="IOPES",VLOOKUP(B105,IOPES!$A$3:$D$10903,2,FALSE),IF(C105="COMP",VLOOKUP(B105,COMP!$A$3:$D$10893,2,FALSE),"")))))</f>
        <v>Fornecimento e instalação de grama sintética fibrilada para utilização em playgrounds, na cor verde, com altura dos fios igual a 12 mm</v>
      </c>
      <c r="E105" s="177" t="str">
        <f>IF(B105="","",IF(C105="DER-ES",VLOOKUP(B105,DER!$A$1:$E$10998,3,FALSE),IF(C105="SINAPI",VLOOKUP(B105,SINAPI!$A$1:$D$10979,3,FALSE),IF(C105="IOPES",VLOOKUP(B105,IOPES!$A$1:$D$10903,3,FALSE),IF(C105="COMP",VLOOKUP(B105,COMP!$A$1:$D$10893,3,FALSE))))))</f>
        <v>m²</v>
      </c>
      <c r="F105" s="242">
        <f>VLOOKUP(A105,'Memorial de Cálculo'!$A$9:$Q$11385,17,FALSE)</f>
        <v>96.04</v>
      </c>
      <c r="G105" s="243">
        <f t="shared" si="75"/>
        <v>47.83</v>
      </c>
      <c r="H105" s="243">
        <f t="shared" si="76"/>
        <v>4593.59</v>
      </c>
      <c r="I105" s="211"/>
      <c r="J105" s="245">
        <f>IF(B105="","",IF(C105="DER-ES",IF(OR(B105&lt;60000,B105&gt;60025),VLOOKUP(B105,DER!$A$1:$E$10998,4,FALSE),VLOOKUP(B105,DER!$A$1:$H$9998,6,FALSE)*N105+VLOOKUP(B105,DER!$A$1:$H$9998,7,FALSE)*O105)+VLOOKUP(B105,DER!$A$1:$H$9998,8,FALSE),IF(C105="SINAPI",VLOOKUP(B105,SINAPI!$A$1:$E$10979,4,FALSE),IF(C105="IOPES",VLOOKUP(B105,IOPES!$A$1:$D$10903,4,FALSE),IF(C105="COMP",VLOOKUP(B105,COMP!$A$1:$D$10893,4,FALSE))))))</f>
        <v>47.83</v>
      </c>
      <c r="K105" s="246">
        <f>IF(B105="","",IF(C105="DER-ES",IF(OR(B105&lt;60000,B105&gt;60025),DER!$D$2/100,0),IF(C105="SINAPI",SINAPI!$C$2/100,IF(C105="IOPES",IOPES!$A$2/100,IF(C105="COMP",COMP!$C$2/100,"Preencher BDI!")))))</f>
        <v>0.2712</v>
      </c>
      <c r="L105" s="247">
        <f t="shared" ref="L105" si="77">IF(J105="","",(J105/(1+K105)))</f>
        <v>37.625865324103209</v>
      </c>
      <c r="N105" s="268"/>
      <c r="O105" s="268"/>
      <c r="P105" s="269"/>
      <c r="Q105" s="270"/>
    </row>
    <row r="106" spans="1:17" s="219" customFormat="1" ht="25.5" x14ac:dyDescent="0.2">
      <c r="A106" s="240" t="s">
        <v>3731</v>
      </c>
      <c r="B106" s="241" t="s">
        <v>3196</v>
      </c>
      <c r="C106" s="177" t="s">
        <v>2924</v>
      </c>
      <c r="D106" s="216" t="str">
        <f>IF(B106="","",IF(C106="DER-ES",IF(OR(B106&lt;60000,B106&gt;60025),VLOOKUP(B106,DER!$A$1:$E$10998,2,FALSE),VLOOKUP(B106,DER!$A$1:$E$10998,2,FALSE)&amp;" (DMT="&amp;VLOOKUP(B106,DER!$A$1:$E$10998,4,FALSE)&amp;") (XP="&amp;ROUND((N106),2)&amp;"km; XR="&amp;ROUND((O106),2)&amp;"km)"),IF(C106="SINAPI",VLOOKUP(B106,SINAPI!$A$3:$D$10979,2,FALSE),IF(C106="IOPES",VLOOKUP(B106,IOPES!$A$3:$D$10903,2,FALSE),IF(C106="COMP",VLOOKUP(B106,COMP!$A$3:$D$10893,2,FALSE),"")))))</f>
        <v>Fornecimento  e instalação de Academia Funcional (Conjunto de equipamentos contendo sete aparelhos com regulagem de carga através de pesos (anilhas)</v>
      </c>
      <c r="E106" s="177" t="str">
        <f>IF(B106="","",IF(C106="DER-ES",VLOOKUP(B106,DER!$A$1:$E$10998,3,FALSE),IF(C106="SINAPI",VLOOKUP(B106,SINAPI!$A$1:$D$10979,3,FALSE),IF(C106="IOPES",VLOOKUP(B106,IOPES!$A$1:$D$10903,3,FALSE),IF(C106="COMP",VLOOKUP(B106,COMP!$A$1:$D$10893,3,FALSE))))))</f>
        <v>und</v>
      </c>
      <c r="F106" s="242">
        <f>VLOOKUP(A106,'Memorial de Cálculo'!$A$9:$Q$11385,17,FALSE)</f>
        <v>1</v>
      </c>
      <c r="G106" s="243">
        <f t="shared" si="75"/>
        <v>63560</v>
      </c>
      <c r="H106" s="243">
        <f t="shared" si="76"/>
        <v>63560</v>
      </c>
      <c r="I106" s="211"/>
      <c r="J106" s="245">
        <f>IF(B106="","",IF(C106="DER-ES",IF(OR(B106&lt;60000,B106&gt;60025),VLOOKUP(B106,DER!$A$1:$E$10998,4,FALSE),VLOOKUP(B106,DER!$A$1:$H$9998,6,FALSE)*N106+VLOOKUP(B106,DER!$A$1:$H$9998,7,FALSE)*O106)+VLOOKUP(B106,DER!$A$1:$H$9998,8,FALSE),IF(C106="SINAPI",VLOOKUP(B106,SINAPI!$A$1:$E$10979,4,FALSE),IF(C106="IOPES",VLOOKUP(B106,IOPES!$A$1:$D$10903,4,FALSE),IF(C106="COMP",VLOOKUP(B106,COMP!$A$1:$D$10893,4,FALSE))))))</f>
        <v>63560</v>
      </c>
      <c r="K106" s="246">
        <f>IF(B106="","",IF(C106="DER-ES",IF(OR(B106&lt;60000,B106&gt;60025),DER!$D$2/100,0),IF(C106="SINAPI",SINAPI!$C$2/100,IF(C106="IOPES",IOPES!$A$2/100,IF(C106="COMP",COMP!$C$2/100,"Preencher BDI!")))))</f>
        <v>0.2712</v>
      </c>
      <c r="L106" s="247">
        <f t="shared" ref="L106" si="78">IF(J106="","",(J106/(1+K106)))</f>
        <v>50000.000000000007</v>
      </c>
      <c r="N106" s="249"/>
      <c r="O106" s="249"/>
      <c r="P106" s="250"/>
      <c r="Q106" s="247"/>
    </row>
    <row r="107" spans="1:17" s="219" customFormat="1" x14ac:dyDescent="0.2">
      <c r="A107" s="251"/>
      <c r="B107" s="259"/>
      <c r="C107" s="260"/>
      <c r="D107" s="261" t="str">
        <f>"SUB-TOTAL - "&amp;LEFT(A106,5)</f>
        <v>SUB-TOTAL - 02.06</v>
      </c>
      <c r="E107" s="260"/>
      <c r="F107" s="262"/>
      <c r="G107" s="243"/>
      <c r="H107" s="263">
        <f>SUM(H103:H106)</f>
        <v>70567.710000000006</v>
      </c>
      <c r="I107" s="267"/>
      <c r="J107" s="245" t="str">
        <f>IF(B107="","",IF(C107="DER-ES",IF(OR(B107&lt;60000,B107&gt;60025),VLOOKUP(B107,DER!$A$1:$E$10998,4,FALSE),VLOOKUP(B107,DER!$A$1:$H$9998,6,FALSE)*N107+VLOOKUP(B107,DER!$A$1:$H$9998,7,FALSE)*O107)+VLOOKUP(B107,DER!$A$1:$H$9998,8,FALSE),IF(C107="SINAPI",VLOOKUP(B107,SINAPI!$A$1:$E$10979,4,FALSE),IF(C107="IOPES",VLOOKUP(B107,IOPES!$A$1:$D$10903,4,FALSE),IF(C107="COMP",VLOOKUP(B107,COMP!$A$1:$D$10893,4,FALSE))))))</f>
        <v/>
      </c>
      <c r="K107" s="246" t="str">
        <f>IF(B107="","",IF(C107="DER-ES",IF(OR(B107&lt;60000,B107&gt;60025),DER!$D$2/100,0),IF(C107="SINAPI",SINAPI!$C$2/100,IF(C107="IOPES",IOPES!$A$2/100,IF(C107="COMP",COMP!$C$2/100,"Preencher BDI!")))))</f>
        <v/>
      </c>
      <c r="L107" s="247" t="str">
        <f t="shared" si="72"/>
        <v/>
      </c>
      <c r="M107" s="248"/>
      <c r="N107" s="249"/>
      <c r="O107" s="249"/>
      <c r="P107" s="250"/>
      <c r="Q107" s="247"/>
    </row>
    <row r="108" spans="1:17" s="219" customFormat="1" x14ac:dyDescent="0.2">
      <c r="A108" s="240"/>
      <c r="B108" s="264"/>
      <c r="C108" s="265"/>
      <c r="D108" s="266"/>
      <c r="E108" s="177"/>
      <c r="F108" s="242"/>
      <c r="G108" s="243"/>
      <c r="H108" s="243"/>
      <c r="I108" s="267"/>
      <c r="J108" s="245" t="str">
        <f>IF(B108="","",IF(C108="DER-ES",IF(OR(B108&lt;60000,B108&gt;60025),VLOOKUP(B108,DER!$A$1:$E$10998,4,FALSE),VLOOKUP(B108,DER!$A$1:$H$9998,6,FALSE)*N108+VLOOKUP(B108,DER!$A$1:$H$9998,7,FALSE)*O108)+VLOOKUP(B108,DER!$A$1:$H$9998,8,FALSE),IF(C108="SINAPI",VLOOKUP(B108,SINAPI!$A$1:$E$10979,4,FALSE),IF(C108="IOPES",VLOOKUP(B108,IOPES!$A$1:$D$10903,4,FALSE),IF(C108="COMP",VLOOKUP(B108,COMP!$A$1:$D$10893,4,FALSE))))))</f>
        <v/>
      </c>
      <c r="K108" s="246" t="str">
        <f>IF(B108="","",IF(C108="DER-ES",IF(OR(B108&lt;60000,B108&gt;60025),DER!$D$2/100,0),IF(C108="SINAPI",SINAPI!$C$2/100,IF(C108="IOPES",IOPES!$A$2/100,IF(C108="COMP",COMP!$C$2/100,"Preencher BDI!")))))</f>
        <v/>
      </c>
      <c r="L108" s="247" t="str">
        <f t="shared" ref="L108" si="79">IF(J108="","",(J108/(1+K108)))</f>
        <v/>
      </c>
      <c r="M108" s="248"/>
      <c r="N108" s="249"/>
      <c r="O108" s="249"/>
      <c r="P108" s="250"/>
      <c r="Q108" s="247"/>
    </row>
    <row r="109" spans="1:17" s="219" customFormat="1" x14ac:dyDescent="0.2">
      <c r="A109" s="287" t="s">
        <v>3732</v>
      </c>
      <c r="B109" s="287"/>
      <c r="C109" s="288"/>
      <c r="D109" s="289" t="s">
        <v>2484</v>
      </c>
      <c r="E109" s="288"/>
      <c r="F109" s="290"/>
      <c r="G109" s="291"/>
      <c r="H109" s="291"/>
      <c r="I109" s="267"/>
      <c r="J109" s="245" t="str">
        <f>IF(B109="","",IF(C109="DER-ES",IF(OR(B109&lt;60000,B109&gt;60025),VLOOKUP(B109,DER!$A$1:$E$10998,4,FALSE),VLOOKUP(B109,DER!$A$1:$H$9998,6,FALSE)*N109+VLOOKUP(B109,DER!$A$1:$H$9998,7,FALSE)*O109)+VLOOKUP(B109,DER!$A$1:$H$9998,8,FALSE),IF(C109="SINAPI",VLOOKUP(B109,SINAPI!$A$1:$E$10979,4,FALSE),IF(C109="IOPES",VLOOKUP(B109,IOPES!$A$1:$D$10903,4,FALSE),IF(C109="COMP",VLOOKUP(B109,COMP!$A$1:$D$10893,4,FALSE))))))</f>
        <v/>
      </c>
      <c r="K109" s="246" t="str">
        <f>IF(B109="","",IF(C109="DER-ES",IF(OR(B109&lt;60000,B109&gt;60025),DER!$D$2/100,0),IF(C109="SINAPI",SINAPI!$C$2/100,IF(C109="IOPES",IOPES!$A$2/100,IF(C109="COMP",COMP!$C$2/100,"Preencher BDI!")))))</f>
        <v/>
      </c>
      <c r="L109" s="247" t="str">
        <f t="shared" ref="L109:L149" si="80">IF(J109="","",(J109/(1+K109)))</f>
        <v/>
      </c>
      <c r="M109" s="258"/>
      <c r="N109" s="249"/>
      <c r="O109" s="249"/>
      <c r="P109" s="250"/>
      <c r="Q109" s="247"/>
    </row>
    <row r="110" spans="1:17" s="219" customFormat="1" x14ac:dyDescent="0.2">
      <c r="A110" s="385" t="s">
        <v>3733</v>
      </c>
      <c r="B110" s="385"/>
      <c r="C110" s="386"/>
      <c r="D110" s="387" t="s">
        <v>3670</v>
      </c>
      <c r="E110" s="386"/>
      <c r="F110" s="388"/>
      <c r="G110" s="389"/>
      <c r="H110" s="390"/>
      <c r="I110" s="267"/>
      <c r="J110" s="245" t="str">
        <f>IF(B110="","",IF(C110="DER-ES",IF(OR(B110&lt;60000,B110&gt;60025),VLOOKUP(B110,DER!$A$1:$E$10998,4,FALSE),VLOOKUP(B110,DER!$A$1:$H$9998,6,FALSE)*N110+VLOOKUP(B110,DER!$A$1:$H$9998,7,FALSE)*O110)+VLOOKUP(B110,DER!$A$1:$H$9998,8,FALSE),IF(C110="SINAPI",VLOOKUP(B110,SINAPI!$A$1:$E$10979,4,FALSE),IF(C110="IOPES",VLOOKUP(B110,IOPES!$A$1:$D$10903,4,FALSE),IF(C110="COMP",VLOOKUP(B110,COMP!$A$1:$D$10893,4,FALSE))))))</f>
        <v/>
      </c>
      <c r="K110" s="246" t="str">
        <f>IF(B110="","",IF(C110="DER-ES",IF(OR(B110&lt;60000,B110&gt;60025),DER!$D$2/100,0),IF(C110="SINAPI",SINAPI!$C$2/100,IF(C110="IOPES",IOPES!$A$2/100,IF(C110="COMP",COMP!$C$2/100,"Preencher BDI!")))))</f>
        <v/>
      </c>
      <c r="L110" s="247" t="str">
        <f t="shared" ref="L110:L112" si="81">IF(J110="","",(J110/(1+K110)))</f>
        <v/>
      </c>
      <c r="M110" s="258"/>
      <c r="N110" s="249"/>
      <c r="O110" s="249"/>
      <c r="P110" s="250"/>
      <c r="Q110" s="247"/>
    </row>
    <row r="111" spans="1:17" s="219" customFormat="1" ht="25.5" x14ac:dyDescent="0.2">
      <c r="A111" s="240" t="s">
        <v>3734</v>
      </c>
      <c r="B111" s="177">
        <v>92984</v>
      </c>
      <c r="C111" s="177" t="s">
        <v>2886</v>
      </c>
      <c r="D111" s="216" t="str">
        <f>IF(B111="","",IF(C111="DER-ES",IF(OR(B111&lt;60000,B111&gt;60025),VLOOKUP(B111,DER!$A$1:$E$10998,2,FALSE),VLOOKUP(B111,DER!$A$1:$E$10998,2,FALSE)&amp;" (DMT="&amp;VLOOKUP(B111,DER!$A$1:$E$10998,4,FALSE)&amp;") (XP="&amp;ROUND((N111),2)&amp;"km; XR="&amp;ROUND((O111),2)&amp;"km)"),IF(C111="SINAPI",VLOOKUP(B111,SINAPI!$A$3:$D$10979,2,FALSE),IF(C111="IOPES",VLOOKUP(B111,IOPES!$A$3:$D$10903,2,FALSE),IF(C111="COMP",VLOOKUP(B111,COMP!$A$3:$D$10893,2,FALSE),"")))))</f>
        <v>CABO DE COBRE FLEXÍVEL ISOLADO, 25 MM², ANTI-CHAMA 0,6/1,0 KV, PARA DISTRIBUIÇÃO - FORNECIMENTO E INSTALAÇÃO. AF_12/2015</v>
      </c>
      <c r="E111" s="177" t="str">
        <f>IF(B111="","",IF(C111="DER-ES",VLOOKUP(B111,DER!$A$1:$E$10998,3,FALSE),IF(C111="SINAPI",VLOOKUP(B111,SINAPI!$A$1:$D$10979,3,FALSE),IF(C111="IOPES",VLOOKUP(B111,IOPES!$A$1:$D$10903,3,FALSE),IF(C111="COMP",VLOOKUP(B111,COMP!$A$1:$D$10893,3,FALSE))))))</f>
        <v>M</v>
      </c>
      <c r="F111" s="242">
        <f>VLOOKUP(A111,'Memorial de Cálculo'!$A$9:$Q$11385,17,FALSE)</f>
        <v>24</v>
      </c>
      <c r="G111" s="243">
        <f t="shared" ref="G111" si="82">ROUND(L111*(1+F$5),2)</f>
        <v>16.91</v>
      </c>
      <c r="H111" s="243">
        <f t="shared" ref="H111" si="83">+TRUNC(F111*G111,2)</f>
        <v>405.84</v>
      </c>
      <c r="I111" s="244"/>
      <c r="J111" s="245">
        <f>IF(B111="","",IF(C111="DER-ES",IF(OR(B111&lt;60000,B111&gt;60025),VLOOKUP(B111,DER!$A$1:$E$10998,4,FALSE),VLOOKUP(B111,DER!$A$1:$H$9998,6,FALSE)*N111+VLOOKUP(B111,DER!$A$1:$H$9998,7,FALSE)*O111)+VLOOKUP(B111,DER!$A$1:$H$9998,8,FALSE),IF(C111="SINAPI",VLOOKUP(B111,SINAPI!$A$1:$E$10979,4,FALSE),IF(C111="IOPES",VLOOKUP(B111,IOPES!$A$1:$D$10903,4,FALSE),IF(C111="COMP",VLOOKUP(B111,COMP!$A$1:$D$10893,4,FALSE))))))</f>
        <v>13.3</v>
      </c>
      <c r="K111" s="246">
        <f>IF(B111="","",IF(C111="DER-ES",IF(OR(B111&lt;60000,B111&gt;60025),DER!$D$2/100,0),IF(C111="SINAPI",SINAPI!$C$2/100,IF(C111="IOPES",IOPES!$A$2/100,IF(C111="COMP",COMP!$C$2/100,"Preencher BDI!")))))</f>
        <v>0</v>
      </c>
      <c r="L111" s="247">
        <f t="shared" ref="L111" si="84">IF(J111="","",(J111/(1+K111)))</f>
        <v>13.3</v>
      </c>
      <c r="N111" s="249"/>
      <c r="O111" s="249"/>
      <c r="P111" s="250"/>
      <c r="Q111" s="247"/>
    </row>
    <row r="112" spans="1:17" s="219" customFormat="1" ht="38.25" x14ac:dyDescent="0.2">
      <c r="A112" s="240" t="s">
        <v>3735</v>
      </c>
      <c r="B112" s="177">
        <v>91935</v>
      </c>
      <c r="C112" s="177" t="s">
        <v>2886</v>
      </c>
      <c r="D112" s="216" t="str">
        <f>IF(B112="","",IF(C112="DER-ES",IF(OR(B112&lt;60000,B112&gt;60025),VLOOKUP(B112,DER!$A$1:$E$10998,2,FALSE),VLOOKUP(B112,DER!$A$1:$E$10998,2,FALSE)&amp;" (DMT="&amp;VLOOKUP(B112,DER!$A$1:$E$10998,4,FALSE)&amp;") (XP="&amp;ROUND((N112),2)&amp;"km; XR="&amp;ROUND((O112),2)&amp;"km)"),IF(C112="SINAPI",VLOOKUP(B112,SINAPI!$A$3:$D$10979,2,FALSE),IF(C112="IOPES",VLOOKUP(B112,IOPES!$A$3:$D$10903,2,FALSE),IF(C112="COMP",VLOOKUP(B112,COMP!$A$3:$D$10893,2,FALSE),"")))))</f>
        <v>CABO DE COBRE FLEXÍVEL ISOLADO, 16 MM², ANTI-CHAMA 0,6/1,0 KV, PARA CIRCUITOS TERMINAIS - FORNECIMENTO E INSTALAÇÃO. AF_12/2015</v>
      </c>
      <c r="E112" s="177" t="str">
        <f>IF(B112="","",IF(C112="DER-ES",VLOOKUP(B112,DER!$A$1:$E$10998,3,FALSE),IF(C112="SINAPI",VLOOKUP(B112,SINAPI!$A$1:$D$10979,3,FALSE),IF(C112="IOPES",VLOOKUP(B112,IOPES!$A$1:$D$10903,3,FALSE),IF(C112="COMP",VLOOKUP(B112,COMP!$A$1:$D$10893,3,FALSE))))))</f>
        <v>M</v>
      </c>
      <c r="F112" s="242">
        <f>VLOOKUP(A112,'Memorial de Cálculo'!$A$9:$Q$11385,17,FALSE)</f>
        <v>288.75</v>
      </c>
      <c r="G112" s="243">
        <f t="shared" ref="G112" si="85">ROUND(L112*(1+F$5),2)</f>
        <v>15.95</v>
      </c>
      <c r="H112" s="243">
        <f t="shared" ref="H112" si="86">+TRUNC(F112*G112,2)</f>
        <v>4605.5600000000004</v>
      </c>
      <c r="I112" s="244"/>
      <c r="J112" s="245">
        <f>IF(B112="","",IF(C112="DER-ES",IF(OR(B112&lt;60000,B112&gt;60025),VLOOKUP(B112,DER!$A$1:$E$10998,4,FALSE),VLOOKUP(B112,DER!$A$1:$H$9998,6,FALSE)*N112+VLOOKUP(B112,DER!$A$1:$H$9998,7,FALSE)*O112)+VLOOKUP(B112,DER!$A$1:$H$9998,8,FALSE),IF(C112="SINAPI",VLOOKUP(B112,SINAPI!$A$1:$E$10979,4,FALSE),IF(C112="IOPES",VLOOKUP(B112,IOPES!$A$1:$D$10903,4,FALSE),IF(C112="COMP",VLOOKUP(B112,COMP!$A$1:$D$10893,4,FALSE))))))</f>
        <v>12.55</v>
      </c>
      <c r="K112" s="246">
        <f>IF(B112="","",IF(C112="DER-ES",IF(OR(B112&lt;60000,B112&gt;60025),DER!$D$2/100,0),IF(C112="SINAPI",SINAPI!$C$2/100,IF(C112="IOPES",IOPES!$A$2/100,IF(C112="COMP",COMP!$C$2/100,"Preencher BDI!")))))</f>
        <v>0</v>
      </c>
      <c r="L112" s="247">
        <f t="shared" si="81"/>
        <v>12.55</v>
      </c>
      <c r="N112" s="249"/>
      <c r="O112" s="249"/>
      <c r="P112" s="250"/>
      <c r="Q112" s="247"/>
    </row>
    <row r="113" spans="1:17" s="219" customFormat="1" ht="38.25" x14ac:dyDescent="0.2">
      <c r="A113" s="240" t="s">
        <v>18113</v>
      </c>
      <c r="B113" s="177">
        <v>91933</v>
      </c>
      <c r="C113" s="177" t="s">
        <v>2886</v>
      </c>
      <c r="D113" s="216" t="str">
        <f>IF(B113="","",IF(C113="DER-ES",IF(OR(B113&lt;60000,B113&gt;60025),VLOOKUP(B113,DER!$A$1:$E$10998,2,FALSE),VLOOKUP(B113,DER!$A$1:$E$10998,2,FALSE)&amp;" (DMT="&amp;VLOOKUP(B113,DER!$A$1:$E$10998,4,FALSE)&amp;") (XP="&amp;ROUND((N113),2)&amp;"km; XR="&amp;ROUND((O113),2)&amp;"km)"),IF(C113="SINAPI",VLOOKUP(B113,SINAPI!$A$3:$D$10979,2,FALSE),IF(C113="IOPES",VLOOKUP(B113,IOPES!$A$3:$D$10903,2,FALSE),IF(C113="COMP",VLOOKUP(B113,COMP!$A$3:$D$10893,2,FALSE),"")))))</f>
        <v>CABO DE COBRE FLEXÍVEL ISOLADO, 10 MM², ANTI-CHAMA 0,6/1,0 KV, PARA CIRCUITOS TERMINAIS - FORNECIMENTO E INSTALAÇÃO. AF_12/2015</v>
      </c>
      <c r="E113" s="177" t="str">
        <f>IF(B113="","",IF(C113="DER-ES",VLOOKUP(B113,DER!$A$1:$E$10998,3,FALSE),IF(C113="SINAPI",VLOOKUP(B113,SINAPI!$A$1:$D$10979,3,FALSE),IF(C113="IOPES",VLOOKUP(B113,IOPES!$A$1:$D$10903,3,FALSE),IF(C113="COMP",VLOOKUP(B113,COMP!$A$1:$D$10893,3,FALSE))))))</f>
        <v>M</v>
      </c>
      <c r="F113" s="242">
        <f>VLOOKUP(A113,'Memorial de Cálculo'!$A$9:$Q$11385,17,FALSE)</f>
        <v>224.73</v>
      </c>
      <c r="G113" s="243">
        <f t="shared" ref="G113" si="87">ROUND(L113*(1+F$5),2)</f>
        <v>10.5</v>
      </c>
      <c r="H113" s="243">
        <f t="shared" ref="H113" si="88">+TRUNC(F113*G113,2)</f>
        <v>2359.66</v>
      </c>
      <c r="I113" s="244"/>
      <c r="J113" s="245">
        <f>IF(B113="","",IF(C113="DER-ES",IF(OR(B113&lt;60000,B113&gt;60025),VLOOKUP(B113,DER!$A$1:$E$10998,4,FALSE),VLOOKUP(B113,DER!$A$1:$H$9998,6,FALSE)*N113+VLOOKUP(B113,DER!$A$1:$H$9998,7,FALSE)*O113)+VLOOKUP(B113,DER!$A$1:$H$9998,8,FALSE),IF(C113="SINAPI",VLOOKUP(B113,SINAPI!$A$1:$E$10979,4,FALSE),IF(C113="IOPES",VLOOKUP(B113,IOPES!$A$1:$D$10903,4,FALSE),IF(C113="COMP",VLOOKUP(B113,COMP!$A$1:$D$10893,4,FALSE))))))</f>
        <v>8.26</v>
      </c>
      <c r="K113" s="246">
        <f>IF(B113="","",IF(C113="DER-ES",IF(OR(B113&lt;60000,B113&gt;60025),DER!$D$2/100,0),IF(C113="SINAPI",SINAPI!$C$2/100,IF(C113="IOPES",IOPES!$A$2/100,IF(C113="COMP",COMP!$C$2/100,"Preencher BDI!")))))</f>
        <v>0</v>
      </c>
      <c r="L113" s="247">
        <f t="shared" ref="L113" si="89">IF(J113="","",(J113/(1+K113)))</f>
        <v>8.26</v>
      </c>
      <c r="N113" s="249"/>
      <c r="O113" s="249"/>
      <c r="P113" s="250"/>
      <c r="Q113" s="247"/>
    </row>
    <row r="114" spans="1:17" s="219" customFormat="1" ht="38.25" x14ac:dyDescent="0.2">
      <c r="A114" s="240" t="s">
        <v>18114</v>
      </c>
      <c r="B114" s="177">
        <v>91929</v>
      </c>
      <c r="C114" s="177" t="s">
        <v>2886</v>
      </c>
      <c r="D114" s="216" t="str">
        <f>IF(B114="","",IF(C114="DER-ES",IF(OR(B114&lt;60000,B114&gt;60025),VLOOKUP(B114,DER!$A$1:$E$10998,2,FALSE),VLOOKUP(B114,DER!$A$1:$E$10998,2,FALSE)&amp;" (DMT="&amp;VLOOKUP(B114,DER!$A$1:$E$10998,4,FALSE)&amp;") (XP="&amp;ROUND((N114),2)&amp;"km; XR="&amp;ROUND((O114),2)&amp;"km)"),IF(C114="SINAPI",VLOOKUP(B114,SINAPI!$A$3:$D$10979,2,FALSE),IF(C114="IOPES",VLOOKUP(B114,IOPES!$A$3:$D$10903,2,FALSE),IF(C114="COMP",VLOOKUP(B114,COMP!$A$3:$D$10893,2,FALSE),"")))))</f>
        <v>CABO DE COBRE FLEXÍVEL ISOLADO, 4 MM², ANTI-CHAMA 0,6/1,0 KV, PARA CIRCUITOS TERMINAIS - FORNECIMENTO E INSTALAÇÃO. AF_12/2015</v>
      </c>
      <c r="E114" s="177" t="str">
        <f>IF(B114="","",IF(C114="DER-ES",VLOOKUP(B114,DER!$A$1:$E$10998,3,FALSE),IF(C114="SINAPI",VLOOKUP(B114,SINAPI!$A$1:$D$10979,3,FALSE),IF(C114="IOPES",VLOOKUP(B114,IOPES!$A$1:$D$10903,3,FALSE),IF(C114="COMP",VLOOKUP(B114,COMP!$A$1:$D$10893,3,FALSE))))))</f>
        <v>M</v>
      </c>
      <c r="F114" s="242">
        <f>VLOOKUP(A114,'Memorial de Cálculo'!$A$9:$Q$11385,17,FALSE)</f>
        <v>3169.87</v>
      </c>
      <c r="G114" s="243">
        <f t="shared" ref="G114" si="90">ROUND(L114*(1+F$5),2)</f>
        <v>5.0199999999999996</v>
      </c>
      <c r="H114" s="243">
        <f t="shared" ref="H114" si="91">+TRUNC(F114*G114,2)</f>
        <v>15912.74</v>
      </c>
      <c r="I114" s="244"/>
      <c r="J114" s="245">
        <f>IF(B114="","",IF(C114="DER-ES",IF(OR(B114&lt;60000,B114&gt;60025),VLOOKUP(B114,DER!$A$1:$E$10998,4,FALSE),VLOOKUP(B114,DER!$A$1:$H$9998,6,FALSE)*N114+VLOOKUP(B114,DER!$A$1:$H$9998,7,FALSE)*O114)+VLOOKUP(B114,DER!$A$1:$H$9998,8,FALSE),IF(C114="SINAPI",VLOOKUP(B114,SINAPI!$A$1:$E$10979,4,FALSE),IF(C114="IOPES",VLOOKUP(B114,IOPES!$A$1:$D$10903,4,FALSE),IF(C114="COMP",VLOOKUP(B114,COMP!$A$1:$D$10893,4,FALSE))))))</f>
        <v>3.95</v>
      </c>
      <c r="K114" s="246">
        <f>IF(B114="","",IF(C114="DER-ES",IF(OR(B114&lt;60000,B114&gt;60025),DER!$D$2/100,0),IF(C114="SINAPI",SINAPI!$C$2/100,IF(C114="IOPES",IOPES!$A$2/100,IF(C114="COMP",COMP!$C$2/100,"Preencher BDI!")))))</f>
        <v>0</v>
      </c>
      <c r="L114" s="247">
        <f t="shared" ref="L114" si="92">IF(J114="","",(J114/(1+K114)))</f>
        <v>3.95</v>
      </c>
      <c r="N114" s="249"/>
      <c r="O114" s="249"/>
      <c r="P114" s="250"/>
      <c r="Q114" s="247"/>
    </row>
    <row r="115" spans="1:17" s="219" customFormat="1" x14ac:dyDescent="0.2">
      <c r="A115" s="240"/>
      <c r="B115" s="177"/>
      <c r="C115" s="177"/>
      <c r="D115" s="216"/>
      <c r="E115" s="177"/>
      <c r="F115" s="242"/>
      <c r="G115" s="243"/>
      <c r="H115" s="243"/>
      <c r="I115" s="211"/>
      <c r="J115" s="245" t="str">
        <f>IF(B115="","",IF(C115="DER-ES",IF(OR(B115&lt;60000,B115&gt;60025),VLOOKUP(B115,DER!$A$1:$E$10998,4,FALSE),VLOOKUP(B115,DER!$A$1:$H$9998,6,FALSE)*N115+VLOOKUP(B115,DER!$A$1:$H$9998,7,FALSE)*O115)+VLOOKUP(B115,DER!$A$1:$H$9998,8,FALSE),IF(C115="SINAPI",VLOOKUP(B115,SINAPI!$A$1:$E$10979,4,FALSE),IF(C115="IOPES",VLOOKUP(B115,IOPES!$A$1:$D$10903,4,FALSE),IF(C115="COMP",VLOOKUP(B115,COMP!$A$1:$D$10893,4,FALSE))))))</f>
        <v/>
      </c>
      <c r="K115" s="246" t="str">
        <f>IF(B115="","",IF(C115="DER-ES",IF(OR(B115&lt;60000,B115&gt;60025),DER!$D$2/100,0),IF(C115="SINAPI",SINAPI!$C$2/100,IF(C115="IOPES",IOPES!$A$2/100,IF(C115="COMP",COMP!$C$2/100,"Preencher BDI!")))))</f>
        <v/>
      </c>
      <c r="L115" s="247"/>
      <c r="N115" s="249"/>
      <c r="O115" s="249"/>
      <c r="P115" s="250"/>
      <c r="Q115" s="247"/>
    </row>
    <row r="116" spans="1:17" s="219" customFormat="1" x14ac:dyDescent="0.2">
      <c r="A116" s="385" t="s">
        <v>3738</v>
      </c>
      <c r="B116" s="385"/>
      <c r="C116" s="386"/>
      <c r="D116" s="387" t="s">
        <v>3186</v>
      </c>
      <c r="E116" s="386"/>
      <c r="F116" s="391"/>
      <c r="G116" s="389"/>
      <c r="H116" s="389"/>
      <c r="I116" s="267"/>
      <c r="J116" s="245" t="str">
        <f>IF(B116="","",IF(C116="DER-ES",IF(OR(B116&lt;60000,B116&gt;60025),VLOOKUP(B116,DER!$A$1:$E$10998,4,FALSE),VLOOKUP(B116,DER!$A$1:$H$9998,6,FALSE)*N116+VLOOKUP(B116,DER!$A$1:$H$9998,7,FALSE)*O116)+VLOOKUP(B116,DER!$A$1:$H$9998,8,FALSE),IF(C116="SINAPI",VLOOKUP(B116,SINAPI!$A$1:$E$10979,4,FALSE),IF(C116="IOPES",VLOOKUP(B116,IOPES!$A$1:$D$10903,4,FALSE),IF(C116="COMP",VLOOKUP(B116,COMP!$A$1:$D$10893,4,FALSE))))))</f>
        <v/>
      </c>
      <c r="K116" s="246" t="str">
        <f>IF(B116="","",IF(C116="DER-ES",IF(OR(B116&lt;60000,B116&gt;60025),DER!$D$2/100,0),IF(C116="SINAPI",SINAPI!$C$2/100,IF(C116="IOPES",IOPES!$A$2/100,IF(C116="COMP",COMP!$C$2/100,"Preencher BDI!")))))</f>
        <v/>
      </c>
      <c r="L116" s="247" t="str">
        <f t="shared" si="80"/>
        <v/>
      </c>
      <c r="M116" s="258"/>
      <c r="N116" s="249"/>
      <c r="O116" s="249"/>
      <c r="P116" s="250"/>
      <c r="Q116" s="247"/>
    </row>
    <row r="117" spans="1:17" s="219" customFormat="1" ht="51" x14ac:dyDescent="0.2">
      <c r="A117" s="240" t="s">
        <v>3739</v>
      </c>
      <c r="B117" s="251" t="s">
        <v>19224</v>
      </c>
      <c r="C117" s="177" t="s">
        <v>2924</v>
      </c>
      <c r="D117" s="216" t="str">
        <f>IF(B117="","",IF(C117="DER-ES",IF(OR(B117&lt;60000,B117&gt;60025),VLOOKUP(B117,DER!$A$1:$E$10998,2,FALSE),VLOOKUP(B117,DER!$A$1:$E$10998,2,FALSE)&amp;" (DMT="&amp;VLOOKUP(B117,DER!$A$1:$E$10998,4,FALSE)&amp;") (XP="&amp;ROUND((N117),2)&amp;"km; XR="&amp;ROUND((O117),2)&amp;"km)"),IF(C117="SINAPI",VLOOKUP(B117,SINAPI!$A$3:$D$10979,2,FALSE),IF(C117="IOPES",VLOOKUP(B117,IOPES!$A$3:$D$10903,2,FALSE),IF(C117="COMP",VLOOKUP(B117,COMP!$A$3:$D$10893,2,FALSE),"")))))</f>
        <v>Poste completo para iluminação de quadra poliesportiva com três projetores circulares PL 400VM galvanizado TECNOWATT ou equivalente e lâmpadas vapor de mercúrio 400 W PHILIPS ou equivalente, inclusive cruzeta para fixação dos projetores.</v>
      </c>
      <c r="E117" s="177" t="str">
        <f>IF(B117="","",IF(C117="DER-ES",VLOOKUP(B117,DER!$A$1:$E$10998,3,FALSE),IF(C117="SINAPI",VLOOKUP(B117,SINAPI!$A$1:$D$10979,3,FALSE),IF(C117="IOPES",VLOOKUP(B117,IOPES!$A$1:$D$10903,3,FALSE),IF(C117="COMP",VLOOKUP(B117,COMP!$A$1:$D$10893,3,FALSE))))))</f>
        <v>und</v>
      </c>
      <c r="F117" s="242">
        <f>VLOOKUP(A117,'Memorial de Cálculo'!$A$9:$Q$11385,17,FALSE)</f>
        <v>4</v>
      </c>
      <c r="G117" s="243">
        <f t="shared" ref="G117" si="93">ROUND(L117*(1+F$5),2)</f>
        <v>4840.2700000000004</v>
      </c>
      <c r="H117" s="243">
        <f t="shared" ref="H117" si="94">+TRUNC(F117*G117,2)</f>
        <v>19361.080000000002</v>
      </c>
      <c r="I117" s="211"/>
      <c r="J117" s="245">
        <f>IF(B117="","",IF(C117="DER-ES",IF(OR(B117&lt;60000,B117&gt;60025),VLOOKUP(B117,DER!$A$1:$E$10998,4,FALSE),VLOOKUP(B117,DER!$A$1:$H$9998,6,FALSE)*N117+VLOOKUP(B117,DER!$A$1:$H$9998,7,FALSE)*O117)+VLOOKUP(B117,DER!$A$1:$H$9998,8,FALSE),IF(C117="SINAPI",VLOOKUP(B117,SINAPI!$A$1:$E$10979,4,FALSE),IF(C117="IOPES",VLOOKUP(B117,IOPES!$A$1:$D$10903,4,FALSE),IF(C117="COMP",VLOOKUP(B117,COMP!$A$1:$D$10893,4,FALSE))))))</f>
        <v>4840.2700000000004</v>
      </c>
      <c r="K117" s="246">
        <f>IF(B117="","",IF(C117="DER-ES",IF(OR(B117&lt;60000,B117&gt;60025),DER!$D$2/100,0),IF(C117="SINAPI",SINAPI!$C$2/100,IF(C117="IOPES",IOPES!$A$2/100,IF(C117="COMP",COMP!$C$2/100,"Preencher BDI!")))))</f>
        <v>0.2712</v>
      </c>
      <c r="L117" s="247">
        <f t="shared" si="80"/>
        <v>3807.6384518565142</v>
      </c>
      <c r="N117" s="249"/>
      <c r="O117" s="249"/>
      <c r="P117" s="250"/>
      <c r="Q117" s="247"/>
    </row>
    <row r="118" spans="1:17" s="219" customFormat="1" x14ac:dyDescent="0.2">
      <c r="A118" s="240" t="s">
        <v>3740</v>
      </c>
      <c r="B118" s="241" t="s">
        <v>19179</v>
      </c>
      <c r="C118" s="177" t="s">
        <v>2924</v>
      </c>
      <c r="D118" s="216" t="str">
        <f>IF(B118="","",IF(C118="DER-ES",IF(OR(B118&lt;60000,B118&gt;60025),VLOOKUP(B118,DER!$A$1:$E$10998,2,FALSE),VLOOKUP(B118,DER!$A$1:$E$10998,2,FALSE)&amp;" (DMT="&amp;VLOOKUP(B118,DER!$A$1:$E$10998,4,FALSE)&amp;") (XP="&amp;ROUND((N118),2)&amp;"km; XR="&amp;ROUND((O118),2)&amp;"km)"),IF(C118="SINAPI",VLOOKUP(B118,SINAPI!$A$3:$D$10979,2,FALSE),IF(C118="IOPES",VLOOKUP(B118,IOPES!$A$3:$D$10903,2,FALSE),IF(C118="COMP",VLOOKUP(B118,COMP!$A$3:$D$10893,2,FALSE),"")))))</f>
        <v>Poste de iluminação urbana com luminária tipo chapeú chinês</v>
      </c>
      <c r="E118" s="177" t="str">
        <f>IF(B118="","",IF(C118="DER-ES",VLOOKUP(B118,DER!$A$1:$E$10998,3,FALSE),IF(C118="SINAPI",VLOOKUP(B118,SINAPI!$A$1:$D$10979,3,FALSE),IF(C118="IOPES",VLOOKUP(B118,IOPES!$A$1:$D$10903,3,FALSE),IF(C118="COMP",VLOOKUP(B118,COMP!$A$1:$D$10893,3,FALSE))))))</f>
        <v>und</v>
      </c>
      <c r="F118" s="242">
        <f>VLOOKUP(A118,'Memorial de Cálculo'!$A$9:$Q$11385,17,FALSE)</f>
        <v>20</v>
      </c>
      <c r="G118" s="243">
        <f t="shared" ref="G118:G121" si="95">ROUND(L118*(1+F$5),2)</f>
        <v>1595.31</v>
      </c>
      <c r="H118" s="243">
        <f t="shared" ref="H118:H121" si="96">+TRUNC(F118*G118,2)</f>
        <v>31906.2</v>
      </c>
      <c r="I118" s="267"/>
      <c r="J118" s="245">
        <f>IF(B118="","",IF(C118="DER-ES",IF(OR(B118&lt;60000,B118&gt;60025),VLOOKUP(B118,DER!$A$1:$E$10998,4,FALSE),VLOOKUP(B118,DER!$A$1:$H$9998,6,FALSE)*N118+VLOOKUP(B118,DER!$A$1:$H$9998,7,FALSE)*O118)+VLOOKUP(B118,DER!$A$1:$H$9998,8,FALSE),IF(C118="SINAPI",VLOOKUP(B118,SINAPI!$A$1:$E$10979,4,FALSE),IF(C118="IOPES",VLOOKUP(B118,IOPES!$A$1:$D$10903,4,FALSE),IF(C118="COMP",VLOOKUP(B118,COMP!$A$1:$D$10893,4,FALSE))))))</f>
        <v>1595.31</v>
      </c>
      <c r="K118" s="246">
        <f>IF(B118="","",IF(C118="DER-ES",IF(OR(B118&lt;60000,B118&gt;60025),DER!$D$2/100,0),IF(C118="SINAPI",SINAPI!$C$2/100,IF(C118="IOPES",IOPES!$A$2/100,IF(C118="COMP",COMP!$C$2/100,"Preencher BDI!")))))</f>
        <v>0.2712</v>
      </c>
      <c r="L118" s="247">
        <f t="shared" ref="L118" si="97">IF(J118="","",(J118/(1+K118)))</f>
        <v>1254.9638137193203</v>
      </c>
      <c r="N118" s="249"/>
      <c r="O118" s="249"/>
      <c r="P118" s="250"/>
      <c r="Q118" s="247"/>
    </row>
    <row r="119" spans="1:17" s="219" customFormat="1" x14ac:dyDescent="0.2">
      <c r="A119" s="240"/>
      <c r="B119" s="177"/>
      <c r="C119" s="177"/>
      <c r="D119" s="216" t="str">
        <f>IF(B119="","",IF(C119="DER-ES",IF(OR(B119&lt;60000,B119&gt;60025),VLOOKUP(B119,DER!$A$1:$E$10998,2,FALSE),VLOOKUP(B119,DER!$A$1:$E$10998,2,FALSE)&amp;" (DMT="&amp;VLOOKUP(B119,DER!$A$1:$E$10998,4,FALSE)&amp;") (XP="&amp;ROUND((N119),2)&amp;"km; XR="&amp;ROUND((O119),2)&amp;"km)"),IF(C119="SINAPI",VLOOKUP(B119,SINAPI!$A$3:$D$10979,2,FALSE),IF(C119="IOPES",VLOOKUP(B119,IOPES!$A$3:$D$10903,2,FALSE),IF(C119="COMP",VLOOKUP(B119,COMP!$A$3:$D$10893,2,FALSE),"")))))</f>
        <v/>
      </c>
      <c r="E119" s="177" t="str">
        <f>IF(B119="","",IF(C119="DER-ES",VLOOKUP(B119,DER!$A$1:$E$10998,3,FALSE),IF(C119="SINAPI",VLOOKUP(B119,SINAPI!$A$1:$D$10979,3,FALSE),IF(C119="IOPES",VLOOKUP(B119,IOPES!$A$1:$D$10903,3,FALSE),IF(C119="COMP",VLOOKUP(B119,COMP!$A$1:$D$10893,3,FALSE))))))</f>
        <v/>
      </c>
      <c r="F119" s="242"/>
      <c r="G119" s="243"/>
      <c r="H119" s="243"/>
      <c r="I119" s="267"/>
      <c r="J119" s="245" t="str">
        <f>IF(B119="","",IF(C119="DER-ES",IF(OR(B119&lt;60000,B119&gt;60025),VLOOKUP(B119,DER!$A$1:$E$10998,4,FALSE),VLOOKUP(B119,DER!$A$1:$H$9998,6,FALSE)*N119+VLOOKUP(B119,DER!$A$1:$H$9998,7,FALSE)*O119)+VLOOKUP(B119,DER!$A$1:$H$9998,8,FALSE),IF(C119="SINAPI",VLOOKUP(B119,SINAPI!$A$1:$E$10979,4,FALSE),IF(C119="IOPES",VLOOKUP(B119,IOPES!$A$1:$D$10903,4,FALSE),IF(C119="COMP",VLOOKUP(B119,COMP!$A$1:$D$10893,4,FALSE))))))</f>
        <v/>
      </c>
      <c r="K119" s="246" t="str">
        <f>IF(B119="","",IF(C119="DER-ES",IF(OR(B119&lt;60000,B119&gt;60025),DER!$D$2/100,0),IF(C119="SINAPI",SINAPI!$C$2/100,IF(C119="IOPES",IOPES!$A$2/100,IF(C119="COMP",COMP!$C$2/100,"Preencher BDI!")))))</f>
        <v/>
      </c>
      <c r="L119" s="247" t="str">
        <f t="shared" ref="L119" si="98">IF(J119="","",(J119/(1+K119)))</f>
        <v/>
      </c>
      <c r="N119" s="249"/>
      <c r="O119" s="249"/>
      <c r="P119" s="250"/>
      <c r="Q119" s="247"/>
    </row>
    <row r="120" spans="1:17" s="219" customFormat="1" x14ac:dyDescent="0.2">
      <c r="A120" s="385" t="s">
        <v>3736</v>
      </c>
      <c r="B120" s="385"/>
      <c r="C120" s="386"/>
      <c r="D120" s="387" t="s">
        <v>2556</v>
      </c>
      <c r="E120" s="386"/>
      <c r="F120" s="388"/>
      <c r="G120" s="389"/>
      <c r="H120" s="390"/>
      <c r="I120" s="267"/>
      <c r="J120" s="245" t="str">
        <f>IF(B120="","",IF(C120="DER-ES",IF(OR(B120&lt;60000,B120&gt;60025),VLOOKUP(B120,DER!$A$1:$E$10998,4,FALSE),VLOOKUP(B120,DER!$A$1:$H$9998,6,FALSE)*N120+VLOOKUP(B120,DER!$A$1:$H$9998,7,FALSE)*O120)+VLOOKUP(B120,DER!$A$1:$H$9998,8,FALSE),IF(C120="SINAPI",VLOOKUP(B120,SINAPI!$A$1:$E$10979,4,FALSE),IF(C120="IOPES",VLOOKUP(B120,IOPES!$A$1:$D$10903,4,FALSE),IF(C120="COMP",VLOOKUP(B120,COMP!$A$1:$D$10893,4,FALSE))))))</f>
        <v/>
      </c>
      <c r="K120" s="246" t="str">
        <f>IF(B120="","",IF(C120="DER-ES",IF(OR(B120&lt;60000,B120&gt;60025),DER!$D$2/100,0),IF(C120="SINAPI",SINAPI!$C$2/100,IF(C120="IOPES",IOPES!$A$2/100,IF(C120="COMP",COMP!$C$2/100,"Preencher BDI!")))))</f>
        <v/>
      </c>
      <c r="L120" s="247" t="str">
        <f t="shared" ref="L120:L121" si="99">IF(J120="","",(J120/(1+K120)))</f>
        <v/>
      </c>
      <c r="M120" s="258"/>
      <c r="N120" s="249"/>
      <c r="O120" s="249"/>
      <c r="P120" s="250"/>
      <c r="Q120" s="247"/>
    </row>
    <row r="121" spans="1:17" s="219" customFormat="1" x14ac:dyDescent="0.2">
      <c r="A121" s="240" t="s">
        <v>3737</v>
      </c>
      <c r="B121" s="251" t="s">
        <v>19225</v>
      </c>
      <c r="C121" s="177" t="s">
        <v>2924</v>
      </c>
      <c r="D121" s="216" t="str">
        <f>IF(B121="","",IF(C121="DER-ES",IF(OR(B121&lt;60000,B121&gt;60025),VLOOKUP(B121,DER!$A$1:$E$10998,2,FALSE),VLOOKUP(B121,DER!$A$1:$E$10998,2,FALSE)&amp;" (DMT="&amp;VLOOKUP(B121,DER!$A$1:$E$10998,4,FALSE)&amp;") (XP="&amp;ROUND((N121),2)&amp;"km; XR="&amp;ROUND((O121),2)&amp;"km)"),IF(C121="SINAPI",VLOOKUP(B121,SINAPI!$A$3:$D$10979,2,FALSE),IF(C121="IOPES",VLOOKUP(B121,IOPES!$A$3:$D$10903,2,FALSE),IF(C121="COMP",VLOOKUP(B121,COMP!$A$3:$D$10893,2,FALSE),"")))))</f>
        <v>ELETRODUTO DE PVC RIGIDO ROSCAVEL DE 1 1/4", SEM LUVA</v>
      </c>
      <c r="E121" s="177" t="str">
        <f>IF(B121="","",IF(C121="DER-ES",VLOOKUP(B121,DER!$A$1:$E$10998,3,FALSE),IF(C121="SINAPI",VLOOKUP(B121,SINAPI!$A$1:$D$10979,3,FALSE),IF(C121="IOPES",VLOOKUP(B121,IOPES!$A$1:$D$10903,3,FALSE),IF(C121="COMP",VLOOKUP(B121,COMP!$A$1:$D$10893,3,FALSE))))))</f>
        <v>m</v>
      </c>
      <c r="F121" s="242">
        <f>VLOOKUP(A121,'Memorial de Cálculo'!$A$9:$Q$11385,17,FALSE)</f>
        <v>262.37</v>
      </c>
      <c r="G121" s="243">
        <f t="shared" si="95"/>
        <v>13.96</v>
      </c>
      <c r="H121" s="243">
        <f t="shared" si="96"/>
        <v>3662.68</v>
      </c>
      <c r="I121" s="211"/>
      <c r="J121" s="245">
        <f>IF(B121="","",IF(C121="DER-ES",IF(OR(B121&lt;60000,B121&gt;60025),VLOOKUP(B121,DER!$A$1:$E$10998,4,FALSE),VLOOKUP(B121,DER!$A$1:$H$9998,6,FALSE)*N121+VLOOKUP(B121,DER!$A$1:$H$9998,7,FALSE)*O121)+VLOOKUP(B121,DER!$A$1:$H$9998,8,FALSE),IF(C121="SINAPI",VLOOKUP(B121,SINAPI!$A$1:$E$10979,4,FALSE),IF(C121="IOPES",VLOOKUP(B121,IOPES!$A$1:$D$10903,4,FALSE),IF(C121="COMP",VLOOKUP(B121,COMP!$A$1:$D$10893,4,FALSE))))))</f>
        <v>13.96</v>
      </c>
      <c r="K121" s="246">
        <f>IF(B121="","",IF(C121="DER-ES",IF(OR(B121&lt;60000,B121&gt;60025),DER!$D$2/100,0),IF(C121="SINAPI",SINAPI!$C$2/100,IF(C121="IOPES",IOPES!$A$2/100,IF(C121="COMP",COMP!$C$2/100,"Preencher BDI!")))))</f>
        <v>0.2712</v>
      </c>
      <c r="L121" s="247">
        <f t="shared" si="99"/>
        <v>10.981749528005036</v>
      </c>
      <c r="N121" s="249"/>
      <c r="O121" s="249"/>
      <c r="P121" s="250"/>
      <c r="Q121" s="247"/>
    </row>
    <row r="122" spans="1:17" s="219" customFormat="1" x14ac:dyDescent="0.2">
      <c r="A122" s="240" t="s">
        <v>3741</v>
      </c>
      <c r="B122" s="251">
        <v>151139</v>
      </c>
      <c r="C122" s="177" t="s">
        <v>3200</v>
      </c>
      <c r="D122" s="216" t="str">
        <f>IF(B122="","",IF(C122="DER-ES",IF(OR(B122&lt;60000,B122&gt;60025),VLOOKUP(B122,DER!$A$1:$E$10998,2,FALSE),VLOOKUP(B122,DER!$A$1:$E$10998,2,FALSE)&amp;" (DMT="&amp;VLOOKUP(B122,DER!$A$1:$E$10998,4,FALSE)&amp;") (XP="&amp;ROUND((N122),2)&amp;"km; XR="&amp;ROUND((O122),2)&amp;"km)"),IF(C122="SINAPI",VLOOKUP(B122,SINAPI!$A$3:$D$10979,2,FALSE),IF(C122="IOPES",VLOOKUP(B122,IOPES!$A$3:$D$10903,2,FALSE),IF(C122="COMP",VLOOKUP(B122,COMP!$A$3:$D$10893,2,FALSE),"")))))</f>
        <v>Eletroduto PEAD, cor preta, diam. 2", marca ref. Kanaflex ou equivalente</v>
      </c>
      <c r="E122" s="177" t="str">
        <f>IF(B122="","",IF(C122="DER-ES",VLOOKUP(B122,DER!$A$1:$E$10998,3,FALSE),IF(C122="SINAPI",VLOOKUP(B122,SINAPI!$A$1:$D$10979,3,FALSE),IF(C122="IOPES",VLOOKUP(B122,IOPES!$A$1:$D$10903,3,FALSE),IF(C122="COMP",VLOOKUP(B122,COMP!$A$1:$D$10893,3,FALSE))))))</f>
        <v>m</v>
      </c>
      <c r="F122" s="242">
        <f>VLOOKUP(A122,'Memorial de Cálculo'!$A$9:$Q$11385,17,FALSE)</f>
        <v>126.72</v>
      </c>
      <c r="G122" s="243">
        <f t="shared" ref="G122" si="100">ROUND(L122*(1+F$5),2)</f>
        <v>21.69</v>
      </c>
      <c r="H122" s="243">
        <f t="shared" ref="H122" si="101">+TRUNC(F122*G122,2)</f>
        <v>2748.55</v>
      </c>
      <c r="I122" s="211"/>
      <c r="J122" s="245">
        <f>IF(B122="","",IF(C122="DER-ES",IF(OR(B122&lt;60000,B122&gt;60025),VLOOKUP(B122,DER!$A$1:$E$10998,4,FALSE),VLOOKUP(B122,DER!$A$1:$H$9998,6,FALSE)*N122+VLOOKUP(B122,DER!$A$1:$H$9998,7,FALSE)*O122)+VLOOKUP(B122,DER!$A$1:$H$9998,8,FALSE),IF(C122="SINAPI",VLOOKUP(B122,SINAPI!$A$1:$E$10979,4,FALSE),IF(C122="IOPES",VLOOKUP(B122,IOPES!$A$1:$D$10903,4,FALSE),IF(C122="COMP",VLOOKUP(B122,COMP!$A$1:$D$10893,4,FALSE))))))</f>
        <v>22.33</v>
      </c>
      <c r="K122" s="246">
        <f>IF(B122="","",IF(C122="DER-ES",IF(OR(B122&lt;60000,B122&gt;60025),DER!$D$2/100,0),IF(C122="SINAPI",SINAPI!$C$2/100,IF(C122="IOPES",IOPES!$A$2/100,IF(C122="COMP",COMP!$C$2/100,"Preencher BDI!")))))</f>
        <v>0.309</v>
      </c>
      <c r="L122" s="247">
        <f t="shared" ref="L122" si="102">IF(J122="","",(J122/(1+K122)))</f>
        <v>17.058823529411764</v>
      </c>
      <c r="N122" s="249"/>
      <c r="O122" s="249"/>
      <c r="P122" s="250"/>
      <c r="Q122" s="247"/>
    </row>
    <row r="123" spans="1:17" s="219" customFormat="1" ht="38.25" x14ac:dyDescent="0.2">
      <c r="A123" s="240" t="s">
        <v>3742</v>
      </c>
      <c r="B123" s="251">
        <v>150701</v>
      </c>
      <c r="C123" s="177" t="s">
        <v>3200</v>
      </c>
      <c r="D123" s="216" t="str">
        <f>IF(B123="","",IF(C123="DER-ES",IF(OR(B123&lt;60000,B123&gt;60025),VLOOKUP(B123,DER!$A$1:$E$10998,2,FALSE),VLOOKUP(B123,DER!$A$1:$E$10998,2,FALSE)&amp;" (DMT="&amp;VLOOKUP(B123,DER!$A$1:$E$10998,4,FALSE)&amp;") (XP="&amp;ROUND((N123),2)&amp;"km; XR="&amp;ROUND((O123),2)&amp;"km)"),IF(C123="SINAPI",VLOOKUP(B123,SINAPI!$A$3:$D$10979,2,FALSE),IF(C123="IOPES",VLOOKUP(B123,IOPES!$A$3:$D$10903,2,FALSE),IF(C123="COMP",VLOOKUP(B123,COMP!$A$3:$D$10893,2,FALSE),"")))))</f>
        <v>Envelopamento de concreto simples com consumo mínimo de cimento de 250kg/m3, inclusive escavação para profundidade mínima do eletroduto de 50 cm, de 25 x 25 cm, para 1 eletroduto</v>
      </c>
      <c r="E123" s="177" t="str">
        <f>IF(B123="","",IF(C123="DER-ES",VLOOKUP(B123,DER!$A$1:$E$10998,3,FALSE),IF(C123="SINAPI",VLOOKUP(B123,SINAPI!$A$1:$D$10979,3,FALSE),IF(C123="IOPES",VLOOKUP(B123,IOPES!$A$1:$D$10903,3,FALSE),IF(C123="COMP",VLOOKUP(B123,COMP!$A$1:$D$10893,3,FALSE))))))</f>
        <v>m</v>
      </c>
      <c r="F123" s="242">
        <f>VLOOKUP(A123,'Memorial de Cálculo'!$A$9:$Q$11385,17,FALSE)</f>
        <v>10</v>
      </c>
      <c r="G123" s="243">
        <f t="shared" ref="G123" si="103">ROUND(L123*(1+F$5),2)</f>
        <v>43.78</v>
      </c>
      <c r="H123" s="243">
        <f t="shared" ref="H123" si="104">+TRUNC(F123*G123,2)</f>
        <v>437.8</v>
      </c>
      <c r="I123" s="211"/>
      <c r="J123" s="245">
        <f>IF(B123="","",IF(C123="DER-ES",IF(OR(B123&lt;60000,B123&gt;60025),VLOOKUP(B123,DER!$A$1:$E$10998,4,FALSE),VLOOKUP(B123,DER!$A$1:$H$9998,6,FALSE)*N123+VLOOKUP(B123,DER!$A$1:$H$9998,7,FALSE)*O123)+VLOOKUP(B123,DER!$A$1:$H$9998,8,FALSE),IF(C123="SINAPI",VLOOKUP(B123,SINAPI!$A$1:$E$10979,4,FALSE),IF(C123="IOPES",VLOOKUP(B123,IOPES!$A$1:$D$10903,4,FALSE),IF(C123="COMP",VLOOKUP(B123,COMP!$A$1:$D$10893,4,FALSE))))))</f>
        <v>45.08</v>
      </c>
      <c r="K123" s="246">
        <f>IF(B123="","",IF(C123="DER-ES",IF(OR(B123&lt;60000,B123&gt;60025),DER!$D$2/100,0),IF(C123="SINAPI",SINAPI!$C$2/100,IF(C123="IOPES",IOPES!$A$2/100,IF(C123="COMP",COMP!$C$2/100,"Preencher BDI!")))))</f>
        <v>0.309</v>
      </c>
      <c r="L123" s="247">
        <f t="shared" ref="L123" si="105">IF(J123="","",(J123/(1+K123)))</f>
        <v>34.438502673796791</v>
      </c>
      <c r="N123" s="249"/>
      <c r="O123" s="249"/>
      <c r="P123" s="250"/>
      <c r="Q123" s="247"/>
    </row>
    <row r="124" spans="1:17" s="219" customFormat="1" ht="38.25" x14ac:dyDescent="0.2">
      <c r="A124" s="240" t="s">
        <v>3743</v>
      </c>
      <c r="B124" s="177">
        <v>95751</v>
      </c>
      <c r="C124" s="177" t="s">
        <v>2886</v>
      </c>
      <c r="D124" s="216" t="str">
        <f>IF(B124="","",IF(C124="DER-ES",IF(OR(B124&lt;60000,B124&gt;60025),VLOOKUP(B124,DER!$A$1:$E$10998,2,FALSE),VLOOKUP(B124,DER!$A$1:$E$10998,2,FALSE)&amp;" (DMT="&amp;VLOOKUP(B124,DER!$A$1:$E$10998,4,FALSE)&amp;") (XP="&amp;ROUND((N124),2)&amp;"km; XR="&amp;ROUND((O124),2)&amp;"km)"),IF(C124="SINAPI",VLOOKUP(B124,SINAPI!$A$3:$D$10979,2,FALSE),IF(C124="IOPES",VLOOKUP(B124,IOPES!$A$3:$D$10903,2,FALSE),IF(C124="COMP",VLOOKUP(B124,COMP!$A$3:$D$10893,2,FALSE),"")))))</f>
        <v>ELETRODUTO DE AÇO GALVANIZADO, CLASSE SEMI PESADO, DN 32 MM (1 1/4), APARENTE, INSTALADO EM PAREDE - FORNECIMENTO E INSTALAÇÃO. AF_11/2016_P</v>
      </c>
      <c r="E124" s="177" t="str">
        <f>IF(B124="","",IF(C124="DER-ES",VLOOKUP(B124,DER!$A$1:$E$10998,3,FALSE),IF(C124="SINAPI",VLOOKUP(B124,SINAPI!$A$1:$D$10979,3,FALSE),IF(C124="IOPES",VLOOKUP(B124,IOPES!$A$1:$D$10903,3,FALSE),IF(C124="COMP",VLOOKUP(B124,COMP!$A$1:$D$10893,3,FALSE))))))</f>
        <v>M</v>
      </c>
      <c r="F124" s="242">
        <f>VLOOKUP(A124,'Memorial de Cálculo'!$A$9:$Q$11385,17,FALSE)</f>
        <v>8</v>
      </c>
      <c r="G124" s="243">
        <f t="shared" ref="G124:G134" si="106">ROUND(L124*(1+F$5),2)</f>
        <v>54.86</v>
      </c>
      <c r="H124" s="243">
        <f t="shared" ref="H124:H134" si="107">+TRUNC(F124*G124,2)</f>
        <v>438.88</v>
      </c>
      <c r="I124" s="267"/>
      <c r="J124" s="245">
        <f>IF(B124="","",IF(C124="DER-ES",IF(OR(B124&lt;60000,B124&gt;60025),VLOOKUP(B124,DER!$A$1:$E$10998,4,FALSE),VLOOKUP(B124,DER!$A$1:$H$9998,6,FALSE)*N124+VLOOKUP(B124,DER!$A$1:$H$9998,7,FALSE)*O124)+VLOOKUP(B124,DER!$A$1:$H$9998,8,FALSE),IF(C124="SINAPI",VLOOKUP(B124,SINAPI!$A$1:$E$10979,4,FALSE),IF(C124="IOPES",VLOOKUP(B124,IOPES!$A$1:$D$10903,4,FALSE),IF(C124="COMP",VLOOKUP(B124,COMP!$A$1:$D$10893,4,FALSE))))))</f>
        <v>43.16</v>
      </c>
      <c r="K124" s="246">
        <f>IF(B124="","",IF(C124="DER-ES",IF(OR(B124&lt;60000,B124&gt;60025),DER!$D$2/100,0),IF(C124="SINAPI",SINAPI!$C$2/100,IF(C124="IOPES",IOPES!$A$2/100,IF(C124="COMP",COMP!$C$2/100,"Preencher BDI!")))))</f>
        <v>0</v>
      </c>
      <c r="L124" s="247">
        <f t="shared" ref="L124:L130" si="108">IF(J124="","",(J124/(1+K124)))</f>
        <v>43.16</v>
      </c>
      <c r="N124" s="249"/>
      <c r="O124" s="249"/>
      <c r="P124" s="250"/>
      <c r="Q124" s="247"/>
    </row>
    <row r="125" spans="1:17" s="219" customFormat="1" x14ac:dyDescent="0.2">
      <c r="A125" s="240" t="s">
        <v>3744</v>
      </c>
      <c r="B125" s="177" t="s">
        <v>3672</v>
      </c>
      <c r="C125" s="177" t="s">
        <v>2924</v>
      </c>
      <c r="D125" s="216" t="str">
        <f>IF(B125="","",IF(C125="DER-ES",IF(OR(B125&lt;60000,B125&gt;60025),VLOOKUP(B125,DER!$A$1:$E$10998,2,FALSE),VLOOKUP(B125,DER!$A$1:$E$10998,2,FALSE)&amp;" (DMT="&amp;VLOOKUP(B125,DER!$A$1:$E$10998,4,FALSE)&amp;") (XP="&amp;ROUND((N125),2)&amp;"km; XR="&amp;ROUND((O125),2)&amp;"km)"),IF(C125="SINAPI",VLOOKUP(B125,SINAPI!$A$3:$D$10979,2,FALSE),IF(C125="IOPES",VLOOKUP(B125,IOPES!$A$3:$D$10903,2,FALSE),IF(C125="COMP",VLOOKUP(B125,COMP!$A$3:$D$10893,2,FALSE),"")))))</f>
        <v>Cinta FG de 200mm p/ fixação de caixa de medição. (fornecimento e instalação)</v>
      </c>
      <c r="E125" s="177" t="str">
        <f>IF(B125="","",IF(C125="DER-ES",VLOOKUP(B125,DER!$A$1:$E$10998,3,FALSE),IF(C125="SINAPI",VLOOKUP(B125,SINAPI!$A$1:$D$10979,3,FALSE),IF(C125="IOPES",VLOOKUP(B125,IOPES!$A$1:$D$10903,3,FALSE),IF(C125="COMP",VLOOKUP(B125,COMP!$A$1:$D$10893,3,FALSE))))))</f>
        <v>und</v>
      </c>
      <c r="F125" s="242">
        <f>VLOOKUP(A125,'Memorial de Cálculo'!$A$9:$Q$11385,17,FALSE)</f>
        <v>8</v>
      </c>
      <c r="G125" s="243">
        <f t="shared" si="106"/>
        <v>40.659999999999997</v>
      </c>
      <c r="H125" s="243">
        <f t="shared" si="107"/>
        <v>325.27999999999997</v>
      </c>
      <c r="I125" s="267"/>
      <c r="J125" s="245">
        <f>IF(B125="","",IF(C125="DER-ES",IF(OR(B125&lt;60000,B125&gt;60025),VLOOKUP(B125,DER!$A$1:$E$10998,4,FALSE),VLOOKUP(B125,DER!$A$1:$H$9998,6,FALSE)*N125+VLOOKUP(B125,DER!$A$1:$H$9998,7,FALSE)*O125)+VLOOKUP(B125,DER!$A$1:$H$9998,8,FALSE),IF(C125="SINAPI",VLOOKUP(B125,SINAPI!$A$1:$E$10979,4,FALSE),IF(C125="IOPES",VLOOKUP(B125,IOPES!$A$1:$D$10903,4,FALSE),IF(C125="COMP",VLOOKUP(B125,COMP!$A$1:$D$10893,4,FALSE))))))</f>
        <v>40.659999999999997</v>
      </c>
      <c r="K125" s="246">
        <f>IF(B125="","",IF(C125="DER-ES",IF(OR(B125&lt;60000,B125&gt;60025),DER!$D$2/100,0),IF(C125="SINAPI",SINAPI!$C$2/100,IF(C125="IOPES",IOPES!$A$2/100,IF(C125="COMP",COMP!$C$2/100,"Preencher BDI!")))))</f>
        <v>0.2712</v>
      </c>
      <c r="L125" s="247">
        <f t="shared" si="108"/>
        <v>31.985525487728133</v>
      </c>
      <c r="N125" s="249"/>
      <c r="O125" s="249"/>
      <c r="P125" s="250"/>
      <c r="Q125" s="247"/>
    </row>
    <row r="126" spans="1:17" s="219" customFormat="1" x14ac:dyDescent="0.2">
      <c r="A126" s="240" t="s">
        <v>3745</v>
      </c>
      <c r="B126" s="177" t="s">
        <v>3673</v>
      </c>
      <c r="C126" s="177" t="s">
        <v>2924</v>
      </c>
      <c r="D126" s="216" t="str">
        <f>IF(B126="","",IF(C126="DER-ES",IF(OR(B126&lt;60000,B126&gt;60025),VLOOKUP(B126,DER!$A$1:$E$10998,2,FALSE),VLOOKUP(B126,DER!$A$1:$E$10998,2,FALSE)&amp;" (DMT="&amp;VLOOKUP(B126,DER!$A$1:$E$10998,4,FALSE)&amp;") (XP="&amp;ROUND((N126),2)&amp;"km; XR="&amp;ROUND((O126),2)&amp;"km)"),IF(C126="SINAPI",VLOOKUP(B126,SINAPI!$A$3:$D$10979,2,FALSE),IF(C126="IOPES",VLOOKUP(B126,IOPES!$A$3:$D$10903,2,FALSE),IF(C126="COMP",VLOOKUP(B126,COMP!$A$3:$D$10893,2,FALSE),"")))))</f>
        <v>Curva 90º de ferro galvanizado eletrolítico 1 1/2" para eletroduto</v>
      </c>
      <c r="E126" s="177" t="str">
        <f>IF(B126="","",IF(C126="DER-ES",VLOOKUP(B126,DER!$A$1:$E$10998,3,FALSE),IF(C126="SINAPI",VLOOKUP(B126,SINAPI!$A$1:$D$10979,3,FALSE),IF(C126="IOPES",VLOOKUP(B126,IOPES!$A$1:$D$10903,3,FALSE),IF(C126="COMP",VLOOKUP(B126,COMP!$A$1:$D$10893,3,FALSE))))))</f>
        <v>und</v>
      </c>
      <c r="F126" s="242">
        <f>VLOOKUP(A126,'Memorial de Cálculo'!$A$9:$Q$11385,17,FALSE)</f>
        <v>3</v>
      </c>
      <c r="G126" s="243">
        <f t="shared" si="106"/>
        <v>30.11</v>
      </c>
      <c r="H126" s="243">
        <f t="shared" si="107"/>
        <v>90.33</v>
      </c>
      <c r="I126" s="267"/>
      <c r="J126" s="245">
        <f>IF(B126="","",IF(C126="DER-ES",IF(OR(B126&lt;60000,B126&gt;60025),VLOOKUP(B126,DER!$A$1:$E$10998,4,FALSE),VLOOKUP(B126,DER!$A$1:$H$9998,6,FALSE)*N126+VLOOKUP(B126,DER!$A$1:$H$9998,7,FALSE)*O126)+VLOOKUP(B126,DER!$A$1:$H$9998,8,FALSE),IF(C126="SINAPI",VLOOKUP(B126,SINAPI!$A$1:$E$10979,4,FALSE),IF(C126="IOPES",VLOOKUP(B126,IOPES!$A$1:$D$10903,4,FALSE),IF(C126="COMP",VLOOKUP(B126,COMP!$A$1:$D$10893,4,FALSE))))))</f>
        <v>30.11</v>
      </c>
      <c r="K126" s="246">
        <f>IF(B126="","",IF(C126="DER-ES",IF(OR(B126&lt;60000,B126&gt;60025),DER!$D$2/100,0),IF(C126="SINAPI",SINAPI!$C$2/100,IF(C126="IOPES",IOPES!$A$2/100,IF(C126="COMP",COMP!$C$2/100,"Preencher BDI!")))))</f>
        <v>0.2712</v>
      </c>
      <c r="L126" s="247">
        <f t="shared" si="108"/>
        <v>23.686280679672752</v>
      </c>
      <c r="N126" s="249"/>
      <c r="O126" s="249"/>
      <c r="P126" s="250"/>
      <c r="Q126" s="247"/>
    </row>
    <row r="127" spans="1:17" s="219" customFormat="1" x14ac:dyDescent="0.2">
      <c r="A127" s="240" t="s">
        <v>3746</v>
      </c>
      <c r="B127" s="251">
        <v>151510</v>
      </c>
      <c r="C127" s="177" t="s">
        <v>3200</v>
      </c>
      <c r="D127" s="216" t="str">
        <f>IF(B127="","",IF(C127="DER-ES",IF(OR(B127&lt;60000,B127&gt;60025),VLOOKUP(B127,DER!$A$1:$E$10998,2,FALSE),VLOOKUP(B127,DER!$A$1:$E$10998,2,FALSE)&amp;" (DMT="&amp;VLOOKUP(B127,DER!$A$1:$E$10998,4,FALSE)&amp;") (XP="&amp;ROUND((N127),2)&amp;"km; XR="&amp;ROUND((O127),2)&amp;"km)"),IF(C127="SINAPI",VLOOKUP(B127,SINAPI!$A$3:$D$10979,2,FALSE),IF(C127="IOPES",VLOOKUP(B127,IOPES!$A$3:$D$10903,2,FALSE),IF(C127="COMP",VLOOKUP(B127,COMP!$A$3:$D$10893,2,FALSE),"")))))</f>
        <v>Bucha e arruela de alumínio fundido diâmetro 40mm (1 1/2")</v>
      </c>
      <c r="E127" s="177" t="str">
        <f>IF(B127="","",IF(C127="DER-ES",VLOOKUP(B127,DER!$A$1:$E$10998,3,FALSE),IF(C127="SINAPI",VLOOKUP(B127,SINAPI!$A$1:$D$10979,3,FALSE),IF(C127="IOPES",VLOOKUP(B127,IOPES!$A$1:$D$10903,3,FALSE),IF(C127="COMP",VLOOKUP(B127,COMP!$A$1:$D$10893,3,FALSE))))))</f>
        <v>und</v>
      </c>
      <c r="F127" s="242">
        <f>VLOOKUP(A127,'Memorial de Cálculo'!$A$9:$Q$11385,17,FALSE)</f>
        <v>3</v>
      </c>
      <c r="G127" s="243">
        <f t="shared" si="106"/>
        <v>4.3499999999999996</v>
      </c>
      <c r="H127" s="243">
        <f t="shared" si="107"/>
        <v>13.05</v>
      </c>
      <c r="I127" s="211"/>
      <c r="J127" s="245">
        <f>IF(B127="","",IF(C127="DER-ES",IF(OR(B127&lt;60000,B127&gt;60025),VLOOKUP(B127,DER!$A$1:$E$10998,4,FALSE),VLOOKUP(B127,DER!$A$1:$H$9998,6,FALSE)*N127+VLOOKUP(B127,DER!$A$1:$H$9998,7,FALSE)*O127)+VLOOKUP(B127,DER!$A$1:$H$9998,8,FALSE),IF(C127="SINAPI",VLOOKUP(B127,SINAPI!$A$1:$E$10979,4,FALSE),IF(C127="IOPES",VLOOKUP(B127,IOPES!$A$1:$D$10903,4,FALSE),IF(C127="COMP",VLOOKUP(B127,COMP!$A$1:$D$10893,4,FALSE))))))</f>
        <v>4.4800000000000004</v>
      </c>
      <c r="K127" s="246">
        <f>IF(B127="","",IF(C127="DER-ES",IF(OR(B127&lt;60000,B127&gt;60025),DER!$D$2/100,0),IF(C127="SINAPI",SINAPI!$C$2/100,IF(C127="IOPES",IOPES!$A$2/100,IF(C127="COMP",COMP!$C$2/100,"Preencher BDI!")))))</f>
        <v>0.309</v>
      </c>
      <c r="L127" s="247">
        <f t="shared" si="108"/>
        <v>3.4224598930481287</v>
      </c>
      <c r="N127" s="249"/>
      <c r="O127" s="249"/>
      <c r="P127" s="250"/>
      <c r="Q127" s="247"/>
    </row>
    <row r="128" spans="1:17" s="219" customFormat="1" x14ac:dyDescent="0.2">
      <c r="A128" s="240" t="s">
        <v>3747</v>
      </c>
      <c r="B128" s="251">
        <v>151504</v>
      </c>
      <c r="C128" s="177" t="s">
        <v>3200</v>
      </c>
      <c r="D128" s="216" t="str">
        <f>IF(B128="","",IF(C128="DER-ES",IF(OR(B128&lt;60000,B128&gt;60025),VLOOKUP(B128,DER!$A$1:$E$10998,2,FALSE),VLOOKUP(B128,DER!$A$1:$E$10998,2,FALSE)&amp;" (DMT="&amp;VLOOKUP(B128,DER!$A$1:$E$10998,4,FALSE)&amp;") (XP="&amp;ROUND((N128),2)&amp;"km; XR="&amp;ROUND((O128),2)&amp;"km)"),IF(C128="SINAPI",VLOOKUP(B128,SINAPI!$A$3:$D$10979,2,FALSE),IF(C128="IOPES",VLOOKUP(B128,IOPES!$A$3:$D$10903,2,FALSE),IF(C128="COMP",VLOOKUP(B128,COMP!$A$3:$D$10893,2,FALSE),"")))))</f>
        <v>Cabeçote de alumínio de 1 1/2"</v>
      </c>
      <c r="E128" s="177" t="str">
        <f>IF(B128="","",IF(C128="DER-ES",VLOOKUP(B128,DER!$A$1:$E$10998,3,FALSE),IF(C128="SINAPI",VLOOKUP(B128,SINAPI!$A$1:$D$10979,3,FALSE),IF(C128="IOPES",VLOOKUP(B128,IOPES!$A$1:$D$10903,3,FALSE),IF(C128="COMP",VLOOKUP(B128,COMP!$A$1:$D$10893,3,FALSE))))))</f>
        <v>und</v>
      </c>
      <c r="F128" s="242">
        <f>VLOOKUP(A128,'Memorial de Cálculo'!$A$9:$Q$11385,17,FALSE)</f>
        <v>1</v>
      </c>
      <c r="G128" s="243">
        <f t="shared" si="106"/>
        <v>14.81</v>
      </c>
      <c r="H128" s="243">
        <f t="shared" si="107"/>
        <v>14.81</v>
      </c>
      <c r="I128" s="211"/>
      <c r="J128" s="245">
        <f>IF(B128="","",IF(C128="DER-ES",IF(OR(B128&lt;60000,B128&gt;60025),VLOOKUP(B128,DER!$A$1:$E$10998,4,FALSE),VLOOKUP(B128,DER!$A$1:$H$9998,6,FALSE)*N128+VLOOKUP(B128,DER!$A$1:$H$9998,7,FALSE)*O128)+VLOOKUP(B128,DER!$A$1:$H$9998,8,FALSE),IF(C128="SINAPI",VLOOKUP(B128,SINAPI!$A$1:$E$10979,4,FALSE),IF(C128="IOPES",VLOOKUP(B128,IOPES!$A$1:$D$10903,4,FALSE),IF(C128="COMP",VLOOKUP(B128,COMP!$A$1:$D$10893,4,FALSE))))))</f>
        <v>15.25</v>
      </c>
      <c r="K128" s="246">
        <f>IF(B128="","",IF(C128="DER-ES",IF(OR(B128&lt;60000,B128&gt;60025),DER!$D$2/100,0),IF(C128="SINAPI",SINAPI!$C$2/100,IF(C128="IOPES",IOPES!$A$2/100,IF(C128="COMP",COMP!$C$2/100,"Preencher BDI!")))))</f>
        <v>0.309</v>
      </c>
      <c r="L128" s="247">
        <f t="shared" si="108"/>
        <v>11.650114591291063</v>
      </c>
      <c r="N128" s="249"/>
      <c r="O128" s="249"/>
      <c r="P128" s="250"/>
      <c r="Q128" s="247"/>
    </row>
    <row r="129" spans="1:17" s="219" customFormat="1" x14ac:dyDescent="0.2">
      <c r="A129" s="240" t="s">
        <v>18115</v>
      </c>
      <c r="B129" s="177" t="s">
        <v>3674</v>
      </c>
      <c r="C129" s="177" t="s">
        <v>2924</v>
      </c>
      <c r="D129" s="216" t="str">
        <f>IF(B129="","",IF(C129="DER-ES",IF(OR(B129&lt;60000,B129&gt;60025),VLOOKUP(B129,DER!$A$1:$E$10998,2,FALSE),VLOOKUP(B129,DER!$A$1:$E$10998,2,FALSE)&amp;" (DMT="&amp;VLOOKUP(B129,DER!$A$1:$E$10998,4,FALSE)&amp;") (XP="&amp;ROUND((N129),2)&amp;"km; XR="&amp;ROUND((O129),2)&amp;"km)"),IF(C129="SINAPI",VLOOKUP(B129,SINAPI!$A$3:$D$10979,2,FALSE),IF(C129="IOPES",VLOOKUP(B129,IOPES!$A$3:$D$10903,2,FALSE),IF(C129="COMP",VLOOKUP(B129,COMP!$A$3:$D$10893,2,FALSE),"")))))</f>
        <v>Luva de ferro galvanizado eletrolítico 1 1/2" para eletroduto</v>
      </c>
      <c r="E129" s="177" t="str">
        <f>IF(B129="","",IF(C129="DER-ES",VLOOKUP(B129,DER!$A$1:$E$10998,3,FALSE),IF(C129="SINAPI",VLOOKUP(B129,SINAPI!$A$1:$D$10979,3,FALSE),IF(C129="IOPES",VLOOKUP(B129,IOPES!$A$1:$D$10903,3,FALSE),IF(C129="COMP",VLOOKUP(B129,COMP!$A$1:$D$10893,3,FALSE))))))</f>
        <v>und</v>
      </c>
      <c r="F129" s="242">
        <f>VLOOKUP(A129,'Memorial de Cálculo'!$A$9:$Q$11385,17,FALSE)</f>
        <v>7</v>
      </c>
      <c r="G129" s="243">
        <f t="shared" si="106"/>
        <v>12.1</v>
      </c>
      <c r="H129" s="243">
        <f t="shared" si="107"/>
        <v>84.7</v>
      </c>
      <c r="I129" s="267"/>
      <c r="J129" s="245">
        <f>IF(B129="","",IF(C129="DER-ES",IF(OR(B129&lt;60000,B129&gt;60025),VLOOKUP(B129,DER!$A$1:$E$10998,4,FALSE),VLOOKUP(B129,DER!$A$1:$H$9998,6,FALSE)*N129+VLOOKUP(B129,DER!$A$1:$H$9998,7,FALSE)*O129)+VLOOKUP(B129,DER!$A$1:$H$9998,8,FALSE),IF(C129="SINAPI",VLOOKUP(B129,SINAPI!$A$1:$E$10979,4,FALSE),IF(C129="IOPES",VLOOKUP(B129,IOPES!$A$1:$D$10903,4,FALSE),IF(C129="COMP",VLOOKUP(B129,COMP!$A$1:$D$10893,4,FALSE))))))</f>
        <v>12.1</v>
      </c>
      <c r="K129" s="246">
        <f>IF(B129="","",IF(C129="DER-ES",IF(OR(B129&lt;60000,B129&gt;60025),DER!$D$2/100,0),IF(C129="SINAPI",SINAPI!$C$2/100,IF(C129="IOPES",IOPES!$A$2/100,IF(C129="COMP",COMP!$C$2/100,"Preencher BDI!")))))</f>
        <v>0.2712</v>
      </c>
      <c r="L129" s="247">
        <f t="shared" si="108"/>
        <v>9.5185651353052236</v>
      </c>
      <c r="N129" s="249"/>
      <c r="O129" s="249"/>
      <c r="P129" s="250"/>
      <c r="Q129" s="247"/>
    </row>
    <row r="130" spans="1:17" s="219" customFormat="1" x14ac:dyDescent="0.2">
      <c r="A130" s="240" t="s">
        <v>18116</v>
      </c>
      <c r="B130" s="177" t="s">
        <v>3675</v>
      </c>
      <c r="C130" s="177" t="s">
        <v>2924</v>
      </c>
      <c r="D130" s="216" t="str">
        <f>IF(B130="","",IF(C130="DER-ES",IF(OR(B130&lt;60000,B130&gt;60025),VLOOKUP(B130,DER!$A$1:$E$10998,2,FALSE),VLOOKUP(B130,DER!$A$1:$E$10998,2,FALSE)&amp;" (DMT="&amp;VLOOKUP(B130,DER!$A$1:$E$10998,4,FALSE)&amp;") (XP="&amp;ROUND((N130),2)&amp;"km; XR="&amp;ROUND((O130),2)&amp;"km)"),IF(C130="SINAPI",VLOOKUP(B130,SINAPI!$A$3:$D$10979,2,FALSE),IF(C130="IOPES",VLOOKUP(B130,IOPES!$A$3:$D$10903,2,FALSE),IF(C130="COMP",VLOOKUP(B130,COMP!$A$3:$D$10893,2,FALSE),"")))))</f>
        <v>Niple de PVC 2". (fornecimento e instalação)</v>
      </c>
      <c r="E130" s="177" t="str">
        <f>IF(B130="","",IF(C130="DER-ES",VLOOKUP(B130,DER!$A$1:$E$10998,3,FALSE),IF(C130="SINAPI",VLOOKUP(B130,SINAPI!$A$1:$D$10979,3,FALSE),IF(C130="IOPES",VLOOKUP(B130,IOPES!$A$1:$D$10903,3,FALSE),IF(C130="COMP",VLOOKUP(B130,COMP!$A$1:$D$10893,3,FALSE))))))</f>
        <v>und</v>
      </c>
      <c r="F130" s="242">
        <f>VLOOKUP(A130,'Memorial de Cálculo'!$A$9:$Q$11385,17,FALSE)</f>
        <v>2</v>
      </c>
      <c r="G130" s="243">
        <f t="shared" si="106"/>
        <v>15.58</v>
      </c>
      <c r="H130" s="243">
        <f t="shared" si="107"/>
        <v>31.16</v>
      </c>
      <c r="I130" s="267"/>
      <c r="J130" s="245">
        <f>IF(B130="","",IF(C130="DER-ES",IF(OR(B130&lt;60000,B130&gt;60025),VLOOKUP(B130,DER!$A$1:$E$10998,4,FALSE),VLOOKUP(B130,DER!$A$1:$H$9998,6,FALSE)*N130+VLOOKUP(B130,DER!$A$1:$H$9998,7,FALSE)*O130)+VLOOKUP(B130,DER!$A$1:$H$9998,8,FALSE),IF(C130="SINAPI",VLOOKUP(B130,SINAPI!$A$1:$E$10979,4,FALSE),IF(C130="IOPES",VLOOKUP(B130,IOPES!$A$1:$D$10903,4,FALSE),IF(C130="COMP",VLOOKUP(B130,COMP!$A$1:$D$10893,4,FALSE))))))</f>
        <v>15.58</v>
      </c>
      <c r="K130" s="246">
        <f>IF(B130="","",IF(C130="DER-ES",IF(OR(B130&lt;60000,B130&gt;60025),DER!$D$2/100,0),IF(C130="SINAPI",SINAPI!$C$2/100,IF(C130="IOPES",IOPES!$A$2/100,IF(C130="COMP",COMP!$C$2/100,"Preencher BDI!")))))</f>
        <v>0.2712</v>
      </c>
      <c r="L130" s="247">
        <f t="shared" si="108"/>
        <v>12.256135934550032</v>
      </c>
      <c r="N130" s="249"/>
      <c r="O130" s="249"/>
      <c r="P130" s="250"/>
      <c r="Q130" s="247"/>
    </row>
    <row r="131" spans="1:17" s="219" customFormat="1" x14ac:dyDescent="0.2">
      <c r="A131" s="240"/>
      <c r="B131" s="177"/>
      <c r="C131" s="177"/>
      <c r="D131" s="216"/>
      <c r="E131" s="177"/>
      <c r="F131" s="242"/>
      <c r="G131" s="243"/>
      <c r="H131" s="243"/>
      <c r="I131" s="211"/>
      <c r="J131" s="245" t="str">
        <f>IF(B131="","",IF(C131="DER-ES",IF(OR(B131&lt;60000,B131&gt;60025),VLOOKUP(B131,DER!$A$1:$E$10998,4,FALSE),VLOOKUP(B131,DER!$A$1:$H$9998,6,FALSE)*N131+VLOOKUP(B131,DER!$A$1:$H$9998,7,FALSE)*O131)+VLOOKUP(B131,DER!$A$1:$H$9998,8,FALSE),IF(C131="SINAPI",VLOOKUP(B131,SINAPI!$A$1:$E$10979,4,FALSE),IF(C131="IOPES",VLOOKUP(B131,IOPES!$A$1:$D$10903,4,FALSE),IF(C131="COMP",VLOOKUP(B131,COMP!$A$1:$D$10893,4,FALSE))))))</f>
        <v/>
      </c>
      <c r="K131" s="246" t="str">
        <f>IF(B131="","",IF(C131="DER-ES",IF(OR(B131&lt;60000,B131&gt;60025),DER!$D$2/100,0),IF(C131="SINAPI",SINAPI!$C$2/100,IF(C131="IOPES",IOPES!$A$2/100,IF(C131="COMP",COMP!$C$2/100,"Preencher BDI!")))))</f>
        <v/>
      </c>
      <c r="L131" s="247"/>
      <c r="N131" s="249"/>
      <c r="O131" s="249"/>
      <c r="P131" s="250"/>
      <c r="Q131" s="247"/>
    </row>
    <row r="132" spans="1:17" s="219" customFormat="1" x14ac:dyDescent="0.2">
      <c r="A132" s="385" t="s">
        <v>3748</v>
      </c>
      <c r="B132" s="385"/>
      <c r="C132" s="386"/>
      <c r="D132" s="387" t="s">
        <v>3671</v>
      </c>
      <c r="E132" s="386"/>
      <c r="F132" s="388"/>
      <c r="G132" s="389"/>
      <c r="H132" s="390"/>
      <c r="I132" s="267"/>
      <c r="J132" s="245" t="str">
        <f>IF(B132="","",IF(C132="DER-ES",IF(OR(B132&lt;60000,B132&gt;60025),VLOOKUP(B132,DER!$A$1:$E$10998,4,FALSE),VLOOKUP(B132,DER!$A$1:$H$9998,6,FALSE)*N132+VLOOKUP(B132,DER!$A$1:$H$9998,7,FALSE)*O132)+VLOOKUP(B132,DER!$A$1:$H$9998,8,FALSE),IF(C132="SINAPI",VLOOKUP(B132,SINAPI!$A$1:$E$10979,4,FALSE),IF(C132="IOPES",VLOOKUP(B132,IOPES!$A$1:$D$10903,4,FALSE),IF(C132="COMP",VLOOKUP(B132,COMP!$A$1:$D$10893,4,FALSE))))))</f>
        <v/>
      </c>
      <c r="K132" s="246" t="str">
        <f>IF(B132="","",IF(C132="DER-ES",IF(OR(B132&lt;60000,B132&gt;60025),DER!$D$2/100,0),IF(C132="SINAPI",SINAPI!$C$2/100,IF(C132="IOPES",IOPES!$A$2/100,IF(C132="COMP",COMP!$C$2/100,"Preencher BDI!")))))</f>
        <v/>
      </c>
      <c r="L132" s="247" t="str">
        <f t="shared" ref="L132:L134" si="109">IF(J132="","",(J132/(1+K132)))</f>
        <v/>
      </c>
      <c r="M132" s="258"/>
      <c r="N132" s="249"/>
      <c r="O132" s="249"/>
      <c r="P132" s="250"/>
      <c r="Q132" s="247"/>
    </row>
    <row r="133" spans="1:17" s="219" customFormat="1" ht="38.25" x14ac:dyDescent="0.2">
      <c r="A133" s="240" t="s">
        <v>3749</v>
      </c>
      <c r="B133" s="251">
        <v>150614</v>
      </c>
      <c r="C133" s="177" t="s">
        <v>3200</v>
      </c>
      <c r="D133" s="216" t="str">
        <f>IF(B133="","",IF(C133="DER-ES",IF(OR(B133&lt;60000,B133&gt;60025),VLOOKUP(B133,DER!$A$1:$E$10998,2,FALSE),VLOOKUP(B133,DER!$A$1:$E$10998,2,FALSE)&amp;" (DMT="&amp;VLOOKUP(B133,DER!$A$1:$E$10998,4,FALSE)&amp;") (XP="&amp;ROUND((N133),2)&amp;"km; XR="&amp;ROUND((O133),2)&amp;"km)"),IF(C133="SINAPI",VLOOKUP(B133,SINAPI!$A$3:$D$10979,2,FALSE),IF(C133="IOPES",VLOOKUP(B133,IOPES!$A$3:$D$10903,2,FALSE),IF(C133="COMP",VLOOKUP(B133,COMP!$A$3:$D$10893,2,FALSE),"")))))</f>
        <v>Caixa de passagem de alvenaria de blocos de concreto 9x19x39cm, dimensões de 30x30x50cm, com revestimento interno em chapisco e reboco, tampa de concreto esp.5cm e lastro de brita 5 cm</v>
      </c>
      <c r="E133" s="177" t="str">
        <f>IF(B133="","",IF(C133="DER-ES",VLOOKUP(B133,DER!$A$1:$E$10998,3,FALSE),IF(C133="SINAPI",VLOOKUP(B133,SINAPI!$A$1:$D$10979,3,FALSE),IF(C133="IOPES",VLOOKUP(B133,IOPES!$A$1:$D$10903,3,FALSE),IF(C133="COMP",VLOOKUP(B133,COMP!$A$1:$D$10893,3,FALSE))))))</f>
        <v>und</v>
      </c>
      <c r="F133" s="242">
        <f>VLOOKUP(A133,'Memorial de Cálculo'!$A$9:$Q$11385,17,FALSE)</f>
        <v>24</v>
      </c>
      <c r="G133" s="243">
        <f t="shared" si="106"/>
        <v>109.63</v>
      </c>
      <c r="H133" s="243">
        <f t="shared" si="107"/>
        <v>2631.12</v>
      </c>
      <c r="I133" s="211"/>
      <c r="J133" s="245">
        <f>IF(B133="","",IF(C133="DER-ES",IF(OR(B133&lt;60000,B133&gt;60025),VLOOKUP(B133,DER!$A$1:$E$10998,4,FALSE),VLOOKUP(B133,DER!$A$1:$H$9998,6,FALSE)*N133+VLOOKUP(B133,DER!$A$1:$H$9998,7,FALSE)*O133)+VLOOKUP(B133,DER!$A$1:$H$9998,8,FALSE),IF(C133="SINAPI",VLOOKUP(B133,SINAPI!$A$1:$E$10979,4,FALSE),IF(C133="IOPES",VLOOKUP(B133,IOPES!$A$1:$D$10903,4,FALSE),IF(C133="COMP",VLOOKUP(B133,COMP!$A$1:$D$10893,4,FALSE))))))</f>
        <v>112.89</v>
      </c>
      <c r="K133" s="246">
        <f>IF(B133="","",IF(C133="DER-ES",IF(OR(B133&lt;60000,B133&gt;60025),DER!$D$2/100,0),IF(C133="SINAPI",SINAPI!$C$2/100,IF(C133="IOPES",IOPES!$A$2/100,IF(C133="COMP",COMP!$C$2/100,"Preencher BDI!")))))</f>
        <v>0.309</v>
      </c>
      <c r="L133" s="247">
        <f t="shared" si="109"/>
        <v>86.241405653170361</v>
      </c>
      <c r="N133" s="249"/>
      <c r="O133" s="249"/>
      <c r="P133" s="250"/>
      <c r="Q133" s="247"/>
    </row>
    <row r="134" spans="1:17" s="219" customFormat="1" ht="38.25" x14ac:dyDescent="0.2">
      <c r="A134" s="240" t="s">
        <v>3750</v>
      </c>
      <c r="B134" s="177" t="s">
        <v>3676</v>
      </c>
      <c r="C134" s="177" t="s">
        <v>2924</v>
      </c>
      <c r="D134" s="216" t="str">
        <f>IF(B134="","",IF(C134="DER-ES",IF(OR(B134&lt;60000,B134&gt;60025),VLOOKUP(B134,DER!$A$1:$E$10998,2,FALSE),VLOOKUP(B134,DER!$A$1:$E$10998,2,FALSE)&amp;" (DMT="&amp;VLOOKUP(B134,DER!$A$1:$E$10998,4,FALSE)&amp;") (XP="&amp;ROUND((N134),2)&amp;"km; XR="&amp;ROUND((O134),2)&amp;"km)"),IF(C134="SINAPI",VLOOKUP(B134,SINAPI!$A$3:$D$10979,2,FALSE),IF(C134="IOPES",VLOOKUP(B134,IOPES!$A$3:$D$10903,2,FALSE),IF(C134="COMP",VLOOKUP(B134,COMP!$A$3:$D$10893,2,FALSE),"")))))</f>
        <v>Quadro de comando em aço inox dimensões mínimas 750x600x300mm completo com placa de montagem, disjuntores, contator , trilho, canaleta de pvc e barras de cobre conforme detalhe em projeto (fornecimento e instalação)</v>
      </c>
      <c r="E134" s="177" t="str">
        <f>IF(B134="","",IF(C134="DER-ES",VLOOKUP(B134,DER!$A$1:$E$10998,3,FALSE),IF(C134="SINAPI",VLOOKUP(B134,SINAPI!$A$1:$D$10979,3,FALSE),IF(C134="IOPES",VLOOKUP(B134,IOPES!$A$1:$D$10903,3,FALSE),IF(C134="COMP",VLOOKUP(B134,COMP!$A$1:$D$10893,3,FALSE))))))</f>
        <v>cj</v>
      </c>
      <c r="F134" s="242">
        <f>VLOOKUP(A134,'Memorial de Cálculo'!$A$9:$Q$11385,17,FALSE)</f>
        <v>1</v>
      </c>
      <c r="G134" s="243">
        <f t="shared" si="106"/>
        <v>2383.4</v>
      </c>
      <c r="H134" s="243">
        <f t="shared" si="107"/>
        <v>2383.4</v>
      </c>
      <c r="I134" s="267"/>
      <c r="J134" s="245">
        <f>IF(B134="","",IF(C134="DER-ES",IF(OR(B134&lt;60000,B134&gt;60025),VLOOKUP(B134,DER!$A$1:$E$10998,4,FALSE),VLOOKUP(B134,DER!$A$1:$H$9998,6,FALSE)*N134+VLOOKUP(B134,DER!$A$1:$H$9998,7,FALSE)*O134)+VLOOKUP(B134,DER!$A$1:$H$9998,8,FALSE),IF(C134="SINAPI",VLOOKUP(B134,SINAPI!$A$1:$E$10979,4,FALSE),IF(C134="IOPES",VLOOKUP(B134,IOPES!$A$1:$D$10903,4,FALSE),IF(C134="COMP",VLOOKUP(B134,COMP!$A$1:$D$10893,4,FALSE))))))</f>
        <v>2383.4</v>
      </c>
      <c r="K134" s="246">
        <f>IF(B134="","",IF(C134="DER-ES",IF(OR(B134&lt;60000,B134&gt;60025),DER!$D$2/100,0),IF(C134="SINAPI",SINAPI!$C$2/100,IF(C134="IOPES",IOPES!$A$2/100,IF(C134="COMP",COMP!$C$2/100,"Preencher BDI!")))))</f>
        <v>0.2712</v>
      </c>
      <c r="L134" s="247">
        <f t="shared" si="109"/>
        <v>1874.9213341724358</v>
      </c>
      <c r="N134" s="249"/>
      <c r="O134" s="249"/>
      <c r="P134" s="250"/>
      <c r="Q134" s="247"/>
    </row>
    <row r="135" spans="1:17" s="219" customFormat="1" ht="25.5" x14ac:dyDescent="0.2">
      <c r="A135" s="240" t="s">
        <v>3751</v>
      </c>
      <c r="B135" s="177" t="s">
        <v>3677</v>
      </c>
      <c r="C135" s="177" t="s">
        <v>2924</v>
      </c>
      <c r="D135" s="216" t="str">
        <f>IF(B135="","",IF(C135="DER-ES",IF(OR(B135&lt;60000,B135&gt;60025),VLOOKUP(B135,DER!$A$1:$E$10998,2,FALSE),VLOOKUP(B135,DER!$A$1:$E$10998,2,FALSE)&amp;" (DMT="&amp;VLOOKUP(B135,DER!$A$1:$E$10998,4,FALSE)&amp;") (XP="&amp;ROUND((N135),2)&amp;"km; XR="&amp;ROUND((O135),2)&amp;"km)"),IF(C135="SINAPI",VLOOKUP(B135,SINAPI!$A$3:$D$10979,2,FALSE),IF(C135="IOPES",VLOOKUP(B135,IOPES!$A$3:$D$10903,2,FALSE),IF(C135="COMP",VLOOKUP(B135,COMP!$A$3:$D$10893,2,FALSE),"")))))</f>
        <v>Caixa para medidor polifásico carga até 41000W inclusive caixa para disjuntor polifásico até 100A</v>
      </c>
      <c r="E135" s="177" t="str">
        <f>IF(B135="","",IF(C135="DER-ES",VLOOKUP(B135,DER!$A$1:$E$10998,3,FALSE),IF(C135="SINAPI",VLOOKUP(B135,SINAPI!$A$1:$D$10979,3,FALSE),IF(C135="IOPES",VLOOKUP(B135,IOPES!$A$1:$D$10903,3,FALSE),IF(C135="COMP",VLOOKUP(B135,COMP!$A$1:$D$10893,3,FALSE))))))</f>
        <v>und</v>
      </c>
      <c r="F135" s="242">
        <f>VLOOKUP(A135,'Memorial de Cálculo'!$A$9:$Q$11385,17,FALSE)</f>
        <v>1</v>
      </c>
      <c r="G135" s="243">
        <f t="shared" ref="G135:G143" si="110">ROUND(L135*(1+F$5),2)</f>
        <v>152.36000000000001</v>
      </c>
      <c r="H135" s="243">
        <f t="shared" ref="H135:H143" si="111">+TRUNC(F135*G135,2)</f>
        <v>152.36000000000001</v>
      </c>
      <c r="I135" s="267"/>
      <c r="J135" s="245">
        <f>IF(B135="","",IF(C135="DER-ES",IF(OR(B135&lt;60000,B135&gt;60025),VLOOKUP(B135,DER!$A$1:$E$10998,4,FALSE),VLOOKUP(B135,DER!$A$1:$H$9998,6,FALSE)*N135+VLOOKUP(B135,DER!$A$1:$H$9998,7,FALSE)*O135)+VLOOKUP(B135,DER!$A$1:$H$9998,8,FALSE),IF(C135="SINAPI",VLOOKUP(B135,SINAPI!$A$1:$E$10979,4,FALSE),IF(C135="IOPES",VLOOKUP(B135,IOPES!$A$1:$D$10903,4,FALSE),IF(C135="COMP",VLOOKUP(B135,COMP!$A$1:$D$10893,4,FALSE))))))</f>
        <v>152.36000000000001</v>
      </c>
      <c r="K135" s="246">
        <f>IF(B135="","",IF(C135="DER-ES",IF(OR(B135&lt;60000,B135&gt;60025),DER!$D$2/100,0),IF(C135="SINAPI",SINAPI!$C$2/100,IF(C135="IOPES",IOPES!$A$2/100,IF(C135="COMP",COMP!$C$2/100,"Preencher BDI!")))))</f>
        <v>0.2712</v>
      </c>
      <c r="L135" s="247">
        <f t="shared" ref="L135:L139" si="112">IF(J135="","",(J135/(1+K135)))</f>
        <v>119.85525487728133</v>
      </c>
      <c r="N135" s="249"/>
      <c r="O135" s="249"/>
      <c r="P135" s="250"/>
      <c r="Q135" s="247"/>
    </row>
    <row r="136" spans="1:17" s="219" customFormat="1" ht="25.5" x14ac:dyDescent="0.2">
      <c r="A136" s="240" t="s">
        <v>18117</v>
      </c>
      <c r="B136" s="177">
        <v>93663</v>
      </c>
      <c r="C136" s="177" t="s">
        <v>2886</v>
      </c>
      <c r="D136" s="216" t="str">
        <f>IF(B136="","",IF(C136="DER-ES",IF(OR(B136&lt;60000,B136&gt;60025),VLOOKUP(B136,DER!$A$1:$E$10998,2,FALSE),VLOOKUP(B136,DER!$A$1:$E$10998,2,FALSE)&amp;" (DMT="&amp;VLOOKUP(B136,DER!$A$1:$E$10998,4,FALSE)&amp;") (XP="&amp;ROUND((N136),2)&amp;"km; XR="&amp;ROUND((O136),2)&amp;"km)"),IF(C136="SINAPI",VLOOKUP(B136,SINAPI!$A$3:$D$10979,2,FALSE),IF(C136="IOPES",VLOOKUP(B136,IOPES!$A$3:$D$10903,2,FALSE),IF(C136="COMP",VLOOKUP(B136,COMP!$A$3:$D$10893,2,FALSE),"")))))</f>
        <v>DISJUNTOR BIPOLAR TIPO DIN, CORRENTE NOMINAL DE 25A - FORNECIMENTO E INSTALAÇÃO. AF_04/2016</v>
      </c>
      <c r="E136" s="177" t="str">
        <f>IF(B136="","",IF(C136="DER-ES",VLOOKUP(B136,DER!$A$1:$E$10998,3,FALSE),IF(C136="SINAPI",VLOOKUP(B136,SINAPI!$A$1:$D$10979,3,FALSE),IF(C136="IOPES",VLOOKUP(B136,IOPES!$A$1:$D$10903,3,FALSE),IF(C136="COMP",VLOOKUP(B136,COMP!$A$1:$D$10893,3,FALSE))))))</f>
        <v>UN</v>
      </c>
      <c r="F136" s="242">
        <f>VLOOKUP(A136,'Memorial de Cálculo'!$A$9:$Q$11385,17,FALSE)</f>
        <v>6</v>
      </c>
      <c r="G136" s="243">
        <f t="shared" si="110"/>
        <v>70.72</v>
      </c>
      <c r="H136" s="243">
        <f t="shared" si="111"/>
        <v>424.32</v>
      </c>
      <c r="I136" s="244"/>
      <c r="J136" s="245">
        <f>IF(B136="","",IF(C136="DER-ES",IF(OR(B136&lt;60000,B136&gt;60025),VLOOKUP(B136,DER!$A$1:$E$10998,4,FALSE),VLOOKUP(B136,DER!$A$1:$H$9998,6,FALSE)*N136+VLOOKUP(B136,DER!$A$1:$H$9998,7,FALSE)*O136)+VLOOKUP(B136,DER!$A$1:$H$9998,8,FALSE),IF(C136="SINAPI",VLOOKUP(B136,SINAPI!$A$1:$E$10979,4,FALSE),IF(C136="IOPES",VLOOKUP(B136,IOPES!$A$1:$D$10903,4,FALSE),IF(C136="COMP",VLOOKUP(B136,COMP!$A$1:$D$10893,4,FALSE))))))</f>
        <v>55.63</v>
      </c>
      <c r="K136" s="246">
        <f>IF(B136="","",IF(C136="DER-ES",IF(OR(B136&lt;60000,B136&gt;60025),DER!$D$2/100,0),IF(C136="SINAPI",SINAPI!$C$2/100,IF(C136="IOPES",IOPES!$A$2/100,IF(C136="COMP",COMP!$C$2/100,"Preencher BDI!")))))</f>
        <v>0</v>
      </c>
      <c r="L136" s="247">
        <f t="shared" si="112"/>
        <v>55.63</v>
      </c>
      <c r="N136" s="249"/>
      <c r="O136" s="249"/>
      <c r="P136" s="250"/>
      <c r="Q136" s="247"/>
    </row>
    <row r="137" spans="1:17" s="219" customFormat="1" ht="25.5" x14ac:dyDescent="0.2">
      <c r="A137" s="240" t="s">
        <v>18118</v>
      </c>
      <c r="B137" s="177">
        <v>93657</v>
      </c>
      <c r="C137" s="177" t="s">
        <v>2886</v>
      </c>
      <c r="D137" s="216" t="str">
        <f>IF(B137="","",IF(C137="DER-ES",IF(OR(B137&lt;60000,B137&gt;60025),VLOOKUP(B137,DER!$A$1:$E$10998,2,FALSE),VLOOKUP(B137,DER!$A$1:$E$10998,2,FALSE)&amp;" (DMT="&amp;VLOOKUP(B137,DER!$A$1:$E$10998,4,FALSE)&amp;") (XP="&amp;ROUND((N137),2)&amp;"km; XR="&amp;ROUND((O137),2)&amp;"km)"),IF(C137="SINAPI",VLOOKUP(B137,SINAPI!$A$3:$D$10979,2,FALSE),IF(C137="IOPES",VLOOKUP(B137,IOPES!$A$3:$D$10903,2,FALSE),IF(C137="COMP",VLOOKUP(B137,COMP!$A$3:$D$10893,2,FALSE),"")))))</f>
        <v>DISJUNTOR MONOPOLAR TIPO DIN, CORRENTE NOMINAL DE 32A - FORNECIMENTO E INSTALAÇÃO. AF_04/2016</v>
      </c>
      <c r="E137" s="177" t="str">
        <f>IF(B137="","",IF(C137="DER-ES",VLOOKUP(B137,DER!$A$1:$E$10998,3,FALSE),IF(C137="SINAPI",VLOOKUP(B137,SINAPI!$A$1:$D$10979,3,FALSE),IF(C137="IOPES",VLOOKUP(B137,IOPES!$A$1:$D$10903,3,FALSE),IF(C137="COMP",VLOOKUP(B137,COMP!$A$1:$D$10893,3,FALSE))))))</f>
        <v>UN</v>
      </c>
      <c r="F137" s="242">
        <f>VLOOKUP(A137,'Memorial de Cálculo'!$A$9:$Q$11385,17,FALSE)</f>
        <v>2</v>
      </c>
      <c r="G137" s="243">
        <f t="shared" ref="G137" si="113">ROUND(L137*(1+F$5),2)</f>
        <v>15.95</v>
      </c>
      <c r="H137" s="243">
        <f t="shared" ref="H137" si="114">+TRUNC(F137*G137,2)</f>
        <v>31.9</v>
      </c>
      <c r="I137" s="244"/>
      <c r="J137" s="245">
        <f>IF(B137="","",IF(C137="DER-ES",IF(OR(B137&lt;60000,B137&gt;60025),VLOOKUP(B137,DER!$A$1:$E$10998,4,FALSE),VLOOKUP(B137,DER!$A$1:$H$9998,6,FALSE)*N137+VLOOKUP(B137,DER!$A$1:$H$9998,7,FALSE)*O137)+VLOOKUP(B137,DER!$A$1:$H$9998,8,FALSE),IF(C137="SINAPI",VLOOKUP(B137,SINAPI!$A$1:$E$10979,4,FALSE),IF(C137="IOPES",VLOOKUP(B137,IOPES!$A$1:$D$10903,4,FALSE),IF(C137="COMP",VLOOKUP(B137,COMP!$A$1:$D$10893,4,FALSE))))))</f>
        <v>12.55</v>
      </c>
      <c r="K137" s="246">
        <f>IF(B137="","",IF(C137="DER-ES",IF(OR(B137&lt;60000,B137&gt;60025),DER!$D$2/100,0),IF(C137="SINAPI",SINAPI!$C$2/100,IF(C137="IOPES",IOPES!$A$2/100,IF(C137="COMP",COMP!$C$2/100,"Preencher BDI!")))))</f>
        <v>0</v>
      </c>
      <c r="L137" s="247">
        <f t="shared" ref="L137" si="115">IF(J137="","",(J137/(1+K137)))</f>
        <v>12.55</v>
      </c>
      <c r="N137" s="249"/>
      <c r="O137" s="249"/>
      <c r="P137" s="250"/>
      <c r="Q137" s="247"/>
    </row>
    <row r="138" spans="1:17" s="219" customFormat="1" ht="25.5" x14ac:dyDescent="0.2">
      <c r="A138" s="240" t="s">
        <v>18119</v>
      </c>
      <c r="B138" s="177">
        <v>93673</v>
      </c>
      <c r="C138" s="177" t="s">
        <v>2886</v>
      </c>
      <c r="D138" s="216" t="str">
        <f>IF(B138="","",IF(C138="DER-ES",IF(OR(B138&lt;60000,B138&gt;60025),VLOOKUP(B138,DER!$A$1:$E$10998,2,FALSE),VLOOKUP(B138,DER!$A$1:$E$10998,2,FALSE)&amp;" (DMT="&amp;VLOOKUP(B138,DER!$A$1:$E$10998,4,FALSE)&amp;") (XP="&amp;ROUND((N138),2)&amp;"km; XR="&amp;ROUND((O138),2)&amp;"km)"),IF(C138="SINAPI",VLOOKUP(B138,SINAPI!$A$3:$D$10979,2,FALSE),IF(C138="IOPES",VLOOKUP(B138,IOPES!$A$3:$D$10903,2,FALSE),IF(C138="COMP",VLOOKUP(B138,COMP!$A$3:$D$10893,2,FALSE),"")))))</f>
        <v>DISJUNTOR TRIPOLAR TIPO DIN, CORRENTE NOMINAL DE 50A - FORNECIMENTO E INSTALAÇÃO. AF_04/2016</v>
      </c>
      <c r="E138" s="177" t="str">
        <f>IF(B138="","",IF(C138="DER-ES",VLOOKUP(B138,DER!$A$1:$E$10998,3,FALSE),IF(C138="SINAPI",VLOOKUP(B138,SINAPI!$A$1:$D$10979,3,FALSE),IF(C138="IOPES",VLOOKUP(B138,IOPES!$A$1:$D$10903,3,FALSE),IF(C138="COMP",VLOOKUP(B138,COMP!$A$1:$D$10893,3,FALSE))))))</f>
        <v>UN</v>
      </c>
      <c r="F138" s="242">
        <f>VLOOKUP(A138,'Memorial de Cálculo'!$A$9:$Q$11385,17,FALSE)</f>
        <v>1</v>
      </c>
      <c r="G138" s="243">
        <f t="shared" si="110"/>
        <v>106.26</v>
      </c>
      <c r="H138" s="243">
        <f t="shared" si="111"/>
        <v>106.26</v>
      </c>
      <c r="I138" s="244"/>
      <c r="J138" s="245">
        <f>IF(B138="","",IF(C138="DER-ES",IF(OR(B138&lt;60000,B138&gt;60025),VLOOKUP(B138,DER!$A$1:$E$10998,4,FALSE),VLOOKUP(B138,DER!$A$1:$H$9998,6,FALSE)*N138+VLOOKUP(B138,DER!$A$1:$H$9998,7,FALSE)*O138)+VLOOKUP(B138,DER!$A$1:$H$9998,8,FALSE),IF(C138="SINAPI",VLOOKUP(B138,SINAPI!$A$1:$E$10979,4,FALSE),IF(C138="IOPES",VLOOKUP(B138,IOPES!$A$1:$D$10903,4,FALSE),IF(C138="COMP",VLOOKUP(B138,COMP!$A$1:$D$10893,4,FALSE))))))</f>
        <v>83.59</v>
      </c>
      <c r="K138" s="246">
        <f>IF(B138="","",IF(C138="DER-ES",IF(OR(B138&lt;60000,B138&gt;60025),DER!$D$2/100,0),IF(C138="SINAPI",SINAPI!$C$2/100,IF(C138="IOPES",IOPES!$A$2/100,IF(C138="COMP",COMP!$C$2/100,"Preencher BDI!")))))</f>
        <v>0</v>
      </c>
      <c r="L138" s="247">
        <f t="shared" si="112"/>
        <v>83.59</v>
      </c>
      <c r="N138" s="249"/>
      <c r="O138" s="249"/>
      <c r="P138" s="250"/>
      <c r="Q138" s="247"/>
    </row>
    <row r="139" spans="1:17" s="219" customFormat="1" ht="25.5" x14ac:dyDescent="0.2">
      <c r="A139" s="240" t="s">
        <v>18120</v>
      </c>
      <c r="B139" s="251">
        <v>151331</v>
      </c>
      <c r="C139" s="177" t="s">
        <v>3200</v>
      </c>
      <c r="D139" s="216" t="str">
        <f>IF(B139="","",IF(C139="DER-ES",IF(OR(B139&lt;60000,B139&gt;60025),VLOOKUP(B139,DER!$A$1:$E$10998,2,FALSE),VLOOKUP(B139,DER!$A$1:$E$10998,2,FALSE)&amp;" (DMT="&amp;VLOOKUP(B139,DER!$A$1:$E$10998,4,FALSE)&amp;") (XP="&amp;ROUND((N139),2)&amp;"km; XR="&amp;ROUND((O139),2)&amp;"km)"),IF(C139="SINAPI",VLOOKUP(B139,SINAPI!$A$3:$D$10979,2,FALSE),IF(C139="IOPES",VLOOKUP(B139,IOPES!$A$3:$D$10903,2,FALSE),IF(C139="COMP",VLOOKUP(B139,COMP!$A$3:$D$10893,2,FALSE),"")))))</f>
        <v>Mini-Disjuntor tripolar 80 A, curva C - 15KA 240VCA (NBR IEC 60947-2), Ref. Siemens, GE, Schneider ou equivalente</v>
      </c>
      <c r="E139" s="177" t="str">
        <f>IF(B139="","",IF(C139="DER-ES",VLOOKUP(B139,DER!$A$1:$E$10998,3,FALSE),IF(C139="SINAPI",VLOOKUP(B139,SINAPI!$A$1:$D$10979,3,FALSE),IF(C139="IOPES",VLOOKUP(B139,IOPES!$A$1:$D$10903,3,FALSE),IF(C139="COMP",VLOOKUP(B139,COMP!$A$1:$D$10893,3,FALSE))))))</f>
        <v>und</v>
      </c>
      <c r="F139" s="242">
        <f>VLOOKUP(A139,'Memorial de Cálculo'!$A$9:$Q$11385,17,FALSE)</f>
        <v>1</v>
      </c>
      <c r="G139" s="243">
        <f t="shared" si="110"/>
        <v>151.06</v>
      </c>
      <c r="H139" s="243">
        <f t="shared" si="111"/>
        <v>151.06</v>
      </c>
      <c r="I139" s="211"/>
      <c r="J139" s="245">
        <f>IF(B139="","",IF(C139="DER-ES",IF(OR(B139&lt;60000,B139&gt;60025),VLOOKUP(B139,DER!$A$1:$E$10998,4,FALSE),VLOOKUP(B139,DER!$A$1:$H$9998,6,FALSE)*N139+VLOOKUP(B139,DER!$A$1:$H$9998,7,FALSE)*O139)+VLOOKUP(B139,DER!$A$1:$H$9998,8,FALSE),IF(C139="SINAPI",VLOOKUP(B139,SINAPI!$A$1:$E$10979,4,FALSE),IF(C139="IOPES",VLOOKUP(B139,IOPES!$A$1:$D$10903,4,FALSE),IF(C139="COMP",VLOOKUP(B139,COMP!$A$1:$D$10893,4,FALSE))))))</f>
        <v>155.55000000000001</v>
      </c>
      <c r="K139" s="246">
        <f>IF(B139="","",IF(C139="DER-ES",IF(OR(B139&lt;60000,B139&gt;60025),DER!$D$2/100,0),IF(C139="SINAPI",SINAPI!$C$2/100,IF(C139="IOPES",IOPES!$A$2/100,IF(C139="COMP",COMP!$C$2/100,"Preencher BDI!")))))</f>
        <v>0.309</v>
      </c>
      <c r="L139" s="247">
        <f t="shared" si="112"/>
        <v>118.83116883116884</v>
      </c>
      <c r="N139" s="249"/>
      <c r="O139" s="249"/>
      <c r="P139" s="250"/>
      <c r="Q139" s="247"/>
    </row>
    <row r="140" spans="1:17" s="219" customFormat="1" x14ac:dyDescent="0.2">
      <c r="A140" s="240"/>
      <c r="B140" s="177"/>
      <c r="C140" s="177"/>
      <c r="D140" s="216"/>
      <c r="E140" s="177"/>
      <c r="F140" s="242"/>
      <c r="G140" s="243"/>
      <c r="H140" s="243"/>
      <c r="I140" s="211"/>
      <c r="J140" s="245" t="str">
        <f>IF(B140="","",IF(C140="DER-ES",IF(OR(B140&lt;60000,B140&gt;60025),VLOOKUP(B140,DER!$A$1:$E$10998,4,FALSE),VLOOKUP(B140,DER!$A$1:$H$9998,6,FALSE)*N140+VLOOKUP(B140,DER!$A$1:$H$9998,7,FALSE)*O140)+VLOOKUP(B140,DER!$A$1:$H$9998,8,FALSE),IF(C140="SINAPI",VLOOKUP(B140,SINAPI!$A$1:$E$10979,4,FALSE),IF(C140="IOPES",VLOOKUP(B140,IOPES!$A$1:$D$10903,4,FALSE),IF(C140="COMP",VLOOKUP(B140,COMP!$A$1:$D$10893,4,FALSE))))))</f>
        <v/>
      </c>
      <c r="K140" s="246" t="str">
        <f>IF(B140="","",IF(C140="DER-ES",IF(OR(B140&lt;60000,B140&gt;60025),DER!$D$2/100,0),IF(C140="SINAPI",SINAPI!$C$2/100,IF(C140="IOPES",IOPES!$A$2/100,IF(C140="COMP",COMP!$C$2/100,"Preencher BDI!")))))</f>
        <v/>
      </c>
      <c r="L140" s="247"/>
      <c r="N140" s="249"/>
      <c r="O140" s="249"/>
      <c r="P140" s="250"/>
      <c r="Q140" s="247"/>
    </row>
    <row r="141" spans="1:17" s="219" customFormat="1" x14ac:dyDescent="0.2">
      <c r="A141" s="385" t="s">
        <v>3752</v>
      </c>
      <c r="B141" s="385"/>
      <c r="C141" s="386"/>
      <c r="D141" s="387" t="s">
        <v>2606</v>
      </c>
      <c r="E141" s="386"/>
      <c r="F141" s="388"/>
      <c r="G141" s="389"/>
      <c r="H141" s="390"/>
      <c r="I141" s="267"/>
      <c r="J141" s="245" t="str">
        <f>IF(B141="","",IF(C141="DER-ES",IF(OR(B141&lt;60000,B141&gt;60025),VLOOKUP(B141,DER!$A$1:$E$10998,4,FALSE),VLOOKUP(B141,DER!$A$1:$H$9998,6,FALSE)*N141+VLOOKUP(B141,DER!$A$1:$H$9998,7,FALSE)*O141)+VLOOKUP(B141,DER!$A$1:$H$9998,8,FALSE),IF(C141="SINAPI",VLOOKUP(B141,SINAPI!$A$1:$E$10979,4,FALSE),IF(C141="IOPES",VLOOKUP(B141,IOPES!$A$1:$D$10903,4,FALSE),IF(C141="COMP",VLOOKUP(B141,COMP!$A$1:$D$10893,4,FALSE))))))</f>
        <v/>
      </c>
      <c r="K141" s="246" t="str">
        <f>IF(B141="","",IF(C141="DER-ES",IF(OR(B141&lt;60000,B141&gt;60025),DER!$D$2/100,0),IF(C141="SINAPI",SINAPI!$C$2/100,IF(C141="IOPES",IOPES!$A$2/100,IF(C141="COMP",COMP!$C$2/100,"Preencher BDI!")))))</f>
        <v/>
      </c>
      <c r="L141" s="247" t="str">
        <f t="shared" ref="L141:L143" si="116">IF(J141="","",(J141/(1+K141)))</f>
        <v/>
      </c>
      <c r="M141" s="258"/>
      <c r="N141" s="249"/>
      <c r="O141" s="249"/>
      <c r="P141" s="250"/>
      <c r="Q141" s="247"/>
    </row>
    <row r="142" spans="1:17" s="219" customFormat="1" x14ac:dyDescent="0.2">
      <c r="A142" s="240" t="s">
        <v>3753</v>
      </c>
      <c r="B142" s="177" t="s">
        <v>3678</v>
      </c>
      <c r="C142" s="177" t="s">
        <v>2924</v>
      </c>
      <c r="D142" s="216" t="str">
        <f>IF(B142="","",IF(C142="DER-ES",IF(OR(B142&lt;60000,B142&gt;60025),VLOOKUP(B142,DER!$A$1:$E$10998,2,FALSE),VLOOKUP(B142,DER!$A$1:$E$10998,2,FALSE)&amp;" (DMT="&amp;VLOOKUP(B142,DER!$A$1:$E$10998,4,FALSE)&amp;") (XP="&amp;ROUND((N142),2)&amp;"km; XR="&amp;ROUND((O142),2)&amp;"km)"),IF(C142="SINAPI",VLOOKUP(B142,SINAPI!$A$3:$D$10979,2,FALSE),IF(C142="IOPES",VLOOKUP(B142,IOPES!$A$3:$D$10903,2,FALSE),IF(C142="COMP",VLOOKUP(B142,COMP!$A$3:$D$10893,2,FALSE),"")))))</f>
        <v>Arame galvanizado 12 BWG (0.048 kg/m)</v>
      </c>
      <c r="E142" s="177" t="str">
        <f>IF(B142="","",IF(C142="DER-ES",VLOOKUP(B142,DER!$A$1:$E$10998,3,FALSE),IF(C142="SINAPI",VLOOKUP(B142,SINAPI!$A$1:$D$10979,3,FALSE),IF(C142="IOPES",VLOOKUP(B142,IOPES!$A$1:$D$10903,3,FALSE),IF(C142="COMP",VLOOKUP(B142,COMP!$A$1:$D$10893,3,FALSE))))))</f>
        <v>und</v>
      </c>
      <c r="F142" s="242">
        <f>VLOOKUP(A142,'Memorial de Cálculo'!$A$9:$Q$11385,17,FALSE)</f>
        <v>36</v>
      </c>
      <c r="G142" s="243">
        <f t="shared" si="110"/>
        <v>1.98</v>
      </c>
      <c r="H142" s="243">
        <f t="shared" si="111"/>
        <v>71.28</v>
      </c>
      <c r="I142" s="267"/>
      <c r="J142" s="245">
        <f>IF(B142="","",IF(C142="DER-ES",IF(OR(B142&lt;60000,B142&gt;60025),VLOOKUP(B142,DER!$A$1:$E$10998,4,FALSE),VLOOKUP(B142,DER!$A$1:$H$9998,6,FALSE)*N142+VLOOKUP(B142,DER!$A$1:$H$9998,7,FALSE)*O142)+VLOOKUP(B142,DER!$A$1:$H$9998,8,FALSE),IF(C142="SINAPI",VLOOKUP(B142,SINAPI!$A$1:$E$10979,4,FALSE),IF(C142="IOPES",VLOOKUP(B142,IOPES!$A$1:$D$10903,4,FALSE),IF(C142="COMP",VLOOKUP(B142,COMP!$A$1:$D$10893,4,FALSE))))))</f>
        <v>1.98</v>
      </c>
      <c r="K142" s="246">
        <f>IF(B142="","",IF(C142="DER-ES",IF(OR(B142&lt;60000,B142&gt;60025),DER!$D$2/100,0),IF(C142="SINAPI",SINAPI!$C$2/100,IF(C142="IOPES",IOPES!$A$2/100,IF(C142="COMP",COMP!$C$2/100,"Preencher BDI!")))))</f>
        <v>0.2712</v>
      </c>
      <c r="L142" s="247">
        <f t="shared" si="116"/>
        <v>1.5575833857772186</v>
      </c>
      <c r="N142" s="249"/>
      <c r="O142" s="249"/>
      <c r="P142" s="250"/>
      <c r="Q142" s="247"/>
    </row>
    <row r="143" spans="1:17" s="219" customFormat="1" ht="25.5" x14ac:dyDescent="0.2">
      <c r="A143" s="240" t="s">
        <v>3754</v>
      </c>
      <c r="B143" s="177">
        <v>93358</v>
      </c>
      <c r="C143" s="177" t="s">
        <v>2886</v>
      </c>
      <c r="D143" s="216" t="str">
        <f>IF(B143="","",IF(C143="DER-ES",IF(OR(B143&lt;60000,B143&gt;60025),VLOOKUP(B143,DER!$A$1:$E$10998,2,FALSE),VLOOKUP(B143,DER!$A$1:$E$10998,2,FALSE)&amp;" (DMT="&amp;VLOOKUP(B143,DER!$A$1:$E$10998,4,FALSE)&amp;") (XP="&amp;ROUND((N143),2)&amp;"km; XR="&amp;ROUND((O143),2)&amp;"km)"),IF(C143="SINAPI",VLOOKUP(B143,SINAPI!$A$3:$D$10979,2,FALSE),IF(C143="IOPES",VLOOKUP(B143,IOPES!$A$3:$D$10903,2,FALSE),IF(C143="COMP",VLOOKUP(B143,COMP!$A$3:$D$10893,2,FALSE),"")))))</f>
        <v>ESCAVAÇÃO MANUAL DE VALA COM PROFUNDIDADE MENOR OU IGUAL A 1,30 M. AF_03/2016</v>
      </c>
      <c r="E143" s="177" t="str">
        <f>IF(B143="","",IF(C143="DER-ES",VLOOKUP(B143,DER!$A$1:$E$10998,3,FALSE),IF(C143="SINAPI",VLOOKUP(B143,SINAPI!$A$1:$D$10979,3,FALSE),IF(C143="IOPES",VLOOKUP(B143,IOPES!$A$1:$D$10903,3,FALSE),IF(C143="COMP",VLOOKUP(B143,COMP!$A$1:$D$10893,3,FALSE))))))</f>
        <v>M3</v>
      </c>
      <c r="F143" s="242">
        <f>VLOOKUP(A143,'Memorial de Cálculo'!$A$9:$Q$11385,17,FALSE)</f>
        <v>6</v>
      </c>
      <c r="G143" s="243">
        <f t="shared" si="110"/>
        <v>68.290000000000006</v>
      </c>
      <c r="H143" s="243">
        <f t="shared" si="111"/>
        <v>409.74</v>
      </c>
      <c r="I143" s="244"/>
      <c r="J143" s="245">
        <f>IF(B143="","",IF(C143="DER-ES",IF(OR(B143&lt;60000,B143&gt;60025),VLOOKUP(B143,DER!$A$1:$E$10998,4,FALSE),VLOOKUP(B143,DER!$A$1:$H$9998,6,FALSE)*N143+VLOOKUP(B143,DER!$A$1:$H$9998,7,FALSE)*O143)+VLOOKUP(B143,DER!$A$1:$H$9998,8,FALSE),IF(C143="SINAPI",VLOOKUP(B143,SINAPI!$A$1:$E$10979,4,FALSE),IF(C143="IOPES",VLOOKUP(B143,IOPES!$A$1:$D$10903,4,FALSE),IF(C143="COMP",VLOOKUP(B143,COMP!$A$1:$D$10893,4,FALSE))))))</f>
        <v>53.72</v>
      </c>
      <c r="K143" s="246">
        <f>IF(B143="","",IF(C143="DER-ES",IF(OR(B143&lt;60000,B143&gt;60025),DER!$D$2/100,0),IF(C143="SINAPI",SINAPI!$C$2/100,IF(C143="IOPES",IOPES!$A$2/100,IF(C143="COMP",COMP!$C$2/100,"Preencher BDI!")))))</f>
        <v>0</v>
      </c>
      <c r="L143" s="247">
        <f t="shared" si="116"/>
        <v>53.72</v>
      </c>
      <c r="N143" s="249"/>
      <c r="O143" s="249"/>
      <c r="P143" s="250"/>
      <c r="Q143" s="247"/>
    </row>
    <row r="144" spans="1:17" s="219" customFormat="1" ht="25.5" x14ac:dyDescent="0.2">
      <c r="A144" s="240" t="s">
        <v>3755</v>
      </c>
      <c r="B144" s="177">
        <v>93382</v>
      </c>
      <c r="C144" s="177" t="s">
        <v>2886</v>
      </c>
      <c r="D144" s="216" t="str">
        <f>IF(B144="","",IF(C144="DER-ES",IF(OR(B144&lt;60000,B144&gt;60025),VLOOKUP(B144,DER!$A$1:$E$10998,2,FALSE),VLOOKUP(B144,DER!$A$1:$E$10998,2,FALSE)&amp;" (DMT="&amp;VLOOKUP(B144,DER!$A$1:$E$10998,4,FALSE)&amp;") (XP="&amp;ROUND((N144),2)&amp;"km; XR="&amp;ROUND((O144),2)&amp;"km)"),IF(C144="SINAPI",VLOOKUP(B144,SINAPI!$A$3:$D$10979,2,FALSE),IF(C144="IOPES",VLOOKUP(B144,IOPES!$A$3:$D$10903,2,FALSE),IF(C144="COMP",VLOOKUP(B144,COMP!$A$3:$D$10893,2,FALSE),"")))))</f>
        <v>REATERRO MANUAL DE VALAS COM COMPACTAÇÃO MECANIZADA. AF_04/2016</v>
      </c>
      <c r="E144" s="177" t="str">
        <f>IF(B144="","",IF(C144="DER-ES",VLOOKUP(B144,DER!$A$1:$E$10998,3,FALSE),IF(C144="SINAPI",VLOOKUP(B144,SINAPI!$A$1:$D$10979,3,FALSE),IF(C144="IOPES",VLOOKUP(B144,IOPES!$A$1:$D$10903,3,FALSE),IF(C144="COMP",VLOOKUP(B144,COMP!$A$1:$D$10893,3,FALSE))))))</f>
        <v>M3</v>
      </c>
      <c r="F144" s="242">
        <f>VLOOKUP(A144,'Memorial de Cálculo'!$A$9:$Q$11385,17,FALSE)</f>
        <v>4.5</v>
      </c>
      <c r="G144" s="243">
        <f t="shared" ref="G144" si="117">ROUND(L144*(1+F$5),2)</f>
        <v>28.88</v>
      </c>
      <c r="H144" s="243">
        <f t="shared" ref="H144" si="118">+TRUNC(F144*G144,2)</f>
        <v>129.96</v>
      </c>
      <c r="I144" s="244"/>
      <c r="J144" s="245">
        <f>IF(B144="","",IF(C144="DER-ES",IF(OR(B144&lt;60000,B144&gt;60025),VLOOKUP(B144,DER!$A$1:$E$10998,4,FALSE),VLOOKUP(B144,DER!$A$1:$H$9998,6,FALSE)*N144+VLOOKUP(B144,DER!$A$1:$H$9998,7,FALSE)*O144)+VLOOKUP(B144,DER!$A$1:$H$9998,8,FALSE),IF(C144="SINAPI",VLOOKUP(B144,SINAPI!$A$1:$E$10979,4,FALSE),IF(C144="IOPES",VLOOKUP(B144,IOPES!$A$1:$D$10903,4,FALSE),IF(C144="COMP",VLOOKUP(B144,COMP!$A$1:$D$10893,4,FALSE))))))</f>
        <v>22.72</v>
      </c>
      <c r="K144" s="246">
        <f>IF(B144="","",IF(C144="DER-ES",IF(OR(B144&lt;60000,B144&gt;60025),DER!$D$2/100,0),IF(C144="SINAPI",SINAPI!$C$2/100,IF(C144="IOPES",IOPES!$A$2/100,IF(C144="COMP",COMP!$C$2/100,"Preencher BDI!")))))</f>
        <v>0</v>
      </c>
      <c r="L144" s="247">
        <f t="shared" ref="L144" si="119">IF(J144="","",(J144/(1+K144)))</f>
        <v>22.72</v>
      </c>
      <c r="N144" s="249"/>
      <c r="O144" s="249"/>
      <c r="P144" s="250"/>
      <c r="Q144" s="247"/>
    </row>
    <row r="145" spans="1:17" s="219" customFormat="1" ht="25.5" x14ac:dyDescent="0.2">
      <c r="A145" s="240" t="s">
        <v>3756</v>
      </c>
      <c r="B145" s="177">
        <v>96985</v>
      </c>
      <c r="C145" s="177" t="s">
        <v>2886</v>
      </c>
      <c r="D145" s="216" t="str">
        <f>IF(B145="","",IF(C145="DER-ES",IF(OR(B145&lt;60000,B145&gt;60025),VLOOKUP(B145,DER!$A$1:$E$10998,2,FALSE),VLOOKUP(B145,DER!$A$1:$E$10998,2,FALSE)&amp;" (DMT="&amp;VLOOKUP(B145,DER!$A$1:$E$10998,4,FALSE)&amp;") (XP="&amp;ROUND((N145),2)&amp;"km; XR="&amp;ROUND((O145),2)&amp;"km)"),IF(C145="SINAPI",VLOOKUP(B145,SINAPI!$A$3:$D$10979,2,FALSE),IF(C145="IOPES",VLOOKUP(B145,IOPES!$A$3:$D$10903,2,FALSE),IF(C145="COMP",VLOOKUP(B145,COMP!$A$3:$D$10893,2,FALSE),"")))))</f>
        <v>HASTE DE ATERRAMENTO 5/8  PARA SPDA - FORNECIMENTO E INSTALAÇÃO. AF_12/2017</v>
      </c>
      <c r="E145" s="177" t="str">
        <f>IF(B145="","",IF(C145="DER-ES",VLOOKUP(B145,DER!$A$1:$E$10998,3,FALSE),IF(C145="SINAPI",VLOOKUP(B145,SINAPI!$A$1:$D$10979,3,FALSE),IF(C145="IOPES",VLOOKUP(B145,IOPES!$A$1:$D$10903,3,FALSE),IF(C145="COMP",VLOOKUP(B145,COMP!$A$1:$D$10893,3,FALSE))))))</f>
        <v>UN</v>
      </c>
      <c r="F145" s="242">
        <f>VLOOKUP(A145,'Memorial de Cálculo'!$A$9:$Q$11385,17,FALSE)</f>
        <v>24</v>
      </c>
      <c r="G145" s="243">
        <f t="shared" ref="G145" si="120">ROUND(L145*(1+F$5),2)</f>
        <v>55.06</v>
      </c>
      <c r="H145" s="243">
        <f t="shared" ref="H145" si="121">+TRUNC(F145*G145,2)</f>
        <v>1321.44</v>
      </c>
      <c r="I145" s="244"/>
      <c r="J145" s="245">
        <f>IF(B145="","",IF(C145="DER-ES",IF(OR(B145&lt;60000,B145&gt;60025),VLOOKUP(B145,DER!$A$1:$E$10998,4,FALSE),VLOOKUP(B145,DER!$A$1:$H$9998,6,FALSE)*N145+VLOOKUP(B145,DER!$A$1:$H$9998,7,FALSE)*O145)+VLOOKUP(B145,DER!$A$1:$H$9998,8,FALSE),IF(C145="SINAPI",VLOOKUP(B145,SINAPI!$A$1:$E$10979,4,FALSE),IF(C145="IOPES",VLOOKUP(B145,IOPES!$A$1:$D$10903,4,FALSE),IF(C145="COMP",VLOOKUP(B145,COMP!$A$1:$D$10893,4,FALSE))))))</f>
        <v>43.31</v>
      </c>
      <c r="K145" s="246">
        <f>IF(B145="","",IF(C145="DER-ES",IF(OR(B145&lt;60000,B145&gt;60025),DER!$D$2/100,0),IF(C145="SINAPI",SINAPI!$C$2/100,IF(C145="IOPES",IOPES!$A$2/100,IF(C145="COMP",COMP!$C$2/100,"Preencher BDI!")))))</f>
        <v>0</v>
      </c>
      <c r="L145" s="247">
        <f t="shared" ref="L145:L146" si="122">IF(J145="","",(J145/(1+K145)))</f>
        <v>43.31</v>
      </c>
      <c r="N145" s="249"/>
      <c r="O145" s="249"/>
      <c r="P145" s="250"/>
      <c r="Q145" s="247"/>
    </row>
    <row r="146" spans="1:17" s="219" customFormat="1" x14ac:dyDescent="0.2">
      <c r="A146" s="240" t="s">
        <v>3757</v>
      </c>
      <c r="B146" s="177">
        <v>42476</v>
      </c>
      <c r="C146" s="177" t="s">
        <v>2958</v>
      </c>
      <c r="D146" s="216" t="str">
        <f>IF(B146="","",IF(C146="DER-ES",IF(OR(B146&lt;60000,B146&gt;60025),VLOOKUP(B146,DER!$A$1:$E$10998,2,FALSE),VLOOKUP(B146,DER!$A$1:$E$10998,2,FALSE)&amp;" (DMT="&amp;VLOOKUP(B146,DER!$A$1:$E$10998,4,FALSE)&amp;") (XP="&amp;ROUND((N146),2)&amp;"km; XR="&amp;ROUND((O146),2)&amp;"km)"),IF(C146="SINAPI",VLOOKUP(B146,SINAPI!$A$3:$D$10979,2,FALSE),IF(C146="IOPES",VLOOKUP(B146,IOPES!$A$3:$D$10903,2,FALSE),IF(C146="COMP",VLOOKUP(B146,COMP!$A$3:$D$10893,2,FALSE),"")))))</f>
        <v>Fita isolante em rolo de 19 mm x 20 m, número 33 Scoth ou equivalente</v>
      </c>
      <c r="E146" s="177" t="str">
        <f>IF(B146="","",IF(C146="DER-ES",VLOOKUP(B146,DER!$A$1:$E$10998,3,FALSE),IF(C146="SINAPI",VLOOKUP(B146,SINAPI!$A$1:$D$10979,3,FALSE),IF(C146="IOPES",VLOOKUP(B146,IOPES!$A$1:$D$10903,3,FALSE),IF(C146="COMP",VLOOKUP(B146,COMP!$A$1:$D$10893,3,FALSE))))))</f>
        <v>Ud</v>
      </c>
      <c r="F146" s="242">
        <f>VLOOKUP(A146,'Memorial de Cálculo'!$A$9:$Q$11385,17,FALSE)</f>
        <v>4</v>
      </c>
      <c r="G146" s="243">
        <f t="shared" ref="G146:G148" si="123">ROUND(L146*(1+F$5),2)</f>
        <v>41.13</v>
      </c>
      <c r="H146" s="243">
        <f t="shared" ref="H146:H148" si="124">+TRUNC(F146*G146,2)</f>
        <v>164.52</v>
      </c>
      <c r="I146" s="267"/>
      <c r="J146" s="245">
        <f>IF(B146="","",IF(C146="DER-ES",IF(OR(B146&lt;60000,B146&gt;60025),VLOOKUP(B146,DER!$A$1:$E$10998,4,FALSE),VLOOKUP(B146,DER!$A$1:$H$9998,6,FALSE)*N146+VLOOKUP(B146,DER!$A$1:$H$9998,7,FALSE)*O146)+VLOOKUP(B146,DER!$A$1:$H$9998,8,FALSE),IF(C146="SINAPI",VLOOKUP(B146,SINAPI!$A$1:$E$10979,4,FALSE),IF(C146="IOPES",VLOOKUP(B146,IOPES!$A$1:$D$10903,4,FALSE),IF(C146="COMP",VLOOKUP(B146,COMP!$A$1:$D$10893,4,FALSE))))))</f>
        <v>41.94</v>
      </c>
      <c r="K146" s="246">
        <f>IF(B146="","",IF(C146="DER-ES",IF(OR(B146&lt;60000,B146&gt;60025),DER!$D$2/100,0),IF(C146="SINAPI",SINAPI!$C$2/100,IF(C146="IOPES",IOPES!$A$2/100,IF(C146="COMP",COMP!$C$2/100,"Preencher BDI!")))))</f>
        <v>0.29630000000000001</v>
      </c>
      <c r="L146" s="247">
        <f t="shared" si="122"/>
        <v>32.353621846794724</v>
      </c>
      <c r="N146" s="249"/>
      <c r="O146" s="249"/>
      <c r="P146" s="250"/>
      <c r="Q146" s="247"/>
    </row>
    <row r="147" spans="1:17" s="219" customFormat="1" x14ac:dyDescent="0.2">
      <c r="A147" s="240" t="s">
        <v>3758</v>
      </c>
      <c r="B147" s="177" t="s">
        <v>3679</v>
      </c>
      <c r="C147" s="177" t="s">
        <v>2924</v>
      </c>
      <c r="D147" s="216" t="str">
        <f>IF(B147="","",IF(C147="DER-ES",IF(OR(B147&lt;60000,B147&gt;60025),VLOOKUP(B147,DER!$A$1:$E$10998,2,FALSE),VLOOKUP(B147,DER!$A$1:$E$10998,2,FALSE)&amp;" (DMT="&amp;VLOOKUP(B147,DER!$A$1:$E$10998,4,FALSE)&amp;") (XP="&amp;ROUND((N147),2)&amp;"km; XR="&amp;ROUND((O147),2)&amp;"km)"),IF(C147="SINAPI",VLOOKUP(B147,SINAPI!$A$3:$D$10979,2,FALSE),IF(C147="IOPES",VLOOKUP(B147,IOPES!$A$3:$D$10903,2,FALSE),IF(C147="COMP",VLOOKUP(B147,COMP!$A$3:$D$10893,2,FALSE),"")))))</f>
        <v>Parafusos, porcas e arruelas (diversos - fixação quadros)</v>
      </c>
      <c r="E147" s="177" t="str">
        <f>IF(B147="","",IF(C147="DER-ES",VLOOKUP(B147,DER!$A$1:$E$10998,3,FALSE),IF(C147="SINAPI",VLOOKUP(B147,SINAPI!$A$1:$D$10979,3,FALSE),IF(C147="IOPES",VLOOKUP(B147,IOPES!$A$1:$D$10903,3,FALSE),IF(C147="COMP",VLOOKUP(B147,COMP!$A$1:$D$10893,3,FALSE))))))</f>
        <v>und</v>
      </c>
      <c r="F147" s="242">
        <f>VLOOKUP(A147,'Memorial de Cálculo'!$A$9:$Q$11385,17,FALSE)</f>
        <v>2</v>
      </c>
      <c r="G147" s="243">
        <f t="shared" si="123"/>
        <v>101.54</v>
      </c>
      <c r="H147" s="243">
        <f t="shared" si="124"/>
        <v>203.08</v>
      </c>
      <c r="I147" s="211"/>
      <c r="J147" s="245">
        <f>IF(B147="","",IF(C147="DER-ES",IF(OR(B147&lt;60000,B147&gt;60025),VLOOKUP(B147,DER!$A$1:$E$10998,4,FALSE),VLOOKUP(B147,DER!$A$1:$H$9998,6,FALSE)*N147+VLOOKUP(B147,DER!$A$1:$H$9998,7,FALSE)*O147)+VLOOKUP(B147,DER!$A$1:$H$9998,8,FALSE),IF(C147="SINAPI",VLOOKUP(B147,SINAPI!$A$1:$E$10979,4,FALSE),IF(C147="IOPES",VLOOKUP(B147,IOPES!$A$1:$D$10903,4,FALSE),IF(C147="COMP",VLOOKUP(B147,COMP!$A$1:$D$10893,4,FALSE))))))</f>
        <v>101.54</v>
      </c>
      <c r="K147" s="246">
        <f>IF(B147="","",IF(C147="DER-ES",IF(OR(B147&lt;60000,B147&gt;60025),DER!$D$2/100,0),IF(C147="SINAPI",SINAPI!$C$2/100,IF(C147="IOPES",IOPES!$A$2/100,IF(C147="COMP",COMP!$C$2/100,"Preencher BDI!")))))</f>
        <v>0.2712</v>
      </c>
      <c r="L147" s="247">
        <f t="shared" ref="L147" si="125">IF(J147="","",(J147/(1+K147)))</f>
        <v>79.877281308999386</v>
      </c>
      <c r="N147" s="249"/>
      <c r="O147" s="249"/>
      <c r="P147" s="250"/>
      <c r="Q147" s="247"/>
    </row>
    <row r="148" spans="1:17" s="219" customFormat="1" x14ac:dyDescent="0.2">
      <c r="A148" s="240" t="s">
        <v>3759</v>
      </c>
      <c r="B148" s="177" t="s">
        <v>3680</v>
      </c>
      <c r="C148" s="177" t="s">
        <v>2924</v>
      </c>
      <c r="D148" s="216" t="str">
        <f>IF(B148="","",IF(C148="DER-ES",IF(OR(B148&lt;60000,B148&gt;60025),VLOOKUP(B148,DER!$A$1:$E$10998,2,FALSE),VLOOKUP(B148,DER!$A$1:$E$10998,2,FALSE)&amp;" (DMT="&amp;VLOOKUP(B148,DER!$A$1:$E$10998,4,FALSE)&amp;") (XP="&amp;ROUND((N148),2)&amp;"km; XR="&amp;ROUND((O148),2)&amp;"km)"),IF(C148="SINAPI",VLOOKUP(B148,SINAPI!$A$3:$D$10979,2,FALSE),IF(C148="IOPES",VLOOKUP(B148,IOPES!$A$3:$D$10903,2,FALSE),IF(C148="COMP",VLOOKUP(B148,COMP!$A$3:$D$10893,2,FALSE),"")))))</f>
        <v>Barra De Ferro Retangular, Barra Chata, 3/4" X 1/8" (L X E), 0,47 Kg/M</v>
      </c>
      <c r="E148" s="177" t="str">
        <f>IF(B148="","",IF(C148="DER-ES",VLOOKUP(B148,DER!$A$1:$E$10998,3,FALSE),IF(C148="SINAPI",VLOOKUP(B148,SINAPI!$A$1:$D$10979,3,FALSE),IF(C148="IOPES",VLOOKUP(B148,IOPES!$A$1:$D$10903,3,FALSE),IF(C148="COMP",VLOOKUP(B148,COMP!$A$1:$D$10893,3,FALSE))))))</f>
        <v>Kg</v>
      </c>
      <c r="F148" s="242">
        <f>VLOOKUP(A148,'Memorial de Cálculo'!$A$9:$Q$11385,17,FALSE)</f>
        <v>2</v>
      </c>
      <c r="G148" s="243">
        <f t="shared" si="123"/>
        <v>34.71</v>
      </c>
      <c r="H148" s="243">
        <f t="shared" si="124"/>
        <v>69.42</v>
      </c>
      <c r="I148" s="267"/>
      <c r="J148" s="245">
        <f>IF(B148="","",IF(C148="DER-ES",IF(OR(B148&lt;60000,B148&gt;60025),VLOOKUP(B148,DER!$A$1:$E$10998,4,FALSE),VLOOKUP(B148,DER!$A$1:$H$9998,6,FALSE)*N148+VLOOKUP(B148,DER!$A$1:$H$9998,7,FALSE)*O148)+VLOOKUP(B148,DER!$A$1:$H$9998,8,FALSE),IF(C148="SINAPI",VLOOKUP(B148,SINAPI!$A$1:$E$10979,4,FALSE),IF(C148="IOPES",VLOOKUP(B148,IOPES!$A$1:$D$10903,4,FALSE),IF(C148="COMP",VLOOKUP(B148,COMP!$A$1:$D$10893,4,FALSE))))))</f>
        <v>34.71</v>
      </c>
      <c r="K148" s="246">
        <f>IF(B148="","",IF(C148="DER-ES",IF(OR(B148&lt;60000,B148&gt;60025),DER!$D$2/100,0),IF(C148="SINAPI",SINAPI!$C$2/100,IF(C148="IOPES",IOPES!$A$2/100,IF(C148="COMP",COMP!$C$2/100,"Preencher BDI!")))))</f>
        <v>0.2712</v>
      </c>
      <c r="L148" s="247">
        <f t="shared" ref="L148" si="126">IF(J148="","",(J148/(1+K148)))</f>
        <v>27.304908747640027</v>
      </c>
      <c r="N148" s="249"/>
      <c r="O148" s="249"/>
      <c r="P148" s="250"/>
      <c r="Q148" s="247"/>
    </row>
    <row r="149" spans="1:17" s="219" customFormat="1" x14ac:dyDescent="0.2">
      <c r="A149" s="251"/>
      <c r="B149" s="259"/>
      <c r="C149" s="260"/>
      <c r="D149" s="261" t="str">
        <f>"SUB-TOTAL - "&amp;LEFT(A148,5)</f>
        <v>SUB-TOTAL - 02.07</v>
      </c>
      <c r="E149" s="260"/>
      <c r="F149" s="262"/>
      <c r="G149" s="243"/>
      <c r="H149" s="263">
        <f>SUM(H111:H148)</f>
        <v>90648.180000000008</v>
      </c>
      <c r="I149" s="267"/>
      <c r="J149" s="245" t="str">
        <f>IF(B149="","",IF(C149="DER-ES",IF(OR(B149&lt;60000,B149&gt;60025),VLOOKUP(B149,DER!$A$1:$E$10998,4,FALSE),VLOOKUP(B149,DER!$A$1:$H$9998,6,FALSE)*N149+VLOOKUP(B149,DER!$A$1:$H$9998,7,FALSE)*O149)+VLOOKUP(B149,DER!$A$1:$H$9998,8,FALSE),IF(C149="SINAPI",VLOOKUP(B149,SINAPI!$A$1:$E$10979,4,FALSE),IF(C149="IOPES",VLOOKUP(B149,IOPES!$A$1:$D$10903,4,FALSE),IF(C149="COMP",VLOOKUP(B149,COMP!$A$1:$D$10893,4,FALSE))))))</f>
        <v/>
      </c>
      <c r="K149" s="246" t="str">
        <f>IF(B149="","",IF(C149="DER-ES",IF(OR(B149&lt;60000,B149&gt;60025),DER!$D$2/100,0),IF(C149="SINAPI",SINAPI!$C$2/100,IF(C149="IOPES",IOPES!$A$2/100,IF(C149="COMP",COMP!$C$2/100,"Preencher BDI!")))))</f>
        <v/>
      </c>
      <c r="L149" s="247" t="str">
        <f t="shared" si="80"/>
        <v/>
      </c>
      <c r="M149" s="248"/>
      <c r="N149" s="249"/>
      <c r="O149" s="249"/>
      <c r="P149" s="250"/>
      <c r="Q149" s="247"/>
    </row>
    <row r="150" spans="1:17" s="219" customFormat="1" x14ac:dyDescent="0.2">
      <c r="A150" s="240"/>
      <c r="B150" s="264"/>
      <c r="C150" s="265"/>
      <c r="D150" s="266"/>
      <c r="E150" s="177"/>
      <c r="F150" s="242"/>
      <c r="G150" s="243"/>
      <c r="H150" s="243"/>
      <c r="I150" s="267"/>
      <c r="J150" s="245" t="str">
        <f>IF(B150="","",IF(C150="DER-ES",IF(OR(B150&lt;60000,B150&gt;60025),VLOOKUP(B150,DER!$A$1:$E$10998,4,FALSE),VLOOKUP(B150,DER!$A$1:$H$9998,6,FALSE)*N150+VLOOKUP(B150,DER!$A$1:$H$9998,7,FALSE)*O150)+VLOOKUP(B150,DER!$A$1:$H$9998,8,FALSE),IF(C150="SINAPI",VLOOKUP(B150,SINAPI!$A$1:$E$10979,4,FALSE),IF(C150="IOPES",VLOOKUP(B150,IOPES!$A$1:$D$10903,4,FALSE),IF(C150="COMP",VLOOKUP(B150,COMP!$A$1:$D$10893,4,FALSE))))))</f>
        <v/>
      </c>
      <c r="K150" s="246" t="str">
        <f>IF(B150="","",IF(C150="DER-ES",IF(OR(B150&lt;60000,B150&gt;60025),DER!$D$2/100,0),IF(C150="SINAPI",SINAPI!$C$2/100,IF(C150="IOPES",IOPES!$A$2/100,IF(C150="COMP",COMP!$C$2/100,"Preencher BDI!")))))</f>
        <v/>
      </c>
      <c r="L150" s="247" t="str">
        <f t="shared" ref="L150:L176" si="127">IF(J150="","",(J150/(1+K150)))</f>
        <v/>
      </c>
      <c r="M150" s="248"/>
      <c r="N150" s="249"/>
      <c r="O150" s="249"/>
      <c r="P150" s="250"/>
      <c r="Q150" s="247"/>
    </row>
    <row r="151" spans="1:17" s="219" customFormat="1" x14ac:dyDescent="0.2">
      <c r="A151" s="287" t="s">
        <v>3760</v>
      </c>
      <c r="B151" s="287"/>
      <c r="C151" s="288"/>
      <c r="D151" s="289" t="s">
        <v>17934</v>
      </c>
      <c r="E151" s="288"/>
      <c r="F151" s="290"/>
      <c r="G151" s="291"/>
      <c r="H151" s="291"/>
      <c r="I151" s="267"/>
      <c r="J151" s="245" t="str">
        <f>IF(B151="","",IF(C151="DER-ES",IF(OR(B151&lt;60000,B151&gt;60025),VLOOKUP(B151,DER!$A$1:$E$10998,4,FALSE),VLOOKUP(B151,DER!$A$1:$H$9998,6,FALSE)*N151+VLOOKUP(B151,DER!$A$1:$H$9998,7,FALSE)*O151)+VLOOKUP(B151,DER!$A$1:$H$9998,8,FALSE),IF(C151="SINAPI",VLOOKUP(B151,SINAPI!$A$1:$E$10979,4,FALSE),IF(C151="IOPES",VLOOKUP(B151,IOPES!$A$1:$D$10903,4,FALSE),IF(C151="COMP",VLOOKUP(B151,COMP!$A$1:$D$10893,4,FALSE))))))</f>
        <v/>
      </c>
      <c r="K151" s="246" t="str">
        <f>IF(B151="","",IF(C151="DER-ES",IF(OR(B151&lt;60000,B151&gt;60025),DER!$D$2/100,0),IF(C151="SINAPI",SINAPI!$C$2/100,IF(C151="IOPES",IOPES!$A$2/100,IF(C151="COMP",COMP!$C$2/100,"Preencher BDI!")))))</f>
        <v/>
      </c>
      <c r="L151" s="247" t="str">
        <f t="shared" ref="L151:L158" si="128">IF(J151="","",(J151/(1+K151)))</f>
        <v/>
      </c>
      <c r="M151" s="258"/>
      <c r="N151" s="249"/>
      <c r="O151" s="249"/>
      <c r="P151" s="250"/>
      <c r="Q151" s="247"/>
    </row>
    <row r="152" spans="1:17" s="219" customFormat="1" x14ac:dyDescent="0.2">
      <c r="A152" s="240" t="s">
        <v>3761</v>
      </c>
      <c r="B152" s="251">
        <v>84863</v>
      </c>
      <c r="C152" s="177" t="s">
        <v>2886</v>
      </c>
      <c r="D152" s="216" t="str">
        <f>IF(B152="","",IF(C152="DER-ES",IF(OR(B152&lt;60000,B152&gt;60025),VLOOKUP(B152,DER!$A$1:$E$10998,2,FALSE),VLOOKUP(B152,DER!$A$1:$E$10998,2,FALSE)&amp;" (DMT="&amp;VLOOKUP(B152,DER!$A$1:$E$10998,4,FALSE)&amp;") (XP="&amp;ROUND((N152),2)&amp;"km; XR="&amp;ROUND((O152),2)&amp;"km)"),IF(C152="SINAPI",VLOOKUP(B152,SINAPI!$A$3:$D$10979,2,FALSE),IF(C152="IOPES",VLOOKUP(B152,IOPES!$A$3:$D$10903,2,FALSE),IF(C152="COMP",VLOOKUP(B152,COMP!$A$3:$D$10893,2,FALSE),"")))))</f>
        <v>GUARDA-CORPO COM CORRIMAO EM TUBO DE ACO GALVANIZADO 3/4"</v>
      </c>
      <c r="E152" s="177" t="str">
        <f>IF(B152="","",IF(C152="DER-ES",VLOOKUP(B152,DER!$A$1:$E$10998,3,FALSE),IF(C152="SINAPI",VLOOKUP(B152,SINAPI!$A$1:$D$10979,3,FALSE),IF(C152="IOPES",VLOOKUP(B152,IOPES!$A$1:$D$10903,3,FALSE),IF(C152="COMP",VLOOKUP(B152,COMP!$A$1:$D$10893,3,FALSE))))))</f>
        <v>M</v>
      </c>
      <c r="F152" s="242">
        <f>VLOOKUP(A152,'Memorial de Cálculo'!$A$9:$Q$11385,17,FALSE)</f>
        <v>85.9</v>
      </c>
      <c r="G152" s="243">
        <f t="shared" ref="G152:G153" si="129">ROUND(L152*(1+F$5),2)</f>
        <v>131.94</v>
      </c>
      <c r="H152" s="243">
        <f t="shared" ref="H152:H153" si="130">+TRUNC(F152*G152,2)</f>
        <v>11333.64</v>
      </c>
      <c r="I152" s="244"/>
      <c r="J152" s="245">
        <f>IF(B152="","",IF(C152="DER-ES",IF(OR(B152&lt;60000,B152&gt;60025),VLOOKUP(B152,DER!$A$1:$E$10998,4,FALSE),VLOOKUP(B152,DER!$A$1:$H$9998,6,FALSE)*N152+VLOOKUP(B152,DER!$A$1:$H$9998,7,FALSE)*O152)+VLOOKUP(B152,DER!$A$1:$H$9998,8,FALSE),IF(C152="SINAPI",VLOOKUP(B152,SINAPI!$A$1:$E$10979,4,FALSE),IF(C152="IOPES",VLOOKUP(B152,IOPES!$A$1:$D$10903,4,FALSE),IF(C152="COMP",VLOOKUP(B152,COMP!$A$1:$D$10893,4,FALSE))))))</f>
        <v>103.79</v>
      </c>
      <c r="K152" s="246">
        <f>IF(B152="","",IF(C152="DER-ES",IF(OR(B152&lt;60000,B152&gt;60025),DER!$D$2/100,0),IF(C152="SINAPI",SINAPI!$C$2/100,IF(C152="IOPES",IOPES!$A$2/100,IF(C152="COMP",COMP!$C$2/100,"Preencher BDI!")))))</f>
        <v>0</v>
      </c>
      <c r="L152" s="247">
        <f t="shared" si="128"/>
        <v>103.79</v>
      </c>
      <c r="M152" s="271"/>
      <c r="N152" s="249"/>
      <c r="O152" s="249"/>
      <c r="P152" s="250"/>
      <c r="Q152" s="247"/>
    </row>
    <row r="153" spans="1:17" s="219" customFormat="1" ht="25.5" x14ac:dyDescent="0.2">
      <c r="A153" s="240" t="s">
        <v>3762</v>
      </c>
      <c r="B153" s="251" t="s">
        <v>8881</v>
      </c>
      <c r="C153" s="177" t="s">
        <v>2886</v>
      </c>
      <c r="D153" s="216" t="str">
        <f>IF(B153="","",IF(C153="DER-ES",IF(OR(B153&lt;60000,B153&gt;60025),VLOOKUP(B153,DER!$A$1:$E$10998,2,FALSE),VLOOKUP(B153,DER!$A$1:$E$10998,2,FALSE)&amp;" (DMT="&amp;VLOOKUP(B153,DER!$A$1:$E$10998,4,FALSE)&amp;") (XP="&amp;ROUND((N153),2)&amp;"km; XR="&amp;ROUND((O153),2)&amp;"km)"),IF(C153="SINAPI",VLOOKUP(B153,SINAPI!$A$3:$D$10979,2,FALSE),IF(C153="IOPES",VLOOKUP(B153,IOPES!$A$3:$D$10903,2,FALSE),IF(C153="COMP",VLOOKUP(B153,COMP!$A$3:$D$10893,2,FALSE),"")))))</f>
        <v>PINTURA A OLEO BRILHANTE SOBRE SUPERFICIE METALICA, UMA DEMAO INCLUSO UMA DEMAO DE FUNDO ANTICORROSIVO</v>
      </c>
      <c r="E153" s="177" t="str">
        <f>IF(B153="","",IF(C153="DER-ES",VLOOKUP(B153,DER!$A$1:$E$10998,3,FALSE),IF(C153="SINAPI",VLOOKUP(B153,SINAPI!$A$1:$D$10979,3,FALSE),IF(C153="IOPES",VLOOKUP(B153,IOPES!$A$1:$D$10903,3,FALSE),IF(C153="COMP",VLOOKUP(B153,COMP!$A$1:$D$10893,3,FALSE))))))</f>
        <v>M2</v>
      </c>
      <c r="F153" s="242">
        <f>VLOOKUP(A153,'Memorial de Cálculo'!$A$9:$Q$11385,17,FALSE)</f>
        <v>64.73</v>
      </c>
      <c r="G153" s="243">
        <f t="shared" si="129"/>
        <v>18.2</v>
      </c>
      <c r="H153" s="243">
        <f t="shared" si="130"/>
        <v>1178.08</v>
      </c>
      <c r="I153" s="244"/>
      <c r="J153" s="245">
        <f>IF(B153="","",IF(C153="DER-ES",IF(OR(B153&lt;60000,B153&gt;60025),VLOOKUP(B153,DER!$A$1:$E$10998,4,FALSE),VLOOKUP(B153,DER!$A$1:$H$9998,6,FALSE)*N153+VLOOKUP(B153,DER!$A$1:$H$9998,7,FALSE)*O153)+VLOOKUP(B153,DER!$A$1:$H$9998,8,FALSE),IF(C153="SINAPI",VLOOKUP(B153,SINAPI!$A$1:$E$10979,4,FALSE),IF(C153="IOPES",VLOOKUP(B153,IOPES!$A$1:$D$10903,4,FALSE),IF(C153="COMP",VLOOKUP(B153,COMP!$A$1:$D$10893,4,FALSE))))))</f>
        <v>14.32</v>
      </c>
      <c r="K153" s="246">
        <f>IF(B153="","",IF(C153="DER-ES",IF(OR(B153&lt;60000,B153&gt;60025),DER!$D$2/100,0),IF(C153="SINAPI",SINAPI!$C$2/100,IF(C153="IOPES",IOPES!$A$2/100,IF(C153="COMP",COMP!$C$2/100,"Preencher BDI!")))))</f>
        <v>0</v>
      </c>
      <c r="L153" s="247">
        <f t="shared" si="128"/>
        <v>14.32</v>
      </c>
      <c r="M153" s="271"/>
      <c r="N153" s="249"/>
      <c r="O153" s="249"/>
      <c r="P153" s="250"/>
      <c r="Q153" s="247"/>
    </row>
    <row r="154" spans="1:17" s="219" customFormat="1" x14ac:dyDescent="0.2">
      <c r="A154" s="240" t="s">
        <v>18191</v>
      </c>
      <c r="B154" s="251" t="s">
        <v>18193</v>
      </c>
      <c r="C154" s="177" t="s">
        <v>2924</v>
      </c>
      <c r="D154" s="216" t="str">
        <f>IF(B154="","",IF(C154="DER-ES",IF(OR(B154&lt;60000,B154&gt;60025),VLOOKUP(B154,DER!$A$1:$E$10998,2,FALSE),VLOOKUP(B154,DER!$A$1:$E$10998,2,FALSE)&amp;" (DMT="&amp;VLOOKUP(B154,DER!$A$1:$E$10998,4,FALSE)&amp;") (XP="&amp;ROUND((N154),2)&amp;"km; XR="&amp;ROUND((O154),2)&amp;"km)"),IF(C154="SINAPI",VLOOKUP(B154,SINAPI!$A$3:$D$10979,2,FALSE),IF(C154="IOPES",VLOOKUP(B154,IOPES!$A$3:$D$10903,2,FALSE),IF(C154="COMP",VLOOKUP(B154,COMP!$A$3:$D$10893,2,FALSE),"")))))</f>
        <v>Implantação de Quiosque completo, conforme projeto. Tudo incluído</v>
      </c>
      <c r="E154" s="177" t="str">
        <f>IF(B154="","",IF(C154="DER-ES",VLOOKUP(B154,DER!$A$1:$E$10998,3,FALSE),IF(C154="SINAPI",VLOOKUP(B154,SINAPI!$A$1:$D$10979,3,FALSE),IF(C154="IOPES",VLOOKUP(B154,IOPES!$A$1:$D$10903,3,FALSE),IF(C154="COMP",VLOOKUP(B154,COMP!$A$1:$D$10893,3,FALSE))))))</f>
        <v>und</v>
      </c>
      <c r="F154" s="242">
        <f>VLOOKUP(A154,'Memorial de Cálculo'!$A$9:$Q$11385,17,FALSE)</f>
        <v>1</v>
      </c>
      <c r="G154" s="243">
        <f t="shared" ref="G154" si="131">ROUND(L154*(1+F$5),2)</f>
        <v>165785.62</v>
      </c>
      <c r="H154" s="243">
        <f t="shared" ref="H154" si="132">+TRUNC(F154*G154,2)</f>
        <v>165785.62</v>
      </c>
      <c r="I154" s="244"/>
      <c r="J154" s="245">
        <f>IF(B154="","",IF(C154="DER-ES",IF(OR(B154&lt;60000,B154&gt;60025),VLOOKUP(B154,DER!$A$1:$E$10998,4,FALSE),VLOOKUP(B154,DER!$A$1:$H$9998,6,FALSE)*N154+VLOOKUP(B154,DER!$A$1:$H$9998,7,FALSE)*O154)+VLOOKUP(B154,DER!$A$1:$H$9998,8,FALSE),IF(C154="SINAPI",VLOOKUP(B154,SINAPI!$A$1:$E$10979,4,FALSE),IF(C154="IOPES",VLOOKUP(B154,IOPES!$A$1:$D$10903,4,FALSE),IF(C154="COMP",VLOOKUP(B154,COMP!$A$1:$D$10893,4,FALSE))))))</f>
        <v>165785.62</v>
      </c>
      <c r="K154" s="246">
        <f>IF(B154="","",IF(C154="DER-ES",IF(OR(B154&lt;60000,B154&gt;60025),DER!$D$2/100,0),IF(C154="SINAPI",SINAPI!$C$2/100,IF(C154="IOPES",IOPES!$A$2/100,IF(C154="COMP",COMP!$C$2/100,"Preencher BDI!")))))</f>
        <v>0.2712</v>
      </c>
      <c r="L154" s="247">
        <f t="shared" ref="L154:L155" si="133">IF(J154="","",(J154/(1+K154)))</f>
        <v>130416.62995594715</v>
      </c>
      <c r="M154" s="271"/>
      <c r="N154" s="249"/>
      <c r="O154" s="249"/>
      <c r="P154" s="250"/>
      <c r="Q154" s="247"/>
    </row>
    <row r="155" spans="1:17" s="219" customFormat="1" x14ac:dyDescent="0.2">
      <c r="A155" s="240" t="s">
        <v>18192</v>
      </c>
      <c r="B155" s="251" t="s">
        <v>18194</v>
      </c>
      <c r="C155" s="177" t="s">
        <v>2924</v>
      </c>
      <c r="D155" s="216" t="str">
        <f>IF(B155="","",IF(C155="DER-ES",IF(OR(B155&lt;60000,B155&gt;60025),VLOOKUP(B155,DER!$A$1:$E$10998,2,FALSE),VLOOKUP(B155,DER!$A$1:$E$10998,2,FALSE)&amp;" (DMT="&amp;VLOOKUP(B155,DER!$A$1:$E$10998,4,FALSE)&amp;") (XP="&amp;ROUND((N155),2)&amp;"km; XR="&amp;ROUND((O155),2)&amp;"km)"),IF(C155="SINAPI",VLOOKUP(B155,SINAPI!$A$3:$D$10979,2,FALSE),IF(C155="IOPES",VLOOKUP(B155,IOPES!$A$3:$D$10903,2,FALSE),IF(C155="COMP",VLOOKUP(B155,COMP!$A$3:$D$10893,2,FALSE),"")))))</f>
        <v>Implantação de Sanitário completo, conforme projeto. Tudo incluído</v>
      </c>
      <c r="E155" s="177" t="str">
        <f>IF(B155="","",IF(C155="DER-ES",VLOOKUP(B155,DER!$A$1:$E$10998,3,FALSE),IF(C155="SINAPI",VLOOKUP(B155,SINAPI!$A$1:$D$10979,3,FALSE),IF(C155="IOPES",VLOOKUP(B155,IOPES!$A$1:$D$10903,3,FALSE),IF(C155="COMP",VLOOKUP(B155,COMP!$A$1:$D$10893,3,FALSE))))))</f>
        <v>und</v>
      </c>
      <c r="F155" s="242">
        <f>VLOOKUP(A155,'Memorial de Cálculo'!$A$9:$Q$11385,17,FALSE)</f>
        <v>1</v>
      </c>
      <c r="G155" s="243">
        <f t="shared" ref="G155" si="134">ROUND(L155*(1+F$5),2)</f>
        <v>180869.49</v>
      </c>
      <c r="H155" s="243">
        <f t="shared" ref="H155" si="135">+TRUNC(F155*G155,2)</f>
        <v>180869.49</v>
      </c>
      <c r="I155" s="244"/>
      <c r="J155" s="245">
        <f>IF(B155="","",IF(C155="DER-ES",IF(OR(B155&lt;60000,B155&gt;60025),VLOOKUP(B155,DER!$A$1:$E$10998,4,FALSE),VLOOKUP(B155,DER!$A$1:$H$9998,6,FALSE)*N155+VLOOKUP(B155,DER!$A$1:$H$9998,7,FALSE)*O155)+VLOOKUP(B155,DER!$A$1:$H$9998,8,FALSE),IF(C155="SINAPI",VLOOKUP(B155,SINAPI!$A$1:$E$10979,4,FALSE),IF(C155="IOPES",VLOOKUP(B155,IOPES!$A$1:$D$10903,4,FALSE),IF(C155="COMP",VLOOKUP(B155,COMP!$A$1:$D$10893,4,FALSE))))))</f>
        <v>180869.49</v>
      </c>
      <c r="K155" s="246">
        <f>IF(B155="","",IF(C155="DER-ES",IF(OR(B155&lt;60000,B155&gt;60025),DER!$D$2/100,0),IF(C155="SINAPI",SINAPI!$C$2/100,IF(C155="IOPES",IOPES!$A$2/100,IF(C155="COMP",COMP!$C$2/100,"Preencher BDI!")))))</f>
        <v>0.2712</v>
      </c>
      <c r="L155" s="247">
        <f t="shared" si="133"/>
        <v>142282.48112020138</v>
      </c>
      <c r="M155" s="271"/>
      <c r="N155" s="249"/>
      <c r="O155" s="249"/>
      <c r="P155" s="250"/>
      <c r="Q155" s="247"/>
    </row>
    <row r="156" spans="1:17" s="219" customFormat="1" x14ac:dyDescent="0.2">
      <c r="A156" s="251"/>
      <c r="B156" s="259"/>
      <c r="C156" s="260"/>
      <c r="D156" s="261" t="str">
        <f>"SUB-TOTAL - "&amp;LEFT(A153,5)</f>
        <v>SUB-TOTAL - 02.08</v>
      </c>
      <c r="E156" s="260"/>
      <c r="F156" s="262"/>
      <c r="G156" s="243"/>
      <c r="H156" s="263">
        <f>SUM(H152:H155)</f>
        <v>359166.82999999996</v>
      </c>
      <c r="I156" s="267"/>
      <c r="J156" s="245" t="str">
        <f>IF(B156="","",IF(C156="DER-ES",IF(OR(B156&lt;60000,B156&gt;60025),VLOOKUP(B156,DER!$A$1:$E$10998,4,FALSE),VLOOKUP(B156,DER!$A$1:$H$9998,6,FALSE)*N156+VLOOKUP(B156,DER!$A$1:$H$9998,7,FALSE)*O156)+VLOOKUP(B156,DER!$A$1:$H$9998,8,FALSE),IF(C156="SINAPI",VLOOKUP(B156,SINAPI!$A$1:$E$10979,4,FALSE),IF(C156="IOPES",VLOOKUP(B156,IOPES!$A$1:$D$10903,4,FALSE),IF(C156="COMP",VLOOKUP(B156,COMP!$A$1:$D$10893,4,FALSE))))))</f>
        <v/>
      </c>
      <c r="K156" s="246" t="str">
        <f>IF(B156="","",IF(C156="DER-ES",IF(OR(B156&lt;60000,B156&gt;60025),DER!$D$2/100,0),IF(C156="SINAPI",SINAPI!$C$2/100,IF(C156="IOPES",IOPES!$A$2/100,IF(C156="COMP",COMP!$C$2/100,"Preencher BDI!")))))</f>
        <v/>
      </c>
      <c r="L156" s="247" t="str">
        <f t="shared" si="128"/>
        <v/>
      </c>
      <c r="M156" s="248"/>
      <c r="N156" s="249"/>
      <c r="O156" s="249"/>
      <c r="P156" s="250"/>
      <c r="Q156" s="247"/>
    </row>
    <row r="157" spans="1:17" s="219" customFormat="1" x14ac:dyDescent="0.2">
      <c r="A157" s="330"/>
      <c r="B157" s="259"/>
      <c r="C157" s="260"/>
      <c r="D157" s="261" t="str">
        <f>"SUB-TOTAL - "&amp;LEFT(A146,2)</f>
        <v>SUB-TOTAL - 02</v>
      </c>
      <c r="E157" s="177" t="str">
        <f>IF(B157="","",IF(C157="DER-ES",VLOOKUP(B157,DER!$A$1:$E$4998,3,FALSE),IF(C157="CESAN",VLOOKUP(B157,CESAN!$A$1:$E$5000,3,FALSE),IF(C157="IOPES",VLOOKUP(B157,IOPES!$A$1:$D$4903,3,FALSE),IF(C157="COMP",VLOOKUP(B157,COMP!$A$1:$D$4927,3,FALSE))))))</f>
        <v/>
      </c>
      <c r="F157" s="262"/>
      <c r="G157" s="243"/>
      <c r="H157" s="263">
        <f>SUM(H21:H156)/2</f>
        <v>945026.64999999991</v>
      </c>
      <c r="I157" s="211"/>
      <c r="J157" s="245" t="str">
        <f>IF(B157="","",IF(C157="DER-ES",IF(OR(B157&lt;60000,B157&gt;60025),VLOOKUP(B157,DER!$A$1:$E$10998,4,FALSE),VLOOKUP(B157,DER!$A$1:$H$9998,6,FALSE)*N157+VLOOKUP(B157,DER!$A$1:$H$9998,7,FALSE)*O157)+VLOOKUP(B157,DER!$A$1:$H$9998,8,FALSE),IF(C157="SINAPI",VLOOKUP(B157,SINAPI!$A$1:$E$10979,4,FALSE),IF(C157="IOPES",VLOOKUP(B157,IOPES!$A$1:$D$10903,4,FALSE),IF(C157="COMP",VLOOKUP(B157,COMP!$A$1:$D$10893,4,FALSE))))))</f>
        <v/>
      </c>
      <c r="K157" s="246" t="str">
        <f>IF(B157="","",IF(C157="DER-ES",IF(OR(B157&lt;60000,B157&gt;60025),DER!$D$2/100,0),IF(C157="SINAPI",SINAPI!$C$2/100,IF(C157="IOPES",IOPES!$A$2/100,IF(C157="COMP",COMP!$C$2/100,"Preencher BDI!")))))</f>
        <v/>
      </c>
      <c r="L157" s="247" t="str">
        <f>IF(J157="","",(J157/(1+K157)))</f>
        <v/>
      </c>
      <c r="N157" s="249"/>
      <c r="O157" s="249"/>
      <c r="P157" s="250"/>
      <c r="Q157" s="247"/>
    </row>
    <row r="158" spans="1:17" s="219" customFormat="1" x14ac:dyDescent="0.2">
      <c r="A158" s="240"/>
      <c r="B158" s="264"/>
      <c r="C158" s="265"/>
      <c r="D158" s="266"/>
      <c r="E158" s="177"/>
      <c r="F158" s="242"/>
      <c r="G158" s="243"/>
      <c r="H158" s="243"/>
      <c r="I158" s="267"/>
      <c r="J158" s="245" t="str">
        <f>IF(B158="","",IF(C158="DER-ES",IF(OR(B158&lt;60000,B158&gt;60025),VLOOKUP(B158,DER!$A$1:$E$10998,4,FALSE),VLOOKUP(B158,DER!$A$1:$H$9998,6,FALSE)*N158+VLOOKUP(B158,DER!$A$1:$H$9998,7,FALSE)*O158)+VLOOKUP(B158,DER!$A$1:$H$9998,8,FALSE),IF(C158="SINAPI",VLOOKUP(B158,SINAPI!$A$1:$E$10979,4,FALSE),IF(C158="IOPES",VLOOKUP(B158,IOPES!$A$1:$D$10903,4,FALSE),IF(C158="COMP",VLOOKUP(B158,COMP!$A$1:$D$10893,4,FALSE))))))</f>
        <v/>
      </c>
      <c r="K158" s="246" t="str">
        <f>IF(B158="","",IF(C158="DER-ES",IF(OR(B158&lt;60000,B158&gt;60025),DER!$D$2/100,0),IF(C158="SINAPI",SINAPI!$C$2/100,IF(C158="IOPES",IOPES!$A$2/100,IF(C158="COMP",COMP!$C$2/100,"Preencher BDI!")))))</f>
        <v/>
      </c>
      <c r="L158" s="247" t="str">
        <f t="shared" si="128"/>
        <v/>
      </c>
      <c r="M158" s="248"/>
      <c r="N158" s="249"/>
      <c r="O158" s="249"/>
      <c r="P158" s="250"/>
      <c r="Q158" s="247"/>
    </row>
    <row r="159" spans="1:17" x14ac:dyDescent="0.2">
      <c r="A159" s="137" t="s">
        <v>30</v>
      </c>
      <c r="B159" s="137"/>
      <c r="C159" s="138"/>
      <c r="D159" s="139" t="s">
        <v>3772</v>
      </c>
      <c r="E159" s="138" t="str">
        <f>IF(B159="","",IF(C159="DER-ES",VLOOKUP(B159,DER!$A$1:$E$4998,3,FALSE),IF(C159="CESAN",VLOOKUP(B159,CESAN!$A$1:$E$5000,3,FALSE),IF(C159="IOPES",VLOOKUP(B159,IOPES!$A$1:$D$4903,3,FALSE),IF(C159="COMP",VLOOKUP(B159,COMP!$A$1:$D$4927,3,FALSE))))))</f>
        <v/>
      </c>
      <c r="F159" s="140"/>
      <c r="G159" s="141"/>
      <c r="H159" s="142"/>
      <c r="I159" s="24"/>
      <c r="J159" s="245" t="str">
        <f>IF(B159="","",IF(C159="DER-ES",IF(OR(B159&lt;60000,B159&gt;60025),VLOOKUP(B159,DER!$A$1:$E$10998,4,FALSE),VLOOKUP(B159,DER!$A$1:$H$9998,6,FALSE)*N159+VLOOKUP(B159,DER!$A$1:$H$9998,7,FALSE)*O159)+VLOOKUP(B159,DER!$A$1:$H$9998,8,FALSE),IF(C159="SINAPI",VLOOKUP(B159,SINAPI!$A$1:$E$10979,4,FALSE),IF(C159="IOPES",VLOOKUP(B159,IOPES!$A$1:$D$10903,4,FALSE),IF(C159="COMP",VLOOKUP(B159,COMP!$A$1:$D$10893,4,FALSE))))))</f>
        <v/>
      </c>
      <c r="K159" s="246" t="str">
        <f>IF(B159="","",IF(C159="DER-ES",IF(OR(B159&lt;60000,B159&gt;60025),DER!$D$2/100,0),IF(C159="SINAPI",SINAPI!$C$2/100,IF(C159="IOPES",IOPES!$A$2/100,IF(C159="COMP",COMP!$C$2/100,"Preencher BDI!")))))</f>
        <v/>
      </c>
      <c r="L159" s="95" t="str">
        <f t="shared" si="127"/>
        <v/>
      </c>
      <c r="M159" s="32"/>
      <c r="N159" s="129"/>
      <c r="O159" s="129"/>
      <c r="P159" s="130"/>
      <c r="Q159" s="95"/>
    </row>
    <row r="160" spans="1:17" s="219" customFormat="1" x14ac:dyDescent="0.2">
      <c r="A160" s="287" t="s">
        <v>2861</v>
      </c>
      <c r="B160" s="287"/>
      <c r="C160" s="288"/>
      <c r="D160" s="289" t="s">
        <v>15303</v>
      </c>
      <c r="E160" s="288" t="str">
        <f>IF(B160="","",IF(C160="DER-ES",VLOOKUP(B160,DER!$A$1:$E$4998,3,FALSE),IF(C160="CESAN",VLOOKUP(B160,CESAN!$A$1:$E$5000,3,FALSE),IF(C160="IOPES",VLOOKUP(B160,IOPES!$A$1:$D$4903,3,FALSE),IF(C160="COMP",VLOOKUP(B160,COMP!$A$1:$D$4927,3,FALSE))))))</f>
        <v/>
      </c>
      <c r="F160" s="290"/>
      <c r="G160" s="291"/>
      <c r="H160" s="291"/>
      <c r="I160" s="267"/>
      <c r="J160" s="245" t="str">
        <f>IF(B160="","",IF(C160="DER-ES",IF(OR(B160&lt;60000,B160&gt;60025),VLOOKUP(B160,DER!$A$1:$E$10998,4,FALSE),VLOOKUP(B160,DER!$A$1:$H$9998,6,FALSE)*N160+VLOOKUP(B160,DER!$A$1:$H$9998,7,FALSE)*O160)+VLOOKUP(B160,DER!$A$1:$H$9998,8,FALSE),IF(C160="SINAPI",VLOOKUP(B160,SINAPI!$A$1:$E$10979,4,FALSE),IF(C160="IOPES",VLOOKUP(B160,IOPES!$A$1:$D$10903,4,FALSE),IF(C160="COMP",VLOOKUP(B160,COMP!$A$1:$D$10893,4,FALSE))))))</f>
        <v/>
      </c>
      <c r="K160" s="246" t="str">
        <f>IF(B160="","",IF(C160="DER-ES",IF(OR(B160&lt;60000,B160&gt;60025),DER!$D$2/100,0),IF(C160="SINAPI",SINAPI!$C$2/100,IF(C160="IOPES",IOPES!$A$2/100,IF(C160="COMP",COMP!$C$2/100,"Preencher BDI!")))))</f>
        <v/>
      </c>
      <c r="L160" s="247" t="str">
        <f t="shared" si="127"/>
        <v/>
      </c>
      <c r="M160" s="258"/>
      <c r="N160" s="249"/>
      <c r="O160" s="249"/>
      <c r="P160" s="250"/>
      <c r="Q160" s="247"/>
    </row>
    <row r="161" spans="1:17" s="219" customFormat="1" x14ac:dyDescent="0.2">
      <c r="A161" s="251" t="s">
        <v>3764</v>
      </c>
      <c r="B161" s="332">
        <v>10216</v>
      </c>
      <c r="C161" s="331" t="s">
        <v>3200</v>
      </c>
      <c r="D161" s="216" t="str">
        <f>IF(B161="","",IF(C161="DER-ES",IF(OR(B161&lt;60000,B161&gt;60025),VLOOKUP(B161,DER!$A$1:$E$10998,2,FALSE),VLOOKUP(B161,DER!$A$1:$E$10998,2,FALSE)&amp;" (DMT="&amp;VLOOKUP(B161,DER!$A$1:$E$10998,4,FALSE)&amp;") (XP="&amp;ROUND((N161),2)&amp;"km; XR="&amp;ROUND((O161),2)&amp;"km)"),IF(C161="SINAPI",VLOOKUP(B161,SINAPI!$A$3:$D$10979,2,FALSE),IF(C161="IOPES",VLOOKUP(B161,IOPES!$A$3:$D$10903,2,FALSE),IF(C161="COMP",VLOOKUP(B161,COMP!$A$3:$D$10893,2,FALSE),"")))))</f>
        <v>Retirada de meio-fio de concreto</v>
      </c>
      <c r="E161" s="177" t="str">
        <f>IF(B161="","",IF(C161="DER-ES",VLOOKUP(B161,DER!$A$1:$E$10998,3,FALSE),IF(C161="SINAPI",VLOOKUP(B161,SINAPI!$A$1:$D$10979,3,FALSE),IF(C161="IOPES",VLOOKUP(B161,IOPES!$A$1:$D$10903,3,FALSE),IF(C161="COMP",VLOOKUP(B161,COMP!$A$1:$D$10893,3,FALSE))))))</f>
        <v>m</v>
      </c>
      <c r="F161" s="242">
        <f>VLOOKUP(A161,'Memorial de Cálculo'!$A$9:$Q$11385,17,FALSE)</f>
        <v>247.06</v>
      </c>
      <c r="G161" s="243">
        <f t="shared" ref="G161" si="136">ROUND(L161*(1+F$5),2)</f>
        <v>7.78</v>
      </c>
      <c r="H161" s="243">
        <f t="shared" ref="H161" si="137">+TRUNC(F161*G161,2)</f>
        <v>1922.12</v>
      </c>
      <c r="I161" s="211"/>
      <c r="J161" s="245">
        <f>IF(B161="","",IF(C161="DER-ES",IF(OR(B161&lt;60000,B161&gt;60025),VLOOKUP(B161,DER!$A$1:$E$10998,4,FALSE),VLOOKUP(B161,DER!$A$1:$H$9998,6,FALSE)*N161+VLOOKUP(B161,DER!$A$1:$H$9998,7,FALSE)*O161)+VLOOKUP(B161,DER!$A$1:$H$9998,8,FALSE),IF(C161="SINAPI",VLOOKUP(B161,SINAPI!$A$1:$E$10979,4,FALSE),IF(C161="IOPES",VLOOKUP(B161,IOPES!$A$1:$D$10903,4,FALSE),IF(C161="COMP",VLOOKUP(B161,COMP!$A$1:$D$10893,4,FALSE))))))</f>
        <v>8.01</v>
      </c>
      <c r="K161" s="246">
        <f>IF(B161="","",IF(C161="DER-ES",IF(OR(B161&lt;60000,B161&gt;60025),DER!$D$2/100,0),IF(C161="SINAPI",SINAPI!$C$2/100,IF(C161="IOPES",IOPES!$A$2/100,IF(C161="COMP",COMP!$C$2/100,"Preencher BDI!")))))</f>
        <v>0.309</v>
      </c>
      <c r="L161" s="247">
        <f t="shared" si="127"/>
        <v>6.1191749427043547</v>
      </c>
      <c r="M161" s="248"/>
      <c r="N161" s="249"/>
      <c r="O161" s="249"/>
      <c r="P161" s="250"/>
      <c r="Q161" s="247"/>
    </row>
    <row r="162" spans="1:17" s="219" customFormat="1" ht="25.5" x14ac:dyDescent="0.2">
      <c r="A162" s="251" t="s">
        <v>3765</v>
      </c>
      <c r="B162" s="329" t="s">
        <v>9615</v>
      </c>
      <c r="C162" s="177" t="s">
        <v>2886</v>
      </c>
      <c r="D162" s="216" t="str">
        <f>IF(B162="","",IF(C162="DER-ES",IF(OR(B162&lt;60000,B162&gt;60025),VLOOKUP(B162,DER!$A$1:$E$10998,2,FALSE),VLOOKUP(B162,DER!$A$1:$E$10998,2,FALSE)&amp;" (DMT="&amp;VLOOKUP(B162,DER!$A$1:$E$10998,4,FALSE)&amp;") (XP="&amp;ROUND((N162),2)&amp;"km; XR="&amp;ROUND((O162),2)&amp;"km)"),IF(C162="SINAPI",VLOOKUP(B162,SINAPI!$A$3:$D$10979,2,FALSE),IF(C162="IOPES",VLOOKUP(B162,IOPES!$A$3:$D$10903,2,FALSE),IF(C162="COMP",VLOOKUP(B162,COMP!$A$3:$D$10893,2,FALSE),"")))))</f>
        <v>DESMATAMENTO E LIMPEZA MECANIZADA DE TERRENO COM REMOCAO DE CAMADA VEGETAL, UTILIZANDO TRATOR DE ESTEIRAS</v>
      </c>
      <c r="E162" s="177" t="str">
        <f>IF(B162="","",IF(C162="DER-ES",VLOOKUP(B162,DER!$A$1:$E$10998,3,FALSE),IF(C162="SINAPI",VLOOKUP(B162,SINAPI!$A$1:$D$10979,3,FALSE),IF(C162="IOPES",VLOOKUP(B162,IOPES!$A$1:$D$10903,3,FALSE),IF(C162="COMP",VLOOKUP(B162,COMP!$A$1:$D$10893,3,FALSE))))))</f>
        <v>M2</v>
      </c>
      <c r="F162" s="242">
        <f>VLOOKUP(A162,'Memorial de Cálculo'!$A$9:$Q$11385,17,FALSE)</f>
        <v>250.42</v>
      </c>
      <c r="G162" s="243">
        <f>ROUND(L162*(1+F$5),2)</f>
        <v>0.15</v>
      </c>
      <c r="H162" s="243">
        <f t="shared" ref="H162:H165" si="138">+TRUNC(F162*G162,2)</f>
        <v>37.56</v>
      </c>
      <c r="I162" s="211"/>
      <c r="J162" s="245">
        <f>IF(B162="","",IF(C162="DER-ES",IF(OR(B162&lt;60000,B162&gt;60025),VLOOKUP(B162,DER!$A$1:$E$10998,4,FALSE),VLOOKUP(B162,DER!$A$1:$H$9998,6,FALSE)*N162+VLOOKUP(B162,DER!$A$1:$H$9998,7,FALSE)*O162)+VLOOKUP(B162,DER!$A$1:$H$9998,8,FALSE),IF(C162="SINAPI",VLOOKUP(B162,SINAPI!$A$1:$E$10979,4,FALSE),IF(C162="IOPES",VLOOKUP(B162,IOPES!$A$1:$D$10903,4,FALSE),IF(C162="COMP",VLOOKUP(B162,COMP!$A$1:$D$10893,4,FALSE))))))</f>
        <v>0.12</v>
      </c>
      <c r="K162" s="246">
        <f>IF(B162="","",IF(C162="DER-ES",IF(OR(B162&lt;60000,B162&gt;60025),DER!$D$2/100,0),IF(C162="SINAPI",SINAPI!$C$2/100,IF(C162="IOPES",IOPES!$A$2/100,IF(C162="COMP",COMP!$C$2/100,"Preencher BDI!")))))</f>
        <v>0</v>
      </c>
      <c r="L162" s="247">
        <f t="shared" si="127"/>
        <v>0.12</v>
      </c>
      <c r="N162" s="249"/>
      <c r="O162" s="249"/>
      <c r="P162" s="250"/>
      <c r="Q162" s="247"/>
    </row>
    <row r="163" spans="1:17" s="219" customFormat="1" x14ac:dyDescent="0.2">
      <c r="A163" s="251" t="s">
        <v>3766</v>
      </c>
      <c r="B163" s="329">
        <v>79472</v>
      </c>
      <c r="C163" s="177" t="s">
        <v>2886</v>
      </c>
      <c r="D163" s="216" t="str">
        <f>IF(B163="","",IF(C163="DER-ES",IF(OR(B163&lt;60000,B163&gt;60025),VLOOKUP(B163,DER!$A$1:$E$10998,2,FALSE),VLOOKUP(B163,DER!$A$1:$E$10998,2,FALSE)&amp;" (DMT="&amp;VLOOKUP(B163,DER!$A$1:$E$10998,4,FALSE)&amp;") (XP="&amp;ROUND((N163),2)&amp;"km; XR="&amp;ROUND((O163),2)&amp;"km)"),IF(C163="SINAPI",VLOOKUP(B163,SINAPI!$A$3:$D$10979,2,FALSE),IF(C163="IOPES",VLOOKUP(B163,IOPES!$A$3:$D$10903,2,FALSE),IF(C163="COMP",VLOOKUP(B163,COMP!$A$3:$D$10893,2,FALSE),"")))))</f>
        <v>REGULARIZACAO DE SUPERFICIES EM TERRA COM MOTONIVELADORA</v>
      </c>
      <c r="E163" s="177" t="str">
        <f>IF(B163="","",IF(C163="DER-ES",VLOOKUP(B163,DER!$A$1:$E$10998,3,FALSE),IF(C163="SINAPI",VLOOKUP(B163,SINAPI!$A$1:$D$10979,3,FALSE),IF(C163="IOPES",VLOOKUP(B163,IOPES!$A$1:$D$10903,3,FALSE),IF(C163="COMP",VLOOKUP(B163,COMP!$A$1:$D$10893,3,FALSE))))))</f>
        <v>M2</v>
      </c>
      <c r="F163" s="242">
        <f>VLOOKUP(A163,'Memorial de Cálculo'!$A$9:$Q$11385,17,FALSE)</f>
        <v>250.42</v>
      </c>
      <c r="G163" s="243">
        <f>ROUND(L163*(1+F$5),2)</f>
        <v>0.56000000000000005</v>
      </c>
      <c r="H163" s="243">
        <f t="shared" si="138"/>
        <v>140.22999999999999</v>
      </c>
      <c r="I163" s="211"/>
      <c r="J163" s="245">
        <f>IF(B163="","",IF(C163="DER-ES",IF(OR(B163&lt;60000,B163&gt;60025),VLOOKUP(B163,DER!$A$1:$E$10998,4,FALSE),VLOOKUP(B163,DER!$A$1:$H$9998,6,FALSE)*N163+VLOOKUP(B163,DER!$A$1:$H$9998,7,FALSE)*O163)+VLOOKUP(B163,DER!$A$1:$H$9998,8,FALSE),IF(C163="SINAPI",VLOOKUP(B163,SINAPI!$A$1:$E$10979,4,FALSE),IF(C163="IOPES",VLOOKUP(B163,IOPES!$A$1:$D$10903,4,FALSE),IF(C163="COMP",VLOOKUP(B163,COMP!$A$1:$D$10893,4,FALSE))))))</f>
        <v>0.44</v>
      </c>
      <c r="K163" s="246">
        <f>IF(B163="","",IF(C163="DER-ES",IF(OR(B163&lt;60000,B163&gt;60025),DER!$D$2/100,0),IF(C163="SINAPI",SINAPI!$C$2/100,IF(C163="IOPES",IOPES!$A$2/100,IF(C163="COMP",COMP!$C$2/100,"Preencher BDI!")))))</f>
        <v>0</v>
      </c>
      <c r="L163" s="247">
        <f t="shared" si="127"/>
        <v>0.44</v>
      </c>
      <c r="N163" s="249"/>
      <c r="O163" s="249"/>
      <c r="P163" s="250"/>
      <c r="Q163" s="247"/>
    </row>
    <row r="164" spans="1:17" s="219" customFormat="1" ht="25.5" x14ac:dyDescent="0.2">
      <c r="A164" s="251" t="s">
        <v>3767</v>
      </c>
      <c r="B164" s="329">
        <v>72898</v>
      </c>
      <c r="C164" s="177" t="s">
        <v>2886</v>
      </c>
      <c r="D164" s="216" t="str">
        <f>IF(B164="","",IF(C164="DER-ES",IF(OR(B164&lt;60000,B164&gt;60025),VLOOKUP(B164,DER!$A$1:$E$10998,2,FALSE),VLOOKUP(B164,DER!$A$1:$E$10998,2,FALSE)&amp;" (DMT="&amp;VLOOKUP(B164,DER!$A$1:$E$10998,4,FALSE)&amp;") (XP="&amp;ROUND((N164),2)&amp;"km; XR="&amp;ROUND((O164),2)&amp;"km)"),IF(C164="SINAPI",VLOOKUP(B164,SINAPI!$A$3:$D$10979,2,FALSE),IF(C164="IOPES",VLOOKUP(B164,IOPES!$A$3:$D$10903,2,FALSE),IF(C164="COMP",VLOOKUP(B164,COMP!$A$3:$D$10893,2,FALSE),"")))))</f>
        <v>CARGA E DESCARGA MECANIZADAS DE ENTULHO EM CAMINHAO BASCULANTE 6 M3</v>
      </c>
      <c r="E164" s="177" t="str">
        <f>IF(B164="","",IF(C164="DER-ES",VLOOKUP(B164,DER!$A$1:$E$10998,3,FALSE),IF(C164="SINAPI",VLOOKUP(B164,SINAPI!$A$1:$D$10979,3,FALSE),IF(C164="IOPES",VLOOKUP(B164,IOPES!$A$1:$D$10903,3,FALSE),IF(C164="COMP",VLOOKUP(B164,COMP!$A$1:$D$10893,3,FALSE))))))</f>
        <v>M3</v>
      </c>
      <c r="F164" s="242">
        <f>VLOOKUP(A164,'Memorial de Cálculo'!$A$9:$Q$11385,17,FALSE)</f>
        <v>30.73</v>
      </c>
      <c r="G164" s="243">
        <f>ROUND(L164*(1+F$5),2)</f>
        <v>4.47</v>
      </c>
      <c r="H164" s="243">
        <f t="shared" si="138"/>
        <v>137.36000000000001</v>
      </c>
      <c r="I164" s="211"/>
      <c r="J164" s="245">
        <f>IF(B164="","",IF(C164="DER-ES",IF(OR(B164&lt;60000,B164&gt;60025),VLOOKUP(B164,DER!$A$1:$E$10998,4,FALSE),VLOOKUP(B164,DER!$A$1:$H$9998,6,FALSE)*N164+VLOOKUP(B164,DER!$A$1:$H$9998,7,FALSE)*O164)+VLOOKUP(B164,DER!$A$1:$H$9998,8,FALSE),IF(C164="SINAPI",VLOOKUP(B164,SINAPI!$A$1:$E$10979,4,FALSE),IF(C164="IOPES",VLOOKUP(B164,IOPES!$A$1:$D$10903,4,FALSE),IF(C164="COMP",VLOOKUP(B164,COMP!$A$1:$D$10893,4,FALSE))))))</f>
        <v>3.52</v>
      </c>
      <c r="K164" s="246">
        <f>IF(B164="","",IF(C164="DER-ES",IF(OR(B164&lt;60000,B164&gt;60025),DER!$D$2/100,0),IF(C164="SINAPI",SINAPI!$C$2/100,IF(C164="IOPES",IOPES!$A$2/100,IF(C164="COMP",COMP!$C$2/100,"Preencher BDI!")))))</f>
        <v>0</v>
      </c>
      <c r="L164" s="247">
        <f t="shared" si="127"/>
        <v>3.52</v>
      </c>
      <c r="N164" s="249"/>
      <c r="O164" s="249"/>
      <c r="P164" s="250"/>
      <c r="Q164" s="247"/>
    </row>
    <row r="165" spans="1:17" s="219" customFormat="1" ht="25.5" x14ac:dyDescent="0.2">
      <c r="A165" s="251" t="s">
        <v>19210</v>
      </c>
      <c r="B165" s="329">
        <v>97914</v>
      </c>
      <c r="C165" s="177" t="s">
        <v>2886</v>
      </c>
      <c r="D165" s="216" t="str">
        <f>IF(B165="","",IF(C165="DER-ES",IF(OR(B165&lt;60000,B165&gt;60025),VLOOKUP(B165,DER!$A$1:$E$10998,2,FALSE),VLOOKUP(B165,DER!$A$1:$E$10998,2,FALSE)&amp;" (DMT="&amp;VLOOKUP(B165,DER!$A$1:$E$10998,4,FALSE)&amp;") (XP="&amp;ROUND((N165),2)&amp;"km; XR="&amp;ROUND((O165),2)&amp;"km)"),IF(C165="SINAPI",VLOOKUP(B165,SINAPI!$A$3:$D$10979,2,FALSE),IF(C165="IOPES",VLOOKUP(B165,IOPES!$A$3:$D$10903,2,FALSE),IF(C165="COMP",VLOOKUP(B165,COMP!$A$3:$D$10893,2,FALSE),"")))))</f>
        <v>TRANSPORTE COM CAMINHÃO BASCULANTE DE 6 M3, EM VIA URBANA PAVIMENTADA, DMT ATÉ 30 KM (UNIDADE: M3XKM). AF_01/2018</v>
      </c>
      <c r="E165" s="177" t="str">
        <f>IF(B165="","",IF(C165="DER-ES",VLOOKUP(B165,DER!$A$1:$E$10998,3,FALSE),IF(C165="SINAPI",VLOOKUP(B165,SINAPI!$A$1:$D$10979,3,FALSE),IF(C165="IOPES",VLOOKUP(B165,IOPES!$A$1:$D$10903,3,FALSE),IF(C165="COMP",VLOOKUP(B165,COMP!$A$1:$D$10893,3,FALSE))))))</f>
        <v>M3XKM</v>
      </c>
      <c r="F165" s="242">
        <f>VLOOKUP(A165,'Memorial de Cálculo'!$A$9:$Q$11385,17,FALSE)</f>
        <v>608.46</v>
      </c>
      <c r="G165" s="243">
        <f>ROUND(L165*(1+F$5),2)</f>
        <v>1.81</v>
      </c>
      <c r="H165" s="243">
        <f t="shared" si="138"/>
        <v>1101.31</v>
      </c>
      <c r="I165" s="211"/>
      <c r="J165" s="245">
        <f>IF(B165="","",IF(C165="DER-ES",IF(OR(B165&lt;60000,B165&gt;60025),VLOOKUP(B165,DER!$A$1:$E$10998,4,FALSE),VLOOKUP(B165,DER!$A$1:$H$9998,6,FALSE)*N165+VLOOKUP(B165,DER!$A$1:$H$9998,7,FALSE)*O165)+VLOOKUP(B165,DER!$A$1:$H$9998,8,FALSE),IF(C165="SINAPI",VLOOKUP(B165,SINAPI!$A$1:$E$10979,4,FALSE),IF(C165="IOPES",VLOOKUP(B165,IOPES!$A$1:$D$10903,4,FALSE),IF(C165="COMP",VLOOKUP(B165,COMP!$A$1:$D$10893,4,FALSE))))))</f>
        <v>1.42</v>
      </c>
      <c r="K165" s="246">
        <f>IF(B165="","",IF(C165="DER-ES",IF(OR(B165&lt;60000,B165&gt;60025),DER!$D$2/100,0),IF(C165="SINAPI",SINAPI!$C$2/100,IF(C165="IOPES",IOPES!$A$2/100,IF(C165="COMP",COMP!$C$2/100,"Preencher BDI!")))))</f>
        <v>0</v>
      </c>
      <c r="L165" s="247">
        <f t="shared" si="127"/>
        <v>1.42</v>
      </c>
      <c r="N165" s="249"/>
      <c r="O165" s="249"/>
      <c r="P165" s="250"/>
      <c r="Q165" s="247"/>
    </row>
    <row r="166" spans="1:17" s="219" customFormat="1" x14ac:dyDescent="0.2">
      <c r="A166" s="330"/>
      <c r="B166" s="259"/>
      <c r="C166" s="260"/>
      <c r="D166" s="261" t="str">
        <f>"SUB-TOTAL - "&amp;LEFT(A165,5)</f>
        <v>SUB-TOTAL - 03.01</v>
      </c>
      <c r="E166" s="177" t="str">
        <f>IF(B166="","",IF(C166="DER-ES",VLOOKUP(B166,DER!$A$1:$E$4998,3,FALSE),IF(C166="CESAN",VLOOKUP(B166,CESAN!$A$1:$E$5000,3,FALSE),IF(C166="IOPES",VLOOKUP(B166,IOPES!$A$1:$D$4903,3,FALSE),IF(C166="COMP",VLOOKUP(B166,COMP!$A$1:$D$4927,3,FALSE))))))</f>
        <v/>
      </c>
      <c r="F166" s="262"/>
      <c r="G166" s="243"/>
      <c r="H166" s="263">
        <f>SUM(H161:H165)</f>
        <v>3338.58</v>
      </c>
      <c r="I166" s="211"/>
      <c r="J166" s="245" t="str">
        <f>IF(B166="","",IF(C166="DER-ES",IF(OR(B166&lt;60000,B166&gt;60025),VLOOKUP(B166,DER!$A$1:$E$10998,4,FALSE),VLOOKUP(B166,DER!$A$1:$H$9998,6,FALSE)*N166+VLOOKUP(B166,DER!$A$1:$H$9998,7,FALSE)*O166)+VLOOKUP(B166,DER!$A$1:$H$9998,8,FALSE),IF(C166="SINAPI",VLOOKUP(B166,SINAPI!$A$1:$E$10979,4,FALSE),IF(C166="IOPES",VLOOKUP(B166,IOPES!$A$1:$D$10903,4,FALSE),IF(C166="COMP",VLOOKUP(B166,COMP!$A$1:$D$10893,4,FALSE))))))</f>
        <v/>
      </c>
      <c r="K166" s="246" t="str">
        <f>IF(B166="","",IF(C166="DER-ES",IF(OR(B166&lt;60000,B166&gt;60025),DER!$D$2/100,0),IF(C166="SINAPI",SINAPI!$C$2/100,IF(C166="IOPES",IOPES!$A$2/100,IF(C166="COMP",COMP!$C$2/100,"Preencher BDI!")))))</f>
        <v/>
      </c>
      <c r="L166" s="247" t="str">
        <f t="shared" si="127"/>
        <v/>
      </c>
      <c r="N166" s="249"/>
      <c r="O166" s="249"/>
      <c r="P166" s="250"/>
      <c r="Q166" s="247"/>
    </row>
    <row r="167" spans="1:17" s="219" customFormat="1" x14ac:dyDescent="0.2">
      <c r="A167" s="240"/>
      <c r="B167" s="264"/>
      <c r="C167" s="265"/>
      <c r="D167" s="216"/>
      <c r="E167" s="177" t="str">
        <f>IF(B167="","",IF(C167="DER-ES",VLOOKUP(B167,DER!$A$1:$E$4998,3,FALSE),IF(C167="CESAN",VLOOKUP(B167,CESAN!$A$1:$E$5000,3,FALSE),IF(C167="IOPES",VLOOKUP(B167,IOPES!$A$1:$D$4903,3,FALSE),IF(C167="COMP",VLOOKUP(B167,COMP!$A$1:$D$4927,3,FALSE))))))</f>
        <v/>
      </c>
      <c r="F167" s="242"/>
      <c r="G167" s="243"/>
      <c r="H167" s="404"/>
      <c r="I167" s="244"/>
      <c r="J167" s="245" t="str">
        <f>IF(B167="","",IF(C167="DER-ES",IF(OR(B167&lt;60000,B167&gt;60025),VLOOKUP(B167,DER!$A$1:$E$10998,4,FALSE),VLOOKUP(B167,DER!$A$1:$H$9998,6,FALSE)*N167+VLOOKUP(B167,DER!$A$1:$H$9998,7,FALSE)*O167)+VLOOKUP(B167,DER!$A$1:$H$9998,8,FALSE),IF(C167="SINAPI",VLOOKUP(B167,SINAPI!$A$1:$E$10979,4,FALSE),IF(C167="IOPES",VLOOKUP(B167,IOPES!$A$1:$D$10903,4,FALSE),IF(C167="COMP",VLOOKUP(B167,COMP!$A$1:$D$10893,4,FALSE))))))</f>
        <v/>
      </c>
      <c r="K167" s="246" t="str">
        <f>IF(B167="","",IF(C167="DER-ES",IF(OR(B167&lt;60000,B167&gt;60025),DER!$D$2/100,0),IF(C167="SINAPI",SINAPI!$C$2/100,IF(C167="IOPES",IOPES!$A$2/100,IF(C167="COMP",COMP!$C$2/100,"Preencher BDI!")))))</f>
        <v/>
      </c>
      <c r="L167" s="247" t="str">
        <f t="shared" si="127"/>
        <v/>
      </c>
      <c r="N167" s="249"/>
      <c r="O167" s="249"/>
      <c r="P167" s="250"/>
      <c r="Q167" s="247"/>
    </row>
    <row r="168" spans="1:17" s="219" customFormat="1" x14ac:dyDescent="0.2">
      <c r="A168" s="287" t="s">
        <v>2862</v>
      </c>
      <c r="B168" s="287"/>
      <c r="C168" s="288"/>
      <c r="D168" s="289" t="s">
        <v>2806</v>
      </c>
      <c r="E168" s="288"/>
      <c r="F168" s="290"/>
      <c r="G168" s="291"/>
      <c r="H168" s="291"/>
      <c r="I168" s="267"/>
      <c r="J168" s="245" t="str">
        <f>IF(B168="","",IF(C168="DER-ES",IF(OR(B168&lt;60000,B168&gt;60025),VLOOKUP(B168,DER!$A$1:$E$10998,4,FALSE),VLOOKUP(B168,DER!$A$1:$H$9998,6,FALSE)*N168+VLOOKUP(B168,DER!$A$1:$H$9998,7,FALSE)*O168)+VLOOKUP(B168,DER!$A$1:$H$9998,8,FALSE),IF(C168="SINAPI",VLOOKUP(B168,SINAPI!$A$1:$E$10979,4,FALSE),IF(C168="IOPES",VLOOKUP(B168,IOPES!$A$1:$D$10903,4,FALSE),IF(C168="COMP",VLOOKUP(B168,COMP!$A$1:$D$10893,4,FALSE))))))</f>
        <v/>
      </c>
      <c r="K168" s="246" t="str">
        <f>IF(B168="","",IF(C168="DER-ES",IF(OR(B168&lt;60000,B168&gt;60025),DER!$D$2/100,0),IF(C168="SINAPI",SINAPI!$C$2/100,IF(C168="IOPES",IOPES!$A$2/100,IF(C168="COMP",COMP!$C$2/100,"Preencher BDI!")))))</f>
        <v/>
      </c>
      <c r="L168" s="247" t="str">
        <f t="shared" si="127"/>
        <v/>
      </c>
      <c r="M168" s="258"/>
      <c r="N168" s="249"/>
      <c r="O168" s="249"/>
      <c r="P168" s="250"/>
      <c r="Q168" s="247"/>
    </row>
    <row r="169" spans="1:17" s="219" customFormat="1" ht="38.25" x14ac:dyDescent="0.2">
      <c r="A169" s="240" t="s">
        <v>3768</v>
      </c>
      <c r="B169" s="251">
        <v>93680</v>
      </c>
      <c r="C169" s="177" t="s">
        <v>2886</v>
      </c>
      <c r="D169" s="216" t="str">
        <f>IF(B169="","",IF(C169="DER-ES",IF(OR(B169&lt;60000,B169&gt;60025),VLOOKUP(B169,DER!$A$1:$E$10998,2,FALSE),VLOOKUP(B169,DER!$A$1:$E$10998,2,FALSE)&amp;" (DMT="&amp;VLOOKUP(B169,DER!$A$1:$E$10998,4,FALSE)&amp;") (XP="&amp;ROUND((N169),2)&amp;"km; XR="&amp;ROUND((O169),2)&amp;"km)"),IF(C169="SINAPI",VLOOKUP(B169,SINAPI!$A$3:$D$10979,2,FALSE),IF(C169="IOPES",VLOOKUP(B169,IOPES!$A$3:$D$10903,2,FALSE),IF(C169="COMP",VLOOKUP(B169,COMP!$A$3:$D$10893,2,FALSE),"")))))</f>
        <v>EXECUÇÃO DE PÁTIO/ESTACIONAMENTO EM PISO INTERTRAVADO, COM BLOCO RETANGULAR COLORIDO DE 20 X 10 CM, ESPESSURA 6 CM. AF_12/2015</v>
      </c>
      <c r="E169" s="177" t="str">
        <f>IF(B169="","",IF(C169="DER-ES",VLOOKUP(B169,DER!$A$1:$E$10998,3,FALSE),IF(C169="SINAPI",VLOOKUP(B169,SINAPI!$A$1:$D$10979,3,FALSE),IF(C169="IOPES",VLOOKUP(B169,IOPES!$A$1:$D$10903,3,FALSE),IF(C169="COMP",VLOOKUP(B169,COMP!$A$1:$D$10893,3,FALSE))))))</f>
        <v>M2</v>
      </c>
      <c r="F169" s="242">
        <f>VLOOKUP(A169,'Memorial de Cálculo'!$A$9:$Q$11385,17,FALSE)</f>
        <v>225.13</v>
      </c>
      <c r="G169" s="243">
        <f t="shared" ref="G169:G170" si="139">ROUND(L169*(1+F$5),2)</f>
        <v>55.91</v>
      </c>
      <c r="H169" s="243">
        <f t="shared" ref="H169:H170" si="140">+TRUNC(F169*G169,2)</f>
        <v>12587.01</v>
      </c>
      <c r="I169" s="211"/>
      <c r="J169" s="245">
        <f>IF(B169="","",IF(C169="DER-ES",IF(OR(B169&lt;60000,B169&gt;60025),VLOOKUP(B169,DER!$A$1:$E$10998,4,FALSE),VLOOKUP(B169,DER!$A$1:$H$9998,6,FALSE)*N169+VLOOKUP(B169,DER!$A$1:$H$9998,7,FALSE)*O169)+VLOOKUP(B169,DER!$A$1:$H$9998,8,FALSE),IF(C169="SINAPI",VLOOKUP(B169,SINAPI!$A$1:$E$10979,4,FALSE),IF(C169="IOPES",VLOOKUP(B169,IOPES!$A$1:$D$10903,4,FALSE),IF(C169="COMP",VLOOKUP(B169,COMP!$A$1:$D$10893,4,FALSE))))))</f>
        <v>43.98</v>
      </c>
      <c r="K169" s="246">
        <f>IF(B169="","",IF(C169="DER-ES",IF(OR(B169&lt;60000,B169&gt;60025),DER!$D$2/100,0),IF(C169="SINAPI",SINAPI!$C$2/100,IF(C169="IOPES",IOPES!$A$2/100,IF(C169="COMP",COMP!$C$2/100,"Preencher BDI!")))))</f>
        <v>0</v>
      </c>
      <c r="L169" s="247">
        <f t="shared" si="127"/>
        <v>43.98</v>
      </c>
      <c r="M169" s="248"/>
      <c r="N169" s="249"/>
      <c r="O169" s="249"/>
      <c r="P169" s="250"/>
      <c r="Q169" s="247"/>
    </row>
    <row r="170" spans="1:17" s="219" customFormat="1" ht="63.75" x14ac:dyDescent="0.2">
      <c r="A170" s="240" t="s">
        <v>3769</v>
      </c>
      <c r="B170" s="251">
        <v>94275</v>
      </c>
      <c r="C170" s="177" t="s">
        <v>2886</v>
      </c>
      <c r="D170" s="216" t="str">
        <f>IF(B170="","",IF(C170="DER-ES",IF(OR(B170&lt;60000,B170&gt;60025),VLOOKUP(B170,DER!$A$1:$E$10998,2,FALSE),VLOOKUP(B170,DER!$A$1:$E$10998,2,FALSE)&amp;" (DMT="&amp;VLOOKUP(B170,DER!$A$1:$E$10998,4,FALSE)&amp;") (XP="&amp;ROUND((N170),2)&amp;"km; XR="&amp;ROUND((O170),2)&amp;"km)"),IF(C170="SINAPI",VLOOKUP(B170,SINAPI!$A$3:$D$10979,2,FALSE),IF(C170="IOPES",VLOOKUP(B170,IOPES!$A$3:$D$10903,2,FALSE),IF(C170="COMP",VLOOKUP(B170,COMP!$A$3:$D$10893,2,FALSE),"")))))</f>
        <v>ASSENTAMENTO DE GUIA (MEIO-FIO) EM TRECHO RETO, CONFECCIONADA EM CONCRETO PRÉ-FABRICADO, DIMENSÕES 100X15X13X20 CM (COMPRIMENTO X BASE INFERIOR X BASE SUPERIOR X ALTURA), PARA URBANIZAÇÃO INTERNA DE EMPREENDIMENTOS. AF_06/2016_P</v>
      </c>
      <c r="E170" s="177" t="str">
        <f>IF(B170="","",IF(C170="DER-ES",VLOOKUP(B170,DER!$A$1:$E$10998,3,FALSE),IF(C170="SINAPI",VLOOKUP(B170,SINAPI!$A$1:$D$10979,3,FALSE),IF(C170="IOPES",VLOOKUP(B170,IOPES!$A$1:$D$10903,3,FALSE),IF(C170="COMP",VLOOKUP(B170,COMP!$A$1:$D$10893,3,FALSE))))))</f>
        <v>M</v>
      </c>
      <c r="F170" s="242">
        <f>VLOOKUP(A170,'Memorial de Cálculo'!$A$9:$Q$11385,17,FALSE)</f>
        <v>241.1</v>
      </c>
      <c r="G170" s="243">
        <f t="shared" si="139"/>
        <v>34.5</v>
      </c>
      <c r="H170" s="243">
        <f t="shared" si="140"/>
        <v>8317.9500000000007</v>
      </c>
      <c r="I170" s="244"/>
      <c r="J170" s="245">
        <f>IF(B170="","",IF(C170="DER-ES",IF(OR(B170&lt;60000,B170&gt;60025),VLOOKUP(B170,DER!$A$1:$E$10998,4,FALSE),VLOOKUP(B170,DER!$A$1:$H$9998,6,FALSE)*N170+VLOOKUP(B170,DER!$A$1:$H$9998,7,FALSE)*O170)+VLOOKUP(B170,DER!$A$1:$H$9998,8,FALSE),IF(C170="SINAPI",VLOOKUP(B170,SINAPI!$A$1:$E$10979,4,FALSE),IF(C170="IOPES",VLOOKUP(B170,IOPES!$A$1:$D$10903,4,FALSE),IF(C170="COMP",VLOOKUP(B170,COMP!$A$1:$D$10893,4,FALSE))))))</f>
        <v>27.14</v>
      </c>
      <c r="K170" s="246">
        <f>IF(B170="","",IF(C170="DER-ES",IF(OR(B170&lt;60000,B170&gt;60025),DER!$D$2/100,0),IF(C170="SINAPI",SINAPI!$C$2/100,IF(C170="IOPES",IOPES!$A$2/100,IF(C170="COMP",COMP!$C$2/100,"Preencher BDI!")))))</f>
        <v>0</v>
      </c>
      <c r="L170" s="247">
        <f t="shared" si="127"/>
        <v>27.14</v>
      </c>
      <c r="M170" s="271"/>
      <c r="N170" s="249"/>
      <c r="O170" s="249"/>
      <c r="P170" s="250"/>
      <c r="Q170" s="247"/>
    </row>
    <row r="171" spans="1:17" s="219" customFormat="1" x14ac:dyDescent="0.2">
      <c r="A171" s="330"/>
      <c r="B171" s="259"/>
      <c r="C171" s="260"/>
      <c r="D171" s="261" t="str">
        <f>"SUB-TOTAL - "&amp;LEFT(A169,5)</f>
        <v>SUB-TOTAL - 03.02</v>
      </c>
      <c r="E171" s="260"/>
      <c r="F171" s="262"/>
      <c r="G171" s="243"/>
      <c r="H171" s="263">
        <f>SUM(H169:H170)</f>
        <v>20904.96</v>
      </c>
      <c r="I171" s="244"/>
      <c r="J171" s="245" t="str">
        <f>IF(B171="","",IF(C171="DER-ES",IF(OR(B171&lt;60000,B171&gt;60025),VLOOKUP(B171,DER!$A$1:$E$10998,4,FALSE),VLOOKUP(B171,DER!$A$1:$H$9998,6,FALSE)*N171+VLOOKUP(B171,DER!$A$1:$H$9998,7,FALSE)*O171)+VLOOKUP(B171,DER!$A$1:$H$9998,8,FALSE),IF(C171="SINAPI",VLOOKUP(B171,SINAPI!$A$1:$E$10979,4,FALSE),IF(C171="IOPES",VLOOKUP(B171,IOPES!$A$1:$D$10903,4,FALSE),IF(C171="COMP",VLOOKUP(B171,COMP!$A$1:$D$10893,4,FALSE))))))</f>
        <v/>
      </c>
      <c r="K171" s="246" t="str">
        <f>IF(B171="","",IF(C171="DER-ES",IF(OR(B171&lt;60000,B171&gt;60025),DER!$D$2/100,0),IF(C171="SINAPI",SINAPI!$C$2/100,IF(C171="IOPES",IOPES!$A$2/100,IF(C171="COMP",COMP!$C$2/100,"Preencher BDI!")))))</f>
        <v/>
      </c>
      <c r="L171" s="247" t="str">
        <f t="shared" si="127"/>
        <v/>
      </c>
      <c r="M171" s="248"/>
      <c r="N171" s="249"/>
      <c r="O171" s="249"/>
      <c r="P171" s="250"/>
      <c r="Q171" s="247"/>
    </row>
    <row r="172" spans="1:17" s="219" customFormat="1" x14ac:dyDescent="0.2">
      <c r="A172" s="240"/>
      <c r="B172" s="264"/>
      <c r="C172" s="265"/>
      <c r="D172" s="266"/>
      <c r="E172" s="177"/>
      <c r="F172" s="242"/>
      <c r="G172" s="243"/>
      <c r="H172" s="243"/>
      <c r="I172" s="267"/>
      <c r="J172" s="245" t="str">
        <f>IF(B172="","",IF(C172="DER-ES",IF(OR(B172&lt;60000,B172&gt;60025),VLOOKUP(B172,DER!$A$1:$E$10998,4,FALSE),VLOOKUP(B172,DER!$A$1:$H$9998,6,FALSE)*N172+VLOOKUP(B172,DER!$A$1:$H$9998,7,FALSE)*O172)+VLOOKUP(B172,DER!$A$1:$H$9998,8,FALSE),IF(C172="SINAPI",VLOOKUP(B172,SINAPI!$A$1:$E$10979,4,FALSE),IF(C172="IOPES",VLOOKUP(B172,IOPES!$A$1:$D$10903,4,FALSE),IF(C172="COMP",VLOOKUP(B172,COMP!$A$1:$D$10893,4,FALSE))))))</f>
        <v/>
      </c>
      <c r="K172" s="246" t="str">
        <f>IF(B172="","",IF(C172="DER-ES",IF(OR(B172&lt;60000,B172&gt;60025),DER!$D$2/100,0),IF(C172="SINAPI",SINAPI!$C$2/100,IF(C172="IOPES",IOPES!$A$2/100,IF(C172="COMP",COMP!$C$2/100,"Preencher BDI!")))))</f>
        <v/>
      </c>
      <c r="L172" s="247" t="str">
        <f t="shared" si="127"/>
        <v/>
      </c>
      <c r="M172" s="248"/>
      <c r="N172" s="249"/>
      <c r="O172" s="249"/>
      <c r="P172" s="250"/>
      <c r="Q172" s="247"/>
    </row>
    <row r="173" spans="1:17" s="219" customFormat="1" x14ac:dyDescent="0.2">
      <c r="A173" s="287" t="s">
        <v>2884</v>
      </c>
      <c r="B173" s="287"/>
      <c r="C173" s="288"/>
      <c r="D173" s="289" t="s">
        <v>2484</v>
      </c>
      <c r="E173" s="288"/>
      <c r="F173" s="290"/>
      <c r="G173" s="291"/>
      <c r="H173" s="291"/>
      <c r="I173" s="267"/>
      <c r="J173" s="245" t="str">
        <f>IF(B173="","",IF(C173="DER-ES",IF(OR(B173&lt;60000,B173&gt;60025),VLOOKUP(B173,DER!$A$1:$E$10998,4,FALSE),VLOOKUP(B173,DER!$A$1:$H$9998,6,FALSE)*N173+VLOOKUP(B173,DER!$A$1:$H$9998,7,FALSE)*O173)+VLOOKUP(B173,DER!$A$1:$H$9998,8,FALSE),IF(C173="SINAPI",VLOOKUP(B173,SINAPI!$A$1:$E$10979,4,FALSE),IF(C173="IOPES",VLOOKUP(B173,IOPES!$A$1:$D$10903,4,FALSE),IF(C173="COMP",VLOOKUP(B173,COMP!$A$1:$D$10893,4,FALSE))))))</f>
        <v/>
      </c>
      <c r="K173" s="246" t="str">
        <f>IF(B173="","",IF(C173="DER-ES",IF(OR(B173&lt;60000,B173&gt;60025),DER!$D$2/100,0),IF(C173="SINAPI",SINAPI!$C$2/100,IF(C173="IOPES",IOPES!$A$2/100,IF(C173="COMP",COMP!$C$2/100,"Preencher BDI!")))))</f>
        <v/>
      </c>
      <c r="L173" s="247" t="str">
        <f t="shared" si="127"/>
        <v/>
      </c>
      <c r="M173" s="258"/>
      <c r="N173" s="249"/>
      <c r="O173" s="249"/>
      <c r="P173" s="250"/>
      <c r="Q173" s="247"/>
    </row>
    <row r="174" spans="1:17" s="219" customFormat="1" x14ac:dyDescent="0.2">
      <c r="A174" s="385" t="s">
        <v>3770</v>
      </c>
      <c r="B174" s="385"/>
      <c r="C174" s="386"/>
      <c r="D174" s="387" t="s">
        <v>3670</v>
      </c>
      <c r="E174" s="386"/>
      <c r="F174" s="388"/>
      <c r="G174" s="389"/>
      <c r="H174" s="390"/>
      <c r="I174" s="267"/>
      <c r="J174" s="245" t="str">
        <f>IF(B174="","",IF(C174="DER-ES",IF(OR(B174&lt;60000,B174&gt;60025),VLOOKUP(B174,DER!$A$1:$E$10998,4,FALSE),VLOOKUP(B174,DER!$A$1:$H$9998,6,FALSE)*N174+VLOOKUP(B174,DER!$A$1:$H$9998,7,FALSE)*O174)+VLOOKUP(B174,DER!$A$1:$H$9998,8,FALSE),IF(C174="SINAPI",VLOOKUP(B174,SINAPI!$A$1:$E$10979,4,FALSE),IF(C174="IOPES",VLOOKUP(B174,IOPES!$A$1:$D$10903,4,FALSE),IF(C174="COMP",VLOOKUP(B174,COMP!$A$1:$D$10893,4,FALSE))))))</f>
        <v/>
      </c>
      <c r="K174" s="246" t="str">
        <f>IF(B174="","",IF(C174="DER-ES",IF(OR(B174&lt;60000,B174&gt;60025),DER!$D$2/100,0),IF(C174="SINAPI",SINAPI!$C$2/100,IF(C174="IOPES",IOPES!$A$2/100,IF(C174="COMP",COMP!$C$2/100,"Preencher BDI!")))))</f>
        <v/>
      </c>
      <c r="L174" s="247" t="str">
        <f t="shared" si="127"/>
        <v/>
      </c>
      <c r="M174" s="258"/>
      <c r="N174" s="249"/>
      <c r="O174" s="249"/>
      <c r="P174" s="250"/>
      <c r="Q174" s="247"/>
    </row>
    <row r="175" spans="1:17" s="219" customFormat="1" ht="38.25" x14ac:dyDescent="0.2">
      <c r="A175" s="240" t="s">
        <v>18124</v>
      </c>
      <c r="B175" s="177">
        <v>91931</v>
      </c>
      <c r="C175" s="177" t="s">
        <v>2886</v>
      </c>
      <c r="D175" s="216" t="str">
        <f>IF(B175="","",IF(C175="DER-ES",IF(OR(B175&lt;60000,B175&gt;60025),VLOOKUP(B175,DER!$A$1:$E$10998,2,FALSE),VLOOKUP(B175,DER!$A$1:$E$10998,2,FALSE)&amp;" (DMT="&amp;VLOOKUP(B175,DER!$A$1:$E$10998,4,FALSE)&amp;") (XP="&amp;ROUND((N175),2)&amp;"km; XR="&amp;ROUND((O175),2)&amp;"km)"),IF(C175="SINAPI",VLOOKUP(B175,SINAPI!$A$3:$D$10979,2,FALSE),IF(C175="IOPES",VLOOKUP(B175,IOPES!$A$3:$D$10903,2,FALSE),IF(C175="COMP",VLOOKUP(B175,COMP!$A$3:$D$10893,2,FALSE),"")))))</f>
        <v>CABO DE COBRE FLEXÍVEL ISOLADO, 6 MM², ANTI-CHAMA 0,6/1,0 KV, PARA CIRCUITOS TERMINAIS - FORNECIMENTO E INSTALAÇÃO. AF_12/2015</v>
      </c>
      <c r="E175" s="177" t="str">
        <f>IF(B175="","",IF(C175="DER-ES",VLOOKUP(B175,DER!$A$1:$E$10998,3,FALSE),IF(C175="SINAPI",VLOOKUP(B175,SINAPI!$A$1:$D$10979,3,FALSE),IF(C175="IOPES",VLOOKUP(B175,IOPES!$A$1:$D$10903,3,FALSE),IF(C175="COMP",VLOOKUP(B175,COMP!$A$1:$D$10893,3,FALSE))))))</f>
        <v>M</v>
      </c>
      <c r="F175" s="242">
        <f>VLOOKUP(A175,'Memorial de Cálculo'!$A$9:$Q$11385,17,FALSE)</f>
        <v>24</v>
      </c>
      <c r="G175" s="243">
        <f t="shared" ref="G175" si="141">ROUND(L175*(1+F$5),2)</f>
        <v>6.74</v>
      </c>
      <c r="H175" s="243">
        <f t="shared" ref="H175" si="142">+TRUNC(F175*G175,2)</f>
        <v>161.76</v>
      </c>
      <c r="I175" s="244"/>
      <c r="J175" s="245">
        <f>IF(B175="","",IF(C175="DER-ES",IF(OR(B175&lt;60000,B175&gt;60025),VLOOKUP(B175,DER!$A$1:$E$10998,4,FALSE),VLOOKUP(B175,DER!$A$1:$H$9998,6,FALSE)*N175+VLOOKUP(B175,DER!$A$1:$H$9998,7,FALSE)*O175)+VLOOKUP(B175,DER!$A$1:$H$9998,8,FALSE),IF(C175="SINAPI",VLOOKUP(B175,SINAPI!$A$1:$E$10979,4,FALSE),IF(C175="IOPES",VLOOKUP(B175,IOPES!$A$1:$D$10903,4,FALSE),IF(C175="COMP",VLOOKUP(B175,COMP!$A$1:$D$10893,4,FALSE))))))</f>
        <v>5.3</v>
      </c>
      <c r="K175" s="246">
        <f>IF(B175="","",IF(C175="DER-ES",IF(OR(B175&lt;60000,B175&gt;60025),DER!$D$2/100,0),IF(C175="SINAPI",SINAPI!$C$2/100,IF(C175="IOPES",IOPES!$A$2/100,IF(C175="COMP",COMP!$C$2/100,"Preencher BDI!")))))</f>
        <v>0</v>
      </c>
      <c r="L175" s="247">
        <f t="shared" ref="L175" si="143">IF(J175="","",(J175/(1+K175)))</f>
        <v>5.3</v>
      </c>
      <c r="N175" s="249"/>
      <c r="O175" s="249"/>
      <c r="P175" s="250"/>
      <c r="Q175" s="247"/>
    </row>
    <row r="176" spans="1:17" s="219" customFormat="1" ht="38.25" x14ac:dyDescent="0.2">
      <c r="A176" s="240" t="s">
        <v>18125</v>
      </c>
      <c r="B176" s="177">
        <v>91929</v>
      </c>
      <c r="C176" s="177" t="s">
        <v>2886</v>
      </c>
      <c r="D176" s="216" t="str">
        <f>IF(B176="","",IF(C176="DER-ES",IF(OR(B176&lt;60000,B176&gt;60025),VLOOKUP(B176,DER!$A$1:$E$10998,2,FALSE),VLOOKUP(B176,DER!$A$1:$E$10998,2,FALSE)&amp;" (DMT="&amp;VLOOKUP(B176,DER!$A$1:$E$10998,4,FALSE)&amp;") (XP="&amp;ROUND((N176),2)&amp;"km; XR="&amp;ROUND((O176),2)&amp;"km)"),IF(C176="SINAPI",VLOOKUP(B176,SINAPI!$A$3:$D$10979,2,FALSE),IF(C176="IOPES",VLOOKUP(B176,IOPES!$A$3:$D$10903,2,FALSE),IF(C176="COMP",VLOOKUP(B176,COMP!$A$3:$D$10893,2,FALSE),"")))))</f>
        <v>CABO DE COBRE FLEXÍVEL ISOLADO, 4 MM², ANTI-CHAMA 0,6/1,0 KV, PARA CIRCUITOS TERMINAIS - FORNECIMENTO E INSTALAÇÃO. AF_12/2015</v>
      </c>
      <c r="E176" s="177" t="str">
        <f>IF(B176="","",IF(C176="DER-ES",VLOOKUP(B176,DER!$A$1:$E$10998,3,FALSE),IF(C176="SINAPI",VLOOKUP(B176,SINAPI!$A$1:$D$10979,3,FALSE),IF(C176="IOPES",VLOOKUP(B176,IOPES!$A$1:$D$10903,3,FALSE),IF(C176="COMP",VLOOKUP(B176,COMP!$A$1:$D$10893,3,FALSE))))))</f>
        <v>M</v>
      </c>
      <c r="F176" s="242">
        <f>VLOOKUP(A176,'Memorial de Cálculo'!$A$9:$Q$11385,17,FALSE)</f>
        <v>338.25</v>
      </c>
      <c r="G176" s="243">
        <f t="shared" ref="G176" si="144">ROUND(L176*(1+F$5),2)</f>
        <v>5.0199999999999996</v>
      </c>
      <c r="H176" s="243">
        <f t="shared" ref="H176" si="145">+TRUNC(F176*G176,2)</f>
        <v>1698.01</v>
      </c>
      <c r="I176" s="244"/>
      <c r="J176" s="245">
        <f>IF(B176="","",IF(C176="DER-ES",IF(OR(B176&lt;60000,B176&gt;60025),VLOOKUP(B176,DER!$A$1:$E$10998,4,FALSE),VLOOKUP(B176,DER!$A$1:$H$9998,6,FALSE)*N176+VLOOKUP(B176,DER!$A$1:$H$9998,7,FALSE)*O176)+VLOOKUP(B176,DER!$A$1:$H$9998,8,FALSE),IF(C176="SINAPI",VLOOKUP(B176,SINAPI!$A$1:$E$10979,4,FALSE),IF(C176="IOPES",VLOOKUP(B176,IOPES!$A$1:$D$10903,4,FALSE),IF(C176="COMP",VLOOKUP(B176,COMP!$A$1:$D$10893,4,FALSE))))))</f>
        <v>3.95</v>
      </c>
      <c r="K176" s="246">
        <f>IF(B176="","",IF(C176="DER-ES",IF(OR(B176&lt;60000,B176&gt;60025),DER!$D$2/100,0),IF(C176="SINAPI",SINAPI!$C$2/100,IF(C176="IOPES",IOPES!$A$2/100,IF(C176="COMP",COMP!$C$2/100,"Preencher BDI!")))))</f>
        <v>0</v>
      </c>
      <c r="L176" s="247">
        <f t="shared" si="127"/>
        <v>3.95</v>
      </c>
      <c r="N176" s="249"/>
      <c r="O176" s="249"/>
      <c r="P176" s="250"/>
      <c r="Q176" s="247"/>
    </row>
    <row r="177" spans="1:17" s="219" customFormat="1" x14ac:dyDescent="0.2">
      <c r="A177" s="240"/>
      <c r="B177" s="177"/>
      <c r="C177" s="177"/>
      <c r="D177" s="216"/>
      <c r="E177" s="177"/>
      <c r="F177" s="242"/>
      <c r="G177" s="243"/>
      <c r="H177" s="243"/>
      <c r="I177" s="211"/>
      <c r="J177" s="245" t="str">
        <f>IF(B177="","",IF(C177="DER-ES",IF(OR(B177&lt;60000,B177&gt;60025),VLOOKUP(B177,DER!$A$1:$E$10998,4,FALSE),VLOOKUP(B177,DER!$A$1:$H$9998,6,FALSE)*N177+VLOOKUP(B177,DER!$A$1:$H$9998,7,FALSE)*O177)+VLOOKUP(B177,DER!$A$1:$H$9998,8,FALSE),IF(C177="SINAPI",VLOOKUP(B177,SINAPI!$A$1:$E$10979,4,FALSE),IF(C177="IOPES",VLOOKUP(B177,IOPES!$A$1:$D$10903,4,FALSE),IF(C177="COMP",VLOOKUP(B177,COMP!$A$1:$D$10893,4,FALSE))))))</f>
        <v/>
      </c>
      <c r="K177" s="246" t="str">
        <f>IF(B177="","",IF(C177="DER-ES",IF(OR(B177&lt;60000,B177&gt;60025),DER!$D$2/100,0),IF(C177="SINAPI",SINAPI!$C$2/100,IF(C177="IOPES",IOPES!$A$2/100,IF(C177="COMP",COMP!$C$2/100,"Preencher BDI!")))))</f>
        <v/>
      </c>
      <c r="L177" s="247"/>
      <c r="N177" s="249"/>
      <c r="O177" s="249"/>
      <c r="P177" s="250"/>
      <c r="Q177" s="247"/>
    </row>
    <row r="178" spans="1:17" s="219" customFormat="1" x14ac:dyDescent="0.2">
      <c r="A178" s="385" t="s">
        <v>3771</v>
      </c>
      <c r="B178" s="385"/>
      <c r="C178" s="386"/>
      <c r="D178" s="387" t="s">
        <v>3186</v>
      </c>
      <c r="E178" s="386"/>
      <c r="F178" s="391"/>
      <c r="G178" s="389"/>
      <c r="H178" s="389"/>
      <c r="I178" s="267"/>
      <c r="J178" s="245" t="str">
        <f>IF(B178="","",IF(C178="DER-ES",IF(OR(B178&lt;60000,B178&gt;60025),VLOOKUP(B178,DER!$A$1:$E$10998,4,FALSE),VLOOKUP(B178,DER!$A$1:$H$9998,6,FALSE)*N178+VLOOKUP(B178,DER!$A$1:$H$9998,7,FALSE)*O178)+VLOOKUP(B178,DER!$A$1:$H$9998,8,FALSE),IF(C178="SINAPI",VLOOKUP(B178,SINAPI!$A$1:$E$10979,4,FALSE),IF(C178="IOPES",VLOOKUP(B178,IOPES!$A$1:$D$10903,4,FALSE),IF(C178="COMP",VLOOKUP(B178,COMP!$A$1:$D$10893,4,FALSE))))))</f>
        <v/>
      </c>
      <c r="K178" s="246" t="str">
        <f>IF(B178="","",IF(C178="DER-ES",IF(OR(B178&lt;60000,B178&gt;60025),DER!$D$2/100,0),IF(C178="SINAPI",SINAPI!$C$2/100,IF(C178="IOPES",IOPES!$A$2/100,IF(C178="COMP",COMP!$C$2/100,"Preencher BDI!")))))</f>
        <v/>
      </c>
      <c r="L178" s="247" t="str">
        <f t="shared" ref="L178:L190" si="146">IF(J178="","",(J178/(1+K178)))</f>
        <v/>
      </c>
      <c r="M178" s="258"/>
      <c r="N178" s="249"/>
      <c r="O178" s="249"/>
      <c r="P178" s="250"/>
      <c r="Q178" s="247"/>
    </row>
    <row r="179" spans="1:17" s="219" customFormat="1" x14ac:dyDescent="0.2">
      <c r="A179" s="240" t="s">
        <v>18126</v>
      </c>
      <c r="B179" s="241" t="s">
        <v>19179</v>
      </c>
      <c r="C179" s="177" t="s">
        <v>2924</v>
      </c>
      <c r="D179" s="216" t="str">
        <f>IF(B179="","",IF(C179="DER-ES",IF(OR(B179&lt;60000,B179&gt;60025),VLOOKUP(B179,DER!$A$1:$E$10998,2,FALSE),VLOOKUP(B179,DER!$A$1:$E$10998,2,FALSE)&amp;" (DMT="&amp;VLOOKUP(B179,DER!$A$1:$E$10998,4,FALSE)&amp;") (XP="&amp;ROUND((N179),2)&amp;"km; XR="&amp;ROUND((O179),2)&amp;"km)"),IF(C179="SINAPI",VLOOKUP(B179,SINAPI!$A$3:$D$10979,2,FALSE),IF(C179="IOPES",VLOOKUP(B179,IOPES!$A$3:$D$10903,2,FALSE),IF(C179="COMP",VLOOKUP(B179,COMP!$A$3:$D$10893,2,FALSE),"")))))</f>
        <v>Poste de iluminação urbana com luminária tipo chapeú chinês</v>
      </c>
      <c r="E179" s="177" t="str">
        <f>IF(B179="","",IF(C179="DER-ES",VLOOKUP(B179,DER!$A$1:$E$10998,3,FALSE),IF(C179="SINAPI",VLOOKUP(B179,SINAPI!$A$1:$D$10979,3,FALSE),IF(C179="IOPES",VLOOKUP(B179,IOPES!$A$1:$D$10903,3,FALSE),IF(C179="COMP",VLOOKUP(B179,COMP!$A$1:$D$10893,3,FALSE))))))</f>
        <v>und</v>
      </c>
      <c r="F179" s="242">
        <f>VLOOKUP(A179,'Memorial de Cálculo'!$A$9:$Q$11385,17,FALSE)</f>
        <v>8</v>
      </c>
      <c r="G179" s="243">
        <f t="shared" ref="G179" si="147">ROUND(L179*(1+F$5),2)</f>
        <v>1595.31</v>
      </c>
      <c r="H179" s="243">
        <f t="shared" ref="H179" si="148">+TRUNC(F179*G179,2)</f>
        <v>12762.48</v>
      </c>
      <c r="I179" s="267"/>
      <c r="J179" s="245">
        <f>IF(B179="","",IF(C179="DER-ES",IF(OR(B179&lt;60000,B179&gt;60025),VLOOKUP(B179,DER!$A$1:$E$10998,4,FALSE),VLOOKUP(B179,DER!$A$1:$H$9998,6,FALSE)*N179+VLOOKUP(B179,DER!$A$1:$H$9998,7,FALSE)*O179)+VLOOKUP(B179,DER!$A$1:$H$9998,8,FALSE),IF(C179="SINAPI",VLOOKUP(B179,SINAPI!$A$1:$E$10979,4,FALSE),IF(C179="IOPES",VLOOKUP(B179,IOPES!$A$1:$D$10903,4,FALSE),IF(C179="COMP",VLOOKUP(B179,COMP!$A$1:$D$10893,4,FALSE))))))</f>
        <v>1595.31</v>
      </c>
      <c r="K179" s="246">
        <f>IF(B179="","",IF(C179="DER-ES",IF(OR(B179&lt;60000,B179&gt;60025),DER!$D$2/100,0),IF(C179="SINAPI",SINAPI!$C$2/100,IF(C179="IOPES",IOPES!$A$2/100,IF(C179="COMP",COMP!$C$2/100,"Preencher BDI!")))))</f>
        <v>0.2712</v>
      </c>
      <c r="L179" s="247">
        <f t="shared" si="146"/>
        <v>1254.9638137193203</v>
      </c>
      <c r="N179" s="249"/>
      <c r="O179" s="249"/>
      <c r="P179" s="250"/>
      <c r="Q179" s="247"/>
    </row>
    <row r="180" spans="1:17" s="219" customFormat="1" x14ac:dyDescent="0.2">
      <c r="A180" s="240"/>
      <c r="B180" s="177"/>
      <c r="C180" s="177"/>
      <c r="D180" s="216" t="str">
        <f>IF(B180="","",IF(C180="DER-ES",IF(OR(B180&lt;60000,B180&gt;60025),VLOOKUP(B180,DER!$A$1:$E$10998,2,FALSE),VLOOKUP(B180,DER!$A$1:$E$10998,2,FALSE)&amp;" (DMT="&amp;VLOOKUP(B180,DER!$A$1:$E$10998,4,FALSE)&amp;") (XP="&amp;ROUND((N180),2)&amp;"km; XR="&amp;ROUND((O180),2)&amp;"km)"),IF(C180="SINAPI",VLOOKUP(B180,SINAPI!$A$3:$D$10979,2,FALSE),IF(C180="IOPES",VLOOKUP(B180,IOPES!$A$3:$D$10903,2,FALSE),IF(C180="COMP",VLOOKUP(B180,COMP!$A$3:$D$10893,2,FALSE),"")))))</f>
        <v/>
      </c>
      <c r="E180" s="177" t="str">
        <f>IF(B180="","",IF(C180="DER-ES",VLOOKUP(B180,DER!$A$1:$E$10998,3,FALSE),IF(C180="SINAPI",VLOOKUP(B180,SINAPI!$A$1:$D$10979,3,FALSE),IF(C180="IOPES",VLOOKUP(B180,IOPES!$A$1:$D$10903,3,FALSE),IF(C180="COMP",VLOOKUP(B180,COMP!$A$1:$D$10893,3,FALSE))))))</f>
        <v/>
      </c>
      <c r="F180" s="242"/>
      <c r="G180" s="243"/>
      <c r="H180" s="243"/>
      <c r="I180" s="267"/>
      <c r="J180" s="245" t="str">
        <f>IF(B180="","",IF(C180="DER-ES",IF(OR(B180&lt;60000,B180&gt;60025),VLOOKUP(B180,DER!$A$1:$E$10998,4,FALSE),VLOOKUP(B180,DER!$A$1:$H$9998,6,FALSE)*N180+VLOOKUP(B180,DER!$A$1:$H$9998,7,FALSE)*O180)+VLOOKUP(B180,DER!$A$1:$H$9998,8,FALSE),IF(C180="SINAPI",VLOOKUP(B180,SINAPI!$A$1:$E$10979,4,FALSE),IF(C180="IOPES",VLOOKUP(B180,IOPES!$A$1:$D$10903,4,FALSE),IF(C180="COMP",VLOOKUP(B180,COMP!$A$1:$D$10893,4,FALSE))))))</f>
        <v/>
      </c>
      <c r="K180" s="246" t="str">
        <f>IF(B180="","",IF(C180="DER-ES",IF(OR(B180&lt;60000,B180&gt;60025),DER!$D$2/100,0),IF(C180="SINAPI",SINAPI!$C$2/100,IF(C180="IOPES",IOPES!$A$2/100,IF(C180="COMP",COMP!$C$2/100,"Preencher BDI!")))))</f>
        <v/>
      </c>
      <c r="L180" s="247" t="str">
        <f t="shared" si="146"/>
        <v/>
      </c>
      <c r="N180" s="249"/>
      <c r="O180" s="249"/>
      <c r="P180" s="250"/>
      <c r="Q180" s="247"/>
    </row>
    <row r="181" spans="1:17" s="219" customFormat="1" x14ac:dyDescent="0.2">
      <c r="A181" s="385" t="s">
        <v>18127</v>
      </c>
      <c r="B181" s="385"/>
      <c r="C181" s="386"/>
      <c r="D181" s="387" t="s">
        <v>2556</v>
      </c>
      <c r="E181" s="386"/>
      <c r="F181" s="388"/>
      <c r="G181" s="389"/>
      <c r="H181" s="390"/>
      <c r="I181" s="267"/>
      <c r="J181" s="245" t="str">
        <f>IF(B181="","",IF(C181="DER-ES",IF(OR(B181&lt;60000,B181&gt;60025),VLOOKUP(B181,DER!$A$1:$E$10998,4,FALSE),VLOOKUP(B181,DER!$A$1:$H$9998,6,FALSE)*N181+VLOOKUP(B181,DER!$A$1:$H$9998,7,FALSE)*O181)+VLOOKUP(B181,DER!$A$1:$H$9998,8,FALSE),IF(C181="SINAPI",VLOOKUP(B181,SINAPI!$A$1:$E$10979,4,FALSE),IF(C181="IOPES",VLOOKUP(B181,IOPES!$A$1:$D$10903,4,FALSE),IF(C181="COMP",VLOOKUP(B181,COMP!$A$1:$D$10893,4,FALSE))))))</f>
        <v/>
      </c>
      <c r="K181" s="246" t="str">
        <f>IF(B181="","",IF(C181="DER-ES",IF(OR(B181&lt;60000,B181&gt;60025),DER!$D$2/100,0),IF(C181="SINAPI",SINAPI!$C$2/100,IF(C181="IOPES",IOPES!$A$2/100,IF(C181="COMP",COMP!$C$2/100,"Preencher BDI!")))))</f>
        <v/>
      </c>
      <c r="L181" s="247" t="str">
        <f t="shared" si="146"/>
        <v/>
      </c>
      <c r="M181" s="258"/>
      <c r="N181" s="249"/>
      <c r="O181" s="249"/>
      <c r="P181" s="250"/>
      <c r="Q181" s="247"/>
    </row>
    <row r="182" spans="1:17" s="219" customFormat="1" x14ac:dyDescent="0.2">
      <c r="A182" s="240" t="s">
        <v>18128</v>
      </c>
      <c r="B182" s="251" t="s">
        <v>19225</v>
      </c>
      <c r="C182" s="177" t="s">
        <v>2924</v>
      </c>
      <c r="D182" s="216" t="str">
        <f>IF(B182="","",IF(C182="DER-ES",IF(OR(B182&lt;60000,B182&gt;60025),VLOOKUP(B182,DER!$A$1:$E$10998,2,FALSE),VLOOKUP(B182,DER!$A$1:$E$10998,2,FALSE)&amp;" (DMT="&amp;VLOOKUP(B182,DER!$A$1:$E$10998,4,FALSE)&amp;") (XP="&amp;ROUND((N182),2)&amp;"km; XR="&amp;ROUND((O182),2)&amp;"km)"),IF(C182="SINAPI",VLOOKUP(B182,SINAPI!$A$3:$D$10979,2,FALSE),IF(C182="IOPES",VLOOKUP(B182,IOPES!$A$3:$D$10903,2,FALSE),IF(C182="COMP",VLOOKUP(B182,COMP!$A$3:$D$10893,2,FALSE),"")))))</f>
        <v>ELETRODUTO DE PVC RIGIDO ROSCAVEL DE 1 1/4", SEM LUVA</v>
      </c>
      <c r="E182" s="177" t="str">
        <f>IF(B182="","",IF(C182="DER-ES",VLOOKUP(B182,DER!$A$1:$E$10998,3,FALSE),IF(C182="SINAPI",VLOOKUP(B182,SINAPI!$A$1:$D$10979,3,FALSE),IF(C182="IOPES",VLOOKUP(B182,IOPES!$A$1:$D$10903,3,FALSE),IF(C182="COMP",VLOOKUP(B182,COMP!$A$1:$D$10893,3,FALSE))))))</f>
        <v>m</v>
      </c>
      <c r="F182" s="242">
        <f>VLOOKUP(A182,'Memorial de Cálculo'!$A$9:$Q$11385,17,FALSE)</f>
        <v>112.75</v>
      </c>
      <c r="G182" s="243">
        <f t="shared" ref="G182:G190" si="149">ROUND(L182*(1+F$5),2)</f>
        <v>13.96</v>
      </c>
      <c r="H182" s="243">
        <f t="shared" ref="H182:H190" si="150">+TRUNC(F182*G182,2)</f>
        <v>1573.99</v>
      </c>
      <c r="I182" s="211"/>
      <c r="J182" s="245">
        <f>IF(B182="","",IF(C182="DER-ES",IF(OR(B182&lt;60000,B182&gt;60025),VLOOKUP(B182,DER!$A$1:$E$10998,4,FALSE),VLOOKUP(B182,DER!$A$1:$H$9998,6,FALSE)*N182+VLOOKUP(B182,DER!$A$1:$H$9998,7,FALSE)*O182)+VLOOKUP(B182,DER!$A$1:$H$9998,8,FALSE),IF(C182="SINAPI",VLOOKUP(B182,SINAPI!$A$1:$E$10979,4,FALSE),IF(C182="IOPES",VLOOKUP(B182,IOPES!$A$1:$D$10903,4,FALSE),IF(C182="COMP",VLOOKUP(B182,COMP!$A$1:$D$10893,4,FALSE))))))</f>
        <v>13.96</v>
      </c>
      <c r="K182" s="246">
        <f>IF(B182="","",IF(C182="DER-ES",IF(OR(B182&lt;60000,B182&gt;60025),DER!$D$2/100,0),IF(C182="SINAPI",SINAPI!$C$2/100,IF(C182="IOPES",IOPES!$A$2/100,IF(C182="COMP",COMP!$C$2/100,"Preencher BDI!")))))</f>
        <v>0.2712</v>
      </c>
      <c r="L182" s="247">
        <f t="shared" si="146"/>
        <v>10.981749528005036</v>
      </c>
      <c r="N182" s="249"/>
      <c r="O182" s="249"/>
      <c r="P182" s="250"/>
      <c r="Q182" s="247"/>
    </row>
    <row r="183" spans="1:17" s="219" customFormat="1" ht="38.25" x14ac:dyDescent="0.2">
      <c r="A183" s="240" t="s">
        <v>18129</v>
      </c>
      <c r="B183" s="251">
        <v>150701</v>
      </c>
      <c r="C183" s="177" t="s">
        <v>3200</v>
      </c>
      <c r="D183" s="216" t="str">
        <f>IF(B183="","",IF(C183="DER-ES",IF(OR(B183&lt;60000,B183&gt;60025),VLOOKUP(B183,DER!$A$1:$E$10998,2,FALSE),VLOOKUP(B183,DER!$A$1:$E$10998,2,FALSE)&amp;" (DMT="&amp;VLOOKUP(B183,DER!$A$1:$E$10998,4,FALSE)&amp;") (XP="&amp;ROUND((N183),2)&amp;"km; XR="&amp;ROUND((O183),2)&amp;"km)"),IF(C183="SINAPI",VLOOKUP(B183,SINAPI!$A$3:$D$10979,2,FALSE),IF(C183="IOPES",VLOOKUP(B183,IOPES!$A$3:$D$10903,2,FALSE),IF(C183="COMP",VLOOKUP(B183,COMP!$A$3:$D$10893,2,FALSE),"")))))</f>
        <v>Envelopamento de concreto simples com consumo mínimo de cimento de 250kg/m3, inclusive escavação para profundidade mínima do eletroduto de 50 cm, de 25 x 25 cm, para 1 eletroduto</v>
      </c>
      <c r="E183" s="177" t="str">
        <f>IF(B183="","",IF(C183="DER-ES",VLOOKUP(B183,DER!$A$1:$E$10998,3,FALSE),IF(C183="SINAPI",VLOOKUP(B183,SINAPI!$A$1:$D$10979,3,FALSE),IF(C183="IOPES",VLOOKUP(B183,IOPES!$A$1:$D$10903,3,FALSE),IF(C183="COMP",VLOOKUP(B183,COMP!$A$1:$D$10893,3,FALSE))))))</f>
        <v>m</v>
      </c>
      <c r="F183" s="242">
        <f>VLOOKUP(A183,'Memorial de Cálculo'!$A$9:$Q$11385,17,FALSE)</f>
        <v>12</v>
      </c>
      <c r="G183" s="243">
        <f t="shared" si="149"/>
        <v>43.78</v>
      </c>
      <c r="H183" s="243">
        <f t="shared" si="150"/>
        <v>525.36</v>
      </c>
      <c r="I183" s="211"/>
      <c r="J183" s="245">
        <f>IF(B183="","",IF(C183="DER-ES",IF(OR(B183&lt;60000,B183&gt;60025),VLOOKUP(B183,DER!$A$1:$E$10998,4,FALSE),VLOOKUP(B183,DER!$A$1:$H$9998,6,FALSE)*N183+VLOOKUP(B183,DER!$A$1:$H$9998,7,FALSE)*O183)+VLOOKUP(B183,DER!$A$1:$H$9998,8,FALSE),IF(C183="SINAPI",VLOOKUP(B183,SINAPI!$A$1:$E$10979,4,FALSE),IF(C183="IOPES",VLOOKUP(B183,IOPES!$A$1:$D$10903,4,FALSE),IF(C183="COMP",VLOOKUP(B183,COMP!$A$1:$D$10893,4,FALSE))))))</f>
        <v>45.08</v>
      </c>
      <c r="K183" s="246">
        <f>IF(B183="","",IF(C183="DER-ES",IF(OR(B183&lt;60000,B183&gt;60025),DER!$D$2/100,0),IF(C183="SINAPI",SINAPI!$C$2/100,IF(C183="IOPES",IOPES!$A$2/100,IF(C183="COMP",COMP!$C$2/100,"Preencher BDI!")))))</f>
        <v>0.309</v>
      </c>
      <c r="L183" s="247">
        <f t="shared" si="146"/>
        <v>34.438502673796791</v>
      </c>
      <c r="N183" s="249"/>
      <c r="O183" s="249"/>
      <c r="P183" s="250"/>
      <c r="Q183" s="247"/>
    </row>
    <row r="184" spans="1:17" s="219" customFormat="1" ht="38.25" x14ac:dyDescent="0.2">
      <c r="A184" s="240" t="s">
        <v>18130</v>
      </c>
      <c r="B184" s="177">
        <v>95751</v>
      </c>
      <c r="C184" s="177" t="s">
        <v>2886</v>
      </c>
      <c r="D184" s="216" t="str">
        <f>IF(B184="","",IF(C184="DER-ES",IF(OR(B184&lt;60000,B184&gt;60025),VLOOKUP(B184,DER!$A$1:$E$10998,2,FALSE),VLOOKUP(B184,DER!$A$1:$E$10998,2,FALSE)&amp;" (DMT="&amp;VLOOKUP(B184,DER!$A$1:$E$10998,4,FALSE)&amp;") (XP="&amp;ROUND((N184),2)&amp;"km; XR="&amp;ROUND((O184),2)&amp;"km)"),IF(C184="SINAPI",VLOOKUP(B184,SINAPI!$A$3:$D$10979,2,FALSE),IF(C184="IOPES",VLOOKUP(B184,IOPES!$A$3:$D$10903,2,FALSE),IF(C184="COMP",VLOOKUP(B184,COMP!$A$3:$D$10893,2,FALSE),"")))))</f>
        <v>ELETRODUTO DE AÇO GALVANIZADO, CLASSE SEMI PESADO, DN 32 MM (1 1/4), APARENTE, INSTALADO EM PAREDE - FORNECIMENTO E INSTALAÇÃO. AF_11/2016_P</v>
      </c>
      <c r="E184" s="177" t="str">
        <f>IF(B184="","",IF(C184="DER-ES",VLOOKUP(B184,DER!$A$1:$E$10998,3,FALSE),IF(C184="SINAPI",VLOOKUP(B184,SINAPI!$A$1:$D$10979,3,FALSE),IF(C184="IOPES",VLOOKUP(B184,IOPES!$A$1:$D$10903,3,FALSE),IF(C184="COMP",VLOOKUP(B184,COMP!$A$1:$D$10893,3,FALSE))))))</f>
        <v>M</v>
      </c>
      <c r="F184" s="242">
        <f>VLOOKUP(A184,'Memorial de Cálculo'!$A$9:$Q$11385,17,FALSE)</f>
        <v>8</v>
      </c>
      <c r="G184" s="243">
        <f t="shared" si="149"/>
        <v>54.86</v>
      </c>
      <c r="H184" s="243">
        <f t="shared" si="150"/>
        <v>438.88</v>
      </c>
      <c r="I184" s="267"/>
      <c r="J184" s="245">
        <f>IF(B184="","",IF(C184="DER-ES",IF(OR(B184&lt;60000,B184&gt;60025),VLOOKUP(B184,DER!$A$1:$E$10998,4,FALSE),VLOOKUP(B184,DER!$A$1:$H$9998,6,FALSE)*N184+VLOOKUP(B184,DER!$A$1:$H$9998,7,FALSE)*O184)+VLOOKUP(B184,DER!$A$1:$H$9998,8,FALSE),IF(C184="SINAPI",VLOOKUP(B184,SINAPI!$A$1:$E$10979,4,FALSE),IF(C184="IOPES",VLOOKUP(B184,IOPES!$A$1:$D$10903,4,FALSE),IF(C184="COMP",VLOOKUP(B184,COMP!$A$1:$D$10893,4,FALSE))))))</f>
        <v>43.16</v>
      </c>
      <c r="K184" s="246">
        <f>IF(B184="","",IF(C184="DER-ES",IF(OR(B184&lt;60000,B184&gt;60025),DER!$D$2/100,0),IF(C184="SINAPI",SINAPI!$C$2/100,IF(C184="IOPES",IOPES!$A$2/100,IF(C184="COMP",COMP!$C$2/100,"Preencher BDI!")))))</f>
        <v>0</v>
      </c>
      <c r="L184" s="247">
        <f t="shared" si="146"/>
        <v>43.16</v>
      </c>
      <c r="N184" s="249"/>
      <c r="O184" s="249"/>
      <c r="P184" s="250"/>
      <c r="Q184" s="247"/>
    </row>
    <row r="185" spans="1:17" s="219" customFormat="1" x14ac:dyDescent="0.2">
      <c r="A185" s="240" t="s">
        <v>18131</v>
      </c>
      <c r="B185" s="177" t="s">
        <v>3672</v>
      </c>
      <c r="C185" s="177" t="s">
        <v>2924</v>
      </c>
      <c r="D185" s="216" t="str">
        <f>IF(B185="","",IF(C185="DER-ES",IF(OR(B185&lt;60000,B185&gt;60025),VLOOKUP(B185,DER!$A$1:$E$10998,2,FALSE),VLOOKUP(B185,DER!$A$1:$E$10998,2,FALSE)&amp;" (DMT="&amp;VLOOKUP(B185,DER!$A$1:$E$10998,4,FALSE)&amp;") (XP="&amp;ROUND((N185),2)&amp;"km; XR="&amp;ROUND((O185),2)&amp;"km)"),IF(C185="SINAPI",VLOOKUP(B185,SINAPI!$A$3:$D$10979,2,FALSE),IF(C185="IOPES",VLOOKUP(B185,IOPES!$A$3:$D$10903,2,FALSE),IF(C185="COMP",VLOOKUP(B185,COMP!$A$3:$D$10893,2,FALSE),"")))))</f>
        <v>Cinta FG de 200mm p/ fixação de caixa de medição. (fornecimento e instalação)</v>
      </c>
      <c r="E185" s="177" t="str">
        <f>IF(B185="","",IF(C185="DER-ES",VLOOKUP(B185,DER!$A$1:$E$10998,3,FALSE),IF(C185="SINAPI",VLOOKUP(B185,SINAPI!$A$1:$D$10979,3,FALSE),IF(C185="IOPES",VLOOKUP(B185,IOPES!$A$1:$D$10903,3,FALSE),IF(C185="COMP",VLOOKUP(B185,COMP!$A$1:$D$10893,3,FALSE))))))</f>
        <v>und</v>
      </c>
      <c r="F185" s="242">
        <f>VLOOKUP(A185,'Memorial de Cálculo'!$A$9:$Q$11385,17,FALSE)</f>
        <v>8</v>
      </c>
      <c r="G185" s="243">
        <f t="shared" si="149"/>
        <v>40.659999999999997</v>
      </c>
      <c r="H185" s="243">
        <f t="shared" si="150"/>
        <v>325.27999999999997</v>
      </c>
      <c r="I185" s="267"/>
      <c r="J185" s="245">
        <f>IF(B185="","",IF(C185="DER-ES",IF(OR(B185&lt;60000,B185&gt;60025),VLOOKUP(B185,DER!$A$1:$E$10998,4,FALSE),VLOOKUP(B185,DER!$A$1:$H$9998,6,FALSE)*N185+VLOOKUP(B185,DER!$A$1:$H$9998,7,FALSE)*O185)+VLOOKUP(B185,DER!$A$1:$H$9998,8,FALSE),IF(C185="SINAPI",VLOOKUP(B185,SINAPI!$A$1:$E$10979,4,FALSE),IF(C185="IOPES",VLOOKUP(B185,IOPES!$A$1:$D$10903,4,FALSE),IF(C185="COMP",VLOOKUP(B185,COMP!$A$1:$D$10893,4,FALSE))))))</f>
        <v>40.659999999999997</v>
      </c>
      <c r="K185" s="246">
        <f>IF(B185="","",IF(C185="DER-ES",IF(OR(B185&lt;60000,B185&gt;60025),DER!$D$2/100,0),IF(C185="SINAPI",SINAPI!$C$2/100,IF(C185="IOPES",IOPES!$A$2/100,IF(C185="COMP",COMP!$C$2/100,"Preencher BDI!")))))</f>
        <v>0.2712</v>
      </c>
      <c r="L185" s="247">
        <f t="shared" si="146"/>
        <v>31.985525487728133</v>
      </c>
      <c r="N185" s="249"/>
      <c r="O185" s="249"/>
      <c r="P185" s="250"/>
      <c r="Q185" s="247"/>
    </row>
    <row r="186" spans="1:17" s="219" customFormat="1" x14ac:dyDescent="0.2">
      <c r="A186" s="240" t="s">
        <v>18132</v>
      </c>
      <c r="B186" s="177" t="s">
        <v>3673</v>
      </c>
      <c r="C186" s="177" t="s">
        <v>2924</v>
      </c>
      <c r="D186" s="216" t="str">
        <f>IF(B186="","",IF(C186="DER-ES",IF(OR(B186&lt;60000,B186&gt;60025),VLOOKUP(B186,DER!$A$1:$E$10998,2,FALSE),VLOOKUP(B186,DER!$A$1:$E$10998,2,FALSE)&amp;" (DMT="&amp;VLOOKUP(B186,DER!$A$1:$E$10998,4,FALSE)&amp;") (XP="&amp;ROUND((N186),2)&amp;"km; XR="&amp;ROUND((O186),2)&amp;"km)"),IF(C186="SINAPI",VLOOKUP(B186,SINAPI!$A$3:$D$10979,2,FALSE),IF(C186="IOPES",VLOOKUP(B186,IOPES!$A$3:$D$10903,2,FALSE),IF(C186="COMP",VLOOKUP(B186,COMP!$A$3:$D$10893,2,FALSE),"")))))</f>
        <v>Curva 90º de ferro galvanizado eletrolítico 1 1/2" para eletroduto</v>
      </c>
      <c r="E186" s="177" t="str">
        <f>IF(B186="","",IF(C186="DER-ES",VLOOKUP(B186,DER!$A$1:$E$10998,3,FALSE),IF(C186="SINAPI",VLOOKUP(B186,SINAPI!$A$1:$D$10979,3,FALSE),IF(C186="IOPES",VLOOKUP(B186,IOPES!$A$1:$D$10903,3,FALSE),IF(C186="COMP",VLOOKUP(B186,COMP!$A$1:$D$10893,3,FALSE))))))</f>
        <v>und</v>
      </c>
      <c r="F186" s="242">
        <f>VLOOKUP(A186,'Memorial de Cálculo'!$A$9:$Q$11385,17,FALSE)</f>
        <v>3</v>
      </c>
      <c r="G186" s="243">
        <f t="shared" si="149"/>
        <v>30.11</v>
      </c>
      <c r="H186" s="243">
        <f t="shared" si="150"/>
        <v>90.33</v>
      </c>
      <c r="I186" s="267"/>
      <c r="J186" s="245">
        <f>IF(B186="","",IF(C186="DER-ES",IF(OR(B186&lt;60000,B186&gt;60025),VLOOKUP(B186,DER!$A$1:$E$10998,4,FALSE),VLOOKUP(B186,DER!$A$1:$H$9998,6,FALSE)*N186+VLOOKUP(B186,DER!$A$1:$H$9998,7,FALSE)*O186)+VLOOKUP(B186,DER!$A$1:$H$9998,8,FALSE),IF(C186="SINAPI",VLOOKUP(B186,SINAPI!$A$1:$E$10979,4,FALSE),IF(C186="IOPES",VLOOKUP(B186,IOPES!$A$1:$D$10903,4,FALSE),IF(C186="COMP",VLOOKUP(B186,COMP!$A$1:$D$10893,4,FALSE))))))</f>
        <v>30.11</v>
      </c>
      <c r="K186" s="246">
        <f>IF(B186="","",IF(C186="DER-ES",IF(OR(B186&lt;60000,B186&gt;60025),DER!$D$2/100,0),IF(C186="SINAPI",SINAPI!$C$2/100,IF(C186="IOPES",IOPES!$A$2/100,IF(C186="COMP",COMP!$C$2/100,"Preencher BDI!")))))</f>
        <v>0.2712</v>
      </c>
      <c r="L186" s="247">
        <f t="shared" si="146"/>
        <v>23.686280679672752</v>
      </c>
      <c r="N186" s="249"/>
      <c r="O186" s="249"/>
      <c r="P186" s="250"/>
      <c r="Q186" s="247"/>
    </row>
    <row r="187" spans="1:17" s="219" customFormat="1" x14ac:dyDescent="0.2">
      <c r="A187" s="240" t="s">
        <v>18133</v>
      </c>
      <c r="B187" s="251">
        <v>151510</v>
      </c>
      <c r="C187" s="177" t="s">
        <v>3200</v>
      </c>
      <c r="D187" s="216" t="str">
        <f>IF(B187="","",IF(C187="DER-ES",IF(OR(B187&lt;60000,B187&gt;60025),VLOOKUP(B187,DER!$A$1:$E$10998,2,FALSE),VLOOKUP(B187,DER!$A$1:$E$10998,2,FALSE)&amp;" (DMT="&amp;VLOOKUP(B187,DER!$A$1:$E$10998,4,FALSE)&amp;") (XP="&amp;ROUND((N187),2)&amp;"km; XR="&amp;ROUND((O187),2)&amp;"km)"),IF(C187="SINAPI",VLOOKUP(B187,SINAPI!$A$3:$D$10979,2,FALSE),IF(C187="IOPES",VLOOKUP(B187,IOPES!$A$3:$D$10903,2,FALSE),IF(C187="COMP",VLOOKUP(B187,COMP!$A$3:$D$10893,2,FALSE),"")))))</f>
        <v>Bucha e arruela de alumínio fundido diâmetro 40mm (1 1/2")</v>
      </c>
      <c r="E187" s="177" t="str">
        <f>IF(B187="","",IF(C187="DER-ES",VLOOKUP(B187,DER!$A$1:$E$10998,3,FALSE),IF(C187="SINAPI",VLOOKUP(B187,SINAPI!$A$1:$D$10979,3,FALSE),IF(C187="IOPES",VLOOKUP(B187,IOPES!$A$1:$D$10903,3,FALSE),IF(C187="COMP",VLOOKUP(B187,COMP!$A$1:$D$10893,3,FALSE))))))</f>
        <v>und</v>
      </c>
      <c r="F187" s="242">
        <f>VLOOKUP(A187,'Memorial de Cálculo'!$A$9:$Q$11385,17,FALSE)</f>
        <v>3</v>
      </c>
      <c r="G187" s="243">
        <f t="shared" si="149"/>
        <v>4.3499999999999996</v>
      </c>
      <c r="H187" s="243">
        <f t="shared" si="150"/>
        <v>13.05</v>
      </c>
      <c r="I187" s="211"/>
      <c r="J187" s="245">
        <f>IF(B187="","",IF(C187="DER-ES",IF(OR(B187&lt;60000,B187&gt;60025),VLOOKUP(B187,DER!$A$1:$E$10998,4,FALSE),VLOOKUP(B187,DER!$A$1:$H$9998,6,FALSE)*N187+VLOOKUP(B187,DER!$A$1:$H$9998,7,FALSE)*O187)+VLOOKUP(B187,DER!$A$1:$H$9998,8,FALSE),IF(C187="SINAPI",VLOOKUP(B187,SINAPI!$A$1:$E$10979,4,FALSE),IF(C187="IOPES",VLOOKUP(B187,IOPES!$A$1:$D$10903,4,FALSE),IF(C187="COMP",VLOOKUP(B187,COMP!$A$1:$D$10893,4,FALSE))))))</f>
        <v>4.4800000000000004</v>
      </c>
      <c r="K187" s="246">
        <f>IF(B187="","",IF(C187="DER-ES",IF(OR(B187&lt;60000,B187&gt;60025),DER!$D$2/100,0),IF(C187="SINAPI",SINAPI!$C$2/100,IF(C187="IOPES",IOPES!$A$2/100,IF(C187="COMP",COMP!$C$2/100,"Preencher BDI!")))))</f>
        <v>0.309</v>
      </c>
      <c r="L187" s="247">
        <f t="shared" ref="L187:L188" si="151">IF(J187="","",(J187/(1+K187)))</f>
        <v>3.4224598930481287</v>
      </c>
      <c r="N187" s="249"/>
      <c r="O187" s="249"/>
      <c r="P187" s="250"/>
      <c r="Q187" s="247"/>
    </row>
    <row r="188" spans="1:17" s="219" customFormat="1" x14ac:dyDescent="0.2">
      <c r="A188" s="240" t="s">
        <v>18147</v>
      </c>
      <c r="B188" s="251">
        <v>151504</v>
      </c>
      <c r="C188" s="177" t="s">
        <v>3200</v>
      </c>
      <c r="D188" s="216" t="str">
        <f>IF(B188="","",IF(C188="DER-ES",IF(OR(B188&lt;60000,B188&gt;60025),VLOOKUP(B188,DER!$A$1:$E$10998,2,FALSE),VLOOKUP(B188,DER!$A$1:$E$10998,2,FALSE)&amp;" (DMT="&amp;VLOOKUP(B188,DER!$A$1:$E$10998,4,FALSE)&amp;") (XP="&amp;ROUND((N188),2)&amp;"km; XR="&amp;ROUND((O188),2)&amp;"km)"),IF(C188="SINAPI",VLOOKUP(B188,SINAPI!$A$3:$D$10979,2,FALSE),IF(C188="IOPES",VLOOKUP(B188,IOPES!$A$3:$D$10903,2,FALSE),IF(C188="COMP",VLOOKUP(B188,COMP!$A$3:$D$10893,2,FALSE),"")))))</f>
        <v>Cabeçote de alumínio de 1 1/2"</v>
      </c>
      <c r="E188" s="177" t="str">
        <f>IF(B188="","",IF(C188="DER-ES",VLOOKUP(B188,DER!$A$1:$E$10998,3,FALSE),IF(C188="SINAPI",VLOOKUP(B188,SINAPI!$A$1:$D$10979,3,FALSE),IF(C188="IOPES",VLOOKUP(B188,IOPES!$A$1:$D$10903,3,FALSE),IF(C188="COMP",VLOOKUP(B188,COMP!$A$1:$D$10893,3,FALSE))))))</f>
        <v>und</v>
      </c>
      <c r="F188" s="242">
        <f>VLOOKUP(A188,'Memorial de Cálculo'!$A$9:$Q$11385,17,FALSE)</f>
        <v>1</v>
      </c>
      <c r="G188" s="243">
        <f t="shared" si="149"/>
        <v>14.81</v>
      </c>
      <c r="H188" s="243">
        <f t="shared" si="150"/>
        <v>14.81</v>
      </c>
      <c r="I188" s="211"/>
      <c r="J188" s="245">
        <f>IF(B188="","",IF(C188="DER-ES",IF(OR(B188&lt;60000,B188&gt;60025),VLOOKUP(B188,DER!$A$1:$E$10998,4,FALSE),VLOOKUP(B188,DER!$A$1:$H$9998,6,FALSE)*N188+VLOOKUP(B188,DER!$A$1:$H$9998,7,FALSE)*O188)+VLOOKUP(B188,DER!$A$1:$H$9998,8,FALSE),IF(C188="SINAPI",VLOOKUP(B188,SINAPI!$A$1:$E$10979,4,FALSE),IF(C188="IOPES",VLOOKUP(B188,IOPES!$A$1:$D$10903,4,FALSE),IF(C188="COMP",VLOOKUP(B188,COMP!$A$1:$D$10893,4,FALSE))))))</f>
        <v>15.25</v>
      </c>
      <c r="K188" s="246">
        <f>IF(B188="","",IF(C188="DER-ES",IF(OR(B188&lt;60000,B188&gt;60025),DER!$D$2/100,0),IF(C188="SINAPI",SINAPI!$C$2/100,IF(C188="IOPES",IOPES!$A$2/100,IF(C188="COMP",COMP!$C$2/100,"Preencher BDI!")))))</f>
        <v>0.309</v>
      </c>
      <c r="L188" s="247">
        <f t="shared" si="151"/>
        <v>11.650114591291063</v>
      </c>
      <c r="N188" s="249"/>
      <c r="O188" s="249"/>
      <c r="P188" s="250"/>
      <c r="Q188" s="247"/>
    </row>
    <row r="189" spans="1:17" s="219" customFormat="1" x14ac:dyDescent="0.2">
      <c r="A189" s="240" t="s">
        <v>18134</v>
      </c>
      <c r="B189" s="177" t="s">
        <v>3674</v>
      </c>
      <c r="C189" s="177" t="s">
        <v>2924</v>
      </c>
      <c r="D189" s="216" t="str">
        <f>IF(B189="","",IF(C189="DER-ES",IF(OR(B189&lt;60000,B189&gt;60025),VLOOKUP(B189,DER!$A$1:$E$10998,2,FALSE),VLOOKUP(B189,DER!$A$1:$E$10998,2,FALSE)&amp;" (DMT="&amp;VLOOKUP(B189,DER!$A$1:$E$10998,4,FALSE)&amp;") (XP="&amp;ROUND((N189),2)&amp;"km; XR="&amp;ROUND((O189),2)&amp;"km)"),IF(C189="SINAPI",VLOOKUP(B189,SINAPI!$A$3:$D$10979,2,FALSE),IF(C189="IOPES",VLOOKUP(B189,IOPES!$A$3:$D$10903,2,FALSE),IF(C189="COMP",VLOOKUP(B189,COMP!$A$3:$D$10893,2,FALSE),"")))))</f>
        <v>Luva de ferro galvanizado eletrolítico 1 1/2" para eletroduto</v>
      </c>
      <c r="E189" s="177" t="str">
        <f>IF(B189="","",IF(C189="DER-ES",VLOOKUP(B189,DER!$A$1:$E$10998,3,FALSE),IF(C189="SINAPI",VLOOKUP(B189,SINAPI!$A$1:$D$10979,3,FALSE),IF(C189="IOPES",VLOOKUP(B189,IOPES!$A$1:$D$10903,3,FALSE),IF(C189="COMP",VLOOKUP(B189,COMP!$A$1:$D$10893,3,FALSE))))))</f>
        <v>und</v>
      </c>
      <c r="F189" s="242">
        <f>VLOOKUP(A189,'Memorial de Cálculo'!$A$9:$Q$11385,17,FALSE)</f>
        <v>7</v>
      </c>
      <c r="G189" s="243">
        <f t="shared" si="149"/>
        <v>12.1</v>
      </c>
      <c r="H189" s="243">
        <f t="shared" si="150"/>
        <v>84.7</v>
      </c>
      <c r="I189" s="267"/>
      <c r="J189" s="245">
        <f>IF(B189="","",IF(C189="DER-ES",IF(OR(B189&lt;60000,B189&gt;60025),VLOOKUP(B189,DER!$A$1:$E$10998,4,FALSE),VLOOKUP(B189,DER!$A$1:$H$9998,6,FALSE)*N189+VLOOKUP(B189,DER!$A$1:$H$9998,7,FALSE)*O189)+VLOOKUP(B189,DER!$A$1:$H$9998,8,FALSE),IF(C189="SINAPI",VLOOKUP(B189,SINAPI!$A$1:$E$10979,4,FALSE),IF(C189="IOPES",VLOOKUP(B189,IOPES!$A$1:$D$10903,4,FALSE),IF(C189="COMP",VLOOKUP(B189,COMP!$A$1:$D$10893,4,FALSE))))))</f>
        <v>12.1</v>
      </c>
      <c r="K189" s="246">
        <f>IF(B189="","",IF(C189="DER-ES",IF(OR(B189&lt;60000,B189&gt;60025),DER!$D$2/100,0),IF(C189="SINAPI",SINAPI!$C$2/100,IF(C189="IOPES",IOPES!$A$2/100,IF(C189="COMP",COMP!$C$2/100,"Preencher BDI!")))))</f>
        <v>0.2712</v>
      </c>
      <c r="L189" s="247">
        <f t="shared" si="146"/>
        <v>9.5185651353052236</v>
      </c>
      <c r="N189" s="249"/>
      <c r="O189" s="249"/>
      <c r="P189" s="250"/>
      <c r="Q189" s="247"/>
    </row>
    <row r="190" spans="1:17" s="219" customFormat="1" x14ac:dyDescent="0.2">
      <c r="A190" s="240" t="s">
        <v>18148</v>
      </c>
      <c r="B190" s="177" t="s">
        <v>3675</v>
      </c>
      <c r="C190" s="177" t="s">
        <v>2924</v>
      </c>
      <c r="D190" s="216" t="str">
        <f>IF(B190="","",IF(C190="DER-ES",IF(OR(B190&lt;60000,B190&gt;60025),VLOOKUP(B190,DER!$A$1:$E$10998,2,FALSE),VLOOKUP(B190,DER!$A$1:$E$10998,2,FALSE)&amp;" (DMT="&amp;VLOOKUP(B190,DER!$A$1:$E$10998,4,FALSE)&amp;") (XP="&amp;ROUND((N190),2)&amp;"km; XR="&amp;ROUND((O190),2)&amp;"km)"),IF(C190="SINAPI",VLOOKUP(B190,SINAPI!$A$3:$D$10979,2,FALSE),IF(C190="IOPES",VLOOKUP(B190,IOPES!$A$3:$D$10903,2,FALSE),IF(C190="COMP",VLOOKUP(B190,COMP!$A$3:$D$10893,2,FALSE),"")))))</f>
        <v>Niple de PVC 2". (fornecimento e instalação)</v>
      </c>
      <c r="E190" s="177" t="str">
        <f>IF(B190="","",IF(C190="DER-ES",VLOOKUP(B190,DER!$A$1:$E$10998,3,FALSE),IF(C190="SINAPI",VLOOKUP(B190,SINAPI!$A$1:$D$10979,3,FALSE),IF(C190="IOPES",VLOOKUP(B190,IOPES!$A$1:$D$10903,3,FALSE),IF(C190="COMP",VLOOKUP(B190,COMP!$A$1:$D$10893,3,FALSE))))))</f>
        <v>und</v>
      </c>
      <c r="F190" s="242">
        <f>VLOOKUP(A190,'Memorial de Cálculo'!$A$9:$Q$11385,17,FALSE)</f>
        <v>2</v>
      </c>
      <c r="G190" s="243">
        <f t="shared" si="149"/>
        <v>15.58</v>
      </c>
      <c r="H190" s="243">
        <f t="shared" si="150"/>
        <v>31.16</v>
      </c>
      <c r="I190" s="267"/>
      <c r="J190" s="245">
        <f>IF(B190="","",IF(C190="DER-ES",IF(OR(B190&lt;60000,B190&gt;60025),VLOOKUP(B190,DER!$A$1:$E$10998,4,FALSE),VLOOKUP(B190,DER!$A$1:$H$9998,6,FALSE)*N190+VLOOKUP(B190,DER!$A$1:$H$9998,7,FALSE)*O190)+VLOOKUP(B190,DER!$A$1:$H$9998,8,FALSE),IF(C190="SINAPI",VLOOKUP(B190,SINAPI!$A$1:$E$10979,4,FALSE),IF(C190="IOPES",VLOOKUP(B190,IOPES!$A$1:$D$10903,4,FALSE),IF(C190="COMP",VLOOKUP(B190,COMP!$A$1:$D$10893,4,FALSE))))))</f>
        <v>15.58</v>
      </c>
      <c r="K190" s="246">
        <f>IF(B190="","",IF(C190="DER-ES",IF(OR(B190&lt;60000,B190&gt;60025),DER!$D$2/100,0),IF(C190="SINAPI",SINAPI!$C$2/100,IF(C190="IOPES",IOPES!$A$2/100,IF(C190="COMP",COMP!$C$2/100,"Preencher BDI!")))))</f>
        <v>0.2712</v>
      </c>
      <c r="L190" s="247">
        <f t="shared" si="146"/>
        <v>12.256135934550032</v>
      </c>
      <c r="N190" s="249"/>
      <c r="O190" s="249"/>
      <c r="P190" s="250"/>
      <c r="Q190" s="247"/>
    </row>
    <row r="191" spans="1:17" s="219" customFormat="1" x14ac:dyDescent="0.2">
      <c r="A191" s="240"/>
      <c r="B191" s="177"/>
      <c r="C191" s="177"/>
      <c r="D191" s="216"/>
      <c r="E191" s="177"/>
      <c r="F191" s="242"/>
      <c r="G191" s="243"/>
      <c r="H191" s="243"/>
      <c r="I191" s="211"/>
      <c r="J191" s="245" t="str">
        <f>IF(B191="","",IF(C191="DER-ES",IF(OR(B191&lt;60000,B191&gt;60025),VLOOKUP(B191,DER!$A$1:$E$10998,4,FALSE),VLOOKUP(B191,DER!$A$1:$H$9998,6,FALSE)*N191+VLOOKUP(B191,DER!$A$1:$H$9998,7,FALSE)*O191)+VLOOKUP(B191,DER!$A$1:$H$9998,8,FALSE),IF(C191="SINAPI",VLOOKUP(B191,SINAPI!$A$1:$E$10979,4,FALSE),IF(C191="IOPES",VLOOKUP(B191,IOPES!$A$1:$D$10903,4,FALSE),IF(C191="COMP",VLOOKUP(B191,COMP!$A$1:$D$10893,4,FALSE))))))</f>
        <v/>
      </c>
      <c r="K191" s="246" t="str">
        <f>IF(B191="","",IF(C191="DER-ES",IF(OR(B191&lt;60000,B191&gt;60025),DER!$D$2/100,0),IF(C191="SINAPI",SINAPI!$C$2/100,IF(C191="IOPES",IOPES!$A$2/100,IF(C191="COMP",COMP!$C$2/100,"Preencher BDI!")))))</f>
        <v/>
      </c>
      <c r="L191" s="247"/>
      <c r="N191" s="249"/>
      <c r="O191" s="249"/>
      <c r="P191" s="250"/>
      <c r="Q191" s="247"/>
    </row>
    <row r="192" spans="1:17" s="219" customFormat="1" x14ac:dyDescent="0.2">
      <c r="A192" s="385" t="s">
        <v>18135</v>
      </c>
      <c r="B192" s="385"/>
      <c r="C192" s="386"/>
      <c r="D192" s="387" t="s">
        <v>3671</v>
      </c>
      <c r="E192" s="386"/>
      <c r="F192" s="388"/>
      <c r="G192" s="389"/>
      <c r="H192" s="390"/>
      <c r="I192" s="267"/>
      <c r="J192" s="245" t="str">
        <f>IF(B192="","",IF(C192="DER-ES",IF(OR(B192&lt;60000,B192&gt;60025),VLOOKUP(B192,DER!$A$1:$E$10998,4,FALSE),VLOOKUP(B192,DER!$A$1:$H$9998,6,FALSE)*N192+VLOOKUP(B192,DER!$A$1:$H$9998,7,FALSE)*O192)+VLOOKUP(B192,DER!$A$1:$H$9998,8,FALSE),IF(C192="SINAPI",VLOOKUP(B192,SINAPI!$A$1:$E$10979,4,FALSE),IF(C192="IOPES",VLOOKUP(B192,IOPES!$A$1:$D$10903,4,FALSE),IF(C192="COMP",VLOOKUP(B192,COMP!$A$1:$D$10893,4,FALSE))))))</f>
        <v/>
      </c>
      <c r="K192" s="246" t="str">
        <f>IF(B192="","",IF(C192="DER-ES",IF(OR(B192&lt;60000,B192&gt;60025),DER!$D$2/100,0),IF(C192="SINAPI",SINAPI!$C$2/100,IF(C192="IOPES",IOPES!$A$2/100,IF(C192="COMP",COMP!$C$2/100,"Preencher BDI!")))))</f>
        <v/>
      </c>
      <c r="L192" s="247" t="str">
        <f t="shared" ref="L192:L196" si="152">IF(J192="","",(J192/(1+K192)))</f>
        <v/>
      </c>
      <c r="M192" s="258"/>
      <c r="N192" s="249"/>
      <c r="O192" s="249"/>
      <c r="P192" s="250"/>
      <c r="Q192" s="247"/>
    </row>
    <row r="193" spans="1:17" s="219" customFormat="1" ht="38.25" x14ac:dyDescent="0.2">
      <c r="A193" s="240" t="s">
        <v>18136</v>
      </c>
      <c r="B193" s="251">
        <v>150614</v>
      </c>
      <c r="C193" s="177" t="s">
        <v>3200</v>
      </c>
      <c r="D193" s="216" t="str">
        <f>IF(B193="","",IF(C193="DER-ES",IF(OR(B193&lt;60000,B193&gt;60025),VLOOKUP(B193,DER!$A$1:$E$10998,2,FALSE),VLOOKUP(B193,DER!$A$1:$E$10998,2,FALSE)&amp;" (DMT="&amp;VLOOKUP(B193,DER!$A$1:$E$10998,4,FALSE)&amp;") (XP="&amp;ROUND((N193),2)&amp;"km; XR="&amp;ROUND((O193),2)&amp;"km)"),IF(C193="SINAPI",VLOOKUP(B193,SINAPI!$A$3:$D$10979,2,FALSE),IF(C193="IOPES",VLOOKUP(B193,IOPES!$A$3:$D$10903,2,FALSE),IF(C193="COMP",VLOOKUP(B193,COMP!$A$3:$D$10893,2,FALSE),"")))))</f>
        <v>Caixa de passagem de alvenaria de blocos de concreto 9x19x39cm, dimensões de 30x30x50cm, com revestimento interno em chapisco e reboco, tampa de concreto esp.5cm e lastro de brita 5 cm</v>
      </c>
      <c r="E193" s="177" t="str">
        <f>IF(B193="","",IF(C193="DER-ES",VLOOKUP(B193,DER!$A$1:$E$10998,3,FALSE),IF(C193="SINAPI",VLOOKUP(B193,SINAPI!$A$1:$D$10979,3,FALSE),IF(C193="IOPES",VLOOKUP(B193,IOPES!$A$1:$D$10903,3,FALSE),IF(C193="COMP",VLOOKUP(B193,COMP!$A$1:$D$10893,3,FALSE))))))</f>
        <v>und</v>
      </c>
      <c r="F193" s="242">
        <f>VLOOKUP(A193,'Memorial de Cálculo'!$A$9:$Q$11385,17,FALSE)</f>
        <v>8</v>
      </c>
      <c r="G193" s="243">
        <f t="shared" ref="G193:G196" si="153">ROUND(L193*(1+F$5),2)</f>
        <v>109.63</v>
      </c>
      <c r="H193" s="243">
        <f t="shared" ref="H193:H196" si="154">+TRUNC(F193*G193,2)</f>
        <v>877.04</v>
      </c>
      <c r="I193" s="211"/>
      <c r="J193" s="245">
        <f>IF(B193="","",IF(C193="DER-ES",IF(OR(B193&lt;60000,B193&gt;60025),VLOOKUP(B193,DER!$A$1:$E$10998,4,FALSE),VLOOKUP(B193,DER!$A$1:$H$9998,6,FALSE)*N193+VLOOKUP(B193,DER!$A$1:$H$9998,7,FALSE)*O193)+VLOOKUP(B193,DER!$A$1:$H$9998,8,FALSE),IF(C193="SINAPI",VLOOKUP(B193,SINAPI!$A$1:$E$10979,4,FALSE),IF(C193="IOPES",VLOOKUP(B193,IOPES!$A$1:$D$10903,4,FALSE),IF(C193="COMP",VLOOKUP(B193,COMP!$A$1:$D$10893,4,FALSE))))))</f>
        <v>112.89</v>
      </c>
      <c r="K193" s="246">
        <f>IF(B193="","",IF(C193="DER-ES",IF(OR(B193&lt;60000,B193&gt;60025),DER!$D$2/100,0),IF(C193="SINAPI",SINAPI!$C$2/100,IF(C193="IOPES",IOPES!$A$2/100,IF(C193="COMP",COMP!$C$2/100,"Preencher BDI!")))))</f>
        <v>0.309</v>
      </c>
      <c r="L193" s="247">
        <f t="shared" si="152"/>
        <v>86.241405653170361</v>
      </c>
      <c r="N193" s="249"/>
      <c r="O193" s="249"/>
      <c r="P193" s="250"/>
      <c r="Q193" s="247"/>
    </row>
    <row r="194" spans="1:17" s="219" customFormat="1" ht="38.25" x14ac:dyDescent="0.2">
      <c r="A194" s="240" t="s">
        <v>18137</v>
      </c>
      <c r="B194" s="177" t="s">
        <v>3676</v>
      </c>
      <c r="C194" s="177" t="s">
        <v>2924</v>
      </c>
      <c r="D194" s="216" t="str">
        <f>IF(B194="","",IF(C194="DER-ES",IF(OR(B194&lt;60000,B194&gt;60025),VLOOKUP(B194,DER!$A$1:$E$10998,2,FALSE),VLOOKUP(B194,DER!$A$1:$E$10998,2,FALSE)&amp;" (DMT="&amp;VLOOKUP(B194,DER!$A$1:$E$10998,4,FALSE)&amp;") (XP="&amp;ROUND((N194),2)&amp;"km; XR="&amp;ROUND((O194),2)&amp;"km)"),IF(C194="SINAPI",VLOOKUP(B194,SINAPI!$A$3:$D$10979,2,FALSE),IF(C194="IOPES",VLOOKUP(B194,IOPES!$A$3:$D$10903,2,FALSE),IF(C194="COMP",VLOOKUP(B194,COMP!$A$3:$D$10893,2,FALSE),"")))))</f>
        <v>Quadro de comando em aço inox dimensões mínimas 750x600x300mm completo com placa de montagem, disjuntores, contator , trilho, canaleta de pvc e barras de cobre conforme detalhe em projeto (fornecimento e instalação)</v>
      </c>
      <c r="E194" s="177" t="str">
        <f>IF(B194="","",IF(C194="DER-ES",VLOOKUP(B194,DER!$A$1:$E$10998,3,FALSE),IF(C194="SINAPI",VLOOKUP(B194,SINAPI!$A$1:$D$10979,3,FALSE),IF(C194="IOPES",VLOOKUP(B194,IOPES!$A$1:$D$10903,3,FALSE),IF(C194="COMP",VLOOKUP(B194,COMP!$A$1:$D$10893,3,FALSE))))))</f>
        <v>cj</v>
      </c>
      <c r="F194" s="242">
        <f>VLOOKUP(A194,'Memorial de Cálculo'!$A$9:$Q$11385,17,FALSE)</f>
        <v>1</v>
      </c>
      <c r="G194" s="243">
        <f t="shared" si="153"/>
        <v>2383.4</v>
      </c>
      <c r="H194" s="243">
        <f t="shared" si="154"/>
        <v>2383.4</v>
      </c>
      <c r="I194" s="267"/>
      <c r="J194" s="245">
        <f>IF(B194="","",IF(C194="DER-ES",IF(OR(B194&lt;60000,B194&gt;60025),VLOOKUP(B194,DER!$A$1:$E$10998,4,FALSE),VLOOKUP(B194,DER!$A$1:$H$9998,6,FALSE)*N194+VLOOKUP(B194,DER!$A$1:$H$9998,7,FALSE)*O194)+VLOOKUP(B194,DER!$A$1:$H$9998,8,FALSE),IF(C194="SINAPI",VLOOKUP(B194,SINAPI!$A$1:$E$10979,4,FALSE),IF(C194="IOPES",VLOOKUP(B194,IOPES!$A$1:$D$10903,4,FALSE),IF(C194="COMP",VLOOKUP(B194,COMP!$A$1:$D$10893,4,FALSE))))))</f>
        <v>2383.4</v>
      </c>
      <c r="K194" s="246">
        <f>IF(B194="","",IF(C194="DER-ES",IF(OR(B194&lt;60000,B194&gt;60025),DER!$D$2/100,0),IF(C194="SINAPI",SINAPI!$C$2/100,IF(C194="IOPES",IOPES!$A$2/100,IF(C194="COMP",COMP!$C$2/100,"Preencher BDI!")))))</f>
        <v>0.2712</v>
      </c>
      <c r="L194" s="247">
        <f t="shared" si="152"/>
        <v>1874.9213341724358</v>
      </c>
      <c r="N194" s="249"/>
      <c r="O194" s="249"/>
      <c r="P194" s="250"/>
      <c r="Q194" s="247"/>
    </row>
    <row r="195" spans="1:17" s="219" customFormat="1" ht="25.5" x14ac:dyDescent="0.2">
      <c r="A195" s="240" t="s">
        <v>18138</v>
      </c>
      <c r="B195" s="177" t="s">
        <v>3677</v>
      </c>
      <c r="C195" s="177" t="s">
        <v>2924</v>
      </c>
      <c r="D195" s="216" t="str">
        <f>IF(B195="","",IF(C195="DER-ES",IF(OR(B195&lt;60000,B195&gt;60025),VLOOKUP(B195,DER!$A$1:$E$10998,2,FALSE),VLOOKUP(B195,DER!$A$1:$E$10998,2,FALSE)&amp;" (DMT="&amp;VLOOKUP(B195,DER!$A$1:$E$10998,4,FALSE)&amp;") (XP="&amp;ROUND((N195),2)&amp;"km; XR="&amp;ROUND((O195),2)&amp;"km)"),IF(C195="SINAPI",VLOOKUP(B195,SINAPI!$A$3:$D$10979,2,FALSE),IF(C195="IOPES",VLOOKUP(B195,IOPES!$A$3:$D$10903,2,FALSE),IF(C195="COMP",VLOOKUP(B195,COMP!$A$3:$D$10893,2,FALSE),"")))))</f>
        <v>Caixa para medidor polifásico carga até 41000W inclusive caixa para disjuntor polifásico até 100A</v>
      </c>
      <c r="E195" s="177" t="str">
        <f>IF(B195="","",IF(C195="DER-ES",VLOOKUP(B195,DER!$A$1:$E$10998,3,FALSE),IF(C195="SINAPI",VLOOKUP(B195,SINAPI!$A$1:$D$10979,3,FALSE),IF(C195="IOPES",VLOOKUP(B195,IOPES!$A$1:$D$10903,3,FALSE),IF(C195="COMP",VLOOKUP(B195,COMP!$A$1:$D$10893,3,FALSE))))))</f>
        <v>und</v>
      </c>
      <c r="F195" s="242">
        <f>VLOOKUP(A195,'Memorial de Cálculo'!$A$9:$Q$11385,17,FALSE)</f>
        <v>1</v>
      </c>
      <c r="G195" s="243">
        <f t="shared" si="153"/>
        <v>152.36000000000001</v>
      </c>
      <c r="H195" s="243">
        <f t="shared" si="154"/>
        <v>152.36000000000001</v>
      </c>
      <c r="I195" s="267"/>
      <c r="J195" s="245">
        <f>IF(B195="","",IF(C195="DER-ES",IF(OR(B195&lt;60000,B195&gt;60025),VLOOKUP(B195,DER!$A$1:$E$10998,4,FALSE),VLOOKUP(B195,DER!$A$1:$H$9998,6,FALSE)*N195+VLOOKUP(B195,DER!$A$1:$H$9998,7,FALSE)*O195)+VLOOKUP(B195,DER!$A$1:$H$9998,8,FALSE),IF(C195="SINAPI",VLOOKUP(B195,SINAPI!$A$1:$E$10979,4,FALSE),IF(C195="IOPES",VLOOKUP(B195,IOPES!$A$1:$D$10903,4,FALSE),IF(C195="COMP",VLOOKUP(B195,COMP!$A$1:$D$10893,4,FALSE))))))</f>
        <v>152.36000000000001</v>
      </c>
      <c r="K195" s="246">
        <f>IF(B195="","",IF(C195="DER-ES",IF(OR(B195&lt;60000,B195&gt;60025),DER!$D$2/100,0),IF(C195="SINAPI",SINAPI!$C$2/100,IF(C195="IOPES",IOPES!$A$2/100,IF(C195="COMP",COMP!$C$2/100,"Preencher BDI!")))))</f>
        <v>0.2712</v>
      </c>
      <c r="L195" s="247">
        <f t="shared" si="152"/>
        <v>119.85525487728133</v>
      </c>
      <c r="N195" s="249"/>
      <c r="O195" s="249"/>
      <c r="P195" s="250"/>
      <c r="Q195" s="247"/>
    </row>
    <row r="196" spans="1:17" s="219" customFormat="1" ht="25.5" x14ac:dyDescent="0.2">
      <c r="A196" s="240" t="s">
        <v>18149</v>
      </c>
      <c r="B196" s="177">
        <v>93663</v>
      </c>
      <c r="C196" s="177" t="s">
        <v>2886</v>
      </c>
      <c r="D196" s="216" t="str">
        <f>IF(B196="","",IF(C196="DER-ES",IF(OR(B196&lt;60000,B196&gt;60025),VLOOKUP(B196,DER!$A$1:$E$10998,2,FALSE),VLOOKUP(B196,DER!$A$1:$E$10998,2,FALSE)&amp;" (DMT="&amp;VLOOKUP(B196,DER!$A$1:$E$10998,4,FALSE)&amp;") (XP="&amp;ROUND((N196),2)&amp;"km; XR="&amp;ROUND((O196),2)&amp;"km)"),IF(C196="SINAPI",VLOOKUP(B196,SINAPI!$A$3:$D$10979,2,FALSE),IF(C196="IOPES",VLOOKUP(B196,IOPES!$A$3:$D$10903,2,FALSE),IF(C196="COMP",VLOOKUP(B196,COMP!$A$3:$D$10893,2,FALSE),"")))))</f>
        <v>DISJUNTOR BIPOLAR TIPO DIN, CORRENTE NOMINAL DE 25A - FORNECIMENTO E INSTALAÇÃO. AF_04/2016</v>
      </c>
      <c r="E196" s="177" t="str">
        <f>IF(B196="","",IF(C196="DER-ES",VLOOKUP(B196,DER!$A$1:$E$10998,3,FALSE),IF(C196="SINAPI",VLOOKUP(B196,SINAPI!$A$1:$D$10979,3,FALSE),IF(C196="IOPES",VLOOKUP(B196,IOPES!$A$1:$D$10903,3,FALSE),IF(C196="COMP",VLOOKUP(B196,COMP!$A$1:$D$10893,3,FALSE))))))</f>
        <v>UN</v>
      </c>
      <c r="F196" s="242">
        <f>VLOOKUP(A196,'Memorial de Cálculo'!$A$9:$Q$11385,17,FALSE)</f>
        <v>1</v>
      </c>
      <c r="G196" s="243">
        <f t="shared" si="153"/>
        <v>70.72</v>
      </c>
      <c r="H196" s="243">
        <f t="shared" si="154"/>
        <v>70.72</v>
      </c>
      <c r="I196" s="244"/>
      <c r="J196" s="245">
        <f>IF(B196="","",IF(C196="DER-ES",IF(OR(B196&lt;60000,B196&gt;60025),VLOOKUP(B196,DER!$A$1:$E$10998,4,FALSE),VLOOKUP(B196,DER!$A$1:$H$9998,6,FALSE)*N196+VLOOKUP(B196,DER!$A$1:$H$9998,7,FALSE)*O196)+VLOOKUP(B196,DER!$A$1:$H$9998,8,FALSE),IF(C196="SINAPI",VLOOKUP(B196,SINAPI!$A$1:$E$10979,4,FALSE),IF(C196="IOPES",VLOOKUP(B196,IOPES!$A$1:$D$10903,4,FALSE),IF(C196="COMP",VLOOKUP(B196,COMP!$A$1:$D$10893,4,FALSE))))))</f>
        <v>55.63</v>
      </c>
      <c r="K196" s="246">
        <f>IF(B196="","",IF(C196="DER-ES",IF(OR(B196&lt;60000,B196&gt;60025),DER!$D$2/100,0),IF(C196="SINAPI",SINAPI!$C$2/100,IF(C196="IOPES",IOPES!$A$2/100,IF(C196="COMP",COMP!$C$2/100,"Preencher BDI!")))))</f>
        <v>0</v>
      </c>
      <c r="L196" s="247">
        <f t="shared" si="152"/>
        <v>55.63</v>
      </c>
      <c r="N196" s="249"/>
      <c r="O196" s="249"/>
      <c r="P196" s="250"/>
      <c r="Q196" s="247"/>
    </row>
    <row r="197" spans="1:17" s="219" customFormat="1" ht="25.5" x14ac:dyDescent="0.2">
      <c r="A197" s="240" t="s">
        <v>18150</v>
      </c>
      <c r="B197" s="177">
        <v>93664</v>
      </c>
      <c r="C197" s="177" t="s">
        <v>2886</v>
      </c>
      <c r="D197" s="216" t="str">
        <f>IF(B197="","",IF(C197="DER-ES",IF(OR(B197&lt;60000,B197&gt;60025),VLOOKUP(B197,DER!$A$1:$E$10998,2,FALSE),VLOOKUP(B197,DER!$A$1:$E$10998,2,FALSE)&amp;" (DMT="&amp;VLOOKUP(B197,DER!$A$1:$E$10998,4,FALSE)&amp;") (XP="&amp;ROUND((N197),2)&amp;"km; XR="&amp;ROUND((O197),2)&amp;"km)"),IF(C197="SINAPI",VLOOKUP(B197,SINAPI!$A$3:$D$10979,2,FALSE),IF(C197="IOPES",VLOOKUP(B197,IOPES!$A$3:$D$10903,2,FALSE),IF(C197="COMP",VLOOKUP(B197,COMP!$A$3:$D$10893,2,FALSE),"")))))</f>
        <v>DISJUNTOR BIPOLAR TIPO DIN, CORRENTE NOMINAL DE 32A - FORNECIMENTO E INSTALAÇÃO. AF_04/2016</v>
      </c>
      <c r="E197" s="177" t="str">
        <f>IF(B197="","",IF(C197="DER-ES",VLOOKUP(B197,DER!$A$1:$E$10998,3,FALSE),IF(C197="SINAPI",VLOOKUP(B197,SINAPI!$A$1:$D$10979,3,FALSE),IF(C197="IOPES",VLOOKUP(B197,IOPES!$A$1:$D$10903,3,FALSE),IF(C197="COMP",VLOOKUP(B197,COMP!$A$1:$D$10893,3,FALSE))))))</f>
        <v>UN</v>
      </c>
      <c r="F197" s="242">
        <f>VLOOKUP(A197,'Memorial de Cálculo'!$A$9:$Q$11385,17,FALSE)</f>
        <v>1</v>
      </c>
      <c r="G197" s="243">
        <f t="shared" ref="G197" si="155">ROUND(L197*(1+F$5),2)</f>
        <v>73.180000000000007</v>
      </c>
      <c r="H197" s="243">
        <f t="shared" ref="H197" si="156">+TRUNC(F197*G197,2)</f>
        <v>73.180000000000007</v>
      </c>
      <c r="I197" s="244"/>
      <c r="J197" s="245">
        <f>IF(B197="","",IF(C197="DER-ES",IF(OR(B197&lt;60000,B197&gt;60025),VLOOKUP(B197,DER!$A$1:$E$10998,4,FALSE),VLOOKUP(B197,DER!$A$1:$H$9998,6,FALSE)*N197+VLOOKUP(B197,DER!$A$1:$H$9998,7,FALSE)*O197)+VLOOKUP(B197,DER!$A$1:$H$9998,8,FALSE),IF(C197="SINAPI",VLOOKUP(B197,SINAPI!$A$1:$E$10979,4,FALSE),IF(C197="IOPES",VLOOKUP(B197,IOPES!$A$1:$D$10903,4,FALSE),IF(C197="COMP",VLOOKUP(B197,COMP!$A$1:$D$10893,4,FALSE))))))</f>
        <v>57.57</v>
      </c>
      <c r="K197" s="246">
        <f>IF(B197="","",IF(C197="DER-ES",IF(OR(B197&lt;60000,B197&gt;60025),DER!$D$2/100,0),IF(C197="SINAPI",SINAPI!$C$2/100,IF(C197="IOPES",IOPES!$A$2/100,IF(C197="COMP",COMP!$C$2/100,"Preencher BDI!")))))</f>
        <v>0</v>
      </c>
      <c r="L197" s="247">
        <f t="shared" ref="L197" si="157">IF(J197="","",(J197/(1+K197)))</f>
        <v>57.57</v>
      </c>
      <c r="N197" s="249"/>
      <c r="O197" s="249"/>
      <c r="P197" s="250"/>
      <c r="Q197" s="247"/>
    </row>
    <row r="198" spans="1:17" s="219" customFormat="1" x14ac:dyDescent="0.2">
      <c r="A198" s="240"/>
      <c r="B198" s="177"/>
      <c r="C198" s="177"/>
      <c r="D198" s="216"/>
      <c r="E198" s="177"/>
      <c r="F198" s="242"/>
      <c r="G198" s="243"/>
      <c r="H198" s="243"/>
      <c r="I198" s="211"/>
      <c r="J198" s="245" t="str">
        <f>IF(B198="","",IF(C198="DER-ES",IF(OR(B198&lt;60000,B198&gt;60025),VLOOKUP(B198,DER!$A$1:$E$10998,4,FALSE),VLOOKUP(B198,DER!$A$1:$H$9998,6,FALSE)*N198+VLOOKUP(B198,DER!$A$1:$H$9998,7,FALSE)*O198)+VLOOKUP(B198,DER!$A$1:$H$9998,8,FALSE),IF(C198="SINAPI",VLOOKUP(B198,SINAPI!$A$1:$E$10979,4,FALSE),IF(C198="IOPES",VLOOKUP(B198,IOPES!$A$1:$D$10903,4,FALSE),IF(C198="COMP",VLOOKUP(B198,COMP!$A$1:$D$10893,4,FALSE))))))</f>
        <v/>
      </c>
      <c r="K198" s="246" t="str">
        <f>IF(B198="","",IF(C198="DER-ES",IF(OR(B198&lt;60000,B198&gt;60025),DER!$D$2/100,0),IF(C198="SINAPI",SINAPI!$C$2/100,IF(C198="IOPES",IOPES!$A$2/100,IF(C198="COMP",COMP!$C$2/100,"Preencher BDI!")))))</f>
        <v/>
      </c>
      <c r="L198" s="247"/>
      <c r="N198" s="249"/>
      <c r="O198" s="249"/>
      <c r="P198" s="250"/>
      <c r="Q198" s="247"/>
    </row>
    <row r="199" spans="1:17" s="219" customFormat="1" x14ac:dyDescent="0.2">
      <c r="A199" s="385" t="s">
        <v>18139</v>
      </c>
      <c r="B199" s="385"/>
      <c r="C199" s="386"/>
      <c r="D199" s="387" t="s">
        <v>2606</v>
      </c>
      <c r="E199" s="386"/>
      <c r="F199" s="388"/>
      <c r="G199" s="389"/>
      <c r="H199" s="390"/>
      <c r="I199" s="267"/>
      <c r="J199" s="245" t="str">
        <f>IF(B199="","",IF(C199="DER-ES",IF(OR(B199&lt;60000,B199&gt;60025),VLOOKUP(B199,DER!$A$1:$E$10998,4,FALSE),VLOOKUP(B199,DER!$A$1:$H$9998,6,FALSE)*N199+VLOOKUP(B199,DER!$A$1:$H$9998,7,FALSE)*O199)+VLOOKUP(B199,DER!$A$1:$H$9998,8,FALSE),IF(C199="SINAPI",VLOOKUP(B199,SINAPI!$A$1:$E$10979,4,FALSE),IF(C199="IOPES",VLOOKUP(B199,IOPES!$A$1:$D$10903,4,FALSE),IF(C199="COMP",VLOOKUP(B199,COMP!$A$1:$D$10893,4,FALSE))))))</f>
        <v/>
      </c>
      <c r="K199" s="246" t="str">
        <f>IF(B199="","",IF(C199="DER-ES",IF(OR(B199&lt;60000,B199&gt;60025),DER!$D$2/100,0),IF(C199="SINAPI",SINAPI!$C$2/100,IF(C199="IOPES",IOPES!$A$2/100,IF(C199="COMP",COMP!$C$2/100,"Preencher BDI!")))))</f>
        <v/>
      </c>
      <c r="L199" s="247" t="str">
        <f t="shared" ref="L199:L246" si="158">IF(J199="","",(J199/(1+K199)))</f>
        <v/>
      </c>
      <c r="M199" s="258"/>
      <c r="N199" s="249"/>
      <c r="O199" s="249"/>
      <c r="P199" s="250"/>
      <c r="Q199" s="247"/>
    </row>
    <row r="200" spans="1:17" s="219" customFormat="1" x14ac:dyDescent="0.2">
      <c r="A200" s="240" t="s">
        <v>18140</v>
      </c>
      <c r="B200" s="177" t="s">
        <v>3678</v>
      </c>
      <c r="C200" s="177" t="s">
        <v>2924</v>
      </c>
      <c r="D200" s="216" t="str">
        <f>IF(B200="","",IF(C200="DER-ES",IF(OR(B200&lt;60000,B200&gt;60025),VLOOKUP(B200,DER!$A$1:$E$10998,2,FALSE),VLOOKUP(B200,DER!$A$1:$E$10998,2,FALSE)&amp;" (DMT="&amp;VLOOKUP(B200,DER!$A$1:$E$10998,4,FALSE)&amp;") (XP="&amp;ROUND((N200),2)&amp;"km; XR="&amp;ROUND((O200),2)&amp;"km)"),IF(C200="SINAPI",VLOOKUP(B200,SINAPI!$A$3:$D$10979,2,FALSE),IF(C200="IOPES",VLOOKUP(B200,IOPES!$A$3:$D$10903,2,FALSE),IF(C200="COMP",VLOOKUP(B200,COMP!$A$3:$D$10893,2,FALSE),"")))))</f>
        <v>Arame galvanizado 12 BWG (0.048 kg/m)</v>
      </c>
      <c r="E200" s="177" t="str">
        <f>IF(B200="","",IF(C200="DER-ES",VLOOKUP(B200,DER!$A$1:$E$10998,3,FALSE),IF(C200="SINAPI",VLOOKUP(B200,SINAPI!$A$1:$D$10979,3,FALSE),IF(C200="IOPES",VLOOKUP(B200,IOPES!$A$1:$D$10903,3,FALSE),IF(C200="COMP",VLOOKUP(B200,COMP!$A$1:$D$10893,3,FALSE))))))</f>
        <v>und</v>
      </c>
      <c r="F200" s="242">
        <f>VLOOKUP(A200,'Memorial de Cálculo'!$A$9:$Q$11385,17,FALSE)</f>
        <v>36</v>
      </c>
      <c r="G200" s="243">
        <f t="shared" ref="G200:G206" si="159">ROUND(L200*(1+F$5),2)</f>
        <v>1.98</v>
      </c>
      <c r="H200" s="243">
        <f t="shared" ref="H200:H206" si="160">+TRUNC(F200*G200,2)</f>
        <v>71.28</v>
      </c>
      <c r="I200" s="267"/>
      <c r="J200" s="245">
        <f>IF(B200="","",IF(C200="DER-ES",IF(OR(B200&lt;60000,B200&gt;60025),VLOOKUP(B200,DER!$A$1:$E$10998,4,FALSE),VLOOKUP(B200,DER!$A$1:$H$9998,6,FALSE)*N200+VLOOKUP(B200,DER!$A$1:$H$9998,7,FALSE)*O200)+VLOOKUP(B200,DER!$A$1:$H$9998,8,FALSE),IF(C200="SINAPI",VLOOKUP(B200,SINAPI!$A$1:$E$10979,4,FALSE),IF(C200="IOPES",VLOOKUP(B200,IOPES!$A$1:$D$10903,4,FALSE),IF(C200="COMP",VLOOKUP(B200,COMP!$A$1:$D$10893,4,FALSE))))))</f>
        <v>1.98</v>
      </c>
      <c r="K200" s="246">
        <f>IF(B200="","",IF(C200="DER-ES",IF(OR(B200&lt;60000,B200&gt;60025),DER!$D$2/100,0),IF(C200="SINAPI",SINAPI!$C$2/100,IF(C200="IOPES",IOPES!$A$2/100,IF(C200="COMP",COMP!$C$2/100,"Preencher BDI!")))))</f>
        <v>0.2712</v>
      </c>
      <c r="L200" s="247">
        <f t="shared" si="158"/>
        <v>1.5575833857772186</v>
      </c>
      <c r="N200" s="249"/>
      <c r="O200" s="249"/>
      <c r="P200" s="250"/>
      <c r="Q200" s="247"/>
    </row>
    <row r="201" spans="1:17" s="219" customFormat="1" ht="25.5" x14ac:dyDescent="0.2">
      <c r="A201" s="240" t="s">
        <v>18141</v>
      </c>
      <c r="B201" s="177">
        <v>93358</v>
      </c>
      <c r="C201" s="177" t="s">
        <v>2886</v>
      </c>
      <c r="D201" s="216" t="str">
        <f>IF(B201="","",IF(C201="DER-ES",IF(OR(B201&lt;60000,B201&gt;60025),VLOOKUP(B201,DER!$A$1:$E$10998,2,FALSE),VLOOKUP(B201,DER!$A$1:$E$10998,2,FALSE)&amp;" (DMT="&amp;VLOOKUP(B201,DER!$A$1:$E$10998,4,FALSE)&amp;") (XP="&amp;ROUND((N201),2)&amp;"km; XR="&amp;ROUND((O201),2)&amp;"km)"),IF(C201="SINAPI",VLOOKUP(B201,SINAPI!$A$3:$D$10979,2,FALSE),IF(C201="IOPES",VLOOKUP(B201,IOPES!$A$3:$D$10903,2,FALSE),IF(C201="COMP",VLOOKUP(B201,COMP!$A$3:$D$10893,2,FALSE),"")))))</f>
        <v>ESCAVAÇÃO MANUAL DE VALA COM PROFUNDIDADE MENOR OU IGUAL A 1,30 M. AF_03/2016</v>
      </c>
      <c r="E201" s="177" t="str">
        <f>IF(B201="","",IF(C201="DER-ES",VLOOKUP(B201,DER!$A$1:$E$10998,3,FALSE),IF(C201="SINAPI",VLOOKUP(B201,SINAPI!$A$1:$D$10979,3,FALSE),IF(C201="IOPES",VLOOKUP(B201,IOPES!$A$1:$D$10903,3,FALSE),IF(C201="COMP",VLOOKUP(B201,COMP!$A$1:$D$10893,3,FALSE))))))</f>
        <v>M3</v>
      </c>
      <c r="F201" s="242">
        <f>VLOOKUP(A201,'Memorial de Cálculo'!$A$9:$Q$11385,17,FALSE)</f>
        <v>2</v>
      </c>
      <c r="G201" s="243">
        <f t="shared" si="159"/>
        <v>68.290000000000006</v>
      </c>
      <c r="H201" s="243">
        <f t="shared" si="160"/>
        <v>136.58000000000001</v>
      </c>
      <c r="I201" s="244"/>
      <c r="J201" s="245">
        <f>IF(B201="","",IF(C201="DER-ES",IF(OR(B201&lt;60000,B201&gt;60025),VLOOKUP(B201,DER!$A$1:$E$10998,4,FALSE),VLOOKUP(B201,DER!$A$1:$H$9998,6,FALSE)*N201+VLOOKUP(B201,DER!$A$1:$H$9998,7,FALSE)*O201)+VLOOKUP(B201,DER!$A$1:$H$9998,8,FALSE),IF(C201="SINAPI",VLOOKUP(B201,SINAPI!$A$1:$E$10979,4,FALSE),IF(C201="IOPES",VLOOKUP(B201,IOPES!$A$1:$D$10903,4,FALSE),IF(C201="COMP",VLOOKUP(B201,COMP!$A$1:$D$10893,4,FALSE))))))</f>
        <v>53.72</v>
      </c>
      <c r="K201" s="246">
        <f>IF(B201="","",IF(C201="DER-ES",IF(OR(B201&lt;60000,B201&gt;60025),DER!$D$2/100,0),IF(C201="SINAPI",SINAPI!$C$2/100,IF(C201="IOPES",IOPES!$A$2/100,IF(C201="COMP",COMP!$C$2/100,"Preencher BDI!")))))</f>
        <v>0</v>
      </c>
      <c r="L201" s="247">
        <f t="shared" si="158"/>
        <v>53.72</v>
      </c>
      <c r="N201" s="249"/>
      <c r="O201" s="249"/>
      <c r="P201" s="250"/>
      <c r="Q201" s="247"/>
    </row>
    <row r="202" spans="1:17" s="219" customFormat="1" ht="25.5" x14ac:dyDescent="0.2">
      <c r="A202" s="240" t="s">
        <v>18142</v>
      </c>
      <c r="B202" s="177">
        <v>93382</v>
      </c>
      <c r="C202" s="177" t="s">
        <v>2886</v>
      </c>
      <c r="D202" s="216" t="str">
        <f>IF(B202="","",IF(C202="DER-ES",IF(OR(B202&lt;60000,B202&gt;60025),VLOOKUP(B202,DER!$A$1:$E$10998,2,FALSE),VLOOKUP(B202,DER!$A$1:$E$10998,2,FALSE)&amp;" (DMT="&amp;VLOOKUP(B202,DER!$A$1:$E$10998,4,FALSE)&amp;") (XP="&amp;ROUND((N202),2)&amp;"km; XR="&amp;ROUND((O202),2)&amp;"km)"),IF(C202="SINAPI",VLOOKUP(B202,SINAPI!$A$3:$D$10979,2,FALSE),IF(C202="IOPES",VLOOKUP(B202,IOPES!$A$3:$D$10903,2,FALSE),IF(C202="COMP",VLOOKUP(B202,COMP!$A$3:$D$10893,2,FALSE),"")))))</f>
        <v>REATERRO MANUAL DE VALAS COM COMPACTAÇÃO MECANIZADA. AF_04/2016</v>
      </c>
      <c r="E202" s="177" t="str">
        <f>IF(B202="","",IF(C202="DER-ES",VLOOKUP(B202,DER!$A$1:$E$10998,3,FALSE),IF(C202="SINAPI",VLOOKUP(B202,SINAPI!$A$1:$D$10979,3,FALSE),IF(C202="IOPES",VLOOKUP(B202,IOPES!$A$1:$D$10903,3,FALSE),IF(C202="COMP",VLOOKUP(B202,COMP!$A$1:$D$10893,3,FALSE))))))</f>
        <v>M3</v>
      </c>
      <c r="F202" s="242">
        <f>VLOOKUP(A202,'Memorial de Cálculo'!$A$9:$Q$11385,17,FALSE)</f>
        <v>1.5</v>
      </c>
      <c r="G202" s="243">
        <f t="shared" si="159"/>
        <v>28.88</v>
      </c>
      <c r="H202" s="243">
        <f t="shared" si="160"/>
        <v>43.32</v>
      </c>
      <c r="I202" s="244"/>
      <c r="J202" s="245">
        <f>IF(B202="","",IF(C202="DER-ES",IF(OR(B202&lt;60000,B202&gt;60025),VLOOKUP(B202,DER!$A$1:$E$10998,4,FALSE),VLOOKUP(B202,DER!$A$1:$H$9998,6,FALSE)*N202+VLOOKUP(B202,DER!$A$1:$H$9998,7,FALSE)*O202)+VLOOKUP(B202,DER!$A$1:$H$9998,8,FALSE),IF(C202="SINAPI",VLOOKUP(B202,SINAPI!$A$1:$E$10979,4,FALSE),IF(C202="IOPES",VLOOKUP(B202,IOPES!$A$1:$D$10903,4,FALSE),IF(C202="COMP",VLOOKUP(B202,COMP!$A$1:$D$10893,4,FALSE))))))</f>
        <v>22.72</v>
      </c>
      <c r="K202" s="246">
        <f>IF(B202="","",IF(C202="DER-ES",IF(OR(B202&lt;60000,B202&gt;60025),DER!$D$2/100,0),IF(C202="SINAPI",SINAPI!$C$2/100,IF(C202="IOPES",IOPES!$A$2/100,IF(C202="COMP",COMP!$C$2/100,"Preencher BDI!")))))</f>
        <v>0</v>
      </c>
      <c r="L202" s="247">
        <f t="shared" si="158"/>
        <v>22.72</v>
      </c>
      <c r="N202" s="249"/>
      <c r="O202" s="249"/>
      <c r="P202" s="250"/>
      <c r="Q202" s="247"/>
    </row>
    <row r="203" spans="1:17" s="219" customFormat="1" ht="25.5" x14ac:dyDescent="0.2">
      <c r="A203" s="240" t="s">
        <v>18143</v>
      </c>
      <c r="B203" s="177">
        <v>96985</v>
      </c>
      <c r="C203" s="177" t="s">
        <v>2886</v>
      </c>
      <c r="D203" s="216" t="str">
        <f>IF(B203="","",IF(C203="DER-ES",IF(OR(B203&lt;60000,B203&gt;60025),VLOOKUP(B203,DER!$A$1:$E$10998,2,FALSE),VLOOKUP(B203,DER!$A$1:$E$10998,2,FALSE)&amp;" (DMT="&amp;VLOOKUP(B203,DER!$A$1:$E$10998,4,FALSE)&amp;") (XP="&amp;ROUND((N203),2)&amp;"km; XR="&amp;ROUND((O203),2)&amp;"km)"),IF(C203="SINAPI",VLOOKUP(B203,SINAPI!$A$3:$D$10979,2,FALSE),IF(C203="IOPES",VLOOKUP(B203,IOPES!$A$3:$D$10903,2,FALSE),IF(C203="COMP",VLOOKUP(B203,COMP!$A$3:$D$10893,2,FALSE),"")))))</f>
        <v>HASTE DE ATERRAMENTO 5/8  PARA SPDA - FORNECIMENTO E INSTALAÇÃO. AF_12/2017</v>
      </c>
      <c r="E203" s="177" t="str">
        <f>IF(B203="","",IF(C203="DER-ES",VLOOKUP(B203,DER!$A$1:$E$10998,3,FALSE),IF(C203="SINAPI",VLOOKUP(B203,SINAPI!$A$1:$D$10979,3,FALSE),IF(C203="IOPES",VLOOKUP(B203,IOPES!$A$1:$D$10903,3,FALSE),IF(C203="COMP",VLOOKUP(B203,COMP!$A$1:$D$10893,3,FALSE))))))</f>
        <v>UN</v>
      </c>
      <c r="F203" s="242">
        <f>VLOOKUP(A203,'Memorial de Cálculo'!$A$9:$Q$11385,17,FALSE)</f>
        <v>8</v>
      </c>
      <c r="G203" s="243">
        <f t="shared" si="159"/>
        <v>55.06</v>
      </c>
      <c r="H203" s="243">
        <f t="shared" si="160"/>
        <v>440.48</v>
      </c>
      <c r="I203" s="244"/>
      <c r="J203" s="245">
        <f>IF(B203="","",IF(C203="DER-ES",IF(OR(B203&lt;60000,B203&gt;60025),VLOOKUP(B203,DER!$A$1:$E$10998,4,FALSE),VLOOKUP(B203,DER!$A$1:$H$9998,6,FALSE)*N203+VLOOKUP(B203,DER!$A$1:$H$9998,7,FALSE)*O203)+VLOOKUP(B203,DER!$A$1:$H$9998,8,FALSE),IF(C203="SINAPI",VLOOKUP(B203,SINAPI!$A$1:$E$10979,4,FALSE),IF(C203="IOPES",VLOOKUP(B203,IOPES!$A$1:$D$10903,4,FALSE),IF(C203="COMP",VLOOKUP(B203,COMP!$A$1:$D$10893,4,FALSE))))))</f>
        <v>43.31</v>
      </c>
      <c r="K203" s="246">
        <f>IF(B203="","",IF(C203="DER-ES",IF(OR(B203&lt;60000,B203&gt;60025),DER!$D$2/100,0),IF(C203="SINAPI",SINAPI!$C$2/100,IF(C203="IOPES",IOPES!$A$2/100,IF(C203="COMP",COMP!$C$2/100,"Preencher BDI!")))))</f>
        <v>0</v>
      </c>
      <c r="L203" s="247">
        <f t="shared" si="158"/>
        <v>43.31</v>
      </c>
      <c r="N203" s="249"/>
      <c r="O203" s="249"/>
      <c r="P203" s="250"/>
      <c r="Q203" s="247"/>
    </row>
    <row r="204" spans="1:17" s="219" customFormat="1" x14ac:dyDescent="0.2">
      <c r="A204" s="240" t="s">
        <v>18144</v>
      </c>
      <c r="B204" s="177">
        <v>42476</v>
      </c>
      <c r="C204" s="177" t="s">
        <v>2958</v>
      </c>
      <c r="D204" s="216" t="str">
        <f>IF(B204="","",IF(C204="DER-ES",IF(OR(B204&lt;60000,B204&gt;60025),VLOOKUP(B204,DER!$A$1:$E$10998,2,FALSE),VLOOKUP(B204,DER!$A$1:$E$10998,2,FALSE)&amp;" (DMT="&amp;VLOOKUP(B204,DER!$A$1:$E$10998,4,FALSE)&amp;") (XP="&amp;ROUND((N204),2)&amp;"km; XR="&amp;ROUND((O204),2)&amp;"km)"),IF(C204="SINAPI",VLOOKUP(B204,SINAPI!$A$3:$D$10979,2,FALSE),IF(C204="IOPES",VLOOKUP(B204,IOPES!$A$3:$D$10903,2,FALSE),IF(C204="COMP",VLOOKUP(B204,COMP!$A$3:$D$10893,2,FALSE),"")))))</f>
        <v>Fita isolante em rolo de 19 mm x 20 m, número 33 Scoth ou equivalente</v>
      </c>
      <c r="E204" s="177" t="str">
        <f>IF(B204="","",IF(C204="DER-ES",VLOOKUP(B204,DER!$A$1:$E$10998,3,FALSE),IF(C204="SINAPI",VLOOKUP(B204,SINAPI!$A$1:$D$10979,3,FALSE),IF(C204="IOPES",VLOOKUP(B204,IOPES!$A$1:$D$10903,3,FALSE),IF(C204="COMP",VLOOKUP(B204,COMP!$A$1:$D$10893,3,FALSE))))))</f>
        <v>Ud</v>
      </c>
      <c r="F204" s="242">
        <f>VLOOKUP(A204,'Memorial de Cálculo'!$A$9:$Q$11385,17,FALSE)</f>
        <v>4</v>
      </c>
      <c r="G204" s="243">
        <f t="shared" si="159"/>
        <v>41.13</v>
      </c>
      <c r="H204" s="243">
        <f t="shared" si="160"/>
        <v>164.52</v>
      </c>
      <c r="I204" s="267"/>
      <c r="J204" s="245">
        <f>IF(B204="","",IF(C204="DER-ES",IF(OR(B204&lt;60000,B204&gt;60025),VLOOKUP(B204,DER!$A$1:$E$10998,4,FALSE),VLOOKUP(B204,DER!$A$1:$H$9998,6,FALSE)*N204+VLOOKUP(B204,DER!$A$1:$H$9998,7,FALSE)*O204)+VLOOKUP(B204,DER!$A$1:$H$9998,8,FALSE),IF(C204="SINAPI",VLOOKUP(B204,SINAPI!$A$1:$E$10979,4,FALSE),IF(C204="IOPES",VLOOKUP(B204,IOPES!$A$1:$D$10903,4,FALSE),IF(C204="COMP",VLOOKUP(B204,COMP!$A$1:$D$10893,4,FALSE))))))</f>
        <v>41.94</v>
      </c>
      <c r="K204" s="246">
        <f>IF(B204="","",IF(C204="DER-ES",IF(OR(B204&lt;60000,B204&gt;60025),DER!$D$2/100,0),IF(C204="SINAPI",SINAPI!$C$2/100,IF(C204="IOPES",IOPES!$A$2/100,IF(C204="COMP",COMP!$C$2/100,"Preencher BDI!")))))</f>
        <v>0.29630000000000001</v>
      </c>
      <c r="L204" s="247">
        <f t="shared" si="158"/>
        <v>32.353621846794724</v>
      </c>
      <c r="N204" s="249"/>
      <c r="O204" s="249"/>
      <c r="P204" s="250"/>
      <c r="Q204" s="247"/>
    </row>
    <row r="205" spans="1:17" s="219" customFormat="1" x14ac:dyDescent="0.2">
      <c r="A205" s="240" t="s">
        <v>18145</v>
      </c>
      <c r="B205" s="177" t="s">
        <v>3679</v>
      </c>
      <c r="C205" s="177" t="s">
        <v>2924</v>
      </c>
      <c r="D205" s="216" t="str">
        <f>IF(B205="","",IF(C205="DER-ES",IF(OR(B205&lt;60000,B205&gt;60025),VLOOKUP(B205,DER!$A$1:$E$10998,2,FALSE),VLOOKUP(B205,DER!$A$1:$E$10998,2,FALSE)&amp;" (DMT="&amp;VLOOKUP(B205,DER!$A$1:$E$10998,4,FALSE)&amp;") (XP="&amp;ROUND((N205),2)&amp;"km; XR="&amp;ROUND((O205),2)&amp;"km)"),IF(C205="SINAPI",VLOOKUP(B205,SINAPI!$A$3:$D$10979,2,FALSE),IF(C205="IOPES",VLOOKUP(B205,IOPES!$A$3:$D$10903,2,FALSE),IF(C205="COMP",VLOOKUP(B205,COMP!$A$3:$D$10893,2,FALSE),"")))))</f>
        <v>Parafusos, porcas e arruelas (diversos - fixação quadros)</v>
      </c>
      <c r="E205" s="177" t="str">
        <f>IF(B205="","",IF(C205="DER-ES",VLOOKUP(B205,DER!$A$1:$E$10998,3,FALSE),IF(C205="SINAPI",VLOOKUP(B205,SINAPI!$A$1:$D$10979,3,FALSE),IF(C205="IOPES",VLOOKUP(B205,IOPES!$A$1:$D$10903,3,FALSE),IF(C205="COMP",VLOOKUP(B205,COMP!$A$1:$D$10893,3,FALSE))))))</f>
        <v>und</v>
      </c>
      <c r="F205" s="242">
        <f>VLOOKUP(A205,'Memorial de Cálculo'!$A$9:$Q$11385,17,FALSE)</f>
        <v>2</v>
      </c>
      <c r="G205" s="243">
        <f t="shared" si="159"/>
        <v>101.54</v>
      </c>
      <c r="H205" s="243">
        <f t="shared" si="160"/>
        <v>203.08</v>
      </c>
      <c r="I205" s="211"/>
      <c r="J205" s="245">
        <f>IF(B205="","",IF(C205="DER-ES",IF(OR(B205&lt;60000,B205&gt;60025),VLOOKUP(B205,DER!$A$1:$E$10998,4,FALSE),VLOOKUP(B205,DER!$A$1:$H$9998,6,FALSE)*N205+VLOOKUP(B205,DER!$A$1:$H$9998,7,FALSE)*O205)+VLOOKUP(B205,DER!$A$1:$H$9998,8,FALSE),IF(C205="SINAPI",VLOOKUP(B205,SINAPI!$A$1:$E$10979,4,FALSE),IF(C205="IOPES",VLOOKUP(B205,IOPES!$A$1:$D$10903,4,FALSE),IF(C205="COMP",VLOOKUP(B205,COMP!$A$1:$D$10893,4,FALSE))))))</f>
        <v>101.54</v>
      </c>
      <c r="K205" s="246">
        <f>IF(B205="","",IF(C205="DER-ES",IF(OR(B205&lt;60000,B205&gt;60025),DER!$D$2/100,0),IF(C205="SINAPI",SINAPI!$C$2/100,IF(C205="IOPES",IOPES!$A$2/100,IF(C205="COMP",COMP!$C$2/100,"Preencher BDI!")))))</f>
        <v>0.2712</v>
      </c>
      <c r="L205" s="247">
        <f t="shared" si="158"/>
        <v>79.877281308999386</v>
      </c>
      <c r="N205" s="249"/>
      <c r="O205" s="249"/>
      <c r="P205" s="250"/>
      <c r="Q205" s="247"/>
    </row>
    <row r="206" spans="1:17" s="219" customFormat="1" x14ac:dyDescent="0.2">
      <c r="A206" s="240" t="s">
        <v>18146</v>
      </c>
      <c r="B206" s="177" t="s">
        <v>3680</v>
      </c>
      <c r="C206" s="177" t="s">
        <v>2924</v>
      </c>
      <c r="D206" s="216" t="str">
        <f>IF(B206="","",IF(C206="DER-ES",IF(OR(B206&lt;60000,B206&gt;60025),VLOOKUP(B206,DER!$A$1:$E$10998,2,FALSE),VLOOKUP(B206,DER!$A$1:$E$10998,2,FALSE)&amp;" (DMT="&amp;VLOOKUP(B206,DER!$A$1:$E$10998,4,FALSE)&amp;") (XP="&amp;ROUND((N206),2)&amp;"km; XR="&amp;ROUND((O206),2)&amp;"km)"),IF(C206="SINAPI",VLOOKUP(B206,SINAPI!$A$3:$D$10979,2,FALSE),IF(C206="IOPES",VLOOKUP(B206,IOPES!$A$3:$D$10903,2,FALSE),IF(C206="COMP",VLOOKUP(B206,COMP!$A$3:$D$10893,2,FALSE),"")))))</f>
        <v>Barra De Ferro Retangular, Barra Chata, 3/4" X 1/8" (L X E), 0,47 Kg/M</v>
      </c>
      <c r="E206" s="177" t="str">
        <f>IF(B206="","",IF(C206="DER-ES",VLOOKUP(B206,DER!$A$1:$E$10998,3,FALSE),IF(C206="SINAPI",VLOOKUP(B206,SINAPI!$A$1:$D$10979,3,FALSE),IF(C206="IOPES",VLOOKUP(B206,IOPES!$A$1:$D$10903,3,FALSE),IF(C206="COMP",VLOOKUP(B206,COMP!$A$1:$D$10893,3,FALSE))))))</f>
        <v>Kg</v>
      </c>
      <c r="F206" s="242">
        <f>VLOOKUP(A206,'Memorial de Cálculo'!$A$9:$Q$11385,17,FALSE)</f>
        <v>2</v>
      </c>
      <c r="G206" s="243">
        <f t="shared" si="159"/>
        <v>34.71</v>
      </c>
      <c r="H206" s="243">
        <f t="shared" si="160"/>
        <v>69.42</v>
      </c>
      <c r="I206" s="267"/>
      <c r="J206" s="245">
        <f>IF(B206="","",IF(C206="DER-ES",IF(OR(B206&lt;60000,B206&gt;60025),VLOOKUP(B206,DER!$A$1:$E$10998,4,FALSE),VLOOKUP(B206,DER!$A$1:$H$9998,6,FALSE)*N206+VLOOKUP(B206,DER!$A$1:$H$9998,7,FALSE)*O206)+VLOOKUP(B206,DER!$A$1:$H$9998,8,FALSE),IF(C206="SINAPI",VLOOKUP(B206,SINAPI!$A$1:$E$10979,4,FALSE),IF(C206="IOPES",VLOOKUP(B206,IOPES!$A$1:$D$10903,4,FALSE),IF(C206="COMP",VLOOKUP(B206,COMP!$A$1:$D$10893,4,FALSE))))))</f>
        <v>34.71</v>
      </c>
      <c r="K206" s="246">
        <f>IF(B206="","",IF(C206="DER-ES",IF(OR(B206&lt;60000,B206&gt;60025),DER!$D$2/100,0),IF(C206="SINAPI",SINAPI!$C$2/100,IF(C206="IOPES",IOPES!$A$2/100,IF(C206="COMP",COMP!$C$2/100,"Preencher BDI!")))))</f>
        <v>0.2712</v>
      </c>
      <c r="L206" s="247">
        <f t="shared" si="158"/>
        <v>27.304908747640027</v>
      </c>
      <c r="N206" s="249"/>
      <c r="O206" s="249"/>
      <c r="P206" s="250"/>
      <c r="Q206" s="247"/>
    </row>
    <row r="207" spans="1:17" s="219" customFormat="1" x14ac:dyDescent="0.2">
      <c r="A207" s="251"/>
      <c r="B207" s="259"/>
      <c r="C207" s="260"/>
      <c r="D207" s="261" t="str">
        <f>"SUB-TOTAL - "&amp;LEFT(A206,5)</f>
        <v>SUB-TOTAL - 03.03</v>
      </c>
      <c r="E207" s="260"/>
      <c r="F207" s="262"/>
      <c r="G207" s="243"/>
      <c r="H207" s="263">
        <f>SUM(H175:H206)</f>
        <v>22405.190000000006</v>
      </c>
      <c r="I207" s="267"/>
      <c r="J207" s="245" t="str">
        <f>IF(B207="","",IF(C207="DER-ES",IF(OR(B207&lt;60000,B207&gt;60025),VLOOKUP(B207,DER!$A$1:$E$10998,4,FALSE),VLOOKUP(B207,DER!$A$1:$H$9998,6,FALSE)*N207+VLOOKUP(B207,DER!$A$1:$H$9998,7,FALSE)*O207)+VLOOKUP(B207,DER!$A$1:$H$9998,8,FALSE),IF(C207="SINAPI",VLOOKUP(B207,SINAPI!$A$1:$E$10979,4,FALSE),IF(C207="IOPES",VLOOKUP(B207,IOPES!$A$1:$D$10903,4,FALSE),IF(C207="COMP",VLOOKUP(B207,COMP!$A$1:$D$10893,4,FALSE))))))</f>
        <v/>
      </c>
      <c r="K207" s="246" t="str">
        <f>IF(B207="","",IF(C207="DER-ES",IF(OR(B207&lt;60000,B207&gt;60025),DER!$D$2/100,0),IF(C207="SINAPI",SINAPI!$C$2/100,IF(C207="IOPES",IOPES!$A$2/100,IF(C207="COMP",COMP!$C$2/100,"Preencher BDI!")))))</f>
        <v/>
      </c>
      <c r="L207" s="247" t="str">
        <f t="shared" si="158"/>
        <v/>
      </c>
      <c r="M207" s="248"/>
      <c r="N207" s="249"/>
      <c r="O207" s="249"/>
      <c r="P207" s="250"/>
      <c r="Q207" s="247"/>
    </row>
    <row r="208" spans="1:17" s="219" customFormat="1" x14ac:dyDescent="0.2">
      <c r="A208" s="240"/>
      <c r="B208" s="264"/>
      <c r="C208" s="265"/>
      <c r="D208" s="266"/>
      <c r="E208" s="177"/>
      <c r="F208" s="242"/>
      <c r="G208" s="243"/>
      <c r="H208" s="243"/>
      <c r="I208" s="244"/>
      <c r="J208" s="245" t="str">
        <f>IF(B208="","",IF(C208="DER-ES",IF(OR(B208&lt;60000,B208&gt;60025),VLOOKUP(B208,DER!$A$1:$E$10998,4,FALSE),VLOOKUP(B208,DER!$A$1:$H$9998,6,FALSE)*N208+VLOOKUP(B208,DER!$A$1:$H$9998,7,FALSE)*O208)+VLOOKUP(B208,DER!$A$1:$H$9998,8,FALSE),IF(C208="SINAPI",VLOOKUP(B208,SINAPI!$A$1:$E$10979,4,FALSE),IF(C208="IOPES",VLOOKUP(B208,IOPES!$A$1:$D$10903,4,FALSE),IF(C208="COMP",VLOOKUP(B208,COMP!$A$1:$D$10893,4,FALSE))))))</f>
        <v/>
      </c>
      <c r="K208" s="246" t="str">
        <f>IF(B208="","",IF(C208="DER-ES",IF(OR(B208&lt;60000,B208&gt;60025),DER!$D$2/100,0),IF(C208="SINAPI",SINAPI!$C$2/100,IF(C208="IOPES",IOPES!$A$2/100,IF(C208="COMP",COMP!$C$2/100,"Preencher BDI!")))))</f>
        <v/>
      </c>
      <c r="L208" s="247" t="str">
        <f>IF(J208="","",(J208/(1+K208)))</f>
        <v/>
      </c>
      <c r="M208" s="248"/>
      <c r="N208" s="249"/>
      <c r="O208" s="249"/>
      <c r="P208" s="250"/>
      <c r="Q208" s="247"/>
    </row>
    <row r="209" spans="1:17" s="219" customFormat="1" x14ac:dyDescent="0.2">
      <c r="A209" s="287" t="s">
        <v>18121</v>
      </c>
      <c r="B209" s="287"/>
      <c r="C209" s="288"/>
      <c r="D209" s="289" t="s">
        <v>17934</v>
      </c>
      <c r="E209" s="288"/>
      <c r="F209" s="290"/>
      <c r="G209" s="291"/>
      <c r="H209" s="291"/>
      <c r="I209" s="267"/>
      <c r="J209" s="245" t="str">
        <f>IF(B209="","",IF(C209="DER-ES",IF(OR(B209&lt;60000,B209&gt;60025),VLOOKUP(B209,DER!$A$1:$E$10998,4,FALSE),VLOOKUP(B209,DER!$A$1:$H$9998,6,FALSE)*N209+VLOOKUP(B209,DER!$A$1:$H$9998,7,FALSE)*O209)+VLOOKUP(B209,DER!$A$1:$H$9998,8,FALSE),IF(C209="SINAPI",VLOOKUP(B209,SINAPI!$A$1:$E$10979,4,FALSE),IF(C209="IOPES",VLOOKUP(B209,IOPES!$A$1:$D$10903,4,FALSE),IF(C209="COMP",VLOOKUP(B209,COMP!$A$1:$D$10893,4,FALSE))))))</f>
        <v/>
      </c>
      <c r="K209" s="246" t="str">
        <f>IF(B209="","",IF(C209="DER-ES",IF(OR(B209&lt;60000,B209&gt;60025),DER!$D$2/100,0),IF(C209="SINAPI",SINAPI!$C$2/100,IF(C209="IOPES",IOPES!$A$2/100,IF(C209="COMP",COMP!$C$2/100,"Preencher BDI!")))))</f>
        <v/>
      </c>
      <c r="L209" s="247" t="str">
        <f>IF(J209="","",(J209/(1+K209)))</f>
        <v/>
      </c>
      <c r="M209" s="258"/>
      <c r="N209" s="249"/>
      <c r="O209" s="249"/>
      <c r="P209" s="250"/>
      <c r="Q209" s="247"/>
    </row>
    <row r="210" spans="1:17" s="219" customFormat="1" x14ac:dyDescent="0.2">
      <c r="A210" s="240" t="s">
        <v>18122</v>
      </c>
      <c r="B210" s="251">
        <v>84863</v>
      </c>
      <c r="C210" s="177" t="s">
        <v>2886</v>
      </c>
      <c r="D210" s="216" t="str">
        <f>IF(B210="","",IF(C210="DER-ES",IF(OR(B210&lt;60000,B210&gt;60025),VLOOKUP(B210,DER!$A$1:$E$10998,2,FALSE),VLOOKUP(B210,DER!$A$1:$E$10998,2,FALSE)&amp;" (DMT="&amp;VLOOKUP(B210,DER!$A$1:$E$10998,4,FALSE)&amp;") (XP="&amp;ROUND((N210),2)&amp;"km; XR="&amp;ROUND((O210),2)&amp;"km)"),IF(C210="SINAPI",VLOOKUP(B210,SINAPI!$A$3:$D$10979,2,FALSE),IF(C210="IOPES",VLOOKUP(B210,IOPES!$A$3:$D$10903,2,FALSE),IF(C210="COMP",VLOOKUP(B210,COMP!$A$3:$D$10893,2,FALSE),"")))))</f>
        <v>GUARDA-CORPO COM CORRIMAO EM TUBO DE ACO GALVANIZADO 3/4"</v>
      </c>
      <c r="E210" s="177" t="str">
        <f>IF(B210="","",IF(C210="DER-ES",VLOOKUP(B210,DER!$A$1:$E$10998,3,FALSE),IF(C210="SINAPI",VLOOKUP(B210,SINAPI!$A$1:$D$10979,3,FALSE),IF(C210="IOPES",VLOOKUP(B210,IOPES!$A$1:$D$10903,3,FALSE),IF(C210="COMP",VLOOKUP(B210,COMP!$A$1:$D$10893,3,FALSE))))))</f>
        <v>M</v>
      </c>
      <c r="F210" s="242">
        <f>VLOOKUP(A210,'Memorial de Cálculo'!$A$9:$Q$11385,17,FALSE)</f>
        <v>241.04</v>
      </c>
      <c r="G210" s="243">
        <f>ROUND(L210*(1+F$5),2)</f>
        <v>131.94</v>
      </c>
      <c r="H210" s="243">
        <f t="shared" ref="H210:H211" si="161">+TRUNC(F210*G210,2)</f>
        <v>31802.81</v>
      </c>
      <c r="I210" s="244"/>
      <c r="J210" s="245">
        <f>IF(B210="","",IF(C210="DER-ES",IF(OR(B210&lt;60000,B210&gt;60025),VLOOKUP(B210,DER!$A$1:$E$10998,4,FALSE),VLOOKUP(B210,DER!$A$1:$H$9998,6,FALSE)*N210+VLOOKUP(B210,DER!$A$1:$H$9998,7,FALSE)*O210)+VLOOKUP(B210,DER!$A$1:$H$9998,8,FALSE),IF(C210="SINAPI",VLOOKUP(B210,SINAPI!$A$1:$E$10979,4,FALSE),IF(C210="IOPES",VLOOKUP(B210,IOPES!$A$1:$D$10903,4,FALSE),IF(C210="COMP",VLOOKUP(B210,COMP!$A$1:$D$10893,4,FALSE))))))</f>
        <v>103.79</v>
      </c>
      <c r="K210" s="246">
        <f>IF(B210="","",IF(C210="DER-ES",IF(OR(B210&lt;60000,B210&gt;60025),DER!$D$2/100,0),IF(C210="SINAPI",SINAPI!$C$2/100,IF(C210="IOPES",IOPES!$A$2/100,IF(C210="COMP",COMP!$C$2/100,"Preencher BDI!")))))</f>
        <v>0</v>
      </c>
      <c r="L210" s="247">
        <f t="shared" ref="L210:L211" si="162">IF(J210="","",(J210/(1+K210)))</f>
        <v>103.79</v>
      </c>
      <c r="M210" s="271"/>
      <c r="N210" s="249"/>
      <c r="O210" s="249"/>
      <c r="P210" s="250"/>
      <c r="Q210" s="247"/>
    </row>
    <row r="211" spans="1:17" s="219" customFormat="1" ht="25.5" x14ac:dyDescent="0.2">
      <c r="A211" s="240" t="s">
        <v>18123</v>
      </c>
      <c r="B211" s="251" t="s">
        <v>8881</v>
      </c>
      <c r="C211" s="177" t="s">
        <v>2886</v>
      </c>
      <c r="D211" s="216" t="str">
        <f>IF(B211="","",IF(C211="DER-ES",IF(OR(B211&lt;60000,B211&gt;60025),VLOOKUP(B211,DER!$A$1:$E$10998,2,FALSE),VLOOKUP(B211,DER!$A$1:$E$10998,2,FALSE)&amp;" (DMT="&amp;VLOOKUP(B211,DER!$A$1:$E$10998,4,FALSE)&amp;") (XP="&amp;ROUND((N211),2)&amp;"km; XR="&amp;ROUND((O211),2)&amp;"km)"),IF(C211="SINAPI",VLOOKUP(B211,SINAPI!$A$3:$D$10979,2,FALSE),IF(C211="IOPES",VLOOKUP(B211,IOPES!$A$3:$D$10903,2,FALSE),IF(C211="COMP",VLOOKUP(B211,COMP!$A$3:$D$10893,2,FALSE),"")))))</f>
        <v>PINTURA A OLEO BRILHANTE SOBRE SUPERFICIE METALICA, UMA DEMAO INCLUSO UMA DEMAO DE FUNDO ANTICORROSIVO</v>
      </c>
      <c r="E211" s="177" t="str">
        <f>IF(B211="","",IF(C211="DER-ES",VLOOKUP(B211,DER!$A$1:$E$10998,3,FALSE),IF(C211="SINAPI",VLOOKUP(B211,SINAPI!$A$1:$D$10979,3,FALSE),IF(C211="IOPES",VLOOKUP(B211,IOPES!$A$1:$D$10903,3,FALSE),IF(C211="COMP",VLOOKUP(B211,COMP!$A$1:$D$10893,3,FALSE))))))</f>
        <v>M2</v>
      </c>
      <c r="F211" s="242">
        <f>VLOOKUP(A211,'Memorial de Cálculo'!$A$9:$Q$11385,17,FALSE)</f>
        <v>181.65</v>
      </c>
      <c r="G211" s="243">
        <f>ROUND(L211*(1+F$5),2)</f>
        <v>18.2</v>
      </c>
      <c r="H211" s="243">
        <f t="shared" si="161"/>
        <v>3306.03</v>
      </c>
      <c r="I211" s="244"/>
      <c r="J211" s="245">
        <f>IF(B211="","",IF(C211="DER-ES",IF(OR(B211&lt;60000,B211&gt;60025),VLOOKUP(B211,DER!$A$1:$E$10998,4,FALSE),VLOOKUP(B211,DER!$A$1:$H$9998,6,FALSE)*N211+VLOOKUP(B211,DER!$A$1:$H$9998,7,FALSE)*O211)+VLOOKUP(B211,DER!$A$1:$H$9998,8,FALSE),IF(C211="SINAPI",VLOOKUP(B211,SINAPI!$A$1:$E$10979,4,FALSE),IF(C211="IOPES",VLOOKUP(B211,IOPES!$A$1:$D$10903,4,FALSE),IF(C211="COMP",VLOOKUP(B211,COMP!$A$1:$D$10893,4,FALSE))))))</f>
        <v>14.32</v>
      </c>
      <c r="K211" s="246">
        <f>IF(B211="","",IF(C211="DER-ES",IF(OR(B211&lt;60000,B211&gt;60025),DER!$D$2/100,0),IF(C211="SINAPI",SINAPI!$C$2/100,IF(C211="IOPES",IOPES!$A$2/100,IF(C211="COMP",COMP!$C$2/100,"Preencher BDI!")))))</f>
        <v>0</v>
      </c>
      <c r="L211" s="247">
        <f t="shared" si="162"/>
        <v>14.32</v>
      </c>
      <c r="M211" s="271"/>
      <c r="N211" s="249"/>
      <c r="O211" s="249"/>
      <c r="P211" s="250"/>
      <c r="Q211" s="247"/>
    </row>
    <row r="212" spans="1:17" s="219" customFormat="1" x14ac:dyDescent="0.2">
      <c r="A212" s="251"/>
      <c r="B212" s="259"/>
      <c r="C212" s="260"/>
      <c r="D212" s="261" t="str">
        <f>"SUB-TOTAL - "&amp;LEFT(A211,5)</f>
        <v>SUB-TOTAL - 03.04</v>
      </c>
      <c r="E212" s="260"/>
      <c r="F212" s="262"/>
      <c r="G212" s="243"/>
      <c r="H212" s="263">
        <f>SUM(H210:H211)</f>
        <v>35108.840000000004</v>
      </c>
      <c r="I212" s="267"/>
      <c r="J212" s="245" t="str">
        <f>IF(B212="","",IF(C212="DER-ES",IF(OR(B212&lt;60000,B212&gt;60025),VLOOKUP(B212,DER!$A$1:$E$10998,4,FALSE),VLOOKUP(B212,DER!$A$1:$H$9998,6,FALSE)*N212+VLOOKUP(B212,DER!$A$1:$H$9998,7,FALSE)*O212)+VLOOKUP(B212,DER!$A$1:$H$9998,8,FALSE),IF(C212="SINAPI",VLOOKUP(B212,SINAPI!$A$1:$E$10979,4,FALSE),IF(C212="IOPES",VLOOKUP(B212,IOPES!$A$1:$D$10903,4,FALSE),IF(C212="COMP",VLOOKUP(B212,COMP!$A$1:$D$10893,4,FALSE))))))</f>
        <v/>
      </c>
      <c r="K212" s="246" t="str">
        <f>IF(B212="","",IF(C212="DER-ES",IF(OR(B212&lt;60000,B212&gt;60025),DER!$D$2/100,0),IF(C212="SINAPI",SINAPI!$C$2/100,IF(C212="IOPES",IOPES!$A$2/100,IF(C212="COMP",COMP!$C$2/100,"Preencher BDI!")))))</f>
        <v/>
      </c>
      <c r="L212" s="247" t="str">
        <f>IF(J212="","",(J212/(1+K212)))</f>
        <v/>
      </c>
      <c r="M212" s="248"/>
      <c r="N212" s="249"/>
      <c r="O212" s="249"/>
      <c r="P212" s="250"/>
      <c r="Q212" s="247"/>
    </row>
    <row r="213" spans="1:17" s="219" customFormat="1" x14ac:dyDescent="0.2">
      <c r="A213" s="330"/>
      <c r="B213" s="259"/>
      <c r="C213" s="260"/>
      <c r="D213" s="261" t="str">
        <f>"SUB-TOTAL - "&amp;LEFT(A205,2)</f>
        <v>SUB-TOTAL - 03</v>
      </c>
      <c r="E213" s="177" t="str">
        <f>IF(B213="","",IF(C213="DER-ES",VLOOKUP(B213,DER!$A$1:$E$4998,3,FALSE),IF(C213="CESAN",VLOOKUP(B213,CESAN!$A$1:$E$5000,3,FALSE),IF(C213="IOPES",VLOOKUP(B213,IOPES!$A$1:$D$4903,3,FALSE),IF(C213="COMP",VLOOKUP(B213,COMP!$A$1:$D$4927,3,FALSE))))))</f>
        <v/>
      </c>
      <c r="F213" s="262"/>
      <c r="G213" s="243"/>
      <c r="H213" s="263">
        <f>SUM(H159:H212)/2</f>
        <v>81757.569999999992</v>
      </c>
      <c r="I213" s="211"/>
      <c r="J213" s="245" t="str">
        <f>IF(B213="","",IF(C213="DER-ES",IF(OR(B213&lt;60000,B213&gt;60025),VLOOKUP(B213,DER!$A$1:$E$10998,4,FALSE),VLOOKUP(B213,DER!$A$1:$H$9998,6,FALSE)*N213+VLOOKUP(B213,DER!$A$1:$H$9998,7,FALSE)*O213)+VLOOKUP(B213,DER!$A$1:$H$9998,8,FALSE),IF(C213="SINAPI",VLOOKUP(B213,SINAPI!$A$1:$E$10979,4,FALSE),IF(C213="IOPES",VLOOKUP(B213,IOPES!$A$1:$D$10903,4,FALSE),IF(C213="COMP",VLOOKUP(B213,COMP!$A$1:$D$10893,4,FALSE))))))</f>
        <v/>
      </c>
      <c r="K213" s="246" t="str">
        <f>IF(B213="","",IF(C213="DER-ES",IF(OR(B213&lt;60000,B213&gt;60025),DER!$D$2/100,0),IF(C213="SINAPI",SINAPI!$C$2/100,IF(C213="IOPES",IOPES!$A$2/100,IF(C213="COMP",COMP!$C$2/100,"Preencher BDI!")))))</f>
        <v/>
      </c>
      <c r="L213" s="247" t="str">
        <f t="shared" ref="L213" si="163">IF(J213="","",(J213/(1+K213)))</f>
        <v/>
      </c>
      <c r="N213" s="249"/>
      <c r="O213" s="249"/>
      <c r="P213" s="250"/>
      <c r="Q213" s="247"/>
    </row>
    <row r="214" spans="1:17" s="219" customFormat="1" x14ac:dyDescent="0.2">
      <c r="A214" s="240"/>
      <c r="B214" s="264"/>
      <c r="C214" s="265"/>
      <c r="D214" s="266"/>
      <c r="E214" s="177"/>
      <c r="F214" s="242"/>
      <c r="G214" s="243"/>
      <c r="H214" s="243"/>
      <c r="I214" s="267"/>
      <c r="J214" s="245" t="str">
        <f>IF(B214="","",IF(C214="DER-ES",IF(OR(B214&lt;60000,B214&gt;60025),VLOOKUP(B214,DER!$A$1:$E$10998,4,FALSE),VLOOKUP(B214,DER!$A$1:$H$9998,6,FALSE)*N214+VLOOKUP(B214,DER!$A$1:$H$9998,7,FALSE)*O214)+VLOOKUP(B214,DER!$A$1:$H$9998,8,FALSE),IF(C214="SINAPI",VLOOKUP(B214,SINAPI!$A$1:$E$10979,4,FALSE),IF(C214="IOPES",VLOOKUP(B214,IOPES!$A$1:$D$10903,4,FALSE),IF(C214="COMP",VLOOKUP(B214,COMP!$A$1:$D$10893,4,FALSE))))))</f>
        <v/>
      </c>
      <c r="K214" s="246" t="str">
        <f>IF(B214="","",IF(C214="DER-ES",IF(OR(B214&lt;60000,B214&gt;60025),DER!$D$2/100,0),IF(C214="SINAPI",SINAPI!$C$2/100,IF(C214="IOPES",IOPES!$A$2/100,IF(C214="COMP",COMP!$C$2/100,"Preencher BDI!")))))</f>
        <v/>
      </c>
      <c r="L214" s="247" t="str">
        <f t="shared" si="158"/>
        <v/>
      </c>
      <c r="M214" s="248"/>
      <c r="N214" s="249"/>
      <c r="O214" s="249"/>
      <c r="P214" s="250"/>
      <c r="Q214" s="247"/>
    </row>
    <row r="215" spans="1:17" x14ac:dyDescent="0.2">
      <c r="A215" s="137" t="s">
        <v>2856</v>
      </c>
      <c r="B215" s="137"/>
      <c r="C215" s="138"/>
      <c r="D215" s="139" t="s">
        <v>3773</v>
      </c>
      <c r="E215" s="138" t="str">
        <f>IF(B215="","",IF(C215="DER-ES",VLOOKUP(B215,DER!$A$1:$E$4998,3,FALSE),IF(C215="CESAN",VLOOKUP(B215,CESAN!$A$1:$E$5000,3,FALSE),IF(C215="IOPES",VLOOKUP(B215,IOPES!$A$1:$D$4903,3,FALSE),IF(C215="COMP",VLOOKUP(B215,COMP!$A$1:$D$4927,3,FALSE))))))</f>
        <v/>
      </c>
      <c r="F215" s="140"/>
      <c r="G215" s="141"/>
      <c r="H215" s="142"/>
      <c r="I215" s="24"/>
      <c r="J215" s="245" t="str">
        <f>IF(B215="","",IF(C215="DER-ES",IF(OR(B215&lt;60000,B215&gt;60025),VLOOKUP(B215,DER!$A$1:$E$10998,4,FALSE),VLOOKUP(B215,DER!$A$1:$H$9998,6,FALSE)*N215+VLOOKUP(B215,DER!$A$1:$H$9998,7,FALSE)*O215)+VLOOKUP(B215,DER!$A$1:$H$9998,8,FALSE),IF(C215="SINAPI",VLOOKUP(B215,SINAPI!$A$1:$E$10979,4,FALSE),IF(C215="IOPES",VLOOKUP(B215,IOPES!$A$1:$D$10903,4,FALSE),IF(C215="COMP",VLOOKUP(B215,COMP!$A$1:$D$10893,4,FALSE))))))</f>
        <v/>
      </c>
      <c r="K215" s="246" t="str">
        <f>IF(B215="","",IF(C215="DER-ES",IF(OR(B215&lt;60000,B215&gt;60025),DER!$D$2/100,0),IF(C215="SINAPI",SINAPI!$C$2/100,IF(C215="IOPES",IOPES!$A$2/100,IF(C215="COMP",COMP!$C$2/100,"Preencher BDI!")))))</f>
        <v/>
      </c>
      <c r="L215" s="95" t="str">
        <f t="shared" si="158"/>
        <v/>
      </c>
      <c r="M215" s="32"/>
      <c r="N215" s="129"/>
      <c r="O215" s="129"/>
      <c r="P215" s="130"/>
      <c r="Q215" s="95"/>
    </row>
    <row r="216" spans="1:17" s="219" customFormat="1" x14ac:dyDescent="0.2">
      <c r="A216" s="287" t="s">
        <v>2863</v>
      </c>
      <c r="B216" s="287"/>
      <c r="C216" s="288"/>
      <c r="D216" s="289" t="s">
        <v>15303</v>
      </c>
      <c r="E216" s="288" t="str">
        <f>IF(B216="","",IF(C216="DER-ES",VLOOKUP(B216,DER!$A$1:$E$4998,3,FALSE),IF(C216="CESAN",VLOOKUP(B216,CESAN!$A$1:$E$5000,3,FALSE),IF(C216="IOPES",VLOOKUP(B216,IOPES!$A$1:$D$4903,3,FALSE),IF(C216="COMP",VLOOKUP(B216,COMP!$A$1:$D$4927,3,FALSE))))))</f>
        <v/>
      </c>
      <c r="F216" s="290"/>
      <c r="G216" s="291"/>
      <c r="H216" s="291"/>
      <c r="I216" s="267"/>
      <c r="J216" s="245" t="str">
        <f>IF(B216="","",IF(C216="DER-ES",IF(OR(B216&lt;60000,B216&gt;60025),VLOOKUP(B216,DER!$A$1:$E$10998,4,FALSE),VLOOKUP(B216,DER!$A$1:$H$9998,6,FALSE)*N216+VLOOKUP(B216,DER!$A$1:$H$9998,7,FALSE)*O216)+VLOOKUP(B216,DER!$A$1:$H$9998,8,FALSE),IF(C216="SINAPI",VLOOKUP(B216,SINAPI!$A$1:$E$10979,4,FALSE),IF(C216="IOPES",VLOOKUP(B216,IOPES!$A$1:$D$10903,4,FALSE),IF(C216="COMP",VLOOKUP(B216,COMP!$A$1:$D$10893,4,FALSE))))))</f>
        <v/>
      </c>
      <c r="K216" s="246" t="str">
        <f>IF(B216="","",IF(C216="DER-ES",IF(OR(B216&lt;60000,B216&gt;60025),DER!$D$2/100,0),IF(C216="SINAPI",SINAPI!$C$2/100,IF(C216="IOPES",IOPES!$A$2/100,IF(C216="COMP",COMP!$C$2/100,"Preencher BDI!")))))</f>
        <v/>
      </c>
      <c r="L216" s="247" t="str">
        <f t="shared" si="158"/>
        <v/>
      </c>
      <c r="M216" s="258"/>
      <c r="N216" s="249"/>
      <c r="O216" s="249"/>
      <c r="P216" s="250"/>
      <c r="Q216" s="247"/>
    </row>
    <row r="217" spans="1:17" s="219" customFormat="1" x14ac:dyDescent="0.2">
      <c r="A217" s="251" t="s">
        <v>3774</v>
      </c>
      <c r="B217" s="332">
        <v>10216</v>
      </c>
      <c r="C217" s="331" t="s">
        <v>3200</v>
      </c>
      <c r="D217" s="216" t="str">
        <f>IF(B217="","",IF(C217="DER-ES",IF(OR(B217&lt;60000,B217&gt;60025),VLOOKUP(B217,DER!$A$1:$E$10998,2,FALSE),VLOOKUP(B217,DER!$A$1:$E$10998,2,FALSE)&amp;" (DMT="&amp;VLOOKUP(B217,DER!$A$1:$E$10998,4,FALSE)&amp;") (XP="&amp;ROUND((N217),2)&amp;"km; XR="&amp;ROUND((O217),2)&amp;"km)"),IF(C217="SINAPI",VLOOKUP(B217,SINAPI!$A$3:$D$10979,2,FALSE),IF(C217="IOPES",VLOOKUP(B217,IOPES!$A$3:$D$10903,2,FALSE),IF(C217="COMP",VLOOKUP(B217,COMP!$A$3:$D$10893,2,FALSE),"")))))</f>
        <v>Retirada de meio-fio de concreto</v>
      </c>
      <c r="E217" s="177" t="str">
        <f>IF(B217="","",IF(C217="DER-ES",VLOOKUP(B217,DER!$A$1:$E$10998,3,FALSE),IF(C217="SINAPI",VLOOKUP(B217,SINAPI!$A$1:$D$10979,3,FALSE),IF(C217="IOPES",VLOOKUP(B217,IOPES!$A$1:$D$10903,3,FALSE),IF(C217="COMP",VLOOKUP(B217,COMP!$A$1:$D$10893,3,FALSE))))))</f>
        <v>m</v>
      </c>
      <c r="F217" s="242">
        <f>VLOOKUP(A217,'Memorial de Cálculo'!$A$9:$Q$11385,17,FALSE)</f>
        <v>271.31</v>
      </c>
      <c r="G217" s="243">
        <f t="shared" ref="G217:G218" si="164">ROUND(L217*(1+F$5),2)</f>
        <v>7.78</v>
      </c>
      <c r="H217" s="243">
        <f t="shared" ref="H217:H218" si="165">+TRUNC(F217*G217,2)</f>
        <v>2110.79</v>
      </c>
      <c r="I217" s="211"/>
      <c r="J217" s="245">
        <f>IF(B217="","",IF(C217="DER-ES",IF(OR(B217&lt;60000,B217&gt;60025),VLOOKUP(B217,DER!$A$1:$E$10998,4,FALSE),VLOOKUP(B217,DER!$A$1:$H$9998,6,FALSE)*N217+VLOOKUP(B217,DER!$A$1:$H$9998,7,FALSE)*O217)+VLOOKUP(B217,DER!$A$1:$H$9998,8,FALSE),IF(C217="SINAPI",VLOOKUP(B217,SINAPI!$A$1:$E$10979,4,FALSE),IF(C217="IOPES",VLOOKUP(B217,IOPES!$A$1:$D$10903,4,FALSE),IF(C217="COMP",VLOOKUP(B217,COMP!$A$1:$D$10893,4,FALSE))))))</f>
        <v>8.01</v>
      </c>
      <c r="K217" s="246">
        <f>IF(B217="","",IF(C217="DER-ES",IF(OR(B217&lt;60000,B217&gt;60025),DER!$D$2/100,0),IF(C217="SINAPI",SINAPI!$C$2/100,IF(C217="IOPES",IOPES!$A$2/100,IF(C217="COMP",COMP!$C$2/100,"Preencher BDI!")))))</f>
        <v>0.309</v>
      </c>
      <c r="L217" s="247">
        <f t="shared" si="158"/>
        <v>6.1191749427043547</v>
      </c>
      <c r="M217" s="248"/>
      <c r="N217" s="249"/>
      <c r="O217" s="249"/>
      <c r="P217" s="250"/>
      <c r="Q217" s="247"/>
    </row>
    <row r="218" spans="1:17" s="219" customFormat="1" x14ac:dyDescent="0.2">
      <c r="A218" s="251" t="s">
        <v>3775</v>
      </c>
      <c r="B218" s="332">
        <v>10404</v>
      </c>
      <c r="C218" s="331" t="s">
        <v>3200</v>
      </c>
      <c r="D218" s="216" t="str">
        <f>IF(B218="","",IF(C218="DER-ES",IF(OR(B218&lt;60000,B218&gt;60025),VLOOKUP(B218,DER!$A$1:$E$10998,2,FALSE),VLOOKUP(B218,DER!$A$1:$E$10998,2,FALSE)&amp;" (DMT="&amp;VLOOKUP(B218,DER!$A$1:$E$10998,4,FALSE)&amp;") (XP="&amp;ROUND((N218),2)&amp;"km; XR="&amp;ROUND((O218),2)&amp;"km)"),IF(C218="SINAPI",VLOOKUP(B218,SINAPI!$A$3:$D$10979,2,FALSE),IF(C218="IOPES",VLOOKUP(B218,IOPES!$A$3:$D$10903,2,FALSE),IF(C218="COMP",VLOOKUP(B218,COMP!$A$3:$D$10893,2,FALSE),"")))))</f>
        <v>Corte e destocamento de árvores com diâmetro superior a 30 cm</v>
      </c>
      <c r="E218" s="177" t="str">
        <f>IF(B218="","",IF(C218="DER-ES",VLOOKUP(B218,DER!$A$1:$E$10998,3,FALSE),IF(C218="SINAPI",VLOOKUP(B218,SINAPI!$A$1:$D$10979,3,FALSE),IF(C218="IOPES",VLOOKUP(B218,IOPES!$A$1:$D$10903,3,FALSE),IF(C218="COMP",VLOOKUP(B218,COMP!$A$1:$D$10893,3,FALSE))))))</f>
        <v>und</v>
      </c>
      <c r="F218" s="242">
        <f>VLOOKUP(A218,'Memorial de Cálculo'!$A$9:$Q$11385,17,FALSE)</f>
        <v>3</v>
      </c>
      <c r="G218" s="243">
        <f t="shared" si="164"/>
        <v>102.23</v>
      </c>
      <c r="H218" s="243">
        <f t="shared" si="165"/>
        <v>306.69</v>
      </c>
      <c r="I218" s="211"/>
      <c r="J218" s="245">
        <f>IF(B218="","",IF(C218="DER-ES",IF(OR(B218&lt;60000,B218&gt;60025),VLOOKUP(B218,DER!$A$1:$E$10998,4,FALSE),VLOOKUP(B218,DER!$A$1:$H$9998,6,FALSE)*N218+VLOOKUP(B218,DER!$A$1:$H$9998,7,FALSE)*O218)+VLOOKUP(B218,DER!$A$1:$H$9998,8,FALSE),IF(C218="SINAPI",VLOOKUP(B218,SINAPI!$A$1:$E$10979,4,FALSE),IF(C218="IOPES",VLOOKUP(B218,IOPES!$A$1:$D$10903,4,FALSE),IF(C218="COMP",VLOOKUP(B218,COMP!$A$1:$D$10893,4,FALSE))))))</f>
        <v>105.27</v>
      </c>
      <c r="K218" s="246">
        <f>IF(B218="","",IF(C218="DER-ES",IF(OR(B218&lt;60000,B218&gt;60025),DER!$D$2/100,0),IF(C218="SINAPI",SINAPI!$C$2/100,IF(C218="IOPES",IOPES!$A$2/100,IF(C218="COMP",COMP!$C$2/100,"Preencher BDI!")))))</f>
        <v>0.309</v>
      </c>
      <c r="L218" s="247">
        <f t="shared" si="158"/>
        <v>80.420168067226896</v>
      </c>
      <c r="M218" s="248"/>
      <c r="N218" s="249"/>
      <c r="O218" s="249"/>
      <c r="P218" s="250"/>
      <c r="Q218" s="247"/>
    </row>
    <row r="219" spans="1:17" s="219" customFormat="1" ht="25.5" x14ac:dyDescent="0.2">
      <c r="A219" s="251" t="s">
        <v>3776</v>
      </c>
      <c r="B219" s="329" t="s">
        <v>9615</v>
      </c>
      <c r="C219" s="177" t="s">
        <v>2886</v>
      </c>
      <c r="D219" s="216" t="str">
        <f>IF(B219="","",IF(C219="DER-ES",IF(OR(B219&lt;60000,B219&gt;60025),VLOOKUP(B219,DER!$A$1:$E$10998,2,FALSE),VLOOKUP(B219,DER!$A$1:$E$10998,2,FALSE)&amp;" (DMT="&amp;VLOOKUP(B219,DER!$A$1:$E$10998,4,FALSE)&amp;") (XP="&amp;ROUND((N219),2)&amp;"km; XR="&amp;ROUND((O219),2)&amp;"km)"),IF(C219="SINAPI",VLOOKUP(B219,SINAPI!$A$3:$D$10979,2,FALSE),IF(C219="IOPES",VLOOKUP(B219,IOPES!$A$3:$D$10903,2,FALSE),IF(C219="COMP",VLOOKUP(B219,COMP!$A$3:$D$10893,2,FALSE),"")))))</f>
        <v>DESMATAMENTO E LIMPEZA MECANIZADA DE TERRENO COM REMOCAO DE CAMADA VEGETAL, UTILIZANDO TRATOR DE ESTEIRAS</v>
      </c>
      <c r="E219" s="177" t="str">
        <f>IF(B219="","",IF(C219="DER-ES",VLOOKUP(B219,DER!$A$1:$E$10998,3,FALSE),IF(C219="SINAPI",VLOOKUP(B219,SINAPI!$A$1:$D$10979,3,FALSE),IF(C219="IOPES",VLOOKUP(B219,IOPES!$A$1:$D$10903,3,FALSE),IF(C219="COMP",VLOOKUP(B219,COMP!$A$1:$D$10893,3,FALSE))))))</f>
        <v>M2</v>
      </c>
      <c r="F219" s="242">
        <f>VLOOKUP(A219,'Memorial de Cálculo'!$A$9:$Q$11385,17,FALSE)</f>
        <v>2605.62</v>
      </c>
      <c r="G219" s="243">
        <f>ROUND(L219*(1+F$5),2)</f>
        <v>0.15</v>
      </c>
      <c r="H219" s="243">
        <f t="shared" ref="H219:H222" si="166">+TRUNC(F219*G219,2)</f>
        <v>390.84</v>
      </c>
      <c r="I219" s="211"/>
      <c r="J219" s="245">
        <f>IF(B219="","",IF(C219="DER-ES",IF(OR(B219&lt;60000,B219&gt;60025),VLOOKUP(B219,DER!$A$1:$E$10998,4,FALSE),VLOOKUP(B219,DER!$A$1:$H$9998,6,FALSE)*N219+VLOOKUP(B219,DER!$A$1:$H$9998,7,FALSE)*O219)+VLOOKUP(B219,DER!$A$1:$H$9998,8,FALSE),IF(C219="SINAPI",VLOOKUP(B219,SINAPI!$A$1:$E$10979,4,FALSE),IF(C219="IOPES",VLOOKUP(B219,IOPES!$A$1:$D$10903,4,FALSE),IF(C219="COMP",VLOOKUP(B219,COMP!$A$1:$D$10893,4,FALSE))))))</f>
        <v>0.12</v>
      </c>
      <c r="K219" s="246">
        <f>IF(B219="","",IF(C219="DER-ES",IF(OR(B219&lt;60000,B219&gt;60025),DER!$D$2/100,0),IF(C219="SINAPI",SINAPI!$C$2/100,IF(C219="IOPES",IOPES!$A$2/100,IF(C219="COMP",COMP!$C$2/100,"Preencher BDI!")))))</f>
        <v>0</v>
      </c>
      <c r="L219" s="247">
        <f t="shared" si="158"/>
        <v>0.12</v>
      </c>
      <c r="N219" s="249"/>
      <c r="O219" s="249"/>
      <c r="P219" s="250"/>
      <c r="Q219" s="247"/>
    </row>
    <row r="220" spans="1:17" s="219" customFormat="1" x14ac:dyDescent="0.2">
      <c r="A220" s="251" t="s">
        <v>3777</v>
      </c>
      <c r="B220" s="329">
        <v>79472</v>
      </c>
      <c r="C220" s="177" t="s">
        <v>2886</v>
      </c>
      <c r="D220" s="216" t="str">
        <f>IF(B220="","",IF(C220="DER-ES",IF(OR(B220&lt;60000,B220&gt;60025),VLOOKUP(B220,DER!$A$1:$E$10998,2,FALSE),VLOOKUP(B220,DER!$A$1:$E$10998,2,FALSE)&amp;" (DMT="&amp;VLOOKUP(B220,DER!$A$1:$E$10998,4,FALSE)&amp;") (XP="&amp;ROUND((N220),2)&amp;"km; XR="&amp;ROUND((O220),2)&amp;"km)"),IF(C220="SINAPI",VLOOKUP(B220,SINAPI!$A$3:$D$10979,2,FALSE),IF(C220="IOPES",VLOOKUP(B220,IOPES!$A$3:$D$10903,2,FALSE),IF(C220="COMP",VLOOKUP(B220,COMP!$A$3:$D$10893,2,FALSE),"")))))</f>
        <v>REGULARIZACAO DE SUPERFICIES EM TERRA COM MOTONIVELADORA</v>
      </c>
      <c r="E220" s="177" t="str">
        <f>IF(B220="","",IF(C220="DER-ES",VLOOKUP(B220,DER!$A$1:$E$10998,3,FALSE),IF(C220="SINAPI",VLOOKUP(B220,SINAPI!$A$1:$D$10979,3,FALSE),IF(C220="IOPES",VLOOKUP(B220,IOPES!$A$1:$D$10903,3,FALSE),IF(C220="COMP",VLOOKUP(B220,COMP!$A$1:$D$10893,3,FALSE))))))</f>
        <v>M2</v>
      </c>
      <c r="F220" s="242">
        <f>VLOOKUP(A220,'Memorial de Cálculo'!$A$9:$Q$11385,17,FALSE)</f>
        <v>2605.62</v>
      </c>
      <c r="G220" s="243">
        <f>ROUND(L220*(1+F$5),2)</f>
        <v>0.56000000000000005</v>
      </c>
      <c r="H220" s="243">
        <f t="shared" si="166"/>
        <v>1459.14</v>
      </c>
      <c r="I220" s="211"/>
      <c r="J220" s="245">
        <f>IF(B220="","",IF(C220="DER-ES",IF(OR(B220&lt;60000,B220&gt;60025),VLOOKUP(B220,DER!$A$1:$E$10998,4,FALSE),VLOOKUP(B220,DER!$A$1:$H$9998,6,FALSE)*N220+VLOOKUP(B220,DER!$A$1:$H$9998,7,FALSE)*O220)+VLOOKUP(B220,DER!$A$1:$H$9998,8,FALSE),IF(C220="SINAPI",VLOOKUP(B220,SINAPI!$A$1:$E$10979,4,FALSE),IF(C220="IOPES",VLOOKUP(B220,IOPES!$A$1:$D$10903,4,FALSE),IF(C220="COMP",VLOOKUP(B220,COMP!$A$1:$D$10893,4,FALSE))))))</f>
        <v>0.44</v>
      </c>
      <c r="K220" s="246">
        <f>IF(B220="","",IF(C220="DER-ES",IF(OR(B220&lt;60000,B220&gt;60025),DER!$D$2/100,0),IF(C220="SINAPI",SINAPI!$C$2/100,IF(C220="IOPES",IOPES!$A$2/100,IF(C220="COMP",COMP!$C$2/100,"Preencher BDI!")))))</f>
        <v>0</v>
      </c>
      <c r="L220" s="247">
        <f t="shared" si="158"/>
        <v>0.44</v>
      </c>
      <c r="N220" s="249"/>
      <c r="O220" s="249"/>
      <c r="P220" s="250"/>
      <c r="Q220" s="247"/>
    </row>
    <row r="221" spans="1:17" s="219" customFormat="1" ht="25.5" x14ac:dyDescent="0.2">
      <c r="A221" s="251" t="s">
        <v>3778</v>
      </c>
      <c r="B221" s="329">
        <v>72898</v>
      </c>
      <c r="C221" s="177" t="s">
        <v>2886</v>
      </c>
      <c r="D221" s="216" t="str">
        <f>IF(B221="","",IF(C221="DER-ES",IF(OR(B221&lt;60000,B221&gt;60025),VLOOKUP(B221,DER!$A$1:$E$10998,2,FALSE),VLOOKUP(B221,DER!$A$1:$E$10998,2,FALSE)&amp;" (DMT="&amp;VLOOKUP(B221,DER!$A$1:$E$10998,4,FALSE)&amp;") (XP="&amp;ROUND((N221),2)&amp;"km; XR="&amp;ROUND((O221),2)&amp;"km)"),IF(C221="SINAPI",VLOOKUP(B221,SINAPI!$A$3:$D$10979,2,FALSE),IF(C221="IOPES",VLOOKUP(B221,IOPES!$A$3:$D$10903,2,FALSE),IF(C221="COMP",VLOOKUP(B221,COMP!$A$3:$D$10893,2,FALSE),"")))))</f>
        <v>CARGA E DESCARGA MECANIZADAS DE ENTULHO EM CAMINHAO BASCULANTE 6 M3</v>
      </c>
      <c r="E221" s="177" t="str">
        <f>IF(B221="","",IF(C221="DER-ES",VLOOKUP(B221,DER!$A$1:$E$10998,3,FALSE),IF(C221="SINAPI",VLOOKUP(B221,SINAPI!$A$1:$D$10979,3,FALSE),IF(C221="IOPES",VLOOKUP(B221,IOPES!$A$1:$D$10903,3,FALSE),IF(C221="COMP",VLOOKUP(B221,COMP!$A$1:$D$10893,3,FALSE))))))</f>
        <v>M3</v>
      </c>
      <c r="F221" s="242">
        <f>VLOOKUP(A221,'Memorial de Cálculo'!$A$9:$Q$11385,17,FALSE)</f>
        <v>187.69</v>
      </c>
      <c r="G221" s="243">
        <f>ROUND(L221*(1+F$5),2)</f>
        <v>4.47</v>
      </c>
      <c r="H221" s="243">
        <f t="shared" si="166"/>
        <v>838.97</v>
      </c>
      <c r="I221" s="211"/>
      <c r="J221" s="245">
        <f>IF(B221="","",IF(C221="DER-ES",IF(OR(B221&lt;60000,B221&gt;60025),VLOOKUP(B221,DER!$A$1:$E$10998,4,FALSE),VLOOKUP(B221,DER!$A$1:$H$9998,6,FALSE)*N221+VLOOKUP(B221,DER!$A$1:$H$9998,7,FALSE)*O221)+VLOOKUP(B221,DER!$A$1:$H$9998,8,FALSE),IF(C221="SINAPI",VLOOKUP(B221,SINAPI!$A$1:$E$10979,4,FALSE),IF(C221="IOPES",VLOOKUP(B221,IOPES!$A$1:$D$10903,4,FALSE),IF(C221="COMP",VLOOKUP(B221,COMP!$A$1:$D$10893,4,FALSE))))))</f>
        <v>3.52</v>
      </c>
      <c r="K221" s="246">
        <f>IF(B221="","",IF(C221="DER-ES",IF(OR(B221&lt;60000,B221&gt;60025),DER!$D$2/100,0),IF(C221="SINAPI",SINAPI!$C$2/100,IF(C221="IOPES",IOPES!$A$2/100,IF(C221="COMP",COMP!$C$2/100,"Preencher BDI!")))))</f>
        <v>0</v>
      </c>
      <c r="L221" s="247">
        <f t="shared" si="158"/>
        <v>3.52</v>
      </c>
      <c r="N221" s="249"/>
      <c r="O221" s="249"/>
      <c r="P221" s="250"/>
      <c r="Q221" s="247"/>
    </row>
    <row r="222" spans="1:17" s="219" customFormat="1" ht="25.5" x14ac:dyDescent="0.2">
      <c r="A222" s="251" t="s">
        <v>19213</v>
      </c>
      <c r="B222" s="329">
        <v>97914</v>
      </c>
      <c r="C222" s="177" t="s">
        <v>2886</v>
      </c>
      <c r="D222" s="216" t="str">
        <f>IF(B222="","",IF(C222="DER-ES",IF(OR(B222&lt;60000,B222&gt;60025),VLOOKUP(B222,DER!$A$1:$E$10998,2,FALSE),VLOOKUP(B222,DER!$A$1:$E$10998,2,FALSE)&amp;" (DMT="&amp;VLOOKUP(B222,DER!$A$1:$E$10998,4,FALSE)&amp;") (XP="&amp;ROUND((N222),2)&amp;"km; XR="&amp;ROUND((O222),2)&amp;"km)"),IF(C222="SINAPI",VLOOKUP(B222,SINAPI!$A$3:$D$10979,2,FALSE),IF(C222="IOPES",VLOOKUP(B222,IOPES!$A$3:$D$10903,2,FALSE),IF(C222="COMP",VLOOKUP(B222,COMP!$A$3:$D$10893,2,FALSE),"")))))</f>
        <v>TRANSPORTE COM CAMINHÃO BASCULANTE DE 6 M3, EM VIA URBANA PAVIMENTADA, DMT ATÉ 30 KM (UNIDADE: M3XKM). AF_01/2018</v>
      </c>
      <c r="E222" s="177" t="str">
        <f>IF(B222="","",IF(C222="DER-ES",VLOOKUP(B222,DER!$A$1:$E$10998,3,FALSE),IF(C222="SINAPI",VLOOKUP(B222,SINAPI!$A$1:$D$10979,3,FALSE),IF(C222="IOPES",VLOOKUP(B222,IOPES!$A$1:$D$10903,3,FALSE),IF(C222="COMP",VLOOKUP(B222,COMP!$A$1:$D$10893,3,FALSE))))))</f>
        <v>M3XKM</v>
      </c>
      <c r="F222" s="242">
        <f>VLOOKUP(A222,'Memorial de Cálculo'!$A$9:$Q$11385,17,FALSE)</f>
        <v>3716.19</v>
      </c>
      <c r="G222" s="243">
        <f>ROUND(L222*(1+F$5),2)</f>
        <v>1.81</v>
      </c>
      <c r="H222" s="243">
        <f t="shared" si="166"/>
        <v>6726.3</v>
      </c>
      <c r="I222" s="211"/>
      <c r="J222" s="245">
        <f>IF(B222="","",IF(C222="DER-ES",IF(OR(B222&lt;60000,B222&gt;60025),VLOOKUP(B222,DER!$A$1:$E$10998,4,FALSE),VLOOKUP(B222,DER!$A$1:$H$9998,6,FALSE)*N222+VLOOKUP(B222,DER!$A$1:$H$9998,7,FALSE)*O222)+VLOOKUP(B222,DER!$A$1:$H$9998,8,FALSE),IF(C222="SINAPI",VLOOKUP(B222,SINAPI!$A$1:$E$10979,4,FALSE),IF(C222="IOPES",VLOOKUP(B222,IOPES!$A$1:$D$10903,4,FALSE),IF(C222="COMP",VLOOKUP(B222,COMP!$A$1:$D$10893,4,FALSE))))))</f>
        <v>1.42</v>
      </c>
      <c r="K222" s="246">
        <f>IF(B222="","",IF(C222="DER-ES",IF(OR(B222&lt;60000,B222&gt;60025),DER!$D$2/100,0),IF(C222="SINAPI",SINAPI!$C$2/100,IF(C222="IOPES",IOPES!$A$2/100,IF(C222="COMP",COMP!$C$2/100,"Preencher BDI!")))))</f>
        <v>0</v>
      </c>
      <c r="L222" s="247">
        <f t="shared" si="158"/>
        <v>1.42</v>
      </c>
      <c r="N222" s="249"/>
      <c r="O222" s="249"/>
      <c r="P222" s="250"/>
      <c r="Q222" s="247"/>
    </row>
    <row r="223" spans="1:17" s="219" customFormat="1" x14ac:dyDescent="0.2">
      <c r="A223" s="330"/>
      <c r="B223" s="259"/>
      <c r="C223" s="260"/>
      <c r="D223" s="261" t="str">
        <f>"SUB-TOTAL - "&amp;LEFT(A222,5)</f>
        <v>SUB-TOTAL - 04.01</v>
      </c>
      <c r="E223" s="177" t="str">
        <f>IF(B223="","",IF(C223="DER-ES",VLOOKUP(B223,DER!$A$1:$E$4998,3,FALSE),IF(C223="CESAN",VLOOKUP(B223,CESAN!$A$1:$E$5000,3,FALSE),IF(C223="IOPES",VLOOKUP(B223,IOPES!$A$1:$D$4903,3,FALSE),IF(C223="COMP",VLOOKUP(B223,COMP!$A$1:$D$4927,3,FALSE))))))</f>
        <v/>
      </c>
      <c r="F223" s="262"/>
      <c r="G223" s="243"/>
      <c r="H223" s="263">
        <f>SUM(H217:H222)</f>
        <v>11832.73</v>
      </c>
      <c r="I223" s="211"/>
      <c r="J223" s="245" t="str">
        <f>IF(B223="","",IF(C223="DER-ES",IF(OR(B223&lt;60000,B223&gt;60025),VLOOKUP(B223,DER!$A$1:$E$10998,4,FALSE),VLOOKUP(B223,DER!$A$1:$H$9998,6,FALSE)*N223+VLOOKUP(B223,DER!$A$1:$H$9998,7,FALSE)*O223)+VLOOKUP(B223,DER!$A$1:$H$9998,8,FALSE),IF(C223="SINAPI",VLOOKUP(B223,SINAPI!$A$1:$E$10979,4,FALSE),IF(C223="IOPES",VLOOKUP(B223,IOPES!$A$1:$D$10903,4,FALSE),IF(C223="COMP",VLOOKUP(B223,COMP!$A$1:$D$10893,4,FALSE))))))</f>
        <v/>
      </c>
      <c r="K223" s="246" t="str">
        <f>IF(B223="","",IF(C223="DER-ES",IF(OR(B223&lt;60000,B223&gt;60025),DER!$D$2/100,0),IF(C223="SINAPI",SINAPI!$C$2/100,IF(C223="IOPES",IOPES!$A$2/100,IF(C223="COMP",COMP!$C$2/100,"Preencher BDI!")))))</f>
        <v/>
      </c>
      <c r="L223" s="247" t="str">
        <f t="shared" si="158"/>
        <v/>
      </c>
      <c r="N223" s="249"/>
      <c r="O223" s="249"/>
      <c r="P223" s="250"/>
      <c r="Q223" s="247"/>
    </row>
    <row r="224" spans="1:17" s="219" customFormat="1" x14ac:dyDescent="0.2">
      <c r="A224" s="240"/>
      <c r="B224" s="264"/>
      <c r="C224" s="265"/>
      <c r="D224" s="216"/>
      <c r="E224" s="177" t="str">
        <f>IF(B224="","",IF(C224="DER-ES",VLOOKUP(B224,DER!$A$1:$E$4998,3,FALSE),IF(C224="CESAN",VLOOKUP(B224,CESAN!$A$1:$E$5000,3,FALSE),IF(C224="IOPES",VLOOKUP(B224,IOPES!$A$1:$D$4903,3,FALSE),IF(C224="COMP",VLOOKUP(B224,COMP!$A$1:$D$4927,3,FALSE))))))</f>
        <v/>
      </c>
      <c r="F224" s="242"/>
      <c r="G224" s="243"/>
      <c r="H224" s="404"/>
      <c r="I224" s="244"/>
      <c r="J224" s="245" t="str">
        <f>IF(B224="","",IF(C224="DER-ES",IF(OR(B224&lt;60000,B224&gt;60025),VLOOKUP(B224,DER!$A$1:$E$10998,4,FALSE),VLOOKUP(B224,DER!$A$1:$H$9998,6,FALSE)*N224+VLOOKUP(B224,DER!$A$1:$H$9998,7,FALSE)*O224)+VLOOKUP(B224,DER!$A$1:$H$9998,8,FALSE),IF(C224="SINAPI",VLOOKUP(B224,SINAPI!$A$1:$E$10979,4,FALSE),IF(C224="IOPES",VLOOKUP(B224,IOPES!$A$1:$D$10903,4,FALSE),IF(C224="COMP",VLOOKUP(B224,COMP!$A$1:$D$10893,4,FALSE))))))</f>
        <v/>
      </c>
      <c r="K224" s="246" t="str">
        <f>IF(B224="","",IF(C224="DER-ES",IF(OR(B224&lt;60000,B224&gt;60025),DER!$D$2/100,0),IF(C224="SINAPI",SINAPI!$C$2/100,IF(C224="IOPES",IOPES!$A$2/100,IF(C224="COMP",COMP!$C$2/100,"Preencher BDI!")))))</f>
        <v/>
      </c>
      <c r="L224" s="247" t="str">
        <f t="shared" si="158"/>
        <v/>
      </c>
      <c r="N224" s="249"/>
      <c r="O224" s="249"/>
      <c r="P224" s="250"/>
      <c r="Q224" s="247"/>
    </row>
    <row r="225" spans="1:17" s="219" customFormat="1" x14ac:dyDescent="0.2">
      <c r="A225" s="287" t="s">
        <v>2950</v>
      </c>
      <c r="B225" s="287"/>
      <c r="C225" s="288"/>
      <c r="D225" s="289" t="s">
        <v>2806</v>
      </c>
      <c r="E225" s="288"/>
      <c r="F225" s="290"/>
      <c r="G225" s="291"/>
      <c r="H225" s="291"/>
      <c r="I225" s="267"/>
      <c r="J225" s="245" t="str">
        <f>IF(B225="","",IF(C225="DER-ES",IF(OR(B225&lt;60000,B225&gt;60025),VLOOKUP(B225,DER!$A$1:$E$10998,4,FALSE),VLOOKUP(B225,DER!$A$1:$H$9998,6,FALSE)*N225+VLOOKUP(B225,DER!$A$1:$H$9998,7,FALSE)*O225)+VLOOKUP(B225,DER!$A$1:$H$9998,8,FALSE),IF(C225="SINAPI",VLOOKUP(B225,SINAPI!$A$1:$E$10979,4,FALSE),IF(C225="IOPES",VLOOKUP(B225,IOPES!$A$1:$D$10903,4,FALSE),IF(C225="COMP",VLOOKUP(B225,COMP!$A$1:$D$10893,4,FALSE))))))</f>
        <v/>
      </c>
      <c r="K225" s="246" t="str">
        <f>IF(B225="","",IF(C225="DER-ES",IF(OR(B225&lt;60000,B225&gt;60025),DER!$D$2/100,0),IF(C225="SINAPI",SINAPI!$C$2/100,IF(C225="IOPES",IOPES!$A$2/100,IF(C225="COMP",COMP!$C$2/100,"Preencher BDI!")))))</f>
        <v/>
      </c>
      <c r="L225" s="247" t="str">
        <f t="shared" si="158"/>
        <v/>
      </c>
      <c r="M225" s="258"/>
      <c r="N225" s="249"/>
      <c r="O225" s="249"/>
      <c r="P225" s="250"/>
      <c r="Q225" s="247"/>
    </row>
    <row r="226" spans="1:17" s="219" customFormat="1" ht="38.25" x14ac:dyDescent="0.2">
      <c r="A226" s="240" t="s">
        <v>3779</v>
      </c>
      <c r="B226" s="251">
        <v>93680</v>
      </c>
      <c r="C226" s="177" t="s">
        <v>2886</v>
      </c>
      <c r="D226" s="216" t="str">
        <f>IF(B226="","",IF(C226="DER-ES",IF(OR(B226&lt;60000,B226&gt;60025),VLOOKUP(B226,DER!$A$1:$E$10998,2,FALSE),VLOOKUP(B226,DER!$A$1:$E$10998,2,FALSE)&amp;" (DMT="&amp;VLOOKUP(B226,DER!$A$1:$E$10998,4,FALSE)&amp;") (XP="&amp;ROUND((N226),2)&amp;"km; XR="&amp;ROUND((O226),2)&amp;"km)"),IF(C226="SINAPI",VLOOKUP(B226,SINAPI!$A$3:$D$10979,2,FALSE),IF(C226="IOPES",VLOOKUP(B226,IOPES!$A$3:$D$10903,2,FALSE),IF(C226="COMP",VLOOKUP(B226,COMP!$A$3:$D$10893,2,FALSE),"")))))</f>
        <v>EXECUÇÃO DE PÁTIO/ESTACIONAMENTO EM PISO INTERTRAVADO, COM BLOCO RETANGULAR COLORIDO DE 20 X 10 CM, ESPESSURA 6 CM. AF_12/2015</v>
      </c>
      <c r="E226" s="177" t="str">
        <f>IF(B226="","",IF(C226="DER-ES",VLOOKUP(B226,DER!$A$1:$E$10998,3,FALSE),IF(C226="SINAPI",VLOOKUP(B226,SINAPI!$A$1:$D$10979,3,FALSE),IF(C226="IOPES",VLOOKUP(B226,IOPES!$A$1:$D$10903,3,FALSE),IF(C226="COMP",VLOOKUP(B226,COMP!$A$1:$D$10893,3,FALSE))))))</f>
        <v>M2</v>
      </c>
      <c r="F226" s="242">
        <f>VLOOKUP(A226,'Memorial de Cálculo'!$A$9:$Q$11385,17,FALSE)</f>
        <v>463.18</v>
      </c>
      <c r="G226" s="243">
        <f t="shared" ref="G226:G230" si="167">ROUND(L226*(1+F$5),2)</f>
        <v>55.91</v>
      </c>
      <c r="H226" s="243">
        <f t="shared" ref="H226:H230" si="168">+TRUNC(F226*G226,2)</f>
        <v>25896.39</v>
      </c>
      <c r="I226" s="211"/>
      <c r="J226" s="245">
        <f>IF(B226="","",IF(C226="DER-ES",IF(OR(B226&lt;60000,B226&gt;60025),VLOOKUP(B226,DER!$A$1:$E$10998,4,FALSE),VLOOKUP(B226,DER!$A$1:$H$9998,6,FALSE)*N226+VLOOKUP(B226,DER!$A$1:$H$9998,7,FALSE)*O226)+VLOOKUP(B226,DER!$A$1:$H$9998,8,FALSE),IF(C226="SINAPI",VLOOKUP(B226,SINAPI!$A$1:$E$10979,4,FALSE),IF(C226="IOPES",VLOOKUP(B226,IOPES!$A$1:$D$10903,4,FALSE),IF(C226="COMP",VLOOKUP(B226,COMP!$A$1:$D$10893,4,FALSE))))))</f>
        <v>43.98</v>
      </c>
      <c r="K226" s="246">
        <f>IF(B226="","",IF(C226="DER-ES",IF(OR(B226&lt;60000,B226&gt;60025),DER!$D$2/100,0),IF(C226="SINAPI",SINAPI!$C$2/100,IF(C226="IOPES",IOPES!$A$2/100,IF(C226="COMP",COMP!$C$2/100,"Preencher BDI!")))))</f>
        <v>0</v>
      </c>
      <c r="L226" s="247">
        <f t="shared" si="158"/>
        <v>43.98</v>
      </c>
      <c r="M226" s="248"/>
      <c r="N226" s="249"/>
      <c r="O226" s="249"/>
      <c r="P226" s="250"/>
      <c r="Q226" s="247"/>
    </row>
    <row r="227" spans="1:17" s="219" customFormat="1" ht="38.25" x14ac:dyDescent="0.2">
      <c r="A227" s="240" t="s">
        <v>3780</v>
      </c>
      <c r="B227" s="251">
        <v>93681</v>
      </c>
      <c r="C227" s="177" t="s">
        <v>2886</v>
      </c>
      <c r="D227" s="216" t="str">
        <f>IF(B227="","",IF(C227="DER-ES",IF(OR(B227&lt;60000,B227&gt;60025),VLOOKUP(B227,DER!$A$1:$E$10998,2,FALSE),VLOOKUP(B227,DER!$A$1:$E$10998,2,FALSE)&amp;" (DMT="&amp;VLOOKUP(B227,DER!$A$1:$E$10998,4,FALSE)&amp;") (XP="&amp;ROUND((N227),2)&amp;"km; XR="&amp;ROUND((O227),2)&amp;"km)"),IF(C227="SINAPI",VLOOKUP(B227,SINAPI!$A$3:$D$10979,2,FALSE),IF(C227="IOPES",VLOOKUP(B227,IOPES!$A$3:$D$10903,2,FALSE),IF(C227="COMP",VLOOKUP(B227,COMP!$A$3:$D$10893,2,FALSE),"")))))</f>
        <v>EXECUÇÃO DE PÁTIO/ESTACIONAMENTO EM PISO INTERTRAVADO, COM BLOCO RETANGULAR COLORIDO DE 20 X 10 CM, ESPESSURA 8 CM. AF_12/2015</v>
      </c>
      <c r="E227" s="177" t="str">
        <f>IF(B227="","",IF(C227="DER-ES",VLOOKUP(B227,DER!$A$1:$E$10998,3,FALSE),IF(C227="SINAPI",VLOOKUP(B227,SINAPI!$A$1:$D$10979,3,FALSE),IF(C227="IOPES",VLOOKUP(B227,IOPES!$A$1:$D$10903,3,FALSE),IF(C227="COMP",VLOOKUP(B227,COMP!$A$1:$D$10893,3,FALSE))))))</f>
        <v>M2</v>
      </c>
      <c r="F227" s="242">
        <f>VLOOKUP(A227,'Memorial de Cálculo'!$A$9:$Q$11385,17,FALSE)</f>
        <v>111.55</v>
      </c>
      <c r="G227" s="243">
        <f t="shared" ref="G227" si="169">ROUND(L227*(1+F$5),2)</f>
        <v>68.06</v>
      </c>
      <c r="H227" s="243">
        <f t="shared" ref="H227" si="170">+TRUNC(F227*G227,2)</f>
        <v>7592.09</v>
      </c>
      <c r="I227" s="211"/>
      <c r="J227" s="245">
        <f>IF(B227="","",IF(C227="DER-ES",IF(OR(B227&lt;60000,B227&gt;60025),VLOOKUP(B227,DER!$A$1:$E$10998,4,FALSE),VLOOKUP(B227,DER!$A$1:$H$9998,6,FALSE)*N227+VLOOKUP(B227,DER!$A$1:$H$9998,7,FALSE)*O227)+VLOOKUP(B227,DER!$A$1:$H$9998,8,FALSE),IF(C227="SINAPI",VLOOKUP(B227,SINAPI!$A$1:$E$10979,4,FALSE),IF(C227="IOPES",VLOOKUP(B227,IOPES!$A$1:$D$10903,4,FALSE),IF(C227="COMP",VLOOKUP(B227,COMP!$A$1:$D$10893,4,FALSE))))))</f>
        <v>53.54</v>
      </c>
      <c r="K227" s="246">
        <f>IF(B227="","",IF(C227="DER-ES",IF(OR(B227&lt;60000,B227&gt;60025),DER!$D$2/100,0),IF(C227="SINAPI",SINAPI!$C$2/100,IF(C227="IOPES",IOPES!$A$2/100,IF(C227="COMP",COMP!$C$2/100,"Preencher BDI!")))))</f>
        <v>0</v>
      </c>
      <c r="L227" s="247">
        <f t="shared" ref="L227" si="171">IF(J227="","",(J227/(1+K227)))</f>
        <v>53.54</v>
      </c>
      <c r="M227" s="248"/>
      <c r="N227" s="249"/>
      <c r="O227" s="249"/>
      <c r="P227" s="250"/>
      <c r="Q227" s="247"/>
    </row>
    <row r="228" spans="1:17" s="219" customFormat="1" ht="63.75" x14ac:dyDescent="0.2">
      <c r="A228" s="240" t="s">
        <v>3781</v>
      </c>
      <c r="B228" s="251">
        <v>94275</v>
      </c>
      <c r="C228" s="177" t="s">
        <v>2886</v>
      </c>
      <c r="D228" s="216" t="str">
        <f>IF(B228="","",IF(C228="DER-ES",IF(OR(B228&lt;60000,B228&gt;60025),VLOOKUP(B228,DER!$A$1:$E$10998,2,FALSE),VLOOKUP(B228,DER!$A$1:$E$10998,2,FALSE)&amp;" (DMT="&amp;VLOOKUP(B228,DER!$A$1:$E$10998,4,FALSE)&amp;") (XP="&amp;ROUND((N228),2)&amp;"km; XR="&amp;ROUND((O228),2)&amp;"km)"),IF(C228="SINAPI",VLOOKUP(B228,SINAPI!$A$3:$D$10979,2,FALSE),IF(C228="IOPES",VLOOKUP(B228,IOPES!$A$3:$D$10903,2,FALSE),IF(C228="COMP",VLOOKUP(B228,COMP!$A$3:$D$10893,2,FALSE),"")))))</f>
        <v>ASSENTAMENTO DE GUIA (MEIO-FIO) EM TRECHO RETO, CONFECCIONADA EM CONCRETO PRÉ-FABRICADO, DIMENSÕES 100X15X13X20 CM (COMPRIMENTO X BASE INFERIOR X BASE SUPERIOR X ALTURA), PARA URBANIZAÇÃO INTERNA DE EMPREENDIMENTOS. AF_06/2016_P</v>
      </c>
      <c r="E228" s="177" t="str">
        <f>IF(B228="","",IF(C228="DER-ES",VLOOKUP(B228,DER!$A$1:$E$10998,3,FALSE),IF(C228="SINAPI",VLOOKUP(B228,SINAPI!$A$1:$D$10979,3,FALSE),IF(C228="IOPES",VLOOKUP(B228,IOPES!$A$1:$D$10903,3,FALSE),IF(C228="COMP",VLOOKUP(B228,COMP!$A$1:$D$10893,3,FALSE))))))</f>
        <v>M</v>
      </c>
      <c r="F228" s="242">
        <f>VLOOKUP(A228,'Memorial de Cálculo'!$A$9:$Q$11385,17,FALSE)</f>
        <v>654.63</v>
      </c>
      <c r="G228" s="243">
        <f t="shared" si="167"/>
        <v>34.5</v>
      </c>
      <c r="H228" s="243">
        <f t="shared" si="168"/>
        <v>22584.73</v>
      </c>
      <c r="I228" s="244"/>
      <c r="J228" s="245">
        <f>IF(B228="","",IF(C228="DER-ES",IF(OR(B228&lt;60000,B228&gt;60025),VLOOKUP(B228,DER!$A$1:$E$10998,4,FALSE),VLOOKUP(B228,DER!$A$1:$H$9998,6,FALSE)*N228+VLOOKUP(B228,DER!$A$1:$H$9998,7,FALSE)*O228)+VLOOKUP(B228,DER!$A$1:$H$9998,8,FALSE),IF(C228="SINAPI",VLOOKUP(B228,SINAPI!$A$1:$E$10979,4,FALSE),IF(C228="IOPES",VLOOKUP(B228,IOPES!$A$1:$D$10903,4,FALSE),IF(C228="COMP",VLOOKUP(B228,COMP!$A$1:$D$10893,4,FALSE))))))</f>
        <v>27.14</v>
      </c>
      <c r="K228" s="246">
        <f>IF(B228="","",IF(C228="DER-ES",IF(OR(B228&lt;60000,B228&gt;60025),DER!$D$2/100,0),IF(C228="SINAPI",SINAPI!$C$2/100,IF(C228="IOPES",IOPES!$A$2/100,IF(C228="COMP",COMP!$C$2/100,"Preencher BDI!")))))</f>
        <v>0</v>
      </c>
      <c r="L228" s="247">
        <f t="shared" si="158"/>
        <v>27.14</v>
      </c>
      <c r="M228" s="271"/>
      <c r="N228" s="249"/>
      <c r="O228" s="249"/>
      <c r="P228" s="250"/>
      <c r="Q228" s="247"/>
    </row>
    <row r="229" spans="1:17" s="219" customFormat="1" ht="38.25" x14ac:dyDescent="0.2">
      <c r="A229" s="240" t="s">
        <v>3782</v>
      </c>
      <c r="B229" s="251">
        <v>94995</v>
      </c>
      <c r="C229" s="177" t="s">
        <v>2886</v>
      </c>
      <c r="D229" s="216" t="str">
        <f>IF(B229="","",IF(C229="DER-ES",IF(OR(B229&lt;60000,B229&gt;60025),VLOOKUP(B229,DER!$A$1:$E$10998,2,FALSE),VLOOKUP(B229,DER!$A$1:$E$10998,2,FALSE)&amp;" (DMT="&amp;VLOOKUP(B229,DER!$A$1:$E$10998,4,FALSE)&amp;") (XP="&amp;ROUND((N229),2)&amp;"km; XR="&amp;ROUND((O229),2)&amp;"km)"),IF(C229="SINAPI",VLOOKUP(B229,SINAPI!$A$3:$D$10979,2,FALSE),IF(C229="IOPES",VLOOKUP(B229,IOPES!$A$3:$D$10903,2,FALSE),IF(C229="COMP",VLOOKUP(B229,COMP!$A$3:$D$10893,2,FALSE),"")))))</f>
        <v>EXECUÇÃO DE PASSEIO (CALÇADA) OU PISO DE CONCRETO COM CONCRETO MOLDADO IN LOCO, USINADO, ACABAMENTO CONVENCIONAL, ESPESSURA 8 CM, ARMADO. AF_07/2016</v>
      </c>
      <c r="E229" s="177" t="str">
        <f>IF(B229="","",IF(C229="DER-ES",VLOOKUP(B229,DER!$A$1:$E$10998,3,FALSE),IF(C229="SINAPI",VLOOKUP(B229,SINAPI!$A$1:$D$10979,3,FALSE),IF(C229="IOPES",VLOOKUP(B229,IOPES!$A$1:$D$10903,3,FALSE),IF(C229="COMP",VLOOKUP(B229,COMP!$A$1:$D$10893,3,FALSE))))))</f>
        <v>M2</v>
      </c>
      <c r="F229" s="242">
        <f>VLOOKUP(A229,'Memorial de Cálculo'!$A$9:$Q$11385,17,FALSE)</f>
        <v>550.24</v>
      </c>
      <c r="G229" s="243">
        <f t="shared" si="167"/>
        <v>69.430000000000007</v>
      </c>
      <c r="H229" s="243">
        <f t="shared" si="168"/>
        <v>38203.160000000003</v>
      </c>
      <c r="I229" s="244"/>
      <c r="J229" s="245">
        <f>IF(B229="","",IF(C229="DER-ES",IF(OR(B229&lt;60000,B229&gt;60025),VLOOKUP(B229,DER!$A$1:$E$10998,4,FALSE),VLOOKUP(B229,DER!$A$1:$H$9998,6,FALSE)*N229+VLOOKUP(B229,DER!$A$1:$H$9998,7,FALSE)*O229)+VLOOKUP(B229,DER!$A$1:$H$9998,8,FALSE),IF(C229="SINAPI",VLOOKUP(B229,SINAPI!$A$1:$E$10979,4,FALSE),IF(C229="IOPES",VLOOKUP(B229,IOPES!$A$1:$D$10903,4,FALSE),IF(C229="COMP",VLOOKUP(B229,COMP!$A$1:$D$10893,4,FALSE))))))</f>
        <v>54.62</v>
      </c>
      <c r="K229" s="246">
        <f>IF(B229="","",IF(C229="DER-ES",IF(OR(B229&lt;60000,B229&gt;60025),DER!$D$2/100,0),IF(C229="SINAPI",SINAPI!$C$2/100,IF(C229="IOPES",IOPES!$A$2/100,IF(C229="COMP",COMP!$C$2/100,"Preencher BDI!")))))</f>
        <v>0</v>
      </c>
      <c r="L229" s="247">
        <f t="shared" si="158"/>
        <v>54.62</v>
      </c>
      <c r="M229" s="271"/>
      <c r="N229" s="249"/>
      <c r="O229" s="249"/>
      <c r="P229" s="250"/>
      <c r="Q229" s="247"/>
    </row>
    <row r="230" spans="1:17" s="219" customFormat="1" ht="38.25" x14ac:dyDescent="0.2">
      <c r="A230" s="240" t="s">
        <v>18050</v>
      </c>
      <c r="B230" s="251">
        <v>200253</v>
      </c>
      <c r="C230" s="177" t="s">
        <v>3200</v>
      </c>
      <c r="D230" s="216" t="str">
        <f>IF(B230="","",IF(C230="DER-ES",IF(OR(B230&lt;60000,B230&gt;60025),VLOOKUP(B230,DER!$A$1:$E$10998,2,FALSE),VLOOKUP(B230,DER!$A$1:$E$10998,2,FALSE)&amp;" (DMT="&amp;VLOOKUP(B230,DER!$A$1:$E$10998,4,FALSE)&amp;") (XP="&amp;ROUND((N230),2)&amp;"km; XR="&amp;ROUND((O230),2)&amp;"km)"),IF(C230="SINAPI",VLOOKUP(B230,SINAPI!$A$3:$D$10979,2,FALSE),IF(C230="IOPES",VLOOKUP(B230,IOPES!$A$3:$D$10903,2,FALSE),IF(C230="COMP",VLOOKUP(B230,COMP!$A$3:$D$10893,2,FALSE),"")))))</f>
        <v>Fornecimento e assentamento de ladrilho hidráulico pastilhado, vermelho, dim. 20x20 cm, esp. 1.5cm, assentado com pasta de cimento colante, exclusive regularização e lastro</v>
      </c>
      <c r="E230" s="177" t="str">
        <f>IF(B230="","",IF(C230="DER-ES",VLOOKUP(B230,DER!$A$1:$E$10998,3,FALSE),IF(C230="SINAPI",VLOOKUP(B230,SINAPI!$A$1:$D$10979,3,FALSE),IF(C230="IOPES",VLOOKUP(B230,IOPES!$A$1:$D$10903,3,FALSE),IF(C230="COMP",VLOOKUP(B230,COMP!$A$1:$D$10893,3,FALSE))))))</f>
        <v>m2</v>
      </c>
      <c r="F230" s="242">
        <f>VLOOKUP(A230,'Memorial de Cálculo'!$A$9:$Q$11385,17,FALSE)</f>
        <v>128.28</v>
      </c>
      <c r="G230" s="243">
        <f t="shared" si="167"/>
        <v>58.43</v>
      </c>
      <c r="H230" s="243">
        <f t="shared" si="168"/>
        <v>7495.4</v>
      </c>
      <c r="I230" s="267"/>
      <c r="J230" s="245">
        <f>IF(B230="","",IF(C230="DER-ES",IF(OR(B230&lt;60000,B230&gt;60025),VLOOKUP(B230,DER!$A$1:$E$10998,4,FALSE),VLOOKUP(B230,DER!$A$1:$H$9998,6,FALSE)*N230+VLOOKUP(B230,DER!$A$1:$H$9998,7,FALSE)*O230)+VLOOKUP(B230,DER!$A$1:$H$9998,8,FALSE),IF(C230="SINAPI",VLOOKUP(B230,SINAPI!$A$1:$E$10979,4,FALSE),IF(C230="IOPES",VLOOKUP(B230,IOPES!$A$1:$D$10903,4,FALSE),IF(C230="COMP",VLOOKUP(B230,COMP!$A$1:$D$10893,4,FALSE))))))</f>
        <v>60.17</v>
      </c>
      <c r="K230" s="246">
        <f>IF(B230="","",IF(C230="DER-ES",IF(OR(B230&lt;60000,B230&gt;60025),DER!$D$2/100,0),IF(C230="SINAPI",SINAPI!$C$2/100,IF(C230="IOPES",IOPES!$A$2/100,IF(C230="COMP",COMP!$C$2/100,"Preencher BDI!")))))</f>
        <v>0.309</v>
      </c>
      <c r="L230" s="247">
        <f t="shared" si="158"/>
        <v>45.966386554621849</v>
      </c>
      <c r="N230" s="249"/>
      <c r="O230" s="249"/>
      <c r="P230" s="250"/>
      <c r="Q230" s="247"/>
    </row>
    <row r="231" spans="1:17" s="219" customFormat="1" x14ac:dyDescent="0.2">
      <c r="A231" s="330"/>
      <c r="B231" s="259"/>
      <c r="C231" s="260"/>
      <c r="D231" s="261" t="str">
        <f>"SUB-TOTAL - "&amp;LEFT(A230,5)</f>
        <v>SUB-TOTAL - 04.02</v>
      </c>
      <c r="E231" s="260"/>
      <c r="F231" s="262"/>
      <c r="G231" s="243"/>
      <c r="H231" s="263">
        <f>SUM(H226:H230)</f>
        <v>101771.76999999999</v>
      </c>
      <c r="I231" s="244"/>
      <c r="J231" s="245" t="str">
        <f>IF(B231="","",IF(C231="DER-ES",IF(OR(B231&lt;60000,B231&gt;60025),VLOOKUP(B231,DER!$A$1:$E$10998,4,FALSE),VLOOKUP(B231,DER!$A$1:$H$9998,6,FALSE)*N231+VLOOKUP(B231,DER!$A$1:$H$9998,7,FALSE)*O231)+VLOOKUP(B231,DER!$A$1:$H$9998,8,FALSE),IF(C231="SINAPI",VLOOKUP(B231,SINAPI!$A$1:$E$10979,4,FALSE),IF(C231="IOPES",VLOOKUP(B231,IOPES!$A$1:$D$10903,4,FALSE),IF(C231="COMP",VLOOKUP(B231,COMP!$A$1:$D$10893,4,FALSE))))))</f>
        <v/>
      </c>
      <c r="K231" s="246" t="str">
        <f>IF(B231="","",IF(C231="DER-ES",IF(OR(B231&lt;60000,B231&gt;60025),DER!$D$2/100,0),IF(C231="SINAPI",SINAPI!$C$2/100,IF(C231="IOPES",IOPES!$A$2/100,IF(C231="COMP",COMP!$C$2/100,"Preencher BDI!")))))</f>
        <v/>
      </c>
      <c r="L231" s="247" t="str">
        <f t="shared" si="158"/>
        <v/>
      </c>
      <c r="M231" s="248"/>
      <c r="N231" s="249"/>
      <c r="O231" s="249"/>
      <c r="P231" s="250"/>
      <c r="Q231" s="247"/>
    </row>
    <row r="232" spans="1:17" s="219" customFormat="1" x14ac:dyDescent="0.2">
      <c r="A232" s="240"/>
      <c r="B232" s="264"/>
      <c r="C232" s="265"/>
      <c r="D232" s="266"/>
      <c r="E232" s="177"/>
      <c r="F232" s="242"/>
      <c r="G232" s="243"/>
      <c r="H232" s="243"/>
      <c r="I232" s="244"/>
      <c r="J232" s="245" t="str">
        <f>IF(B232="","",IF(C232="DER-ES",IF(OR(B232&lt;60000,B232&gt;60025),VLOOKUP(B232,DER!$A$1:$E$10998,4,FALSE),VLOOKUP(B232,DER!$A$1:$H$9998,6,FALSE)*N232+VLOOKUP(B232,DER!$A$1:$H$9998,7,FALSE)*O232)+VLOOKUP(B232,DER!$A$1:$H$9998,8,FALSE),IF(C232="SINAPI",VLOOKUP(B232,SINAPI!$A$1:$E$10979,4,FALSE),IF(C232="IOPES",VLOOKUP(B232,IOPES!$A$1:$D$10903,4,FALSE),IF(C232="COMP",VLOOKUP(B232,COMP!$A$1:$D$10893,4,FALSE))))))</f>
        <v/>
      </c>
      <c r="K232" s="246" t="str">
        <f>IF(B232="","",IF(C232="DER-ES",IF(OR(B232&lt;60000,B232&gt;60025),DER!$D$2/100,0),IF(C232="SINAPI",SINAPI!$C$2/100,IF(C232="IOPES",IOPES!$A$2/100,IF(C232="COMP",COMP!$C$2/100,"Preencher BDI!")))))</f>
        <v/>
      </c>
      <c r="L232" s="247" t="str">
        <f t="shared" si="158"/>
        <v/>
      </c>
      <c r="M232" s="248"/>
      <c r="N232" s="249"/>
      <c r="O232" s="249"/>
      <c r="P232" s="250"/>
      <c r="Q232" s="247"/>
    </row>
    <row r="233" spans="1:17" s="219" customFormat="1" x14ac:dyDescent="0.2">
      <c r="A233" s="287" t="s">
        <v>2951</v>
      </c>
      <c r="B233" s="287"/>
      <c r="C233" s="288"/>
      <c r="D233" s="289" t="s">
        <v>3184</v>
      </c>
      <c r="E233" s="288"/>
      <c r="F233" s="290"/>
      <c r="G233" s="291"/>
      <c r="H233" s="291"/>
      <c r="I233" s="267"/>
      <c r="J233" s="245" t="str">
        <f>IF(B233="","",IF(C233="DER-ES",IF(OR(B233&lt;60000,B233&gt;60025),VLOOKUP(B233,DER!$A$1:$E$10998,4,FALSE),VLOOKUP(B233,DER!$A$1:$H$9998,6,FALSE)*N233+VLOOKUP(B233,DER!$A$1:$H$9998,7,FALSE)*O233)+VLOOKUP(B233,DER!$A$1:$H$9998,8,FALSE),IF(C233="SINAPI",VLOOKUP(B233,SINAPI!$A$1:$E$10979,4,FALSE),IF(C233="IOPES",VLOOKUP(B233,IOPES!$A$1:$D$10903,4,FALSE),IF(C233="COMP",VLOOKUP(B233,COMP!$A$1:$D$10893,4,FALSE))))))</f>
        <v/>
      </c>
      <c r="K233" s="246" t="str">
        <f>IF(B233="","",IF(C233="DER-ES",IF(OR(B233&lt;60000,B233&gt;60025),DER!$D$2/100,0),IF(C233="SINAPI",SINAPI!$C$2/100,IF(C233="IOPES",IOPES!$A$2/100,IF(C233="COMP",COMP!$C$2/100,"Preencher BDI!")))))</f>
        <v/>
      </c>
      <c r="L233" s="247" t="str">
        <f t="shared" si="158"/>
        <v/>
      </c>
      <c r="M233" s="258"/>
      <c r="N233" s="249"/>
      <c r="O233" s="249"/>
      <c r="P233" s="250"/>
      <c r="Q233" s="247"/>
    </row>
    <row r="234" spans="1:17" s="219" customFormat="1" ht="25.5" x14ac:dyDescent="0.2">
      <c r="A234" s="240" t="s">
        <v>3783</v>
      </c>
      <c r="B234" s="241" t="s">
        <v>3195</v>
      </c>
      <c r="C234" s="177" t="s">
        <v>2924</v>
      </c>
      <c r="D234" s="216" t="str">
        <f>IF(B234="","",IF(C234="DER-ES",IF(OR(B234&lt;60000,B234&gt;60025),VLOOKUP(B234,DER!$A$1:$E$10998,2,FALSE),VLOOKUP(B234,DER!$A$1:$E$10998,2,FALSE)&amp;" (DMT="&amp;VLOOKUP(B234,DER!$A$1:$E$10998,4,FALSE)&amp;") (XP="&amp;ROUND((N234),2)&amp;"km; XR="&amp;ROUND((O234),2)&amp;"km)"),IF(C234="SINAPI",VLOOKUP(B234,SINAPI!$A$3:$D$10979,2,FALSE),IF(C234="IOPES",VLOOKUP(B234,IOPES!$A$3:$D$10903,2,FALSE),IF(C234="COMP",VLOOKUP(B234,COMP!$A$3:$D$10893,2,FALSE),"")))))</f>
        <v>Fornecimento e Instalação de Banco Concreto-madeira  (3,00x0,50m), tudo incluido conforme detalhes de projeto</v>
      </c>
      <c r="E234" s="177" t="str">
        <f>IF(B234="","",IF(C234="DER-ES",VLOOKUP(B234,DER!$A$1:$E$10998,3,FALSE),IF(C234="SINAPI",VLOOKUP(B234,SINAPI!$A$1:$D$10979,3,FALSE),IF(C234="IOPES",VLOOKUP(B234,IOPES!$A$1:$D$10903,3,FALSE),IF(C234="COMP",VLOOKUP(B234,COMP!$A$1:$D$10893,3,FALSE))))))</f>
        <v>und</v>
      </c>
      <c r="F234" s="242">
        <f>VLOOKUP(A234,'Memorial de Cálculo'!$A$9:$Q$11385,17,FALSE)</f>
        <v>12</v>
      </c>
      <c r="G234" s="243">
        <f t="shared" ref="G234:G237" si="172">ROUND(L234*(1+F$5),2)</f>
        <v>927.18</v>
      </c>
      <c r="H234" s="243">
        <f t="shared" ref="H234:H237" si="173">+TRUNC(F234*G234,2)</f>
        <v>11126.16</v>
      </c>
      <c r="I234" s="267"/>
      <c r="J234" s="245">
        <f>IF(B234="","",IF(C234="DER-ES",IF(OR(B234&lt;60000,B234&gt;60025),VLOOKUP(B234,DER!$A$1:$E$10998,4,FALSE),VLOOKUP(B234,DER!$A$1:$H$9998,6,FALSE)*N234+VLOOKUP(B234,DER!$A$1:$H$9998,7,FALSE)*O234)+VLOOKUP(B234,DER!$A$1:$H$9998,8,FALSE),IF(C234="SINAPI",VLOOKUP(B234,SINAPI!$A$1:$E$10979,4,FALSE),IF(C234="IOPES",VLOOKUP(B234,IOPES!$A$1:$D$10903,4,FALSE),IF(C234="COMP",VLOOKUP(B234,COMP!$A$1:$D$10893,4,FALSE))))))</f>
        <v>927.18</v>
      </c>
      <c r="K234" s="246">
        <f>IF(B234="","",IF(C234="DER-ES",IF(OR(B234&lt;60000,B234&gt;60025),DER!$D$2/100,0),IF(C234="SINAPI",SINAPI!$C$2/100,IF(C234="IOPES",IOPES!$A$2/100,IF(C234="COMP",COMP!$C$2/100,"Preencher BDI!")))))</f>
        <v>0.2712</v>
      </c>
      <c r="L234" s="247">
        <f t="shared" si="158"/>
        <v>729.37382001258652</v>
      </c>
      <c r="N234" s="249"/>
      <c r="O234" s="249"/>
      <c r="P234" s="250"/>
      <c r="Q234" s="247"/>
    </row>
    <row r="235" spans="1:17" s="219" customFormat="1" x14ac:dyDescent="0.2">
      <c r="A235" s="240" t="s">
        <v>3784</v>
      </c>
      <c r="B235" s="241" t="s">
        <v>3191</v>
      </c>
      <c r="C235" s="177" t="s">
        <v>2924</v>
      </c>
      <c r="D235" s="216" t="str">
        <f>IF(B235="","",IF(C235="DER-ES",IF(OR(B235&lt;60000,B235&gt;60025),VLOOKUP(B235,DER!$A$1:$E$10998,2,FALSE),VLOOKUP(B235,DER!$A$1:$E$10998,2,FALSE)&amp;" (DMT="&amp;VLOOKUP(B235,DER!$A$1:$E$10998,4,FALSE)&amp;") (XP="&amp;ROUND((N235),2)&amp;"km; XR="&amp;ROUND((O235),2)&amp;"km)"),IF(C235="SINAPI",VLOOKUP(B235,SINAPI!$A$3:$D$10979,2,FALSE),IF(C235="IOPES",VLOOKUP(B235,IOPES!$A$3:$D$10903,2,FALSE),IF(C235="COMP",VLOOKUP(B235,COMP!$A$3:$D$10893,2,FALSE),"")))))</f>
        <v>Fornecimento de Lixeira conforme detalhe de projeto</v>
      </c>
      <c r="E235" s="177" t="str">
        <f>IF(B235="","",IF(C235="DER-ES",VLOOKUP(B235,DER!$A$1:$E$10998,3,FALSE),IF(C235="SINAPI",VLOOKUP(B235,SINAPI!$A$1:$D$10979,3,FALSE),IF(C235="IOPES",VLOOKUP(B235,IOPES!$A$1:$D$10903,3,FALSE),IF(C235="COMP",VLOOKUP(B235,COMP!$A$1:$D$10893,3,FALSE))))))</f>
        <v>und</v>
      </c>
      <c r="F235" s="242">
        <f>VLOOKUP(A235,'Memorial de Cálculo'!$A$9:$Q$11385,17,FALSE)</f>
        <v>5</v>
      </c>
      <c r="G235" s="243">
        <f t="shared" si="172"/>
        <v>266.8</v>
      </c>
      <c r="H235" s="243">
        <f t="shared" si="173"/>
        <v>1334</v>
      </c>
      <c r="I235" s="267"/>
      <c r="J235" s="245">
        <f>IF(B235="","",IF(C235="DER-ES",IF(OR(B235&lt;60000,B235&gt;60025),VLOOKUP(B235,DER!$A$1:$E$10998,4,FALSE),VLOOKUP(B235,DER!$A$1:$H$9998,6,FALSE)*N235+VLOOKUP(B235,DER!$A$1:$H$9998,7,FALSE)*O235)+VLOOKUP(B235,DER!$A$1:$H$9998,8,FALSE),IF(C235="SINAPI",VLOOKUP(B235,SINAPI!$A$1:$E$10979,4,FALSE),IF(C235="IOPES",VLOOKUP(B235,IOPES!$A$1:$D$10903,4,FALSE),IF(C235="COMP",VLOOKUP(B235,COMP!$A$1:$D$10893,4,FALSE))))))</f>
        <v>266.8</v>
      </c>
      <c r="K235" s="246">
        <f>IF(B235="","",IF(C235="DER-ES",IF(OR(B235&lt;60000,B235&gt;60025),DER!$D$2/100,0),IF(C235="SINAPI",SINAPI!$C$2/100,IF(C235="IOPES",IOPES!$A$2/100,IF(C235="COMP",COMP!$C$2/100,"Preencher BDI!")))))</f>
        <v>0.2712</v>
      </c>
      <c r="L235" s="247">
        <f t="shared" si="158"/>
        <v>209.88042794210199</v>
      </c>
      <c r="N235" s="249"/>
      <c r="O235" s="249"/>
      <c r="P235" s="250"/>
      <c r="Q235" s="247"/>
    </row>
    <row r="236" spans="1:17" s="219" customFormat="1" ht="25.5" x14ac:dyDescent="0.2">
      <c r="A236" s="240" t="s">
        <v>3785</v>
      </c>
      <c r="B236" s="251">
        <v>200573</v>
      </c>
      <c r="C236" s="177" t="s">
        <v>3200</v>
      </c>
      <c r="D236" s="216" t="str">
        <f>IF(B236="","",IF(C236="DER-ES",IF(OR(B236&lt;60000,B236&gt;60025),VLOOKUP(B236,DER!$A$1:$E$10998,2,FALSE),VLOOKUP(B236,DER!$A$1:$E$10998,2,FALSE)&amp;" (DMT="&amp;VLOOKUP(B236,DER!$A$1:$E$10998,4,FALSE)&amp;") (XP="&amp;ROUND((N236),2)&amp;"km; XR="&amp;ROUND((O236),2)&amp;"km)"),IF(C236="SINAPI",VLOOKUP(B236,SINAPI!$A$3:$D$10979,2,FALSE),IF(C236="IOPES",VLOOKUP(B236,IOPES!$A$3:$D$10903,2,FALSE),IF(C236="COMP",VLOOKUP(B236,COMP!$A$3:$D$10893,2,FALSE),"")))))</f>
        <v>Bicicletário em tubo de ferro galvanizado 1" e ferro liso 1/2", inclusive pintura, conforme projeto padrão SEDU</v>
      </c>
      <c r="E236" s="177" t="str">
        <f>IF(B236="","",IF(C236="DER-ES",VLOOKUP(B236,DER!$A$1:$E$10998,3,FALSE),IF(C236="SINAPI",VLOOKUP(B236,SINAPI!$A$1:$D$10979,3,FALSE),IF(C236="IOPES",VLOOKUP(B236,IOPES!$A$1:$D$10903,3,FALSE),IF(C236="COMP",VLOOKUP(B236,COMP!$A$1:$D$10893,3,FALSE))))))</f>
        <v>m</v>
      </c>
      <c r="F236" s="242">
        <f>VLOOKUP(A236,'Memorial de Cálculo'!$A$9:$Q$11385,17,FALSE)</f>
        <v>1</v>
      </c>
      <c r="G236" s="243">
        <f t="shared" si="172"/>
        <v>149.21</v>
      </c>
      <c r="H236" s="243">
        <f t="shared" si="173"/>
        <v>149.21</v>
      </c>
      <c r="I236" s="211"/>
      <c r="J236" s="245">
        <f>IF(B236="","",IF(C236="DER-ES",IF(OR(B236&lt;60000,B236&gt;60025),VLOOKUP(B236,DER!$A$1:$E$10998,4,FALSE),VLOOKUP(B236,DER!$A$1:$H$9998,6,FALSE)*N236+VLOOKUP(B236,DER!$A$1:$H$9998,7,FALSE)*O236)+VLOOKUP(B236,DER!$A$1:$H$9998,8,FALSE),IF(C236="SINAPI",VLOOKUP(B236,SINAPI!$A$1:$E$10979,4,FALSE),IF(C236="IOPES",VLOOKUP(B236,IOPES!$A$1:$D$10903,4,FALSE),IF(C236="COMP",VLOOKUP(B236,COMP!$A$1:$D$10893,4,FALSE))))))</f>
        <v>153.65</v>
      </c>
      <c r="K236" s="246">
        <f>IF(B236="","",IF(C236="DER-ES",IF(OR(B236&lt;60000,B236&gt;60025),DER!$D$2/100,0),IF(C236="SINAPI",SINAPI!$C$2/100,IF(C236="IOPES",IOPES!$A$2/100,IF(C236="COMP",COMP!$C$2/100,"Preencher BDI!")))))</f>
        <v>0.309</v>
      </c>
      <c r="L236" s="247">
        <f t="shared" ref="L236" si="174">IF(J236="","",(J236/(1+K236)))</f>
        <v>117.37967914438504</v>
      </c>
      <c r="N236" s="249"/>
      <c r="O236" s="249"/>
      <c r="P236" s="250"/>
      <c r="Q236" s="247"/>
    </row>
    <row r="237" spans="1:17" s="219" customFormat="1" ht="25.5" x14ac:dyDescent="0.2">
      <c r="A237" s="240" t="s">
        <v>3786</v>
      </c>
      <c r="B237" s="241" t="s">
        <v>3669</v>
      </c>
      <c r="C237" s="177" t="s">
        <v>2924</v>
      </c>
      <c r="D237" s="216" t="str">
        <f>IF(B237="","",IF(C237="DER-ES",IF(OR(B237&lt;60000,B237&gt;60025),VLOOKUP(B237,DER!$A$1:$E$10998,2,FALSE),VLOOKUP(B237,DER!$A$1:$E$10998,2,FALSE)&amp;" (DMT="&amp;VLOOKUP(B237,DER!$A$1:$E$10998,4,FALSE)&amp;") (XP="&amp;ROUND((N237),2)&amp;"km; XR="&amp;ROUND((O237),2)&amp;"km)"),IF(C237="SINAPI",VLOOKUP(B237,SINAPI!$A$3:$D$10979,2,FALSE),IF(C237="IOPES",VLOOKUP(B237,IOPES!$A$3:$D$10903,2,FALSE),IF(C237="COMP",VLOOKUP(B237,COMP!$A$3:$D$10893,2,FALSE),"")))))</f>
        <v>Fornecimento e Instalação de Pergolado conforme detalhe de projeto, inclusive pintura em verniz três demãos e base de concreto armado</v>
      </c>
      <c r="E237" s="177" t="str">
        <f>IF(B237="","",IF(C237="DER-ES",VLOOKUP(B237,DER!$A$1:$E$10998,3,FALSE),IF(C237="SINAPI",VLOOKUP(B237,SINAPI!$A$1:$D$10979,3,FALSE),IF(C237="IOPES",VLOOKUP(B237,IOPES!$A$1:$D$10903,3,FALSE),IF(C237="COMP",VLOOKUP(B237,COMP!$A$1:$D$10893,3,FALSE))))))</f>
        <v>und</v>
      </c>
      <c r="F237" s="242">
        <f>VLOOKUP(A237,'Memorial de Cálculo'!$A$9:$Q$11385,17,FALSE)</f>
        <v>2</v>
      </c>
      <c r="G237" s="243">
        <f t="shared" si="172"/>
        <v>3850.1</v>
      </c>
      <c r="H237" s="243">
        <f t="shared" si="173"/>
        <v>7700.2</v>
      </c>
      <c r="I237" s="267"/>
      <c r="J237" s="245">
        <f>IF(B237="","",IF(C237="DER-ES",IF(OR(B237&lt;60000,B237&gt;60025),VLOOKUP(B237,DER!$A$1:$E$10998,4,FALSE),VLOOKUP(B237,DER!$A$1:$H$9998,6,FALSE)*N237+VLOOKUP(B237,DER!$A$1:$H$9998,7,FALSE)*O237)+VLOOKUP(B237,DER!$A$1:$H$9998,8,FALSE),IF(C237="SINAPI",VLOOKUP(B237,SINAPI!$A$1:$E$10979,4,FALSE),IF(C237="IOPES",VLOOKUP(B237,IOPES!$A$1:$D$10903,4,FALSE),IF(C237="COMP",VLOOKUP(B237,COMP!$A$1:$D$10893,4,FALSE))))))</f>
        <v>3850.1</v>
      </c>
      <c r="K237" s="246">
        <f>IF(B237="","",IF(C237="DER-ES",IF(OR(B237&lt;60000,B237&gt;60025),DER!$D$2/100,0),IF(C237="SINAPI",SINAPI!$C$2/100,IF(C237="IOPES",IOPES!$A$2/100,IF(C237="COMP",COMP!$C$2/100,"Preencher BDI!")))))</f>
        <v>0.2712</v>
      </c>
      <c r="L237" s="247">
        <f t="shared" si="158"/>
        <v>3028.7130270610451</v>
      </c>
      <c r="N237" s="249"/>
      <c r="O237" s="249"/>
      <c r="P237" s="250"/>
      <c r="Q237" s="247"/>
    </row>
    <row r="238" spans="1:17" s="219" customFormat="1" x14ac:dyDescent="0.2">
      <c r="A238" s="251"/>
      <c r="B238" s="259"/>
      <c r="C238" s="260"/>
      <c r="D238" s="261" t="str">
        <f>"SUB-TOTAL - "&amp;LEFT(A237,5)</f>
        <v>SUB-TOTAL - 04.03</v>
      </c>
      <c r="E238" s="260"/>
      <c r="F238" s="262"/>
      <c r="G238" s="243"/>
      <c r="H238" s="263">
        <f>SUM(H234:H237)</f>
        <v>20309.57</v>
      </c>
      <c r="I238" s="267"/>
      <c r="J238" s="245" t="str">
        <f>IF(B238="","",IF(C238="DER-ES",IF(OR(B238&lt;60000,B238&gt;60025),VLOOKUP(B238,DER!$A$1:$E$10998,4,FALSE),VLOOKUP(B238,DER!$A$1:$H$9998,6,FALSE)*N238+VLOOKUP(B238,DER!$A$1:$H$9998,7,FALSE)*O238)+VLOOKUP(B238,DER!$A$1:$H$9998,8,FALSE),IF(C238="SINAPI",VLOOKUP(B238,SINAPI!$A$1:$E$10979,4,FALSE),IF(C238="IOPES",VLOOKUP(B238,IOPES!$A$1:$D$10903,4,FALSE),IF(C238="COMP",VLOOKUP(B238,COMP!$A$1:$D$10893,4,FALSE))))))</f>
        <v/>
      </c>
      <c r="K238" s="246" t="str">
        <f>IF(B238="","",IF(C238="DER-ES",IF(OR(B238&lt;60000,B238&gt;60025),DER!$D$2/100,0),IF(C238="SINAPI",SINAPI!$C$2/100,IF(C238="IOPES",IOPES!$A$2/100,IF(C238="COMP",COMP!$C$2/100,"Preencher BDI!")))))</f>
        <v/>
      </c>
      <c r="L238" s="247" t="str">
        <f t="shared" si="158"/>
        <v/>
      </c>
      <c r="M238" s="248"/>
      <c r="N238" s="249"/>
      <c r="O238" s="249"/>
      <c r="P238" s="250"/>
      <c r="Q238" s="247"/>
    </row>
    <row r="239" spans="1:17" s="219" customFormat="1" x14ac:dyDescent="0.2">
      <c r="A239" s="240"/>
      <c r="B239" s="264"/>
      <c r="C239" s="265"/>
      <c r="D239" s="266"/>
      <c r="E239" s="177"/>
      <c r="F239" s="242"/>
      <c r="G239" s="243"/>
      <c r="H239" s="243"/>
      <c r="I239" s="267"/>
      <c r="J239" s="245" t="str">
        <f>IF(B239="","",IF(C239="DER-ES",IF(OR(B239&lt;60000,B239&gt;60025),VLOOKUP(B239,DER!$A$1:$E$10998,4,FALSE),VLOOKUP(B239,DER!$A$1:$H$9998,6,FALSE)*N239+VLOOKUP(B239,DER!$A$1:$H$9998,7,FALSE)*O239)+VLOOKUP(B239,DER!$A$1:$H$9998,8,FALSE),IF(C239="SINAPI",VLOOKUP(B239,SINAPI!$A$1:$E$10979,4,FALSE),IF(C239="IOPES",VLOOKUP(B239,IOPES!$A$1:$D$10903,4,FALSE),IF(C239="COMP",VLOOKUP(B239,COMP!$A$1:$D$10893,4,FALSE))))))</f>
        <v/>
      </c>
      <c r="K239" s="246" t="str">
        <f>IF(B239="","",IF(C239="DER-ES",IF(OR(B239&lt;60000,B239&gt;60025),DER!$D$2/100,0),IF(C239="SINAPI",SINAPI!$C$2/100,IF(C239="IOPES",IOPES!$A$2/100,IF(C239="COMP",COMP!$C$2/100,"Preencher BDI!")))))</f>
        <v/>
      </c>
      <c r="L239" s="247" t="str">
        <f t="shared" si="158"/>
        <v/>
      </c>
      <c r="M239" s="248"/>
      <c r="N239" s="249"/>
      <c r="O239" s="249"/>
      <c r="P239" s="250"/>
      <c r="Q239" s="247"/>
    </row>
    <row r="240" spans="1:17" s="219" customFormat="1" x14ac:dyDescent="0.2">
      <c r="A240" s="287" t="s">
        <v>2952</v>
      </c>
      <c r="B240" s="287"/>
      <c r="C240" s="288"/>
      <c r="D240" s="289" t="s">
        <v>66</v>
      </c>
      <c r="E240" s="288"/>
      <c r="F240" s="290"/>
      <c r="G240" s="291"/>
      <c r="H240" s="291"/>
      <c r="I240" s="267"/>
      <c r="J240" s="245" t="str">
        <f>IF(B240="","",IF(C240="DER-ES",IF(OR(B240&lt;60000,B240&gt;60025),VLOOKUP(B240,DER!$A$1:$E$10998,4,FALSE),VLOOKUP(B240,DER!$A$1:$H$9998,6,FALSE)*N240+VLOOKUP(B240,DER!$A$1:$H$9998,7,FALSE)*O240)+VLOOKUP(B240,DER!$A$1:$H$9998,8,FALSE),IF(C240="SINAPI",VLOOKUP(B240,SINAPI!$A$1:$E$10979,4,FALSE),IF(C240="IOPES",VLOOKUP(B240,IOPES!$A$1:$D$10903,4,FALSE),IF(C240="COMP",VLOOKUP(B240,COMP!$A$1:$D$10893,4,FALSE))))))</f>
        <v/>
      </c>
      <c r="K240" s="246" t="str">
        <f>IF(B240="","",IF(C240="DER-ES",IF(OR(B240&lt;60000,B240&gt;60025),DER!$D$2/100,0),IF(C240="SINAPI",SINAPI!$C$2/100,IF(C240="IOPES",IOPES!$A$2/100,IF(C240="COMP",COMP!$C$2/100,"Preencher BDI!")))))</f>
        <v/>
      </c>
      <c r="L240" s="247" t="str">
        <f t="shared" si="158"/>
        <v/>
      </c>
      <c r="M240" s="258"/>
      <c r="N240" s="249"/>
      <c r="O240" s="249"/>
      <c r="P240" s="250"/>
      <c r="Q240" s="247"/>
    </row>
    <row r="241" spans="1:17" s="219" customFormat="1" x14ac:dyDescent="0.2">
      <c r="A241" s="240" t="s">
        <v>3787</v>
      </c>
      <c r="B241" s="177">
        <v>85180</v>
      </c>
      <c r="C241" s="177" t="s">
        <v>2886</v>
      </c>
      <c r="D241" s="216" t="str">
        <f>IF(B241="","",IF(C241="DER-ES",IF(OR(B241&lt;60000,B241&gt;60025),VLOOKUP(B241,DER!$A$1:$E$10998,2,FALSE),VLOOKUP(B241,DER!$A$1:$E$10998,2,FALSE)&amp;" (DMT="&amp;VLOOKUP(B241,DER!$A$1:$E$10998,4,FALSE)&amp;") (XP="&amp;ROUND((N241),2)&amp;"km; XR="&amp;ROUND((O241),2)&amp;"km)"),IF(C241="SINAPI",VLOOKUP(B241,SINAPI!$A$3:$D$10979,2,FALSE),IF(C241="IOPES",VLOOKUP(B241,IOPES!$A$3:$D$10903,2,FALSE),IF(C241="COMP",VLOOKUP(B241,COMP!$A$3:$D$10893,2,FALSE),"")))))</f>
        <v>PLANTIO DE GRAMA ESMERALDA EM ROLO</v>
      </c>
      <c r="E241" s="177" t="str">
        <f>IF(B241="","",IF(C241="DER-ES",VLOOKUP(B241,DER!$A$1:$E$10998,3,FALSE),IF(C241="SINAPI",VLOOKUP(B241,SINAPI!$A$1:$D$10979,3,FALSE),IF(C241="IOPES",VLOOKUP(B241,IOPES!$A$1:$D$10903,3,FALSE),IF(C241="COMP",VLOOKUP(B241,COMP!$A$1:$D$10893,3,FALSE))))))</f>
        <v>M2</v>
      </c>
      <c r="F241" s="242">
        <f>VLOOKUP(A241,'Memorial de Cálculo'!$A$9:$Q$11385,17,FALSE)</f>
        <v>321.55</v>
      </c>
      <c r="G241" s="243">
        <f t="shared" ref="G241:G242" si="175">ROUND(L241*(1+F$5),2)</f>
        <v>17.190000000000001</v>
      </c>
      <c r="H241" s="243">
        <f t="shared" ref="H241:H242" si="176">+TRUNC(F241*G241,2)</f>
        <v>5527.44</v>
      </c>
      <c r="I241" s="267"/>
      <c r="J241" s="245">
        <f>IF(B241="","",IF(C241="DER-ES",IF(OR(B241&lt;60000,B241&gt;60025),VLOOKUP(B241,DER!$A$1:$E$10998,4,FALSE),VLOOKUP(B241,DER!$A$1:$H$9998,6,FALSE)*N241+VLOOKUP(B241,DER!$A$1:$H$9998,7,FALSE)*O241)+VLOOKUP(B241,DER!$A$1:$H$9998,8,FALSE),IF(C241="SINAPI",VLOOKUP(B241,SINAPI!$A$1:$E$10979,4,FALSE),IF(C241="IOPES",VLOOKUP(B241,IOPES!$A$1:$D$10903,4,FALSE),IF(C241="COMP",VLOOKUP(B241,COMP!$A$1:$D$10893,4,FALSE))))))</f>
        <v>13.52</v>
      </c>
      <c r="K241" s="246">
        <f>IF(B241="","",IF(C241="DER-ES",IF(OR(B241&lt;60000,B241&gt;60025),DER!$D$2/100,0),IF(C241="SINAPI",SINAPI!$C$2/100,IF(C241="IOPES",IOPES!$A$2/100,IF(C241="COMP",COMP!$C$2/100,"Preencher BDI!")))))</f>
        <v>0</v>
      </c>
      <c r="L241" s="247">
        <f t="shared" si="158"/>
        <v>13.52</v>
      </c>
      <c r="N241" s="249"/>
      <c r="O241" s="249"/>
      <c r="P241" s="250"/>
      <c r="Q241" s="247"/>
    </row>
    <row r="242" spans="1:17" s="219" customFormat="1" x14ac:dyDescent="0.2">
      <c r="A242" s="240" t="s">
        <v>3788</v>
      </c>
      <c r="B242" s="343" t="s">
        <v>3199</v>
      </c>
      <c r="C242" s="177" t="s">
        <v>2924</v>
      </c>
      <c r="D242" s="216" t="str">
        <f>IF(B242="","",IF(C242="DER-ES",IF(OR(B242&lt;60000,B242&gt;60025),VLOOKUP(B242,DER!$A$1:$E$10998,2,FALSE),VLOOKUP(B242,DER!$A$1:$E$10998,2,FALSE)&amp;" (DMT="&amp;VLOOKUP(B242,DER!$A$1:$E$10998,4,FALSE)&amp;") (XP="&amp;ROUND((N242),2)&amp;"km; XR="&amp;ROUND((O242),2)&amp;"km)"),IF(C242="SINAPI",VLOOKUP(B242,SINAPI!$A$3:$D$10979,2,FALSE),IF(C242="IOPES",VLOOKUP(B242,IOPES!$A$3:$D$10903,2,FALSE),IF(C242="COMP",VLOOKUP(B242,COMP!$A$3:$D$10893,2,FALSE),"")))))</f>
        <v>Fornecimento e Plantio de SIBIPIRUNA (Caesalpinia peltophoroides)</v>
      </c>
      <c r="E242" s="177" t="str">
        <f>IF(B242="","",IF(C242="DER-ES",VLOOKUP(B242,DER!$A$1:$E$10998,3,FALSE),IF(C242="SINAPI",VLOOKUP(B242,SINAPI!$A$1:$D$10979,3,FALSE),IF(C242="IOPES",VLOOKUP(B242,IOPES!$A$1:$D$10903,3,FALSE),IF(C242="COMP",VLOOKUP(B242,COMP!$A$1:$D$10893,3,FALSE))))))</f>
        <v>und</v>
      </c>
      <c r="F242" s="242">
        <f>VLOOKUP(A242,'Memorial de Cálculo'!$A$9:$Q$11385,17,FALSE)</f>
        <v>22</v>
      </c>
      <c r="G242" s="243">
        <f t="shared" si="175"/>
        <v>99.28</v>
      </c>
      <c r="H242" s="243">
        <f t="shared" si="176"/>
        <v>2184.16</v>
      </c>
      <c r="I242" s="267"/>
      <c r="J242" s="245">
        <f>IF(B242="","",IF(C242="DER-ES",IF(OR(B242&lt;60000,B242&gt;60025),VLOOKUP(B242,DER!$A$1:$E$10998,4,FALSE),VLOOKUP(B242,DER!$A$1:$H$9998,6,FALSE)*N242+VLOOKUP(B242,DER!$A$1:$H$9998,7,FALSE)*O242)+VLOOKUP(B242,DER!$A$1:$H$9998,8,FALSE),IF(C242="SINAPI",VLOOKUP(B242,SINAPI!$A$1:$E$10979,4,FALSE),IF(C242="IOPES",VLOOKUP(B242,IOPES!$A$1:$D$10903,4,FALSE),IF(C242="COMP",VLOOKUP(B242,COMP!$A$1:$D$10893,4,FALSE))))))</f>
        <v>99.28</v>
      </c>
      <c r="K242" s="246">
        <f>IF(B242="","",IF(C242="DER-ES",IF(OR(B242&lt;60000,B242&gt;60025),DER!$D$2/100,0),IF(C242="SINAPI",SINAPI!$C$2/100,IF(C242="IOPES",IOPES!$A$2/100,IF(C242="COMP",COMP!$C$2/100,"Preencher BDI!")))))</f>
        <v>0.2712</v>
      </c>
      <c r="L242" s="247">
        <f t="shared" si="158"/>
        <v>78.099433606041543</v>
      </c>
      <c r="N242" s="249"/>
      <c r="O242" s="249"/>
      <c r="P242" s="250"/>
      <c r="Q242" s="247"/>
    </row>
    <row r="243" spans="1:17" s="219" customFormat="1" x14ac:dyDescent="0.2">
      <c r="A243" s="251"/>
      <c r="B243" s="259"/>
      <c r="C243" s="260"/>
      <c r="D243" s="261" t="str">
        <f>"SUB-TOTAL - "&amp;LEFT(A242,5)</f>
        <v>SUB-TOTAL - 04.04</v>
      </c>
      <c r="E243" s="260"/>
      <c r="F243" s="262"/>
      <c r="G243" s="243"/>
      <c r="H243" s="263">
        <f>SUM(H241:H242)</f>
        <v>7711.5999999999995</v>
      </c>
      <c r="I243" s="267"/>
      <c r="J243" s="245" t="str">
        <f>IF(B243="","",IF(C243="DER-ES",IF(OR(B243&lt;60000,B243&gt;60025),VLOOKUP(B243,DER!$A$1:$E$10998,4,FALSE),VLOOKUP(B243,DER!$A$1:$H$9998,6,FALSE)*N243+VLOOKUP(B243,DER!$A$1:$H$9998,7,FALSE)*O243)+VLOOKUP(B243,DER!$A$1:$H$9998,8,FALSE),IF(C243="SINAPI",VLOOKUP(B243,SINAPI!$A$1:$E$10979,4,FALSE),IF(C243="IOPES",VLOOKUP(B243,IOPES!$A$1:$D$10903,4,FALSE),IF(C243="COMP",VLOOKUP(B243,COMP!$A$1:$D$10893,4,FALSE))))))</f>
        <v/>
      </c>
      <c r="K243" s="246" t="str">
        <f>IF(B243="","",IF(C243="DER-ES",IF(OR(B243&lt;60000,B243&gt;60025),DER!$D$2/100,0),IF(C243="SINAPI",SINAPI!$C$2/100,IF(C243="IOPES",IOPES!$A$2/100,IF(C243="COMP",COMP!$C$2/100,"Preencher BDI!")))))</f>
        <v/>
      </c>
      <c r="L243" s="247" t="str">
        <f t="shared" si="158"/>
        <v/>
      </c>
      <c r="M243" s="248"/>
      <c r="N243" s="249"/>
      <c r="O243" s="249"/>
      <c r="P243" s="250"/>
      <c r="Q243" s="247"/>
    </row>
    <row r="244" spans="1:17" s="219" customFormat="1" x14ac:dyDescent="0.2">
      <c r="A244" s="240"/>
      <c r="B244" s="264"/>
      <c r="C244" s="265"/>
      <c r="D244" s="266"/>
      <c r="E244" s="177"/>
      <c r="F244" s="242"/>
      <c r="G244" s="243"/>
      <c r="H244" s="243"/>
      <c r="I244" s="267"/>
      <c r="J244" s="245" t="str">
        <f>IF(B244="","",IF(C244="DER-ES",IF(OR(B244&lt;60000,B244&gt;60025),VLOOKUP(B244,DER!$A$1:$E$10998,4,FALSE),VLOOKUP(B244,DER!$A$1:$H$9998,6,FALSE)*N244+VLOOKUP(B244,DER!$A$1:$H$9998,7,FALSE)*O244)+VLOOKUP(B244,DER!$A$1:$H$9998,8,FALSE),IF(C244="SINAPI",VLOOKUP(B244,SINAPI!$A$1:$E$10979,4,FALSE),IF(C244="IOPES",VLOOKUP(B244,IOPES!$A$1:$D$10903,4,FALSE),IF(C244="COMP",VLOOKUP(B244,COMP!$A$1:$D$10893,4,FALSE))))))</f>
        <v/>
      </c>
      <c r="K244" s="246" t="str">
        <f>IF(B244="","",IF(C244="DER-ES",IF(OR(B244&lt;60000,B244&gt;60025),DER!$D$2/100,0),IF(C244="SINAPI",SINAPI!$C$2/100,IF(C244="IOPES",IOPES!$A$2/100,IF(C244="COMP",COMP!$C$2/100,"Preencher BDI!")))))</f>
        <v/>
      </c>
      <c r="L244" s="247" t="str">
        <f t="shared" si="158"/>
        <v/>
      </c>
      <c r="M244" s="248"/>
      <c r="N244" s="249"/>
      <c r="O244" s="249"/>
      <c r="P244" s="250"/>
      <c r="Q244" s="247"/>
    </row>
    <row r="245" spans="1:17" s="219" customFormat="1" x14ac:dyDescent="0.2">
      <c r="A245" s="287" t="s">
        <v>3789</v>
      </c>
      <c r="B245" s="287"/>
      <c r="C245" s="288"/>
      <c r="D245" s="289" t="s">
        <v>18075</v>
      </c>
      <c r="E245" s="288"/>
      <c r="F245" s="290"/>
      <c r="G245" s="291"/>
      <c r="H245" s="291"/>
      <c r="I245" s="267"/>
      <c r="J245" s="245" t="str">
        <f>IF(B245="","",IF(C245="DER-ES",IF(OR(B245&lt;60000,B245&gt;60025),VLOOKUP(B245,DER!$A$1:$E$10998,4,FALSE),VLOOKUP(B245,DER!$A$1:$H$9998,6,FALSE)*N245+VLOOKUP(B245,DER!$A$1:$H$9998,7,FALSE)*O245)+VLOOKUP(B245,DER!$A$1:$H$9998,8,FALSE),IF(C245="SINAPI",VLOOKUP(B245,SINAPI!$A$1:$E$10979,4,FALSE),IF(C245="IOPES",VLOOKUP(B245,IOPES!$A$1:$D$10903,4,FALSE),IF(C245="COMP",VLOOKUP(B245,COMP!$A$1:$D$10893,4,FALSE))))))</f>
        <v/>
      </c>
      <c r="K245" s="246" t="str">
        <f>IF(B245="","",IF(C245="DER-ES",IF(OR(B245&lt;60000,B245&gt;60025),DER!$D$2/100,0),IF(C245="SINAPI",SINAPI!$C$2/100,IF(C245="IOPES",IOPES!$A$2/100,IF(C245="COMP",COMP!$C$2/100,"Preencher BDI!")))))</f>
        <v/>
      </c>
      <c r="L245" s="247" t="str">
        <f t="shared" si="158"/>
        <v/>
      </c>
      <c r="M245" s="258"/>
      <c r="N245" s="249"/>
      <c r="O245" s="249"/>
      <c r="P245" s="250"/>
      <c r="Q245" s="247"/>
    </row>
    <row r="246" spans="1:17" s="219" customFormat="1" ht="38.25" x14ac:dyDescent="0.2">
      <c r="A246" s="240" t="s">
        <v>3790</v>
      </c>
      <c r="B246" s="251">
        <v>141102</v>
      </c>
      <c r="C246" s="177" t="s">
        <v>3200</v>
      </c>
      <c r="D246" s="216" t="str">
        <f>IF(B246="","",IF(C246="DER-ES",IF(OR(B246&lt;60000,B246&gt;60025),VLOOKUP(B246,DER!$A$1:$E$10998,2,FALSE),VLOOKUP(B246,DER!$A$1:$E$10998,2,FALSE)&amp;" (DMT="&amp;VLOOKUP(B246,DER!$A$1:$E$10998,4,FALSE)&amp;") (XP="&amp;ROUND((N246),2)&amp;"km; XR="&amp;ROUND((O246),2)&amp;"km)"),IF(C246="SINAPI",VLOOKUP(B246,SINAPI!$A$3:$D$10979,2,FALSE),IF(C246="IOPES",VLOOKUP(B246,IOPES!$A$3:$D$10903,2,FALSE),IF(C246="COMP",VLOOKUP(B246,COMP!$A$3:$D$10893,2,FALSE),"")))))</f>
        <v>Caixa de areia de alvenaria de blocos de concreto 9x19x39cm, dim. 60x60cm e Hmáx=1m, c/ tampa em concreto esp. 5cm, lastro concreto esp. 10cm, revestida intern. c/ chapisco e reboco impermeabilizante, incl. escavação e reaterro</v>
      </c>
      <c r="E246" s="177" t="str">
        <f>IF(B246="","",IF(C246="DER-ES",VLOOKUP(B246,DER!$A$1:$E$10998,3,FALSE),IF(C246="SINAPI",VLOOKUP(B246,SINAPI!$A$1:$D$10979,3,FALSE),IF(C246="IOPES",VLOOKUP(B246,IOPES!$A$1:$D$10903,3,FALSE),IF(C246="COMP",VLOOKUP(B246,COMP!$A$1:$D$10893,3,FALSE))))))</f>
        <v>und</v>
      </c>
      <c r="F246" s="242">
        <f>VLOOKUP(A246,'Memorial de Cálculo'!$A$9:$Q$11385,17,FALSE)</f>
        <v>2</v>
      </c>
      <c r="G246" s="243">
        <f t="shared" ref="G246:G248" si="177">ROUND(L246*(1+F$5),2)</f>
        <v>435.3</v>
      </c>
      <c r="H246" s="243">
        <f t="shared" ref="H246:H248" si="178">+TRUNC(F246*G246,2)</f>
        <v>870.6</v>
      </c>
      <c r="I246" s="211"/>
      <c r="J246" s="245">
        <f>IF(B246="","",IF(C246="DER-ES",IF(OR(B246&lt;60000,B246&gt;60025),VLOOKUP(B246,DER!$A$1:$E$10998,4,FALSE),VLOOKUP(B246,DER!$A$1:$H$9998,6,FALSE)*N246+VLOOKUP(B246,DER!$A$1:$H$9998,7,FALSE)*O246)+VLOOKUP(B246,DER!$A$1:$H$9998,8,FALSE),IF(C246="SINAPI",VLOOKUP(B246,SINAPI!$A$1:$E$10979,4,FALSE),IF(C246="IOPES",VLOOKUP(B246,IOPES!$A$1:$D$10903,4,FALSE),IF(C246="COMP",VLOOKUP(B246,COMP!$A$1:$D$10893,4,FALSE))))))</f>
        <v>448.24</v>
      </c>
      <c r="K246" s="246">
        <f>IF(B246="","",IF(C246="DER-ES",IF(OR(B246&lt;60000,B246&gt;60025),DER!$D$2/100,0),IF(C246="SINAPI",SINAPI!$C$2/100,IF(C246="IOPES",IOPES!$A$2/100,IF(C246="COMP",COMP!$C$2/100,"Preencher BDI!")))))</f>
        <v>0.309</v>
      </c>
      <c r="L246" s="247">
        <f t="shared" si="158"/>
        <v>342.42933537051186</v>
      </c>
      <c r="N246" s="249"/>
      <c r="O246" s="249"/>
      <c r="P246" s="250"/>
      <c r="Q246" s="247"/>
    </row>
    <row r="247" spans="1:17" s="219" customFormat="1" x14ac:dyDescent="0.2">
      <c r="A247" s="240" t="s">
        <v>3791</v>
      </c>
      <c r="B247" s="251">
        <v>83668</v>
      </c>
      <c r="C247" s="177" t="s">
        <v>2886</v>
      </c>
      <c r="D247" s="216" t="str">
        <f>IF(B247="","",IF(C247="DER-ES",IF(OR(B247&lt;60000,B247&gt;60025),VLOOKUP(B247,DER!$A$1:$E$10998,2,FALSE),VLOOKUP(B247,DER!$A$1:$E$10998,2,FALSE)&amp;" (DMT="&amp;VLOOKUP(B247,DER!$A$1:$E$10998,4,FALSE)&amp;") (XP="&amp;ROUND((N247),2)&amp;"km; XR="&amp;ROUND((O247),2)&amp;"km)"),IF(C247="SINAPI",VLOOKUP(B247,SINAPI!$A$3:$D$10979,2,FALSE),IF(C247="IOPES",VLOOKUP(B247,IOPES!$A$3:$D$10903,2,FALSE),IF(C247="COMP",VLOOKUP(B247,COMP!$A$3:$D$10893,2,FALSE),"")))))</f>
        <v>CAMADA DRENANTE COM BRITA NUM 2</v>
      </c>
      <c r="E247" s="177" t="str">
        <f>IF(B247="","",IF(C247="DER-ES",VLOOKUP(B247,DER!$A$1:$E$10998,3,FALSE),IF(C247="SINAPI",VLOOKUP(B247,SINAPI!$A$1:$D$10979,3,FALSE),IF(C247="IOPES",VLOOKUP(B247,IOPES!$A$1:$D$10903,3,FALSE),IF(C247="COMP",VLOOKUP(B247,COMP!$A$1:$D$10893,3,FALSE))))))</f>
        <v>M3</v>
      </c>
      <c r="F247" s="242">
        <f>VLOOKUP(A247,'Memorial de Cálculo'!$A$9:$Q$11385,17,FALSE)</f>
        <v>80</v>
      </c>
      <c r="G247" s="243">
        <f t="shared" si="177"/>
        <v>128.04</v>
      </c>
      <c r="H247" s="243">
        <f t="shared" si="178"/>
        <v>10243.200000000001</v>
      </c>
      <c r="I247" s="267"/>
      <c r="J247" s="245">
        <f>IF(B247="","",IF(C247="DER-ES",IF(OR(B247&lt;60000,B247&gt;60025),VLOOKUP(B247,DER!$A$1:$E$10998,4,FALSE),VLOOKUP(B247,DER!$A$1:$H$9998,6,FALSE)*N247+VLOOKUP(B247,DER!$A$1:$H$9998,7,FALSE)*O247)+VLOOKUP(B247,DER!$A$1:$H$9998,8,FALSE),IF(C247="SINAPI",VLOOKUP(B247,SINAPI!$A$1:$E$10979,4,FALSE),IF(C247="IOPES",VLOOKUP(B247,IOPES!$A$1:$D$10903,4,FALSE),IF(C247="COMP",VLOOKUP(B247,COMP!$A$1:$D$10893,4,FALSE))))))</f>
        <v>100.72</v>
      </c>
      <c r="K247" s="246">
        <f>IF(B247="","",IF(C247="DER-ES",IF(OR(B247&lt;60000,B247&gt;60025),DER!$D$2/100,0),IF(C247="SINAPI",SINAPI!$C$2/100,IF(C247="IOPES",IOPES!$A$2/100,IF(C247="COMP",COMP!$C$2/100,"Preencher BDI!")))))</f>
        <v>0</v>
      </c>
      <c r="L247" s="247">
        <f t="shared" ref="L247:L248" si="179">IF(J247="","",(J247/(1+K247)))</f>
        <v>100.72</v>
      </c>
      <c r="N247" s="249"/>
      <c r="O247" s="249"/>
      <c r="P247" s="250"/>
      <c r="Q247" s="247"/>
    </row>
    <row r="248" spans="1:17" s="219" customFormat="1" x14ac:dyDescent="0.2">
      <c r="A248" s="240" t="s">
        <v>3792</v>
      </c>
      <c r="B248" s="251">
        <v>83356</v>
      </c>
      <c r="C248" s="177" t="s">
        <v>2886</v>
      </c>
      <c r="D248" s="216" t="str">
        <f>IF(B248="","",IF(C248="DER-ES",IF(OR(B248&lt;60000,B248&gt;60025),VLOOKUP(B248,DER!$A$1:$E$10998,2,FALSE),VLOOKUP(B248,DER!$A$1:$E$10998,2,FALSE)&amp;" (DMT="&amp;VLOOKUP(B248,DER!$A$1:$E$10998,4,FALSE)&amp;") (XP="&amp;ROUND((N248),2)&amp;"km; XR="&amp;ROUND((O248),2)&amp;"km)"),IF(C248="SINAPI",VLOOKUP(B248,SINAPI!$A$3:$D$10979,2,FALSE),IF(C248="IOPES",VLOOKUP(B248,IOPES!$A$3:$D$10903,2,FALSE),IF(C248="COMP",VLOOKUP(B248,COMP!$A$3:$D$10893,2,FALSE),"")))))</f>
        <v>TRANSPORTE COMERCIAL DE BRITA</v>
      </c>
      <c r="E248" s="177" t="str">
        <f>IF(B248="","",IF(C248="DER-ES",VLOOKUP(B248,DER!$A$1:$E$10998,3,FALSE),IF(C248="SINAPI",VLOOKUP(B248,SINAPI!$A$1:$D$10979,3,FALSE),IF(C248="IOPES",VLOOKUP(B248,IOPES!$A$1:$D$10903,3,FALSE),IF(C248="COMP",VLOOKUP(B248,COMP!$A$1:$D$10893,3,FALSE))))))</f>
        <v>M3XKM</v>
      </c>
      <c r="F248" s="242">
        <f>VLOOKUP(A248,'Memorial de Cálculo'!$A$9:$Q$11385,17,FALSE)</f>
        <v>568</v>
      </c>
      <c r="G248" s="243">
        <f t="shared" si="177"/>
        <v>0.9</v>
      </c>
      <c r="H248" s="243">
        <f t="shared" si="178"/>
        <v>511.2</v>
      </c>
      <c r="I248" s="267"/>
      <c r="J248" s="245">
        <f>IF(B248="","",IF(C248="DER-ES",IF(OR(B248&lt;60000,B248&gt;60025),VLOOKUP(B248,DER!$A$1:$E$10998,4,FALSE),VLOOKUP(B248,DER!$A$1:$H$9998,6,FALSE)*N248+VLOOKUP(B248,DER!$A$1:$H$9998,7,FALSE)*O248)+VLOOKUP(B248,DER!$A$1:$H$9998,8,FALSE),IF(C248="SINAPI",VLOOKUP(B248,SINAPI!$A$1:$E$10979,4,FALSE),IF(C248="IOPES",VLOOKUP(B248,IOPES!$A$1:$D$10903,4,FALSE),IF(C248="COMP",VLOOKUP(B248,COMP!$A$1:$D$10893,4,FALSE))))))</f>
        <v>0.71</v>
      </c>
      <c r="K248" s="246">
        <f>IF(B248="","",IF(C248="DER-ES",IF(OR(B248&lt;60000,B248&gt;60025),DER!$D$2/100,0),IF(C248="SINAPI",SINAPI!$C$2/100,IF(C248="IOPES",IOPES!$A$2/100,IF(C248="COMP",COMP!$C$2/100,"Preencher BDI!")))))</f>
        <v>0</v>
      </c>
      <c r="L248" s="247">
        <f t="shared" si="179"/>
        <v>0.71</v>
      </c>
      <c r="N248" s="249"/>
      <c r="O248" s="249"/>
      <c r="P248" s="250"/>
      <c r="Q248" s="247"/>
    </row>
    <row r="249" spans="1:17" s="219" customFormat="1" x14ac:dyDescent="0.2">
      <c r="A249" s="240" t="s">
        <v>3793</v>
      </c>
      <c r="B249" s="438">
        <v>83739</v>
      </c>
      <c r="C249" s="177" t="s">
        <v>2886</v>
      </c>
      <c r="D249" s="216" t="str">
        <f>IF(B249="","",IF(C249="DER-ES",IF(OR(B249&lt;60000,B249&gt;60025),VLOOKUP(B249,DER!$A$1:$E$10998,2,FALSE),VLOOKUP(B249,DER!$A$1:$E$10998,2,FALSE)&amp;" (DMT="&amp;VLOOKUP(B249,DER!$A$1:$E$10998,4,FALSE)&amp;") (XP="&amp;ROUND((N249),2)&amp;"km; XR="&amp;ROUND((O249),2)&amp;"km)"),IF(C249="SINAPI",VLOOKUP(B249,SINAPI!$A$3:$D$10979,2,FALSE),IF(C249="IOPES",VLOOKUP(B249,IOPES!$A$3:$D$10903,2,FALSE),IF(C249="COMP",VLOOKUP(B249,COMP!$A$3:$D$10893,2,FALSE),"")))))</f>
        <v>FORNECIMENTO/INSTALACAO DE MANTA BIDIM RT-10</v>
      </c>
      <c r="E249" s="177" t="str">
        <f>IF(B249="","",IF(C249="DER-ES",VLOOKUP(B249,DER!$A$1:$E$10998,3,FALSE),IF(C249="SINAPI",VLOOKUP(B249,SINAPI!$A$1:$D$10979,3,FALSE),IF(C249="IOPES",VLOOKUP(B249,IOPES!$A$1:$D$10903,3,FALSE),IF(C249="COMP",VLOOKUP(B249,COMP!$A$1:$D$10893,3,FALSE))))))</f>
        <v>M2</v>
      </c>
      <c r="F249" s="242">
        <f>VLOOKUP(A249,'Memorial de Cálculo'!$A$9:$Q$11385,17,FALSE)</f>
        <v>96</v>
      </c>
      <c r="G249" s="243">
        <f t="shared" ref="G249" si="180">ROUND(L249*(1+F$5),2)</f>
        <v>7.28</v>
      </c>
      <c r="H249" s="243">
        <f t="shared" ref="H249" si="181">+TRUNC(F249*G249,2)</f>
        <v>698.88</v>
      </c>
      <c r="I249" s="267"/>
      <c r="J249" s="245">
        <f>IF(B249="","",IF(C249="DER-ES",IF(OR(B249&lt;60000,B249&gt;60025),VLOOKUP(B249,DER!$A$1:$E$10998,4,FALSE),VLOOKUP(B249,DER!$A$1:$H$9998,6,FALSE)*N249+VLOOKUP(B249,DER!$A$1:$H$9998,7,FALSE)*O249)+VLOOKUP(B249,DER!$A$1:$H$9998,8,FALSE),IF(C249="SINAPI",VLOOKUP(B249,SINAPI!$A$1:$E$10979,4,FALSE),IF(C249="IOPES",VLOOKUP(B249,IOPES!$A$1:$D$10903,4,FALSE),IF(C249="COMP",VLOOKUP(B249,COMP!$A$1:$D$10893,4,FALSE))))))</f>
        <v>5.73</v>
      </c>
      <c r="K249" s="246">
        <f>IF(B249="","",IF(C249="DER-ES",IF(OR(B249&lt;60000,B249&gt;60025),DER!$D$2/100,0),IF(C249="SINAPI",SINAPI!$C$2/100,IF(C249="IOPES",IOPES!$A$2/100,IF(C249="COMP",COMP!$C$2/100,"Preencher BDI!")))))</f>
        <v>0</v>
      </c>
      <c r="L249" s="247">
        <f t="shared" ref="L249" si="182">IF(J249="","",(J249/(1+K249)))</f>
        <v>5.73</v>
      </c>
      <c r="N249" s="249"/>
      <c r="O249" s="249"/>
      <c r="P249" s="250"/>
      <c r="Q249" s="247"/>
    </row>
    <row r="250" spans="1:17" s="219" customFormat="1" x14ac:dyDescent="0.2">
      <c r="A250" s="240" t="s">
        <v>3794</v>
      </c>
      <c r="B250" s="241" t="s">
        <v>5230</v>
      </c>
      <c r="C250" s="177" t="s">
        <v>2886</v>
      </c>
      <c r="D250" s="216" t="str">
        <f>IF(B250="","",IF(C250="DER-ES",IF(OR(B250&lt;60000,B250&gt;60025),VLOOKUP(B250,DER!$A$1:$E$10998,2,FALSE),VLOOKUP(B250,DER!$A$1:$E$10998,2,FALSE)&amp;" (DMT="&amp;VLOOKUP(B250,DER!$A$1:$E$10998,4,FALSE)&amp;") (XP="&amp;ROUND((N250),2)&amp;"km; XR="&amp;ROUND((O250),2)&amp;"km)"),IF(C250="SINAPI",VLOOKUP(B250,SINAPI!$A$3:$D$10979,2,FALSE),IF(C250="IOPES",VLOOKUP(B250,IOPES!$A$3:$D$10903,2,FALSE),IF(C250="COMP",VLOOKUP(B250,COMP!$A$3:$D$10893,2,FALSE),"")))))</f>
        <v>EXECUCAO DE DRENO FRANCES COM BRITA NUM 2</v>
      </c>
      <c r="E250" s="177" t="str">
        <f>IF(B250="","",IF(C250="DER-ES",VLOOKUP(B250,DER!$A$1:$E$10998,3,FALSE),IF(C250="SINAPI",VLOOKUP(B250,SINAPI!$A$1:$D$10979,3,FALSE),IF(C250="IOPES",VLOOKUP(B250,IOPES!$A$1:$D$10903,3,FALSE),IF(C250="COMP",VLOOKUP(B250,COMP!$A$1:$D$10893,3,FALSE))))))</f>
        <v>M3</v>
      </c>
      <c r="F250" s="242">
        <f>VLOOKUP(A250,'Memorial de Cálculo'!$A$9:$Q$11385,17,FALSE)</f>
        <v>7.2</v>
      </c>
      <c r="G250" s="243">
        <f t="shared" ref="G250:G251" si="183">ROUND(L250*(1+F$5),2)</f>
        <v>124.16</v>
      </c>
      <c r="H250" s="243">
        <f t="shared" ref="H250:H251" si="184">+TRUNC(F250*G250,2)</f>
        <v>893.95</v>
      </c>
      <c r="I250" s="267"/>
      <c r="J250" s="245">
        <f>IF(B250="","",IF(C250="DER-ES",IF(OR(B250&lt;60000,B250&gt;60025),VLOOKUP(B250,DER!$A$1:$E$10998,4,FALSE),VLOOKUP(B250,DER!$A$1:$H$9998,6,FALSE)*N250+VLOOKUP(B250,DER!$A$1:$H$9998,7,FALSE)*O250)+VLOOKUP(B250,DER!$A$1:$H$9998,8,FALSE),IF(C250="SINAPI",VLOOKUP(B250,SINAPI!$A$1:$E$10979,4,FALSE),IF(C250="IOPES",VLOOKUP(B250,IOPES!$A$1:$D$10903,4,FALSE),IF(C250="COMP",VLOOKUP(B250,COMP!$A$1:$D$10893,4,FALSE))))))</f>
        <v>97.67</v>
      </c>
      <c r="K250" s="246">
        <f>IF(B250="","",IF(C250="DER-ES",IF(OR(B250&lt;60000,B250&gt;60025),DER!$D$2/100,0),IF(C250="SINAPI",SINAPI!$C$2/100,IF(C250="IOPES",IOPES!$A$2/100,IF(C250="COMP",COMP!$C$2/100,"Preencher BDI!")))))</f>
        <v>0</v>
      </c>
      <c r="L250" s="247">
        <f t="shared" ref="L250:L251" si="185">IF(J250="","",(J250/(1+K250)))</f>
        <v>97.67</v>
      </c>
      <c r="N250" s="249"/>
      <c r="O250" s="249"/>
      <c r="P250" s="250"/>
      <c r="Q250" s="247"/>
    </row>
    <row r="251" spans="1:17" s="219" customFormat="1" x14ac:dyDescent="0.2">
      <c r="A251" s="240" t="s">
        <v>3795</v>
      </c>
      <c r="B251" s="251">
        <v>72942</v>
      </c>
      <c r="C251" s="177" t="s">
        <v>2886</v>
      </c>
      <c r="D251" s="216" t="str">
        <f>IF(B251="","",IF(C251="DER-ES",IF(OR(B251&lt;60000,B251&gt;60025),VLOOKUP(B251,DER!$A$1:$E$10998,2,FALSE),VLOOKUP(B251,DER!$A$1:$E$10998,2,FALSE)&amp;" (DMT="&amp;VLOOKUP(B251,DER!$A$1:$E$10998,4,FALSE)&amp;") (XP="&amp;ROUND((N251),2)&amp;"km; XR="&amp;ROUND((O251),2)&amp;"km)"),IF(C251="SINAPI",VLOOKUP(B251,SINAPI!$A$3:$D$10979,2,FALSE),IF(C251="IOPES",VLOOKUP(B251,IOPES!$A$3:$D$10903,2,FALSE),IF(C251="COMP",VLOOKUP(B251,COMP!$A$3:$D$10893,2,FALSE),"")))))</f>
        <v>PINTURA DE LIGACAO COM EMULSAO RR-1C</v>
      </c>
      <c r="E251" s="177" t="str">
        <f>IF(B251="","",IF(C251="DER-ES",VLOOKUP(B251,DER!$A$1:$E$10998,3,FALSE),IF(C251="SINAPI",VLOOKUP(B251,SINAPI!$A$1:$D$10979,3,FALSE),IF(C251="IOPES",VLOOKUP(B251,IOPES!$A$1:$D$10903,3,FALSE),IF(C251="COMP",VLOOKUP(B251,COMP!$A$1:$D$10893,3,FALSE))))))</f>
        <v>M2</v>
      </c>
      <c r="F251" s="242">
        <f>VLOOKUP(A251,'Memorial de Cálculo'!$A$9:$Q$11385,17,FALSE)</f>
        <v>800</v>
      </c>
      <c r="G251" s="243">
        <f t="shared" si="183"/>
        <v>1.63</v>
      </c>
      <c r="H251" s="243">
        <f t="shared" si="184"/>
        <v>1304</v>
      </c>
      <c r="I251" s="267"/>
      <c r="J251" s="245">
        <f>IF(B251="","",IF(C251="DER-ES",IF(OR(B251&lt;60000,B251&gt;60025),VLOOKUP(B251,DER!$A$1:$E$10998,4,FALSE),VLOOKUP(B251,DER!$A$1:$H$9998,6,FALSE)*N251+VLOOKUP(B251,DER!$A$1:$H$9998,7,FALSE)*O251)+VLOOKUP(B251,DER!$A$1:$H$9998,8,FALSE),IF(C251="SINAPI",VLOOKUP(B251,SINAPI!$A$1:$E$10979,4,FALSE),IF(C251="IOPES",VLOOKUP(B251,IOPES!$A$1:$D$10903,4,FALSE),IF(C251="COMP",VLOOKUP(B251,COMP!$A$1:$D$10893,4,FALSE))))))</f>
        <v>1.28</v>
      </c>
      <c r="K251" s="246">
        <f>IF(B251="","",IF(C251="DER-ES",IF(OR(B251&lt;60000,B251&gt;60025),DER!$D$2/100,0),IF(C251="SINAPI",SINAPI!$C$2/100,IF(C251="IOPES",IOPES!$A$2/100,IF(C251="COMP",COMP!$C$2/100,"Preencher BDI!")))))</f>
        <v>0</v>
      </c>
      <c r="L251" s="247">
        <f t="shared" si="185"/>
        <v>1.28</v>
      </c>
      <c r="N251" s="249"/>
      <c r="O251" s="249"/>
      <c r="P251" s="250"/>
      <c r="Q251" s="247"/>
    </row>
    <row r="252" spans="1:17" s="219" customFormat="1" ht="25.5" x14ac:dyDescent="0.2">
      <c r="A252" s="240" t="s">
        <v>3796</v>
      </c>
      <c r="B252" s="329">
        <v>97914</v>
      </c>
      <c r="C252" s="177" t="s">
        <v>2886</v>
      </c>
      <c r="D252" s="216" t="str">
        <f>IF(B252="","",IF(C252="DER-ES",IF(OR(B252&lt;60000,B252&gt;60025),VLOOKUP(B252,DER!$A$1:$E$10998,2,FALSE),VLOOKUP(B252,DER!$A$1:$E$10998,2,FALSE)&amp;" (DMT="&amp;VLOOKUP(B252,DER!$A$1:$E$10998,4,FALSE)&amp;") (XP="&amp;ROUND((N252),2)&amp;"km; XR="&amp;ROUND((O252),2)&amp;"km)"),IF(C252="SINAPI",VLOOKUP(B252,SINAPI!$A$3:$D$10979,2,FALSE),IF(C252="IOPES",VLOOKUP(B252,IOPES!$A$3:$D$10903,2,FALSE),IF(C252="COMP",VLOOKUP(B252,COMP!$A$3:$D$10893,2,FALSE),"")))))</f>
        <v>TRANSPORTE COM CAMINHÃO BASCULANTE DE 6 M3, EM VIA URBANA PAVIMENTADA, DMT ATÉ 30 KM (UNIDADE: M3XKM). AF_01/2018</v>
      </c>
      <c r="E252" s="177" t="str">
        <f>IF(B252="","",IF(C252="DER-ES",VLOOKUP(B252,DER!$A$1:$E$10998,3,FALSE),IF(C252="SINAPI",VLOOKUP(B252,SINAPI!$A$1:$D$10979,3,FALSE),IF(C252="IOPES",VLOOKUP(B252,IOPES!$A$1:$D$10903,3,FALSE),IF(C252="COMP",VLOOKUP(B252,COMP!$A$1:$D$10893,3,FALSE))))))</f>
        <v>M3XKM</v>
      </c>
      <c r="F252" s="242">
        <f>VLOOKUP(A252,'Memorial de Cálculo'!$A$9:$Q$11385,17,FALSE)</f>
        <v>167.36</v>
      </c>
      <c r="G252" s="243">
        <f t="shared" ref="G252:G263" si="186">ROUND(L252*(1+F$5),2)</f>
        <v>1.81</v>
      </c>
      <c r="H252" s="243">
        <f t="shared" ref="H252:H263" si="187">+TRUNC(F252*G252,2)</f>
        <v>302.92</v>
      </c>
      <c r="I252" s="267"/>
      <c r="J252" s="245">
        <f>IF(B252="","",IF(C252="DER-ES",IF(OR(B252&lt;60000,B252&gt;60025),VLOOKUP(B252,DER!$A$1:$E$10998,4,FALSE),VLOOKUP(B252,DER!$A$1:$H$9998,6,FALSE)*N252+VLOOKUP(B252,DER!$A$1:$H$9998,7,FALSE)*O252)+VLOOKUP(B252,DER!$A$1:$H$9998,8,FALSE),IF(C252="SINAPI",VLOOKUP(B252,SINAPI!$A$1:$E$10979,4,FALSE),IF(C252="IOPES",VLOOKUP(B252,IOPES!$A$1:$D$10903,4,FALSE),IF(C252="COMP",VLOOKUP(B252,COMP!$A$1:$D$10893,4,FALSE))))))</f>
        <v>1.42</v>
      </c>
      <c r="K252" s="246">
        <f>IF(B252="","",IF(C252="DER-ES",IF(OR(B252&lt;60000,B252&gt;60025),DER!$D$2/100,0),IF(C252="SINAPI",SINAPI!$C$2/100,IF(C252="IOPES",IOPES!$A$2/100,IF(C252="COMP",COMP!$C$2/100,"Preencher BDI!")))))</f>
        <v>0</v>
      </c>
      <c r="L252" s="247">
        <f t="shared" ref="L252:L263" si="188">IF(J252="","",(J252/(1+K252)))</f>
        <v>1.42</v>
      </c>
      <c r="N252" s="249"/>
      <c r="O252" s="249"/>
      <c r="P252" s="250"/>
      <c r="Q252" s="247"/>
    </row>
    <row r="253" spans="1:17" s="219" customFormat="1" ht="38.25" x14ac:dyDescent="0.2">
      <c r="A253" s="240" t="s">
        <v>3797</v>
      </c>
      <c r="B253" s="241" t="s">
        <v>18058</v>
      </c>
      <c r="C253" s="177" t="s">
        <v>2924</v>
      </c>
      <c r="D253" s="216" t="str">
        <f>IF(B253="","",IF(C253="DER-ES",IF(OR(B253&lt;60000,B253&gt;60025),VLOOKUP(B253,DER!$A$1:$E$10998,2,FALSE),VLOOKUP(B253,DER!$A$1:$E$10998,2,FALSE)&amp;" (DMT="&amp;VLOOKUP(B253,DER!$A$1:$E$10998,4,FALSE)&amp;") (XP="&amp;ROUND((N253),2)&amp;"km; XR="&amp;ROUND((O253),2)&amp;"km)"),IF(C253="SINAPI",VLOOKUP(B253,SINAPI!$A$3:$D$10979,2,FALSE),IF(C253="IOPES",VLOOKUP(B253,IOPES!$A$3:$D$10903,2,FALSE),IF(C253="COMP",VLOOKUP(B253,COMP!$A$3:$D$10893,2,FALSE),"")))))</f>
        <v>Fornecimento e instalação com mão de obra especializada de grama sintética com fios de polietileno monofilada, base interna dupla, altura dos fios de 50mm, na cor verde com demarcações em faixas brancas, FIFA 2 estrelas</v>
      </c>
      <c r="E253" s="177" t="str">
        <f>IF(B253="","",IF(C253="DER-ES",VLOOKUP(B253,DER!$A$1:$E$10998,3,FALSE),IF(C253="SINAPI",VLOOKUP(B253,SINAPI!$A$1:$D$10979,3,FALSE),IF(C253="IOPES",VLOOKUP(B253,IOPES!$A$1:$D$10903,3,FALSE),IF(C253="COMP",VLOOKUP(B253,COMP!$A$1:$D$10893,3,FALSE))))))</f>
        <v>m²</v>
      </c>
      <c r="F253" s="242">
        <f>VLOOKUP(A253,'Memorial de Cálculo'!$A$9:$Q$11385,17,FALSE)</f>
        <v>800</v>
      </c>
      <c r="G253" s="243">
        <f t="shared" si="186"/>
        <v>93.43</v>
      </c>
      <c r="H253" s="243">
        <f t="shared" si="187"/>
        <v>74744</v>
      </c>
      <c r="I253" s="267"/>
      <c r="J253" s="245">
        <f>IF(B253="","",IF(C253="DER-ES",IF(OR(B253&lt;60000,B253&gt;60025),VLOOKUP(B253,DER!$A$1:$E$10998,4,FALSE),VLOOKUP(B253,DER!$A$1:$H$9998,6,FALSE)*N253+VLOOKUP(B253,DER!$A$1:$H$9998,7,FALSE)*O253)+VLOOKUP(B253,DER!$A$1:$H$9998,8,FALSE),IF(C253="SINAPI",VLOOKUP(B253,SINAPI!$A$1:$E$10979,4,FALSE),IF(C253="IOPES",VLOOKUP(B253,IOPES!$A$1:$D$10903,4,FALSE),IF(C253="COMP",VLOOKUP(B253,COMP!$A$1:$D$10893,4,FALSE))))))</f>
        <v>93.43</v>
      </c>
      <c r="K253" s="246">
        <f>IF(B253="","",IF(C253="DER-ES",IF(OR(B253&lt;60000,B253&gt;60025),DER!$D$2/100,0),IF(C253="SINAPI",SINAPI!$C$2/100,IF(C253="IOPES",IOPES!$A$2/100,IF(C253="COMP",COMP!$C$2/100,"Preencher BDI!")))))</f>
        <v>0.2712</v>
      </c>
      <c r="L253" s="247">
        <f t="shared" si="188"/>
        <v>73.497482693517952</v>
      </c>
      <c r="N253" s="249"/>
      <c r="O253" s="249"/>
      <c r="P253" s="250"/>
      <c r="Q253" s="247"/>
    </row>
    <row r="254" spans="1:17" s="219" customFormat="1" ht="51" x14ac:dyDescent="0.2">
      <c r="A254" s="240" t="s">
        <v>3798</v>
      </c>
      <c r="B254" s="251">
        <v>87503</v>
      </c>
      <c r="C254" s="177" t="s">
        <v>2886</v>
      </c>
      <c r="D254" s="216" t="str">
        <f>IF(B254="","",IF(C254="DER-ES",IF(OR(B254&lt;60000,B254&gt;60025),VLOOKUP(B254,DER!$A$1:$E$10998,2,FALSE),VLOOKUP(B254,DER!$A$1:$E$10998,2,FALSE)&amp;" (DMT="&amp;VLOOKUP(B254,DER!$A$1:$E$10998,4,FALSE)&amp;") (XP="&amp;ROUND((N254),2)&amp;"km; XR="&amp;ROUND((O254),2)&amp;"km)"),IF(C254="SINAPI",VLOOKUP(B254,SINAPI!$A$3:$D$10979,2,FALSE),IF(C254="IOPES",VLOOKUP(B254,IOPES!$A$3:$D$10903,2,FALSE),IF(C254="COMP",VLOOKUP(B254,COMP!$A$3:$D$10893,2,FALSE),"")))))</f>
        <v>ALVENARIA DE VEDAÇÃO DE BLOCOS CERÂMICOS FURADOS NA HORIZONTAL DE 9X19X19CM (ESPESSURA 9CM) DE PAREDES COM ÁREA LÍQUIDA MAIOR OU IGUAL A 6M² SEM VÃOS E ARGAMASSA DE ASSENTAMENTO COM PREPARO EM BETONEIRA. AF_06/2014</v>
      </c>
      <c r="E254" s="177" t="str">
        <f>IF(B254="","",IF(C254="DER-ES",VLOOKUP(B254,DER!$A$1:$E$10998,3,FALSE),IF(C254="SINAPI",VLOOKUP(B254,SINAPI!$A$1:$D$10979,3,FALSE),IF(C254="IOPES",VLOOKUP(B254,IOPES!$A$1:$D$10903,3,FALSE),IF(C254="COMP",VLOOKUP(B254,COMP!$A$1:$D$10893,3,FALSE))))))</f>
        <v>M2</v>
      </c>
      <c r="F254" s="242">
        <f>VLOOKUP(A254,'Memorial de Cálculo'!$A$9:$Q$11385,17,FALSE)</f>
        <v>71.52</v>
      </c>
      <c r="G254" s="243">
        <f t="shared" si="186"/>
        <v>67.84</v>
      </c>
      <c r="H254" s="243">
        <f t="shared" si="187"/>
        <v>4851.91</v>
      </c>
      <c r="I254" s="267"/>
      <c r="J254" s="245">
        <f>IF(B254="","",IF(C254="DER-ES",IF(OR(B254&lt;60000,B254&gt;60025),VLOOKUP(B254,DER!$A$1:$E$10998,4,FALSE),VLOOKUP(B254,DER!$A$1:$H$9998,6,FALSE)*N254+VLOOKUP(B254,DER!$A$1:$H$9998,7,FALSE)*O254)+VLOOKUP(B254,DER!$A$1:$H$9998,8,FALSE),IF(C254="SINAPI",VLOOKUP(B254,SINAPI!$A$1:$E$10979,4,FALSE),IF(C254="IOPES",VLOOKUP(B254,IOPES!$A$1:$D$10903,4,FALSE),IF(C254="COMP",VLOOKUP(B254,COMP!$A$1:$D$10893,4,FALSE))))))</f>
        <v>53.37</v>
      </c>
      <c r="K254" s="246">
        <f>IF(B254="","",IF(C254="DER-ES",IF(OR(B254&lt;60000,B254&gt;60025),DER!$D$2/100,0),IF(C254="SINAPI",SINAPI!$C$2/100,IF(C254="IOPES",IOPES!$A$2/100,IF(C254="COMP",COMP!$C$2/100,"Preencher BDI!")))))</f>
        <v>0</v>
      </c>
      <c r="L254" s="247">
        <f t="shared" si="188"/>
        <v>53.37</v>
      </c>
      <c r="N254" s="249"/>
      <c r="O254" s="249"/>
      <c r="P254" s="250"/>
      <c r="Q254" s="247"/>
    </row>
    <row r="255" spans="1:17" s="219" customFormat="1" ht="51" x14ac:dyDescent="0.2">
      <c r="A255" s="240" t="s">
        <v>3799</v>
      </c>
      <c r="B255" s="251">
        <v>87529</v>
      </c>
      <c r="C255" s="177" t="s">
        <v>2886</v>
      </c>
      <c r="D255" s="216" t="str">
        <f>IF(B255="","",IF(C255="DER-ES",IF(OR(B255&lt;60000,B255&gt;60025),VLOOKUP(B255,DER!$A$1:$E$10998,2,FALSE),VLOOKUP(B255,DER!$A$1:$E$10998,2,FALSE)&amp;" (DMT="&amp;VLOOKUP(B255,DER!$A$1:$E$10998,4,FALSE)&amp;") (XP="&amp;ROUND((N255),2)&amp;"km; XR="&amp;ROUND((O255),2)&amp;"km)"),IF(C255="SINAPI",VLOOKUP(B255,SINAPI!$A$3:$D$10979,2,FALSE),IF(C255="IOPES",VLOOKUP(B255,IOPES!$A$3:$D$10903,2,FALSE),IF(C255="COMP",VLOOKUP(B255,COMP!$A$3:$D$10893,2,FALSE),"")))))</f>
        <v>MASSA ÚNICA, PARA RECEBIMENTO DE PINTURA, EM ARGAMASSA TRAÇO 1:2:8, PREPARO MECÂNICO COM BETONEIRA 400L, APLICADA MANUALMENTE EM FACES INTERNAS DE PAREDES, ESPESSURA DE 20MM, COM EXECUÇÃO DE TALISCAS. AF_06/2014</v>
      </c>
      <c r="E255" s="177" t="str">
        <f>IF(B255="","",IF(C255="DER-ES",VLOOKUP(B255,DER!$A$1:$E$10998,3,FALSE),IF(C255="SINAPI",VLOOKUP(B255,SINAPI!$A$1:$D$10979,3,FALSE),IF(C255="IOPES",VLOOKUP(B255,IOPES!$A$1:$D$10903,3,FALSE),IF(C255="COMP",VLOOKUP(B255,COMP!$A$1:$D$10893,3,FALSE))))))</f>
        <v>M2</v>
      </c>
      <c r="F255" s="242">
        <f>VLOOKUP(A255,'Memorial de Cálculo'!$A$9:$Q$11385,17,FALSE)</f>
        <v>143.04</v>
      </c>
      <c r="G255" s="243">
        <f t="shared" si="186"/>
        <v>30.06</v>
      </c>
      <c r="H255" s="243">
        <f t="shared" si="187"/>
        <v>4299.78</v>
      </c>
      <c r="I255" s="267"/>
      <c r="J255" s="245">
        <f>IF(B255="","",IF(C255="DER-ES",IF(OR(B255&lt;60000,B255&gt;60025),VLOOKUP(B255,DER!$A$1:$E$10998,4,FALSE),VLOOKUP(B255,DER!$A$1:$H$9998,6,FALSE)*N255+VLOOKUP(B255,DER!$A$1:$H$9998,7,FALSE)*O255)+VLOOKUP(B255,DER!$A$1:$H$9998,8,FALSE),IF(C255="SINAPI",VLOOKUP(B255,SINAPI!$A$1:$E$10979,4,FALSE),IF(C255="IOPES",VLOOKUP(B255,IOPES!$A$1:$D$10903,4,FALSE),IF(C255="COMP",VLOOKUP(B255,COMP!$A$1:$D$10893,4,FALSE))))))</f>
        <v>23.65</v>
      </c>
      <c r="K255" s="246">
        <f>IF(B255="","",IF(C255="DER-ES",IF(OR(B255&lt;60000,B255&gt;60025),DER!$D$2/100,0),IF(C255="SINAPI",SINAPI!$C$2/100,IF(C255="IOPES",IOPES!$A$2/100,IF(C255="COMP",COMP!$C$2/100,"Preencher BDI!")))))</f>
        <v>0</v>
      </c>
      <c r="L255" s="247">
        <f t="shared" si="188"/>
        <v>23.65</v>
      </c>
      <c r="N255" s="249"/>
      <c r="O255" s="249"/>
      <c r="P255" s="250"/>
      <c r="Q255" s="247"/>
    </row>
    <row r="256" spans="1:17" s="219" customFormat="1" ht="25.5" x14ac:dyDescent="0.2">
      <c r="A256" s="240" t="s">
        <v>3800</v>
      </c>
      <c r="B256" s="251">
        <v>88489</v>
      </c>
      <c r="C256" s="177" t="s">
        <v>2886</v>
      </c>
      <c r="D256" s="216" t="str">
        <f>IF(B256="","",IF(C256="DER-ES",IF(OR(B256&lt;60000,B256&gt;60025),VLOOKUP(B256,DER!$A$1:$E$10998,2,FALSE),VLOOKUP(B256,DER!$A$1:$E$10998,2,FALSE)&amp;" (DMT="&amp;VLOOKUP(B256,DER!$A$1:$E$10998,4,FALSE)&amp;") (XP="&amp;ROUND((N256),2)&amp;"km; XR="&amp;ROUND((O256),2)&amp;"km)"),IF(C256="SINAPI",VLOOKUP(B256,SINAPI!$A$3:$D$10979,2,FALSE),IF(C256="IOPES",VLOOKUP(B256,IOPES!$A$3:$D$10903,2,FALSE),IF(C256="COMP",VLOOKUP(B256,COMP!$A$3:$D$10893,2,FALSE),"")))))</f>
        <v>APLICAÇÃO MANUAL DE PINTURA COM TINTA LÁTEX ACRÍLICA EM PAREDES, DUAS DEMÃOS. AF_06/2014</v>
      </c>
      <c r="E256" s="177" t="str">
        <f>IF(B256="","",IF(C256="DER-ES",VLOOKUP(B256,DER!$A$1:$E$10998,3,FALSE),IF(C256="SINAPI",VLOOKUP(B256,SINAPI!$A$1:$D$10979,3,FALSE),IF(C256="IOPES",VLOOKUP(B256,IOPES!$A$1:$D$10903,3,FALSE),IF(C256="COMP",VLOOKUP(B256,COMP!$A$1:$D$10893,3,FALSE))))))</f>
        <v>M2</v>
      </c>
      <c r="F256" s="242">
        <f>VLOOKUP(A256,'Memorial de Cálculo'!$A$9:$Q$11385,17,FALSE)</f>
        <v>143.04</v>
      </c>
      <c r="G256" s="243">
        <f t="shared" si="186"/>
        <v>12.92</v>
      </c>
      <c r="H256" s="243">
        <f t="shared" si="187"/>
        <v>1848.07</v>
      </c>
      <c r="I256" s="267"/>
      <c r="J256" s="245">
        <f>IF(B256="","",IF(C256="DER-ES",IF(OR(B256&lt;60000,B256&gt;60025),VLOOKUP(B256,DER!$A$1:$E$10998,4,FALSE),VLOOKUP(B256,DER!$A$1:$H$9998,6,FALSE)*N256+VLOOKUP(B256,DER!$A$1:$H$9998,7,FALSE)*O256)+VLOOKUP(B256,DER!$A$1:$H$9998,8,FALSE),IF(C256="SINAPI",VLOOKUP(B256,SINAPI!$A$1:$E$10979,4,FALSE),IF(C256="IOPES",VLOOKUP(B256,IOPES!$A$1:$D$10903,4,FALSE),IF(C256="COMP",VLOOKUP(B256,COMP!$A$1:$D$10893,4,FALSE))))))</f>
        <v>10.16</v>
      </c>
      <c r="K256" s="246">
        <f>IF(B256="","",IF(C256="DER-ES",IF(OR(B256&lt;60000,B256&gt;60025),DER!$D$2/100,0),IF(C256="SINAPI",SINAPI!$C$2/100,IF(C256="IOPES",IOPES!$A$2/100,IF(C256="COMP",COMP!$C$2/100,"Preencher BDI!")))))</f>
        <v>0</v>
      </c>
      <c r="L256" s="247">
        <f t="shared" si="188"/>
        <v>10.16</v>
      </c>
      <c r="N256" s="249"/>
      <c r="O256" s="249"/>
      <c r="P256" s="250"/>
      <c r="Q256" s="247"/>
    </row>
    <row r="257" spans="1:17" s="219" customFormat="1" ht="25.5" x14ac:dyDescent="0.2">
      <c r="A257" s="240" t="s">
        <v>3801</v>
      </c>
      <c r="B257" s="241" t="s">
        <v>3197</v>
      </c>
      <c r="C257" s="177" t="s">
        <v>2924</v>
      </c>
      <c r="D257" s="216" t="str">
        <f>IF(B257="","",IF(C257="DER-ES",IF(OR(B257&lt;60000,B257&gt;60025),VLOOKUP(B257,DER!$A$1:$E$10998,2,FALSE),VLOOKUP(B257,DER!$A$1:$E$10998,2,FALSE)&amp;" (DMT="&amp;VLOOKUP(B257,DER!$A$1:$E$10998,4,FALSE)&amp;") (XP="&amp;ROUND((N257),2)&amp;"km; XR="&amp;ROUND((O257),2)&amp;"km)"),IF(C257="SINAPI",VLOOKUP(B257,SINAPI!$A$3:$D$10979,2,FALSE),IF(C257="IOPES",VLOOKUP(B257,IOPES!$A$3:$D$10903,2,FALSE),IF(C257="COMP",VLOOKUP(B257,COMP!$A$3:$D$10893,2,FALSE),"")))))</f>
        <v>Fornecimento e instalação Chapim (peitoril) em granito cinza andorinha, espessura 2 cm, largura 20cm</v>
      </c>
      <c r="E257" s="177" t="str">
        <f>IF(B257="","",IF(C257="DER-ES",VLOOKUP(B257,DER!$A$1:$E$10998,3,FALSE),IF(C257="SINAPI",VLOOKUP(B257,SINAPI!$A$1:$D$10979,3,FALSE),IF(C257="IOPES",VLOOKUP(B257,IOPES!$A$1:$D$10903,3,FALSE),IF(C257="COMP",VLOOKUP(B257,COMP!$A$1:$D$10893,3,FALSE))))))</f>
        <v>m</v>
      </c>
      <c r="F257" s="242">
        <f>VLOOKUP(A257,'Memorial de Cálculo'!$A$9:$Q$11385,17,FALSE)</f>
        <v>119.2</v>
      </c>
      <c r="G257" s="243">
        <f t="shared" si="186"/>
        <v>99.9</v>
      </c>
      <c r="H257" s="243">
        <f t="shared" si="187"/>
        <v>11908.08</v>
      </c>
      <c r="I257" s="267"/>
      <c r="J257" s="245">
        <f>IF(B257="","",IF(C257="DER-ES",IF(OR(B257&lt;60000,B257&gt;60025),VLOOKUP(B257,DER!$A$1:$E$10998,4,FALSE),VLOOKUP(B257,DER!$A$1:$H$9998,6,FALSE)*N257+VLOOKUP(B257,DER!$A$1:$H$9998,7,FALSE)*O257)+VLOOKUP(B257,DER!$A$1:$H$9998,8,FALSE),IF(C257="SINAPI",VLOOKUP(B257,SINAPI!$A$1:$E$10979,4,FALSE),IF(C257="IOPES",VLOOKUP(B257,IOPES!$A$1:$D$10903,4,FALSE),IF(C257="COMP",VLOOKUP(B257,COMP!$A$1:$D$10893,4,FALSE))))))</f>
        <v>99.9</v>
      </c>
      <c r="K257" s="246">
        <f>IF(B257="","",IF(C257="DER-ES",IF(OR(B257&lt;60000,B257&gt;60025),DER!$D$2/100,0),IF(C257="SINAPI",SINAPI!$C$2/100,IF(C257="IOPES",IOPES!$A$2/100,IF(C257="COMP",COMP!$C$2/100,"Preencher BDI!")))))</f>
        <v>0.2712</v>
      </c>
      <c r="L257" s="247">
        <f t="shared" si="188"/>
        <v>78.587161736941482</v>
      </c>
      <c r="N257" s="249"/>
      <c r="O257" s="249"/>
      <c r="P257" s="250"/>
      <c r="Q257" s="247"/>
    </row>
    <row r="258" spans="1:17" s="219" customFormat="1" ht="51" x14ac:dyDescent="0.2">
      <c r="A258" s="240" t="s">
        <v>18053</v>
      </c>
      <c r="B258" s="241" t="s">
        <v>9879</v>
      </c>
      <c r="C258" s="177" t="s">
        <v>2886</v>
      </c>
      <c r="D258" s="216" t="str">
        <f>IF(B258="","",IF(C258="DER-ES",IF(OR(B258&lt;60000,B258&gt;60025),VLOOKUP(B258,DER!$A$1:$E$10998,2,FALSE),VLOOKUP(B258,DER!$A$1:$E$10998,2,FALSE)&amp;" (DMT="&amp;VLOOKUP(B258,DER!$A$1:$E$10998,4,FALSE)&amp;") (XP="&amp;ROUND((N258),2)&amp;"km; XR="&amp;ROUND((O258),2)&amp;"km)"),IF(C258="SINAPI",VLOOKUP(B258,SINAPI!$A$3:$D$10979,2,FALSE),IF(C258="IOPES",VLOOKUP(B258,IOPES!$A$3:$D$10903,2,FALSE),IF(C258="COMP",VLOOKUP(B258,COMP!$A$3:$D$10893,2,FALSE),"")))))</f>
        <v>ALAMBRADO PARA QUADRA POLIESPORTIVA, ESTRUTURADO POR TUBOS DE ACO GALVANIZADO, COM COSTURA, DIN 2440, DIAMETRO 2", COM TELA DE ARAME GALVANIZADO, FIO 14 BWG E MALHA QUADRADA 5X5CM</v>
      </c>
      <c r="E258" s="177" t="str">
        <f>IF(B258="","",IF(C258="DER-ES",VLOOKUP(B258,DER!$A$1:$E$10998,3,FALSE),IF(C258="SINAPI",VLOOKUP(B258,SINAPI!$A$1:$D$10979,3,FALSE),IF(C258="IOPES",VLOOKUP(B258,IOPES!$A$1:$D$10903,3,FALSE),IF(C258="COMP",VLOOKUP(B258,COMP!$A$1:$D$10893,3,FALSE))))))</f>
        <v>M2</v>
      </c>
      <c r="F258" s="242">
        <f>VLOOKUP(A258,'Memorial de Cálculo'!$A$9:$Q$11385,17,FALSE)</f>
        <v>526.79999999999995</v>
      </c>
      <c r="G258" s="243">
        <f t="shared" si="186"/>
        <v>138.78</v>
      </c>
      <c r="H258" s="243">
        <f t="shared" si="187"/>
        <v>73109.3</v>
      </c>
      <c r="I258" s="267"/>
      <c r="J258" s="245">
        <f>IF(B258="","",IF(C258="DER-ES",IF(OR(B258&lt;60000,B258&gt;60025),VLOOKUP(B258,DER!$A$1:$E$10998,4,FALSE),VLOOKUP(B258,DER!$A$1:$H$9998,6,FALSE)*N258+VLOOKUP(B258,DER!$A$1:$H$9998,7,FALSE)*O258)+VLOOKUP(B258,DER!$A$1:$H$9998,8,FALSE),IF(C258="SINAPI",VLOOKUP(B258,SINAPI!$A$1:$E$10979,4,FALSE),IF(C258="IOPES",VLOOKUP(B258,IOPES!$A$1:$D$10903,4,FALSE),IF(C258="COMP",VLOOKUP(B258,COMP!$A$1:$D$10893,4,FALSE))))))</f>
        <v>109.17</v>
      </c>
      <c r="K258" s="246">
        <f>IF(B258="","",IF(C258="DER-ES",IF(OR(B258&lt;60000,B258&gt;60025),DER!$D$2/100,0),IF(C258="SINAPI",SINAPI!$C$2/100,IF(C258="IOPES",IOPES!$A$2/100,IF(C258="COMP",COMP!$C$2/100,"Preencher BDI!")))))</f>
        <v>0</v>
      </c>
      <c r="L258" s="247">
        <f t="shared" si="188"/>
        <v>109.17</v>
      </c>
      <c r="N258" s="249"/>
      <c r="O258" s="249"/>
      <c r="P258" s="250"/>
      <c r="Q258" s="247"/>
    </row>
    <row r="259" spans="1:17" s="219" customFormat="1" ht="25.5" x14ac:dyDescent="0.2">
      <c r="A259" s="240" t="s">
        <v>18054</v>
      </c>
      <c r="B259" s="241" t="s">
        <v>3691</v>
      </c>
      <c r="C259" s="177" t="s">
        <v>2924</v>
      </c>
      <c r="D259" s="216" t="str">
        <f>IF(B259="","",IF(C259="DER-ES",IF(OR(B259&lt;60000,B259&gt;60025),VLOOKUP(B259,DER!$A$1:$E$10998,2,FALSE),VLOOKUP(B259,DER!$A$1:$E$10998,2,FALSE)&amp;" (DMT="&amp;VLOOKUP(B259,DER!$A$1:$E$10998,4,FALSE)&amp;") (XP="&amp;ROUND((N259),2)&amp;"km; XR="&amp;ROUND((O259),2)&amp;"km)"),IF(C259="SINAPI",VLOOKUP(B259,SINAPI!$A$3:$D$10979,2,FALSE),IF(C259="IOPES",VLOOKUP(B259,IOPES!$A$3:$D$10903,2,FALSE),IF(C259="COMP",VLOOKUP(B259,COMP!$A$3:$D$10893,2,FALSE),"")))))</f>
        <v>Portão de abrir em tela em arame galvanizado 12 malha 2" revestido em PVC e tubo de aço galvanizado, conforme detalhes de Projeto</v>
      </c>
      <c r="E259" s="177" t="str">
        <f>IF(B259="","",IF(C259="DER-ES",VLOOKUP(B259,DER!$A$1:$E$10998,3,FALSE),IF(C259="SINAPI",VLOOKUP(B259,SINAPI!$A$1:$D$10979,3,FALSE),IF(C259="IOPES",VLOOKUP(B259,IOPES!$A$1:$D$10903,3,FALSE),IF(C259="COMP",VLOOKUP(B259,COMP!$A$1:$D$10893,3,FALSE))))))</f>
        <v>m²</v>
      </c>
      <c r="F259" s="242">
        <f>VLOOKUP(A259,'Memorial de Cálculo'!$A$9:$Q$11385,17,FALSE)</f>
        <v>1.68</v>
      </c>
      <c r="G259" s="243">
        <f t="shared" ref="G259" si="189">ROUND(L259*(1+F$5),2)</f>
        <v>553.26</v>
      </c>
      <c r="H259" s="243">
        <f t="shared" ref="H259" si="190">+TRUNC(F259*G259,2)</f>
        <v>929.47</v>
      </c>
      <c r="I259" s="267"/>
      <c r="J259" s="245">
        <f>IF(B259="","",IF(C259="DER-ES",IF(OR(B259&lt;60000,B259&gt;60025),VLOOKUP(B259,DER!$A$1:$E$10998,4,FALSE),VLOOKUP(B259,DER!$A$1:$H$9998,6,FALSE)*N259+VLOOKUP(B259,DER!$A$1:$H$9998,7,FALSE)*O259)+VLOOKUP(B259,DER!$A$1:$H$9998,8,FALSE),IF(C259="SINAPI",VLOOKUP(B259,SINAPI!$A$1:$E$10979,4,FALSE),IF(C259="IOPES",VLOOKUP(B259,IOPES!$A$1:$D$10903,4,FALSE),IF(C259="COMP",VLOOKUP(B259,COMP!$A$1:$D$10893,4,FALSE))))))</f>
        <v>553.26</v>
      </c>
      <c r="K259" s="246">
        <f>IF(B259="","",IF(C259="DER-ES",IF(OR(B259&lt;60000,B259&gt;60025),DER!$D$2/100,0),IF(C259="SINAPI",SINAPI!$C$2/100,IF(C259="IOPES",IOPES!$A$2/100,IF(C259="COMP",COMP!$C$2/100,"Preencher BDI!")))))</f>
        <v>0.2712</v>
      </c>
      <c r="L259" s="247">
        <f t="shared" ref="L259" si="191">IF(J259="","",(J259/(1+K259)))</f>
        <v>435.22655758338578</v>
      </c>
      <c r="N259" s="249"/>
      <c r="O259" s="249"/>
      <c r="P259" s="250"/>
      <c r="Q259" s="247"/>
    </row>
    <row r="260" spans="1:17" s="219" customFormat="1" ht="25.5" x14ac:dyDescent="0.2">
      <c r="A260" s="240" t="s">
        <v>18055</v>
      </c>
      <c r="B260" s="241" t="s">
        <v>18059</v>
      </c>
      <c r="C260" s="177" t="s">
        <v>2924</v>
      </c>
      <c r="D260" s="216" t="str">
        <f>IF(B260="","",IF(C260="DER-ES",IF(OR(B260&lt;60000,B260&gt;60025),VLOOKUP(B260,DER!$A$1:$E$10998,2,FALSE),VLOOKUP(B260,DER!$A$1:$E$10998,2,FALSE)&amp;" (DMT="&amp;VLOOKUP(B260,DER!$A$1:$E$10998,4,FALSE)&amp;") (XP="&amp;ROUND((N260),2)&amp;"km; XR="&amp;ROUND((O260),2)&amp;"km)"),IF(C260="SINAPI",VLOOKUP(B260,SINAPI!$A$3:$D$10979,2,FALSE),IF(C260="IOPES",VLOOKUP(B260,IOPES!$A$3:$D$10903,2,FALSE),IF(C260="COMP",VLOOKUP(B260,COMP!$A$3:$D$10893,2,FALSE),"")))))</f>
        <v>Instalação de tela para fechamento lateral de campo conforme detalhe de projeto, incluindo tubo para fechamento</v>
      </c>
      <c r="E260" s="177" t="str">
        <f>IF(B260="","",IF(C260="DER-ES",VLOOKUP(B260,DER!$A$1:$E$10998,3,FALSE),IF(C260="SINAPI",VLOOKUP(B260,SINAPI!$A$1:$D$10979,3,FALSE),IF(C260="IOPES",VLOOKUP(B260,IOPES!$A$1:$D$10903,3,FALSE),IF(C260="COMP",VLOOKUP(B260,COMP!$A$1:$D$10893,3,FALSE))))))</f>
        <v>m²</v>
      </c>
      <c r="F260" s="242">
        <f>VLOOKUP(A260,'Memorial de Cálculo'!$A$9:$Q$11385,17,FALSE)</f>
        <v>240</v>
      </c>
      <c r="G260" s="243">
        <f t="shared" si="186"/>
        <v>49.5</v>
      </c>
      <c r="H260" s="243">
        <f t="shared" si="187"/>
        <v>11880</v>
      </c>
      <c r="I260" s="267"/>
      <c r="J260" s="245">
        <f>IF(B260="","",IF(C260="DER-ES",IF(OR(B260&lt;60000,B260&gt;60025),VLOOKUP(B260,DER!$A$1:$E$10998,4,FALSE),VLOOKUP(B260,DER!$A$1:$H$9998,6,FALSE)*N260+VLOOKUP(B260,DER!$A$1:$H$9998,7,FALSE)*O260)+VLOOKUP(B260,DER!$A$1:$H$9998,8,FALSE),IF(C260="SINAPI",VLOOKUP(B260,SINAPI!$A$1:$E$10979,4,FALSE),IF(C260="IOPES",VLOOKUP(B260,IOPES!$A$1:$D$10903,4,FALSE),IF(C260="COMP",VLOOKUP(B260,COMP!$A$1:$D$10893,4,FALSE))))))</f>
        <v>49.5</v>
      </c>
      <c r="K260" s="246">
        <f>IF(B260="","",IF(C260="DER-ES",IF(OR(B260&lt;60000,B260&gt;60025),DER!$D$2/100,0),IF(C260="SINAPI",SINAPI!$C$2/100,IF(C260="IOPES",IOPES!$A$2/100,IF(C260="COMP",COMP!$C$2/100,"Preencher BDI!")))))</f>
        <v>0.2712</v>
      </c>
      <c r="L260" s="247">
        <f t="shared" si="188"/>
        <v>38.939584644430461</v>
      </c>
      <c r="N260" s="249"/>
      <c r="O260" s="249"/>
      <c r="P260" s="250"/>
      <c r="Q260" s="247"/>
    </row>
    <row r="261" spans="1:17" s="219" customFormat="1" x14ac:dyDescent="0.2">
      <c r="A261" s="240" t="s">
        <v>18056</v>
      </c>
      <c r="B261" s="251" t="s">
        <v>18060</v>
      </c>
      <c r="C261" s="177" t="s">
        <v>2924</v>
      </c>
      <c r="D261" s="216" t="str">
        <f>IF(B261="","",IF(C261="DER-ES",IF(OR(B261&lt;60000,B261&gt;60025),VLOOKUP(B261,DER!$A$1:$E$10998,2,FALSE),VLOOKUP(B261,DER!$A$1:$E$10998,2,FALSE)&amp;" (DMT="&amp;VLOOKUP(B261,DER!$A$1:$E$10998,4,FALSE)&amp;") (XP="&amp;ROUND((N261),2)&amp;"km; XR="&amp;ROUND((O261),2)&amp;"km)"),IF(C261="SINAPI",VLOOKUP(B261,SINAPI!$A$3:$D$10979,2,FALSE),IF(C261="IOPES",VLOOKUP(B261,IOPES!$A$3:$D$10903,2,FALSE),IF(C261="COMP",VLOOKUP(B261,COMP!$A$3:$D$10893,2,FALSE),"")))))</f>
        <v>Rede de proteção em nylon malha 5x5 cm para proteção de quadra de esportes</v>
      </c>
      <c r="E261" s="177" t="str">
        <f>IF(B261="","",IF(C261="DER-ES",VLOOKUP(B261,DER!$A$1:$E$10998,3,FALSE),IF(C261="SINAPI",VLOOKUP(B261,SINAPI!$A$1:$D$10979,3,FALSE),IF(C261="IOPES",VLOOKUP(B261,IOPES!$A$1:$D$10903,3,FALSE),IF(C261="COMP",VLOOKUP(B261,COMP!$A$1:$D$10893,3,FALSE))))))</f>
        <v>m²</v>
      </c>
      <c r="F261" s="242">
        <f>VLOOKUP(A261,'Memorial de Cálculo'!$A$9:$Q$11385,17,FALSE)</f>
        <v>800</v>
      </c>
      <c r="G261" s="243">
        <f t="shared" si="186"/>
        <v>17.100000000000001</v>
      </c>
      <c r="H261" s="243">
        <f t="shared" si="187"/>
        <v>13680</v>
      </c>
      <c r="I261" s="267"/>
      <c r="J261" s="245">
        <f>IF(B261="","",IF(C261="DER-ES",IF(OR(B261&lt;60000,B261&gt;60025),VLOOKUP(B261,DER!$A$1:$E$10998,4,FALSE),VLOOKUP(B261,DER!$A$1:$H$9998,6,FALSE)*N261+VLOOKUP(B261,DER!$A$1:$H$9998,7,FALSE)*O261)+VLOOKUP(B261,DER!$A$1:$H$9998,8,FALSE),IF(C261="SINAPI",VLOOKUP(B261,SINAPI!$A$1:$E$10979,4,FALSE),IF(C261="IOPES",VLOOKUP(B261,IOPES!$A$1:$D$10903,4,FALSE),IF(C261="COMP",VLOOKUP(B261,COMP!$A$1:$D$10893,4,FALSE))))))</f>
        <v>17.100000000000001</v>
      </c>
      <c r="K261" s="246">
        <f>IF(B261="","",IF(C261="DER-ES",IF(OR(B261&lt;60000,B261&gt;60025),DER!$D$2/100,0),IF(C261="SINAPI",SINAPI!$C$2/100,IF(C261="IOPES",IOPES!$A$2/100,IF(C261="COMP",COMP!$C$2/100,"Preencher BDI!")))))</f>
        <v>0.2712</v>
      </c>
      <c r="L261" s="247">
        <f t="shared" si="188"/>
        <v>13.451856513530524</v>
      </c>
      <c r="N261" s="249"/>
      <c r="O261" s="249"/>
      <c r="P261" s="250"/>
      <c r="Q261" s="247"/>
    </row>
    <row r="262" spans="1:17" s="219" customFormat="1" ht="38.25" x14ac:dyDescent="0.2">
      <c r="A262" s="240" t="s">
        <v>18057</v>
      </c>
      <c r="B262" s="251" t="s">
        <v>18061</v>
      </c>
      <c r="C262" s="177" t="s">
        <v>2924</v>
      </c>
      <c r="D262" s="216" t="str">
        <f>IF(B262="","",IF(C262="DER-ES",IF(OR(B262&lt;60000,B262&gt;60025),VLOOKUP(B262,DER!$A$1:$E$10998,2,FALSE),VLOOKUP(B262,DER!$A$1:$E$10998,2,FALSE)&amp;" (DMT="&amp;VLOOKUP(B262,DER!$A$1:$E$10998,4,FALSE)&amp;") (XP="&amp;ROUND((N262),2)&amp;"km; XR="&amp;ROUND((O262),2)&amp;"km)"),IF(C262="SINAPI",VLOOKUP(B262,SINAPI!$A$3:$D$10979,2,FALSE),IF(C262="IOPES",VLOOKUP(B262,IOPES!$A$3:$D$10903,2,FALSE),IF(C262="COMP",VLOOKUP(B262,COMP!$A$3:$D$10893,2,FALSE),"")))))</f>
        <v>Instalação de conjunto para futsal com traves oficiais de 3,00 x 2,00m em tubos de aço galvanizado 3", pintura com esmalte sintético e redes de polietileno fio 4mm</v>
      </c>
      <c r="E262" s="177" t="str">
        <f>IF(B262="","",IF(C262="DER-ES",VLOOKUP(B262,DER!$A$1:$E$10998,3,FALSE),IF(C262="SINAPI",VLOOKUP(B262,SINAPI!$A$1:$D$10979,3,FALSE),IF(C262="IOPES",VLOOKUP(B262,IOPES!$A$1:$D$10903,3,FALSE),IF(C262="COMP",VLOOKUP(B262,COMP!$A$1:$D$10893,3,FALSE))))))</f>
        <v>und</v>
      </c>
      <c r="F262" s="242">
        <f>VLOOKUP(A262,'Memorial de Cálculo'!$A$9:$Q$11385,17,FALSE)</f>
        <v>1</v>
      </c>
      <c r="G262" s="243">
        <f t="shared" si="186"/>
        <v>2822.73</v>
      </c>
      <c r="H262" s="243">
        <f t="shared" si="187"/>
        <v>2822.73</v>
      </c>
      <c r="I262" s="267"/>
      <c r="J262" s="245">
        <f>IF(B262="","",IF(C262="DER-ES",IF(OR(B262&lt;60000,B262&gt;60025),VLOOKUP(B262,DER!$A$1:$E$10998,4,FALSE),VLOOKUP(B262,DER!$A$1:$H$9998,6,FALSE)*N262+VLOOKUP(B262,DER!$A$1:$H$9998,7,FALSE)*O262)+VLOOKUP(B262,DER!$A$1:$H$9998,8,FALSE),IF(C262="SINAPI",VLOOKUP(B262,SINAPI!$A$1:$E$10979,4,FALSE),IF(C262="IOPES",VLOOKUP(B262,IOPES!$A$1:$D$10903,4,FALSE),IF(C262="COMP",VLOOKUP(B262,COMP!$A$1:$D$10893,4,FALSE))))))</f>
        <v>2822.73</v>
      </c>
      <c r="K262" s="246">
        <f>IF(B262="","",IF(C262="DER-ES",IF(OR(B262&lt;60000,B262&gt;60025),DER!$D$2/100,0),IF(C262="SINAPI",SINAPI!$C$2/100,IF(C262="IOPES",IOPES!$A$2/100,IF(C262="COMP",COMP!$C$2/100,"Preencher BDI!")))))</f>
        <v>0.2712</v>
      </c>
      <c r="L262" s="247">
        <f t="shared" si="188"/>
        <v>2220.5239144115799</v>
      </c>
      <c r="N262" s="249"/>
      <c r="O262" s="249"/>
      <c r="P262" s="250"/>
      <c r="Q262" s="247"/>
    </row>
    <row r="263" spans="1:17" s="219" customFormat="1" ht="38.25" x14ac:dyDescent="0.2">
      <c r="A263" s="240" t="s">
        <v>18063</v>
      </c>
      <c r="B263" s="251" t="s">
        <v>18062</v>
      </c>
      <c r="C263" s="177" t="s">
        <v>2924</v>
      </c>
      <c r="D263" s="216" t="str">
        <f>IF(B263="","",IF(C263="DER-ES",IF(OR(B263&lt;60000,B263&gt;60025),VLOOKUP(B263,DER!$A$1:$E$10998,2,FALSE),VLOOKUP(B263,DER!$A$1:$E$10998,2,FALSE)&amp;" (DMT="&amp;VLOOKUP(B263,DER!$A$1:$E$10998,4,FALSE)&amp;") (XP="&amp;ROUND((N263),2)&amp;"km; XR="&amp;ROUND((O263),2)&amp;"km)"),IF(C263="SINAPI",VLOOKUP(B263,SINAPI!$A$3:$D$10979,2,FALSE),IF(C263="IOPES",VLOOKUP(B263,IOPES!$A$3:$D$10903,2,FALSE),IF(C263="COMP",VLOOKUP(B263,COMP!$A$3:$D$10893,2,FALSE),"")))))</f>
        <v>Instalação de conjunto para quadra de vôlei com postes em tubos de aço galvanizado 3', h = 2,55m, pintura em esmalte sintético, rede de nylon com 2mm e antenas oficiais em fibra de vidro</v>
      </c>
      <c r="E263" s="177" t="str">
        <f>IF(B263="","",IF(C263="DER-ES",VLOOKUP(B263,DER!$A$1:$E$10998,3,FALSE),IF(C263="SINAPI",VLOOKUP(B263,SINAPI!$A$1:$D$10979,3,FALSE),IF(C263="IOPES",VLOOKUP(B263,IOPES!$A$1:$D$10903,3,FALSE),IF(C263="COMP",VLOOKUP(B263,COMP!$A$1:$D$10893,3,FALSE))))))</f>
        <v>und</v>
      </c>
      <c r="F263" s="242">
        <f>VLOOKUP(A263,'Memorial de Cálculo'!$A$9:$Q$11385,17,FALSE)</f>
        <v>1</v>
      </c>
      <c r="G263" s="243">
        <f t="shared" si="186"/>
        <v>1736.69</v>
      </c>
      <c r="H263" s="243">
        <f t="shared" si="187"/>
        <v>1736.69</v>
      </c>
      <c r="I263" s="267"/>
      <c r="J263" s="245">
        <f>IF(B263="","",IF(C263="DER-ES",IF(OR(B263&lt;60000,B263&gt;60025),VLOOKUP(B263,DER!$A$1:$E$10998,4,FALSE),VLOOKUP(B263,DER!$A$1:$H$9998,6,FALSE)*N263+VLOOKUP(B263,DER!$A$1:$H$9998,7,FALSE)*O263)+VLOOKUP(B263,DER!$A$1:$H$9998,8,FALSE),IF(C263="SINAPI",VLOOKUP(B263,SINAPI!$A$1:$E$10979,4,FALSE),IF(C263="IOPES",VLOOKUP(B263,IOPES!$A$1:$D$10903,4,FALSE),IF(C263="COMP",VLOOKUP(B263,COMP!$A$1:$D$10893,4,FALSE))))))</f>
        <v>1736.69</v>
      </c>
      <c r="K263" s="246">
        <f>IF(B263="","",IF(C263="DER-ES",IF(OR(B263&lt;60000,B263&gt;60025),DER!$D$2/100,0),IF(C263="SINAPI",SINAPI!$C$2/100,IF(C263="IOPES",IOPES!$A$2/100,IF(C263="COMP",COMP!$C$2/100,"Preencher BDI!")))))</f>
        <v>0.2712</v>
      </c>
      <c r="L263" s="247">
        <f t="shared" si="188"/>
        <v>1366.1815607300191</v>
      </c>
      <c r="N263" s="249"/>
      <c r="O263" s="249"/>
      <c r="P263" s="250"/>
      <c r="Q263" s="247"/>
    </row>
    <row r="264" spans="1:17" s="219" customFormat="1" x14ac:dyDescent="0.2">
      <c r="A264" s="251"/>
      <c r="B264" s="259"/>
      <c r="C264" s="260"/>
      <c r="D264" s="261" t="str">
        <f>"SUB-TOTAL - "&amp;LEFT(A263,5)</f>
        <v>SUB-TOTAL - 04.05</v>
      </c>
      <c r="E264" s="260"/>
      <c r="F264" s="262"/>
      <c r="G264" s="243"/>
      <c r="H264" s="263">
        <f>SUM(H246:H263)</f>
        <v>216634.78000000003</v>
      </c>
      <c r="I264" s="267"/>
      <c r="J264" s="245" t="str">
        <f>IF(B264="","",IF(C264="DER-ES",IF(OR(B264&lt;60000,B264&gt;60025),VLOOKUP(B264,DER!$A$1:$E$10998,4,FALSE),VLOOKUP(B264,DER!$A$1:$H$9998,6,FALSE)*N264+VLOOKUP(B264,DER!$A$1:$H$9998,7,FALSE)*O264)+VLOOKUP(B264,DER!$A$1:$H$9998,8,FALSE),IF(C264="SINAPI",VLOOKUP(B264,SINAPI!$A$1:$E$10979,4,FALSE),IF(C264="IOPES",VLOOKUP(B264,IOPES!$A$1:$D$10903,4,FALSE),IF(C264="COMP",VLOOKUP(B264,COMP!$A$1:$D$10893,4,FALSE))))))</f>
        <v/>
      </c>
      <c r="K264" s="246" t="str">
        <f>IF(B264="","",IF(C264="DER-ES",IF(OR(B264&lt;60000,B264&gt;60025),DER!$D$2/100,0),IF(C264="SINAPI",SINAPI!$C$2/100,IF(C264="IOPES",IOPES!$A$2/100,IF(C264="COMP",COMP!$C$2/100,"Preencher BDI!")))))</f>
        <v/>
      </c>
      <c r="L264" s="247" t="str">
        <f t="shared" ref="L264:L270" si="192">IF(J264="","",(J264/(1+K264)))</f>
        <v/>
      </c>
      <c r="M264" s="248"/>
      <c r="N264" s="249"/>
      <c r="O264" s="249"/>
      <c r="P264" s="250"/>
      <c r="Q264" s="247"/>
    </row>
    <row r="265" spans="1:17" s="219" customFormat="1" x14ac:dyDescent="0.2">
      <c r="A265" s="240"/>
      <c r="B265" s="264"/>
      <c r="C265" s="265"/>
      <c r="D265" s="266"/>
      <c r="E265" s="177"/>
      <c r="F265" s="242"/>
      <c r="G265" s="243"/>
      <c r="H265" s="243"/>
      <c r="I265" s="267"/>
      <c r="J265" s="245" t="str">
        <f>IF(B265="","",IF(C265="DER-ES",IF(OR(B265&lt;60000,B265&gt;60025),VLOOKUP(B265,DER!$A$1:$E$10998,4,FALSE),VLOOKUP(B265,DER!$A$1:$H$9998,6,FALSE)*N265+VLOOKUP(B265,DER!$A$1:$H$9998,7,FALSE)*O265)+VLOOKUP(B265,DER!$A$1:$H$9998,8,FALSE),IF(C265="SINAPI",VLOOKUP(B265,SINAPI!$A$1:$E$10979,4,FALSE),IF(C265="IOPES",VLOOKUP(B265,IOPES!$A$1:$D$10903,4,FALSE),IF(C265="COMP",VLOOKUP(B265,COMP!$A$1:$D$10893,4,FALSE))))))</f>
        <v/>
      </c>
      <c r="K265" s="246" t="str">
        <f>IF(B265="","",IF(C265="DER-ES",IF(OR(B265&lt;60000,B265&gt;60025),DER!$D$2/100,0),IF(C265="SINAPI",SINAPI!$C$2/100,IF(C265="IOPES",IOPES!$A$2/100,IF(C265="COMP",COMP!$C$2/100,"Preencher BDI!")))))</f>
        <v/>
      </c>
      <c r="L265" s="247" t="str">
        <f t="shared" si="192"/>
        <v/>
      </c>
      <c r="M265" s="248"/>
      <c r="N265" s="249"/>
      <c r="O265" s="249"/>
      <c r="P265" s="250"/>
      <c r="Q265" s="247"/>
    </row>
    <row r="266" spans="1:17" s="219" customFormat="1" x14ac:dyDescent="0.2">
      <c r="A266" s="287" t="s">
        <v>3802</v>
      </c>
      <c r="B266" s="287"/>
      <c r="C266" s="288"/>
      <c r="D266" s="289" t="s">
        <v>2484</v>
      </c>
      <c r="E266" s="288"/>
      <c r="F266" s="290"/>
      <c r="G266" s="291"/>
      <c r="H266" s="291"/>
      <c r="I266" s="267"/>
      <c r="J266" s="245" t="str">
        <f>IF(B266="","",IF(C266="DER-ES",IF(OR(B266&lt;60000,B266&gt;60025),VLOOKUP(B266,DER!$A$1:$E$10998,4,FALSE),VLOOKUP(B266,DER!$A$1:$H$9998,6,FALSE)*N266+VLOOKUP(B266,DER!$A$1:$H$9998,7,FALSE)*O266)+VLOOKUP(B266,DER!$A$1:$H$9998,8,FALSE),IF(C266="SINAPI",VLOOKUP(B266,SINAPI!$A$1:$E$10979,4,FALSE),IF(C266="IOPES",VLOOKUP(B266,IOPES!$A$1:$D$10903,4,FALSE),IF(C266="COMP",VLOOKUP(B266,COMP!$A$1:$D$10893,4,FALSE))))))</f>
        <v/>
      </c>
      <c r="K266" s="246" t="str">
        <f>IF(B266="","",IF(C266="DER-ES",IF(OR(B266&lt;60000,B266&gt;60025),DER!$D$2/100,0),IF(C266="SINAPI",SINAPI!$C$2/100,IF(C266="IOPES",IOPES!$A$2/100,IF(C266="COMP",COMP!$C$2/100,"Preencher BDI!")))))</f>
        <v/>
      </c>
      <c r="L266" s="247" t="str">
        <f t="shared" si="192"/>
        <v/>
      </c>
      <c r="M266" s="258"/>
      <c r="N266" s="249"/>
      <c r="O266" s="249"/>
      <c r="P266" s="250"/>
      <c r="Q266" s="247"/>
    </row>
    <row r="267" spans="1:17" s="219" customFormat="1" x14ac:dyDescent="0.2">
      <c r="A267" s="385" t="s">
        <v>3803</v>
      </c>
      <c r="B267" s="385"/>
      <c r="C267" s="386"/>
      <c r="D267" s="387" t="s">
        <v>3670</v>
      </c>
      <c r="E267" s="386"/>
      <c r="F267" s="388"/>
      <c r="G267" s="389"/>
      <c r="H267" s="390"/>
      <c r="I267" s="267"/>
      <c r="J267" s="245" t="str">
        <f>IF(B267="","",IF(C267="DER-ES",IF(OR(B267&lt;60000,B267&gt;60025),VLOOKUP(B267,DER!$A$1:$E$10998,4,FALSE),VLOOKUP(B267,DER!$A$1:$H$9998,6,FALSE)*N267+VLOOKUP(B267,DER!$A$1:$H$9998,7,FALSE)*O267)+VLOOKUP(B267,DER!$A$1:$H$9998,8,FALSE),IF(C267="SINAPI",VLOOKUP(B267,SINAPI!$A$1:$E$10979,4,FALSE),IF(C267="IOPES",VLOOKUP(B267,IOPES!$A$1:$D$10903,4,FALSE),IF(C267="COMP",VLOOKUP(B267,COMP!$A$1:$D$10893,4,FALSE))))))</f>
        <v/>
      </c>
      <c r="K267" s="246" t="str">
        <f>IF(B267="","",IF(C267="DER-ES",IF(OR(B267&lt;60000,B267&gt;60025),DER!$D$2/100,0),IF(C267="SINAPI",SINAPI!$C$2/100,IF(C267="IOPES",IOPES!$A$2/100,IF(C267="COMP",COMP!$C$2/100,"Preencher BDI!")))))</f>
        <v/>
      </c>
      <c r="L267" s="247" t="str">
        <f t="shared" si="192"/>
        <v/>
      </c>
      <c r="M267" s="258"/>
      <c r="N267" s="249"/>
      <c r="O267" s="249"/>
      <c r="P267" s="250"/>
      <c r="Q267" s="247"/>
    </row>
    <row r="268" spans="1:17" s="219" customFormat="1" ht="38.25" x14ac:dyDescent="0.2">
      <c r="A268" s="240" t="s">
        <v>18077</v>
      </c>
      <c r="B268" s="177">
        <v>91935</v>
      </c>
      <c r="C268" s="177" t="s">
        <v>2886</v>
      </c>
      <c r="D268" s="216" t="str">
        <f>IF(B268="","",IF(C268="DER-ES",IF(OR(B268&lt;60000,B268&gt;60025),VLOOKUP(B268,DER!$A$1:$E$10998,2,FALSE),VLOOKUP(B268,DER!$A$1:$E$10998,2,FALSE)&amp;" (DMT="&amp;VLOOKUP(B268,DER!$A$1:$E$10998,4,FALSE)&amp;") (XP="&amp;ROUND((N268),2)&amp;"km; XR="&amp;ROUND((O268),2)&amp;"km)"),IF(C268="SINAPI",VLOOKUP(B268,SINAPI!$A$3:$D$10979,2,FALSE),IF(C268="IOPES",VLOOKUP(B268,IOPES!$A$3:$D$10903,2,FALSE),IF(C268="COMP",VLOOKUP(B268,COMP!$A$3:$D$10893,2,FALSE),"")))))</f>
        <v>CABO DE COBRE FLEXÍVEL ISOLADO, 16 MM², ANTI-CHAMA 0,6/1,0 KV, PARA CIRCUITOS TERMINAIS - FORNECIMENTO E INSTALAÇÃO. AF_12/2015</v>
      </c>
      <c r="E268" s="177" t="str">
        <f>IF(B268="","",IF(C268="DER-ES",VLOOKUP(B268,DER!$A$1:$E$10998,3,FALSE),IF(C268="SINAPI",VLOOKUP(B268,SINAPI!$A$1:$D$10979,3,FALSE),IF(C268="IOPES",VLOOKUP(B268,IOPES!$A$1:$D$10903,3,FALSE),IF(C268="COMP",VLOOKUP(B268,COMP!$A$1:$D$10893,3,FALSE))))))</f>
        <v>M</v>
      </c>
      <c r="F268" s="242">
        <f>VLOOKUP(A268,'Memorial de Cálculo'!$A$9:$Q$11385,17,FALSE)</f>
        <v>312.5</v>
      </c>
      <c r="G268" s="243">
        <f t="shared" ref="G268:G270" si="193">ROUND(L268*(1+F$5),2)</f>
        <v>15.95</v>
      </c>
      <c r="H268" s="243">
        <f t="shared" ref="H268:H270" si="194">+TRUNC(F268*G268,2)</f>
        <v>4984.37</v>
      </c>
      <c r="I268" s="244"/>
      <c r="J268" s="245">
        <f>IF(B268="","",IF(C268="DER-ES",IF(OR(B268&lt;60000,B268&gt;60025),VLOOKUP(B268,DER!$A$1:$E$10998,4,FALSE),VLOOKUP(B268,DER!$A$1:$H$9998,6,FALSE)*N268+VLOOKUP(B268,DER!$A$1:$H$9998,7,FALSE)*O268)+VLOOKUP(B268,DER!$A$1:$H$9998,8,FALSE),IF(C268="SINAPI",VLOOKUP(B268,SINAPI!$A$1:$E$10979,4,FALSE),IF(C268="IOPES",VLOOKUP(B268,IOPES!$A$1:$D$10903,4,FALSE),IF(C268="COMP",VLOOKUP(B268,COMP!$A$1:$D$10893,4,FALSE))))))</f>
        <v>12.55</v>
      </c>
      <c r="K268" s="246">
        <f>IF(B268="","",IF(C268="DER-ES",IF(OR(B268&lt;60000,B268&gt;60025),DER!$D$2/100,0),IF(C268="SINAPI",SINAPI!$C$2/100,IF(C268="IOPES",IOPES!$A$2/100,IF(C268="COMP",COMP!$C$2/100,"Preencher BDI!")))))</f>
        <v>0</v>
      </c>
      <c r="L268" s="247">
        <f t="shared" si="192"/>
        <v>12.55</v>
      </c>
      <c r="N268" s="249"/>
      <c r="O268" s="249"/>
      <c r="P268" s="250"/>
      <c r="Q268" s="247"/>
    </row>
    <row r="269" spans="1:17" s="219" customFormat="1" ht="38.25" x14ac:dyDescent="0.2">
      <c r="A269" s="240" t="s">
        <v>18078</v>
      </c>
      <c r="B269" s="177">
        <v>91933</v>
      </c>
      <c r="C269" s="177" t="s">
        <v>2886</v>
      </c>
      <c r="D269" s="216" t="str">
        <f>IF(B269="","",IF(C269="DER-ES",IF(OR(B269&lt;60000,B269&gt;60025),VLOOKUP(B269,DER!$A$1:$E$10998,2,FALSE),VLOOKUP(B269,DER!$A$1:$E$10998,2,FALSE)&amp;" (DMT="&amp;VLOOKUP(B269,DER!$A$1:$E$10998,4,FALSE)&amp;") (XP="&amp;ROUND((N269),2)&amp;"km; XR="&amp;ROUND((O269),2)&amp;"km)"),IF(C269="SINAPI",VLOOKUP(B269,SINAPI!$A$3:$D$10979,2,FALSE),IF(C269="IOPES",VLOOKUP(B269,IOPES!$A$3:$D$10903,2,FALSE),IF(C269="COMP",VLOOKUP(B269,COMP!$A$3:$D$10893,2,FALSE),"")))))</f>
        <v>CABO DE COBRE FLEXÍVEL ISOLADO, 10 MM², ANTI-CHAMA 0,6/1,0 KV, PARA CIRCUITOS TERMINAIS - FORNECIMENTO E INSTALAÇÃO. AF_12/2015</v>
      </c>
      <c r="E269" s="177" t="str">
        <f>IF(B269="","",IF(C269="DER-ES",VLOOKUP(B269,DER!$A$1:$E$10998,3,FALSE),IF(C269="SINAPI",VLOOKUP(B269,SINAPI!$A$1:$D$10979,3,FALSE),IF(C269="IOPES",VLOOKUP(B269,IOPES!$A$1:$D$10903,3,FALSE),IF(C269="COMP",VLOOKUP(B269,COMP!$A$1:$D$10893,3,FALSE))))))</f>
        <v>M</v>
      </c>
      <c r="F269" s="242">
        <f>VLOOKUP(A269,'Memorial de Cálculo'!$A$9:$Q$11385,17,FALSE)</f>
        <v>252</v>
      </c>
      <c r="G269" s="243">
        <f t="shared" si="193"/>
        <v>10.5</v>
      </c>
      <c r="H269" s="243">
        <f t="shared" si="194"/>
        <v>2646</v>
      </c>
      <c r="I269" s="244"/>
      <c r="J269" s="245">
        <f>IF(B269="","",IF(C269="DER-ES",IF(OR(B269&lt;60000,B269&gt;60025),VLOOKUP(B269,DER!$A$1:$E$10998,4,FALSE),VLOOKUP(B269,DER!$A$1:$H$9998,6,FALSE)*N269+VLOOKUP(B269,DER!$A$1:$H$9998,7,FALSE)*O269)+VLOOKUP(B269,DER!$A$1:$H$9998,8,FALSE),IF(C269="SINAPI",VLOOKUP(B269,SINAPI!$A$1:$E$10979,4,FALSE),IF(C269="IOPES",VLOOKUP(B269,IOPES!$A$1:$D$10903,4,FALSE),IF(C269="COMP",VLOOKUP(B269,COMP!$A$1:$D$10893,4,FALSE))))))</f>
        <v>8.26</v>
      </c>
      <c r="K269" s="246">
        <f>IF(B269="","",IF(C269="DER-ES",IF(OR(B269&lt;60000,B269&gt;60025),DER!$D$2/100,0),IF(C269="SINAPI",SINAPI!$C$2/100,IF(C269="IOPES",IOPES!$A$2/100,IF(C269="COMP",COMP!$C$2/100,"Preencher BDI!")))))</f>
        <v>0</v>
      </c>
      <c r="L269" s="247">
        <f t="shared" si="192"/>
        <v>8.26</v>
      </c>
      <c r="N269" s="249"/>
      <c r="O269" s="249"/>
      <c r="P269" s="250"/>
      <c r="Q269" s="247"/>
    </row>
    <row r="270" spans="1:17" s="219" customFormat="1" ht="38.25" x14ac:dyDescent="0.2">
      <c r="A270" s="240" t="s">
        <v>18151</v>
      </c>
      <c r="B270" s="177">
        <v>91929</v>
      </c>
      <c r="C270" s="177" t="s">
        <v>2886</v>
      </c>
      <c r="D270" s="216" t="str">
        <f>IF(B270="","",IF(C270="DER-ES",IF(OR(B270&lt;60000,B270&gt;60025),VLOOKUP(B270,DER!$A$1:$E$10998,2,FALSE),VLOOKUP(B270,DER!$A$1:$E$10998,2,FALSE)&amp;" (DMT="&amp;VLOOKUP(B270,DER!$A$1:$E$10998,4,FALSE)&amp;") (XP="&amp;ROUND((N270),2)&amp;"km; XR="&amp;ROUND((O270),2)&amp;"km)"),IF(C270="SINAPI",VLOOKUP(B270,SINAPI!$A$3:$D$10979,2,FALSE),IF(C270="IOPES",VLOOKUP(B270,IOPES!$A$3:$D$10903,2,FALSE),IF(C270="COMP",VLOOKUP(B270,COMP!$A$3:$D$10893,2,FALSE),"")))))</f>
        <v>CABO DE COBRE FLEXÍVEL ISOLADO, 4 MM², ANTI-CHAMA 0,6/1,0 KV, PARA CIRCUITOS TERMINAIS - FORNECIMENTO E INSTALAÇÃO. AF_12/2015</v>
      </c>
      <c r="E270" s="177" t="str">
        <f>IF(B270="","",IF(C270="DER-ES",VLOOKUP(B270,DER!$A$1:$E$10998,3,FALSE),IF(C270="SINAPI",VLOOKUP(B270,SINAPI!$A$1:$D$10979,3,FALSE),IF(C270="IOPES",VLOOKUP(B270,IOPES!$A$1:$D$10903,3,FALSE),IF(C270="COMP",VLOOKUP(B270,COMP!$A$1:$D$10893,3,FALSE))))))</f>
        <v>M</v>
      </c>
      <c r="F270" s="242">
        <f>VLOOKUP(A270,'Memorial de Cálculo'!$A$9:$Q$11385,17,FALSE)</f>
        <v>2310</v>
      </c>
      <c r="G270" s="243">
        <f t="shared" si="193"/>
        <v>5.0199999999999996</v>
      </c>
      <c r="H270" s="243">
        <f t="shared" si="194"/>
        <v>11596.2</v>
      </c>
      <c r="I270" s="244"/>
      <c r="J270" s="245">
        <f>IF(B270="","",IF(C270="DER-ES",IF(OR(B270&lt;60000,B270&gt;60025),VLOOKUP(B270,DER!$A$1:$E$10998,4,FALSE),VLOOKUP(B270,DER!$A$1:$H$9998,6,FALSE)*N270+VLOOKUP(B270,DER!$A$1:$H$9998,7,FALSE)*O270)+VLOOKUP(B270,DER!$A$1:$H$9998,8,FALSE),IF(C270="SINAPI",VLOOKUP(B270,SINAPI!$A$1:$E$10979,4,FALSE),IF(C270="IOPES",VLOOKUP(B270,IOPES!$A$1:$D$10903,4,FALSE),IF(C270="COMP",VLOOKUP(B270,COMP!$A$1:$D$10893,4,FALSE))))))</f>
        <v>3.95</v>
      </c>
      <c r="K270" s="246">
        <f>IF(B270="","",IF(C270="DER-ES",IF(OR(B270&lt;60000,B270&gt;60025),DER!$D$2/100,0),IF(C270="SINAPI",SINAPI!$C$2/100,IF(C270="IOPES",IOPES!$A$2/100,IF(C270="COMP",COMP!$C$2/100,"Preencher BDI!")))))</f>
        <v>0</v>
      </c>
      <c r="L270" s="247">
        <f t="shared" si="192"/>
        <v>3.95</v>
      </c>
      <c r="N270" s="249"/>
      <c r="O270" s="249"/>
      <c r="P270" s="250"/>
      <c r="Q270" s="247"/>
    </row>
    <row r="271" spans="1:17" s="219" customFormat="1" x14ac:dyDescent="0.2">
      <c r="A271" s="240"/>
      <c r="B271" s="177"/>
      <c r="C271" s="177"/>
      <c r="D271" s="216"/>
      <c r="E271" s="177"/>
      <c r="F271" s="242"/>
      <c r="G271" s="243"/>
      <c r="H271" s="243"/>
      <c r="I271" s="211"/>
      <c r="J271" s="245" t="str">
        <f>IF(B271="","",IF(C271="DER-ES",IF(OR(B271&lt;60000,B271&gt;60025),VLOOKUP(B271,DER!$A$1:$E$10998,4,FALSE),VLOOKUP(B271,DER!$A$1:$H$9998,6,FALSE)*N271+VLOOKUP(B271,DER!$A$1:$H$9998,7,FALSE)*O271)+VLOOKUP(B271,DER!$A$1:$H$9998,8,FALSE),IF(C271="SINAPI",VLOOKUP(B271,SINAPI!$A$1:$E$10979,4,FALSE),IF(C271="IOPES",VLOOKUP(B271,IOPES!$A$1:$D$10903,4,FALSE),IF(C271="COMP",VLOOKUP(B271,COMP!$A$1:$D$10893,4,FALSE))))))</f>
        <v/>
      </c>
      <c r="K271" s="246" t="str">
        <f>IF(B271="","",IF(C271="DER-ES",IF(OR(B271&lt;60000,B271&gt;60025),DER!$D$2/100,0),IF(C271="SINAPI",SINAPI!$C$2/100,IF(C271="IOPES",IOPES!$A$2/100,IF(C271="COMP",COMP!$C$2/100,"Preencher BDI!")))))</f>
        <v/>
      </c>
      <c r="L271" s="247"/>
      <c r="N271" s="249"/>
      <c r="O271" s="249"/>
      <c r="P271" s="250"/>
      <c r="Q271" s="247"/>
    </row>
    <row r="272" spans="1:17" s="219" customFormat="1" x14ac:dyDescent="0.2">
      <c r="A272" s="385" t="s">
        <v>3804</v>
      </c>
      <c r="B272" s="385"/>
      <c r="C272" s="386"/>
      <c r="D272" s="387" t="s">
        <v>3186</v>
      </c>
      <c r="E272" s="386"/>
      <c r="F272" s="391"/>
      <c r="G272" s="389"/>
      <c r="H272" s="389"/>
      <c r="I272" s="267"/>
      <c r="J272" s="245" t="str">
        <f>IF(B272="","",IF(C272="DER-ES",IF(OR(B272&lt;60000,B272&gt;60025),VLOOKUP(B272,DER!$A$1:$E$10998,4,FALSE),VLOOKUP(B272,DER!$A$1:$H$9998,6,FALSE)*N272+VLOOKUP(B272,DER!$A$1:$H$9998,7,FALSE)*O272)+VLOOKUP(B272,DER!$A$1:$H$9998,8,FALSE),IF(C272="SINAPI",VLOOKUP(B272,SINAPI!$A$1:$E$10979,4,FALSE),IF(C272="IOPES",VLOOKUP(B272,IOPES!$A$1:$D$10903,4,FALSE),IF(C272="COMP",VLOOKUP(B272,COMP!$A$1:$D$10893,4,FALSE))))))</f>
        <v/>
      </c>
      <c r="K272" s="246" t="str">
        <f>IF(B272="","",IF(C272="DER-ES",IF(OR(B272&lt;60000,B272&gt;60025),DER!$D$2/100,0),IF(C272="SINAPI",SINAPI!$C$2/100,IF(C272="IOPES",IOPES!$A$2/100,IF(C272="COMP",COMP!$C$2/100,"Preencher BDI!")))))</f>
        <v/>
      </c>
      <c r="L272" s="247" t="str">
        <f t="shared" ref="L272:L286" si="195">IF(J272="","",(J272/(1+K272)))</f>
        <v/>
      </c>
      <c r="M272" s="258"/>
      <c r="N272" s="249"/>
      <c r="O272" s="249"/>
      <c r="P272" s="250"/>
      <c r="Q272" s="247"/>
    </row>
    <row r="273" spans="1:17" s="219" customFormat="1" ht="51" x14ac:dyDescent="0.2">
      <c r="A273" s="240" t="s">
        <v>18079</v>
      </c>
      <c r="B273" s="251" t="s">
        <v>19224</v>
      </c>
      <c r="C273" s="177" t="s">
        <v>2924</v>
      </c>
      <c r="D273" s="216" t="str">
        <f>IF(B273="","",IF(C273="DER-ES",IF(OR(B273&lt;60000,B273&gt;60025),VLOOKUP(B273,DER!$A$1:$E$10998,2,FALSE),VLOOKUP(B273,DER!$A$1:$E$10998,2,FALSE)&amp;" (DMT="&amp;VLOOKUP(B273,DER!$A$1:$E$10998,4,FALSE)&amp;") (XP="&amp;ROUND((N273),2)&amp;"km; XR="&amp;ROUND((O273),2)&amp;"km)"),IF(C273="SINAPI",VLOOKUP(B273,SINAPI!$A$3:$D$10979,2,FALSE),IF(C273="IOPES",VLOOKUP(B273,IOPES!$A$3:$D$10903,2,FALSE),IF(C273="COMP",VLOOKUP(B273,COMP!$A$3:$D$10893,2,FALSE),"")))))</f>
        <v>Poste completo para iluminação de quadra poliesportiva com três projetores circulares PL 400VM galvanizado TECNOWATT ou equivalente e lâmpadas vapor de mercúrio 400 W PHILIPS ou equivalente, inclusive cruzeta para fixação dos projetores.</v>
      </c>
      <c r="E273" s="177" t="str">
        <f>IF(B273="","",IF(C273="DER-ES",VLOOKUP(B273,DER!$A$1:$E$10998,3,FALSE),IF(C273="SINAPI",VLOOKUP(B273,SINAPI!$A$1:$D$10979,3,FALSE),IF(C273="IOPES",VLOOKUP(B273,IOPES!$A$1:$D$10903,3,FALSE),IF(C273="COMP",VLOOKUP(B273,COMP!$A$1:$D$10893,3,FALSE))))))</f>
        <v>und</v>
      </c>
      <c r="F273" s="242">
        <f>VLOOKUP(A273,'Memorial de Cálculo'!$A$9:$Q$11385,17,FALSE)</f>
        <v>6</v>
      </c>
      <c r="G273" s="243">
        <f t="shared" ref="G273:G274" si="196">ROUND(L273*(1+F$5),2)</f>
        <v>4840.2700000000004</v>
      </c>
      <c r="H273" s="243">
        <f t="shared" ref="H273:H274" si="197">+TRUNC(F273*G273,2)</f>
        <v>29041.62</v>
      </c>
      <c r="I273" s="211"/>
      <c r="J273" s="245">
        <f>IF(B273="","",IF(C273="DER-ES",IF(OR(B273&lt;60000,B273&gt;60025),VLOOKUP(B273,DER!$A$1:$E$10998,4,FALSE),VLOOKUP(B273,DER!$A$1:$H$9998,6,FALSE)*N273+VLOOKUP(B273,DER!$A$1:$H$9998,7,FALSE)*O273)+VLOOKUP(B273,DER!$A$1:$H$9998,8,FALSE),IF(C273="SINAPI",VLOOKUP(B273,SINAPI!$A$1:$E$10979,4,FALSE),IF(C273="IOPES",VLOOKUP(B273,IOPES!$A$1:$D$10903,4,FALSE),IF(C273="COMP",VLOOKUP(B273,COMP!$A$1:$D$10893,4,FALSE))))))</f>
        <v>4840.2700000000004</v>
      </c>
      <c r="K273" s="246">
        <f>IF(B273="","",IF(C273="DER-ES",IF(OR(B273&lt;60000,B273&gt;60025),DER!$D$2/100,0),IF(C273="SINAPI",SINAPI!$C$2/100,IF(C273="IOPES",IOPES!$A$2/100,IF(C273="COMP",COMP!$C$2/100,"Preencher BDI!")))))</f>
        <v>0.2712</v>
      </c>
      <c r="L273" s="247">
        <f t="shared" si="195"/>
        <v>3807.6384518565142</v>
      </c>
      <c r="N273" s="249"/>
      <c r="O273" s="249"/>
      <c r="P273" s="250"/>
      <c r="Q273" s="247"/>
    </row>
    <row r="274" spans="1:17" s="219" customFormat="1" x14ac:dyDescent="0.2">
      <c r="A274" s="240" t="s">
        <v>18080</v>
      </c>
      <c r="B274" s="241" t="s">
        <v>19179</v>
      </c>
      <c r="C274" s="177" t="s">
        <v>2924</v>
      </c>
      <c r="D274" s="216" t="str">
        <f>IF(B274="","",IF(C274="DER-ES",IF(OR(B274&lt;60000,B274&gt;60025),VLOOKUP(B274,DER!$A$1:$E$10998,2,FALSE),VLOOKUP(B274,DER!$A$1:$E$10998,2,FALSE)&amp;" (DMT="&amp;VLOOKUP(B274,DER!$A$1:$E$10998,4,FALSE)&amp;") (XP="&amp;ROUND((N274),2)&amp;"km; XR="&amp;ROUND((O274),2)&amp;"km)"),IF(C274="SINAPI",VLOOKUP(B274,SINAPI!$A$3:$D$10979,2,FALSE),IF(C274="IOPES",VLOOKUP(B274,IOPES!$A$3:$D$10903,2,FALSE),IF(C274="COMP",VLOOKUP(B274,COMP!$A$3:$D$10893,2,FALSE),"")))))</f>
        <v>Poste de iluminação urbana com luminária tipo chapeú chinês</v>
      </c>
      <c r="E274" s="177" t="str">
        <f>IF(B274="","",IF(C274="DER-ES",VLOOKUP(B274,DER!$A$1:$E$10998,3,FALSE),IF(C274="SINAPI",VLOOKUP(B274,SINAPI!$A$1:$D$10979,3,FALSE),IF(C274="IOPES",VLOOKUP(B274,IOPES!$A$1:$D$10903,3,FALSE),IF(C274="COMP",VLOOKUP(B274,COMP!$A$1:$D$10893,3,FALSE))))))</f>
        <v>und</v>
      </c>
      <c r="F274" s="242">
        <f>VLOOKUP(A274,'Memorial de Cálculo'!$A$9:$Q$11385,17,FALSE)</f>
        <v>20</v>
      </c>
      <c r="G274" s="243">
        <f t="shared" si="196"/>
        <v>1595.31</v>
      </c>
      <c r="H274" s="243">
        <f t="shared" si="197"/>
        <v>31906.2</v>
      </c>
      <c r="I274" s="267"/>
      <c r="J274" s="245">
        <f>IF(B274="","",IF(C274="DER-ES",IF(OR(B274&lt;60000,B274&gt;60025),VLOOKUP(B274,DER!$A$1:$E$10998,4,FALSE),VLOOKUP(B274,DER!$A$1:$H$9998,6,FALSE)*N274+VLOOKUP(B274,DER!$A$1:$H$9998,7,FALSE)*O274)+VLOOKUP(B274,DER!$A$1:$H$9998,8,FALSE),IF(C274="SINAPI",VLOOKUP(B274,SINAPI!$A$1:$E$10979,4,FALSE),IF(C274="IOPES",VLOOKUP(B274,IOPES!$A$1:$D$10903,4,FALSE),IF(C274="COMP",VLOOKUP(B274,COMP!$A$1:$D$10893,4,FALSE))))))</f>
        <v>1595.31</v>
      </c>
      <c r="K274" s="246">
        <f>IF(B274="","",IF(C274="DER-ES",IF(OR(B274&lt;60000,B274&gt;60025),DER!$D$2/100,0),IF(C274="SINAPI",SINAPI!$C$2/100,IF(C274="IOPES",IOPES!$A$2/100,IF(C274="COMP",COMP!$C$2/100,"Preencher BDI!")))))</f>
        <v>0.2712</v>
      </c>
      <c r="L274" s="247">
        <f t="shared" si="195"/>
        <v>1254.9638137193203</v>
      </c>
      <c r="N274" s="249"/>
      <c r="O274" s="249"/>
      <c r="P274" s="250"/>
      <c r="Q274" s="247"/>
    </row>
    <row r="275" spans="1:17" s="219" customFormat="1" x14ac:dyDescent="0.2">
      <c r="A275" s="240"/>
      <c r="B275" s="177"/>
      <c r="C275" s="177"/>
      <c r="D275" s="216" t="str">
        <f>IF(B275="","",IF(C275="DER-ES",IF(OR(B275&lt;60000,B275&gt;60025),VLOOKUP(B275,DER!$A$1:$E$10998,2,FALSE),VLOOKUP(B275,DER!$A$1:$E$10998,2,FALSE)&amp;" (DMT="&amp;VLOOKUP(B275,DER!$A$1:$E$10998,4,FALSE)&amp;") (XP="&amp;ROUND((N275),2)&amp;"km; XR="&amp;ROUND((O275),2)&amp;"km)"),IF(C275="SINAPI",VLOOKUP(B275,SINAPI!$A$3:$D$10979,2,FALSE),IF(C275="IOPES",VLOOKUP(B275,IOPES!$A$3:$D$10903,2,FALSE),IF(C275="COMP",VLOOKUP(B275,COMP!$A$3:$D$10893,2,FALSE),"")))))</f>
        <v/>
      </c>
      <c r="E275" s="177" t="str">
        <f>IF(B275="","",IF(C275="DER-ES",VLOOKUP(B275,DER!$A$1:$E$10998,3,FALSE),IF(C275="SINAPI",VLOOKUP(B275,SINAPI!$A$1:$D$10979,3,FALSE),IF(C275="IOPES",VLOOKUP(B275,IOPES!$A$1:$D$10903,3,FALSE),IF(C275="COMP",VLOOKUP(B275,COMP!$A$1:$D$10893,3,FALSE))))))</f>
        <v/>
      </c>
      <c r="F275" s="242"/>
      <c r="G275" s="243"/>
      <c r="H275" s="243"/>
      <c r="I275" s="267"/>
      <c r="J275" s="245" t="str">
        <f>IF(B275="","",IF(C275="DER-ES",IF(OR(B275&lt;60000,B275&gt;60025),VLOOKUP(B275,DER!$A$1:$E$10998,4,FALSE),VLOOKUP(B275,DER!$A$1:$H$9998,6,FALSE)*N275+VLOOKUP(B275,DER!$A$1:$H$9998,7,FALSE)*O275)+VLOOKUP(B275,DER!$A$1:$H$9998,8,FALSE),IF(C275="SINAPI",VLOOKUP(B275,SINAPI!$A$1:$E$10979,4,FALSE),IF(C275="IOPES",VLOOKUP(B275,IOPES!$A$1:$D$10903,4,FALSE),IF(C275="COMP",VLOOKUP(B275,COMP!$A$1:$D$10893,4,FALSE))))))</f>
        <v/>
      </c>
      <c r="K275" s="246" t="str">
        <f>IF(B275="","",IF(C275="DER-ES",IF(OR(B275&lt;60000,B275&gt;60025),DER!$D$2/100,0),IF(C275="SINAPI",SINAPI!$C$2/100,IF(C275="IOPES",IOPES!$A$2/100,IF(C275="COMP",COMP!$C$2/100,"Preencher BDI!")))))</f>
        <v/>
      </c>
      <c r="L275" s="247" t="str">
        <f t="shared" si="195"/>
        <v/>
      </c>
      <c r="N275" s="249"/>
      <c r="O275" s="249"/>
      <c r="P275" s="250"/>
      <c r="Q275" s="247"/>
    </row>
    <row r="276" spans="1:17" s="219" customFormat="1" x14ac:dyDescent="0.2">
      <c r="A276" s="385" t="s">
        <v>3805</v>
      </c>
      <c r="B276" s="385"/>
      <c r="C276" s="386"/>
      <c r="D276" s="387" t="s">
        <v>2556</v>
      </c>
      <c r="E276" s="386"/>
      <c r="F276" s="388"/>
      <c r="G276" s="389"/>
      <c r="H276" s="390"/>
      <c r="I276" s="267"/>
      <c r="J276" s="245" t="str">
        <f>IF(B276="","",IF(C276="DER-ES",IF(OR(B276&lt;60000,B276&gt;60025),VLOOKUP(B276,DER!$A$1:$E$10998,4,FALSE),VLOOKUP(B276,DER!$A$1:$H$9998,6,FALSE)*N276+VLOOKUP(B276,DER!$A$1:$H$9998,7,FALSE)*O276)+VLOOKUP(B276,DER!$A$1:$H$9998,8,FALSE),IF(C276="SINAPI",VLOOKUP(B276,SINAPI!$A$1:$E$10979,4,FALSE),IF(C276="IOPES",VLOOKUP(B276,IOPES!$A$1:$D$10903,4,FALSE),IF(C276="COMP",VLOOKUP(B276,COMP!$A$1:$D$10893,4,FALSE))))))</f>
        <v/>
      </c>
      <c r="K276" s="246" t="str">
        <f>IF(B276="","",IF(C276="DER-ES",IF(OR(B276&lt;60000,B276&gt;60025),DER!$D$2/100,0),IF(C276="SINAPI",SINAPI!$C$2/100,IF(C276="IOPES",IOPES!$A$2/100,IF(C276="COMP",COMP!$C$2/100,"Preencher BDI!")))))</f>
        <v/>
      </c>
      <c r="L276" s="247" t="str">
        <f t="shared" si="195"/>
        <v/>
      </c>
      <c r="M276" s="258"/>
      <c r="N276" s="249"/>
      <c r="O276" s="249"/>
      <c r="P276" s="250"/>
      <c r="Q276" s="247"/>
    </row>
    <row r="277" spans="1:17" s="219" customFormat="1" x14ac:dyDescent="0.2">
      <c r="A277" s="240" t="s">
        <v>18081</v>
      </c>
      <c r="B277" s="251" t="s">
        <v>19225</v>
      </c>
      <c r="C277" s="177" t="s">
        <v>2924</v>
      </c>
      <c r="D277" s="216" t="str">
        <f>IF(B277="","",IF(C277="DER-ES",IF(OR(B277&lt;60000,B277&gt;60025),VLOOKUP(B277,DER!$A$1:$E$10998,2,FALSE),VLOOKUP(B277,DER!$A$1:$E$10998,2,FALSE)&amp;" (DMT="&amp;VLOOKUP(B277,DER!$A$1:$E$10998,4,FALSE)&amp;") (XP="&amp;ROUND((N277),2)&amp;"km; XR="&amp;ROUND((O277),2)&amp;"km)"),IF(C277="SINAPI",VLOOKUP(B277,SINAPI!$A$3:$D$10979,2,FALSE),IF(C277="IOPES",VLOOKUP(B277,IOPES!$A$3:$D$10903,2,FALSE),IF(C277="COMP",VLOOKUP(B277,COMP!$A$3:$D$10893,2,FALSE),"")))))</f>
        <v>ELETRODUTO DE PVC RIGIDO ROSCAVEL DE 1 1/4", SEM LUVA</v>
      </c>
      <c r="E277" s="177" t="str">
        <f>IF(B277="","",IF(C277="DER-ES",VLOOKUP(B277,DER!$A$1:$E$10998,3,FALSE),IF(C277="SINAPI",VLOOKUP(B277,SINAPI!$A$1:$D$10979,3,FALSE),IF(C277="IOPES",VLOOKUP(B277,IOPES!$A$1:$D$10903,3,FALSE),IF(C277="COMP",VLOOKUP(B277,COMP!$A$1:$D$10893,3,FALSE))))))</f>
        <v>m</v>
      </c>
      <c r="F277" s="242">
        <f>VLOOKUP(A277,'Memorial de Cálculo'!$A$9:$Q$11385,17,FALSE)</f>
        <v>245</v>
      </c>
      <c r="G277" s="243">
        <f t="shared" ref="G277:G286" si="198">ROUND(L277*(1+F$5),2)</f>
        <v>13.96</v>
      </c>
      <c r="H277" s="243">
        <f t="shared" ref="H277:H286" si="199">+TRUNC(F277*G277,2)</f>
        <v>3420.2</v>
      </c>
      <c r="I277" s="211"/>
      <c r="J277" s="245">
        <f>IF(B277="","",IF(C277="DER-ES",IF(OR(B277&lt;60000,B277&gt;60025),VLOOKUP(B277,DER!$A$1:$E$10998,4,FALSE),VLOOKUP(B277,DER!$A$1:$H$9998,6,FALSE)*N277+VLOOKUP(B277,DER!$A$1:$H$9998,7,FALSE)*O277)+VLOOKUP(B277,DER!$A$1:$H$9998,8,FALSE),IF(C277="SINAPI",VLOOKUP(B277,SINAPI!$A$1:$E$10979,4,FALSE),IF(C277="IOPES",VLOOKUP(B277,IOPES!$A$1:$D$10903,4,FALSE),IF(C277="COMP",VLOOKUP(B277,COMP!$A$1:$D$10893,4,FALSE))))))</f>
        <v>13.96</v>
      </c>
      <c r="K277" s="246">
        <f>IF(B277="","",IF(C277="DER-ES",IF(OR(B277&lt;60000,B277&gt;60025),DER!$D$2/100,0),IF(C277="SINAPI",SINAPI!$C$2/100,IF(C277="IOPES",IOPES!$A$2/100,IF(C277="COMP",COMP!$C$2/100,"Preencher BDI!")))))</f>
        <v>0.2712</v>
      </c>
      <c r="L277" s="247">
        <f t="shared" si="195"/>
        <v>10.981749528005036</v>
      </c>
      <c r="N277" s="249"/>
      <c r="O277" s="249"/>
      <c r="P277" s="250"/>
      <c r="Q277" s="247"/>
    </row>
    <row r="278" spans="1:17" s="219" customFormat="1" x14ac:dyDescent="0.2">
      <c r="A278" s="240" t="s">
        <v>18082</v>
      </c>
      <c r="B278" s="251">
        <v>151139</v>
      </c>
      <c r="C278" s="177" t="s">
        <v>3200</v>
      </c>
      <c r="D278" s="216" t="str">
        <f>IF(B278="","",IF(C278="DER-ES",IF(OR(B278&lt;60000,B278&gt;60025),VLOOKUP(B278,DER!$A$1:$E$10998,2,FALSE),VLOOKUP(B278,DER!$A$1:$E$10998,2,FALSE)&amp;" (DMT="&amp;VLOOKUP(B278,DER!$A$1:$E$10998,4,FALSE)&amp;") (XP="&amp;ROUND((N278),2)&amp;"km; XR="&amp;ROUND((O278),2)&amp;"km)"),IF(C278="SINAPI",VLOOKUP(B278,SINAPI!$A$3:$D$10979,2,FALSE),IF(C278="IOPES",VLOOKUP(B278,IOPES!$A$3:$D$10903,2,FALSE),IF(C278="COMP",VLOOKUP(B278,COMP!$A$3:$D$10893,2,FALSE),"")))))</f>
        <v>Eletroduto PEAD, cor preta, diam. 2", marca ref. Kanaflex ou equivalente</v>
      </c>
      <c r="E278" s="177" t="str">
        <f>IF(B278="","",IF(C278="DER-ES",VLOOKUP(B278,DER!$A$1:$E$10998,3,FALSE),IF(C278="SINAPI",VLOOKUP(B278,SINAPI!$A$1:$D$10979,3,FALSE),IF(C278="IOPES",VLOOKUP(B278,IOPES!$A$1:$D$10903,3,FALSE),IF(C278="COMP",VLOOKUP(B278,COMP!$A$1:$D$10893,3,FALSE))))))</f>
        <v>m</v>
      </c>
      <c r="F278" s="242">
        <f>VLOOKUP(A278,'Memorial de Cálculo'!$A$9:$Q$11385,17,FALSE)</f>
        <v>176</v>
      </c>
      <c r="G278" s="243">
        <f t="shared" si="198"/>
        <v>21.69</v>
      </c>
      <c r="H278" s="243">
        <f t="shared" si="199"/>
        <v>3817.44</v>
      </c>
      <c r="I278" s="211"/>
      <c r="J278" s="245">
        <f>IF(B278="","",IF(C278="DER-ES",IF(OR(B278&lt;60000,B278&gt;60025),VLOOKUP(B278,DER!$A$1:$E$10998,4,FALSE),VLOOKUP(B278,DER!$A$1:$H$9998,6,FALSE)*N278+VLOOKUP(B278,DER!$A$1:$H$9998,7,FALSE)*O278)+VLOOKUP(B278,DER!$A$1:$H$9998,8,FALSE),IF(C278="SINAPI",VLOOKUP(B278,SINAPI!$A$1:$E$10979,4,FALSE),IF(C278="IOPES",VLOOKUP(B278,IOPES!$A$1:$D$10903,4,FALSE),IF(C278="COMP",VLOOKUP(B278,COMP!$A$1:$D$10893,4,FALSE))))))</f>
        <v>22.33</v>
      </c>
      <c r="K278" s="246">
        <f>IF(B278="","",IF(C278="DER-ES",IF(OR(B278&lt;60000,B278&gt;60025),DER!$D$2/100,0),IF(C278="SINAPI",SINAPI!$C$2/100,IF(C278="IOPES",IOPES!$A$2/100,IF(C278="COMP",COMP!$C$2/100,"Preencher BDI!")))))</f>
        <v>0.309</v>
      </c>
      <c r="L278" s="247">
        <f t="shared" si="195"/>
        <v>17.058823529411764</v>
      </c>
      <c r="N278" s="249"/>
      <c r="O278" s="249"/>
      <c r="P278" s="250"/>
      <c r="Q278" s="247"/>
    </row>
    <row r="279" spans="1:17" s="219" customFormat="1" ht="38.25" x14ac:dyDescent="0.2">
      <c r="A279" s="240" t="s">
        <v>18083</v>
      </c>
      <c r="B279" s="251">
        <v>150701</v>
      </c>
      <c r="C279" s="177" t="s">
        <v>3200</v>
      </c>
      <c r="D279" s="216" t="str">
        <f>IF(B279="","",IF(C279="DER-ES",IF(OR(B279&lt;60000,B279&gt;60025),VLOOKUP(B279,DER!$A$1:$E$10998,2,FALSE),VLOOKUP(B279,DER!$A$1:$E$10998,2,FALSE)&amp;" (DMT="&amp;VLOOKUP(B279,DER!$A$1:$E$10998,4,FALSE)&amp;") (XP="&amp;ROUND((N279),2)&amp;"km; XR="&amp;ROUND((O279),2)&amp;"km)"),IF(C279="SINAPI",VLOOKUP(B279,SINAPI!$A$3:$D$10979,2,FALSE),IF(C279="IOPES",VLOOKUP(B279,IOPES!$A$3:$D$10903,2,FALSE),IF(C279="COMP",VLOOKUP(B279,COMP!$A$3:$D$10893,2,FALSE),"")))))</f>
        <v>Envelopamento de concreto simples com consumo mínimo de cimento de 250kg/m3, inclusive escavação para profundidade mínima do eletroduto de 50 cm, de 25 x 25 cm, para 1 eletroduto</v>
      </c>
      <c r="E279" s="177" t="str">
        <f>IF(B279="","",IF(C279="DER-ES",VLOOKUP(B279,DER!$A$1:$E$10998,3,FALSE),IF(C279="SINAPI",VLOOKUP(B279,SINAPI!$A$1:$D$10979,3,FALSE),IF(C279="IOPES",VLOOKUP(B279,IOPES!$A$1:$D$10903,3,FALSE),IF(C279="COMP",VLOOKUP(B279,COMP!$A$1:$D$10893,3,FALSE))))))</f>
        <v>m</v>
      </c>
      <c r="F279" s="242">
        <f>VLOOKUP(A279,'Memorial de Cálculo'!$A$9:$Q$11385,17,FALSE)</f>
        <v>20</v>
      </c>
      <c r="G279" s="243">
        <f t="shared" si="198"/>
        <v>43.78</v>
      </c>
      <c r="H279" s="243">
        <f t="shared" si="199"/>
        <v>875.6</v>
      </c>
      <c r="I279" s="211"/>
      <c r="J279" s="245">
        <f>IF(B279="","",IF(C279="DER-ES",IF(OR(B279&lt;60000,B279&gt;60025),VLOOKUP(B279,DER!$A$1:$E$10998,4,FALSE),VLOOKUP(B279,DER!$A$1:$H$9998,6,FALSE)*N279+VLOOKUP(B279,DER!$A$1:$H$9998,7,FALSE)*O279)+VLOOKUP(B279,DER!$A$1:$H$9998,8,FALSE),IF(C279="SINAPI",VLOOKUP(B279,SINAPI!$A$1:$E$10979,4,FALSE),IF(C279="IOPES",VLOOKUP(B279,IOPES!$A$1:$D$10903,4,FALSE),IF(C279="COMP",VLOOKUP(B279,COMP!$A$1:$D$10893,4,FALSE))))))</f>
        <v>45.08</v>
      </c>
      <c r="K279" s="246">
        <f>IF(B279="","",IF(C279="DER-ES",IF(OR(B279&lt;60000,B279&gt;60025),DER!$D$2/100,0),IF(C279="SINAPI",SINAPI!$C$2/100,IF(C279="IOPES",IOPES!$A$2/100,IF(C279="COMP",COMP!$C$2/100,"Preencher BDI!")))))</f>
        <v>0.309</v>
      </c>
      <c r="L279" s="247">
        <f t="shared" si="195"/>
        <v>34.438502673796791</v>
      </c>
      <c r="N279" s="249"/>
      <c r="O279" s="249"/>
      <c r="P279" s="250"/>
      <c r="Q279" s="247"/>
    </row>
    <row r="280" spans="1:17" s="219" customFormat="1" ht="38.25" x14ac:dyDescent="0.2">
      <c r="A280" s="240" t="s">
        <v>18084</v>
      </c>
      <c r="B280" s="177">
        <v>95751</v>
      </c>
      <c r="C280" s="177" t="s">
        <v>2886</v>
      </c>
      <c r="D280" s="216" t="str">
        <f>IF(B280="","",IF(C280="DER-ES",IF(OR(B280&lt;60000,B280&gt;60025),VLOOKUP(B280,DER!$A$1:$E$10998,2,FALSE),VLOOKUP(B280,DER!$A$1:$E$10998,2,FALSE)&amp;" (DMT="&amp;VLOOKUP(B280,DER!$A$1:$E$10998,4,FALSE)&amp;") (XP="&amp;ROUND((N280),2)&amp;"km; XR="&amp;ROUND((O280),2)&amp;"km)"),IF(C280="SINAPI",VLOOKUP(B280,SINAPI!$A$3:$D$10979,2,FALSE),IF(C280="IOPES",VLOOKUP(B280,IOPES!$A$3:$D$10903,2,FALSE),IF(C280="COMP",VLOOKUP(B280,COMP!$A$3:$D$10893,2,FALSE),"")))))</f>
        <v>ELETRODUTO DE AÇO GALVANIZADO, CLASSE SEMI PESADO, DN 32 MM (1 1/4), APARENTE, INSTALADO EM PAREDE - FORNECIMENTO E INSTALAÇÃO. AF_11/2016_P</v>
      </c>
      <c r="E280" s="177" t="str">
        <f>IF(B280="","",IF(C280="DER-ES",VLOOKUP(B280,DER!$A$1:$E$10998,3,FALSE),IF(C280="SINAPI",VLOOKUP(B280,SINAPI!$A$1:$D$10979,3,FALSE),IF(C280="IOPES",VLOOKUP(B280,IOPES!$A$1:$D$10903,3,FALSE),IF(C280="COMP",VLOOKUP(B280,COMP!$A$1:$D$10893,3,FALSE))))))</f>
        <v>M</v>
      </c>
      <c r="F280" s="242">
        <f>VLOOKUP(A280,'Memorial de Cálculo'!$A$9:$Q$11385,17,FALSE)</f>
        <v>16</v>
      </c>
      <c r="G280" s="243">
        <f t="shared" si="198"/>
        <v>54.86</v>
      </c>
      <c r="H280" s="243">
        <f t="shared" si="199"/>
        <v>877.76</v>
      </c>
      <c r="I280" s="267"/>
      <c r="J280" s="245">
        <f>IF(B280="","",IF(C280="DER-ES",IF(OR(B280&lt;60000,B280&gt;60025),VLOOKUP(B280,DER!$A$1:$E$10998,4,FALSE),VLOOKUP(B280,DER!$A$1:$H$9998,6,FALSE)*N280+VLOOKUP(B280,DER!$A$1:$H$9998,7,FALSE)*O280)+VLOOKUP(B280,DER!$A$1:$H$9998,8,FALSE),IF(C280="SINAPI",VLOOKUP(B280,SINAPI!$A$1:$E$10979,4,FALSE),IF(C280="IOPES",VLOOKUP(B280,IOPES!$A$1:$D$10903,4,FALSE),IF(C280="COMP",VLOOKUP(B280,COMP!$A$1:$D$10893,4,FALSE))))))</f>
        <v>43.16</v>
      </c>
      <c r="K280" s="246">
        <f>IF(B280="","",IF(C280="DER-ES",IF(OR(B280&lt;60000,B280&gt;60025),DER!$D$2/100,0),IF(C280="SINAPI",SINAPI!$C$2/100,IF(C280="IOPES",IOPES!$A$2/100,IF(C280="COMP",COMP!$C$2/100,"Preencher BDI!")))))</f>
        <v>0</v>
      </c>
      <c r="L280" s="247">
        <f t="shared" si="195"/>
        <v>43.16</v>
      </c>
      <c r="N280" s="249"/>
      <c r="O280" s="249"/>
      <c r="P280" s="250"/>
      <c r="Q280" s="247"/>
    </row>
    <row r="281" spans="1:17" s="219" customFormat="1" x14ac:dyDescent="0.2">
      <c r="A281" s="240" t="s">
        <v>18085</v>
      </c>
      <c r="B281" s="177" t="s">
        <v>3672</v>
      </c>
      <c r="C281" s="177" t="s">
        <v>2924</v>
      </c>
      <c r="D281" s="216" t="str">
        <f>IF(B281="","",IF(C281="DER-ES",IF(OR(B281&lt;60000,B281&gt;60025),VLOOKUP(B281,DER!$A$1:$E$10998,2,FALSE),VLOOKUP(B281,DER!$A$1:$E$10998,2,FALSE)&amp;" (DMT="&amp;VLOOKUP(B281,DER!$A$1:$E$10998,4,FALSE)&amp;") (XP="&amp;ROUND((N281),2)&amp;"km; XR="&amp;ROUND((O281),2)&amp;"km)"),IF(C281="SINAPI",VLOOKUP(B281,SINAPI!$A$3:$D$10979,2,FALSE),IF(C281="IOPES",VLOOKUP(B281,IOPES!$A$3:$D$10903,2,FALSE),IF(C281="COMP",VLOOKUP(B281,COMP!$A$3:$D$10893,2,FALSE),"")))))</f>
        <v>Cinta FG de 200mm p/ fixação de caixa de medição. (fornecimento e instalação)</v>
      </c>
      <c r="E281" s="177" t="str">
        <f>IF(B281="","",IF(C281="DER-ES",VLOOKUP(B281,DER!$A$1:$E$10998,3,FALSE),IF(C281="SINAPI",VLOOKUP(B281,SINAPI!$A$1:$D$10979,3,FALSE),IF(C281="IOPES",VLOOKUP(B281,IOPES!$A$1:$D$10903,3,FALSE),IF(C281="COMP",VLOOKUP(B281,COMP!$A$1:$D$10893,3,FALSE))))))</f>
        <v>und</v>
      </c>
      <c r="F281" s="242">
        <f>VLOOKUP(A281,'Memorial de Cálculo'!$A$9:$Q$11385,17,FALSE)</f>
        <v>16</v>
      </c>
      <c r="G281" s="243">
        <f t="shared" si="198"/>
        <v>40.659999999999997</v>
      </c>
      <c r="H281" s="243">
        <f t="shared" si="199"/>
        <v>650.55999999999995</v>
      </c>
      <c r="I281" s="267"/>
      <c r="J281" s="245">
        <f>IF(B281="","",IF(C281="DER-ES",IF(OR(B281&lt;60000,B281&gt;60025),VLOOKUP(B281,DER!$A$1:$E$10998,4,FALSE),VLOOKUP(B281,DER!$A$1:$H$9998,6,FALSE)*N281+VLOOKUP(B281,DER!$A$1:$H$9998,7,FALSE)*O281)+VLOOKUP(B281,DER!$A$1:$H$9998,8,FALSE),IF(C281="SINAPI",VLOOKUP(B281,SINAPI!$A$1:$E$10979,4,FALSE),IF(C281="IOPES",VLOOKUP(B281,IOPES!$A$1:$D$10903,4,FALSE),IF(C281="COMP",VLOOKUP(B281,COMP!$A$1:$D$10893,4,FALSE))))))</f>
        <v>40.659999999999997</v>
      </c>
      <c r="K281" s="246">
        <f>IF(B281="","",IF(C281="DER-ES",IF(OR(B281&lt;60000,B281&gt;60025),DER!$D$2/100,0),IF(C281="SINAPI",SINAPI!$C$2/100,IF(C281="IOPES",IOPES!$A$2/100,IF(C281="COMP",COMP!$C$2/100,"Preencher BDI!")))))</f>
        <v>0.2712</v>
      </c>
      <c r="L281" s="247">
        <f t="shared" si="195"/>
        <v>31.985525487728133</v>
      </c>
      <c r="N281" s="249"/>
      <c r="O281" s="249"/>
      <c r="P281" s="250"/>
      <c r="Q281" s="247"/>
    </row>
    <row r="282" spans="1:17" s="219" customFormat="1" x14ac:dyDescent="0.2">
      <c r="A282" s="240" t="s">
        <v>18086</v>
      </c>
      <c r="B282" s="177" t="s">
        <v>3673</v>
      </c>
      <c r="C282" s="177" t="s">
        <v>2924</v>
      </c>
      <c r="D282" s="216" t="str">
        <f>IF(B282="","",IF(C282="DER-ES",IF(OR(B282&lt;60000,B282&gt;60025),VLOOKUP(B282,DER!$A$1:$E$10998,2,FALSE),VLOOKUP(B282,DER!$A$1:$E$10998,2,FALSE)&amp;" (DMT="&amp;VLOOKUP(B282,DER!$A$1:$E$10998,4,FALSE)&amp;") (XP="&amp;ROUND((N282),2)&amp;"km; XR="&amp;ROUND((O282),2)&amp;"km)"),IF(C282="SINAPI",VLOOKUP(B282,SINAPI!$A$3:$D$10979,2,FALSE),IF(C282="IOPES",VLOOKUP(B282,IOPES!$A$3:$D$10903,2,FALSE),IF(C282="COMP",VLOOKUP(B282,COMP!$A$3:$D$10893,2,FALSE),"")))))</f>
        <v>Curva 90º de ferro galvanizado eletrolítico 1 1/2" para eletroduto</v>
      </c>
      <c r="E282" s="177" t="str">
        <f>IF(B282="","",IF(C282="DER-ES",VLOOKUP(B282,DER!$A$1:$E$10998,3,FALSE),IF(C282="SINAPI",VLOOKUP(B282,SINAPI!$A$1:$D$10979,3,FALSE),IF(C282="IOPES",VLOOKUP(B282,IOPES!$A$1:$D$10903,3,FALSE),IF(C282="COMP",VLOOKUP(B282,COMP!$A$1:$D$10893,3,FALSE))))))</f>
        <v>und</v>
      </c>
      <c r="F282" s="242">
        <f>VLOOKUP(A282,'Memorial de Cálculo'!$A$9:$Q$11385,17,FALSE)</f>
        <v>6</v>
      </c>
      <c r="G282" s="243">
        <f t="shared" si="198"/>
        <v>30.11</v>
      </c>
      <c r="H282" s="243">
        <f t="shared" si="199"/>
        <v>180.66</v>
      </c>
      <c r="I282" s="267"/>
      <c r="J282" s="245">
        <f>IF(B282="","",IF(C282="DER-ES",IF(OR(B282&lt;60000,B282&gt;60025),VLOOKUP(B282,DER!$A$1:$E$10998,4,FALSE),VLOOKUP(B282,DER!$A$1:$H$9998,6,FALSE)*N282+VLOOKUP(B282,DER!$A$1:$H$9998,7,FALSE)*O282)+VLOOKUP(B282,DER!$A$1:$H$9998,8,FALSE),IF(C282="SINAPI",VLOOKUP(B282,SINAPI!$A$1:$E$10979,4,FALSE),IF(C282="IOPES",VLOOKUP(B282,IOPES!$A$1:$D$10903,4,FALSE),IF(C282="COMP",VLOOKUP(B282,COMP!$A$1:$D$10893,4,FALSE))))))</f>
        <v>30.11</v>
      </c>
      <c r="K282" s="246">
        <f>IF(B282="","",IF(C282="DER-ES",IF(OR(B282&lt;60000,B282&gt;60025),DER!$D$2/100,0),IF(C282="SINAPI",SINAPI!$C$2/100,IF(C282="IOPES",IOPES!$A$2/100,IF(C282="COMP",COMP!$C$2/100,"Preencher BDI!")))))</f>
        <v>0.2712</v>
      </c>
      <c r="L282" s="247">
        <f t="shared" si="195"/>
        <v>23.686280679672752</v>
      </c>
      <c r="N282" s="249"/>
      <c r="O282" s="249"/>
      <c r="P282" s="250"/>
      <c r="Q282" s="247"/>
    </row>
    <row r="283" spans="1:17" s="219" customFormat="1" x14ac:dyDescent="0.2">
      <c r="A283" s="240" t="s">
        <v>18087</v>
      </c>
      <c r="B283" s="251">
        <v>151510</v>
      </c>
      <c r="C283" s="177" t="s">
        <v>3200</v>
      </c>
      <c r="D283" s="216" t="str">
        <f>IF(B283="","",IF(C283="DER-ES",IF(OR(B283&lt;60000,B283&gt;60025),VLOOKUP(B283,DER!$A$1:$E$10998,2,FALSE),VLOOKUP(B283,DER!$A$1:$E$10998,2,FALSE)&amp;" (DMT="&amp;VLOOKUP(B283,DER!$A$1:$E$10998,4,FALSE)&amp;") (XP="&amp;ROUND((N283),2)&amp;"km; XR="&amp;ROUND((O283),2)&amp;"km)"),IF(C283="SINAPI",VLOOKUP(B283,SINAPI!$A$3:$D$10979,2,FALSE),IF(C283="IOPES",VLOOKUP(B283,IOPES!$A$3:$D$10903,2,FALSE),IF(C283="COMP",VLOOKUP(B283,COMP!$A$3:$D$10893,2,FALSE),"")))))</f>
        <v>Bucha e arruela de alumínio fundido diâmetro 40mm (1 1/2")</v>
      </c>
      <c r="E283" s="177" t="str">
        <f>IF(B283="","",IF(C283="DER-ES",VLOOKUP(B283,DER!$A$1:$E$10998,3,FALSE),IF(C283="SINAPI",VLOOKUP(B283,SINAPI!$A$1:$D$10979,3,FALSE),IF(C283="IOPES",VLOOKUP(B283,IOPES!$A$1:$D$10903,3,FALSE),IF(C283="COMP",VLOOKUP(B283,COMP!$A$1:$D$10893,3,FALSE))))))</f>
        <v>und</v>
      </c>
      <c r="F283" s="242">
        <f>VLOOKUP(A283,'Memorial de Cálculo'!$A$9:$Q$11385,17,FALSE)</f>
        <v>6</v>
      </c>
      <c r="G283" s="243">
        <f t="shared" si="198"/>
        <v>4.3499999999999996</v>
      </c>
      <c r="H283" s="243">
        <f t="shared" si="199"/>
        <v>26.1</v>
      </c>
      <c r="I283" s="211"/>
      <c r="J283" s="245">
        <f>IF(B283="","",IF(C283="DER-ES",IF(OR(B283&lt;60000,B283&gt;60025),VLOOKUP(B283,DER!$A$1:$E$10998,4,FALSE),VLOOKUP(B283,DER!$A$1:$H$9998,6,FALSE)*N283+VLOOKUP(B283,DER!$A$1:$H$9998,7,FALSE)*O283)+VLOOKUP(B283,DER!$A$1:$H$9998,8,FALSE),IF(C283="SINAPI",VLOOKUP(B283,SINAPI!$A$1:$E$10979,4,FALSE),IF(C283="IOPES",VLOOKUP(B283,IOPES!$A$1:$D$10903,4,FALSE),IF(C283="COMP",VLOOKUP(B283,COMP!$A$1:$D$10893,4,FALSE))))))</f>
        <v>4.4800000000000004</v>
      </c>
      <c r="K283" s="246">
        <f>IF(B283="","",IF(C283="DER-ES",IF(OR(B283&lt;60000,B283&gt;60025),DER!$D$2/100,0),IF(C283="SINAPI",SINAPI!$C$2/100,IF(C283="IOPES",IOPES!$A$2/100,IF(C283="COMP",COMP!$C$2/100,"Preencher BDI!")))))</f>
        <v>0.309</v>
      </c>
      <c r="L283" s="247">
        <f t="shared" si="195"/>
        <v>3.4224598930481287</v>
      </c>
      <c r="N283" s="249"/>
      <c r="O283" s="249"/>
      <c r="P283" s="250"/>
      <c r="Q283" s="247"/>
    </row>
    <row r="284" spans="1:17" s="219" customFormat="1" x14ac:dyDescent="0.2">
      <c r="A284" s="240" t="s">
        <v>18088</v>
      </c>
      <c r="B284" s="251">
        <v>151504</v>
      </c>
      <c r="C284" s="177" t="s">
        <v>3200</v>
      </c>
      <c r="D284" s="216" t="str">
        <f>IF(B284="","",IF(C284="DER-ES",IF(OR(B284&lt;60000,B284&gt;60025),VLOOKUP(B284,DER!$A$1:$E$10998,2,FALSE),VLOOKUP(B284,DER!$A$1:$E$10998,2,FALSE)&amp;" (DMT="&amp;VLOOKUP(B284,DER!$A$1:$E$10998,4,FALSE)&amp;") (XP="&amp;ROUND((N284),2)&amp;"km; XR="&amp;ROUND((O284),2)&amp;"km)"),IF(C284="SINAPI",VLOOKUP(B284,SINAPI!$A$3:$D$10979,2,FALSE),IF(C284="IOPES",VLOOKUP(B284,IOPES!$A$3:$D$10903,2,FALSE),IF(C284="COMP",VLOOKUP(B284,COMP!$A$3:$D$10893,2,FALSE),"")))))</f>
        <v>Cabeçote de alumínio de 1 1/2"</v>
      </c>
      <c r="E284" s="177" t="str">
        <f>IF(B284="","",IF(C284="DER-ES",VLOOKUP(B284,DER!$A$1:$E$10998,3,FALSE),IF(C284="SINAPI",VLOOKUP(B284,SINAPI!$A$1:$D$10979,3,FALSE),IF(C284="IOPES",VLOOKUP(B284,IOPES!$A$1:$D$10903,3,FALSE),IF(C284="COMP",VLOOKUP(B284,COMP!$A$1:$D$10893,3,FALSE))))))</f>
        <v>und</v>
      </c>
      <c r="F284" s="242">
        <f>VLOOKUP(A284,'Memorial de Cálculo'!$A$9:$Q$11385,17,FALSE)</f>
        <v>2</v>
      </c>
      <c r="G284" s="243">
        <f t="shared" si="198"/>
        <v>14.81</v>
      </c>
      <c r="H284" s="243">
        <f t="shared" si="199"/>
        <v>29.62</v>
      </c>
      <c r="I284" s="211"/>
      <c r="J284" s="245">
        <f>IF(B284="","",IF(C284="DER-ES",IF(OR(B284&lt;60000,B284&gt;60025),VLOOKUP(B284,DER!$A$1:$E$10998,4,FALSE),VLOOKUP(B284,DER!$A$1:$H$9998,6,FALSE)*N284+VLOOKUP(B284,DER!$A$1:$H$9998,7,FALSE)*O284)+VLOOKUP(B284,DER!$A$1:$H$9998,8,FALSE),IF(C284="SINAPI",VLOOKUP(B284,SINAPI!$A$1:$E$10979,4,FALSE),IF(C284="IOPES",VLOOKUP(B284,IOPES!$A$1:$D$10903,4,FALSE),IF(C284="COMP",VLOOKUP(B284,COMP!$A$1:$D$10893,4,FALSE))))))</f>
        <v>15.25</v>
      </c>
      <c r="K284" s="246">
        <f>IF(B284="","",IF(C284="DER-ES",IF(OR(B284&lt;60000,B284&gt;60025),DER!$D$2/100,0),IF(C284="SINAPI",SINAPI!$C$2/100,IF(C284="IOPES",IOPES!$A$2/100,IF(C284="COMP",COMP!$C$2/100,"Preencher BDI!")))))</f>
        <v>0.309</v>
      </c>
      <c r="L284" s="247">
        <f t="shared" si="195"/>
        <v>11.650114591291063</v>
      </c>
      <c r="N284" s="249"/>
      <c r="O284" s="249"/>
      <c r="P284" s="250"/>
      <c r="Q284" s="247"/>
    </row>
    <row r="285" spans="1:17" s="219" customFormat="1" x14ac:dyDescent="0.2">
      <c r="A285" s="240" t="s">
        <v>18152</v>
      </c>
      <c r="B285" s="177" t="s">
        <v>3674</v>
      </c>
      <c r="C285" s="177" t="s">
        <v>2924</v>
      </c>
      <c r="D285" s="216" t="str">
        <f>IF(B285="","",IF(C285="DER-ES",IF(OR(B285&lt;60000,B285&gt;60025),VLOOKUP(B285,DER!$A$1:$E$10998,2,FALSE),VLOOKUP(B285,DER!$A$1:$E$10998,2,FALSE)&amp;" (DMT="&amp;VLOOKUP(B285,DER!$A$1:$E$10998,4,FALSE)&amp;") (XP="&amp;ROUND((N285),2)&amp;"km; XR="&amp;ROUND((O285),2)&amp;"km)"),IF(C285="SINAPI",VLOOKUP(B285,SINAPI!$A$3:$D$10979,2,FALSE),IF(C285="IOPES",VLOOKUP(B285,IOPES!$A$3:$D$10903,2,FALSE),IF(C285="COMP",VLOOKUP(B285,COMP!$A$3:$D$10893,2,FALSE),"")))))</f>
        <v>Luva de ferro galvanizado eletrolítico 1 1/2" para eletroduto</v>
      </c>
      <c r="E285" s="177" t="str">
        <f>IF(B285="","",IF(C285="DER-ES",VLOOKUP(B285,DER!$A$1:$E$10998,3,FALSE),IF(C285="SINAPI",VLOOKUP(B285,SINAPI!$A$1:$D$10979,3,FALSE),IF(C285="IOPES",VLOOKUP(B285,IOPES!$A$1:$D$10903,3,FALSE),IF(C285="COMP",VLOOKUP(B285,COMP!$A$1:$D$10893,3,FALSE))))))</f>
        <v>und</v>
      </c>
      <c r="F285" s="242">
        <f>VLOOKUP(A285,'Memorial de Cálculo'!$A$9:$Q$11385,17,FALSE)</f>
        <v>14</v>
      </c>
      <c r="G285" s="243">
        <f t="shared" si="198"/>
        <v>12.1</v>
      </c>
      <c r="H285" s="243">
        <f t="shared" si="199"/>
        <v>169.4</v>
      </c>
      <c r="I285" s="267"/>
      <c r="J285" s="245">
        <f>IF(B285="","",IF(C285="DER-ES",IF(OR(B285&lt;60000,B285&gt;60025),VLOOKUP(B285,DER!$A$1:$E$10998,4,FALSE),VLOOKUP(B285,DER!$A$1:$H$9998,6,FALSE)*N285+VLOOKUP(B285,DER!$A$1:$H$9998,7,FALSE)*O285)+VLOOKUP(B285,DER!$A$1:$H$9998,8,FALSE),IF(C285="SINAPI",VLOOKUP(B285,SINAPI!$A$1:$E$10979,4,FALSE),IF(C285="IOPES",VLOOKUP(B285,IOPES!$A$1:$D$10903,4,FALSE),IF(C285="COMP",VLOOKUP(B285,COMP!$A$1:$D$10893,4,FALSE))))))</f>
        <v>12.1</v>
      </c>
      <c r="K285" s="246">
        <f>IF(B285="","",IF(C285="DER-ES",IF(OR(B285&lt;60000,B285&gt;60025),DER!$D$2/100,0),IF(C285="SINAPI",SINAPI!$C$2/100,IF(C285="IOPES",IOPES!$A$2/100,IF(C285="COMP",COMP!$C$2/100,"Preencher BDI!")))))</f>
        <v>0.2712</v>
      </c>
      <c r="L285" s="247">
        <f t="shared" si="195"/>
        <v>9.5185651353052236</v>
      </c>
      <c r="N285" s="249"/>
      <c r="O285" s="249"/>
      <c r="P285" s="250"/>
      <c r="Q285" s="247"/>
    </row>
    <row r="286" spans="1:17" s="219" customFormat="1" x14ac:dyDescent="0.2">
      <c r="A286" s="240" t="s">
        <v>18153</v>
      </c>
      <c r="B286" s="177" t="s">
        <v>3675</v>
      </c>
      <c r="C286" s="177" t="s">
        <v>2924</v>
      </c>
      <c r="D286" s="216" t="str">
        <f>IF(B286="","",IF(C286="DER-ES",IF(OR(B286&lt;60000,B286&gt;60025),VLOOKUP(B286,DER!$A$1:$E$10998,2,FALSE),VLOOKUP(B286,DER!$A$1:$E$10998,2,FALSE)&amp;" (DMT="&amp;VLOOKUP(B286,DER!$A$1:$E$10998,4,FALSE)&amp;") (XP="&amp;ROUND((N286),2)&amp;"km; XR="&amp;ROUND((O286),2)&amp;"km)"),IF(C286="SINAPI",VLOOKUP(B286,SINAPI!$A$3:$D$10979,2,FALSE),IF(C286="IOPES",VLOOKUP(B286,IOPES!$A$3:$D$10903,2,FALSE),IF(C286="COMP",VLOOKUP(B286,COMP!$A$3:$D$10893,2,FALSE),"")))))</f>
        <v>Niple de PVC 2". (fornecimento e instalação)</v>
      </c>
      <c r="E286" s="177" t="str">
        <f>IF(B286="","",IF(C286="DER-ES",VLOOKUP(B286,DER!$A$1:$E$10998,3,FALSE),IF(C286="SINAPI",VLOOKUP(B286,SINAPI!$A$1:$D$10979,3,FALSE),IF(C286="IOPES",VLOOKUP(B286,IOPES!$A$1:$D$10903,3,FALSE),IF(C286="COMP",VLOOKUP(B286,COMP!$A$1:$D$10893,3,FALSE))))))</f>
        <v>und</v>
      </c>
      <c r="F286" s="242">
        <f>VLOOKUP(A286,'Memorial de Cálculo'!$A$9:$Q$11385,17,FALSE)</f>
        <v>4</v>
      </c>
      <c r="G286" s="243">
        <f t="shared" si="198"/>
        <v>15.58</v>
      </c>
      <c r="H286" s="243">
        <f t="shared" si="199"/>
        <v>62.32</v>
      </c>
      <c r="I286" s="267"/>
      <c r="J286" s="245">
        <f>IF(B286="","",IF(C286="DER-ES",IF(OR(B286&lt;60000,B286&gt;60025),VLOOKUP(B286,DER!$A$1:$E$10998,4,FALSE),VLOOKUP(B286,DER!$A$1:$H$9998,6,FALSE)*N286+VLOOKUP(B286,DER!$A$1:$H$9998,7,FALSE)*O286)+VLOOKUP(B286,DER!$A$1:$H$9998,8,FALSE),IF(C286="SINAPI",VLOOKUP(B286,SINAPI!$A$1:$E$10979,4,FALSE),IF(C286="IOPES",VLOOKUP(B286,IOPES!$A$1:$D$10903,4,FALSE),IF(C286="COMP",VLOOKUP(B286,COMP!$A$1:$D$10893,4,FALSE))))))</f>
        <v>15.58</v>
      </c>
      <c r="K286" s="246">
        <f>IF(B286="","",IF(C286="DER-ES",IF(OR(B286&lt;60000,B286&gt;60025),DER!$D$2/100,0),IF(C286="SINAPI",SINAPI!$C$2/100,IF(C286="IOPES",IOPES!$A$2/100,IF(C286="COMP",COMP!$C$2/100,"Preencher BDI!")))))</f>
        <v>0.2712</v>
      </c>
      <c r="L286" s="247">
        <f t="shared" si="195"/>
        <v>12.256135934550032</v>
      </c>
      <c r="N286" s="249"/>
      <c r="O286" s="249"/>
      <c r="P286" s="250"/>
      <c r="Q286" s="247"/>
    </row>
    <row r="287" spans="1:17" s="219" customFormat="1" x14ac:dyDescent="0.2">
      <c r="A287" s="240"/>
      <c r="B287" s="177"/>
      <c r="C287" s="177"/>
      <c r="D287" s="216"/>
      <c r="E287" s="177"/>
      <c r="F287" s="242"/>
      <c r="G287" s="243"/>
      <c r="H287" s="243"/>
      <c r="I287" s="211"/>
      <c r="J287" s="245" t="str">
        <f>IF(B287="","",IF(C287="DER-ES",IF(OR(B287&lt;60000,B287&gt;60025),VLOOKUP(B287,DER!$A$1:$E$10998,4,FALSE),VLOOKUP(B287,DER!$A$1:$H$9998,6,FALSE)*N287+VLOOKUP(B287,DER!$A$1:$H$9998,7,FALSE)*O287)+VLOOKUP(B287,DER!$A$1:$H$9998,8,FALSE),IF(C287="SINAPI",VLOOKUP(B287,SINAPI!$A$1:$E$10979,4,FALSE),IF(C287="IOPES",VLOOKUP(B287,IOPES!$A$1:$D$10903,4,FALSE),IF(C287="COMP",VLOOKUP(B287,COMP!$A$1:$D$10893,4,FALSE))))))</f>
        <v/>
      </c>
      <c r="K287" s="246" t="str">
        <f>IF(B287="","",IF(C287="DER-ES",IF(OR(B287&lt;60000,B287&gt;60025),DER!$D$2/100,0),IF(C287="SINAPI",SINAPI!$C$2/100,IF(C287="IOPES",IOPES!$A$2/100,IF(C287="COMP",COMP!$C$2/100,"Preencher BDI!")))))</f>
        <v/>
      </c>
      <c r="L287" s="247"/>
      <c r="N287" s="249"/>
      <c r="O287" s="249"/>
      <c r="P287" s="250"/>
      <c r="Q287" s="247"/>
    </row>
    <row r="288" spans="1:17" s="219" customFormat="1" x14ac:dyDescent="0.2">
      <c r="A288" s="385" t="s">
        <v>3806</v>
      </c>
      <c r="B288" s="385"/>
      <c r="C288" s="386"/>
      <c r="D288" s="387" t="s">
        <v>3671</v>
      </c>
      <c r="E288" s="386"/>
      <c r="F288" s="388"/>
      <c r="G288" s="389"/>
      <c r="H288" s="390"/>
      <c r="I288" s="267"/>
      <c r="J288" s="245" t="str">
        <f>IF(B288="","",IF(C288="DER-ES",IF(OR(B288&lt;60000,B288&gt;60025),VLOOKUP(B288,DER!$A$1:$E$10998,4,FALSE),VLOOKUP(B288,DER!$A$1:$H$9998,6,FALSE)*N288+VLOOKUP(B288,DER!$A$1:$H$9998,7,FALSE)*O288)+VLOOKUP(B288,DER!$A$1:$H$9998,8,FALSE),IF(C288="SINAPI",VLOOKUP(B288,SINAPI!$A$1:$E$10979,4,FALSE),IF(C288="IOPES",VLOOKUP(B288,IOPES!$A$1:$D$10903,4,FALSE),IF(C288="COMP",VLOOKUP(B288,COMP!$A$1:$D$10893,4,FALSE))))))</f>
        <v/>
      </c>
      <c r="K288" s="246" t="str">
        <f>IF(B288="","",IF(C288="DER-ES",IF(OR(B288&lt;60000,B288&gt;60025),DER!$D$2/100,0),IF(C288="SINAPI",SINAPI!$C$2/100,IF(C288="IOPES",IOPES!$A$2/100,IF(C288="COMP",COMP!$C$2/100,"Preencher BDI!")))))</f>
        <v/>
      </c>
      <c r="L288" s="247" t="str">
        <f t="shared" ref="L288:L295" si="200">IF(J288="","",(J288/(1+K288)))</f>
        <v/>
      </c>
      <c r="M288" s="258"/>
      <c r="N288" s="249"/>
      <c r="O288" s="249"/>
      <c r="P288" s="250"/>
      <c r="Q288" s="247"/>
    </row>
    <row r="289" spans="1:17" s="219" customFormat="1" ht="38.25" x14ac:dyDescent="0.2">
      <c r="A289" s="240" t="s">
        <v>18089</v>
      </c>
      <c r="B289" s="251">
        <v>150614</v>
      </c>
      <c r="C289" s="177" t="s">
        <v>3200</v>
      </c>
      <c r="D289" s="216" t="str">
        <f>IF(B289="","",IF(C289="DER-ES",IF(OR(B289&lt;60000,B289&gt;60025),VLOOKUP(B289,DER!$A$1:$E$10998,2,FALSE),VLOOKUP(B289,DER!$A$1:$E$10998,2,FALSE)&amp;" (DMT="&amp;VLOOKUP(B289,DER!$A$1:$E$10998,4,FALSE)&amp;") (XP="&amp;ROUND((N289),2)&amp;"km; XR="&amp;ROUND((O289),2)&amp;"km)"),IF(C289="SINAPI",VLOOKUP(B289,SINAPI!$A$3:$D$10979,2,FALSE),IF(C289="IOPES",VLOOKUP(B289,IOPES!$A$3:$D$10903,2,FALSE),IF(C289="COMP",VLOOKUP(B289,COMP!$A$3:$D$10893,2,FALSE),"")))))</f>
        <v>Caixa de passagem de alvenaria de blocos de concreto 9x19x39cm, dimensões de 30x30x50cm, com revestimento interno em chapisco e reboco, tampa de concreto esp.5cm e lastro de brita 5 cm</v>
      </c>
      <c r="E289" s="177" t="str">
        <f>IF(B289="","",IF(C289="DER-ES",VLOOKUP(B289,DER!$A$1:$E$10998,3,FALSE),IF(C289="SINAPI",VLOOKUP(B289,SINAPI!$A$1:$D$10979,3,FALSE),IF(C289="IOPES",VLOOKUP(B289,IOPES!$A$1:$D$10903,3,FALSE),IF(C289="COMP",VLOOKUP(B289,COMP!$A$1:$D$10893,3,FALSE))))))</f>
        <v>und</v>
      </c>
      <c r="F289" s="242">
        <f>VLOOKUP(A289,'Memorial de Cálculo'!$A$9:$Q$11385,17,FALSE)</f>
        <v>26</v>
      </c>
      <c r="G289" s="243">
        <f t="shared" ref="G289:G295" si="201">ROUND(L289*(1+F$5),2)</f>
        <v>109.63</v>
      </c>
      <c r="H289" s="243">
        <f t="shared" ref="H289:H295" si="202">+TRUNC(F289*G289,2)</f>
        <v>2850.38</v>
      </c>
      <c r="I289" s="211"/>
      <c r="J289" s="245">
        <f>IF(B289="","",IF(C289="DER-ES",IF(OR(B289&lt;60000,B289&gt;60025),VLOOKUP(B289,DER!$A$1:$E$10998,4,FALSE),VLOOKUP(B289,DER!$A$1:$H$9998,6,FALSE)*N289+VLOOKUP(B289,DER!$A$1:$H$9998,7,FALSE)*O289)+VLOOKUP(B289,DER!$A$1:$H$9998,8,FALSE),IF(C289="SINAPI",VLOOKUP(B289,SINAPI!$A$1:$E$10979,4,FALSE),IF(C289="IOPES",VLOOKUP(B289,IOPES!$A$1:$D$10903,4,FALSE),IF(C289="COMP",VLOOKUP(B289,COMP!$A$1:$D$10893,4,FALSE))))))</f>
        <v>112.89</v>
      </c>
      <c r="K289" s="246">
        <f>IF(B289="","",IF(C289="DER-ES",IF(OR(B289&lt;60000,B289&gt;60025),DER!$D$2/100,0),IF(C289="SINAPI",SINAPI!$C$2/100,IF(C289="IOPES",IOPES!$A$2/100,IF(C289="COMP",COMP!$C$2/100,"Preencher BDI!")))))</f>
        <v>0.309</v>
      </c>
      <c r="L289" s="247">
        <f t="shared" si="200"/>
        <v>86.241405653170361</v>
      </c>
      <c r="N289" s="249"/>
      <c r="O289" s="249"/>
      <c r="P289" s="250"/>
      <c r="Q289" s="247"/>
    </row>
    <row r="290" spans="1:17" s="219" customFormat="1" ht="38.25" x14ac:dyDescent="0.2">
      <c r="A290" s="240" t="s">
        <v>18090</v>
      </c>
      <c r="B290" s="177" t="s">
        <v>3676</v>
      </c>
      <c r="C290" s="177" t="s">
        <v>2924</v>
      </c>
      <c r="D290" s="216" t="str">
        <f>IF(B290="","",IF(C290="DER-ES",IF(OR(B290&lt;60000,B290&gt;60025),VLOOKUP(B290,DER!$A$1:$E$10998,2,FALSE),VLOOKUP(B290,DER!$A$1:$E$10998,2,FALSE)&amp;" (DMT="&amp;VLOOKUP(B290,DER!$A$1:$E$10998,4,FALSE)&amp;") (XP="&amp;ROUND((N290),2)&amp;"km; XR="&amp;ROUND((O290),2)&amp;"km)"),IF(C290="SINAPI",VLOOKUP(B290,SINAPI!$A$3:$D$10979,2,FALSE),IF(C290="IOPES",VLOOKUP(B290,IOPES!$A$3:$D$10903,2,FALSE),IF(C290="COMP",VLOOKUP(B290,COMP!$A$3:$D$10893,2,FALSE),"")))))</f>
        <v>Quadro de comando em aço inox dimensões mínimas 750x600x300mm completo com placa de montagem, disjuntores, contator , trilho, canaleta de pvc e barras de cobre conforme detalhe em projeto (fornecimento e instalação)</v>
      </c>
      <c r="E290" s="177" t="str">
        <f>IF(B290="","",IF(C290="DER-ES",VLOOKUP(B290,DER!$A$1:$E$10998,3,FALSE),IF(C290="SINAPI",VLOOKUP(B290,SINAPI!$A$1:$D$10979,3,FALSE),IF(C290="IOPES",VLOOKUP(B290,IOPES!$A$1:$D$10903,3,FALSE),IF(C290="COMP",VLOOKUP(B290,COMP!$A$1:$D$10893,3,FALSE))))))</f>
        <v>cj</v>
      </c>
      <c r="F290" s="242">
        <f>VLOOKUP(A290,'Memorial de Cálculo'!$A$9:$Q$11385,17,FALSE)</f>
        <v>2</v>
      </c>
      <c r="G290" s="243">
        <f t="shared" si="201"/>
        <v>2383.4</v>
      </c>
      <c r="H290" s="243">
        <f t="shared" si="202"/>
        <v>4766.8</v>
      </c>
      <c r="I290" s="267"/>
      <c r="J290" s="245">
        <f>IF(B290="","",IF(C290="DER-ES",IF(OR(B290&lt;60000,B290&gt;60025),VLOOKUP(B290,DER!$A$1:$E$10998,4,FALSE),VLOOKUP(B290,DER!$A$1:$H$9998,6,FALSE)*N290+VLOOKUP(B290,DER!$A$1:$H$9998,7,FALSE)*O290)+VLOOKUP(B290,DER!$A$1:$H$9998,8,FALSE),IF(C290="SINAPI",VLOOKUP(B290,SINAPI!$A$1:$E$10979,4,FALSE),IF(C290="IOPES",VLOOKUP(B290,IOPES!$A$1:$D$10903,4,FALSE),IF(C290="COMP",VLOOKUP(B290,COMP!$A$1:$D$10893,4,FALSE))))))</f>
        <v>2383.4</v>
      </c>
      <c r="K290" s="246">
        <f>IF(B290="","",IF(C290="DER-ES",IF(OR(B290&lt;60000,B290&gt;60025),DER!$D$2/100,0),IF(C290="SINAPI",SINAPI!$C$2/100,IF(C290="IOPES",IOPES!$A$2/100,IF(C290="COMP",COMP!$C$2/100,"Preencher BDI!")))))</f>
        <v>0.2712</v>
      </c>
      <c r="L290" s="247">
        <f t="shared" si="200"/>
        <v>1874.9213341724358</v>
      </c>
      <c r="N290" s="249"/>
      <c r="O290" s="249"/>
      <c r="P290" s="250"/>
      <c r="Q290" s="247"/>
    </row>
    <row r="291" spans="1:17" s="219" customFormat="1" ht="25.5" x14ac:dyDescent="0.2">
      <c r="A291" s="240" t="s">
        <v>18091</v>
      </c>
      <c r="B291" s="177" t="s">
        <v>3677</v>
      </c>
      <c r="C291" s="177" t="s">
        <v>2924</v>
      </c>
      <c r="D291" s="216" t="str">
        <f>IF(B291="","",IF(C291="DER-ES",IF(OR(B291&lt;60000,B291&gt;60025),VLOOKUP(B291,DER!$A$1:$E$10998,2,FALSE),VLOOKUP(B291,DER!$A$1:$E$10998,2,FALSE)&amp;" (DMT="&amp;VLOOKUP(B291,DER!$A$1:$E$10998,4,FALSE)&amp;") (XP="&amp;ROUND((N291),2)&amp;"km; XR="&amp;ROUND((O291),2)&amp;"km)"),IF(C291="SINAPI",VLOOKUP(B291,SINAPI!$A$3:$D$10979,2,FALSE),IF(C291="IOPES",VLOOKUP(B291,IOPES!$A$3:$D$10903,2,FALSE),IF(C291="COMP",VLOOKUP(B291,COMP!$A$3:$D$10893,2,FALSE),"")))))</f>
        <v>Caixa para medidor polifásico carga até 41000W inclusive caixa para disjuntor polifásico até 100A</v>
      </c>
      <c r="E291" s="177" t="str">
        <f>IF(B291="","",IF(C291="DER-ES",VLOOKUP(B291,DER!$A$1:$E$10998,3,FALSE),IF(C291="SINAPI",VLOOKUP(B291,SINAPI!$A$1:$D$10979,3,FALSE),IF(C291="IOPES",VLOOKUP(B291,IOPES!$A$1:$D$10903,3,FALSE),IF(C291="COMP",VLOOKUP(B291,COMP!$A$1:$D$10893,3,FALSE))))))</f>
        <v>und</v>
      </c>
      <c r="F291" s="242">
        <f>VLOOKUP(A291,'Memorial de Cálculo'!$A$9:$Q$11385,17,FALSE)</f>
        <v>2</v>
      </c>
      <c r="G291" s="243">
        <f t="shared" si="201"/>
        <v>152.36000000000001</v>
      </c>
      <c r="H291" s="243">
        <f t="shared" si="202"/>
        <v>304.72000000000003</v>
      </c>
      <c r="I291" s="267"/>
      <c r="J291" s="245">
        <f>IF(B291="","",IF(C291="DER-ES",IF(OR(B291&lt;60000,B291&gt;60025),VLOOKUP(B291,DER!$A$1:$E$10998,4,FALSE),VLOOKUP(B291,DER!$A$1:$H$9998,6,FALSE)*N291+VLOOKUP(B291,DER!$A$1:$H$9998,7,FALSE)*O291)+VLOOKUP(B291,DER!$A$1:$H$9998,8,FALSE),IF(C291="SINAPI",VLOOKUP(B291,SINAPI!$A$1:$E$10979,4,FALSE),IF(C291="IOPES",VLOOKUP(B291,IOPES!$A$1:$D$10903,4,FALSE),IF(C291="COMP",VLOOKUP(B291,COMP!$A$1:$D$10893,4,FALSE))))))</f>
        <v>152.36000000000001</v>
      </c>
      <c r="K291" s="246">
        <f>IF(B291="","",IF(C291="DER-ES",IF(OR(B291&lt;60000,B291&gt;60025),DER!$D$2/100,0),IF(C291="SINAPI",SINAPI!$C$2/100,IF(C291="IOPES",IOPES!$A$2/100,IF(C291="COMP",COMP!$C$2/100,"Preencher BDI!")))))</f>
        <v>0.2712</v>
      </c>
      <c r="L291" s="247">
        <f t="shared" si="200"/>
        <v>119.85525487728133</v>
      </c>
      <c r="N291" s="249"/>
      <c r="O291" s="249"/>
      <c r="P291" s="250"/>
      <c r="Q291" s="247"/>
    </row>
    <row r="292" spans="1:17" s="219" customFormat="1" ht="25.5" x14ac:dyDescent="0.2">
      <c r="A292" s="240" t="s">
        <v>18154</v>
      </c>
      <c r="B292" s="177">
        <v>93663</v>
      </c>
      <c r="C292" s="177" t="s">
        <v>2886</v>
      </c>
      <c r="D292" s="216" t="str">
        <f>IF(B292="","",IF(C292="DER-ES",IF(OR(B292&lt;60000,B292&gt;60025),VLOOKUP(B292,DER!$A$1:$E$10998,2,FALSE),VLOOKUP(B292,DER!$A$1:$E$10998,2,FALSE)&amp;" (DMT="&amp;VLOOKUP(B292,DER!$A$1:$E$10998,4,FALSE)&amp;") (XP="&amp;ROUND((N292),2)&amp;"km; XR="&amp;ROUND((O292),2)&amp;"km)"),IF(C292="SINAPI",VLOOKUP(B292,SINAPI!$A$3:$D$10979,2,FALSE),IF(C292="IOPES",VLOOKUP(B292,IOPES!$A$3:$D$10903,2,FALSE),IF(C292="COMP",VLOOKUP(B292,COMP!$A$3:$D$10893,2,FALSE),"")))))</f>
        <v>DISJUNTOR BIPOLAR TIPO DIN, CORRENTE NOMINAL DE 25A - FORNECIMENTO E INSTALAÇÃO. AF_04/2016</v>
      </c>
      <c r="E292" s="177" t="str">
        <f>IF(B292="","",IF(C292="DER-ES",VLOOKUP(B292,DER!$A$1:$E$10998,3,FALSE),IF(C292="SINAPI",VLOOKUP(B292,SINAPI!$A$1:$D$10979,3,FALSE),IF(C292="IOPES",VLOOKUP(B292,IOPES!$A$1:$D$10903,3,FALSE),IF(C292="COMP",VLOOKUP(B292,COMP!$A$1:$D$10893,3,FALSE))))))</f>
        <v>UN</v>
      </c>
      <c r="F292" s="242">
        <f>VLOOKUP(A292,'Memorial de Cálculo'!$A$9:$Q$11385,17,FALSE)</f>
        <v>8</v>
      </c>
      <c r="G292" s="243">
        <f t="shared" si="201"/>
        <v>70.72</v>
      </c>
      <c r="H292" s="243">
        <f t="shared" si="202"/>
        <v>565.76</v>
      </c>
      <c r="I292" s="244"/>
      <c r="J292" s="245">
        <f>IF(B292="","",IF(C292="DER-ES",IF(OR(B292&lt;60000,B292&gt;60025),VLOOKUP(B292,DER!$A$1:$E$10998,4,FALSE),VLOOKUP(B292,DER!$A$1:$H$9998,6,FALSE)*N292+VLOOKUP(B292,DER!$A$1:$H$9998,7,FALSE)*O292)+VLOOKUP(B292,DER!$A$1:$H$9998,8,FALSE),IF(C292="SINAPI",VLOOKUP(B292,SINAPI!$A$1:$E$10979,4,FALSE),IF(C292="IOPES",VLOOKUP(B292,IOPES!$A$1:$D$10903,4,FALSE),IF(C292="COMP",VLOOKUP(B292,COMP!$A$1:$D$10893,4,FALSE))))))</f>
        <v>55.63</v>
      </c>
      <c r="K292" s="246">
        <f>IF(B292="","",IF(C292="DER-ES",IF(OR(B292&lt;60000,B292&gt;60025),DER!$D$2/100,0),IF(C292="SINAPI",SINAPI!$C$2/100,IF(C292="IOPES",IOPES!$A$2/100,IF(C292="COMP",COMP!$C$2/100,"Preencher BDI!")))))</f>
        <v>0</v>
      </c>
      <c r="L292" s="247">
        <f t="shared" si="200"/>
        <v>55.63</v>
      </c>
      <c r="N292" s="249"/>
      <c r="O292" s="249"/>
      <c r="P292" s="250"/>
      <c r="Q292" s="247"/>
    </row>
    <row r="293" spans="1:17" s="219" customFormat="1" ht="25.5" x14ac:dyDescent="0.2">
      <c r="A293" s="240" t="s">
        <v>18155</v>
      </c>
      <c r="B293" s="177">
        <v>93657</v>
      </c>
      <c r="C293" s="177" t="s">
        <v>2886</v>
      </c>
      <c r="D293" s="216" t="str">
        <f>IF(B293="","",IF(C293="DER-ES",IF(OR(B293&lt;60000,B293&gt;60025),VLOOKUP(B293,DER!$A$1:$E$10998,2,FALSE),VLOOKUP(B293,DER!$A$1:$E$10998,2,FALSE)&amp;" (DMT="&amp;VLOOKUP(B293,DER!$A$1:$E$10998,4,FALSE)&amp;") (XP="&amp;ROUND((N293),2)&amp;"km; XR="&amp;ROUND((O293),2)&amp;"km)"),IF(C293="SINAPI",VLOOKUP(B293,SINAPI!$A$3:$D$10979,2,FALSE),IF(C293="IOPES",VLOOKUP(B293,IOPES!$A$3:$D$10903,2,FALSE),IF(C293="COMP",VLOOKUP(B293,COMP!$A$3:$D$10893,2,FALSE),"")))))</f>
        <v>DISJUNTOR MONOPOLAR TIPO DIN, CORRENTE NOMINAL DE 32A - FORNECIMENTO E INSTALAÇÃO. AF_04/2016</v>
      </c>
      <c r="E293" s="177" t="str">
        <f>IF(B293="","",IF(C293="DER-ES",VLOOKUP(B293,DER!$A$1:$E$10998,3,FALSE),IF(C293="SINAPI",VLOOKUP(B293,SINAPI!$A$1:$D$10979,3,FALSE),IF(C293="IOPES",VLOOKUP(B293,IOPES!$A$1:$D$10903,3,FALSE),IF(C293="COMP",VLOOKUP(B293,COMP!$A$1:$D$10893,3,FALSE))))))</f>
        <v>UN</v>
      </c>
      <c r="F293" s="242">
        <f>VLOOKUP(A293,'Memorial de Cálculo'!$A$9:$Q$11385,17,FALSE)</f>
        <v>2</v>
      </c>
      <c r="G293" s="243">
        <f t="shared" si="201"/>
        <v>15.95</v>
      </c>
      <c r="H293" s="243">
        <f t="shared" si="202"/>
        <v>31.9</v>
      </c>
      <c r="I293" s="244"/>
      <c r="J293" s="245">
        <f>IF(B293="","",IF(C293="DER-ES",IF(OR(B293&lt;60000,B293&gt;60025),VLOOKUP(B293,DER!$A$1:$E$10998,4,FALSE),VLOOKUP(B293,DER!$A$1:$H$9998,6,FALSE)*N293+VLOOKUP(B293,DER!$A$1:$H$9998,7,FALSE)*O293)+VLOOKUP(B293,DER!$A$1:$H$9998,8,FALSE),IF(C293="SINAPI",VLOOKUP(B293,SINAPI!$A$1:$E$10979,4,FALSE),IF(C293="IOPES",VLOOKUP(B293,IOPES!$A$1:$D$10903,4,FALSE),IF(C293="COMP",VLOOKUP(B293,COMP!$A$1:$D$10893,4,FALSE))))))</f>
        <v>12.55</v>
      </c>
      <c r="K293" s="246">
        <f>IF(B293="","",IF(C293="DER-ES",IF(OR(B293&lt;60000,B293&gt;60025),DER!$D$2/100,0),IF(C293="SINAPI",SINAPI!$C$2/100,IF(C293="IOPES",IOPES!$A$2/100,IF(C293="COMP",COMP!$C$2/100,"Preencher BDI!")))))</f>
        <v>0</v>
      </c>
      <c r="L293" s="247">
        <f t="shared" si="200"/>
        <v>12.55</v>
      </c>
      <c r="N293" s="249"/>
      <c r="O293" s="249"/>
      <c r="P293" s="250"/>
      <c r="Q293" s="247"/>
    </row>
    <row r="294" spans="1:17" s="219" customFormat="1" ht="25.5" x14ac:dyDescent="0.2">
      <c r="A294" s="240" t="s">
        <v>18156</v>
      </c>
      <c r="B294" s="177">
        <v>93673</v>
      </c>
      <c r="C294" s="177" t="s">
        <v>2886</v>
      </c>
      <c r="D294" s="216" t="str">
        <f>IF(B294="","",IF(C294="DER-ES",IF(OR(B294&lt;60000,B294&gt;60025),VLOOKUP(B294,DER!$A$1:$E$10998,2,FALSE),VLOOKUP(B294,DER!$A$1:$E$10998,2,FALSE)&amp;" (DMT="&amp;VLOOKUP(B294,DER!$A$1:$E$10998,4,FALSE)&amp;") (XP="&amp;ROUND((N294),2)&amp;"km; XR="&amp;ROUND((O294),2)&amp;"km)"),IF(C294="SINAPI",VLOOKUP(B294,SINAPI!$A$3:$D$10979,2,FALSE),IF(C294="IOPES",VLOOKUP(B294,IOPES!$A$3:$D$10903,2,FALSE),IF(C294="COMP",VLOOKUP(B294,COMP!$A$3:$D$10893,2,FALSE),"")))))</f>
        <v>DISJUNTOR TRIPOLAR TIPO DIN, CORRENTE NOMINAL DE 50A - FORNECIMENTO E INSTALAÇÃO. AF_04/2016</v>
      </c>
      <c r="E294" s="177" t="str">
        <f>IF(B294="","",IF(C294="DER-ES",VLOOKUP(B294,DER!$A$1:$E$10998,3,FALSE),IF(C294="SINAPI",VLOOKUP(B294,SINAPI!$A$1:$D$10979,3,FALSE),IF(C294="IOPES",VLOOKUP(B294,IOPES!$A$1:$D$10903,3,FALSE),IF(C294="COMP",VLOOKUP(B294,COMP!$A$1:$D$10893,3,FALSE))))))</f>
        <v>UN</v>
      </c>
      <c r="F294" s="242">
        <f>VLOOKUP(A294,'Memorial de Cálculo'!$A$9:$Q$11385,17,FALSE)</f>
        <v>2</v>
      </c>
      <c r="G294" s="243">
        <f t="shared" si="201"/>
        <v>106.26</v>
      </c>
      <c r="H294" s="243">
        <f t="shared" si="202"/>
        <v>212.52</v>
      </c>
      <c r="I294" s="244"/>
      <c r="J294" s="245">
        <f>IF(B294="","",IF(C294="DER-ES",IF(OR(B294&lt;60000,B294&gt;60025),VLOOKUP(B294,DER!$A$1:$E$10998,4,FALSE),VLOOKUP(B294,DER!$A$1:$H$9998,6,FALSE)*N294+VLOOKUP(B294,DER!$A$1:$H$9998,7,FALSE)*O294)+VLOOKUP(B294,DER!$A$1:$H$9998,8,FALSE),IF(C294="SINAPI",VLOOKUP(B294,SINAPI!$A$1:$E$10979,4,FALSE),IF(C294="IOPES",VLOOKUP(B294,IOPES!$A$1:$D$10903,4,FALSE),IF(C294="COMP",VLOOKUP(B294,COMP!$A$1:$D$10893,4,FALSE))))))</f>
        <v>83.59</v>
      </c>
      <c r="K294" s="246">
        <f>IF(B294="","",IF(C294="DER-ES",IF(OR(B294&lt;60000,B294&gt;60025),DER!$D$2/100,0),IF(C294="SINAPI",SINAPI!$C$2/100,IF(C294="IOPES",IOPES!$A$2/100,IF(C294="COMP",COMP!$C$2/100,"Preencher BDI!")))))</f>
        <v>0</v>
      </c>
      <c r="L294" s="247">
        <f t="shared" si="200"/>
        <v>83.59</v>
      </c>
      <c r="N294" s="249"/>
      <c r="O294" s="249"/>
      <c r="P294" s="250"/>
      <c r="Q294" s="247"/>
    </row>
    <row r="295" spans="1:17" s="219" customFormat="1" ht="25.5" x14ac:dyDescent="0.2">
      <c r="A295" s="240" t="s">
        <v>18157</v>
      </c>
      <c r="B295" s="251">
        <v>151331</v>
      </c>
      <c r="C295" s="177" t="s">
        <v>3200</v>
      </c>
      <c r="D295" s="216" t="str">
        <f>IF(B295="","",IF(C295="DER-ES",IF(OR(B295&lt;60000,B295&gt;60025),VLOOKUP(B295,DER!$A$1:$E$10998,2,FALSE),VLOOKUP(B295,DER!$A$1:$E$10998,2,FALSE)&amp;" (DMT="&amp;VLOOKUP(B295,DER!$A$1:$E$10998,4,FALSE)&amp;") (XP="&amp;ROUND((N295),2)&amp;"km; XR="&amp;ROUND((O295),2)&amp;"km)"),IF(C295="SINAPI",VLOOKUP(B295,SINAPI!$A$3:$D$10979,2,FALSE),IF(C295="IOPES",VLOOKUP(B295,IOPES!$A$3:$D$10903,2,FALSE),IF(C295="COMP",VLOOKUP(B295,COMP!$A$3:$D$10893,2,FALSE),"")))))</f>
        <v>Mini-Disjuntor tripolar 80 A, curva C - 15KA 240VCA (NBR IEC 60947-2), Ref. Siemens, GE, Schneider ou equivalente</v>
      </c>
      <c r="E295" s="177" t="str">
        <f>IF(B295="","",IF(C295="DER-ES",VLOOKUP(B295,DER!$A$1:$E$10998,3,FALSE),IF(C295="SINAPI",VLOOKUP(B295,SINAPI!$A$1:$D$10979,3,FALSE),IF(C295="IOPES",VLOOKUP(B295,IOPES!$A$1:$D$10903,3,FALSE),IF(C295="COMP",VLOOKUP(B295,COMP!$A$1:$D$10893,3,FALSE))))))</f>
        <v>und</v>
      </c>
      <c r="F295" s="242">
        <f>VLOOKUP(A295,'Memorial de Cálculo'!$A$9:$Q$11385,17,FALSE)</f>
        <v>1</v>
      </c>
      <c r="G295" s="243">
        <f t="shared" si="201"/>
        <v>151.06</v>
      </c>
      <c r="H295" s="243">
        <f t="shared" si="202"/>
        <v>151.06</v>
      </c>
      <c r="I295" s="211"/>
      <c r="J295" s="245">
        <f>IF(B295="","",IF(C295="DER-ES",IF(OR(B295&lt;60000,B295&gt;60025),VLOOKUP(B295,DER!$A$1:$E$10998,4,FALSE),VLOOKUP(B295,DER!$A$1:$H$9998,6,FALSE)*N295+VLOOKUP(B295,DER!$A$1:$H$9998,7,FALSE)*O295)+VLOOKUP(B295,DER!$A$1:$H$9998,8,FALSE),IF(C295="SINAPI",VLOOKUP(B295,SINAPI!$A$1:$E$10979,4,FALSE),IF(C295="IOPES",VLOOKUP(B295,IOPES!$A$1:$D$10903,4,FALSE),IF(C295="COMP",VLOOKUP(B295,COMP!$A$1:$D$10893,4,FALSE))))))</f>
        <v>155.55000000000001</v>
      </c>
      <c r="K295" s="246">
        <f>IF(B295="","",IF(C295="DER-ES",IF(OR(B295&lt;60000,B295&gt;60025),DER!$D$2/100,0),IF(C295="SINAPI",SINAPI!$C$2/100,IF(C295="IOPES",IOPES!$A$2/100,IF(C295="COMP",COMP!$C$2/100,"Preencher BDI!")))))</f>
        <v>0.309</v>
      </c>
      <c r="L295" s="247">
        <f t="shared" si="200"/>
        <v>118.83116883116884</v>
      </c>
      <c r="N295" s="249"/>
      <c r="O295" s="249"/>
      <c r="P295" s="250"/>
      <c r="Q295" s="247"/>
    </row>
    <row r="296" spans="1:17" s="219" customFormat="1" x14ac:dyDescent="0.2">
      <c r="A296" s="240"/>
      <c r="B296" s="177"/>
      <c r="C296" s="177"/>
      <c r="D296" s="216"/>
      <c r="E296" s="177"/>
      <c r="F296" s="242"/>
      <c r="G296" s="243"/>
      <c r="H296" s="243"/>
      <c r="I296" s="211"/>
      <c r="J296" s="245" t="str">
        <f>IF(B296="","",IF(C296="DER-ES",IF(OR(B296&lt;60000,B296&gt;60025),VLOOKUP(B296,DER!$A$1:$E$10998,4,FALSE),VLOOKUP(B296,DER!$A$1:$H$9998,6,FALSE)*N296+VLOOKUP(B296,DER!$A$1:$H$9998,7,FALSE)*O296)+VLOOKUP(B296,DER!$A$1:$H$9998,8,FALSE),IF(C296="SINAPI",VLOOKUP(B296,SINAPI!$A$1:$E$10979,4,FALSE),IF(C296="IOPES",VLOOKUP(B296,IOPES!$A$1:$D$10903,4,FALSE),IF(C296="COMP",VLOOKUP(B296,COMP!$A$1:$D$10893,4,FALSE))))))</f>
        <v/>
      </c>
      <c r="K296" s="246" t="str">
        <f>IF(B296="","",IF(C296="DER-ES",IF(OR(B296&lt;60000,B296&gt;60025),DER!$D$2/100,0),IF(C296="SINAPI",SINAPI!$C$2/100,IF(C296="IOPES",IOPES!$A$2/100,IF(C296="COMP",COMP!$C$2/100,"Preencher BDI!")))))</f>
        <v/>
      </c>
      <c r="L296" s="247"/>
      <c r="N296" s="249"/>
      <c r="O296" s="249"/>
      <c r="P296" s="250"/>
      <c r="Q296" s="247"/>
    </row>
    <row r="297" spans="1:17" s="219" customFormat="1" x14ac:dyDescent="0.2">
      <c r="A297" s="385" t="s">
        <v>18092</v>
      </c>
      <c r="B297" s="385"/>
      <c r="C297" s="386"/>
      <c r="D297" s="387" t="s">
        <v>2606</v>
      </c>
      <c r="E297" s="386"/>
      <c r="F297" s="388"/>
      <c r="G297" s="389"/>
      <c r="H297" s="390"/>
      <c r="I297" s="267"/>
      <c r="J297" s="245" t="str">
        <f>IF(B297="","",IF(C297="DER-ES",IF(OR(B297&lt;60000,B297&gt;60025),VLOOKUP(B297,DER!$A$1:$E$10998,4,FALSE),VLOOKUP(B297,DER!$A$1:$H$9998,6,FALSE)*N297+VLOOKUP(B297,DER!$A$1:$H$9998,7,FALSE)*O297)+VLOOKUP(B297,DER!$A$1:$H$9998,8,FALSE),IF(C297="SINAPI",VLOOKUP(B297,SINAPI!$A$1:$E$10979,4,FALSE),IF(C297="IOPES",VLOOKUP(B297,IOPES!$A$1:$D$10903,4,FALSE),IF(C297="COMP",VLOOKUP(B297,COMP!$A$1:$D$10893,4,FALSE))))))</f>
        <v/>
      </c>
      <c r="K297" s="246" t="str">
        <f>IF(B297="","",IF(C297="DER-ES",IF(OR(B297&lt;60000,B297&gt;60025),DER!$D$2/100,0),IF(C297="SINAPI",SINAPI!$C$2/100,IF(C297="IOPES",IOPES!$A$2/100,IF(C297="COMP",COMP!$C$2/100,"Preencher BDI!")))))</f>
        <v/>
      </c>
      <c r="L297" s="247" t="str">
        <f t="shared" ref="L297:L305" si="203">IF(J297="","",(J297/(1+K297)))</f>
        <v/>
      </c>
      <c r="M297" s="258"/>
      <c r="N297" s="249"/>
      <c r="O297" s="249"/>
      <c r="P297" s="250"/>
      <c r="Q297" s="247"/>
    </row>
    <row r="298" spans="1:17" s="219" customFormat="1" x14ac:dyDescent="0.2">
      <c r="A298" s="240" t="s">
        <v>18093</v>
      </c>
      <c r="B298" s="177" t="s">
        <v>3678</v>
      </c>
      <c r="C298" s="177" t="s">
        <v>2924</v>
      </c>
      <c r="D298" s="216" t="str">
        <f>IF(B298="","",IF(C298="DER-ES",IF(OR(B298&lt;60000,B298&gt;60025),VLOOKUP(B298,DER!$A$1:$E$10998,2,FALSE),VLOOKUP(B298,DER!$A$1:$E$10998,2,FALSE)&amp;" (DMT="&amp;VLOOKUP(B298,DER!$A$1:$E$10998,4,FALSE)&amp;") (XP="&amp;ROUND((N298),2)&amp;"km; XR="&amp;ROUND((O298),2)&amp;"km)"),IF(C298="SINAPI",VLOOKUP(B298,SINAPI!$A$3:$D$10979,2,FALSE),IF(C298="IOPES",VLOOKUP(B298,IOPES!$A$3:$D$10903,2,FALSE),IF(C298="COMP",VLOOKUP(B298,COMP!$A$3:$D$10893,2,FALSE),"")))))</f>
        <v>Arame galvanizado 12 BWG (0.048 kg/m)</v>
      </c>
      <c r="E298" s="177" t="str">
        <f>IF(B298="","",IF(C298="DER-ES",VLOOKUP(B298,DER!$A$1:$E$10998,3,FALSE),IF(C298="SINAPI",VLOOKUP(B298,SINAPI!$A$1:$D$10979,3,FALSE),IF(C298="IOPES",VLOOKUP(B298,IOPES!$A$1:$D$10903,3,FALSE),IF(C298="COMP",VLOOKUP(B298,COMP!$A$1:$D$10893,3,FALSE))))))</f>
        <v>und</v>
      </c>
      <c r="F298" s="242">
        <f>VLOOKUP(A298,'Memorial de Cálculo'!$A$9:$Q$11385,17,FALSE)</f>
        <v>72</v>
      </c>
      <c r="G298" s="243">
        <f t="shared" ref="G298:G304" si="204">ROUND(L298*(1+F$5),2)</f>
        <v>1.98</v>
      </c>
      <c r="H298" s="243">
        <f t="shared" ref="H298:H304" si="205">+TRUNC(F298*G298,2)</f>
        <v>142.56</v>
      </c>
      <c r="I298" s="267"/>
      <c r="J298" s="245">
        <f>IF(B298="","",IF(C298="DER-ES",IF(OR(B298&lt;60000,B298&gt;60025),VLOOKUP(B298,DER!$A$1:$E$10998,4,FALSE),VLOOKUP(B298,DER!$A$1:$H$9998,6,FALSE)*N298+VLOOKUP(B298,DER!$A$1:$H$9998,7,FALSE)*O298)+VLOOKUP(B298,DER!$A$1:$H$9998,8,FALSE),IF(C298="SINAPI",VLOOKUP(B298,SINAPI!$A$1:$E$10979,4,FALSE),IF(C298="IOPES",VLOOKUP(B298,IOPES!$A$1:$D$10903,4,FALSE),IF(C298="COMP",VLOOKUP(B298,COMP!$A$1:$D$10893,4,FALSE))))))</f>
        <v>1.98</v>
      </c>
      <c r="K298" s="246">
        <f>IF(B298="","",IF(C298="DER-ES",IF(OR(B298&lt;60000,B298&gt;60025),DER!$D$2/100,0),IF(C298="SINAPI",SINAPI!$C$2/100,IF(C298="IOPES",IOPES!$A$2/100,IF(C298="COMP",COMP!$C$2/100,"Preencher BDI!")))))</f>
        <v>0.2712</v>
      </c>
      <c r="L298" s="247">
        <f t="shared" si="203"/>
        <v>1.5575833857772186</v>
      </c>
      <c r="N298" s="249"/>
      <c r="O298" s="249"/>
      <c r="P298" s="250"/>
      <c r="Q298" s="247"/>
    </row>
    <row r="299" spans="1:17" s="219" customFormat="1" ht="25.5" x14ac:dyDescent="0.2">
      <c r="A299" s="240" t="s">
        <v>18094</v>
      </c>
      <c r="B299" s="177">
        <v>93358</v>
      </c>
      <c r="C299" s="177" t="s">
        <v>2886</v>
      </c>
      <c r="D299" s="216" t="str">
        <f>IF(B299="","",IF(C299="DER-ES",IF(OR(B299&lt;60000,B299&gt;60025),VLOOKUP(B299,DER!$A$1:$E$10998,2,FALSE),VLOOKUP(B299,DER!$A$1:$E$10998,2,FALSE)&amp;" (DMT="&amp;VLOOKUP(B299,DER!$A$1:$E$10998,4,FALSE)&amp;") (XP="&amp;ROUND((N299),2)&amp;"km; XR="&amp;ROUND((O299),2)&amp;"km)"),IF(C299="SINAPI",VLOOKUP(B299,SINAPI!$A$3:$D$10979,2,FALSE),IF(C299="IOPES",VLOOKUP(B299,IOPES!$A$3:$D$10903,2,FALSE),IF(C299="COMP",VLOOKUP(B299,COMP!$A$3:$D$10893,2,FALSE),"")))))</f>
        <v>ESCAVAÇÃO MANUAL DE VALA COM PROFUNDIDADE MENOR OU IGUAL A 1,30 M. AF_03/2016</v>
      </c>
      <c r="E299" s="177" t="str">
        <f>IF(B299="","",IF(C299="DER-ES",VLOOKUP(B299,DER!$A$1:$E$10998,3,FALSE),IF(C299="SINAPI",VLOOKUP(B299,SINAPI!$A$1:$D$10979,3,FALSE),IF(C299="IOPES",VLOOKUP(B299,IOPES!$A$1:$D$10903,3,FALSE),IF(C299="COMP",VLOOKUP(B299,COMP!$A$1:$D$10893,3,FALSE))))))</f>
        <v>M3</v>
      </c>
      <c r="F299" s="242">
        <f>VLOOKUP(A299,'Memorial de Cálculo'!$A$9:$Q$11385,17,FALSE)</f>
        <v>6.5</v>
      </c>
      <c r="G299" s="243">
        <f t="shared" si="204"/>
        <v>68.290000000000006</v>
      </c>
      <c r="H299" s="243">
        <f t="shared" si="205"/>
        <v>443.88</v>
      </c>
      <c r="I299" s="244"/>
      <c r="J299" s="245">
        <f>IF(B299="","",IF(C299="DER-ES",IF(OR(B299&lt;60000,B299&gt;60025),VLOOKUP(B299,DER!$A$1:$E$10998,4,FALSE),VLOOKUP(B299,DER!$A$1:$H$9998,6,FALSE)*N299+VLOOKUP(B299,DER!$A$1:$H$9998,7,FALSE)*O299)+VLOOKUP(B299,DER!$A$1:$H$9998,8,FALSE),IF(C299="SINAPI",VLOOKUP(B299,SINAPI!$A$1:$E$10979,4,FALSE),IF(C299="IOPES",VLOOKUP(B299,IOPES!$A$1:$D$10903,4,FALSE),IF(C299="COMP",VLOOKUP(B299,COMP!$A$1:$D$10893,4,FALSE))))))</f>
        <v>53.72</v>
      </c>
      <c r="K299" s="246">
        <f>IF(B299="","",IF(C299="DER-ES",IF(OR(B299&lt;60000,B299&gt;60025),DER!$D$2/100,0),IF(C299="SINAPI",SINAPI!$C$2/100,IF(C299="IOPES",IOPES!$A$2/100,IF(C299="COMP",COMP!$C$2/100,"Preencher BDI!")))))</f>
        <v>0</v>
      </c>
      <c r="L299" s="247">
        <f t="shared" si="203"/>
        <v>53.72</v>
      </c>
      <c r="N299" s="249"/>
      <c r="O299" s="249"/>
      <c r="P299" s="250"/>
      <c r="Q299" s="247"/>
    </row>
    <row r="300" spans="1:17" s="219" customFormat="1" ht="25.5" x14ac:dyDescent="0.2">
      <c r="A300" s="240" t="s">
        <v>18095</v>
      </c>
      <c r="B300" s="177">
        <v>93382</v>
      </c>
      <c r="C300" s="177" t="s">
        <v>2886</v>
      </c>
      <c r="D300" s="216" t="str">
        <f>IF(B300="","",IF(C300="DER-ES",IF(OR(B300&lt;60000,B300&gt;60025),VLOOKUP(B300,DER!$A$1:$E$10998,2,FALSE),VLOOKUP(B300,DER!$A$1:$E$10998,2,FALSE)&amp;" (DMT="&amp;VLOOKUP(B300,DER!$A$1:$E$10998,4,FALSE)&amp;") (XP="&amp;ROUND((N300),2)&amp;"km; XR="&amp;ROUND((O300),2)&amp;"km)"),IF(C300="SINAPI",VLOOKUP(B300,SINAPI!$A$3:$D$10979,2,FALSE),IF(C300="IOPES",VLOOKUP(B300,IOPES!$A$3:$D$10903,2,FALSE),IF(C300="COMP",VLOOKUP(B300,COMP!$A$3:$D$10893,2,FALSE),"")))))</f>
        <v>REATERRO MANUAL DE VALAS COM COMPACTAÇÃO MECANIZADA. AF_04/2016</v>
      </c>
      <c r="E300" s="177" t="str">
        <f>IF(B300="","",IF(C300="DER-ES",VLOOKUP(B300,DER!$A$1:$E$10998,3,FALSE),IF(C300="SINAPI",VLOOKUP(B300,SINAPI!$A$1:$D$10979,3,FALSE),IF(C300="IOPES",VLOOKUP(B300,IOPES!$A$1:$D$10903,3,FALSE),IF(C300="COMP",VLOOKUP(B300,COMP!$A$1:$D$10893,3,FALSE))))))</f>
        <v>M3</v>
      </c>
      <c r="F300" s="242">
        <f>VLOOKUP(A300,'Memorial de Cálculo'!$A$9:$Q$11385,17,FALSE)</f>
        <v>4.88</v>
      </c>
      <c r="G300" s="243">
        <f t="shared" si="204"/>
        <v>28.88</v>
      </c>
      <c r="H300" s="243">
        <f t="shared" si="205"/>
        <v>140.93</v>
      </c>
      <c r="I300" s="244"/>
      <c r="J300" s="245">
        <f>IF(B300="","",IF(C300="DER-ES",IF(OR(B300&lt;60000,B300&gt;60025),VLOOKUP(B300,DER!$A$1:$E$10998,4,FALSE),VLOOKUP(B300,DER!$A$1:$H$9998,6,FALSE)*N300+VLOOKUP(B300,DER!$A$1:$H$9998,7,FALSE)*O300)+VLOOKUP(B300,DER!$A$1:$H$9998,8,FALSE),IF(C300="SINAPI",VLOOKUP(B300,SINAPI!$A$1:$E$10979,4,FALSE),IF(C300="IOPES",VLOOKUP(B300,IOPES!$A$1:$D$10903,4,FALSE),IF(C300="COMP",VLOOKUP(B300,COMP!$A$1:$D$10893,4,FALSE))))))</f>
        <v>22.72</v>
      </c>
      <c r="K300" s="246">
        <f>IF(B300="","",IF(C300="DER-ES",IF(OR(B300&lt;60000,B300&gt;60025),DER!$D$2/100,0),IF(C300="SINAPI",SINAPI!$C$2/100,IF(C300="IOPES",IOPES!$A$2/100,IF(C300="COMP",COMP!$C$2/100,"Preencher BDI!")))))</f>
        <v>0</v>
      </c>
      <c r="L300" s="247">
        <f t="shared" si="203"/>
        <v>22.72</v>
      </c>
      <c r="N300" s="249"/>
      <c r="O300" s="249"/>
      <c r="P300" s="250"/>
      <c r="Q300" s="247"/>
    </row>
    <row r="301" spans="1:17" s="219" customFormat="1" ht="25.5" x14ac:dyDescent="0.2">
      <c r="A301" s="240" t="s">
        <v>18096</v>
      </c>
      <c r="B301" s="177">
        <v>96985</v>
      </c>
      <c r="C301" s="177" t="s">
        <v>2886</v>
      </c>
      <c r="D301" s="216" t="str">
        <f>IF(B301="","",IF(C301="DER-ES",IF(OR(B301&lt;60000,B301&gt;60025),VLOOKUP(B301,DER!$A$1:$E$10998,2,FALSE),VLOOKUP(B301,DER!$A$1:$E$10998,2,FALSE)&amp;" (DMT="&amp;VLOOKUP(B301,DER!$A$1:$E$10998,4,FALSE)&amp;") (XP="&amp;ROUND((N301),2)&amp;"km; XR="&amp;ROUND((O301),2)&amp;"km)"),IF(C301="SINAPI",VLOOKUP(B301,SINAPI!$A$3:$D$10979,2,FALSE),IF(C301="IOPES",VLOOKUP(B301,IOPES!$A$3:$D$10903,2,FALSE),IF(C301="COMP",VLOOKUP(B301,COMP!$A$3:$D$10893,2,FALSE),"")))))</f>
        <v>HASTE DE ATERRAMENTO 5/8  PARA SPDA - FORNECIMENTO E INSTALAÇÃO. AF_12/2017</v>
      </c>
      <c r="E301" s="177" t="str">
        <f>IF(B301="","",IF(C301="DER-ES",VLOOKUP(B301,DER!$A$1:$E$10998,3,FALSE),IF(C301="SINAPI",VLOOKUP(B301,SINAPI!$A$1:$D$10979,3,FALSE),IF(C301="IOPES",VLOOKUP(B301,IOPES!$A$1:$D$10903,3,FALSE),IF(C301="COMP",VLOOKUP(B301,COMP!$A$1:$D$10893,3,FALSE))))))</f>
        <v>UN</v>
      </c>
      <c r="F301" s="242">
        <f>VLOOKUP(A301,'Memorial de Cálculo'!$A$9:$Q$11385,17,FALSE)</f>
        <v>26</v>
      </c>
      <c r="G301" s="243">
        <f t="shared" si="204"/>
        <v>55.06</v>
      </c>
      <c r="H301" s="243">
        <f t="shared" si="205"/>
        <v>1431.56</v>
      </c>
      <c r="I301" s="244"/>
      <c r="J301" s="245">
        <f>IF(B301="","",IF(C301="DER-ES",IF(OR(B301&lt;60000,B301&gt;60025),VLOOKUP(B301,DER!$A$1:$E$10998,4,FALSE),VLOOKUP(B301,DER!$A$1:$H$9998,6,FALSE)*N301+VLOOKUP(B301,DER!$A$1:$H$9998,7,FALSE)*O301)+VLOOKUP(B301,DER!$A$1:$H$9998,8,FALSE),IF(C301="SINAPI",VLOOKUP(B301,SINAPI!$A$1:$E$10979,4,FALSE),IF(C301="IOPES",VLOOKUP(B301,IOPES!$A$1:$D$10903,4,FALSE),IF(C301="COMP",VLOOKUP(B301,COMP!$A$1:$D$10893,4,FALSE))))))</f>
        <v>43.31</v>
      </c>
      <c r="K301" s="246">
        <f>IF(B301="","",IF(C301="DER-ES",IF(OR(B301&lt;60000,B301&gt;60025),DER!$D$2/100,0),IF(C301="SINAPI",SINAPI!$C$2/100,IF(C301="IOPES",IOPES!$A$2/100,IF(C301="COMP",COMP!$C$2/100,"Preencher BDI!")))))</f>
        <v>0</v>
      </c>
      <c r="L301" s="247">
        <f t="shared" si="203"/>
        <v>43.31</v>
      </c>
      <c r="N301" s="249"/>
      <c r="O301" s="249"/>
      <c r="P301" s="250"/>
      <c r="Q301" s="247"/>
    </row>
    <row r="302" spans="1:17" s="219" customFormat="1" x14ac:dyDescent="0.2">
      <c r="A302" s="240" t="s">
        <v>18097</v>
      </c>
      <c r="B302" s="177">
        <v>42476</v>
      </c>
      <c r="C302" s="177" t="s">
        <v>2958</v>
      </c>
      <c r="D302" s="216" t="str">
        <f>IF(B302="","",IF(C302="DER-ES",IF(OR(B302&lt;60000,B302&gt;60025),VLOOKUP(B302,DER!$A$1:$E$10998,2,FALSE),VLOOKUP(B302,DER!$A$1:$E$10998,2,FALSE)&amp;" (DMT="&amp;VLOOKUP(B302,DER!$A$1:$E$10998,4,FALSE)&amp;") (XP="&amp;ROUND((N302),2)&amp;"km; XR="&amp;ROUND((O302),2)&amp;"km)"),IF(C302="SINAPI",VLOOKUP(B302,SINAPI!$A$3:$D$10979,2,FALSE),IF(C302="IOPES",VLOOKUP(B302,IOPES!$A$3:$D$10903,2,FALSE),IF(C302="COMP",VLOOKUP(B302,COMP!$A$3:$D$10893,2,FALSE),"")))))</f>
        <v>Fita isolante em rolo de 19 mm x 20 m, número 33 Scoth ou equivalente</v>
      </c>
      <c r="E302" s="177" t="str">
        <f>IF(B302="","",IF(C302="DER-ES",VLOOKUP(B302,DER!$A$1:$E$10998,3,FALSE),IF(C302="SINAPI",VLOOKUP(B302,SINAPI!$A$1:$D$10979,3,FALSE),IF(C302="IOPES",VLOOKUP(B302,IOPES!$A$1:$D$10903,3,FALSE),IF(C302="COMP",VLOOKUP(B302,COMP!$A$1:$D$10893,3,FALSE))))))</f>
        <v>Ud</v>
      </c>
      <c r="F302" s="242">
        <f>VLOOKUP(A302,'Memorial de Cálculo'!$A$9:$Q$11385,17,FALSE)</f>
        <v>8</v>
      </c>
      <c r="G302" s="243">
        <f t="shared" si="204"/>
        <v>41.13</v>
      </c>
      <c r="H302" s="243">
        <f t="shared" si="205"/>
        <v>329.04</v>
      </c>
      <c r="I302" s="267"/>
      <c r="J302" s="245">
        <f>IF(B302="","",IF(C302="DER-ES",IF(OR(B302&lt;60000,B302&gt;60025),VLOOKUP(B302,DER!$A$1:$E$10998,4,FALSE),VLOOKUP(B302,DER!$A$1:$H$9998,6,FALSE)*N302+VLOOKUP(B302,DER!$A$1:$H$9998,7,FALSE)*O302)+VLOOKUP(B302,DER!$A$1:$H$9998,8,FALSE),IF(C302="SINAPI",VLOOKUP(B302,SINAPI!$A$1:$E$10979,4,FALSE),IF(C302="IOPES",VLOOKUP(B302,IOPES!$A$1:$D$10903,4,FALSE),IF(C302="COMP",VLOOKUP(B302,COMP!$A$1:$D$10893,4,FALSE))))))</f>
        <v>41.94</v>
      </c>
      <c r="K302" s="246">
        <f>IF(B302="","",IF(C302="DER-ES",IF(OR(B302&lt;60000,B302&gt;60025),DER!$D$2/100,0),IF(C302="SINAPI",SINAPI!$C$2/100,IF(C302="IOPES",IOPES!$A$2/100,IF(C302="COMP",COMP!$C$2/100,"Preencher BDI!")))))</f>
        <v>0.29630000000000001</v>
      </c>
      <c r="L302" s="247">
        <f t="shared" si="203"/>
        <v>32.353621846794724</v>
      </c>
      <c r="N302" s="249"/>
      <c r="O302" s="249"/>
      <c r="P302" s="250"/>
      <c r="Q302" s="247"/>
    </row>
    <row r="303" spans="1:17" s="219" customFormat="1" x14ac:dyDescent="0.2">
      <c r="A303" s="240" t="s">
        <v>18098</v>
      </c>
      <c r="B303" s="177" t="s">
        <v>3679</v>
      </c>
      <c r="C303" s="177" t="s">
        <v>2924</v>
      </c>
      <c r="D303" s="216" t="str">
        <f>IF(B303="","",IF(C303="DER-ES",IF(OR(B303&lt;60000,B303&gt;60025),VLOOKUP(B303,DER!$A$1:$E$10998,2,FALSE),VLOOKUP(B303,DER!$A$1:$E$10998,2,FALSE)&amp;" (DMT="&amp;VLOOKUP(B303,DER!$A$1:$E$10998,4,FALSE)&amp;") (XP="&amp;ROUND((N303),2)&amp;"km; XR="&amp;ROUND((O303),2)&amp;"km)"),IF(C303="SINAPI",VLOOKUP(B303,SINAPI!$A$3:$D$10979,2,FALSE),IF(C303="IOPES",VLOOKUP(B303,IOPES!$A$3:$D$10903,2,FALSE),IF(C303="COMP",VLOOKUP(B303,COMP!$A$3:$D$10893,2,FALSE),"")))))</f>
        <v>Parafusos, porcas e arruelas (diversos - fixação quadros)</v>
      </c>
      <c r="E303" s="177" t="str">
        <f>IF(B303="","",IF(C303="DER-ES",VLOOKUP(B303,DER!$A$1:$E$10998,3,FALSE),IF(C303="SINAPI",VLOOKUP(B303,SINAPI!$A$1:$D$10979,3,FALSE),IF(C303="IOPES",VLOOKUP(B303,IOPES!$A$1:$D$10903,3,FALSE),IF(C303="COMP",VLOOKUP(B303,COMP!$A$1:$D$10893,3,FALSE))))))</f>
        <v>und</v>
      </c>
      <c r="F303" s="242">
        <f>VLOOKUP(A303,'Memorial de Cálculo'!$A$9:$Q$11385,17,FALSE)</f>
        <v>4</v>
      </c>
      <c r="G303" s="243">
        <f t="shared" si="204"/>
        <v>101.54</v>
      </c>
      <c r="H303" s="243">
        <f t="shared" si="205"/>
        <v>406.16</v>
      </c>
      <c r="I303" s="211"/>
      <c r="J303" s="245">
        <f>IF(B303="","",IF(C303="DER-ES",IF(OR(B303&lt;60000,B303&gt;60025),VLOOKUP(B303,DER!$A$1:$E$10998,4,FALSE),VLOOKUP(B303,DER!$A$1:$H$9998,6,FALSE)*N303+VLOOKUP(B303,DER!$A$1:$H$9998,7,FALSE)*O303)+VLOOKUP(B303,DER!$A$1:$H$9998,8,FALSE),IF(C303="SINAPI",VLOOKUP(B303,SINAPI!$A$1:$E$10979,4,FALSE),IF(C303="IOPES",VLOOKUP(B303,IOPES!$A$1:$D$10903,4,FALSE),IF(C303="COMP",VLOOKUP(B303,COMP!$A$1:$D$10893,4,FALSE))))))</f>
        <v>101.54</v>
      </c>
      <c r="K303" s="246">
        <f>IF(B303="","",IF(C303="DER-ES",IF(OR(B303&lt;60000,B303&gt;60025),DER!$D$2/100,0),IF(C303="SINAPI",SINAPI!$C$2/100,IF(C303="IOPES",IOPES!$A$2/100,IF(C303="COMP",COMP!$C$2/100,"Preencher BDI!")))))</f>
        <v>0.2712</v>
      </c>
      <c r="L303" s="247">
        <f t="shared" si="203"/>
        <v>79.877281308999386</v>
      </c>
      <c r="N303" s="249"/>
      <c r="O303" s="249"/>
      <c r="P303" s="250"/>
      <c r="Q303" s="247"/>
    </row>
    <row r="304" spans="1:17" s="219" customFormat="1" x14ac:dyDescent="0.2">
      <c r="A304" s="240" t="s">
        <v>18099</v>
      </c>
      <c r="B304" s="177" t="s">
        <v>3680</v>
      </c>
      <c r="C304" s="177" t="s">
        <v>2924</v>
      </c>
      <c r="D304" s="216" t="str">
        <f>IF(B304="","",IF(C304="DER-ES",IF(OR(B304&lt;60000,B304&gt;60025),VLOOKUP(B304,DER!$A$1:$E$10998,2,FALSE),VLOOKUP(B304,DER!$A$1:$E$10998,2,FALSE)&amp;" (DMT="&amp;VLOOKUP(B304,DER!$A$1:$E$10998,4,FALSE)&amp;") (XP="&amp;ROUND((N304),2)&amp;"km; XR="&amp;ROUND((O304),2)&amp;"km)"),IF(C304="SINAPI",VLOOKUP(B304,SINAPI!$A$3:$D$10979,2,FALSE),IF(C304="IOPES",VLOOKUP(B304,IOPES!$A$3:$D$10903,2,FALSE),IF(C304="COMP",VLOOKUP(B304,COMP!$A$3:$D$10893,2,FALSE),"")))))</f>
        <v>Barra De Ferro Retangular, Barra Chata, 3/4" X 1/8" (L X E), 0,47 Kg/M</v>
      </c>
      <c r="E304" s="177" t="str">
        <f>IF(B304="","",IF(C304="DER-ES",VLOOKUP(B304,DER!$A$1:$E$10998,3,FALSE),IF(C304="SINAPI",VLOOKUP(B304,SINAPI!$A$1:$D$10979,3,FALSE),IF(C304="IOPES",VLOOKUP(B304,IOPES!$A$1:$D$10903,3,FALSE),IF(C304="COMP",VLOOKUP(B304,COMP!$A$1:$D$10893,3,FALSE))))))</f>
        <v>Kg</v>
      </c>
      <c r="F304" s="242">
        <f>VLOOKUP(A304,'Memorial de Cálculo'!$A$9:$Q$11385,17,FALSE)</f>
        <v>4</v>
      </c>
      <c r="G304" s="243">
        <f t="shared" si="204"/>
        <v>34.71</v>
      </c>
      <c r="H304" s="243">
        <f t="shared" si="205"/>
        <v>138.84</v>
      </c>
      <c r="I304" s="267"/>
      <c r="J304" s="245">
        <f>IF(B304="","",IF(C304="DER-ES",IF(OR(B304&lt;60000,B304&gt;60025),VLOOKUP(B304,DER!$A$1:$E$10998,4,FALSE),VLOOKUP(B304,DER!$A$1:$H$9998,6,FALSE)*N304+VLOOKUP(B304,DER!$A$1:$H$9998,7,FALSE)*O304)+VLOOKUP(B304,DER!$A$1:$H$9998,8,FALSE),IF(C304="SINAPI",VLOOKUP(B304,SINAPI!$A$1:$E$10979,4,FALSE),IF(C304="IOPES",VLOOKUP(B304,IOPES!$A$1:$D$10903,4,FALSE),IF(C304="COMP",VLOOKUP(B304,COMP!$A$1:$D$10893,4,FALSE))))))</f>
        <v>34.71</v>
      </c>
      <c r="K304" s="246">
        <f>IF(B304="","",IF(C304="DER-ES",IF(OR(B304&lt;60000,B304&gt;60025),DER!$D$2/100,0),IF(C304="SINAPI",SINAPI!$C$2/100,IF(C304="IOPES",IOPES!$A$2/100,IF(C304="COMP",COMP!$C$2/100,"Preencher BDI!")))))</f>
        <v>0.2712</v>
      </c>
      <c r="L304" s="247">
        <f t="shared" si="203"/>
        <v>27.304908747640027</v>
      </c>
      <c r="N304" s="249"/>
      <c r="O304" s="249"/>
      <c r="P304" s="250"/>
      <c r="Q304" s="247"/>
    </row>
    <row r="305" spans="1:17" s="219" customFormat="1" x14ac:dyDescent="0.2">
      <c r="A305" s="251"/>
      <c r="B305" s="259"/>
      <c r="C305" s="260"/>
      <c r="D305" s="261" t="str">
        <f>"SUB-TOTAL - "&amp;LEFT(A304,5)</f>
        <v>SUB-TOTAL - 04.06</v>
      </c>
      <c r="E305" s="260"/>
      <c r="F305" s="262"/>
      <c r="G305" s="243"/>
      <c r="H305" s="263">
        <f>SUM(H268:H304)</f>
        <v>102200.15999999999</v>
      </c>
      <c r="I305" s="267"/>
      <c r="J305" s="245" t="str">
        <f>IF(B305="","",IF(C305="DER-ES",IF(OR(B305&lt;60000,B305&gt;60025),VLOOKUP(B305,DER!$A$1:$E$10998,4,FALSE),VLOOKUP(B305,DER!$A$1:$H$9998,6,FALSE)*N305+VLOOKUP(B305,DER!$A$1:$H$9998,7,FALSE)*O305)+VLOOKUP(B305,DER!$A$1:$H$9998,8,FALSE),IF(C305="SINAPI",VLOOKUP(B305,SINAPI!$A$1:$E$10979,4,FALSE),IF(C305="IOPES",VLOOKUP(B305,IOPES!$A$1:$D$10903,4,FALSE),IF(C305="COMP",VLOOKUP(B305,COMP!$A$1:$D$10893,4,FALSE))))))</f>
        <v/>
      </c>
      <c r="K305" s="246" t="str">
        <f>IF(B305="","",IF(C305="DER-ES",IF(OR(B305&lt;60000,B305&gt;60025),DER!$D$2/100,0),IF(C305="SINAPI",SINAPI!$C$2/100,IF(C305="IOPES",IOPES!$A$2/100,IF(C305="COMP",COMP!$C$2/100,"Preencher BDI!")))))</f>
        <v/>
      </c>
      <c r="L305" s="247" t="str">
        <f t="shared" si="203"/>
        <v/>
      </c>
      <c r="M305" s="248"/>
      <c r="N305" s="249"/>
      <c r="O305" s="249"/>
      <c r="P305" s="250"/>
      <c r="Q305" s="247"/>
    </row>
    <row r="306" spans="1:17" s="219" customFormat="1" x14ac:dyDescent="0.2">
      <c r="A306" s="240"/>
      <c r="B306" s="264"/>
      <c r="C306" s="265"/>
      <c r="D306" s="266"/>
      <c r="E306" s="177"/>
      <c r="F306" s="242"/>
      <c r="G306" s="243"/>
      <c r="H306" s="243"/>
      <c r="I306" s="267"/>
      <c r="J306" s="245" t="str">
        <f>IF(B306="","",IF(C306="DER-ES",IF(OR(B306&lt;60000,B306&gt;60025),VLOOKUP(B306,DER!$A$1:$E$10998,4,FALSE),VLOOKUP(B306,DER!$A$1:$H$9998,6,FALSE)*N306+VLOOKUP(B306,DER!$A$1:$H$9998,7,FALSE)*O306)+VLOOKUP(B306,DER!$A$1:$H$9998,8,FALSE),IF(C306="SINAPI",VLOOKUP(B306,SINAPI!$A$1:$E$10979,4,FALSE),IF(C306="IOPES",VLOOKUP(B306,IOPES!$A$1:$D$10903,4,FALSE),IF(C306="COMP",VLOOKUP(B306,COMP!$A$1:$D$10893,4,FALSE))))))</f>
        <v/>
      </c>
      <c r="K306" s="246" t="str">
        <f>IF(B306="","",IF(C306="DER-ES",IF(OR(B306&lt;60000,B306&gt;60025),DER!$D$2/100,0),IF(C306="SINAPI",SINAPI!$C$2/100,IF(C306="IOPES",IOPES!$A$2/100,IF(C306="COMP",COMP!$C$2/100,"Preencher BDI!")))))</f>
        <v/>
      </c>
      <c r="L306" s="247" t="str">
        <f>IF(J306="","",(J306/(1+K306)))</f>
        <v/>
      </c>
      <c r="M306" s="248"/>
      <c r="N306" s="249"/>
      <c r="O306" s="249"/>
      <c r="P306" s="250"/>
      <c r="Q306" s="247"/>
    </row>
    <row r="307" spans="1:17" s="219" customFormat="1" x14ac:dyDescent="0.2">
      <c r="A307" s="287" t="s">
        <v>3807</v>
      </c>
      <c r="B307" s="287"/>
      <c r="C307" s="288"/>
      <c r="D307" s="289" t="s">
        <v>17934</v>
      </c>
      <c r="E307" s="288"/>
      <c r="F307" s="290"/>
      <c r="G307" s="291"/>
      <c r="H307" s="291"/>
      <c r="I307" s="267"/>
      <c r="J307" s="245" t="str">
        <f>IF(B307="","",IF(C307="DER-ES",IF(OR(B307&lt;60000,B307&gt;60025),VLOOKUP(B307,DER!$A$1:$E$10998,4,FALSE),VLOOKUP(B307,DER!$A$1:$H$9998,6,FALSE)*N307+VLOOKUP(B307,DER!$A$1:$H$9998,7,FALSE)*O307)+VLOOKUP(B307,DER!$A$1:$H$9998,8,FALSE),IF(C307="SINAPI",VLOOKUP(B307,SINAPI!$A$1:$E$10979,4,FALSE),IF(C307="IOPES",VLOOKUP(B307,IOPES!$A$1:$D$10903,4,FALSE),IF(C307="COMP",VLOOKUP(B307,COMP!$A$1:$D$10893,4,FALSE))))))</f>
        <v/>
      </c>
      <c r="K307" s="246" t="str">
        <f>IF(B307="","",IF(C307="DER-ES",IF(OR(B307&lt;60000,B307&gt;60025),DER!$D$2/100,0),IF(C307="SINAPI",SINAPI!$C$2/100,IF(C307="IOPES",IOPES!$A$2/100,IF(C307="COMP",COMP!$C$2/100,"Preencher BDI!")))))</f>
        <v/>
      </c>
      <c r="L307" s="247" t="str">
        <f t="shared" ref="L307:L355" si="206">IF(J307="","",(J307/(1+K307)))</f>
        <v/>
      </c>
      <c r="M307" s="258"/>
      <c r="N307" s="249"/>
      <c r="O307" s="249"/>
      <c r="P307" s="250"/>
      <c r="Q307" s="247"/>
    </row>
    <row r="308" spans="1:17" s="219" customFormat="1" x14ac:dyDescent="0.2">
      <c r="A308" s="240" t="s">
        <v>3808</v>
      </c>
      <c r="B308" s="251">
        <v>84863</v>
      </c>
      <c r="C308" s="177" t="s">
        <v>2886</v>
      </c>
      <c r="D308" s="216" t="str">
        <f>IF(B308="","",IF(C308="DER-ES",IF(OR(B308&lt;60000,B308&gt;60025),VLOOKUP(B308,DER!$A$1:$E$10998,2,FALSE),VLOOKUP(B308,DER!$A$1:$E$10998,2,FALSE)&amp;" (DMT="&amp;VLOOKUP(B308,DER!$A$1:$E$10998,4,FALSE)&amp;") (XP="&amp;ROUND((N308),2)&amp;"km; XR="&amp;ROUND((O308),2)&amp;"km)"),IF(C308="SINAPI",VLOOKUP(B308,SINAPI!$A$3:$D$10979,2,FALSE),IF(C308="IOPES",VLOOKUP(B308,IOPES!$A$3:$D$10903,2,FALSE),IF(C308="COMP",VLOOKUP(B308,COMP!$A$3:$D$10893,2,FALSE),"")))))</f>
        <v>GUARDA-CORPO COM CORRIMAO EM TUBO DE ACO GALVANIZADO 3/4"</v>
      </c>
      <c r="E308" s="177" t="str">
        <f>IF(B308="","",IF(C308="DER-ES",VLOOKUP(B308,DER!$A$1:$E$10998,3,FALSE),IF(C308="SINAPI",VLOOKUP(B308,SINAPI!$A$1:$D$10979,3,FALSE),IF(C308="IOPES",VLOOKUP(B308,IOPES!$A$1:$D$10903,3,FALSE),IF(C308="COMP",VLOOKUP(B308,COMP!$A$1:$D$10893,3,FALSE))))))</f>
        <v>M</v>
      </c>
      <c r="F308" s="242">
        <f>VLOOKUP(A308,'Memorial de Cálculo'!$A$9:$Q$11385,17,FALSE)</f>
        <v>16.41</v>
      </c>
      <c r="G308" s="243">
        <f t="shared" ref="G308:G311" si="207">ROUND(L308*(1+F$5),2)</f>
        <v>131.94</v>
      </c>
      <c r="H308" s="243">
        <f t="shared" ref="H308:H311" si="208">+TRUNC(F308*G308,2)</f>
        <v>2165.13</v>
      </c>
      <c r="I308" s="244"/>
      <c r="J308" s="245">
        <f>IF(B308="","",IF(C308="DER-ES",IF(OR(B308&lt;60000,B308&gt;60025),VLOOKUP(B308,DER!$A$1:$E$10998,4,FALSE),VLOOKUP(B308,DER!$A$1:$H$9998,6,FALSE)*N308+VLOOKUP(B308,DER!$A$1:$H$9998,7,FALSE)*O308)+VLOOKUP(B308,DER!$A$1:$H$9998,8,FALSE),IF(C308="SINAPI",VLOOKUP(B308,SINAPI!$A$1:$E$10979,4,FALSE),IF(C308="IOPES",VLOOKUP(B308,IOPES!$A$1:$D$10903,4,FALSE),IF(C308="COMP",VLOOKUP(B308,COMP!$A$1:$D$10893,4,FALSE))))))</f>
        <v>103.79</v>
      </c>
      <c r="K308" s="246">
        <f>IF(B308="","",IF(C308="DER-ES",IF(OR(B308&lt;60000,B308&gt;60025),DER!$D$2/100,0),IF(C308="SINAPI",SINAPI!$C$2/100,IF(C308="IOPES",IOPES!$A$2/100,IF(C308="COMP",COMP!$C$2/100,"Preencher BDI!")))))</f>
        <v>0</v>
      </c>
      <c r="L308" s="247">
        <f t="shared" si="206"/>
        <v>103.79</v>
      </c>
      <c r="M308" s="271"/>
      <c r="N308" s="249"/>
      <c r="O308" s="249"/>
      <c r="P308" s="250"/>
      <c r="Q308" s="247"/>
    </row>
    <row r="309" spans="1:17" s="219" customFormat="1" ht="25.5" x14ac:dyDescent="0.2">
      <c r="A309" s="240" t="s">
        <v>3809</v>
      </c>
      <c r="B309" s="251" t="s">
        <v>8881</v>
      </c>
      <c r="C309" s="177" t="s">
        <v>2886</v>
      </c>
      <c r="D309" s="216" t="str">
        <f>IF(B309="","",IF(C309="DER-ES",IF(OR(B309&lt;60000,B309&gt;60025),VLOOKUP(B309,DER!$A$1:$E$10998,2,FALSE),VLOOKUP(B309,DER!$A$1:$E$10998,2,FALSE)&amp;" (DMT="&amp;VLOOKUP(B309,DER!$A$1:$E$10998,4,FALSE)&amp;") (XP="&amp;ROUND((N309),2)&amp;"km; XR="&amp;ROUND((O309),2)&amp;"km)"),IF(C309="SINAPI",VLOOKUP(B309,SINAPI!$A$3:$D$10979,2,FALSE),IF(C309="IOPES",VLOOKUP(B309,IOPES!$A$3:$D$10903,2,FALSE),IF(C309="COMP",VLOOKUP(B309,COMP!$A$3:$D$10893,2,FALSE),"")))))</f>
        <v>PINTURA A OLEO BRILHANTE SOBRE SUPERFICIE METALICA, UMA DEMAO INCLUSO UMA DEMAO DE FUNDO ANTICORROSIVO</v>
      </c>
      <c r="E309" s="177" t="str">
        <f>IF(B309="","",IF(C309="DER-ES",VLOOKUP(B309,DER!$A$1:$E$10998,3,FALSE),IF(C309="SINAPI",VLOOKUP(B309,SINAPI!$A$1:$D$10979,3,FALSE),IF(C309="IOPES",VLOOKUP(B309,IOPES!$A$1:$D$10903,3,FALSE),IF(C309="COMP",VLOOKUP(B309,COMP!$A$1:$D$10893,3,FALSE))))))</f>
        <v>M2</v>
      </c>
      <c r="F309" s="242">
        <f>VLOOKUP(A309,'Memorial de Cálculo'!$A$9:$Q$11385,17,FALSE)</f>
        <v>12.37</v>
      </c>
      <c r="G309" s="243">
        <f t="shared" si="207"/>
        <v>18.2</v>
      </c>
      <c r="H309" s="243">
        <f t="shared" si="208"/>
        <v>225.13</v>
      </c>
      <c r="I309" s="244"/>
      <c r="J309" s="245">
        <f>IF(B309="","",IF(C309="DER-ES",IF(OR(B309&lt;60000,B309&gt;60025),VLOOKUP(B309,DER!$A$1:$E$10998,4,FALSE),VLOOKUP(B309,DER!$A$1:$H$9998,6,FALSE)*N309+VLOOKUP(B309,DER!$A$1:$H$9998,7,FALSE)*O309)+VLOOKUP(B309,DER!$A$1:$H$9998,8,FALSE),IF(C309="SINAPI",VLOOKUP(B309,SINAPI!$A$1:$E$10979,4,FALSE),IF(C309="IOPES",VLOOKUP(B309,IOPES!$A$1:$D$10903,4,FALSE),IF(C309="COMP",VLOOKUP(B309,COMP!$A$1:$D$10893,4,FALSE))))))</f>
        <v>14.32</v>
      </c>
      <c r="K309" s="246">
        <f>IF(B309="","",IF(C309="DER-ES",IF(OR(B309&lt;60000,B309&gt;60025),DER!$D$2/100,0),IF(C309="SINAPI",SINAPI!$C$2/100,IF(C309="IOPES",IOPES!$A$2/100,IF(C309="COMP",COMP!$C$2/100,"Preencher BDI!")))))</f>
        <v>0</v>
      </c>
      <c r="L309" s="247">
        <f t="shared" si="206"/>
        <v>14.32</v>
      </c>
      <c r="M309" s="271"/>
      <c r="N309" s="249"/>
      <c r="O309" s="249"/>
      <c r="P309" s="250"/>
      <c r="Q309" s="247"/>
    </row>
    <row r="310" spans="1:17" s="219" customFormat="1" x14ac:dyDescent="0.2">
      <c r="A310" s="240" t="s">
        <v>18197</v>
      </c>
      <c r="B310" s="251" t="s">
        <v>18193</v>
      </c>
      <c r="C310" s="177" t="s">
        <v>2924</v>
      </c>
      <c r="D310" s="216" t="str">
        <f>IF(B310="","",IF(C310="DER-ES",IF(OR(B310&lt;60000,B310&gt;60025),VLOOKUP(B310,DER!$A$1:$E$10998,2,FALSE),VLOOKUP(B310,DER!$A$1:$E$10998,2,FALSE)&amp;" (DMT="&amp;VLOOKUP(B310,DER!$A$1:$E$10998,4,FALSE)&amp;") (XP="&amp;ROUND((N310),2)&amp;"km; XR="&amp;ROUND((O310),2)&amp;"km)"),IF(C310="SINAPI",VLOOKUP(B310,SINAPI!$A$3:$D$10979,2,FALSE),IF(C310="IOPES",VLOOKUP(B310,IOPES!$A$3:$D$10903,2,FALSE),IF(C310="COMP",VLOOKUP(B310,COMP!$A$3:$D$10893,2,FALSE),"")))))</f>
        <v>Implantação de Quiosque completo, conforme projeto. Tudo incluído</v>
      </c>
      <c r="E310" s="177" t="str">
        <f>IF(B310="","",IF(C310="DER-ES",VLOOKUP(B310,DER!$A$1:$E$10998,3,FALSE),IF(C310="SINAPI",VLOOKUP(B310,SINAPI!$A$1:$D$10979,3,FALSE),IF(C310="IOPES",VLOOKUP(B310,IOPES!$A$1:$D$10903,3,FALSE),IF(C310="COMP",VLOOKUP(B310,COMP!$A$1:$D$10893,3,FALSE))))))</f>
        <v>und</v>
      </c>
      <c r="F310" s="242">
        <f>VLOOKUP(A310,'Memorial de Cálculo'!$A$9:$Q$11385,17,FALSE)</f>
        <v>1</v>
      </c>
      <c r="G310" s="243">
        <f t="shared" si="207"/>
        <v>165785.62</v>
      </c>
      <c r="H310" s="243">
        <f t="shared" si="208"/>
        <v>165785.62</v>
      </c>
      <c r="I310" s="244"/>
      <c r="J310" s="245">
        <f>IF(B310="","",IF(C310="DER-ES",IF(OR(B310&lt;60000,B310&gt;60025),VLOOKUP(B310,DER!$A$1:$E$10998,4,FALSE),VLOOKUP(B310,DER!$A$1:$H$9998,6,FALSE)*N310+VLOOKUP(B310,DER!$A$1:$H$9998,7,FALSE)*O310)+VLOOKUP(B310,DER!$A$1:$H$9998,8,FALSE),IF(C310="SINAPI",VLOOKUP(B310,SINAPI!$A$1:$E$10979,4,FALSE),IF(C310="IOPES",VLOOKUP(B310,IOPES!$A$1:$D$10903,4,FALSE),IF(C310="COMP",VLOOKUP(B310,COMP!$A$1:$D$10893,4,FALSE))))))</f>
        <v>165785.62</v>
      </c>
      <c r="K310" s="246">
        <f>IF(B310="","",IF(C310="DER-ES",IF(OR(B310&lt;60000,B310&gt;60025),DER!$D$2/100,0),IF(C310="SINAPI",SINAPI!$C$2/100,IF(C310="IOPES",IOPES!$A$2/100,IF(C310="COMP",COMP!$C$2/100,"Preencher BDI!")))))</f>
        <v>0.2712</v>
      </c>
      <c r="L310" s="247">
        <f t="shared" si="206"/>
        <v>130416.62995594715</v>
      </c>
      <c r="M310" s="271"/>
      <c r="N310" s="249"/>
      <c r="O310" s="249"/>
      <c r="P310" s="250"/>
      <c r="Q310" s="247"/>
    </row>
    <row r="311" spans="1:17" s="219" customFormat="1" x14ac:dyDescent="0.2">
      <c r="A311" s="240" t="s">
        <v>18198</v>
      </c>
      <c r="B311" s="251" t="s">
        <v>18194</v>
      </c>
      <c r="C311" s="177" t="s">
        <v>2924</v>
      </c>
      <c r="D311" s="216" t="str">
        <f>IF(B311="","",IF(C311="DER-ES",IF(OR(B311&lt;60000,B311&gt;60025),VLOOKUP(B311,DER!$A$1:$E$10998,2,FALSE),VLOOKUP(B311,DER!$A$1:$E$10998,2,FALSE)&amp;" (DMT="&amp;VLOOKUP(B311,DER!$A$1:$E$10998,4,FALSE)&amp;") (XP="&amp;ROUND((N311),2)&amp;"km; XR="&amp;ROUND((O311),2)&amp;"km)"),IF(C311="SINAPI",VLOOKUP(B311,SINAPI!$A$3:$D$10979,2,FALSE),IF(C311="IOPES",VLOOKUP(B311,IOPES!$A$3:$D$10903,2,FALSE),IF(C311="COMP",VLOOKUP(B311,COMP!$A$3:$D$10893,2,FALSE),"")))))</f>
        <v>Implantação de Sanitário completo, conforme projeto. Tudo incluído</v>
      </c>
      <c r="E311" s="177" t="str">
        <f>IF(B311="","",IF(C311="DER-ES",VLOOKUP(B311,DER!$A$1:$E$10998,3,FALSE),IF(C311="SINAPI",VLOOKUP(B311,SINAPI!$A$1:$D$10979,3,FALSE),IF(C311="IOPES",VLOOKUP(B311,IOPES!$A$1:$D$10903,3,FALSE),IF(C311="COMP",VLOOKUP(B311,COMP!$A$1:$D$10893,3,FALSE))))))</f>
        <v>und</v>
      </c>
      <c r="F311" s="242">
        <f>VLOOKUP(A311,'Memorial de Cálculo'!$A$9:$Q$11385,17,FALSE)</f>
        <v>1</v>
      </c>
      <c r="G311" s="243">
        <f t="shared" si="207"/>
        <v>180869.49</v>
      </c>
      <c r="H311" s="243">
        <f t="shared" si="208"/>
        <v>180869.49</v>
      </c>
      <c r="I311" s="244"/>
      <c r="J311" s="245">
        <f>IF(B311="","",IF(C311="DER-ES",IF(OR(B311&lt;60000,B311&gt;60025),VLOOKUP(B311,DER!$A$1:$E$10998,4,FALSE),VLOOKUP(B311,DER!$A$1:$H$9998,6,FALSE)*N311+VLOOKUP(B311,DER!$A$1:$H$9998,7,FALSE)*O311)+VLOOKUP(B311,DER!$A$1:$H$9998,8,FALSE),IF(C311="SINAPI",VLOOKUP(B311,SINAPI!$A$1:$E$10979,4,FALSE),IF(C311="IOPES",VLOOKUP(B311,IOPES!$A$1:$D$10903,4,FALSE),IF(C311="COMP",VLOOKUP(B311,COMP!$A$1:$D$10893,4,FALSE))))))</f>
        <v>180869.49</v>
      </c>
      <c r="K311" s="246">
        <f>IF(B311="","",IF(C311="DER-ES",IF(OR(B311&lt;60000,B311&gt;60025),DER!$D$2/100,0),IF(C311="SINAPI",SINAPI!$C$2/100,IF(C311="IOPES",IOPES!$A$2/100,IF(C311="COMP",COMP!$C$2/100,"Preencher BDI!")))))</f>
        <v>0.2712</v>
      </c>
      <c r="L311" s="247">
        <f t="shared" si="206"/>
        <v>142282.48112020138</v>
      </c>
      <c r="M311" s="271"/>
      <c r="N311" s="249"/>
      <c r="O311" s="249"/>
      <c r="P311" s="250"/>
      <c r="Q311" s="247"/>
    </row>
    <row r="312" spans="1:17" s="219" customFormat="1" x14ac:dyDescent="0.2">
      <c r="A312" s="251"/>
      <c r="B312" s="259"/>
      <c r="C312" s="260"/>
      <c r="D312" s="261" t="str">
        <f>"SUB-TOTAL - "&amp;LEFT(A309,5)</f>
        <v>SUB-TOTAL - 04.07</v>
      </c>
      <c r="E312" s="260"/>
      <c r="F312" s="262"/>
      <c r="G312" s="243"/>
      <c r="H312" s="263">
        <f>SUM(H308:H311)</f>
        <v>349045.37</v>
      </c>
      <c r="I312" s="267"/>
      <c r="J312" s="245" t="str">
        <f>IF(B312="","",IF(C312="DER-ES",IF(OR(B312&lt;60000,B312&gt;60025),VLOOKUP(B312,DER!$A$1:$E$10998,4,FALSE),VLOOKUP(B312,DER!$A$1:$H$9998,6,FALSE)*N312+VLOOKUP(B312,DER!$A$1:$H$9998,7,FALSE)*O312)+VLOOKUP(B312,DER!$A$1:$H$9998,8,FALSE),IF(C312="SINAPI",VLOOKUP(B312,SINAPI!$A$1:$E$10979,4,FALSE),IF(C312="IOPES",VLOOKUP(B312,IOPES!$A$1:$D$10903,4,FALSE),IF(C312="COMP",VLOOKUP(B312,COMP!$A$1:$D$10893,4,FALSE))))))</f>
        <v/>
      </c>
      <c r="K312" s="246" t="str">
        <f>IF(B312="","",IF(C312="DER-ES",IF(OR(B312&lt;60000,B312&gt;60025),DER!$D$2/100,0),IF(C312="SINAPI",SINAPI!$C$2/100,IF(C312="IOPES",IOPES!$A$2/100,IF(C312="COMP",COMP!$C$2/100,"Preencher BDI!")))))</f>
        <v/>
      </c>
      <c r="L312" s="247" t="str">
        <f t="shared" si="206"/>
        <v/>
      </c>
      <c r="M312" s="248"/>
      <c r="N312" s="249"/>
      <c r="O312" s="249"/>
      <c r="P312" s="250"/>
      <c r="Q312" s="247"/>
    </row>
    <row r="313" spans="1:17" s="219" customFormat="1" x14ac:dyDescent="0.2">
      <c r="A313" s="330"/>
      <c r="B313" s="259"/>
      <c r="C313" s="260"/>
      <c r="D313" s="261" t="str">
        <f>"SUB-TOTAL - "&amp;LEFT(A309,2)</f>
        <v>SUB-TOTAL - 04</v>
      </c>
      <c r="E313" s="177" t="str">
        <f>IF(B313="","",IF(C313="DER-ES",VLOOKUP(B313,DER!$A$1:$E$4998,3,FALSE),IF(C313="CESAN",VLOOKUP(B313,CESAN!$A$1:$E$5000,3,FALSE),IF(C313="IOPES",VLOOKUP(B313,IOPES!$A$1:$D$4903,3,FALSE),IF(C313="COMP",VLOOKUP(B313,COMP!$A$1:$D$4927,3,FALSE))))))</f>
        <v/>
      </c>
      <c r="F313" s="262"/>
      <c r="G313" s="243"/>
      <c r="H313" s="263">
        <f>SUM(H215:H312)/2</f>
        <v>809505.98</v>
      </c>
      <c r="I313" s="211"/>
      <c r="J313" s="245" t="str">
        <f>IF(B313="","",IF(C313="DER-ES",IF(OR(B313&lt;60000,B313&gt;60025),VLOOKUP(B313,DER!$A$1:$E$10998,4,FALSE),VLOOKUP(B313,DER!$A$1:$H$9998,6,FALSE)*N313+VLOOKUP(B313,DER!$A$1:$H$9998,7,FALSE)*O313)+VLOOKUP(B313,DER!$A$1:$H$9998,8,FALSE),IF(C313="SINAPI",VLOOKUP(B313,SINAPI!$A$1:$E$10979,4,FALSE),IF(C313="IOPES",VLOOKUP(B313,IOPES!$A$1:$D$10903,4,FALSE),IF(C313="COMP",VLOOKUP(B313,COMP!$A$1:$D$10893,4,FALSE))))))</f>
        <v/>
      </c>
      <c r="K313" s="246" t="str">
        <f>IF(B313="","",IF(C313="DER-ES",IF(OR(B313&lt;60000,B313&gt;60025),DER!$D$2/100,0),IF(C313="SINAPI",SINAPI!$C$2/100,IF(C313="IOPES",IOPES!$A$2/100,IF(C313="COMP",COMP!$C$2/100,"Preencher BDI!")))))</f>
        <v/>
      </c>
      <c r="L313" s="247" t="str">
        <f>IF(J313="","",(J313/(1+K313)))</f>
        <v/>
      </c>
      <c r="N313" s="249"/>
      <c r="O313" s="249"/>
      <c r="P313" s="250"/>
      <c r="Q313" s="247"/>
    </row>
    <row r="314" spans="1:17" s="219" customFormat="1" x14ac:dyDescent="0.2">
      <c r="A314" s="240"/>
      <c r="B314" s="264"/>
      <c r="C314" s="265"/>
      <c r="D314" s="266"/>
      <c r="E314" s="177"/>
      <c r="F314" s="242"/>
      <c r="G314" s="243"/>
      <c r="H314" s="243"/>
      <c r="I314" s="267"/>
      <c r="J314" s="245" t="str">
        <f>IF(B314="","",IF(C314="DER-ES",IF(OR(B314&lt;60000,B314&gt;60025),VLOOKUP(B314,DER!$A$1:$E$10998,4,FALSE),VLOOKUP(B314,DER!$A$1:$H$9998,6,FALSE)*N314+VLOOKUP(B314,DER!$A$1:$H$9998,7,FALSE)*O314)+VLOOKUP(B314,DER!$A$1:$H$9998,8,FALSE),IF(C314="SINAPI",VLOOKUP(B314,SINAPI!$A$1:$E$10979,4,FALSE),IF(C314="IOPES",VLOOKUP(B314,IOPES!$A$1:$D$10903,4,FALSE),IF(C314="COMP",VLOOKUP(B314,COMP!$A$1:$D$10893,4,FALSE))))))</f>
        <v/>
      </c>
      <c r="K314" s="246" t="str">
        <f>IF(B314="","",IF(C314="DER-ES",IF(OR(B314&lt;60000,B314&gt;60025),DER!$D$2/100,0),IF(C314="SINAPI",SINAPI!$C$2/100,IF(C314="IOPES",IOPES!$A$2/100,IF(C314="COMP",COMP!$C$2/100,"Preencher BDI!")))))</f>
        <v/>
      </c>
      <c r="L314" s="247" t="str">
        <f t="shared" si="206"/>
        <v/>
      </c>
      <c r="M314" s="248"/>
      <c r="N314" s="249"/>
      <c r="O314" s="249"/>
      <c r="P314" s="250"/>
      <c r="Q314" s="247"/>
    </row>
    <row r="315" spans="1:17" x14ac:dyDescent="0.2">
      <c r="A315" s="137" t="s">
        <v>2857</v>
      </c>
      <c r="B315" s="137"/>
      <c r="C315" s="138"/>
      <c r="D315" s="139" t="s">
        <v>3810</v>
      </c>
      <c r="E315" s="138" t="str">
        <f>IF(B315="","",IF(C315="DER-ES",VLOOKUP(B315,DER!$A$1:$E$4998,3,FALSE),IF(C315="CESAN",VLOOKUP(B315,CESAN!$A$1:$E$5000,3,FALSE),IF(C315="IOPES",VLOOKUP(B315,IOPES!$A$1:$D$4903,3,FALSE),IF(C315="COMP",VLOOKUP(B315,COMP!$A$1:$D$4927,3,FALSE))))))</f>
        <v/>
      </c>
      <c r="F315" s="140"/>
      <c r="G315" s="141"/>
      <c r="H315" s="142"/>
      <c r="I315" s="24"/>
      <c r="J315" s="245" t="str">
        <f>IF(B315="","",IF(C315="DER-ES",IF(OR(B315&lt;60000,B315&gt;60025),VLOOKUP(B315,DER!$A$1:$E$10998,4,FALSE),VLOOKUP(B315,DER!$A$1:$H$9998,6,FALSE)*N315+VLOOKUP(B315,DER!$A$1:$H$9998,7,FALSE)*O315)+VLOOKUP(B315,DER!$A$1:$H$9998,8,FALSE),IF(C315="SINAPI",VLOOKUP(B315,SINAPI!$A$1:$E$10979,4,FALSE),IF(C315="IOPES",VLOOKUP(B315,IOPES!$A$1:$D$10903,4,FALSE),IF(C315="COMP",VLOOKUP(B315,COMP!$A$1:$D$10893,4,FALSE))))))</f>
        <v/>
      </c>
      <c r="K315" s="246" t="str">
        <f>IF(B315="","",IF(C315="DER-ES",IF(OR(B315&lt;60000,B315&gt;60025),DER!$D$2/100,0),IF(C315="SINAPI",SINAPI!$C$2/100,IF(C315="IOPES",IOPES!$A$2/100,IF(C315="COMP",COMP!$C$2/100,"Preencher BDI!")))))</f>
        <v/>
      </c>
      <c r="L315" s="95" t="str">
        <f t="shared" si="206"/>
        <v/>
      </c>
      <c r="M315" s="32"/>
      <c r="N315" s="129"/>
      <c r="O315" s="129"/>
      <c r="P315" s="130"/>
      <c r="Q315" s="95"/>
    </row>
    <row r="316" spans="1:17" s="219" customFormat="1" x14ac:dyDescent="0.2">
      <c r="A316" s="287" t="s">
        <v>2864</v>
      </c>
      <c r="B316" s="287"/>
      <c r="C316" s="288"/>
      <c r="D316" s="289" t="s">
        <v>15303</v>
      </c>
      <c r="E316" s="288" t="str">
        <f>IF(B316="","",IF(C316="DER-ES",VLOOKUP(B316,DER!$A$1:$E$4998,3,FALSE),IF(C316="CESAN",VLOOKUP(B316,CESAN!$A$1:$E$5000,3,FALSE),IF(C316="IOPES",VLOOKUP(B316,IOPES!$A$1:$D$4903,3,FALSE),IF(C316="COMP",VLOOKUP(B316,COMP!$A$1:$D$4927,3,FALSE))))))</f>
        <v/>
      </c>
      <c r="F316" s="290"/>
      <c r="G316" s="291"/>
      <c r="H316" s="291"/>
      <c r="I316" s="267"/>
      <c r="J316" s="245" t="str">
        <f>IF(B316="","",IF(C316="DER-ES",IF(OR(B316&lt;60000,B316&gt;60025),VLOOKUP(B316,DER!$A$1:$E$10998,4,FALSE),VLOOKUP(B316,DER!$A$1:$H$9998,6,FALSE)*N316+VLOOKUP(B316,DER!$A$1:$H$9998,7,FALSE)*O316)+VLOOKUP(B316,DER!$A$1:$H$9998,8,FALSE),IF(C316="SINAPI",VLOOKUP(B316,SINAPI!$A$1:$E$10979,4,FALSE),IF(C316="IOPES",VLOOKUP(B316,IOPES!$A$1:$D$10903,4,FALSE),IF(C316="COMP",VLOOKUP(B316,COMP!$A$1:$D$10893,4,FALSE))))))</f>
        <v/>
      </c>
      <c r="K316" s="246" t="str">
        <f>IF(B316="","",IF(C316="DER-ES",IF(OR(B316&lt;60000,B316&gt;60025),DER!$D$2/100,0),IF(C316="SINAPI",SINAPI!$C$2/100,IF(C316="IOPES",IOPES!$A$2/100,IF(C316="COMP",COMP!$C$2/100,"Preencher BDI!")))))</f>
        <v/>
      </c>
      <c r="L316" s="247" t="str">
        <f t="shared" si="206"/>
        <v/>
      </c>
      <c r="M316" s="258"/>
      <c r="N316" s="249"/>
      <c r="O316" s="249"/>
      <c r="P316" s="250"/>
      <c r="Q316" s="247"/>
    </row>
    <row r="317" spans="1:17" s="219" customFormat="1" x14ac:dyDescent="0.2">
      <c r="A317" s="251" t="s">
        <v>3811</v>
      </c>
      <c r="B317" s="332">
        <v>10216</v>
      </c>
      <c r="C317" s="331" t="s">
        <v>3200</v>
      </c>
      <c r="D317" s="216" t="str">
        <f>IF(B317="","",IF(C317="DER-ES",IF(OR(B317&lt;60000,B317&gt;60025),VLOOKUP(B317,DER!$A$1:$E$10998,2,FALSE),VLOOKUP(B317,DER!$A$1:$E$10998,2,FALSE)&amp;" (DMT="&amp;VLOOKUP(B317,DER!$A$1:$E$10998,4,FALSE)&amp;") (XP="&amp;ROUND((N317),2)&amp;"km; XR="&amp;ROUND((O317),2)&amp;"km)"),IF(C317="SINAPI",VLOOKUP(B317,SINAPI!$A$3:$D$10979,2,FALSE),IF(C317="IOPES",VLOOKUP(B317,IOPES!$A$3:$D$10903,2,FALSE),IF(C317="COMP",VLOOKUP(B317,COMP!$A$3:$D$10893,2,FALSE),"")))))</f>
        <v>Retirada de meio-fio de concreto</v>
      </c>
      <c r="E317" s="177" t="str">
        <f>IF(B317="","",IF(C317="DER-ES",VLOOKUP(B317,DER!$A$1:$E$10998,3,FALSE),IF(C317="SINAPI",VLOOKUP(B317,SINAPI!$A$1:$D$10979,3,FALSE),IF(C317="IOPES",VLOOKUP(B317,IOPES!$A$1:$D$10903,3,FALSE),IF(C317="COMP",VLOOKUP(B317,COMP!$A$1:$D$10893,3,FALSE))))))</f>
        <v>m</v>
      </c>
      <c r="F317" s="242">
        <f>VLOOKUP(A317,'Memorial de Cálculo'!$A$9:$Q$11385,17,FALSE)</f>
        <v>340.52</v>
      </c>
      <c r="G317" s="243">
        <f t="shared" ref="G317:G318" si="209">ROUND(L317*(1+F$5),2)</f>
        <v>7.78</v>
      </c>
      <c r="H317" s="243">
        <f t="shared" ref="H317:H318" si="210">+TRUNC(F317*G317,2)</f>
        <v>2649.24</v>
      </c>
      <c r="I317" s="211"/>
      <c r="J317" s="245">
        <f>IF(B317="","",IF(C317="DER-ES",IF(OR(B317&lt;60000,B317&gt;60025),VLOOKUP(B317,DER!$A$1:$E$10998,4,FALSE),VLOOKUP(B317,DER!$A$1:$H$9998,6,FALSE)*N317+VLOOKUP(B317,DER!$A$1:$H$9998,7,FALSE)*O317)+VLOOKUP(B317,DER!$A$1:$H$9998,8,FALSE),IF(C317="SINAPI",VLOOKUP(B317,SINAPI!$A$1:$E$10979,4,FALSE),IF(C317="IOPES",VLOOKUP(B317,IOPES!$A$1:$D$10903,4,FALSE),IF(C317="COMP",VLOOKUP(B317,COMP!$A$1:$D$10893,4,FALSE))))))</f>
        <v>8.01</v>
      </c>
      <c r="K317" s="246">
        <f>IF(B317="","",IF(C317="DER-ES",IF(OR(B317&lt;60000,B317&gt;60025),DER!$D$2/100,0),IF(C317="SINAPI",SINAPI!$C$2/100,IF(C317="IOPES",IOPES!$A$2/100,IF(C317="COMP",COMP!$C$2/100,"Preencher BDI!")))))</f>
        <v>0.309</v>
      </c>
      <c r="L317" s="247">
        <f t="shared" si="206"/>
        <v>6.1191749427043547</v>
      </c>
      <c r="M317" s="248"/>
      <c r="N317" s="249"/>
      <c r="O317" s="249"/>
      <c r="P317" s="250"/>
      <c r="Q317" s="247"/>
    </row>
    <row r="318" spans="1:17" s="219" customFormat="1" x14ac:dyDescent="0.2">
      <c r="A318" s="251" t="s">
        <v>3812</v>
      </c>
      <c r="B318" s="332">
        <v>40375</v>
      </c>
      <c r="C318" s="331" t="s">
        <v>2958</v>
      </c>
      <c r="D318" s="216" t="str">
        <f>IF(B318="","",IF(C318="DER-ES",IF(OR(B318&lt;60000,B318&gt;60025),VLOOKUP(B318,DER!$A$1:$E$10998,2,FALSE),VLOOKUP(B318,DER!$A$1:$E$10998,2,FALSE)&amp;" (DMT="&amp;VLOOKUP(B318,DER!$A$1:$E$10998,4,FALSE)&amp;") (XP="&amp;ROUND((N318),2)&amp;"km; XR="&amp;ROUND((O318),2)&amp;"km)"),IF(C318="SINAPI",VLOOKUP(B318,SINAPI!$A$3:$D$10979,2,FALSE),IF(C318="IOPES",VLOOKUP(B318,IOPES!$A$3:$D$10903,2,FALSE),IF(C318="COMP",VLOOKUP(B318,COMP!$A$3:$D$10893,2,FALSE),"")))))</f>
        <v>Demolição mecânica de concreto</v>
      </c>
      <c r="E318" s="177" t="str">
        <f>IF(B318="","",IF(C318="DER-ES",VLOOKUP(B318,DER!$A$1:$E$10998,3,FALSE),IF(C318="SINAPI",VLOOKUP(B318,SINAPI!$A$1:$D$10979,3,FALSE),IF(C318="IOPES",VLOOKUP(B318,IOPES!$A$1:$D$10903,3,FALSE),IF(C318="COMP",VLOOKUP(B318,COMP!$A$1:$D$10893,3,FALSE))))))</f>
        <v>M3</v>
      </c>
      <c r="F318" s="242">
        <f>VLOOKUP(A318,'Memorial de Cálculo'!$A$9:$Q$11385,17,FALSE)</f>
        <v>6.35</v>
      </c>
      <c r="G318" s="243">
        <f t="shared" si="209"/>
        <v>156.46</v>
      </c>
      <c r="H318" s="243">
        <f t="shared" si="210"/>
        <v>993.52</v>
      </c>
      <c r="I318" s="211"/>
      <c r="J318" s="245">
        <f>IF(B318="","",IF(C318="DER-ES",IF(OR(B318&lt;60000,B318&gt;60025),VLOOKUP(B318,DER!$A$1:$E$10998,4,FALSE),VLOOKUP(B318,DER!$A$1:$H$9998,6,FALSE)*N318+VLOOKUP(B318,DER!$A$1:$H$9998,7,FALSE)*O318)+VLOOKUP(B318,DER!$A$1:$H$9998,8,FALSE),IF(C318="SINAPI",VLOOKUP(B318,SINAPI!$A$1:$E$10979,4,FALSE),IF(C318="IOPES",VLOOKUP(B318,IOPES!$A$1:$D$10903,4,FALSE),IF(C318="COMP",VLOOKUP(B318,COMP!$A$1:$D$10893,4,FALSE))))))</f>
        <v>159.55000000000001</v>
      </c>
      <c r="K318" s="246">
        <f>IF(B318="","",IF(C318="DER-ES",IF(OR(B318&lt;60000,B318&gt;60025),DER!$D$2/100,0),IF(C318="SINAPI",SINAPI!$C$2/100,IF(C318="IOPES",IOPES!$A$2/100,IF(C318="COMP",COMP!$C$2/100,"Preencher BDI!")))))</f>
        <v>0.29630000000000001</v>
      </c>
      <c r="L318" s="247">
        <f t="shared" si="206"/>
        <v>123.08107691120884</v>
      </c>
      <c r="M318" s="248"/>
      <c r="N318" s="249"/>
      <c r="O318" s="249"/>
      <c r="P318" s="250"/>
      <c r="Q318" s="247"/>
    </row>
    <row r="319" spans="1:17" s="219" customFormat="1" ht="25.5" x14ac:dyDescent="0.2">
      <c r="A319" s="251" t="s">
        <v>3813</v>
      </c>
      <c r="B319" s="329" t="s">
        <v>9615</v>
      </c>
      <c r="C319" s="177" t="s">
        <v>2886</v>
      </c>
      <c r="D319" s="216" t="str">
        <f>IF(B319="","",IF(C319="DER-ES",IF(OR(B319&lt;60000,B319&gt;60025),VLOOKUP(B319,DER!$A$1:$E$10998,2,FALSE),VLOOKUP(B319,DER!$A$1:$E$10998,2,FALSE)&amp;" (DMT="&amp;VLOOKUP(B319,DER!$A$1:$E$10998,4,FALSE)&amp;") (XP="&amp;ROUND((N319),2)&amp;"km; XR="&amp;ROUND((O319),2)&amp;"km)"),IF(C319="SINAPI",VLOOKUP(B319,SINAPI!$A$3:$D$10979,2,FALSE),IF(C319="IOPES",VLOOKUP(B319,IOPES!$A$3:$D$10903,2,FALSE),IF(C319="COMP",VLOOKUP(B319,COMP!$A$3:$D$10893,2,FALSE),"")))))</f>
        <v>DESMATAMENTO E LIMPEZA MECANIZADA DE TERRENO COM REMOCAO DE CAMADA VEGETAL, UTILIZANDO TRATOR DE ESTEIRAS</v>
      </c>
      <c r="E319" s="177" t="str">
        <f>IF(B319="","",IF(C319="DER-ES",VLOOKUP(B319,DER!$A$1:$E$10998,3,FALSE),IF(C319="SINAPI",VLOOKUP(B319,SINAPI!$A$1:$D$10979,3,FALSE),IF(C319="IOPES",VLOOKUP(B319,IOPES!$A$1:$D$10903,3,FALSE),IF(C319="COMP",VLOOKUP(B319,COMP!$A$1:$D$10893,3,FALSE))))))</f>
        <v>M2</v>
      </c>
      <c r="F319" s="242">
        <f>VLOOKUP(A319,'Memorial de Cálculo'!$A$9:$Q$11385,17,FALSE)</f>
        <v>3978.13</v>
      </c>
      <c r="G319" s="243">
        <f>ROUND(L319*(1+F$5),2)</f>
        <v>0.15</v>
      </c>
      <c r="H319" s="243">
        <f t="shared" ref="H319:H322" si="211">+TRUNC(F319*G319,2)</f>
        <v>596.71</v>
      </c>
      <c r="I319" s="211"/>
      <c r="J319" s="245">
        <f>IF(B319="","",IF(C319="DER-ES",IF(OR(B319&lt;60000,B319&gt;60025),VLOOKUP(B319,DER!$A$1:$E$10998,4,FALSE),VLOOKUP(B319,DER!$A$1:$H$9998,6,FALSE)*N319+VLOOKUP(B319,DER!$A$1:$H$9998,7,FALSE)*O319)+VLOOKUP(B319,DER!$A$1:$H$9998,8,FALSE),IF(C319="SINAPI",VLOOKUP(B319,SINAPI!$A$1:$E$10979,4,FALSE),IF(C319="IOPES",VLOOKUP(B319,IOPES!$A$1:$D$10903,4,FALSE),IF(C319="COMP",VLOOKUP(B319,COMP!$A$1:$D$10893,4,FALSE))))))</f>
        <v>0.12</v>
      </c>
      <c r="K319" s="246">
        <f>IF(B319="","",IF(C319="DER-ES",IF(OR(B319&lt;60000,B319&gt;60025),DER!$D$2/100,0),IF(C319="SINAPI",SINAPI!$C$2/100,IF(C319="IOPES",IOPES!$A$2/100,IF(C319="COMP",COMP!$C$2/100,"Preencher BDI!")))))</f>
        <v>0</v>
      </c>
      <c r="L319" s="247">
        <f t="shared" si="206"/>
        <v>0.12</v>
      </c>
      <c r="N319" s="249"/>
      <c r="O319" s="249"/>
      <c r="P319" s="250"/>
      <c r="Q319" s="247"/>
    </row>
    <row r="320" spans="1:17" s="219" customFormat="1" x14ac:dyDescent="0.2">
      <c r="A320" s="251" t="s">
        <v>3814</v>
      </c>
      <c r="B320" s="329">
        <v>79472</v>
      </c>
      <c r="C320" s="177" t="s">
        <v>2886</v>
      </c>
      <c r="D320" s="216" t="str">
        <f>IF(B320="","",IF(C320="DER-ES",IF(OR(B320&lt;60000,B320&gt;60025),VLOOKUP(B320,DER!$A$1:$E$10998,2,FALSE),VLOOKUP(B320,DER!$A$1:$E$10998,2,FALSE)&amp;" (DMT="&amp;VLOOKUP(B320,DER!$A$1:$E$10998,4,FALSE)&amp;") (XP="&amp;ROUND((N320),2)&amp;"km; XR="&amp;ROUND((O320),2)&amp;"km)"),IF(C320="SINAPI",VLOOKUP(B320,SINAPI!$A$3:$D$10979,2,FALSE),IF(C320="IOPES",VLOOKUP(B320,IOPES!$A$3:$D$10903,2,FALSE),IF(C320="COMP",VLOOKUP(B320,COMP!$A$3:$D$10893,2,FALSE),"")))))</f>
        <v>REGULARIZACAO DE SUPERFICIES EM TERRA COM MOTONIVELADORA</v>
      </c>
      <c r="E320" s="177" t="str">
        <f>IF(B320="","",IF(C320="DER-ES",VLOOKUP(B320,DER!$A$1:$E$10998,3,FALSE),IF(C320="SINAPI",VLOOKUP(B320,SINAPI!$A$1:$D$10979,3,FALSE),IF(C320="IOPES",VLOOKUP(B320,IOPES!$A$1:$D$10903,3,FALSE),IF(C320="COMP",VLOOKUP(B320,COMP!$A$1:$D$10893,3,FALSE))))))</f>
        <v>M2</v>
      </c>
      <c r="F320" s="242">
        <f>VLOOKUP(A320,'Memorial de Cálculo'!$A$9:$Q$11385,17,FALSE)</f>
        <v>3978.13</v>
      </c>
      <c r="G320" s="243">
        <f>ROUND(L320*(1+F$5),2)</f>
        <v>0.56000000000000005</v>
      </c>
      <c r="H320" s="243">
        <f t="shared" si="211"/>
        <v>2227.75</v>
      </c>
      <c r="I320" s="211"/>
      <c r="J320" s="245">
        <f>IF(B320="","",IF(C320="DER-ES",IF(OR(B320&lt;60000,B320&gt;60025),VLOOKUP(B320,DER!$A$1:$E$10998,4,FALSE),VLOOKUP(B320,DER!$A$1:$H$9998,6,FALSE)*N320+VLOOKUP(B320,DER!$A$1:$H$9998,7,FALSE)*O320)+VLOOKUP(B320,DER!$A$1:$H$9998,8,FALSE),IF(C320="SINAPI",VLOOKUP(B320,SINAPI!$A$1:$E$10979,4,FALSE),IF(C320="IOPES",VLOOKUP(B320,IOPES!$A$1:$D$10903,4,FALSE),IF(C320="COMP",VLOOKUP(B320,COMP!$A$1:$D$10893,4,FALSE))))))</f>
        <v>0.44</v>
      </c>
      <c r="K320" s="246">
        <f>IF(B320="","",IF(C320="DER-ES",IF(OR(B320&lt;60000,B320&gt;60025),DER!$D$2/100,0),IF(C320="SINAPI",SINAPI!$C$2/100,IF(C320="IOPES",IOPES!$A$2/100,IF(C320="COMP",COMP!$C$2/100,"Preencher BDI!")))))</f>
        <v>0</v>
      </c>
      <c r="L320" s="247">
        <f t="shared" si="206"/>
        <v>0.44</v>
      </c>
      <c r="N320" s="249"/>
      <c r="O320" s="249"/>
      <c r="P320" s="250"/>
      <c r="Q320" s="247"/>
    </row>
    <row r="321" spans="1:17" s="219" customFormat="1" ht="25.5" x14ac:dyDescent="0.2">
      <c r="A321" s="251" t="s">
        <v>3815</v>
      </c>
      <c r="B321" s="329">
        <v>72898</v>
      </c>
      <c r="C321" s="177" t="s">
        <v>2886</v>
      </c>
      <c r="D321" s="216" t="str">
        <f>IF(B321="","",IF(C321="DER-ES",IF(OR(B321&lt;60000,B321&gt;60025),VLOOKUP(B321,DER!$A$1:$E$10998,2,FALSE),VLOOKUP(B321,DER!$A$1:$E$10998,2,FALSE)&amp;" (DMT="&amp;VLOOKUP(B321,DER!$A$1:$E$10998,4,FALSE)&amp;") (XP="&amp;ROUND((N321),2)&amp;"km; XR="&amp;ROUND((O321),2)&amp;"km)"),IF(C321="SINAPI",VLOOKUP(B321,SINAPI!$A$3:$D$10979,2,FALSE),IF(C321="IOPES",VLOOKUP(B321,IOPES!$A$3:$D$10903,2,FALSE),IF(C321="COMP",VLOOKUP(B321,COMP!$A$3:$D$10893,2,FALSE),"")))))</f>
        <v>CARGA E DESCARGA MECANIZADAS DE ENTULHO EM CAMINHAO BASCULANTE 6 M3</v>
      </c>
      <c r="E321" s="177" t="str">
        <f>IF(B321="","",IF(C321="DER-ES",VLOOKUP(B321,DER!$A$1:$E$10998,3,FALSE),IF(C321="SINAPI",VLOOKUP(B321,SINAPI!$A$1:$D$10979,3,FALSE),IF(C321="IOPES",VLOOKUP(B321,IOPES!$A$1:$D$10903,3,FALSE),IF(C321="COMP",VLOOKUP(B321,COMP!$A$1:$D$10893,3,FALSE))))))</f>
        <v>M3</v>
      </c>
      <c r="F321" s="242">
        <f>VLOOKUP(A321,'Memorial de Cálculo'!$A$9:$Q$11385,17,FALSE)</f>
        <v>372.78</v>
      </c>
      <c r="G321" s="243">
        <f>ROUND(L321*(1+F$5),2)</f>
        <v>4.47</v>
      </c>
      <c r="H321" s="243">
        <f t="shared" si="211"/>
        <v>1666.32</v>
      </c>
      <c r="I321" s="211"/>
      <c r="J321" s="245">
        <f>IF(B321="","",IF(C321="DER-ES",IF(OR(B321&lt;60000,B321&gt;60025),VLOOKUP(B321,DER!$A$1:$E$10998,4,FALSE),VLOOKUP(B321,DER!$A$1:$H$9998,6,FALSE)*N321+VLOOKUP(B321,DER!$A$1:$H$9998,7,FALSE)*O321)+VLOOKUP(B321,DER!$A$1:$H$9998,8,FALSE),IF(C321="SINAPI",VLOOKUP(B321,SINAPI!$A$1:$E$10979,4,FALSE),IF(C321="IOPES",VLOOKUP(B321,IOPES!$A$1:$D$10903,4,FALSE),IF(C321="COMP",VLOOKUP(B321,COMP!$A$1:$D$10893,4,FALSE))))))</f>
        <v>3.52</v>
      </c>
      <c r="K321" s="246">
        <f>IF(B321="","",IF(C321="DER-ES",IF(OR(B321&lt;60000,B321&gt;60025),DER!$D$2/100,0),IF(C321="SINAPI",SINAPI!$C$2/100,IF(C321="IOPES",IOPES!$A$2/100,IF(C321="COMP",COMP!$C$2/100,"Preencher BDI!")))))</f>
        <v>0</v>
      </c>
      <c r="L321" s="247">
        <f t="shared" si="206"/>
        <v>3.52</v>
      </c>
      <c r="N321" s="249"/>
      <c r="O321" s="249"/>
      <c r="P321" s="250"/>
      <c r="Q321" s="247"/>
    </row>
    <row r="322" spans="1:17" s="219" customFormat="1" ht="25.5" x14ac:dyDescent="0.2">
      <c r="A322" s="251" t="s">
        <v>19211</v>
      </c>
      <c r="B322" s="329">
        <v>97914</v>
      </c>
      <c r="C322" s="177" t="s">
        <v>2886</v>
      </c>
      <c r="D322" s="216" t="str">
        <f>IF(B322="","",IF(C322="DER-ES",IF(OR(B322&lt;60000,B322&gt;60025),VLOOKUP(B322,DER!$A$1:$E$10998,2,FALSE),VLOOKUP(B322,DER!$A$1:$E$10998,2,FALSE)&amp;" (DMT="&amp;VLOOKUP(B322,DER!$A$1:$E$10998,4,FALSE)&amp;") (XP="&amp;ROUND((N322),2)&amp;"km; XR="&amp;ROUND((O322),2)&amp;"km)"),IF(C322="SINAPI",VLOOKUP(B322,SINAPI!$A$3:$D$10979,2,FALSE),IF(C322="IOPES",VLOOKUP(B322,IOPES!$A$3:$D$10903,2,FALSE),IF(C322="COMP",VLOOKUP(B322,COMP!$A$3:$D$10893,2,FALSE),"")))))</f>
        <v>TRANSPORTE COM CAMINHÃO BASCULANTE DE 6 M3, EM VIA URBANA PAVIMENTADA, DMT ATÉ 30 KM (UNIDADE: M3XKM). AF_01/2018</v>
      </c>
      <c r="E322" s="177" t="str">
        <f>IF(B322="","",IF(C322="DER-ES",VLOOKUP(B322,DER!$A$1:$E$10998,3,FALSE),IF(C322="SINAPI",VLOOKUP(B322,SINAPI!$A$1:$D$10979,3,FALSE),IF(C322="IOPES",VLOOKUP(B322,IOPES!$A$1:$D$10903,3,FALSE),IF(C322="COMP",VLOOKUP(B322,COMP!$A$1:$D$10893,3,FALSE))))))</f>
        <v>M3XKM</v>
      </c>
      <c r="F322" s="242">
        <f>VLOOKUP(A322,'Memorial de Cálculo'!$A$9:$Q$11385,17,FALSE)</f>
        <v>5677.73</v>
      </c>
      <c r="G322" s="243">
        <f>ROUND(L322*(1+F$5),2)</f>
        <v>1.81</v>
      </c>
      <c r="H322" s="243">
        <f t="shared" si="211"/>
        <v>10276.69</v>
      </c>
      <c r="I322" s="211"/>
      <c r="J322" s="245">
        <f>IF(B322="","",IF(C322="DER-ES",IF(OR(B322&lt;60000,B322&gt;60025),VLOOKUP(B322,DER!$A$1:$E$10998,4,FALSE),VLOOKUP(B322,DER!$A$1:$H$9998,6,FALSE)*N322+VLOOKUP(B322,DER!$A$1:$H$9998,7,FALSE)*O322)+VLOOKUP(B322,DER!$A$1:$H$9998,8,FALSE),IF(C322="SINAPI",VLOOKUP(B322,SINAPI!$A$1:$E$10979,4,FALSE),IF(C322="IOPES",VLOOKUP(B322,IOPES!$A$1:$D$10903,4,FALSE),IF(C322="COMP",VLOOKUP(B322,COMP!$A$1:$D$10893,4,FALSE))))))</f>
        <v>1.42</v>
      </c>
      <c r="K322" s="246">
        <f>IF(B322="","",IF(C322="DER-ES",IF(OR(B322&lt;60000,B322&gt;60025),DER!$D$2/100,0),IF(C322="SINAPI",SINAPI!$C$2/100,IF(C322="IOPES",IOPES!$A$2/100,IF(C322="COMP",COMP!$C$2/100,"Preencher BDI!")))))</f>
        <v>0</v>
      </c>
      <c r="L322" s="247">
        <f t="shared" si="206"/>
        <v>1.42</v>
      </c>
      <c r="N322" s="249"/>
      <c r="O322" s="249"/>
      <c r="P322" s="250"/>
      <c r="Q322" s="247"/>
    </row>
    <row r="323" spans="1:17" s="219" customFormat="1" x14ac:dyDescent="0.2">
      <c r="A323" s="330"/>
      <c r="B323" s="259"/>
      <c r="C323" s="260"/>
      <c r="D323" s="261" t="str">
        <f>"SUB-TOTAL - "&amp;LEFT(A322,5)</f>
        <v>SUB-TOTAL - 05.01</v>
      </c>
      <c r="E323" s="177" t="str">
        <f>IF(B323="","",IF(C323="DER-ES",VLOOKUP(B323,DER!$A$1:$E$4998,3,FALSE),IF(C323="CESAN",VLOOKUP(B323,CESAN!$A$1:$E$5000,3,FALSE),IF(C323="IOPES",VLOOKUP(B323,IOPES!$A$1:$D$4903,3,FALSE),IF(C323="COMP",VLOOKUP(B323,COMP!$A$1:$D$4927,3,FALSE))))))</f>
        <v/>
      </c>
      <c r="F323" s="262"/>
      <c r="G323" s="243"/>
      <c r="H323" s="263">
        <f>SUM(H317:H322)</f>
        <v>18410.23</v>
      </c>
      <c r="I323" s="211"/>
      <c r="J323" s="245" t="str">
        <f>IF(B323="","",IF(C323="DER-ES",IF(OR(B323&lt;60000,B323&gt;60025),VLOOKUP(B323,DER!$A$1:$E$10998,4,FALSE),VLOOKUP(B323,DER!$A$1:$H$9998,6,FALSE)*N323+VLOOKUP(B323,DER!$A$1:$H$9998,7,FALSE)*O323)+VLOOKUP(B323,DER!$A$1:$H$9998,8,FALSE),IF(C323="SINAPI",VLOOKUP(B323,SINAPI!$A$1:$E$10979,4,FALSE),IF(C323="IOPES",VLOOKUP(B323,IOPES!$A$1:$D$10903,4,FALSE),IF(C323="COMP",VLOOKUP(B323,COMP!$A$1:$D$10893,4,FALSE))))))</f>
        <v/>
      </c>
      <c r="K323" s="246" t="str">
        <f>IF(B323="","",IF(C323="DER-ES",IF(OR(B323&lt;60000,B323&gt;60025),DER!$D$2/100,0),IF(C323="SINAPI",SINAPI!$C$2/100,IF(C323="IOPES",IOPES!$A$2/100,IF(C323="COMP",COMP!$C$2/100,"Preencher BDI!")))))</f>
        <v/>
      </c>
      <c r="L323" s="247" t="str">
        <f t="shared" si="206"/>
        <v/>
      </c>
      <c r="N323" s="249"/>
      <c r="O323" s="249"/>
      <c r="P323" s="250"/>
      <c r="Q323" s="247"/>
    </row>
    <row r="324" spans="1:17" s="219" customFormat="1" x14ac:dyDescent="0.2">
      <c r="A324" s="240"/>
      <c r="B324" s="264"/>
      <c r="C324" s="265"/>
      <c r="D324" s="216"/>
      <c r="E324" s="177" t="str">
        <f>IF(B324="","",IF(C324="DER-ES",VLOOKUP(B324,DER!$A$1:$E$4998,3,FALSE),IF(C324="CESAN",VLOOKUP(B324,CESAN!$A$1:$E$5000,3,FALSE),IF(C324="IOPES",VLOOKUP(B324,IOPES!$A$1:$D$4903,3,FALSE),IF(C324="COMP",VLOOKUP(B324,COMP!$A$1:$D$4927,3,FALSE))))))</f>
        <v/>
      </c>
      <c r="F324" s="242"/>
      <c r="G324" s="243"/>
      <c r="H324" s="404"/>
      <c r="I324" s="244"/>
      <c r="J324" s="245" t="str">
        <f>IF(B324="","",IF(C324="DER-ES",IF(OR(B324&lt;60000,B324&gt;60025),VLOOKUP(B324,DER!$A$1:$E$10998,4,FALSE),VLOOKUP(B324,DER!$A$1:$H$9998,6,FALSE)*N324+VLOOKUP(B324,DER!$A$1:$H$9998,7,FALSE)*O324)+VLOOKUP(B324,DER!$A$1:$H$9998,8,FALSE),IF(C324="SINAPI",VLOOKUP(B324,SINAPI!$A$1:$E$10979,4,FALSE),IF(C324="IOPES",VLOOKUP(B324,IOPES!$A$1:$D$10903,4,FALSE),IF(C324="COMP",VLOOKUP(B324,COMP!$A$1:$D$10893,4,FALSE))))))</f>
        <v/>
      </c>
      <c r="K324" s="246" t="str">
        <f>IF(B324="","",IF(C324="DER-ES",IF(OR(B324&lt;60000,B324&gt;60025),DER!$D$2/100,0),IF(C324="SINAPI",SINAPI!$C$2/100,IF(C324="IOPES",IOPES!$A$2/100,IF(C324="COMP",COMP!$C$2/100,"Preencher BDI!")))))</f>
        <v/>
      </c>
      <c r="L324" s="247" t="str">
        <f t="shared" si="206"/>
        <v/>
      </c>
      <c r="N324" s="249"/>
      <c r="O324" s="249"/>
      <c r="P324" s="250"/>
      <c r="Q324" s="247"/>
    </row>
    <row r="325" spans="1:17" s="219" customFormat="1" x14ac:dyDescent="0.2">
      <c r="A325" s="287" t="s">
        <v>2865</v>
      </c>
      <c r="B325" s="287"/>
      <c r="C325" s="288"/>
      <c r="D325" s="289" t="s">
        <v>2806</v>
      </c>
      <c r="E325" s="288"/>
      <c r="F325" s="290"/>
      <c r="G325" s="291"/>
      <c r="H325" s="291"/>
      <c r="I325" s="267"/>
      <c r="J325" s="245" t="str">
        <f>IF(B325="","",IF(C325="DER-ES",IF(OR(B325&lt;60000,B325&gt;60025),VLOOKUP(B325,DER!$A$1:$E$10998,4,FALSE),VLOOKUP(B325,DER!$A$1:$H$9998,6,FALSE)*N325+VLOOKUP(B325,DER!$A$1:$H$9998,7,FALSE)*O325)+VLOOKUP(B325,DER!$A$1:$H$9998,8,FALSE),IF(C325="SINAPI",VLOOKUP(B325,SINAPI!$A$1:$E$10979,4,FALSE),IF(C325="IOPES",VLOOKUP(B325,IOPES!$A$1:$D$10903,4,FALSE),IF(C325="COMP",VLOOKUP(B325,COMP!$A$1:$D$10893,4,FALSE))))))</f>
        <v/>
      </c>
      <c r="K325" s="246" t="str">
        <f>IF(B325="","",IF(C325="DER-ES",IF(OR(B325&lt;60000,B325&gt;60025),DER!$D$2/100,0),IF(C325="SINAPI",SINAPI!$C$2/100,IF(C325="IOPES",IOPES!$A$2/100,IF(C325="COMP",COMP!$C$2/100,"Preencher BDI!")))))</f>
        <v/>
      </c>
      <c r="L325" s="247" t="str">
        <f t="shared" si="206"/>
        <v/>
      </c>
      <c r="M325" s="258"/>
      <c r="N325" s="249"/>
      <c r="O325" s="249"/>
      <c r="P325" s="250"/>
      <c r="Q325" s="247"/>
    </row>
    <row r="326" spans="1:17" s="219" customFormat="1" ht="38.25" x14ac:dyDescent="0.2">
      <c r="A326" s="240" t="s">
        <v>3816</v>
      </c>
      <c r="B326" s="251">
        <v>93680</v>
      </c>
      <c r="C326" s="177" t="s">
        <v>2886</v>
      </c>
      <c r="D326" s="216" t="str">
        <f>IF(B326="","",IF(C326="DER-ES",IF(OR(B326&lt;60000,B326&gt;60025),VLOOKUP(B326,DER!$A$1:$E$10998,2,FALSE),VLOOKUP(B326,DER!$A$1:$E$10998,2,FALSE)&amp;" (DMT="&amp;VLOOKUP(B326,DER!$A$1:$E$10998,4,FALSE)&amp;") (XP="&amp;ROUND((N326),2)&amp;"km; XR="&amp;ROUND((O326),2)&amp;"km)"),IF(C326="SINAPI",VLOOKUP(B326,SINAPI!$A$3:$D$10979,2,FALSE),IF(C326="IOPES",VLOOKUP(B326,IOPES!$A$3:$D$10903,2,FALSE),IF(C326="COMP",VLOOKUP(B326,COMP!$A$3:$D$10893,2,FALSE),"")))))</f>
        <v>EXECUÇÃO DE PÁTIO/ESTACIONAMENTO EM PISO INTERTRAVADO, COM BLOCO RETANGULAR COLORIDO DE 20 X 10 CM, ESPESSURA 6 CM. AF_12/2015</v>
      </c>
      <c r="E326" s="177" t="str">
        <f>IF(B326="","",IF(C326="DER-ES",VLOOKUP(B326,DER!$A$1:$E$10998,3,FALSE),IF(C326="SINAPI",VLOOKUP(B326,SINAPI!$A$1:$D$10979,3,FALSE),IF(C326="IOPES",VLOOKUP(B326,IOPES!$A$1:$D$10903,3,FALSE),IF(C326="COMP",VLOOKUP(B326,COMP!$A$1:$D$10893,3,FALSE))))))</f>
        <v>M2</v>
      </c>
      <c r="F326" s="242">
        <f>VLOOKUP(A326,'Memorial de Cálculo'!$A$9:$Q$11385,17,FALSE)</f>
        <v>1940.29</v>
      </c>
      <c r="G326" s="243">
        <f>ROUND(L326*(1+F$5),2)</f>
        <v>55.91</v>
      </c>
      <c r="H326" s="243">
        <f t="shared" ref="H326" si="212">+TRUNC(F326*G326,2)</f>
        <v>108481.61</v>
      </c>
      <c r="I326" s="211"/>
      <c r="J326" s="245">
        <f>IF(B326="","",IF(C326="DER-ES",IF(OR(B326&lt;60000,B326&gt;60025),VLOOKUP(B326,DER!$A$1:$E$10998,4,FALSE),VLOOKUP(B326,DER!$A$1:$H$9998,6,FALSE)*N326+VLOOKUP(B326,DER!$A$1:$H$9998,7,FALSE)*O326)+VLOOKUP(B326,DER!$A$1:$H$9998,8,FALSE),IF(C326="SINAPI",VLOOKUP(B326,SINAPI!$A$1:$E$10979,4,FALSE),IF(C326="IOPES",VLOOKUP(B326,IOPES!$A$1:$D$10903,4,FALSE),IF(C326="COMP",VLOOKUP(B326,COMP!$A$1:$D$10893,4,FALSE))))))</f>
        <v>43.98</v>
      </c>
      <c r="K326" s="246">
        <f>IF(B326="","",IF(C326="DER-ES",IF(OR(B326&lt;60000,B326&gt;60025),DER!$D$2/100,0),IF(C326="SINAPI",SINAPI!$C$2/100,IF(C326="IOPES",IOPES!$A$2/100,IF(C326="COMP",COMP!$C$2/100,"Preencher BDI!")))))</f>
        <v>0</v>
      </c>
      <c r="L326" s="247">
        <f t="shared" ref="L326" si="213">IF(J326="","",(J326/(1+K326)))</f>
        <v>43.98</v>
      </c>
      <c r="M326" s="248"/>
      <c r="N326" s="249"/>
      <c r="O326" s="249"/>
      <c r="P326" s="250"/>
      <c r="Q326" s="247"/>
    </row>
    <row r="327" spans="1:17" s="219" customFormat="1" ht="38.25" x14ac:dyDescent="0.2">
      <c r="A327" s="240" t="s">
        <v>3817</v>
      </c>
      <c r="B327" s="251">
        <v>93681</v>
      </c>
      <c r="C327" s="177" t="s">
        <v>2886</v>
      </c>
      <c r="D327" s="216" t="str">
        <f>IF(B327="","",IF(C327="DER-ES",IF(OR(B327&lt;60000,B327&gt;60025),VLOOKUP(B327,DER!$A$1:$E$10998,2,FALSE),VLOOKUP(B327,DER!$A$1:$E$10998,2,FALSE)&amp;" (DMT="&amp;VLOOKUP(B327,DER!$A$1:$E$10998,4,FALSE)&amp;") (XP="&amp;ROUND((N327),2)&amp;"km; XR="&amp;ROUND((O327),2)&amp;"km)"),IF(C327="SINAPI",VLOOKUP(B327,SINAPI!$A$3:$D$10979,2,FALSE),IF(C327="IOPES",VLOOKUP(B327,IOPES!$A$3:$D$10903,2,FALSE),IF(C327="COMP",VLOOKUP(B327,COMP!$A$3:$D$10893,2,FALSE),"")))))</f>
        <v>EXECUÇÃO DE PÁTIO/ESTACIONAMENTO EM PISO INTERTRAVADO, COM BLOCO RETANGULAR COLORIDO DE 20 X 10 CM, ESPESSURA 8 CM. AF_12/2015</v>
      </c>
      <c r="E327" s="177" t="str">
        <f>IF(B327="","",IF(C327="DER-ES",VLOOKUP(B327,DER!$A$1:$E$10998,3,FALSE),IF(C327="SINAPI",VLOOKUP(B327,SINAPI!$A$1:$D$10979,3,FALSE),IF(C327="IOPES",VLOOKUP(B327,IOPES!$A$1:$D$10903,3,FALSE),IF(C327="COMP",VLOOKUP(B327,COMP!$A$1:$D$10893,3,FALSE))))))</f>
        <v>M2</v>
      </c>
      <c r="F327" s="242">
        <f>VLOOKUP(A327,'Memorial de Cálculo'!$A$9:$Q$11385,17,FALSE)</f>
        <v>96</v>
      </c>
      <c r="G327" s="243">
        <f t="shared" ref="G327:G330" si="214">ROUND(L327*(1+F$5),2)</f>
        <v>68.06</v>
      </c>
      <c r="H327" s="243">
        <f t="shared" ref="H327:H330" si="215">+TRUNC(F327*G327,2)</f>
        <v>6533.76</v>
      </c>
      <c r="I327" s="211"/>
      <c r="J327" s="245">
        <f>IF(B327="","",IF(C327="DER-ES",IF(OR(B327&lt;60000,B327&gt;60025),VLOOKUP(B327,DER!$A$1:$E$10998,4,FALSE),VLOOKUP(B327,DER!$A$1:$H$9998,6,FALSE)*N327+VLOOKUP(B327,DER!$A$1:$H$9998,7,FALSE)*O327)+VLOOKUP(B327,DER!$A$1:$H$9998,8,FALSE),IF(C327="SINAPI",VLOOKUP(B327,SINAPI!$A$1:$E$10979,4,FALSE),IF(C327="IOPES",VLOOKUP(B327,IOPES!$A$1:$D$10903,4,FALSE),IF(C327="COMP",VLOOKUP(B327,COMP!$A$1:$D$10893,4,FALSE))))))</f>
        <v>53.54</v>
      </c>
      <c r="K327" s="246">
        <f>IF(B327="","",IF(C327="DER-ES",IF(OR(B327&lt;60000,B327&gt;60025),DER!$D$2/100,0),IF(C327="SINAPI",SINAPI!$C$2/100,IF(C327="IOPES",IOPES!$A$2/100,IF(C327="COMP",COMP!$C$2/100,"Preencher BDI!")))))</f>
        <v>0</v>
      </c>
      <c r="L327" s="247">
        <f t="shared" si="206"/>
        <v>53.54</v>
      </c>
      <c r="M327" s="248"/>
      <c r="N327" s="249"/>
      <c r="O327" s="249"/>
      <c r="P327" s="250"/>
      <c r="Q327" s="247"/>
    </row>
    <row r="328" spans="1:17" s="219" customFormat="1" ht="63.75" x14ac:dyDescent="0.2">
      <c r="A328" s="240" t="s">
        <v>3818</v>
      </c>
      <c r="B328" s="251">
        <v>94275</v>
      </c>
      <c r="C328" s="177" t="s">
        <v>2886</v>
      </c>
      <c r="D328" s="216" t="str">
        <f>IF(B328="","",IF(C328="DER-ES",IF(OR(B328&lt;60000,B328&gt;60025),VLOOKUP(B328,DER!$A$1:$E$10998,2,FALSE),VLOOKUP(B328,DER!$A$1:$E$10998,2,FALSE)&amp;" (DMT="&amp;VLOOKUP(B328,DER!$A$1:$E$10998,4,FALSE)&amp;") (XP="&amp;ROUND((N328),2)&amp;"km; XR="&amp;ROUND((O328),2)&amp;"km)"),IF(C328="SINAPI",VLOOKUP(B328,SINAPI!$A$3:$D$10979,2,FALSE),IF(C328="IOPES",VLOOKUP(B328,IOPES!$A$3:$D$10903,2,FALSE),IF(C328="COMP",VLOOKUP(B328,COMP!$A$3:$D$10893,2,FALSE),"")))))</f>
        <v>ASSENTAMENTO DE GUIA (MEIO-FIO) EM TRECHO RETO, CONFECCIONADA EM CONCRETO PRÉ-FABRICADO, DIMENSÕES 100X15X13X20 CM (COMPRIMENTO X BASE INFERIOR X BASE SUPERIOR X ALTURA), PARA URBANIZAÇÃO INTERNA DE EMPREENDIMENTOS. AF_06/2016_P</v>
      </c>
      <c r="E328" s="177" t="str">
        <f>IF(B328="","",IF(C328="DER-ES",VLOOKUP(B328,DER!$A$1:$E$10998,3,FALSE),IF(C328="SINAPI",VLOOKUP(B328,SINAPI!$A$1:$D$10979,3,FALSE),IF(C328="IOPES",VLOOKUP(B328,IOPES!$A$1:$D$10903,3,FALSE),IF(C328="COMP",VLOOKUP(B328,COMP!$A$1:$D$10893,3,FALSE))))))</f>
        <v>M</v>
      </c>
      <c r="F328" s="242">
        <f>VLOOKUP(A328,'Memorial de Cálculo'!$A$9:$Q$11385,17,FALSE)</f>
        <v>843.18</v>
      </c>
      <c r="G328" s="243">
        <f t="shared" si="214"/>
        <v>34.5</v>
      </c>
      <c r="H328" s="243">
        <f t="shared" si="215"/>
        <v>29089.71</v>
      </c>
      <c r="I328" s="244"/>
      <c r="J328" s="245">
        <f>IF(B328="","",IF(C328="DER-ES",IF(OR(B328&lt;60000,B328&gt;60025),VLOOKUP(B328,DER!$A$1:$E$10998,4,FALSE),VLOOKUP(B328,DER!$A$1:$H$9998,6,FALSE)*N328+VLOOKUP(B328,DER!$A$1:$H$9998,7,FALSE)*O328)+VLOOKUP(B328,DER!$A$1:$H$9998,8,FALSE),IF(C328="SINAPI",VLOOKUP(B328,SINAPI!$A$1:$E$10979,4,FALSE),IF(C328="IOPES",VLOOKUP(B328,IOPES!$A$1:$D$10903,4,FALSE),IF(C328="COMP",VLOOKUP(B328,COMP!$A$1:$D$10893,4,FALSE))))))</f>
        <v>27.14</v>
      </c>
      <c r="K328" s="246">
        <f>IF(B328="","",IF(C328="DER-ES",IF(OR(B328&lt;60000,B328&gt;60025),DER!$D$2/100,0),IF(C328="SINAPI",SINAPI!$C$2/100,IF(C328="IOPES",IOPES!$A$2/100,IF(C328="COMP",COMP!$C$2/100,"Preencher BDI!")))))</f>
        <v>0</v>
      </c>
      <c r="L328" s="247">
        <f t="shared" si="206"/>
        <v>27.14</v>
      </c>
      <c r="M328" s="271"/>
      <c r="N328" s="249"/>
      <c r="O328" s="249"/>
      <c r="P328" s="250"/>
      <c r="Q328" s="247"/>
    </row>
    <row r="329" spans="1:17" s="219" customFormat="1" ht="38.25" x14ac:dyDescent="0.2">
      <c r="A329" s="240" t="s">
        <v>3819</v>
      </c>
      <c r="B329" s="251">
        <v>94995</v>
      </c>
      <c r="C329" s="177" t="s">
        <v>2886</v>
      </c>
      <c r="D329" s="216" t="str">
        <f>IF(B329="","",IF(C329="DER-ES",IF(OR(B329&lt;60000,B329&gt;60025),VLOOKUP(B329,DER!$A$1:$E$10998,2,FALSE),VLOOKUP(B329,DER!$A$1:$E$10998,2,FALSE)&amp;" (DMT="&amp;VLOOKUP(B329,DER!$A$1:$E$10998,4,FALSE)&amp;") (XP="&amp;ROUND((N329),2)&amp;"km; XR="&amp;ROUND((O329),2)&amp;"km)"),IF(C329="SINAPI",VLOOKUP(B329,SINAPI!$A$3:$D$10979,2,FALSE),IF(C329="IOPES",VLOOKUP(B329,IOPES!$A$3:$D$10903,2,FALSE),IF(C329="COMP",VLOOKUP(B329,COMP!$A$3:$D$10893,2,FALSE),"")))))</f>
        <v>EXECUÇÃO DE PASSEIO (CALÇADA) OU PISO DE CONCRETO COM CONCRETO MOLDADO IN LOCO, USINADO, ACABAMENTO CONVENCIONAL, ESPESSURA 8 CM, ARMADO. AF_07/2016</v>
      </c>
      <c r="E329" s="177" t="str">
        <f>IF(B329="","",IF(C329="DER-ES",VLOOKUP(B329,DER!$A$1:$E$10998,3,FALSE),IF(C329="SINAPI",VLOOKUP(B329,SINAPI!$A$1:$D$10979,3,FALSE),IF(C329="IOPES",VLOOKUP(B329,IOPES!$A$1:$D$10903,3,FALSE),IF(C329="COMP",VLOOKUP(B329,COMP!$A$1:$D$10893,3,FALSE))))))</f>
        <v>M2</v>
      </c>
      <c r="F329" s="242">
        <f>VLOOKUP(A329,'Memorial de Cálculo'!$A$9:$Q$11385,17,FALSE)</f>
        <v>682.07</v>
      </c>
      <c r="G329" s="243">
        <f t="shared" si="214"/>
        <v>69.430000000000007</v>
      </c>
      <c r="H329" s="243">
        <f t="shared" si="215"/>
        <v>47356.12</v>
      </c>
      <c r="I329" s="244"/>
      <c r="J329" s="245">
        <f>IF(B329="","",IF(C329="DER-ES",IF(OR(B329&lt;60000,B329&gt;60025),VLOOKUP(B329,DER!$A$1:$E$10998,4,FALSE),VLOOKUP(B329,DER!$A$1:$H$9998,6,FALSE)*N329+VLOOKUP(B329,DER!$A$1:$H$9998,7,FALSE)*O329)+VLOOKUP(B329,DER!$A$1:$H$9998,8,FALSE),IF(C329="SINAPI",VLOOKUP(B329,SINAPI!$A$1:$E$10979,4,FALSE),IF(C329="IOPES",VLOOKUP(B329,IOPES!$A$1:$D$10903,4,FALSE),IF(C329="COMP",VLOOKUP(B329,COMP!$A$1:$D$10893,4,FALSE))))))</f>
        <v>54.62</v>
      </c>
      <c r="K329" s="246">
        <f>IF(B329="","",IF(C329="DER-ES",IF(OR(B329&lt;60000,B329&gt;60025),DER!$D$2/100,0),IF(C329="SINAPI",SINAPI!$C$2/100,IF(C329="IOPES",IOPES!$A$2/100,IF(C329="COMP",COMP!$C$2/100,"Preencher BDI!")))))</f>
        <v>0</v>
      </c>
      <c r="L329" s="247">
        <f t="shared" si="206"/>
        <v>54.62</v>
      </c>
      <c r="M329" s="271"/>
      <c r="N329" s="249"/>
      <c r="O329" s="249"/>
      <c r="P329" s="250"/>
      <c r="Q329" s="247"/>
    </row>
    <row r="330" spans="1:17" s="219" customFormat="1" ht="38.25" x14ac:dyDescent="0.2">
      <c r="A330" s="240" t="s">
        <v>18100</v>
      </c>
      <c r="B330" s="251">
        <v>200253</v>
      </c>
      <c r="C330" s="177" t="s">
        <v>3200</v>
      </c>
      <c r="D330" s="216" t="str">
        <f>IF(B330="","",IF(C330="DER-ES",IF(OR(B330&lt;60000,B330&gt;60025),VLOOKUP(B330,DER!$A$1:$E$10998,2,FALSE),VLOOKUP(B330,DER!$A$1:$E$10998,2,FALSE)&amp;" (DMT="&amp;VLOOKUP(B330,DER!$A$1:$E$10998,4,FALSE)&amp;") (XP="&amp;ROUND((N330),2)&amp;"km; XR="&amp;ROUND((O330),2)&amp;"km)"),IF(C330="SINAPI",VLOOKUP(B330,SINAPI!$A$3:$D$10979,2,FALSE),IF(C330="IOPES",VLOOKUP(B330,IOPES!$A$3:$D$10903,2,FALSE),IF(C330="COMP",VLOOKUP(B330,COMP!$A$3:$D$10893,2,FALSE),"")))))</f>
        <v>Fornecimento e assentamento de ladrilho hidráulico pastilhado, vermelho, dim. 20x20 cm, esp. 1.5cm, assentado com pasta de cimento colante, exclusive regularização e lastro</v>
      </c>
      <c r="E330" s="177" t="str">
        <f>IF(B330="","",IF(C330="DER-ES",VLOOKUP(B330,DER!$A$1:$E$10998,3,FALSE),IF(C330="SINAPI",VLOOKUP(B330,SINAPI!$A$1:$D$10979,3,FALSE),IF(C330="IOPES",VLOOKUP(B330,IOPES!$A$1:$D$10903,3,FALSE),IF(C330="COMP",VLOOKUP(B330,COMP!$A$1:$D$10893,3,FALSE))))))</f>
        <v>m2</v>
      </c>
      <c r="F330" s="242">
        <f>VLOOKUP(A330,'Memorial de Cálculo'!$A$9:$Q$11385,17,FALSE)</f>
        <v>138.09</v>
      </c>
      <c r="G330" s="243">
        <f t="shared" si="214"/>
        <v>58.43</v>
      </c>
      <c r="H330" s="243">
        <f t="shared" si="215"/>
        <v>8068.59</v>
      </c>
      <c r="I330" s="267"/>
      <c r="J330" s="245">
        <f>IF(B330="","",IF(C330="DER-ES",IF(OR(B330&lt;60000,B330&gt;60025),VLOOKUP(B330,DER!$A$1:$E$10998,4,FALSE),VLOOKUP(B330,DER!$A$1:$H$9998,6,FALSE)*N330+VLOOKUP(B330,DER!$A$1:$H$9998,7,FALSE)*O330)+VLOOKUP(B330,DER!$A$1:$H$9998,8,FALSE),IF(C330="SINAPI",VLOOKUP(B330,SINAPI!$A$1:$E$10979,4,FALSE),IF(C330="IOPES",VLOOKUP(B330,IOPES!$A$1:$D$10903,4,FALSE),IF(C330="COMP",VLOOKUP(B330,COMP!$A$1:$D$10893,4,FALSE))))))</f>
        <v>60.17</v>
      </c>
      <c r="K330" s="246">
        <f>IF(B330="","",IF(C330="DER-ES",IF(OR(B330&lt;60000,B330&gt;60025),DER!$D$2/100,0),IF(C330="SINAPI",SINAPI!$C$2/100,IF(C330="IOPES",IOPES!$A$2/100,IF(C330="COMP",COMP!$C$2/100,"Preencher BDI!")))))</f>
        <v>0.309</v>
      </c>
      <c r="L330" s="247">
        <f t="shared" si="206"/>
        <v>45.966386554621849</v>
      </c>
      <c r="N330" s="249"/>
      <c r="O330" s="249"/>
      <c r="P330" s="250"/>
      <c r="Q330" s="247"/>
    </row>
    <row r="331" spans="1:17" s="219" customFormat="1" x14ac:dyDescent="0.2">
      <c r="A331" s="330"/>
      <c r="B331" s="259"/>
      <c r="C331" s="260"/>
      <c r="D331" s="261" t="str">
        <f>"SUB-TOTAL - "&amp;LEFT(A330,5)</f>
        <v>SUB-TOTAL - 05.02</v>
      </c>
      <c r="E331" s="260"/>
      <c r="F331" s="262"/>
      <c r="G331" s="243"/>
      <c r="H331" s="263">
        <f>SUM(H326:H330)</f>
        <v>199529.78999999998</v>
      </c>
      <c r="I331" s="244"/>
      <c r="J331" s="245" t="str">
        <f>IF(B331="","",IF(C331="DER-ES",IF(OR(B331&lt;60000,B331&gt;60025),VLOOKUP(B331,DER!$A$1:$E$10998,4,FALSE),VLOOKUP(B331,DER!$A$1:$H$9998,6,FALSE)*N331+VLOOKUP(B331,DER!$A$1:$H$9998,7,FALSE)*O331)+VLOOKUP(B331,DER!$A$1:$H$9998,8,FALSE),IF(C331="SINAPI",VLOOKUP(B331,SINAPI!$A$1:$E$10979,4,FALSE),IF(C331="IOPES",VLOOKUP(B331,IOPES!$A$1:$D$10903,4,FALSE),IF(C331="COMP",VLOOKUP(B331,COMP!$A$1:$D$10893,4,FALSE))))))</f>
        <v/>
      </c>
      <c r="K331" s="246" t="str">
        <f>IF(B331="","",IF(C331="DER-ES",IF(OR(B331&lt;60000,B331&gt;60025),DER!$D$2/100,0),IF(C331="SINAPI",SINAPI!$C$2/100,IF(C331="IOPES",IOPES!$A$2/100,IF(C331="COMP",COMP!$C$2/100,"Preencher BDI!")))))</f>
        <v/>
      </c>
      <c r="L331" s="247" t="str">
        <f t="shared" si="206"/>
        <v/>
      </c>
      <c r="M331" s="248"/>
      <c r="N331" s="249"/>
      <c r="O331" s="249"/>
      <c r="P331" s="250"/>
      <c r="Q331" s="247"/>
    </row>
    <row r="332" spans="1:17" s="219" customFormat="1" x14ac:dyDescent="0.2">
      <c r="A332" s="240"/>
      <c r="B332" s="264"/>
      <c r="C332" s="265"/>
      <c r="D332" s="266"/>
      <c r="E332" s="177"/>
      <c r="F332" s="242"/>
      <c r="G332" s="243"/>
      <c r="H332" s="243"/>
      <c r="I332" s="244"/>
      <c r="J332" s="245" t="str">
        <f>IF(B332="","",IF(C332="DER-ES",IF(OR(B332&lt;60000,B332&gt;60025),VLOOKUP(B332,DER!$A$1:$E$10998,4,FALSE),VLOOKUP(B332,DER!$A$1:$H$9998,6,FALSE)*N332+VLOOKUP(B332,DER!$A$1:$H$9998,7,FALSE)*O332)+VLOOKUP(B332,DER!$A$1:$H$9998,8,FALSE),IF(C332="SINAPI",VLOOKUP(B332,SINAPI!$A$1:$E$10979,4,FALSE),IF(C332="IOPES",VLOOKUP(B332,IOPES!$A$1:$D$10903,4,FALSE),IF(C332="COMP",VLOOKUP(B332,COMP!$A$1:$D$10893,4,FALSE))))))</f>
        <v/>
      </c>
      <c r="K332" s="246" t="str">
        <f>IF(B332="","",IF(C332="DER-ES",IF(OR(B332&lt;60000,B332&gt;60025),DER!$D$2/100,0),IF(C332="SINAPI",SINAPI!$C$2/100,IF(C332="IOPES",IOPES!$A$2/100,IF(C332="COMP",COMP!$C$2/100,"Preencher BDI!")))))</f>
        <v/>
      </c>
      <c r="L332" s="247" t="str">
        <f t="shared" si="206"/>
        <v/>
      </c>
      <c r="M332" s="248"/>
      <c r="N332" s="249"/>
      <c r="O332" s="249"/>
      <c r="P332" s="250"/>
      <c r="Q332" s="247"/>
    </row>
    <row r="333" spans="1:17" s="219" customFormat="1" x14ac:dyDescent="0.2">
      <c r="A333" s="287" t="s">
        <v>2866</v>
      </c>
      <c r="B333" s="287"/>
      <c r="C333" s="288"/>
      <c r="D333" s="289" t="s">
        <v>3184</v>
      </c>
      <c r="E333" s="288"/>
      <c r="F333" s="290"/>
      <c r="G333" s="291"/>
      <c r="H333" s="291"/>
      <c r="I333" s="267"/>
      <c r="J333" s="245" t="str">
        <f>IF(B333="","",IF(C333="DER-ES",IF(OR(B333&lt;60000,B333&gt;60025),VLOOKUP(B333,DER!$A$1:$E$10998,4,FALSE),VLOOKUP(B333,DER!$A$1:$H$9998,6,FALSE)*N333+VLOOKUP(B333,DER!$A$1:$H$9998,7,FALSE)*O333)+VLOOKUP(B333,DER!$A$1:$H$9998,8,FALSE),IF(C333="SINAPI",VLOOKUP(B333,SINAPI!$A$1:$E$10979,4,FALSE),IF(C333="IOPES",VLOOKUP(B333,IOPES!$A$1:$D$10903,4,FALSE),IF(C333="COMP",VLOOKUP(B333,COMP!$A$1:$D$10893,4,FALSE))))))</f>
        <v/>
      </c>
      <c r="K333" s="246" t="str">
        <f>IF(B333="","",IF(C333="DER-ES",IF(OR(B333&lt;60000,B333&gt;60025),DER!$D$2/100,0),IF(C333="SINAPI",SINAPI!$C$2/100,IF(C333="IOPES",IOPES!$A$2/100,IF(C333="COMP",COMP!$C$2/100,"Preencher BDI!")))))</f>
        <v/>
      </c>
      <c r="L333" s="247" t="str">
        <f t="shared" si="206"/>
        <v/>
      </c>
      <c r="M333" s="258"/>
      <c r="N333" s="249"/>
      <c r="O333" s="249"/>
      <c r="P333" s="250"/>
      <c r="Q333" s="247"/>
    </row>
    <row r="334" spans="1:17" s="219" customFormat="1" ht="25.5" x14ac:dyDescent="0.2">
      <c r="A334" s="240" t="s">
        <v>3820</v>
      </c>
      <c r="B334" s="241" t="s">
        <v>3195</v>
      </c>
      <c r="C334" s="177" t="s">
        <v>2924</v>
      </c>
      <c r="D334" s="216" t="str">
        <f>IF(B334="","",IF(C334="DER-ES",IF(OR(B334&lt;60000,B334&gt;60025),VLOOKUP(B334,DER!$A$1:$E$10998,2,FALSE),VLOOKUP(B334,DER!$A$1:$E$10998,2,FALSE)&amp;" (DMT="&amp;VLOOKUP(B334,DER!$A$1:$E$10998,4,FALSE)&amp;") (XP="&amp;ROUND((N334),2)&amp;"km; XR="&amp;ROUND((O334),2)&amp;"km)"),IF(C334="SINAPI",VLOOKUP(B334,SINAPI!$A$3:$D$10979,2,FALSE),IF(C334="IOPES",VLOOKUP(B334,IOPES!$A$3:$D$10903,2,FALSE),IF(C334="COMP",VLOOKUP(B334,COMP!$A$3:$D$10893,2,FALSE),"")))))</f>
        <v>Fornecimento e Instalação de Banco Concreto-madeira  (3,00x0,50m), tudo incluido conforme detalhes de projeto</v>
      </c>
      <c r="E334" s="177" t="str">
        <f>IF(B334="","",IF(C334="DER-ES",VLOOKUP(B334,DER!$A$1:$E$10998,3,FALSE),IF(C334="SINAPI",VLOOKUP(B334,SINAPI!$A$1:$D$10979,3,FALSE),IF(C334="IOPES",VLOOKUP(B334,IOPES!$A$1:$D$10903,3,FALSE),IF(C334="COMP",VLOOKUP(B334,COMP!$A$1:$D$10893,3,FALSE))))))</f>
        <v>und</v>
      </c>
      <c r="F334" s="242">
        <f>VLOOKUP(A334,'Memorial de Cálculo'!$A$9:$Q$11385,17,FALSE)</f>
        <v>38</v>
      </c>
      <c r="G334" s="243">
        <f t="shared" ref="G334:G336" si="216">ROUND(L334*(1+F$5),2)</f>
        <v>927.18</v>
      </c>
      <c r="H334" s="243">
        <f t="shared" ref="H334:H336" si="217">+TRUNC(F334*G334,2)</f>
        <v>35232.839999999997</v>
      </c>
      <c r="I334" s="267"/>
      <c r="J334" s="245">
        <f>IF(B334="","",IF(C334="DER-ES",IF(OR(B334&lt;60000,B334&gt;60025),VLOOKUP(B334,DER!$A$1:$E$10998,4,FALSE),VLOOKUP(B334,DER!$A$1:$H$9998,6,FALSE)*N334+VLOOKUP(B334,DER!$A$1:$H$9998,7,FALSE)*O334)+VLOOKUP(B334,DER!$A$1:$H$9998,8,FALSE),IF(C334="SINAPI",VLOOKUP(B334,SINAPI!$A$1:$E$10979,4,FALSE),IF(C334="IOPES",VLOOKUP(B334,IOPES!$A$1:$D$10903,4,FALSE),IF(C334="COMP",VLOOKUP(B334,COMP!$A$1:$D$10893,4,FALSE))))))</f>
        <v>927.18</v>
      </c>
      <c r="K334" s="246">
        <f>IF(B334="","",IF(C334="DER-ES",IF(OR(B334&lt;60000,B334&gt;60025),DER!$D$2/100,0),IF(C334="SINAPI",SINAPI!$C$2/100,IF(C334="IOPES",IOPES!$A$2/100,IF(C334="COMP",COMP!$C$2/100,"Preencher BDI!")))))</f>
        <v>0.2712</v>
      </c>
      <c r="L334" s="247">
        <f t="shared" si="206"/>
        <v>729.37382001258652</v>
      </c>
      <c r="N334" s="249"/>
      <c r="O334" s="249"/>
      <c r="P334" s="250"/>
      <c r="Q334" s="247"/>
    </row>
    <row r="335" spans="1:17" s="219" customFormat="1" x14ac:dyDescent="0.2">
      <c r="A335" s="240" t="s">
        <v>3821</v>
      </c>
      <c r="B335" s="241" t="s">
        <v>3191</v>
      </c>
      <c r="C335" s="177" t="s">
        <v>2924</v>
      </c>
      <c r="D335" s="216" t="str">
        <f>IF(B335="","",IF(C335="DER-ES",IF(OR(B335&lt;60000,B335&gt;60025),VLOOKUP(B335,DER!$A$1:$E$10998,2,FALSE),VLOOKUP(B335,DER!$A$1:$E$10998,2,FALSE)&amp;" (DMT="&amp;VLOOKUP(B335,DER!$A$1:$E$10998,4,FALSE)&amp;") (XP="&amp;ROUND((N335),2)&amp;"km; XR="&amp;ROUND((O335),2)&amp;"km)"),IF(C335="SINAPI",VLOOKUP(B335,SINAPI!$A$3:$D$10979,2,FALSE),IF(C335="IOPES",VLOOKUP(B335,IOPES!$A$3:$D$10903,2,FALSE),IF(C335="COMP",VLOOKUP(B335,COMP!$A$3:$D$10893,2,FALSE),"")))))</f>
        <v>Fornecimento de Lixeira conforme detalhe de projeto</v>
      </c>
      <c r="E335" s="177" t="str">
        <f>IF(B335="","",IF(C335="DER-ES",VLOOKUP(B335,DER!$A$1:$E$10998,3,FALSE),IF(C335="SINAPI",VLOOKUP(B335,SINAPI!$A$1:$D$10979,3,FALSE),IF(C335="IOPES",VLOOKUP(B335,IOPES!$A$1:$D$10903,3,FALSE),IF(C335="COMP",VLOOKUP(B335,COMP!$A$1:$D$10893,3,FALSE))))))</f>
        <v>und</v>
      </c>
      <c r="F335" s="242">
        <f>VLOOKUP(A335,'Memorial de Cálculo'!$A$9:$Q$11385,17,FALSE)</f>
        <v>9</v>
      </c>
      <c r="G335" s="243">
        <f t="shared" si="216"/>
        <v>266.8</v>
      </c>
      <c r="H335" s="243">
        <f t="shared" si="217"/>
        <v>2401.1999999999998</v>
      </c>
      <c r="I335" s="267"/>
      <c r="J335" s="245">
        <f>IF(B335="","",IF(C335="DER-ES",IF(OR(B335&lt;60000,B335&gt;60025),VLOOKUP(B335,DER!$A$1:$E$10998,4,FALSE),VLOOKUP(B335,DER!$A$1:$H$9998,6,FALSE)*N335+VLOOKUP(B335,DER!$A$1:$H$9998,7,FALSE)*O335)+VLOOKUP(B335,DER!$A$1:$H$9998,8,FALSE),IF(C335="SINAPI",VLOOKUP(B335,SINAPI!$A$1:$E$10979,4,FALSE),IF(C335="IOPES",VLOOKUP(B335,IOPES!$A$1:$D$10903,4,FALSE),IF(C335="COMP",VLOOKUP(B335,COMP!$A$1:$D$10893,4,FALSE))))))</f>
        <v>266.8</v>
      </c>
      <c r="K335" s="246">
        <f>IF(B335="","",IF(C335="DER-ES",IF(OR(B335&lt;60000,B335&gt;60025),DER!$D$2/100,0),IF(C335="SINAPI",SINAPI!$C$2/100,IF(C335="IOPES",IOPES!$A$2/100,IF(C335="COMP",COMP!$C$2/100,"Preencher BDI!")))))</f>
        <v>0.2712</v>
      </c>
      <c r="L335" s="247">
        <f t="shared" si="206"/>
        <v>209.88042794210199</v>
      </c>
      <c r="N335" s="249"/>
      <c r="O335" s="249"/>
      <c r="P335" s="250"/>
      <c r="Q335" s="247"/>
    </row>
    <row r="336" spans="1:17" s="219" customFormat="1" ht="25.5" x14ac:dyDescent="0.2">
      <c r="A336" s="240" t="s">
        <v>3822</v>
      </c>
      <c r="B336" s="251">
        <v>200573</v>
      </c>
      <c r="C336" s="177" t="s">
        <v>3200</v>
      </c>
      <c r="D336" s="216" t="str">
        <f>IF(B336="","",IF(C336="DER-ES",IF(OR(B336&lt;60000,B336&gt;60025),VLOOKUP(B336,DER!$A$1:$E$10998,2,FALSE),VLOOKUP(B336,DER!$A$1:$E$10998,2,FALSE)&amp;" (DMT="&amp;VLOOKUP(B336,DER!$A$1:$E$10998,4,FALSE)&amp;") (XP="&amp;ROUND((N336),2)&amp;"km; XR="&amp;ROUND((O336),2)&amp;"km)"),IF(C336="SINAPI",VLOOKUP(B336,SINAPI!$A$3:$D$10979,2,FALSE),IF(C336="IOPES",VLOOKUP(B336,IOPES!$A$3:$D$10903,2,FALSE),IF(C336="COMP",VLOOKUP(B336,COMP!$A$3:$D$10893,2,FALSE),"")))))</f>
        <v>Bicicletário em tubo de ferro galvanizado 1" e ferro liso 1/2", inclusive pintura, conforme projeto padrão SEDU</v>
      </c>
      <c r="E336" s="177" t="str">
        <f>IF(B336="","",IF(C336="DER-ES",VLOOKUP(B336,DER!$A$1:$E$10998,3,FALSE),IF(C336="SINAPI",VLOOKUP(B336,SINAPI!$A$1:$D$10979,3,FALSE),IF(C336="IOPES",VLOOKUP(B336,IOPES!$A$1:$D$10903,3,FALSE),IF(C336="COMP",VLOOKUP(B336,COMP!$A$1:$D$10893,3,FALSE))))))</f>
        <v>m</v>
      </c>
      <c r="F336" s="242">
        <f>VLOOKUP(A336,'Memorial de Cálculo'!$A$9:$Q$11385,17,FALSE)</f>
        <v>8</v>
      </c>
      <c r="G336" s="243">
        <f t="shared" si="216"/>
        <v>149.21</v>
      </c>
      <c r="H336" s="243">
        <f t="shared" si="217"/>
        <v>1193.68</v>
      </c>
      <c r="I336" s="211"/>
      <c r="J336" s="245">
        <f>IF(B336="","",IF(C336="DER-ES",IF(OR(B336&lt;60000,B336&gt;60025),VLOOKUP(B336,DER!$A$1:$E$10998,4,FALSE),VLOOKUP(B336,DER!$A$1:$H$9998,6,FALSE)*N336+VLOOKUP(B336,DER!$A$1:$H$9998,7,FALSE)*O336)+VLOOKUP(B336,DER!$A$1:$H$9998,8,FALSE),IF(C336="SINAPI",VLOOKUP(B336,SINAPI!$A$1:$E$10979,4,FALSE),IF(C336="IOPES",VLOOKUP(B336,IOPES!$A$1:$D$10903,4,FALSE),IF(C336="COMP",VLOOKUP(B336,COMP!$A$1:$D$10893,4,FALSE))))))</f>
        <v>153.65</v>
      </c>
      <c r="K336" s="246">
        <f>IF(B336="","",IF(C336="DER-ES",IF(OR(B336&lt;60000,B336&gt;60025),DER!$D$2/100,0),IF(C336="SINAPI",SINAPI!$C$2/100,IF(C336="IOPES",IOPES!$A$2/100,IF(C336="COMP",COMP!$C$2/100,"Preencher BDI!")))))</f>
        <v>0.309</v>
      </c>
      <c r="L336" s="247">
        <f t="shared" si="206"/>
        <v>117.37967914438504</v>
      </c>
      <c r="N336" s="249"/>
      <c r="O336" s="249"/>
      <c r="P336" s="250"/>
      <c r="Q336" s="247"/>
    </row>
    <row r="337" spans="1:17" s="219" customFormat="1" x14ac:dyDescent="0.2">
      <c r="A337" s="251"/>
      <c r="B337" s="259"/>
      <c r="C337" s="260"/>
      <c r="D337" s="261" t="str">
        <f>"SUB-TOTAL - "&amp;LEFT(A336,5)</f>
        <v>SUB-TOTAL - 05.03</v>
      </c>
      <c r="E337" s="260"/>
      <c r="F337" s="262"/>
      <c r="G337" s="243"/>
      <c r="H337" s="263">
        <f>SUM(H334:H336)</f>
        <v>38827.719999999994</v>
      </c>
      <c r="I337" s="267"/>
      <c r="J337" s="245" t="str">
        <f>IF(B337="","",IF(C337="DER-ES",IF(OR(B337&lt;60000,B337&gt;60025),VLOOKUP(B337,DER!$A$1:$E$10998,4,FALSE),VLOOKUP(B337,DER!$A$1:$H$9998,6,FALSE)*N337+VLOOKUP(B337,DER!$A$1:$H$9998,7,FALSE)*O337)+VLOOKUP(B337,DER!$A$1:$H$9998,8,FALSE),IF(C337="SINAPI",VLOOKUP(B337,SINAPI!$A$1:$E$10979,4,FALSE),IF(C337="IOPES",VLOOKUP(B337,IOPES!$A$1:$D$10903,4,FALSE),IF(C337="COMP",VLOOKUP(B337,COMP!$A$1:$D$10893,4,FALSE))))))</f>
        <v/>
      </c>
      <c r="K337" s="246" t="str">
        <f>IF(B337="","",IF(C337="DER-ES",IF(OR(B337&lt;60000,B337&gt;60025),DER!$D$2/100,0),IF(C337="SINAPI",SINAPI!$C$2/100,IF(C337="IOPES",IOPES!$A$2/100,IF(C337="COMP",COMP!$C$2/100,"Preencher BDI!")))))</f>
        <v/>
      </c>
      <c r="L337" s="247" t="str">
        <f t="shared" si="206"/>
        <v/>
      </c>
      <c r="M337" s="248"/>
      <c r="N337" s="249"/>
      <c r="O337" s="249"/>
      <c r="P337" s="250"/>
      <c r="Q337" s="247"/>
    </row>
    <row r="338" spans="1:17" s="219" customFormat="1" x14ac:dyDescent="0.2">
      <c r="A338" s="240"/>
      <c r="B338" s="264"/>
      <c r="C338" s="265"/>
      <c r="D338" s="266"/>
      <c r="E338" s="177"/>
      <c r="F338" s="242"/>
      <c r="G338" s="243"/>
      <c r="H338" s="243"/>
      <c r="I338" s="267"/>
      <c r="J338" s="245" t="str">
        <f>IF(B338="","",IF(C338="DER-ES",IF(OR(B338&lt;60000,B338&gt;60025),VLOOKUP(B338,DER!$A$1:$E$10998,4,FALSE),VLOOKUP(B338,DER!$A$1:$H$9998,6,FALSE)*N338+VLOOKUP(B338,DER!$A$1:$H$9998,7,FALSE)*O338)+VLOOKUP(B338,DER!$A$1:$H$9998,8,FALSE),IF(C338="SINAPI",VLOOKUP(B338,SINAPI!$A$1:$E$10979,4,FALSE),IF(C338="IOPES",VLOOKUP(B338,IOPES!$A$1:$D$10903,4,FALSE),IF(C338="COMP",VLOOKUP(B338,COMP!$A$1:$D$10893,4,FALSE))))))</f>
        <v/>
      </c>
      <c r="K338" s="246" t="str">
        <f>IF(B338="","",IF(C338="DER-ES",IF(OR(B338&lt;60000,B338&gt;60025),DER!$D$2/100,0),IF(C338="SINAPI",SINAPI!$C$2/100,IF(C338="IOPES",IOPES!$A$2/100,IF(C338="COMP",COMP!$C$2/100,"Preencher BDI!")))))</f>
        <v/>
      </c>
      <c r="L338" s="247" t="str">
        <f t="shared" si="206"/>
        <v/>
      </c>
      <c r="M338" s="248"/>
      <c r="N338" s="249"/>
      <c r="O338" s="249"/>
      <c r="P338" s="250"/>
      <c r="Q338" s="247"/>
    </row>
    <row r="339" spans="1:17" s="219" customFormat="1" x14ac:dyDescent="0.2">
      <c r="A339" s="287" t="s">
        <v>2883</v>
      </c>
      <c r="B339" s="287"/>
      <c r="C339" s="288"/>
      <c r="D339" s="289" t="s">
        <v>66</v>
      </c>
      <c r="E339" s="288"/>
      <c r="F339" s="290"/>
      <c r="G339" s="291"/>
      <c r="H339" s="291"/>
      <c r="I339" s="267"/>
      <c r="J339" s="245" t="str">
        <f>IF(B339="","",IF(C339="DER-ES",IF(OR(B339&lt;60000,B339&gt;60025),VLOOKUP(B339,DER!$A$1:$E$10998,4,FALSE),VLOOKUP(B339,DER!$A$1:$H$9998,6,FALSE)*N339+VLOOKUP(B339,DER!$A$1:$H$9998,7,FALSE)*O339)+VLOOKUP(B339,DER!$A$1:$H$9998,8,FALSE),IF(C339="SINAPI",VLOOKUP(B339,SINAPI!$A$1:$E$10979,4,FALSE),IF(C339="IOPES",VLOOKUP(B339,IOPES!$A$1:$D$10903,4,FALSE),IF(C339="COMP",VLOOKUP(B339,COMP!$A$1:$D$10893,4,FALSE))))))</f>
        <v/>
      </c>
      <c r="K339" s="246" t="str">
        <f>IF(B339="","",IF(C339="DER-ES",IF(OR(B339&lt;60000,B339&gt;60025),DER!$D$2/100,0),IF(C339="SINAPI",SINAPI!$C$2/100,IF(C339="IOPES",IOPES!$A$2/100,IF(C339="COMP",COMP!$C$2/100,"Preencher BDI!")))))</f>
        <v/>
      </c>
      <c r="L339" s="247" t="str">
        <f t="shared" si="206"/>
        <v/>
      </c>
      <c r="M339" s="258"/>
      <c r="N339" s="249"/>
      <c r="O339" s="249"/>
      <c r="P339" s="250"/>
      <c r="Q339" s="247"/>
    </row>
    <row r="340" spans="1:17" s="219" customFormat="1" x14ac:dyDescent="0.2">
      <c r="A340" s="240" t="s">
        <v>3823</v>
      </c>
      <c r="B340" s="177">
        <v>85180</v>
      </c>
      <c r="C340" s="177" t="s">
        <v>2886</v>
      </c>
      <c r="D340" s="216" t="str">
        <f>IF(B340="","",IF(C340="DER-ES",IF(OR(B340&lt;60000,B340&gt;60025),VLOOKUP(B340,DER!$A$1:$E$10998,2,FALSE),VLOOKUP(B340,DER!$A$1:$E$10998,2,FALSE)&amp;" (DMT="&amp;VLOOKUP(B340,DER!$A$1:$E$10998,4,FALSE)&amp;") (XP="&amp;ROUND((N340),2)&amp;"km; XR="&amp;ROUND((O340),2)&amp;"km)"),IF(C340="SINAPI",VLOOKUP(B340,SINAPI!$A$3:$D$10979,2,FALSE),IF(C340="IOPES",VLOOKUP(B340,IOPES!$A$3:$D$10903,2,FALSE),IF(C340="COMP",VLOOKUP(B340,COMP!$A$3:$D$10893,2,FALSE),"")))))</f>
        <v>PLANTIO DE GRAMA ESMERALDA EM ROLO</v>
      </c>
      <c r="E340" s="177" t="str">
        <f>IF(B340="","",IF(C340="DER-ES",VLOOKUP(B340,DER!$A$1:$E$10998,3,FALSE),IF(C340="SINAPI",VLOOKUP(B340,SINAPI!$A$1:$D$10979,3,FALSE),IF(C340="IOPES",VLOOKUP(B340,IOPES!$A$1:$D$10903,3,FALSE),IF(C340="COMP",VLOOKUP(B340,COMP!$A$1:$D$10893,3,FALSE))))))</f>
        <v>M2</v>
      </c>
      <c r="F340" s="242">
        <f>VLOOKUP(A340,'Memorial de Cálculo'!$A$9:$Q$11385,17,FALSE)</f>
        <v>277.98</v>
      </c>
      <c r="G340" s="243">
        <f t="shared" ref="G340:G343" si="218">ROUND(L340*(1+F$5),2)</f>
        <v>17.190000000000001</v>
      </c>
      <c r="H340" s="243">
        <f t="shared" ref="H340:H343" si="219">+TRUNC(F340*G340,2)</f>
        <v>4778.47</v>
      </c>
      <c r="I340" s="267"/>
      <c r="J340" s="245">
        <f>IF(B340="","",IF(C340="DER-ES",IF(OR(B340&lt;60000,B340&gt;60025),VLOOKUP(B340,DER!$A$1:$E$10998,4,FALSE),VLOOKUP(B340,DER!$A$1:$H$9998,6,FALSE)*N340+VLOOKUP(B340,DER!$A$1:$H$9998,7,FALSE)*O340)+VLOOKUP(B340,DER!$A$1:$H$9998,8,FALSE),IF(C340="SINAPI",VLOOKUP(B340,SINAPI!$A$1:$E$10979,4,FALSE),IF(C340="IOPES",VLOOKUP(B340,IOPES!$A$1:$D$10903,4,FALSE),IF(C340="COMP",VLOOKUP(B340,COMP!$A$1:$D$10893,4,FALSE))))))</f>
        <v>13.52</v>
      </c>
      <c r="K340" s="246">
        <f>IF(B340="","",IF(C340="DER-ES",IF(OR(B340&lt;60000,B340&gt;60025),DER!$D$2/100,0),IF(C340="SINAPI",SINAPI!$C$2/100,IF(C340="IOPES",IOPES!$A$2/100,IF(C340="COMP",COMP!$C$2/100,"Preencher BDI!")))))</f>
        <v>0</v>
      </c>
      <c r="L340" s="247">
        <f t="shared" si="206"/>
        <v>13.52</v>
      </c>
      <c r="N340" s="249"/>
      <c r="O340" s="249"/>
      <c r="P340" s="250"/>
      <c r="Q340" s="247"/>
    </row>
    <row r="341" spans="1:17" s="219" customFormat="1" x14ac:dyDescent="0.2">
      <c r="A341" s="240" t="s">
        <v>3824</v>
      </c>
      <c r="B341" s="343" t="s">
        <v>17957</v>
      </c>
      <c r="C341" s="177" t="s">
        <v>2924</v>
      </c>
      <c r="D341" s="216" t="str">
        <f>IF(B341="","",IF(C341="DER-ES",IF(OR(B341&lt;60000,B341&gt;60025),VLOOKUP(B341,DER!$A$1:$E$10998,2,FALSE),VLOOKUP(B341,DER!$A$1:$E$10998,2,FALSE)&amp;" (DMT="&amp;VLOOKUP(B341,DER!$A$1:$E$10998,4,FALSE)&amp;") (XP="&amp;ROUND((N341),2)&amp;"km; XR="&amp;ROUND((O341),2)&amp;"km)"),IF(C341="SINAPI",VLOOKUP(B341,SINAPI!$A$3:$D$10979,2,FALSE),IF(C341="IOPES",VLOOKUP(B341,IOPES!$A$3:$D$10903,2,FALSE),IF(C341="COMP",VLOOKUP(B341,COMP!$A$3:$D$10893,2,FALSE),"")))))</f>
        <v>Fornecimento e Plantio de BELA EMÍLIA (Plumbago auriculata)</v>
      </c>
      <c r="E341" s="177" t="str">
        <f>IF(B341="","",IF(C341="DER-ES",VLOOKUP(B341,DER!$A$1:$E$10998,3,FALSE),IF(C341="SINAPI",VLOOKUP(B341,SINAPI!$A$1:$D$10979,3,FALSE),IF(C341="IOPES",VLOOKUP(B341,IOPES!$A$1:$D$10903,3,FALSE),IF(C341="COMP",VLOOKUP(B341,COMP!$A$1:$D$10893,3,FALSE))))))</f>
        <v>und</v>
      </c>
      <c r="F341" s="242">
        <f>VLOOKUP(A341,'Memorial de Cálculo'!$A$9:$Q$11385,17,FALSE)</f>
        <v>76</v>
      </c>
      <c r="G341" s="243">
        <f t="shared" si="218"/>
        <v>8.39</v>
      </c>
      <c r="H341" s="243">
        <f t="shared" si="219"/>
        <v>637.64</v>
      </c>
      <c r="I341" s="267"/>
      <c r="J341" s="245">
        <f>IF(B341="","",IF(C341="DER-ES",IF(OR(B341&lt;60000,B341&gt;60025),VLOOKUP(B341,DER!$A$1:$E$10998,4,FALSE),VLOOKUP(B341,DER!$A$1:$H$9998,6,FALSE)*N341+VLOOKUP(B341,DER!$A$1:$H$9998,7,FALSE)*O341)+VLOOKUP(B341,DER!$A$1:$H$9998,8,FALSE),IF(C341="SINAPI",VLOOKUP(B341,SINAPI!$A$1:$E$10979,4,FALSE),IF(C341="IOPES",VLOOKUP(B341,IOPES!$A$1:$D$10903,4,FALSE),IF(C341="COMP",VLOOKUP(B341,COMP!$A$1:$D$10893,4,FALSE))))))</f>
        <v>8.39</v>
      </c>
      <c r="K341" s="246">
        <f>IF(B341="","",IF(C341="DER-ES",IF(OR(B341&lt;60000,B341&gt;60025),DER!$D$2/100,0),IF(C341="SINAPI",SINAPI!$C$2/100,IF(C341="IOPES",IOPES!$A$2/100,IF(C341="COMP",COMP!$C$2/100,"Preencher BDI!")))))</f>
        <v>0.2712</v>
      </c>
      <c r="L341" s="247">
        <f t="shared" si="206"/>
        <v>6.6000629326620528</v>
      </c>
      <c r="N341" s="249"/>
      <c r="O341" s="249"/>
      <c r="P341" s="250"/>
      <c r="Q341" s="247"/>
    </row>
    <row r="342" spans="1:17" s="219" customFormat="1" x14ac:dyDescent="0.2">
      <c r="A342" s="240" t="s">
        <v>3825</v>
      </c>
      <c r="B342" s="343" t="s">
        <v>17955</v>
      </c>
      <c r="C342" s="177" t="s">
        <v>2924</v>
      </c>
      <c r="D342" s="216" t="str">
        <f>IF(B342="","",IF(C342="DER-ES",IF(OR(B342&lt;60000,B342&gt;60025),VLOOKUP(B342,DER!$A$1:$E$10998,2,FALSE),VLOOKUP(B342,DER!$A$1:$E$10998,2,FALSE)&amp;" (DMT="&amp;VLOOKUP(B342,DER!$A$1:$E$10998,4,FALSE)&amp;") (XP="&amp;ROUND((N342),2)&amp;"km; XR="&amp;ROUND((O342),2)&amp;"km)"),IF(C342="SINAPI",VLOOKUP(B342,SINAPI!$A$3:$D$10979,2,FALSE),IF(C342="IOPES",VLOOKUP(B342,IOPES!$A$3:$D$10903,2,FALSE),IF(C342="COMP",VLOOKUP(B342,COMP!$A$3:$D$10893,2,FALSE),"")))))</f>
        <v>Fornecimento e Plantio de IPÊ BRANCO (Tabebuia roseo-alba)</v>
      </c>
      <c r="E342" s="177" t="str">
        <f>IF(B342="","",IF(C342="DER-ES",VLOOKUP(B342,DER!$A$1:$E$10998,3,FALSE),IF(C342="SINAPI",VLOOKUP(B342,SINAPI!$A$1:$D$10979,3,FALSE),IF(C342="IOPES",VLOOKUP(B342,IOPES!$A$1:$D$10903,3,FALSE),IF(C342="COMP",VLOOKUP(B342,COMP!$A$1:$D$10893,3,FALSE))))))</f>
        <v>und</v>
      </c>
      <c r="F342" s="242">
        <f>VLOOKUP(A342,'Memorial de Cálculo'!$A$9:$Q$11385,17,FALSE)</f>
        <v>18</v>
      </c>
      <c r="G342" s="243">
        <f t="shared" si="218"/>
        <v>99.28</v>
      </c>
      <c r="H342" s="243">
        <f t="shared" si="219"/>
        <v>1787.04</v>
      </c>
      <c r="I342" s="267"/>
      <c r="J342" s="245">
        <f>IF(B342="","",IF(C342="DER-ES",IF(OR(B342&lt;60000,B342&gt;60025),VLOOKUP(B342,DER!$A$1:$E$10998,4,FALSE),VLOOKUP(B342,DER!$A$1:$H$9998,6,FALSE)*N342+VLOOKUP(B342,DER!$A$1:$H$9998,7,FALSE)*O342)+VLOOKUP(B342,DER!$A$1:$H$9998,8,FALSE),IF(C342="SINAPI",VLOOKUP(B342,SINAPI!$A$1:$E$10979,4,FALSE),IF(C342="IOPES",VLOOKUP(B342,IOPES!$A$1:$D$10903,4,FALSE),IF(C342="COMP",VLOOKUP(B342,COMP!$A$1:$D$10893,4,FALSE))))))</f>
        <v>99.28</v>
      </c>
      <c r="K342" s="246">
        <f>IF(B342="","",IF(C342="DER-ES",IF(OR(B342&lt;60000,B342&gt;60025),DER!$D$2/100,0),IF(C342="SINAPI",SINAPI!$C$2/100,IF(C342="IOPES",IOPES!$A$2/100,IF(C342="COMP",COMP!$C$2/100,"Preencher BDI!")))))</f>
        <v>0.2712</v>
      </c>
      <c r="L342" s="247">
        <f t="shared" si="206"/>
        <v>78.099433606041543</v>
      </c>
      <c r="N342" s="249"/>
      <c r="O342" s="249"/>
      <c r="P342" s="250"/>
      <c r="Q342" s="247"/>
    </row>
    <row r="343" spans="1:17" s="219" customFormat="1" x14ac:dyDescent="0.2">
      <c r="A343" s="240" t="s">
        <v>3826</v>
      </c>
      <c r="B343" s="343" t="s">
        <v>17956</v>
      </c>
      <c r="C343" s="177" t="s">
        <v>2924</v>
      </c>
      <c r="D343" s="216" t="str">
        <f>IF(B343="","",IF(C343="DER-ES",IF(OR(B343&lt;60000,B343&gt;60025),VLOOKUP(B343,DER!$A$1:$E$10998,2,FALSE),VLOOKUP(B343,DER!$A$1:$E$10998,2,FALSE)&amp;" (DMT="&amp;VLOOKUP(B343,DER!$A$1:$E$10998,4,FALSE)&amp;") (XP="&amp;ROUND((N343),2)&amp;"km; XR="&amp;ROUND((O343),2)&amp;"km)"),IF(C343="SINAPI",VLOOKUP(B343,SINAPI!$A$3:$D$10979,2,FALSE),IF(C343="IOPES",VLOOKUP(B343,IOPES!$A$3:$D$10903,2,FALSE),IF(C343="COMP",VLOOKUP(B343,COMP!$A$3:$D$10893,2,FALSE),"")))))</f>
        <v>Fornecimento e Plantio de QUARESMEIRA (Tibouchina granulosa)</v>
      </c>
      <c r="E343" s="177" t="str">
        <f>IF(B343="","",IF(C343="DER-ES",VLOOKUP(B343,DER!$A$1:$E$10998,3,FALSE),IF(C343="SINAPI",VLOOKUP(B343,SINAPI!$A$1:$D$10979,3,FALSE),IF(C343="IOPES",VLOOKUP(B343,IOPES!$A$1:$D$10903,3,FALSE),IF(C343="COMP",VLOOKUP(B343,COMP!$A$1:$D$10893,3,FALSE))))))</f>
        <v>und</v>
      </c>
      <c r="F343" s="242">
        <f>VLOOKUP(A343,'Memorial de Cálculo'!$A$9:$Q$11385,17,FALSE)</f>
        <v>16</v>
      </c>
      <c r="G343" s="243">
        <f t="shared" si="218"/>
        <v>99.28</v>
      </c>
      <c r="H343" s="243">
        <f t="shared" si="219"/>
        <v>1588.48</v>
      </c>
      <c r="I343" s="267"/>
      <c r="J343" s="245">
        <f>IF(B343="","",IF(C343="DER-ES",IF(OR(B343&lt;60000,B343&gt;60025),VLOOKUP(B343,DER!$A$1:$E$10998,4,FALSE),VLOOKUP(B343,DER!$A$1:$H$9998,6,FALSE)*N343+VLOOKUP(B343,DER!$A$1:$H$9998,7,FALSE)*O343)+VLOOKUP(B343,DER!$A$1:$H$9998,8,FALSE),IF(C343="SINAPI",VLOOKUP(B343,SINAPI!$A$1:$E$10979,4,FALSE),IF(C343="IOPES",VLOOKUP(B343,IOPES!$A$1:$D$10903,4,FALSE),IF(C343="COMP",VLOOKUP(B343,COMP!$A$1:$D$10893,4,FALSE))))))</f>
        <v>99.28</v>
      </c>
      <c r="K343" s="246">
        <f>IF(B343="","",IF(C343="DER-ES",IF(OR(B343&lt;60000,B343&gt;60025),DER!$D$2/100,0),IF(C343="SINAPI",SINAPI!$C$2/100,IF(C343="IOPES",IOPES!$A$2/100,IF(C343="COMP",COMP!$C$2/100,"Preencher BDI!")))))</f>
        <v>0.2712</v>
      </c>
      <c r="L343" s="247">
        <f t="shared" si="206"/>
        <v>78.099433606041543</v>
      </c>
      <c r="N343" s="249"/>
      <c r="O343" s="249"/>
      <c r="P343" s="250"/>
      <c r="Q343" s="247"/>
    </row>
    <row r="344" spans="1:17" s="219" customFormat="1" x14ac:dyDescent="0.2">
      <c r="A344" s="251"/>
      <c r="B344" s="259"/>
      <c r="C344" s="260"/>
      <c r="D344" s="261" t="str">
        <f>"SUB-TOTAL - "&amp;LEFT(A343,5)</f>
        <v>SUB-TOTAL - 05.04</v>
      </c>
      <c r="E344" s="260"/>
      <c r="F344" s="262"/>
      <c r="G344" s="243"/>
      <c r="H344" s="263">
        <f>SUM(H340:H343)</f>
        <v>8791.630000000001</v>
      </c>
      <c r="I344" s="267"/>
      <c r="J344" s="245" t="str">
        <f>IF(B344="","",IF(C344="DER-ES",IF(OR(B344&lt;60000,B344&gt;60025),VLOOKUP(B344,DER!$A$1:$E$10998,4,FALSE),VLOOKUP(B344,DER!$A$1:$H$9998,6,FALSE)*N344+VLOOKUP(B344,DER!$A$1:$H$9998,7,FALSE)*O344)+VLOOKUP(B344,DER!$A$1:$H$9998,8,FALSE),IF(C344="SINAPI",VLOOKUP(B344,SINAPI!$A$1:$E$10979,4,FALSE),IF(C344="IOPES",VLOOKUP(B344,IOPES!$A$1:$D$10903,4,FALSE),IF(C344="COMP",VLOOKUP(B344,COMP!$A$1:$D$10893,4,FALSE))))))</f>
        <v/>
      </c>
      <c r="K344" s="246" t="str">
        <f>IF(B344="","",IF(C344="DER-ES",IF(OR(B344&lt;60000,B344&gt;60025),DER!$D$2/100,0),IF(C344="SINAPI",SINAPI!$C$2/100,IF(C344="IOPES",IOPES!$A$2/100,IF(C344="COMP",COMP!$C$2/100,"Preencher BDI!")))))</f>
        <v/>
      </c>
      <c r="L344" s="247" t="str">
        <f t="shared" si="206"/>
        <v/>
      </c>
      <c r="M344" s="248"/>
      <c r="N344" s="249"/>
      <c r="O344" s="249"/>
      <c r="P344" s="250"/>
      <c r="Q344" s="247"/>
    </row>
    <row r="345" spans="1:17" s="219" customFormat="1" x14ac:dyDescent="0.2">
      <c r="A345" s="240"/>
      <c r="B345" s="264"/>
      <c r="C345" s="265"/>
      <c r="D345" s="266"/>
      <c r="E345" s="177"/>
      <c r="F345" s="242"/>
      <c r="G345" s="243"/>
      <c r="H345" s="243"/>
      <c r="I345" s="267"/>
      <c r="J345" s="245" t="str">
        <f>IF(B345="","",IF(C345="DER-ES",IF(OR(B345&lt;60000,B345&gt;60025),VLOOKUP(B345,DER!$A$1:$E$10998,4,FALSE),VLOOKUP(B345,DER!$A$1:$H$9998,6,FALSE)*N345+VLOOKUP(B345,DER!$A$1:$H$9998,7,FALSE)*O345)+VLOOKUP(B345,DER!$A$1:$H$9998,8,FALSE),IF(C345="SINAPI",VLOOKUP(B345,SINAPI!$A$1:$E$10979,4,FALSE),IF(C345="IOPES",VLOOKUP(B345,IOPES!$A$1:$D$10903,4,FALSE),IF(C345="COMP",VLOOKUP(B345,COMP!$A$1:$D$10893,4,FALSE))))))</f>
        <v/>
      </c>
      <c r="K345" s="246" t="str">
        <f>IF(B345="","",IF(C345="DER-ES",IF(OR(B345&lt;60000,B345&gt;60025),DER!$D$2/100,0),IF(C345="SINAPI",SINAPI!$C$2/100,IF(C345="IOPES",IOPES!$A$2/100,IF(C345="COMP",COMP!$C$2/100,"Preencher BDI!")))))</f>
        <v/>
      </c>
      <c r="L345" s="247" t="str">
        <f t="shared" si="206"/>
        <v/>
      </c>
      <c r="M345" s="248"/>
      <c r="N345" s="249"/>
      <c r="O345" s="249"/>
      <c r="P345" s="250"/>
      <c r="Q345" s="247"/>
    </row>
    <row r="346" spans="1:17" s="219" customFormat="1" x14ac:dyDescent="0.2">
      <c r="A346" s="287" t="s">
        <v>3190</v>
      </c>
      <c r="B346" s="287"/>
      <c r="C346" s="288"/>
      <c r="D346" s="289" t="s">
        <v>18109</v>
      </c>
      <c r="E346" s="288"/>
      <c r="F346" s="290"/>
      <c r="G346" s="291"/>
      <c r="H346" s="291"/>
      <c r="I346" s="267"/>
      <c r="J346" s="245" t="str">
        <f>IF(B346="","",IF(C346="DER-ES",IF(OR(B346&lt;60000,B346&gt;60025),VLOOKUP(B346,DER!$A$1:$E$10998,4,FALSE),VLOOKUP(B346,DER!$A$1:$H$9998,6,FALSE)*N346+VLOOKUP(B346,DER!$A$1:$H$9998,7,FALSE)*O346)+VLOOKUP(B346,DER!$A$1:$H$9998,8,FALSE),IF(C346="SINAPI",VLOOKUP(B346,SINAPI!$A$1:$E$10979,4,FALSE),IF(C346="IOPES",VLOOKUP(B346,IOPES!$A$1:$D$10903,4,FALSE),IF(C346="COMP",VLOOKUP(B346,COMP!$A$1:$D$10893,4,FALSE))))))</f>
        <v/>
      </c>
      <c r="K346" s="246" t="str">
        <f>IF(B346="","",IF(C346="DER-ES",IF(OR(B346&lt;60000,B346&gt;60025),DER!$D$2/100,0),IF(C346="SINAPI",SINAPI!$C$2/100,IF(C346="IOPES",IOPES!$A$2/100,IF(C346="COMP",COMP!$C$2/100,"Preencher BDI!")))))</f>
        <v/>
      </c>
      <c r="L346" s="247" t="str">
        <f t="shared" si="206"/>
        <v/>
      </c>
      <c r="M346" s="258"/>
      <c r="N346" s="249"/>
      <c r="O346" s="249"/>
      <c r="P346" s="250"/>
      <c r="Q346" s="247"/>
    </row>
    <row r="347" spans="1:17" s="219" customFormat="1" ht="25.5" x14ac:dyDescent="0.2">
      <c r="A347" s="240" t="s">
        <v>3828</v>
      </c>
      <c r="B347" s="241">
        <v>94969</v>
      </c>
      <c r="C347" s="177" t="s">
        <v>2886</v>
      </c>
      <c r="D347" s="216" t="str">
        <f>IF(B347="","",IF(C347="DER-ES",IF(OR(B347&lt;60000,B347&gt;60025),VLOOKUP(B347,DER!$A$1:$E$10998,2,FALSE),VLOOKUP(B347,DER!$A$1:$E$10998,2,FALSE)&amp;" (DMT="&amp;VLOOKUP(B347,DER!$A$1:$E$10998,4,FALSE)&amp;") (XP="&amp;ROUND((N347),2)&amp;"km; XR="&amp;ROUND((O347),2)&amp;"km)"),IF(C347="SINAPI",VLOOKUP(B347,SINAPI!$A$3:$D$10979,2,FALSE),IF(C347="IOPES",VLOOKUP(B347,IOPES!$A$3:$D$10903,2,FALSE),IF(C347="COMP",VLOOKUP(B347,COMP!$A$3:$D$10893,2,FALSE),"")))))</f>
        <v>CONCRETO FCK = 15MPA, TRAÇO 1:3,4:3,5 (CIMENTO/ AREIA MÉDIA/ BRITA 1)  - PREPARO MECÂNICO COM BETONEIRA 600 L. AF_07/2016</v>
      </c>
      <c r="E347" s="177" t="str">
        <f>IF(B347="","",IF(C347="DER-ES",VLOOKUP(B347,DER!$A$1:$E$10998,3,FALSE),IF(C347="SINAPI",VLOOKUP(B347,SINAPI!$A$1:$D$10979,3,FALSE),IF(C347="IOPES",VLOOKUP(B347,IOPES!$A$1:$D$10903,3,FALSE),IF(C347="COMP",VLOOKUP(B347,COMP!$A$1:$D$10893,3,FALSE))))))</f>
        <v>M3</v>
      </c>
      <c r="F347" s="242">
        <f>VLOOKUP(A347,'Memorial de Cálculo'!$A$9:$Q$11385,17,FALSE)</f>
        <v>20.22</v>
      </c>
      <c r="G347" s="243">
        <f>ROUND(L347*(1+F$5),2)</f>
        <v>284.05</v>
      </c>
      <c r="H347" s="243">
        <f>+TRUNC(F347*G347,2)</f>
        <v>5743.49</v>
      </c>
      <c r="I347" s="211"/>
      <c r="J347" s="245">
        <f>IF(B347="","",IF(C347="DER-ES",IF(OR(B347&lt;60000,B347&gt;60025),VLOOKUP(B347,DER!$A$1:$E$10998,4,FALSE),VLOOKUP(B347,DER!$A$1:$H$9998,6,FALSE)*N347+VLOOKUP(B347,DER!$A$1:$H$9998,7,FALSE)*O347)+VLOOKUP(B347,DER!$A$1:$H$9998,8,FALSE),IF(C347="SINAPI",VLOOKUP(B347,SINAPI!$A$1:$E$10979,4,FALSE),IF(C347="IOPES",VLOOKUP(B347,IOPES!$A$1:$D$10903,4,FALSE),IF(C347="COMP",VLOOKUP(B347,COMP!$A$1:$D$10893,4,FALSE))))))</f>
        <v>223.45</v>
      </c>
      <c r="K347" s="246">
        <f>IF(B347="","",IF(C347="DER-ES",IF(OR(B347&lt;60000,B347&gt;60025),DER!$D$2/100,0),IF(C347="SINAPI",SINAPI!$C$2/100,IF(C347="IOPES",IOPES!$A$2/100,IF(C347="COMP",COMP!$C$2/100,"Preencher BDI!")))))</f>
        <v>0</v>
      </c>
      <c r="L347" s="247">
        <f t="shared" si="206"/>
        <v>223.45</v>
      </c>
      <c r="N347" s="268"/>
      <c r="O347" s="268"/>
      <c r="P347" s="269"/>
      <c r="Q347" s="270"/>
    </row>
    <row r="348" spans="1:17" s="219" customFormat="1" ht="25.5" x14ac:dyDescent="0.2">
      <c r="A348" s="240" t="s">
        <v>3829</v>
      </c>
      <c r="B348" s="241">
        <v>92874</v>
      </c>
      <c r="C348" s="177" t="s">
        <v>2886</v>
      </c>
      <c r="D348" s="216" t="str">
        <f>IF(B348="","",IF(C348="DER-ES",IF(OR(B348&lt;60000,B348&gt;60025),VLOOKUP(B348,DER!$A$1:$E$10998,2,FALSE),VLOOKUP(B348,DER!$A$1:$E$10998,2,FALSE)&amp;" (DMT="&amp;VLOOKUP(B348,DER!$A$1:$E$10998,4,FALSE)&amp;") (XP="&amp;ROUND((N348),2)&amp;"km; XR="&amp;ROUND((O348),2)&amp;"km)"),IF(C348="SINAPI",VLOOKUP(B348,SINAPI!$A$3:$D$10979,2,FALSE),IF(C348="IOPES",VLOOKUP(B348,IOPES!$A$3:$D$10903,2,FALSE),IF(C348="COMP",VLOOKUP(B348,COMP!$A$3:$D$10893,2,FALSE),"")))))</f>
        <v>LANÇAMENTO COM USO DE BOMBA, ADENSAMENTO E ACABAMENTO DE CONCRETO EM ESTRUTURAS. AF_12/2015</v>
      </c>
      <c r="E348" s="177" t="str">
        <f>IF(B348="","",IF(C348="DER-ES",VLOOKUP(B348,DER!$A$1:$E$10998,3,FALSE),IF(C348="SINAPI",VLOOKUP(B348,SINAPI!$A$1:$D$10979,3,FALSE),IF(C348="IOPES",VLOOKUP(B348,IOPES!$A$1:$D$10903,3,FALSE),IF(C348="COMP",VLOOKUP(B348,COMP!$A$1:$D$10893,3,FALSE))))))</f>
        <v>M3</v>
      </c>
      <c r="F348" s="242">
        <f>VLOOKUP(A348,'Memorial de Cálculo'!$A$9:$Q$11385,17,FALSE)</f>
        <v>20.22</v>
      </c>
      <c r="G348" s="243">
        <f>ROUND(L348*(1+F$5),2)</f>
        <v>30.29</v>
      </c>
      <c r="H348" s="243">
        <f>+TRUNC(F348*G348,2)</f>
        <v>612.46</v>
      </c>
      <c r="I348" s="211"/>
      <c r="J348" s="245">
        <f>IF(B348="","",IF(C348="DER-ES",IF(OR(B348&lt;60000,B348&gt;60025),VLOOKUP(B348,DER!$A$1:$E$10998,4,FALSE),VLOOKUP(B348,DER!$A$1:$H$9998,6,FALSE)*N348+VLOOKUP(B348,DER!$A$1:$H$9998,7,FALSE)*O348)+VLOOKUP(B348,DER!$A$1:$H$9998,8,FALSE),IF(C348="SINAPI",VLOOKUP(B348,SINAPI!$A$1:$E$10979,4,FALSE),IF(C348="IOPES",VLOOKUP(B348,IOPES!$A$1:$D$10903,4,FALSE),IF(C348="COMP",VLOOKUP(B348,COMP!$A$1:$D$10893,4,FALSE))))))</f>
        <v>23.83</v>
      </c>
      <c r="K348" s="246">
        <f>IF(B348="","",IF(C348="DER-ES",IF(OR(B348&lt;60000,B348&gt;60025),DER!$D$2/100,0),IF(C348="SINAPI",SINAPI!$C$2/100,IF(C348="IOPES",IOPES!$A$2/100,IF(C348="COMP",COMP!$C$2/100,"Preencher BDI!")))))</f>
        <v>0</v>
      </c>
      <c r="L348" s="247">
        <f t="shared" si="206"/>
        <v>23.83</v>
      </c>
      <c r="N348" s="268"/>
      <c r="O348" s="268"/>
      <c r="P348" s="269"/>
      <c r="Q348" s="270"/>
    </row>
    <row r="349" spans="1:17" s="219" customFormat="1" ht="51" x14ac:dyDescent="0.2">
      <c r="A349" s="240" t="s">
        <v>3830</v>
      </c>
      <c r="B349" s="251">
        <v>87503</v>
      </c>
      <c r="C349" s="177" t="s">
        <v>2886</v>
      </c>
      <c r="D349" s="216" t="str">
        <f>IF(B349="","",IF(C349="DER-ES",IF(OR(B349&lt;60000,B349&gt;60025),VLOOKUP(B349,DER!$A$1:$E$10998,2,FALSE),VLOOKUP(B349,DER!$A$1:$E$10998,2,FALSE)&amp;" (DMT="&amp;VLOOKUP(B349,DER!$A$1:$E$10998,4,FALSE)&amp;") (XP="&amp;ROUND((N349),2)&amp;"km; XR="&amp;ROUND((O349),2)&amp;"km)"),IF(C349="SINAPI",VLOOKUP(B349,SINAPI!$A$3:$D$10979,2,FALSE),IF(C349="IOPES",VLOOKUP(B349,IOPES!$A$3:$D$10903,2,FALSE),IF(C349="COMP",VLOOKUP(B349,COMP!$A$3:$D$10893,2,FALSE),"")))))</f>
        <v>ALVENARIA DE VEDAÇÃO DE BLOCOS CERÂMICOS FURADOS NA HORIZONTAL DE 9X19X19CM (ESPESSURA 9CM) DE PAREDES COM ÁREA LÍQUIDA MAIOR OU IGUAL A 6M² SEM VÃOS E ARGAMASSA DE ASSENTAMENTO COM PREPARO EM BETONEIRA. AF_06/2014</v>
      </c>
      <c r="E349" s="177" t="str">
        <f>IF(B349="","",IF(C349="DER-ES",VLOOKUP(B349,DER!$A$1:$E$10998,3,FALSE),IF(C349="SINAPI",VLOOKUP(B349,SINAPI!$A$1:$D$10979,3,FALSE),IF(C349="IOPES",VLOOKUP(B349,IOPES!$A$1:$D$10903,3,FALSE),IF(C349="COMP",VLOOKUP(B349,COMP!$A$1:$D$10893,3,FALSE))))))</f>
        <v>M2</v>
      </c>
      <c r="F349" s="242">
        <f>VLOOKUP(A349,'Memorial de Cálculo'!$A$9:$Q$11385,17,FALSE)</f>
        <v>53.76</v>
      </c>
      <c r="G349" s="243">
        <f t="shared" ref="G349:G358" si="220">ROUND(L349*(1+F$5),2)</f>
        <v>67.84</v>
      </c>
      <c r="H349" s="243">
        <f t="shared" ref="H349:H358" si="221">+TRUNC(F349*G349,2)</f>
        <v>3647.07</v>
      </c>
      <c r="I349" s="211"/>
      <c r="J349" s="245">
        <f>IF(B349="","",IF(C349="DER-ES",IF(OR(B349&lt;60000,B349&gt;60025),VLOOKUP(B349,DER!$A$1:$E$10998,4,FALSE),VLOOKUP(B349,DER!$A$1:$H$9998,6,FALSE)*N349+VLOOKUP(B349,DER!$A$1:$H$9998,7,FALSE)*O349)+VLOOKUP(B349,DER!$A$1:$H$9998,8,FALSE),IF(C349="SINAPI",VLOOKUP(B349,SINAPI!$A$1:$E$10979,4,FALSE),IF(C349="IOPES",VLOOKUP(B349,IOPES!$A$1:$D$10903,4,FALSE),IF(C349="COMP",VLOOKUP(B349,COMP!$A$1:$D$10893,4,FALSE))))))</f>
        <v>53.37</v>
      </c>
      <c r="K349" s="246">
        <f>IF(B349="","",IF(C349="DER-ES",IF(OR(B349&lt;60000,B349&gt;60025),DER!$D$2/100,0),IF(C349="SINAPI",SINAPI!$C$2/100,IF(C349="IOPES",IOPES!$A$2/100,IF(C349="COMP",COMP!$C$2/100,"Preencher BDI!")))))</f>
        <v>0</v>
      </c>
      <c r="L349" s="247">
        <f t="shared" si="206"/>
        <v>53.37</v>
      </c>
      <c r="N349" s="268"/>
      <c r="O349" s="268"/>
      <c r="P349" s="269"/>
      <c r="Q349" s="270"/>
    </row>
    <row r="350" spans="1:17" s="219" customFormat="1" ht="51" x14ac:dyDescent="0.2">
      <c r="A350" s="240" t="s">
        <v>3831</v>
      </c>
      <c r="B350" s="251">
        <v>87529</v>
      </c>
      <c r="C350" s="177" t="s">
        <v>2886</v>
      </c>
      <c r="D350" s="216" t="str">
        <f>IF(B350="","",IF(C350="DER-ES",IF(OR(B350&lt;60000,B350&gt;60025),VLOOKUP(B350,DER!$A$1:$E$10998,2,FALSE),VLOOKUP(B350,DER!$A$1:$E$10998,2,FALSE)&amp;" (DMT="&amp;VLOOKUP(B350,DER!$A$1:$E$10998,4,FALSE)&amp;") (XP="&amp;ROUND((N350),2)&amp;"km; XR="&amp;ROUND((O350),2)&amp;"km)"),IF(C350="SINAPI",VLOOKUP(B350,SINAPI!$A$3:$D$10979,2,FALSE),IF(C350="IOPES",VLOOKUP(B350,IOPES!$A$3:$D$10903,2,FALSE),IF(C350="COMP",VLOOKUP(B350,COMP!$A$3:$D$10893,2,FALSE),"")))))</f>
        <v>MASSA ÚNICA, PARA RECEBIMENTO DE PINTURA, EM ARGAMASSA TRAÇO 1:2:8, PREPARO MECÂNICO COM BETONEIRA 400L, APLICADA MANUALMENTE EM FACES INTERNAS DE PAREDES, ESPESSURA DE 20MM, COM EXECUÇÃO DE TALISCAS. AF_06/2014</v>
      </c>
      <c r="E350" s="177" t="str">
        <f>IF(B350="","",IF(C350="DER-ES",VLOOKUP(B350,DER!$A$1:$E$10998,3,FALSE),IF(C350="SINAPI",VLOOKUP(B350,SINAPI!$A$1:$D$10979,3,FALSE),IF(C350="IOPES",VLOOKUP(B350,IOPES!$A$1:$D$10903,3,FALSE),IF(C350="COMP",VLOOKUP(B350,COMP!$A$1:$D$10893,3,FALSE))))))</f>
        <v>M2</v>
      </c>
      <c r="F350" s="242">
        <f>VLOOKUP(A350,'Memorial de Cálculo'!$A$9:$Q$11385,17,FALSE)</f>
        <v>215.04</v>
      </c>
      <c r="G350" s="243">
        <f t="shared" si="220"/>
        <v>30.06</v>
      </c>
      <c r="H350" s="243">
        <f t="shared" si="221"/>
        <v>6464.1</v>
      </c>
      <c r="I350" s="211"/>
      <c r="J350" s="245">
        <f>IF(B350="","",IF(C350="DER-ES",IF(OR(B350&lt;60000,B350&gt;60025),VLOOKUP(B350,DER!$A$1:$E$10998,4,FALSE),VLOOKUP(B350,DER!$A$1:$H$9998,6,FALSE)*N350+VLOOKUP(B350,DER!$A$1:$H$9998,7,FALSE)*O350)+VLOOKUP(B350,DER!$A$1:$H$9998,8,FALSE),IF(C350="SINAPI",VLOOKUP(B350,SINAPI!$A$1:$E$10979,4,FALSE),IF(C350="IOPES",VLOOKUP(B350,IOPES!$A$1:$D$10903,4,FALSE),IF(C350="COMP",VLOOKUP(B350,COMP!$A$1:$D$10893,4,FALSE))))))</f>
        <v>23.65</v>
      </c>
      <c r="K350" s="246">
        <f>IF(B350="","",IF(C350="DER-ES",IF(OR(B350&lt;60000,B350&gt;60025),DER!$D$2/100,0),IF(C350="SINAPI",SINAPI!$C$2/100,IF(C350="IOPES",IOPES!$A$2/100,IF(C350="COMP",COMP!$C$2/100,"Preencher BDI!")))))</f>
        <v>0</v>
      </c>
      <c r="L350" s="247">
        <f t="shared" si="206"/>
        <v>23.65</v>
      </c>
      <c r="N350" s="268"/>
      <c r="O350" s="268"/>
      <c r="P350" s="269"/>
      <c r="Q350" s="270"/>
    </row>
    <row r="351" spans="1:17" s="219" customFormat="1" ht="25.5" x14ac:dyDescent="0.2">
      <c r="A351" s="240" t="s">
        <v>3832</v>
      </c>
      <c r="B351" s="251">
        <v>88489</v>
      </c>
      <c r="C351" s="177" t="s">
        <v>2886</v>
      </c>
      <c r="D351" s="216" t="str">
        <f>IF(B351="","",IF(C351="DER-ES",IF(OR(B351&lt;60000,B351&gt;60025),VLOOKUP(B351,DER!$A$1:$E$10998,2,FALSE),VLOOKUP(B351,DER!$A$1:$E$10998,2,FALSE)&amp;" (DMT="&amp;VLOOKUP(B351,DER!$A$1:$E$10998,4,FALSE)&amp;") (XP="&amp;ROUND((N351),2)&amp;"km; XR="&amp;ROUND((O351),2)&amp;"km)"),IF(C351="SINAPI",VLOOKUP(B351,SINAPI!$A$3:$D$10979,2,FALSE),IF(C351="IOPES",VLOOKUP(B351,IOPES!$A$3:$D$10903,2,FALSE),IF(C351="COMP",VLOOKUP(B351,COMP!$A$3:$D$10893,2,FALSE),"")))))</f>
        <v>APLICAÇÃO MANUAL DE PINTURA COM TINTA LÁTEX ACRÍLICA EM PAREDES, DUAS DEMÃOS. AF_06/2014</v>
      </c>
      <c r="E351" s="177" t="str">
        <f>IF(B351="","",IF(C351="DER-ES",VLOOKUP(B351,DER!$A$1:$E$10998,3,FALSE),IF(C351="SINAPI",VLOOKUP(B351,SINAPI!$A$1:$D$10979,3,FALSE),IF(C351="IOPES",VLOOKUP(B351,IOPES!$A$1:$D$10903,3,FALSE),IF(C351="COMP",VLOOKUP(B351,COMP!$A$1:$D$10893,3,FALSE))))))</f>
        <v>M2</v>
      </c>
      <c r="F351" s="242">
        <f>VLOOKUP(A351,'Memorial de Cálculo'!$A$9:$Q$11385,17,FALSE)</f>
        <v>430.08</v>
      </c>
      <c r="G351" s="243">
        <f t="shared" si="220"/>
        <v>12.92</v>
      </c>
      <c r="H351" s="243">
        <f t="shared" si="221"/>
        <v>5556.63</v>
      </c>
      <c r="I351" s="211"/>
      <c r="J351" s="245">
        <f>IF(B351="","",IF(C351="DER-ES",IF(OR(B351&lt;60000,B351&gt;60025),VLOOKUP(B351,DER!$A$1:$E$10998,4,FALSE),VLOOKUP(B351,DER!$A$1:$H$9998,6,FALSE)*N351+VLOOKUP(B351,DER!$A$1:$H$9998,7,FALSE)*O351)+VLOOKUP(B351,DER!$A$1:$H$9998,8,FALSE),IF(C351="SINAPI",VLOOKUP(B351,SINAPI!$A$1:$E$10979,4,FALSE),IF(C351="IOPES",VLOOKUP(B351,IOPES!$A$1:$D$10903,4,FALSE),IF(C351="COMP",VLOOKUP(B351,COMP!$A$1:$D$10893,4,FALSE))))))</f>
        <v>10.16</v>
      </c>
      <c r="K351" s="246">
        <f>IF(B351="","",IF(C351="DER-ES",IF(OR(B351&lt;60000,B351&gt;60025),DER!$D$2/100,0),IF(C351="SINAPI",SINAPI!$C$2/100,IF(C351="IOPES",IOPES!$A$2/100,IF(C351="COMP",COMP!$C$2/100,"Preencher BDI!")))))</f>
        <v>0</v>
      </c>
      <c r="L351" s="247">
        <f t="shared" si="206"/>
        <v>10.16</v>
      </c>
      <c r="N351" s="268"/>
      <c r="O351" s="268"/>
      <c r="P351" s="269"/>
      <c r="Q351" s="270"/>
    </row>
    <row r="352" spans="1:17" s="219" customFormat="1" ht="51" x14ac:dyDescent="0.2">
      <c r="A352" s="240" t="s">
        <v>3833</v>
      </c>
      <c r="B352" s="241" t="s">
        <v>9879</v>
      </c>
      <c r="C352" s="177" t="s">
        <v>2886</v>
      </c>
      <c r="D352" s="216" t="str">
        <f>IF(B352="","",IF(C352="DER-ES",IF(OR(B352&lt;60000,B352&gt;60025),VLOOKUP(B352,DER!$A$1:$E$10998,2,FALSE),VLOOKUP(B352,DER!$A$1:$E$10998,2,FALSE)&amp;" (DMT="&amp;VLOOKUP(B352,DER!$A$1:$E$10998,4,FALSE)&amp;") (XP="&amp;ROUND((N352),2)&amp;"km; XR="&amp;ROUND((O352),2)&amp;"km)"),IF(C352="SINAPI",VLOOKUP(B352,SINAPI!$A$3:$D$10979,2,FALSE),IF(C352="IOPES",VLOOKUP(B352,IOPES!$A$3:$D$10903,2,FALSE),IF(C352="COMP",VLOOKUP(B352,COMP!$A$3:$D$10893,2,FALSE),"")))))</f>
        <v>ALAMBRADO PARA QUADRA POLIESPORTIVA, ESTRUTURADO POR TUBOS DE ACO GALVANIZADO, COM COSTURA, DIN 2440, DIAMETRO 2", COM TELA DE ARAME GALVANIZADO, FIO 14 BWG E MALHA QUADRADA 5X5CM</v>
      </c>
      <c r="E352" s="177" t="str">
        <f>IF(B352="","",IF(C352="DER-ES",VLOOKUP(B352,DER!$A$1:$E$10998,3,FALSE),IF(C352="SINAPI",VLOOKUP(B352,SINAPI!$A$1:$D$10979,3,FALSE),IF(C352="IOPES",VLOOKUP(B352,IOPES!$A$1:$D$10903,3,FALSE),IF(C352="COMP",VLOOKUP(B352,COMP!$A$1:$D$10893,3,FALSE))))))</f>
        <v>M2</v>
      </c>
      <c r="F352" s="242">
        <f>VLOOKUP(A352,'Memorial de Cálculo'!$A$9:$Q$11385,17,FALSE)</f>
        <v>53.76</v>
      </c>
      <c r="G352" s="243">
        <f t="shared" si="220"/>
        <v>138.78</v>
      </c>
      <c r="H352" s="243">
        <f t="shared" si="221"/>
        <v>7460.81</v>
      </c>
      <c r="I352" s="211"/>
      <c r="J352" s="245">
        <f>IF(B352="","",IF(C352="DER-ES",IF(OR(B352&lt;60000,B352&gt;60025),VLOOKUP(B352,DER!$A$1:$E$10998,4,FALSE),VLOOKUP(B352,DER!$A$1:$H$9998,6,FALSE)*N352+VLOOKUP(B352,DER!$A$1:$H$9998,7,FALSE)*O352)+VLOOKUP(B352,DER!$A$1:$H$9998,8,FALSE),IF(C352="SINAPI",VLOOKUP(B352,SINAPI!$A$1:$E$10979,4,FALSE),IF(C352="IOPES",VLOOKUP(B352,IOPES!$A$1:$D$10903,4,FALSE),IF(C352="COMP",VLOOKUP(B352,COMP!$A$1:$D$10893,4,FALSE))))))</f>
        <v>109.17</v>
      </c>
      <c r="K352" s="246">
        <f>IF(B352="","",IF(C352="DER-ES",IF(OR(B352&lt;60000,B352&gt;60025),DER!$D$2/100,0),IF(C352="SINAPI",SINAPI!$C$2/100,IF(C352="IOPES",IOPES!$A$2/100,IF(C352="COMP",COMP!$C$2/100,"Preencher BDI!")))))</f>
        <v>0</v>
      </c>
      <c r="L352" s="247">
        <f t="shared" si="206"/>
        <v>109.17</v>
      </c>
      <c r="N352" s="268"/>
      <c r="O352" s="268"/>
      <c r="P352" s="269"/>
      <c r="Q352" s="270"/>
    </row>
    <row r="353" spans="1:17" s="219" customFormat="1" ht="25.5" x14ac:dyDescent="0.2">
      <c r="A353" s="240" t="s">
        <v>3834</v>
      </c>
      <c r="B353" s="241" t="s">
        <v>3197</v>
      </c>
      <c r="C353" s="177" t="s">
        <v>2924</v>
      </c>
      <c r="D353" s="216" t="str">
        <f>IF(B353="","",IF(C353="DER-ES",IF(OR(B353&lt;60000,B353&gt;60025),VLOOKUP(B353,DER!$A$1:$E$10998,2,FALSE),VLOOKUP(B353,DER!$A$1:$E$10998,2,FALSE)&amp;" (DMT="&amp;VLOOKUP(B353,DER!$A$1:$E$10998,4,FALSE)&amp;") (XP="&amp;ROUND((N353),2)&amp;"km; XR="&amp;ROUND((O353),2)&amp;"km)"),IF(C353="SINAPI",VLOOKUP(B353,SINAPI!$A$3:$D$10979,2,FALSE),IF(C353="IOPES",VLOOKUP(B353,IOPES!$A$3:$D$10903,2,FALSE),IF(C353="COMP",VLOOKUP(B353,COMP!$A$3:$D$10893,2,FALSE),"")))))</f>
        <v>Fornecimento e instalação Chapim (peitoril) em granito cinza andorinha, espessura 2 cm, largura 20cm</v>
      </c>
      <c r="E353" s="177" t="str">
        <f>IF(B353="","",IF(C353="DER-ES",VLOOKUP(B353,DER!$A$1:$E$10998,3,FALSE),IF(C353="SINAPI",VLOOKUP(B353,SINAPI!$A$1:$D$10979,3,FALSE),IF(C353="IOPES",VLOOKUP(B353,IOPES!$A$1:$D$10903,3,FALSE),IF(C353="COMP",VLOOKUP(B353,COMP!$A$1:$D$10893,3,FALSE))))))</f>
        <v>m</v>
      </c>
      <c r="F353" s="242">
        <f>VLOOKUP(A353,'Memorial de Cálculo'!$A$9:$Q$11385,17,FALSE)</f>
        <v>89.6</v>
      </c>
      <c r="G353" s="243">
        <f t="shared" si="220"/>
        <v>99.9</v>
      </c>
      <c r="H353" s="243">
        <f t="shared" si="221"/>
        <v>8951.0400000000009</v>
      </c>
      <c r="I353" s="244"/>
      <c r="J353" s="245">
        <f>IF(B353="","",IF(C353="DER-ES",IF(OR(B353&lt;60000,B353&gt;60025),VLOOKUP(B353,DER!$A$1:$E$10998,4,FALSE),VLOOKUP(B353,DER!$A$1:$H$9998,6,FALSE)*N353+VLOOKUP(B353,DER!$A$1:$H$9998,7,FALSE)*O353)+VLOOKUP(B353,DER!$A$1:$H$9998,8,FALSE),IF(C353="SINAPI",VLOOKUP(B353,SINAPI!$A$1:$E$10979,4,FALSE),IF(C353="IOPES",VLOOKUP(B353,IOPES!$A$1:$D$10903,4,FALSE),IF(C353="COMP",VLOOKUP(B353,COMP!$A$1:$D$10893,4,FALSE))))))</f>
        <v>99.9</v>
      </c>
      <c r="K353" s="246">
        <f>IF(B353="","",IF(C353="DER-ES",IF(OR(B353&lt;60000,B353&gt;60025),DER!$D$2/100,0),IF(C353="SINAPI",SINAPI!$C$2/100,IF(C353="IOPES",IOPES!$A$2/100,IF(C353="COMP",COMP!$C$2/100,"Preencher BDI!")))))</f>
        <v>0.2712</v>
      </c>
      <c r="L353" s="247">
        <f t="shared" si="206"/>
        <v>78.587161736941482</v>
      </c>
      <c r="M353" s="248"/>
      <c r="N353" s="268"/>
      <c r="O353" s="268"/>
      <c r="P353" s="269"/>
      <c r="Q353" s="270"/>
    </row>
    <row r="354" spans="1:17" s="219" customFormat="1" ht="25.5" x14ac:dyDescent="0.2">
      <c r="A354" s="240" t="s">
        <v>3835</v>
      </c>
      <c r="B354" s="241" t="s">
        <v>3691</v>
      </c>
      <c r="C354" s="177" t="s">
        <v>2924</v>
      </c>
      <c r="D354" s="216" t="str">
        <f>IF(B354="","",IF(C354="DER-ES",IF(OR(B354&lt;60000,B354&gt;60025),VLOOKUP(B354,DER!$A$1:$E$10998,2,FALSE),VLOOKUP(B354,DER!$A$1:$E$10998,2,FALSE)&amp;" (DMT="&amp;VLOOKUP(B354,DER!$A$1:$E$10998,4,FALSE)&amp;") (XP="&amp;ROUND((N354),2)&amp;"km; XR="&amp;ROUND((O354),2)&amp;"km)"),IF(C354="SINAPI",VLOOKUP(B354,SINAPI!$A$3:$D$10979,2,FALSE),IF(C354="IOPES",VLOOKUP(B354,IOPES!$A$3:$D$10903,2,FALSE),IF(C354="COMP",VLOOKUP(B354,COMP!$A$3:$D$10893,2,FALSE),"")))))</f>
        <v>Portão de abrir em tela em arame galvanizado 12 malha 2" revestido em PVC e tubo de aço galvanizado, conforme detalhes de Projeto</v>
      </c>
      <c r="E354" s="177" t="str">
        <f>IF(B354="","",IF(C354="DER-ES",VLOOKUP(B354,DER!$A$1:$E$10998,3,FALSE),IF(C354="SINAPI",VLOOKUP(B354,SINAPI!$A$1:$D$10979,3,FALSE),IF(C354="IOPES",VLOOKUP(B354,IOPES!$A$1:$D$10903,3,FALSE),IF(C354="COMP",VLOOKUP(B354,COMP!$A$1:$D$10893,3,FALSE))))))</f>
        <v>m²</v>
      </c>
      <c r="F354" s="242">
        <f>VLOOKUP(A354,'Memorial de Cálculo'!$A$9:$Q$11385,17,FALSE)</f>
        <v>3.84</v>
      </c>
      <c r="G354" s="243">
        <f t="shared" si="220"/>
        <v>553.26</v>
      </c>
      <c r="H354" s="243">
        <f t="shared" si="221"/>
        <v>2124.5100000000002</v>
      </c>
      <c r="I354" s="244"/>
      <c r="J354" s="245">
        <f>IF(B354="","",IF(C354="DER-ES",IF(OR(B354&lt;60000,B354&gt;60025),VLOOKUP(B354,DER!$A$1:$E$10998,4,FALSE),VLOOKUP(B354,DER!$A$1:$H$9998,6,FALSE)*N354+VLOOKUP(B354,DER!$A$1:$H$9998,7,FALSE)*O354)+VLOOKUP(B354,DER!$A$1:$H$9998,8,FALSE),IF(C354="SINAPI",VLOOKUP(B354,SINAPI!$A$1:$E$10979,4,FALSE),IF(C354="IOPES",VLOOKUP(B354,IOPES!$A$1:$D$10903,4,FALSE),IF(C354="COMP",VLOOKUP(B354,COMP!$A$1:$D$10893,4,FALSE))))))</f>
        <v>553.26</v>
      </c>
      <c r="K354" s="246">
        <f>IF(B354="","",IF(C354="DER-ES",IF(OR(B354&lt;60000,B354&gt;60025),DER!$D$2/100,0),IF(C354="SINAPI",SINAPI!$C$2/100,IF(C354="IOPES",IOPES!$A$2/100,IF(C354="COMP",COMP!$C$2/100,"Preencher BDI!")))))</f>
        <v>0.2712</v>
      </c>
      <c r="L354" s="247">
        <f t="shared" si="206"/>
        <v>435.22655758338578</v>
      </c>
      <c r="M354" s="248"/>
      <c r="N354" s="268"/>
      <c r="O354" s="268"/>
      <c r="P354" s="269"/>
      <c r="Q354" s="270"/>
    </row>
    <row r="355" spans="1:17" s="219" customFormat="1" ht="25.5" x14ac:dyDescent="0.2">
      <c r="A355" s="240" t="s">
        <v>3836</v>
      </c>
      <c r="B355" s="241" t="s">
        <v>3201</v>
      </c>
      <c r="C355" s="177" t="s">
        <v>2924</v>
      </c>
      <c r="D355" s="216" t="str">
        <f>IF(B355="","",IF(C355="DER-ES",IF(OR(B355&lt;60000,B355&gt;60025),VLOOKUP(B355,DER!$A$1:$E$4998,2,FALSE),VLOOKUP(B355,DER!$A$1:$E$4998,2,FALSE)&amp;" (DMT="&amp;VLOOKUP(B355,DER!$A$1:$E$4998,4,FALSE)&amp;") (XP="&amp;ROUND((N355),2)&amp;"km; XR="&amp;ROUND((O355),2)&amp;"km)"),IF(C355="CESAN",VLOOKUP(B355,CESAN!$A$1:$D$5000,2,FALSE),IF(C355="IOPES",VLOOKUP(B355,IOPES!$A$1:$D$4903,2,FALSE),IF(C355="COMP",VLOOKUP(B355,COMP!$A$1:$D$4930,2,FALSE),"")))))</f>
        <v>Fornecimento e instalação de grama sintética fibrilada para utilização em playgrounds, na cor verde, com altura dos fios igual a 12 mm</v>
      </c>
      <c r="E355" s="177" t="str">
        <f>IF(B355="","",IF(C355="DER-ES",VLOOKUP(B355,DER!$A$1:$E$4998,3,FALSE),IF(C355="CESAN",VLOOKUP(B355,CESAN!$A$1:$E$5000,3,FALSE),IF(C355="IOPES",VLOOKUP(B355,IOPES!$A$1:$D$4903,3,FALSE),IF(C355="COMP",VLOOKUP(B355,COMP!$A$1:$D$4930,3,FALSE))))))</f>
        <v>m²</v>
      </c>
      <c r="F355" s="242">
        <f>VLOOKUP(A355,'Memorial de Cálculo'!$A$9:$Q$11385,17,FALSE)</f>
        <v>252.7</v>
      </c>
      <c r="G355" s="243">
        <f t="shared" si="220"/>
        <v>47.83</v>
      </c>
      <c r="H355" s="243">
        <f t="shared" si="221"/>
        <v>12086.64</v>
      </c>
      <c r="I355" s="244"/>
      <c r="J355" s="245">
        <f>IF(B355="","",IF(C355="DER-ES",IF(OR(B355&lt;60000,B355&gt;60025),VLOOKUP(B355,DER!$A$1:$E$10998,4,FALSE),VLOOKUP(B355,DER!$A$1:$H$9998,6,FALSE)*N355+VLOOKUP(B355,DER!$A$1:$H$9998,7,FALSE)*O355)+VLOOKUP(B355,DER!$A$1:$H$9998,8,FALSE),IF(C355="SINAPI",VLOOKUP(B355,SINAPI!$A$1:$E$10979,4,FALSE),IF(C355="IOPES",VLOOKUP(B355,IOPES!$A$1:$D$10903,4,FALSE),IF(C355="COMP",VLOOKUP(B355,COMP!$A$1:$D$10893,4,FALSE))))))</f>
        <v>47.83</v>
      </c>
      <c r="K355" s="246">
        <f>IF(B355="","",IF(C355="DER-ES",IF(OR(B355&lt;60000,B355&gt;60025),DER!$D$2/100,0),IF(C355="SINAPI",SINAPI!$C$2/100,IF(C355="IOPES",IOPES!$A$2/100,IF(C355="COMP",COMP!$C$2/100,"Preencher BDI!")))))</f>
        <v>0.2712</v>
      </c>
      <c r="L355" s="247">
        <f t="shared" si="206"/>
        <v>37.625865324103209</v>
      </c>
      <c r="N355" s="268"/>
      <c r="O355" s="268"/>
      <c r="P355" s="269"/>
      <c r="Q355" s="270"/>
    </row>
    <row r="356" spans="1:17" s="219" customFormat="1" ht="25.5" x14ac:dyDescent="0.2">
      <c r="A356" s="240" t="s">
        <v>3837</v>
      </c>
      <c r="B356" s="241" t="s">
        <v>3192</v>
      </c>
      <c r="C356" s="177" t="s">
        <v>2924</v>
      </c>
      <c r="D356" s="216" t="str">
        <f>IF(B356="","",IF(C356="DER-ES",IF(OR(B356&lt;60000,B356&gt;60025),VLOOKUP(B356,DER!$A$1:$E$4998,2,FALSE),VLOOKUP(B356,DER!$A$1:$E$4998,2,FALSE)&amp;" (DMT="&amp;VLOOKUP(B356,DER!$A$1:$E$4998,4,FALSE)&amp;") (XP="&amp;ROUND((N356),2)&amp;"km; XR="&amp;ROUND((O356),2)&amp;"km)"),IF(C356="CESAN",VLOOKUP(B356,CESAN!$A$1:$D$5000,2,FALSE),IF(C356="IOPES",VLOOKUP(B356,IOPES!$A$1:$D$4903,2,FALSE),IF(C356="COMP",VLOOKUP(B356,COMP!$A$1:$D$4930,2,FALSE),"")))))</f>
        <v>Fornecimento e instalação de balanço duplo em toras de eucalipto, conforme especificações de projeto</v>
      </c>
      <c r="E356" s="177" t="str">
        <f>IF(B356="","",IF(C356="DER-ES",VLOOKUP(B356,DER!$A$1:$E$4998,3,FALSE),IF(C356="CESAN",VLOOKUP(B356,CESAN!$A$1:$E$5000,3,FALSE),IF(C356="IOPES",VLOOKUP(B356,IOPES!$A$1:$D$4903,3,FALSE),IF(C356="COMP",VLOOKUP(B356,COMP!$A$1:$D$4930,3,FALSE))))))</f>
        <v>und</v>
      </c>
      <c r="F356" s="242">
        <f>VLOOKUP(A356,'Memorial de Cálculo'!$A$9:$Q$11385,17,FALSE)</f>
        <v>4</v>
      </c>
      <c r="G356" s="243">
        <f t="shared" si="220"/>
        <v>1639.85</v>
      </c>
      <c r="H356" s="243">
        <f t="shared" si="221"/>
        <v>6559.4</v>
      </c>
      <c r="I356" s="244"/>
      <c r="J356" s="245">
        <f>IF(B356="","",IF(C356="DER-ES",IF(OR(B356&lt;60000,B356&gt;60025),VLOOKUP(B356,DER!$A$1:$E$10998,4,FALSE),VLOOKUP(B356,DER!$A$1:$H$9998,6,FALSE)*N356+VLOOKUP(B356,DER!$A$1:$H$9998,7,FALSE)*O356)+VLOOKUP(B356,DER!$A$1:$H$9998,8,FALSE),IF(C356="SINAPI",VLOOKUP(B356,SINAPI!$A$1:$E$10979,4,FALSE),IF(C356="IOPES",VLOOKUP(B356,IOPES!$A$1:$D$10903,4,FALSE),IF(C356="COMP",VLOOKUP(B356,COMP!$A$1:$D$10893,4,FALSE))))))</f>
        <v>1639.85</v>
      </c>
      <c r="K356" s="246">
        <f>IF(B356="","",IF(C356="DER-ES",IF(OR(B356&lt;60000,B356&gt;60025),DER!$D$2/100,0),IF(C356="SINAPI",SINAPI!$C$2/100,IF(C356="IOPES",IOPES!$A$2/100,IF(C356="COMP",COMP!$C$2/100,"Preencher BDI!")))))</f>
        <v>0.2712</v>
      </c>
      <c r="L356" s="247">
        <f t="shared" ref="L356:L365" si="222">IF(J356="","",(J356/(1+K356)))</f>
        <v>1290.0015733165512</v>
      </c>
      <c r="N356" s="268"/>
      <c r="O356" s="268"/>
      <c r="P356" s="269"/>
      <c r="Q356" s="270"/>
    </row>
    <row r="357" spans="1:17" s="219" customFormat="1" ht="25.5" x14ac:dyDescent="0.2">
      <c r="A357" s="240" t="s">
        <v>3838</v>
      </c>
      <c r="B357" s="241" t="s">
        <v>3193</v>
      </c>
      <c r="C357" s="177" t="s">
        <v>2924</v>
      </c>
      <c r="D357" s="216" t="str">
        <f>IF(B357="","",IF(C357="DER-ES",IF(OR(B357&lt;60000,B357&gt;60025),VLOOKUP(B357,DER!$A$1:$E$4998,2,FALSE),VLOOKUP(B357,DER!$A$1:$E$4998,2,FALSE)&amp;" (DMT="&amp;VLOOKUP(B357,DER!$A$1:$E$4998,4,FALSE)&amp;") (XP="&amp;ROUND((N357),2)&amp;"km; XR="&amp;ROUND((O357),2)&amp;"km)"),IF(C357="CESAN",VLOOKUP(B357,CESAN!$A$1:$D$5000,2,FALSE),IF(C357="IOPES",VLOOKUP(B357,IOPES!$A$1:$D$4903,2,FALSE),IF(C357="COMP",VLOOKUP(B357,COMP!$A$1:$D$4930,2,FALSE),"")))))</f>
        <v>Fornecimento e instalação de gangorra dupla em toras de eucalipto, conforme especificações de projeto</v>
      </c>
      <c r="E357" s="177" t="str">
        <f>IF(B357="","",IF(C357="DER-ES",VLOOKUP(B357,DER!$A$1:$E$4998,3,FALSE),IF(C357="CESAN",VLOOKUP(B357,CESAN!$A$1:$E$5000,3,FALSE),IF(C357="IOPES",VLOOKUP(B357,IOPES!$A$1:$D$4903,3,FALSE),IF(C357="COMP",VLOOKUP(B357,COMP!$A$1:$D$4930,3,FALSE))))))</f>
        <v>und</v>
      </c>
      <c r="F357" s="242">
        <f>VLOOKUP(A357,'Memorial de Cálculo'!$A$9:$Q$11385,17,FALSE)</f>
        <v>2</v>
      </c>
      <c r="G357" s="243">
        <f t="shared" si="220"/>
        <v>1986.89</v>
      </c>
      <c r="H357" s="243">
        <f t="shared" si="221"/>
        <v>3973.78</v>
      </c>
      <c r="I357" s="244"/>
      <c r="J357" s="245">
        <f>IF(B357="","",IF(C357="DER-ES",IF(OR(B357&lt;60000,B357&gt;60025),VLOOKUP(B357,DER!$A$1:$E$10998,4,FALSE),VLOOKUP(B357,DER!$A$1:$H$9998,6,FALSE)*N357+VLOOKUP(B357,DER!$A$1:$H$9998,7,FALSE)*O357)+VLOOKUP(B357,DER!$A$1:$H$9998,8,FALSE),IF(C357="SINAPI",VLOOKUP(B357,SINAPI!$A$1:$E$10979,4,FALSE),IF(C357="IOPES",VLOOKUP(B357,IOPES!$A$1:$D$10903,4,FALSE),IF(C357="COMP",VLOOKUP(B357,COMP!$A$1:$D$10893,4,FALSE))))))</f>
        <v>1986.89</v>
      </c>
      <c r="K357" s="246">
        <f>IF(B357="","",IF(C357="DER-ES",IF(OR(B357&lt;60000,B357&gt;60025),DER!$D$2/100,0),IF(C357="SINAPI",SINAPI!$C$2/100,IF(C357="IOPES",IOPES!$A$2/100,IF(C357="COMP",COMP!$C$2/100,"Preencher BDI!")))))</f>
        <v>0.2712</v>
      </c>
      <c r="L357" s="247">
        <f t="shared" si="222"/>
        <v>1563.003461296413</v>
      </c>
      <c r="N357" s="268"/>
      <c r="O357" s="268"/>
      <c r="P357" s="269"/>
      <c r="Q357" s="270"/>
    </row>
    <row r="358" spans="1:17" s="219" customFormat="1" ht="25.5" x14ac:dyDescent="0.2">
      <c r="A358" s="240" t="s">
        <v>3839</v>
      </c>
      <c r="B358" s="241" t="s">
        <v>3194</v>
      </c>
      <c r="C358" s="177" t="s">
        <v>2924</v>
      </c>
      <c r="D358" s="216" t="str">
        <f>IF(B358="","",IF(C358="DER-ES",IF(OR(B358&lt;60000,B358&gt;60025),VLOOKUP(B358,DER!$A$1:$E$4998,2,FALSE),VLOOKUP(B358,DER!$A$1:$E$4998,2,FALSE)&amp;" (DMT="&amp;VLOOKUP(B358,DER!$A$1:$E$4998,4,FALSE)&amp;") (XP="&amp;ROUND((N358),2)&amp;"km; XR="&amp;ROUND((O358),2)&amp;"km)"),IF(C358="CESAN",VLOOKUP(B358,CESAN!$A$1:$D$5000,2,FALSE),IF(C358="IOPES",VLOOKUP(B358,IOPES!$A$1:$D$4903,2,FALSE),IF(C358="COMP",VLOOKUP(B358,COMP!$A$1:$D$4930,2,FALSE),"")))))</f>
        <v>Fornecimento e instalação de escorregador em toras de eucalipto, conforme especificações de projeto</v>
      </c>
      <c r="E358" s="177" t="str">
        <f>IF(B358="","",IF(C358="DER-ES",VLOOKUP(B358,DER!$A$1:$E$4998,3,FALSE),IF(C358="CESAN",VLOOKUP(B358,CESAN!$A$1:$E$5000,3,FALSE),IF(C358="IOPES",VLOOKUP(B358,IOPES!$A$1:$D$4903,3,FALSE),IF(C358="COMP",VLOOKUP(B358,COMP!$A$1:$D$4930,3,FALSE))))))</f>
        <v>und</v>
      </c>
      <c r="F358" s="242">
        <f>VLOOKUP(A358,'Memorial de Cálculo'!$A$9:$Q$11385,17,FALSE)</f>
        <v>4</v>
      </c>
      <c r="G358" s="243">
        <f t="shared" si="220"/>
        <v>1976.72</v>
      </c>
      <c r="H358" s="243">
        <f t="shared" si="221"/>
        <v>7906.88</v>
      </c>
      <c r="I358" s="244"/>
      <c r="J358" s="245">
        <f>IF(B358="","",IF(C358="DER-ES",IF(OR(B358&lt;60000,B358&gt;60025),VLOOKUP(B358,DER!$A$1:$E$10998,4,FALSE),VLOOKUP(B358,DER!$A$1:$H$9998,6,FALSE)*N358+VLOOKUP(B358,DER!$A$1:$H$9998,7,FALSE)*O358)+VLOOKUP(B358,DER!$A$1:$H$9998,8,FALSE),IF(C358="SINAPI",VLOOKUP(B358,SINAPI!$A$1:$E$10979,4,FALSE),IF(C358="IOPES",VLOOKUP(B358,IOPES!$A$1:$D$10903,4,FALSE),IF(C358="COMP",VLOOKUP(B358,COMP!$A$1:$D$10893,4,FALSE))))))</f>
        <v>1976.72</v>
      </c>
      <c r="K358" s="246">
        <f>IF(B358="","",IF(C358="DER-ES",IF(OR(B358&lt;60000,B358&gt;60025),DER!$D$2/100,0),IF(C358="SINAPI",SINAPI!$C$2/100,IF(C358="IOPES",IOPES!$A$2/100,IF(C358="COMP",COMP!$C$2/100,"Preencher BDI!")))))</f>
        <v>0.2712</v>
      </c>
      <c r="L358" s="247">
        <f t="shared" si="222"/>
        <v>1555.0031466331027</v>
      </c>
      <c r="N358" s="268"/>
      <c r="O358" s="268"/>
      <c r="P358" s="269"/>
      <c r="Q358" s="270"/>
    </row>
    <row r="359" spans="1:17" s="219" customFormat="1" x14ac:dyDescent="0.2">
      <c r="A359" s="251"/>
      <c r="B359" s="259"/>
      <c r="C359" s="260"/>
      <c r="D359" s="261" t="str">
        <f>"SUB-TOTAL - "&amp;LEFT(A358,5)</f>
        <v>SUB-TOTAL - 05.05</v>
      </c>
      <c r="E359" s="260"/>
      <c r="F359" s="262"/>
      <c r="G359" s="243"/>
      <c r="H359" s="263">
        <f>SUM(H347:H358)</f>
        <v>71086.810000000012</v>
      </c>
      <c r="I359" s="267"/>
      <c r="J359" s="245" t="str">
        <f>IF(B359="","",IF(C359="DER-ES",IF(OR(B359&lt;60000,B359&gt;60025),VLOOKUP(B359,DER!$A$1:$E$10998,4,FALSE),VLOOKUP(B359,DER!$A$1:$H$9998,6,FALSE)*N359+VLOOKUP(B359,DER!$A$1:$H$9998,7,FALSE)*O359)+VLOOKUP(B359,DER!$A$1:$H$9998,8,FALSE),IF(C359="SINAPI",VLOOKUP(B359,SINAPI!$A$1:$E$10979,4,FALSE),IF(C359="IOPES",VLOOKUP(B359,IOPES!$A$1:$D$10903,4,FALSE),IF(C359="COMP",VLOOKUP(B359,COMP!$A$1:$D$10893,4,FALSE))))))</f>
        <v/>
      </c>
      <c r="K359" s="246" t="str">
        <f>IF(B359="","",IF(C359="DER-ES",IF(OR(B359&lt;60000,B359&gt;60025),DER!$D$2/100,0),IF(C359="SINAPI",SINAPI!$C$2/100,IF(C359="IOPES",IOPES!$A$2/100,IF(C359="COMP",COMP!$C$2/100,"Preencher BDI!")))))</f>
        <v/>
      </c>
      <c r="L359" s="247" t="str">
        <f t="shared" si="222"/>
        <v/>
      </c>
      <c r="M359" s="248"/>
      <c r="N359" s="249"/>
      <c r="O359" s="249"/>
      <c r="P359" s="250"/>
      <c r="Q359" s="247"/>
    </row>
    <row r="360" spans="1:17" s="219" customFormat="1" x14ac:dyDescent="0.2">
      <c r="A360" s="240"/>
      <c r="B360" s="264"/>
      <c r="C360" s="265"/>
      <c r="D360" s="266"/>
      <c r="E360" s="177"/>
      <c r="F360" s="242"/>
      <c r="G360" s="243"/>
      <c r="H360" s="243"/>
      <c r="I360" s="267"/>
      <c r="J360" s="245" t="str">
        <f>IF(B360="","",IF(C360="DER-ES",IF(OR(B360&lt;60000,B360&gt;60025),VLOOKUP(B360,DER!$A$1:$E$10998,4,FALSE),VLOOKUP(B360,DER!$A$1:$H$9998,6,FALSE)*N360+VLOOKUP(B360,DER!$A$1:$H$9998,7,FALSE)*O360)+VLOOKUP(B360,DER!$A$1:$H$9998,8,FALSE),IF(C360="SINAPI",VLOOKUP(B360,SINAPI!$A$1:$E$10979,4,FALSE),IF(C360="IOPES",VLOOKUP(B360,IOPES!$A$1:$D$10903,4,FALSE),IF(C360="COMP",VLOOKUP(B360,COMP!$A$1:$D$10893,4,FALSE))))))</f>
        <v/>
      </c>
      <c r="K360" s="246" t="str">
        <f>IF(B360="","",IF(C360="DER-ES",IF(OR(B360&lt;60000,B360&gt;60025),DER!$D$2/100,0),IF(C360="SINAPI",SINAPI!$C$2/100,IF(C360="IOPES",IOPES!$A$2/100,IF(C360="COMP",COMP!$C$2/100,"Preencher BDI!")))))</f>
        <v/>
      </c>
      <c r="L360" s="247" t="str">
        <f t="shared" si="222"/>
        <v/>
      </c>
      <c r="M360" s="248"/>
      <c r="N360" s="249"/>
      <c r="O360" s="249"/>
      <c r="P360" s="250"/>
      <c r="Q360" s="247"/>
    </row>
    <row r="361" spans="1:17" s="219" customFormat="1" x14ac:dyDescent="0.2">
      <c r="A361" s="287" t="s">
        <v>3827</v>
      </c>
      <c r="B361" s="287"/>
      <c r="C361" s="288"/>
      <c r="D361" s="289" t="s">
        <v>2484</v>
      </c>
      <c r="E361" s="288"/>
      <c r="F361" s="290"/>
      <c r="G361" s="291"/>
      <c r="H361" s="291"/>
      <c r="I361" s="267"/>
      <c r="J361" s="245" t="str">
        <f>IF(B361="","",IF(C361="DER-ES",IF(OR(B361&lt;60000,B361&gt;60025),VLOOKUP(B361,DER!$A$1:$E$10998,4,FALSE),VLOOKUP(B361,DER!$A$1:$H$9998,6,FALSE)*N361+VLOOKUP(B361,DER!$A$1:$H$9998,7,FALSE)*O361)+VLOOKUP(B361,DER!$A$1:$H$9998,8,FALSE),IF(C361="SINAPI",VLOOKUP(B361,SINAPI!$A$1:$E$10979,4,FALSE),IF(C361="IOPES",VLOOKUP(B361,IOPES!$A$1:$D$10903,4,FALSE),IF(C361="COMP",VLOOKUP(B361,COMP!$A$1:$D$10893,4,FALSE))))))</f>
        <v/>
      </c>
      <c r="K361" s="246" t="str">
        <f>IF(B361="","",IF(C361="DER-ES",IF(OR(B361&lt;60000,B361&gt;60025),DER!$D$2/100,0),IF(C361="SINAPI",SINAPI!$C$2/100,IF(C361="IOPES",IOPES!$A$2/100,IF(C361="COMP",COMP!$C$2/100,"Preencher BDI!")))))</f>
        <v/>
      </c>
      <c r="L361" s="247" t="str">
        <f t="shared" si="222"/>
        <v/>
      </c>
      <c r="M361" s="258"/>
      <c r="N361" s="249"/>
      <c r="O361" s="249"/>
      <c r="P361" s="250"/>
      <c r="Q361" s="247"/>
    </row>
    <row r="362" spans="1:17" s="219" customFormat="1" x14ac:dyDescent="0.2">
      <c r="A362" s="385" t="s">
        <v>3840</v>
      </c>
      <c r="B362" s="385"/>
      <c r="C362" s="386"/>
      <c r="D362" s="387" t="s">
        <v>3670</v>
      </c>
      <c r="E362" s="386"/>
      <c r="F362" s="388"/>
      <c r="G362" s="389"/>
      <c r="H362" s="390"/>
      <c r="I362" s="267"/>
      <c r="J362" s="245" t="str">
        <f>IF(B362="","",IF(C362="DER-ES",IF(OR(B362&lt;60000,B362&gt;60025),VLOOKUP(B362,DER!$A$1:$E$10998,4,FALSE),VLOOKUP(B362,DER!$A$1:$H$9998,6,FALSE)*N362+VLOOKUP(B362,DER!$A$1:$H$9998,7,FALSE)*O362)+VLOOKUP(B362,DER!$A$1:$H$9998,8,FALSE),IF(C362="SINAPI",VLOOKUP(B362,SINAPI!$A$1:$E$10979,4,FALSE),IF(C362="IOPES",VLOOKUP(B362,IOPES!$A$1:$D$10903,4,FALSE),IF(C362="COMP",VLOOKUP(B362,COMP!$A$1:$D$10893,4,FALSE))))))</f>
        <v/>
      </c>
      <c r="K362" s="246" t="str">
        <f>IF(B362="","",IF(C362="DER-ES",IF(OR(B362&lt;60000,B362&gt;60025),DER!$D$2/100,0),IF(C362="SINAPI",SINAPI!$C$2/100,IF(C362="IOPES",IOPES!$A$2/100,IF(C362="COMP",COMP!$C$2/100,"Preencher BDI!")))))</f>
        <v/>
      </c>
      <c r="L362" s="247" t="str">
        <f t="shared" si="222"/>
        <v/>
      </c>
      <c r="M362" s="258"/>
      <c r="N362" s="249"/>
      <c r="O362" s="249"/>
      <c r="P362" s="250"/>
      <c r="Q362" s="247"/>
    </row>
    <row r="363" spans="1:17" s="219" customFormat="1" ht="38.25" x14ac:dyDescent="0.2">
      <c r="A363" s="240" t="s">
        <v>18158</v>
      </c>
      <c r="B363" s="177">
        <v>91935</v>
      </c>
      <c r="C363" s="177" t="s">
        <v>2886</v>
      </c>
      <c r="D363" s="216" t="str">
        <f>IF(B363="","",IF(C363="DER-ES",IF(OR(B363&lt;60000,B363&gt;60025),VLOOKUP(B363,DER!$A$1:$E$10998,2,FALSE),VLOOKUP(B363,DER!$A$1:$E$10998,2,FALSE)&amp;" (DMT="&amp;VLOOKUP(B363,DER!$A$1:$E$10998,4,FALSE)&amp;") (XP="&amp;ROUND((N363),2)&amp;"km; XR="&amp;ROUND((O363),2)&amp;"km)"),IF(C363="SINAPI",VLOOKUP(B363,SINAPI!$A$3:$D$10979,2,FALSE),IF(C363="IOPES",VLOOKUP(B363,IOPES!$A$3:$D$10903,2,FALSE),IF(C363="COMP",VLOOKUP(B363,COMP!$A$3:$D$10893,2,FALSE),"")))))</f>
        <v>CABO DE COBRE FLEXÍVEL ISOLADO, 16 MM², ANTI-CHAMA 0,6/1,0 KV, PARA CIRCUITOS TERMINAIS - FORNECIMENTO E INSTALAÇÃO. AF_12/2015</v>
      </c>
      <c r="E363" s="177" t="str">
        <f>IF(B363="","",IF(C363="DER-ES",VLOOKUP(B363,DER!$A$1:$E$10998,3,FALSE),IF(C363="SINAPI",VLOOKUP(B363,SINAPI!$A$1:$D$10979,3,FALSE),IF(C363="IOPES",VLOOKUP(B363,IOPES!$A$1:$D$10903,3,FALSE),IF(C363="COMP",VLOOKUP(B363,COMP!$A$1:$D$10893,3,FALSE))))))</f>
        <v>M</v>
      </c>
      <c r="F363" s="242">
        <f>VLOOKUP(A363,'Memorial de Cálculo'!$A$9:$Q$11385,17,FALSE)</f>
        <v>275</v>
      </c>
      <c r="G363" s="243">
        <f t="shared" ref="G363:G365" si="223">ROUND(L363*(1+F$5),2)</f>
        <v>15.95</v>
      </c>
      <c r="H363" s="243">
        <f t="shared" ref="H363:H365" si="224">+TRUNC(F363*G363,2)</f>
        <v>4386.25</v>
      </c>
      <c r="I363" s="244"/>
      <c r="J363" s="245">
        <f>IF(B363="","",IF(C363="DER-ES",IF(OR(B363&lt;60000,B363&gt;60025),VLOOKUP(B363,DER!$A$1:$E$10998,4,FALSE),VLOOKUP(B363,DER!$A$1:$H$9998,6,FALSE)*N363+VLOOKUP(B363,DER!$A$1:$H$9998,7,FALSE)*O363)+VLOOKUP(B363,DER!$A$1:$H$9998,8,FALSE),IF(C363="SINAPI",VLOOKUP(B363,SINAPI!$A$1:$E$10979,4,FALSE),IF(C363="IOPES",VLOOKUP(B363,IOPES!$A$1:$D$10903,4,FALSE),IF(C363="COMP",VLOOKUP(B363,COMP!$A$1:$D$10893,4,FALSE))))))</f>
        <v>12.55</v>
      </c>
      <c r="K363" s="246">
        <f>IF(B363="","",IF(C363="DER-ES",IF(OR(B363&lt;60000,B363&gt;60025),DER!$D$2/100,0),IF(C363="SINAPI",SINAPI!$C$2/100,IF(C363="IOPES",IOPES!$A$2/100,IF(C363="COMP",COMP!$C$2/100,"Preencher BDI!")))))</f>
        <v>0</v>
      </c>
      <c r="L363" s="247">
        <f t="shared" si="222"/>
        <v>12.55</v>
      </c>
      <c r="N363" s="249"/>
      <c r="O363" s="249"/>
      <c r="P363" s="250"/>
      <c r="Q363" s="247"/>
    </row>
    <row r="364" spans="1:17" s="219" customFormat="1" ht="38.25" x14ac:dyDescent="0.2">
      <c r="A364" s="240" t="s">
        <v>18159</v>
      </c>
      <c r="B364" s="177">
        <v>91933</v>
      </c>
      <c r="C364" s="177" t="s">
        <v>2886</v>
      </c>
      <c r="D364" s="216" t="str">
        <f>IF(B364="","",IF(C364="DER-ES",IF(OR(B364&lt;60000,B364&gt;60025),VLOOKUP(B364,DER!$A$1:$E$10998,2,FALSE),VLOOKUP(B364,DER!$A$1:$E$10998,2,FALSE)&amp;" (DMT="&amp;VLOOKUP(B364,DER!$A$1:$E$10998,4,FALSE)&amp;") (XP="&amp;ROUND((N364),2)&amp;"km; XR="&amp;ROUND((O364),2)&amp;"km)"),IF(C364="SINAPI",VLOOKUP(B364,SINAPI!$A$3:$D$10979,2,FALSE),IF(C364="IOPES",VLOOKUP(B364,IOPES!$A$3:$D$10903,2,FALSE),IF(C364="COMP",VLOOKUP(B364,COMP!$A$3:$D$10893,2,FALSE),"")))))</f>
        <v>CABO DE COBRE FLEXÍVEL ISOLADO, 10 MM², ANTI-CHAMA 0,6/1,0 KV, PARA CIRCUITOS TERMINAIS - FORNECIMENTO E INSTALAÇÃO. AF_12/2015</v>
      </c>
      <c r="E364" s="177" t="str">
        <f>IF(B364="","",IF(C364="DER-ES",VLOOKUP(B364,DER!$A$1:$E$10998,3,FALSE),IF(C364="SINAPI",VLOOKUP(B364,SINAPI!$A$1:$D$10979,3,FALSE),IF(C364="IOPES",VLOOKUP(B364,IOPES!$A$1:$D$10903,3,FALSE),IF(C364="COMP",VLOOKUP(B364,COMP!$A$1:$D$10893,3,FALSE))))))</f>
        <v>M</v>
      </c>
      <c r="F364" s="242">
        <f>VLOOKUP(A364,'Memorial de Cálculo'!$A$9:$Q$11385,17,FALSE)</f>
        <v>54.6</v>
      </c>
      <c r="G364" s="243">
        <f t="shared" si="223"/>
        <v>10.5</v>
      </c>
      <c r="H364" s="243">
        <f t="shared" si="224"/>
        <v>573.29999999999995</v>
      </c>
      <c r="I364" s="244"/>
      <c r="J364" s="245">
        <f>IF(B364="","",IF(C364="DER-ES",IF(OR(B364&lt;60000,B364&gt;60025),VLOOKUP(B364,DER!$A$1:$E$10998,4,FALSE),VLOOKUP(B364,DER!$A$1:$H$9998,6,FALSE)*N364+VLOOKUP(B364,DER!$A$1:$H$9998,7,FALSE)*O364)+VLOOKUP(B364,DER!$A$1:$H$9998,8,FALSE),IF(C364="SINAPI",VLOOKUP(B364,SINAPI!$A$1:$E$10979,4,FALSE),IF(C364="IOPES",VLOOKUP(B364,IOPES!$A$1:$D$10903,4,FALSE),IF(C364="COMP",VLOOKUP(B364,COMP!$A$1:$D$10893,4,FALSE))))))</f>
        <v>8.26</v>
      </c>
      <c r="K364" s="246">
        <f>IF(B364="","",IF(C364="DER-ES",IF(OR(B364&lt;60000,B364&gt;60025),DER!$D$2/100,0),IF(C364="SINAPI",SINAPI!$C$2/100,IF(C364="IOPES",IOPES!$A$2/100,IF(C364="COMP",COMP!$C$2/100,"Preencher BDI!")))))</f>
        <v>0</v>
      </c>
      <c r="L364" s="247">
        <f t="shared" si="222"/>
        <v>8.26</v>
      </c>
      <c r="N364" s="249"/>
      <c r="O364" s="249"/>
      <c r="P364" s="250"/>
      <c r="Q364" s="247"/>
    </row>
    <row r="365" spans="1:17" s="219" customFormat="1" ht="38.25" x14ac:dyDescent="0.2">
      <c r="A365" s="240" t="s">
        <v>18160</v>
      </c>
      <c r="B365" s="177">
        <v>91929</v>
      </c>
      <c r="C365" s="177" t="s">
        <v>2886</v>
      </c>
      <c r="D365" s="216" t="str">
        <f>IF(B365="","",IF(C365="DER-ES",IF(OR(B365&lt;60000,B365&gt;60025),VLOOKUP(B365,DER!$A$1:$E$10998,2,FALSE),VLOOKUP(B365,DER!$A$1:$E$10998,2,FALSE)&amp;" (DMT="&amp;VLOOKUP(B365,DER!$A$1:$E$10998,4,FALSE)&amp;") (XP="&amp;ROUND((N365),2)&amp;"km; XR="&amp;ROUND((O365),2)&amp;"km)"),IF(C365="SINAPI",VLOOKUP(B365,SINAPI!$A$3:$D$10979,2,FALSE),IF(C365="IOPES",VLOOKUP(B365,IOPES!$A$3:$D$10903,2,FALSE),IF(C365="COMP",VLOOKUP(B365,COMP!$A$3:$D$10893,2,FALSE),"")))))</f>
        <v>CABO DE COBRE FLEXÍVEL ISOLADO, 4 MM², ANTI-CHAMA 0,6/1,0 KV, PARA CIRCUITOS TERMINAIS - FORNECIMENTO E INSTALAÇÃO. AF_12/2015</v>
      </c>
      <c r="E365" s="177" t="str">
        <f>IF(B365="","",IF(C365="DER-ES",VLOOKUP(B365,DER!$A$1:$E$10998,3,FALSE),IF(C365="SINAPI",VLOOKUP(B365,SINAPI!$A$1:$D$10979,3,FALSE),IF(C365="IOPES",VLOOKUP(B365,IOPES!$A$1:$D$10903,3,FALSE),IF(C365="COMP",VLOOKUP(B365,COMP!$A$1:$D$10893,3,FALSE))))))</f>
        <v>M</v>
      </c>
      <c r="F365" s="242">
        <f>VLOOKUP(A365,'Memorial de Cálculo'!$A$9:$Q$11385,17,FALSE)</f>
        <v>1633.8</v>
      </c>
      <c r="G365" s="243">
        <f t="shared" si="223"/>
        <v>5.0199999999999996</v>
      </c>
      <c r="H365" s="243">
        <f t="shared" si="224"/>
        <v>8201.67</v>
      </c>
      <c r="I365" s="244"/>
      <c r="J365" s="245">
        <f>IF(B365="","",IF(C365="DER-ES",IF(OR(B365&lt;60000,B365&gt;60025),VLOOKUP(B365,DER!$A$1:$E$10998,4,FALSE),VLOOKUP(B365,DER!$A$1:$H$9998,6,FALSE)*N365+VLOOKUP(B365,DER!$A$1:$H$9998,7,FALSE)*O365)+VLOOKUP(B365,DER!$A$1:$H$9998,8,FALSE),IF(C365="SINAPI",VLOOKUP(B365,SINAPI!$A$1:$E$10979,4,FALSE),IF(C365="IOPES",VLOOKUP(B365,IOPES!$A$1:$D$10903,4,FALSE),IF(C365="COMP",VLOOKUP(B365,COMP!$A$1:$D$10893,4,FALSE))))))</f>
        <v>3.95</v>
      </c>
      <c r="K365" s="246">
        <f>IF(B365="","",IF(C365="DER-ES",IF(OR(B365&lt;60000,B365&gt;60025),DER!$D$2/100,0),IF(C365="SINAPI",SINAPI!$C$2/100,IF(C365="IOPES",IOPES!$A$2/100,IF(C365="COMP",COMP!$C$2/100,"Preencher BDI!")))))</f>
        <v>0</v>
      </c>
      <c r="L365" s="247">
        <f t="shared" si="222"/>
        <v>3.95</v>
      </c>
      <c r="N365" s="249"/>
      <c r="O365" s="249"/>
      <c r="P365" s="250"/>
      <c r="Q365" s="247"/>
    </row>
    <row r="366" spans="1:17" s="219" customFormat="1" x14ac:dyDescent="0.2">
      <c r="A366" s="240"/>
      <c r="B366" s="177"/>
      <c r="C366" s="177"/>
      <c r="D366" s="216"/>
      <c r="E366" s="177"/>
      <c r="F366" s="242"/>
      <c r="G366" s="243"/>
      <c r="H366" s="243"/>
      <c r="I366" s="211"/>
      <c r="J366" s="245" t="str">
        <f>IF(B366="","",IF(C366="DER-ES",IF(OR(B366&lt;60000,B366&gt;60025),VLOOKUP(B366,DER!$A$1:$E$10998,4,FALSE),VLOOKUP(B366,DER!$A$1:$H$9998,6,FALSE)*N366+VLOOKUP(B366,DER!$A$1:$H$9998,7,FALSE)*O366)+VLOOKUP(B366,DER!$A$1:$H$9998,8,FALSE),IF(C366="SINAPI",VLOOKUP(B366,SINAPI!$A$1:$E$10979,4,FALSE),IF(C366="IOPES",VLOOKUP(B366,IOPES!$A$1:$D$10903,4,FALSE),IF(C366="COMP",VLOOKUP(B366,COMP!$A$1:$D$10893,4,FALSE))))))</f>
        <v/>
      </c>
      <c r="K366" s="246" t="str">
        <f>IF(B366="","",IF(C366="DER-ES",IF(OR(B366&lt;60000,B366&gt;60025),DER!$D$2/100,0),IF(C366="SINAPI",SINAPI!$C$2/100,IF(C366="IOPES",IOPES!$A$2/100,IF(C366="COMP",COMP!$C$2/100,"Preencher BDI!")))))</f>
        <v/>
      </c>
      <c r="L366" s="247"/>
      <c r="N366" s="249"/>
      <c r="O366" s="249"/>
      <c r="P366" s="250"/>
      <c r="Q366" s="247"/>
    </row>
    <row r="367" spans="1:17" s="219" customFormat="1" x14ac:dyDescent="0.2">
      <c r="A367" s="385" t="s">
        <v>3841</v>
      </c>
      <c r="B367" s="385"/>
      <c r="C367" s="386"/>
      <c r="D367" s="387" t="s">
        <v>3186</v>
      </c>
      <c r="E367" s="386"/>
      <c r="F367" s="391"/>
      <c r="G367" s="389"/>
      <c r="H367" s="389"/>
      <c r="I367" s="267"/>
      <c r="J367" s="245" t="str">
        <f>IF(B367="","",IF(C367="DER-ES",IF(OR(B367&lt;60000,B367&gt;60025),VLOOKUP(B367,DER!$A$1:$E$10998,4,FALSE),VLOOKUP(B367,DER!$A$1:$H$9998,6,FALSE)*N367+VLOOKUP(B367,DER!$A$1:$H$9998,7,FALSE)*O367)+VLOOKUP(B367,DER!$A$1:$H$9998,8,FALSE),IF(C367="SINAPI",VLOOKUP(B367,SINAPI!$A$1:$E$10979,4,FALSE),IF(C367="IOPES",VLOOKUP(B367,IOPES!$A$1:$D$10903,4,FALSE),IF(C367="COMP",VLOOKUP(B367,COMP!$A$1:$D$10893,4,FALSE))))))</f>
        <v/>
      </c>
      <c r="K367" s="246" t="str">
        <f>IF(B367="","",IF(C367="DER-ES",IF(OR(B367&lt;60000,B367&gt;60025),DER!$D$2/100,0),IF(C367="SINAPI",SINAPI!$C$2/100,IF(C367="IOPES",IOPES!$A$2/100,IF(C367="COMP",COMP!$C$2/100,"Preencher BDI!")))))</f>
        <v/>
      </c>
      <c r="L367" s="247" t="str">
        <f t="shared" ref="L367:L380" si="225">IF(J367="","",(J367/(1+K367)))</f>
        <v/>
      </c>
      <c r="M367" s="258"/>
      <c r="N367" s="249"/>
      <c r="O367" s="249"/>
      <c r="P367" s="250"/>
      <c r="Q367" s="247"/>
    </row>
    <row r="368" spans="1:17" s="219" customFormat="1" x14ac:dyDescent="0.2">
      <c r="A368" s="240" t="s">
        <v>18161</v>
      </c>
      <c r="B368" s="241" t="s">
        <v>19179</v>
      </c>
      <c r="C368" s="177" t="s">
        <v>2924</v>
      </c>
      <c r="D368" s="216" t="str">
        <f>IF(B368="","",IF(C368="DER-ES",IF(OR(B368&lt;60000,B368&gt;60025),VLOOKUP(B368,DER!$A$1:$E$10998,2,FALSE),VLOOKUP(B368,DER!$A$1:$E$10998,2,FALSE)&amp;" (DMT="&amp;VLOOKUP(B368,DER!$A$1:$E$10998,4,FALSE)&amp;") (XP="&amp;ROUND((N368),2)&amp;"km; XR="&amp;ROUND((O368),2)&amp;"km)"),IF(C368="SINAPI",VLOOKUP(B368,SINAPI!$A$3:$D$10979,2,FALSE),IF(C368="IOPES",VLOOKUP(B368,IOPES!$A$3:$D$10903,2,FALSE),IF(C368="COMP",VLOOKUP(B368,COMP!$A$3:$D$10893,2,FALSE),"")))))</f>
        <v>Poste de iluminação urbana com luminária tipo chapeú chinês</v>
      </c>
      <c r="E368" s="177" t="str">
        <f>IF(B368="","",IF(C368="DER-ES",VLOOKUP(B368,DER!$A$1:$E$10998,3,FALSE),IF(C368="SINAPI",VLOOKUP(B368,SINAPI!$A$1:$D$10979,3,FALSE),IF(C368="IOPES",VLOOKUP(B368,IOPES!$A$1:$D$10903,3,FALSE),IF(C368="COMP",VLOOKUP(B368,COMP!$A$1:$D$10893,3,FALSE))))))</f>
        <v>und</v>
      </c>
      <c r="F368" s="242">
        <f>VLOOKUP(A368,'Memorial de Cálculo'!$A$9:$Q$11385,17,FALSE)</f>
        <v>37</v>
      </c>
      <c r="G368" s="243">
        <f t="shared" ref="G368" si="226">ROUND(L368*(1+F$5),2)</f>
        <v>1595.31</v>
      </c>
      <c r="H368" s="243">
        <f t="shared" ref="H368" si="227">+TRUNC(F368*G368,2)</f>
        <v>59026.47</v>
      </c>
      <c r="I368" s="267"/>
      <c r="J368" s="245">
        <f>IF(B368="","",IF(C368="DER-ES",IF(OR(B368&lt;60000,B368&gt;60025),VLOOKUP(B368,DER!$A$1:$E$10998,4,FALSE),VLOOKUP(B368,DER!$A$1:$H$9998,6,FALSE)*N368+VLOOKUP(B368,DER!$A$1:$H$9998,7,FALSE)*O368)+VLOOKUP(B368,DER!$A$1:$H$9998,8,FALSE),IF(C368="SINAPI",VLOOKUP(B368,SINAPI!$A$1:$E$10979,4,FALSE),IF(C368="IOPES",VLOOKUP(B368,IOPES!$A$1:$D$10903,4,FALSE),IF(C368="COMP",VLOOKUP(B368,COMP!$A$1:$D$10893,4,FALSE))))))</f>
        <v>1595.31</v>
      </c>
      <c r="K368" s="246">
        <f>IF(B368="","",IF(C368="DER-ES",IF(OR(B368&lt;60000,B368&gt;60025),DER!$D$2/100,0),IF(C368="SINAPI",SINAPI!$C$2/100,IF(C368="IOPES",IOPES!$A$2/100,IF(C368="COMP",COMP!$C$2/100,"Preencher BDI!")))))</f>
        <v>0.2712</v>
      </c>
      <c r="L368" s="247">
        <f t="shared" si="225"/>
        <v>1254.9638137193203</v>
      </c>
      <c r="N368" s="249"/>
      <c r="O368" s="249"/>
      <c r="P368" s="250"/>
      <c r="Q368" s="247"/>
    </row>
    <row r="369" spans="1:17" s="219" customFormat="1" x14ac:dyDescent="0.2">
      <c r="A369" s="240"/>
      <c r="B369" s="177"/>
      <c r="C369" s="177"/>
      <c r="D369" s="216" t="str">
        <f>IF(B369="","",IF(C369="DER-ES",IF(OR(B369&lt;60000,B369&gt;60025),VLOOKUP(B369,DER!$A$1:$E$10998,2,FALSE),VLOOKUP(B369,DER!$A$1:$E$10998,2,FALSE)&amp;" (DMT="&amp;VLOOKUP(B369,DER!$A$1:$E$10998,4,FALSE)&amp;") (XP="&amp;ROUND((N369),2)&amp;"km; XR="&amp;ROUND((O369),2)&amp;"km)"),IF(C369="SINAPI",VLOOKUP(B369,SINAPI!$A$3:$D$10979,2,FALSE),IF(C369="IOPES",VLOOKUP(B369,IOPES!$A$3:$D$10903,2,FALSE),IF(C369="COMP",VLOOKUP(B369,COMP!$A$3:$D$10893,2,FALSE),"")))))</f>
        <v/>
      </c>
      <c r="E369" s="177" t="str">
        <f>IF(B369="","",IF(C369="DER-ES",VLOOKUP(B369,DER!$A$1:$E$10998,3,FALSE),IF(C369="SINAPI",VLOOKUP(B369,SINAPI!$A$1:$D$10979,3,FALSE),IF(C369="IOPES",VLOOKUP(B369,IOPES!$A$1:$D$10903,3,FALSE),IF(C369="COMP",VLOOKUP(B369,COMP!$A$1:$D$10893,3,FALSE))))))</f>
        <v/>
      </c>
      <c r="F369" s="242"/>
      <c r="G369" s="243"/>
      <c r="H369" s="243"/>
      <c r="I369" s="267"/>
      <c r="J369" s="245" t="str">
        <f>IF(B369="","",IF(C369="DER-ES",IF(OR(B369&lt;60000,B369&gt;60025),VLOOKUP(B369,DER!$A$1:$E$10998,4,FALSE),VLOOKUP(B369,DER!$A$1:$H$9998,6,FALSE)*N369+VLOOKUP(B369,DER!$A$1:$H$9998,7,FALSE)*O369)+VLOOKUP(B369,DER!$A$1:$H$9998,8,FALSE),IF(C369="SINAPI",VLOOKUP(B369,SINAPI!$A$1:$E$10979,4,FALSE),IF(C369="IOPES",VLOOKUP(B369,IOPES!$A$1:$D$10903,4,FALSE),IF(C369="COMP",VLOOKUP(B369,COMP!$A$1:$D$10893,4,FALSE))))))</f>
        <v/>
      </c>
      <c r="K369" s="246" t="str">
        <f>IF(B369="","",IF(C369="DER-ES",IF(OR(B369&lt;60000,B369&gt;60025),DER!$D$2/100,0),IF(C369="SINAPI",SINAPI!$C$2/100,IF(C369="IOPES",IOPES!$A$2/100,IF(C369="COMP",COMP!$C$2/100,"Preencher BDI!")))))</f>
        <v/>
      </c>
      <c r="L369" s="247" t="str">
        <f t="shared" si="225"/>
        <v/>
      </c>
      <c r="N369" s="249"/>
      <c r="O369" s="249"/>
      <c r="P369" s="250"/>
      <c r="Q369" s="247"/>
    </row>
    <row r="370" spans="1:17" s="219" customFormat="1" x14ac:dyDescent="0.2">
      <c r="A370" s="385" t="s">
        <v>3842</v>
      </c>
      <c r="B370" s="385"/>
      <c r="C370" s="386"/>
      <c r="D370" s="387" t="s">
        <v>2556</v>
      </c>
      <c r="E370" s="386"/>
      <c r="F370" s="388"/>
      <c r="G370" s="389"/>
      <c r="H370" s="390"/>
      <c r="I370" s="267"/>
      <c r="J370" s="245" t="str">
        <f>IF(B370="","",IF(C370="DER-ES",IF(OR(B370&lt;60000,B370&gt;60025),VLOOKUP(B370,DER!$A$1:$E$10998,4,FALSE),VLOOKUP(B370,DER!$A$1:$H$9998,6,FALSE)*N370+VLOOKUP(B370,DER!$A$1:$H$9998,7,FALSE)*O370)+VLOOKUP(B370,DER!$A$1:$H$9998,8,FALSE),IF(C370="SINAPI",VLOOKUP(B370,SINAPI!$A$1:$E$10979,4,FALSE),IF(C370="IOPES",VLOOKUP(B370,IOPES!$A$1:$D$10903,4,FALSE),IF(C370="COMP",VLOOKUP(B370,COMP!$A$1:$D$10893,4,FALSE))))))</f>
        <v/>
      </c>
      <c r="K370" s="246" t="str">
        <f>IF(B370="","",IF(C370="DER-ES",IF(OR(B370&lt;60000,B370&gt;60025),DER!$D$2/100,0),IF(C370="SINAPI",SINAPI!$C$2/100,IF(C370="IOPES",IOPES!$A$2/100,IF(C370="COMP",COMP!$C$2/100,"Preencher BDI!")))))</f>
        <v/>
      </c>
      <c r="L370" s="247" t="str">
        <f t="shared" si="225"/>
        <v/>
      </c>
      <c r="M370" s="258"/>
      <c r="N370" s="249"/>
      <c r="O370" s="249"/>
      <c r="P370" s="250"/>
      <c r="Q370" s="247"/>
    </row>
    <row r="371" spans="1:17" s="219" customFormat="1" x14ac:dyDescent="0.2">
      <c r="A371" s="240" t="s">
        <v>18162</v>
      </c>
      <c r="B371" s="251" t="s">
        <v>19225</v>
      </c>
      <c r="C371" s="177" t="s">
        <v>2924</v>
      </c>
      <c r="D371" s="216" t="str">
        <f>IF(B371="","",IF(C371="DER-ES",IF(OR(B371&lt;60000,B371&gt;60025),VLOOKUP(B371,DER!$A$1:$E$10998,2,FALSE),VLOOKUP(B371,DER!$A$1:$E$10998,2,FALSE)&amp;" (DMT="&amp;VLOOKUP(B371,DER!$A$1:$E$10998,4,FALSE)&amp;") (XP="&amp;ROUND((N371),2)&amp;"km; XR="&amp;ROUND((O371),2)&amp;"km)"),IF(C371="SINAPI",VLOOKUP(B371,SINAPI!$A$3:$D$10979,2,FALSE),IF(C371="IOPES",VLOOKUP(B371,IOPES!$A$3:$D$10903,2,FALSE),IF(C371="COMP",VLOOKUP(B371,COMP!$A$3:$D$10893,2,FALSE),"")))))</f>
        <v>ELETRODUTO DE PVC RIGIDO ROSCAVEL DE 1 1/4", SEM LUVA</v>
      </c>
      <c r="E371" s="177" t="str">
        <f>IF(B371="","",IF(C371="DER-ES",VLOOKUP(B371,DER!$A$1:$E$10998,3,FALSE),IF(C371="SINAPI",VLOOKUP(B371,SINAPI!$A$1:$D$10979,3,FALSE),IF(C371="IOPES",VLOOKUP(B371,IOPES!$A$1:$D$10903,3,FALSE),IF(C371="COMP",VLOOKUP(B371,COMP!$A$1:$D$10893,3,FALSE))))))</f>
        <v>m</v>
      </c>
      <c r="F371" s="242">
        <f>VLOOKUP(A371,'Memorial de Cálculo'!$A$9:$Q$11385,17,FALSE)</f>
        <v>417.2</v>
      </c>
      <c r="G371" s="243">
        <f t="shared" ref="G371:G380" si="228">ROUND(L371*(1+F$5),2)</f>
        <v>13.96</v>
      </c>
      <c r="H371" s="243">
        <f t="shared" ref="H371:H380" si="229">+TRUNC(F371*G371,2)</f>
        <v>5824.11</v>
      </c>
      <c r="I371" s="211"/>
      <c r="J371" s="245">
        <f>IF(B371="","",IF(C371="DER-ES",IF(OR(B371&lt;60000,B371&gt;60025),VLOOKUP(B371,DER!$A$1:$E$10998,4,FALSE),VLOOKUP(B371,DER!$A$1:$H$9998,6,FALSE)*N371+VLOOKUP(B371,DER!$A$1:$H$9998,7,FALSE)*O371)+VLOOKUP(B371,DER!$A$1:$H$9998,8,FALSE),IF(C371="SINAPI",VLOOKUP(B371,SINAPI!$A$1:$E$10979,4,FALSE),IF(C371="IOPES",VLOOKUP(B371,IOPES!$A$1:$D$10903,4,FALSE),IF(C371="COMP",VLOOKUP(B371,COMP!$A$1:$D$10893,4,FALSE))))))</f>
        <v>13.96</v>
      </c>
      <c r="K371" s="246">
        <f>IF(B371="","",IF(C371="DER-ES",IF(OR(B371&lt;60000,B371&gt;60025),DER!$D$2/100,0),IF(C371="SINAPI",SINAPI!$C$2/100,IF(C371="IOPES",IOPES!$A$2/100,IF(C371="COMP",COMP!$C$2/100,"Preencher BDI!")))))</f>
        <v>0.2712</v>
      </c>
      <c r="L371" s="247">
        <f t="shared" si="225"/>
        <v>10.981749528005036</v>
      </c>
      <c r="N371" s="249"/>
      <c r="O371" s="249"/>
      <c r="P371" s="250"/>
      <c r="Q371" s="247"/>
    </row>
    <row r="372" spans="1:17" s="219" customFormat="1" x14ac:dyDescent="0.2">
      <c r="A372" s="240" t="s">
        <v>18163</v>
      </c>
      <c r="B372" s="251">
        <v>151139</v>
      </c>
      <c r="C372" s="177" t="s">
        <v>3200</v>
      </c>
      <c r="D372" s="216" t="str">
        <f>IF(B372="","",IF(C372="DER-ES",IF(OR(B372&lt;60000,B372&gt;60025),VLOOKUP(B372,DER!$A$1:$E$10998,2,FALSE),VLOOKUP(B372,DER!$A$1:$E$10998,2,FALSE)&amp;" (DMT="&amp;VLOOKUP(B372,DER!$A$1:$E$10998,4,FALSE)&amp;") (XP="&amp;ROUND((N372),2)&amp;"km; XR="&amp;ROUND((O372),2)&amp;"km)"),IF(C372="SINAPI",VLOOKUP(B372,SINAPI!$A$3:$D$10979,2,FALSE),IF(C372="IOPES",VLOOKUP(B372,IOPES!$A$3:$D$10903,2,FALSE),IF(C372="COMP",VLOOKUP(B372,COMP!$A$3:$D$10893,2,FALSE),"")))))</f>
        <v>Eletroduto PEAD, cor preta, diam. 2", marca ref. Kanaflex ou equivalente</v>
      </c>
      <c r="E372" s="177" t="str">
        <f>IF(B372="","",IF(C372="DER-ES",VLOOKUP(B372,DER!$A$1:$E$10998,3,FALSE),IF(C372="SINAPI",VLOOKUP(B372,SINAPI!$A$1:$D$10979,3,FALSE),IF(C372="IOPES",VLOOKUP(B372,IOPES!$A$1:$D$10903,3,FALSE),IF(C372="COMP",VLOOKUP(B372,COMP!$A$1:$D$10893,3,FALSE))))))</f>
        <v>m</v>
      </c>
      <c r="F372" s="242">
        <f>VLOOKUP(A372,'Memorial de Cálculo'!$A$9:$Q$11385,17,FALSE)</f>
        <v>36.200000000000003</v>
      </c>
      <c r="G372" s="243">
        <f t="shared" si="228"/>
        <v>21.69</v>
      </c>
      <c r="H372" s="243">
        <f t="shared" si="229"/>
        <v>785.17</v>
      </c>
      <c r="I372" s="211"/>
      <c r="J372" s="245">
        <f>IF(B372="","",IF(C372="DER-ES",IF(OR(B372&lt;60000,B372&gt;60025),VLOOKUP(B372,DER!$A$1:$E$10998,4,FALSE),VLOOKUP(B372,DER!$A$1:$H$9998,6,FALSE)*N372+VLOOKUP(B372,DER!$A$1:$H$9998,7,FALSE)*O372)+VLOOKUP(B372,DER!$A$1:$H$9998,8,FALSE),IF(C372="SINAPI",VLOOKUP(B372,SINAPI!$A$1:$E$10979,4,FALSE),IF(C372="IOPES",VLOOKUP(B372,IOPES!$A$1:$D$10903,4,FALSE),IF(C372="COMP",VLOOKUP(B372,COMP!$A$1:$D$10893,4,FALSE))))))</f>
        <v>22.33</v>
      </c>
      <c r="K372" s="246">
        <f>IF(B372="","",IF(C372="DER-ES",IF(OR(B372&lt;60000,B372&gt;60025),DER!$D$2/100,0),IF(C372="SINAPI",SINAPI!$C$2/100,IF(C372="IOPES",IOPES!$A$2/100,IF(C372="COMP",COMP!$C$2/100,"Preencher BDI!")))))</f>
        <v>0.309</v>
      </c>
      <c r="L372" s="247">
        <f t="shared" si="225"/>
        <v>17.058823529411764</v>
      </c>
      <c r="N372" s="249"/>
      <c r="O372" s="249"/>
      <c r="P372" s="250"/>
      <c r="Q372" s="247"/>
    </row>
    <row r="373" spans="1:17" s="219" customFormat="1" ht="38.25" x14ac:dyDescent="0.2">
      <c r="A373" s="240" t="s">
        <v>18164</v>
      </c>
      <c r="B373" s="251">
        <v>150701</v>
      </c>
      <c r="C373" s="177" t="s">
        <v>3200</v>
      </c>
      <c r="D373" s="216" t="str">
        <f>IF(B373="","",IF(C373="DER-ES",IF(OR(B373&lt;60000,B373&gt;60025),VLOOKUP(B373,DER!$A$1:$E$10998,2,FALSE),VLOOKUP(B373,DER!$A$1:$E$10998,2,FALSE)&amp;" (DMT="&amp;VLOOKUP(B373,DER!$A$1:$E$10998,4,FALSE)&amp;") (XP="&amp;ROUND((N373),2)&amp;"km; XR="&amp;ROUND((O373),2)&amp;"km)"),IF(C373="SINAPI",VLOOKUP(B373,SINAPI!$A$3:$D$10979,2,FALSE),IF(C373="IOPES",VLOOKUP(B373,IOPES!$A$3:$D$10903,2,FALSE),IF(C373="COMP",VLOOKUP(B373,COMP!$A$3:$D$10893,2,FALSE),"")))))</f>
        <v>Envelopamento de concreto simples com consumo mínimo de cimento de 250kg/m3, inclusive escavação para profundidade mínima do eletroduto de 50 cm, de 25 x 25 cm, para 1 eletroduto</v>
      </c>
      <c r="E373" s="177" t="str">
        <f>IF(B373="","",IF(C373="DER-ES",VLOOKUP(B373,DER!$A$1:$E$10998,3,FALSE),IF(C373="SINAPI",VLOOKUP(B373,SINAPI!$A$1:$D$10979,3,FALSE),IF(C373="IOPES",VLOOKUP(B373,IOPES!$A$1:$D$10903,3,FALSE),IF(C373="COMP",VLOOKUP(B373,COMP!$A$1:$D$10893,3,FALSE))))))</f>
        <v>m</v>
      </c>
      <c r="F373" s="242">
        <f>VLOOKUP(A373,'Memorial de Cálculo'!$A$9:$Q$11385,17,FALSE)</f>
        <v>25</v>
      </c>
      <c r="G373" s="243">
        <f t="shared" si="228"/>
        <v>43.78</v>
      </c>
      <c r="H373" s="243">
        <f t="shared" si="229"/>
        <v>1094.5</v>
      </c>
      <c r="I373" s="211"/>
      <c r="J373" s="245">
        <f>IF(B373="","",IF(C373="DER-ES",IF(OR(B373&lt;60000,B373&gt;60025),VLOOKUP(B373,DER!$A$1:$E$10998,4,FALSE),VLOOKUP(B373,DER!$A$1:$H$9998,6,FALSE)*N373+VLOOKUP(B373,DER!$A$1:$H$9998,7,FALSE)*O373)+VLOOKUP(B373,DER!$A$1:$H$9998,8,FALSE),IF(C373="SINAPI",VLOOKUP(B373,SINAPI!$A$1:$E$10979,4,FALSE),IF(C373="IOPES",VLOOKUP(B373,IOPES!$A$1:$D$10903,4,FALSE),IF(C373="COMP",VLOOKUP(B373,COMP!$A$1:$D$10893,4,FALSE))))))</f>
        <v>45.08</v>
      </c>
      <c r="K373" s="246">
        <f>IF(B373="","",IF(C373="DER-ES",IF(OR(B373&lt;60000,B373&gt;60025),DER!$D$2/100,0),IF(C373="SINAPI",SINAPI!$C$2/100,IF(C373="IOPES",IOPES!$A$2/100,IF(C373="COMP",COMP!$C$2/100,"Preencher BDI!")))))</f>
        <v>0.309</v>
      </c>
      <c r="L373" s="247">
        <f t="shared" si="225"/>
        <v>34.438502673796791</v>
      </c>
      <c r="N373" s="249"/>
      <c r="O373" s="249"/>
      <c r="P373" s="250"/>
      <c r="Q373" s="247"/>
    </row>
    <row r="374" spans="1:17" s="219" customFormat="1" ht="38.25" x14ac:dyDescent="0.2">
      <c r="A374" s="240" t="s">
        <v>18165</v>
      </c>
      <c r="B374" s="177">
        <v>95751</v>
      </c>
      <c r="C374" s="177" t="s">
        <v>2886</v>
      </c>
      <c r="D374" s="216" t="str">
        <f>IF(B374="","",IF(C374="DER-ES",IF(OR(B374&lt;60000,B374&gt;60025),VLOOKUP(B374,DER!$A$1:$E$10998,2,FALSE),VLOOKUP(B374,DER!$A$1:$E$10998,2,FALSE)&amp;" (DMT="&amp;VLOOKUP(B374,DER!$A$1:$E$10998,4,FALSE)&amp;") (XP="&amp;ROUND((N374),2)&amp;"km; XR="&amp;ROUND((O374),2)&amp;"km)"),IF(C374="SINAPI",VLOOKUP(B374,SINAPI!$A$3:$D$10979,2,FALSE),IF(C374="IOPES",VLOOKUP(B374,IOPES!$A$3:$D$10903,2,FALSE),IF(C374="COMP",VLOOKUP(B374,COMP!$A$3:$D$10893,2,FALSE),"")))))</f>
        <v>ELETRODUTO DE AÇO GALVANIZADO, CLASSE SEMI PESADO, DN 32 MM (1 1/4), APARENTE, INSTALADO EM PAREDE - FORNECIMENTO E INSTALAÇÃO. AF_11/2016_P</v>
      </c>
      <c r="E374" s="177" t="str">
        <f>IF(B374="","",IF(C374="DER-ES",VLOOKUP(B374,DER!$A$1:$E$10998,3,FALSE),IF(C374="SINAPI",VLOOKUP(B374,SINAPI!$A$1:$D$10979,3,FALSE),IF(C374="IOPES",VLOOKUP(B374,IOPES!$A$1:$D$10903,3,FALSE),IF(C374="COMP",VLOOKUP(B374,COMP!$A$1:$D$10893,3,FALSE))))))</f>
        <v>M</v>
      </c>
      <c r="F374" s="242">
        <f>VLOOKUP(A374,'Memorial de Cálculo'!$A$9:$Q$11385,17,FALSE)</f>
        <v>16</v>
      </c>
      <c r="G374" s="243">
        <f t="shared" si="228"/>
        <v>54.86</v>
      </c>
      <c r="H374" s="243">
        <f t="shared" si="229"/>
        <v>877.76</v>
      </c>
      <c r="I374" s="267"/>
      <c r="J374" s="245">
        <f>IF(B374="","",IF(C374="DER-ES",IF(OR(B374&lt;60000,B374&gt;60025),VLOOKUP(B374,DER!$A$1:$E$10998,4,FALSE),VLOOKUP(B374,DER!$A$1:$H$9998,6,FALSE)*N374+VLOOKUP(B374,DER!$A$1:$H$9998,7,FALSE)*O374)+VLOOKUP(B374,DER!$A$1:$H$9998,8,FALSE),IF(C374="SINAPI",VLOOKUP(B374,SINAPI!$A$1:$E$10979,4,FALSE),IF(C374="IOPES",VLOOKUP(B374,IOPES!$A$1:$D$10903,4,FALSE),IF(C374="COMP",VLOOKUP(B374,COMP!$A$1:$D$10893,4,FALSE))))))</f>
        <v>43.16</v>
      </c>
      <c r="K374" s="246">
        <f>IF(B374="","",IF(C374="DER-ES",IF(OR(B374&lt;60000,B374&gt;60025),DER!$D$2/100,0),IF(C374="SINAPI",SINAPI!$C$2/100,IF(C374="IOPES",IOPES!$A$2/100,IF(C374="COMP",COMP!$C$2/100,"Preencher BDI!")))))</f>
        <v>0</v>
      </c>
      <c r="L374" s="247">
        <f t="shared" si="225"/>
        <v>43.16</v>
      </c>
      <c r="N374" s="249"/>
      <c r="O374" s="249"/>
      <c r="P374" s="250"/>
      <c r="Q374" s="247"/>
    </row>
    <row r="375" spans="1:17" s="219" customFormat="1" x14ac:dyDescent="0.2">
      <c r="A375" s="240" t="s">
        <v>18166</v>
      </c>
      <c r="B375" s="177" t="s">
        <v>3672</v>
      </c>
      <c r="C375" s="177" t="s">
        <v>2924</v>
      </c>
      <c r="D375" s="216" t="str">
        <f>IF(B375="","",IF(C375="DER-ES",IF(OR(B375&lt;60000,B375&gt;60025),VLOOKUP(B375,DER!$A$1:$E$10998,2,FALSE),VLOOKUP(B375,DER!$A$1:$E$10998,2,FALSE)&amp;" (DMT="&amp;VLOOKUP(B375,DER!$A$1:$E$10998,4,FALSE)&amp;") (XP="&amp;ROUND((N375),2)&amp;"km; XR="&amp;ROUND((O375),2)&amp;"km)"),IF(C375="SINAPI",VLOOKUP(B375,SINAPI!$A$3:$D$10979,2,FALSE),IF(C375="IOPES",VLOOKUP(B375,IOPES!$A$3:$D$10903,2,FALSE),IF(C375="COMP",VLOOKUP(B375,COMP!$A$3:$D$10893,2,FALSE),"")))))</f>
        <v>Cinta FG de 200mm p/ fixação de caixa de medição. (fornecimento e instalação)</v>
      </c>
      <c r="E375" s="177" t="str">
        <f>IF(B375="","",IF(C375="DER-ES",VLOOKUP(B375,DER!$A$1:$E$10998,3,FALSE),IF(C375="SINAPI",VLOOKUP(B375,SINAPI!$A$1:$D$10979,3,FALSE),IF(C375="IOPES",VLOOKUP(B375,IOPES!$A$1:$D$10903,3,FALSE),IF(C375="COMP",VLOOKUP(B375,COMP!$A$1:$D$10893,3,FALSE))))))</f>
        <v>und</v>
      </c>
      <c r="F375" s="242">
        <f>VLOOKUP(A375,'Memorial de Cálculo'!$A$9:$Q$11385,17,FALSE)</f>
        <v>16</v>
      </c>
      <c r="G375" s="243">
        <f t="shared" si="228"/>
        <v>40.659999999999997</v>
      </c>
      <c r="H375" s="243">
        <f t="shared" si="229"/>
        <v>650.55999999999995</v>
      </c>
      <c r="I375" s="267"/>
      <c r="J375" s="245">
        <f>IF(B375="","",IF(C375="DER-ES",IF(OR(B375&lt;60000,B375&gt;60025),VLOOKUP(B375,DER!$A$1:$E$10998,4,FALSE),VLOOKUP(B375,DER!$A$1:$H$9998,6,FALSE)*N375+VLOOKUP(B375,DER!$A$1:$H$9998,7,FALSE)*O375)+VLOOKUP(B375,DER!$A$1:$H$9998,8,FALSE),IF(C375="SINAPI",VLOOKUP(B375,SINAPI!$A$1:$E$10979,4,FALSE),IF(C375="IOPES",VLOOKUP(B375,IOPES!$A$1:$D$10903,4,FALSE),IF(C375="COMP",VLOOKUP(B375,COMP!$A$1:$D$10893,4,FALSE))))))</f>
        <v>40.659999999999997</v>
      </c>
      <c r="K375" s="246">
        <f>IF(B375="","",IF(C375="DER-ES",IF(OR(B375&lt;60000,B375&gt;60025),DER!$D$2/100,0),IF(C375="SINAPI",SINAPI!$C$2/100,IF(C375="IOPES",IOPES!$A$2/100,IF(C375="COMP",COMP!$C$2/100,"Preencher BDI!")))))</f>
        <v>0.2712</v>
      </c>
      <c r="L375" s="247">
        <f t="shared" si="225"/>
        <v>31.985525487728133</v>
      </c>
      <c r="N375" s="249"/>
      <c r="O375" s="249"/>
      <c r="P375" s="250"/>
      <c r="Q375" s="247"/>
    </row>
    <row r="376" spans="1:17" s="219" customFormat="1" x14ac:dyDescent="0.2">
      <c r="A376" s="240" t="s">
        <v>18167</v>
      </c>
      <c r="B376" s="177" t="s">
        <v>3673</v>
      </c>
      <c r="C376" s="177" t="s">
        <v>2924</v>
      </c>
      <c r="D376" s="216" t="str">
        <f>IF(B376="","",IF(C376="DER-ES",IF(OR(B376&lt;60000,B376&gt;60025),VLOOKUP(B376,DER!$A$1:$E$10998,2,FALSE),VLOOKUP(B376,DER!$A$1:$E$10998,2,FALSE)&amp;" (DMT="&amp;VLOOKUP(B376,DER!$A$1:$E$10998,4,FALSE)&amp;") (XP="&amp;ROUND((N376),2)&amp;"km; XR="&amp;ROUND((O376),2)&amp;"km)"),IF(C376="SINAPI",VLOOKUP(B376,SINAPI!$A$3:$D$10979,2,FALSE),IF(C376="IOPES",VLOOKUP(B376,IOPES!$A$3:$D$10903,2,FALSE),IF(C376="COMP",VLOOKUP(B376,COMP!$A$3:$D$10893,2,FALSE),"")))))</f>
        <v>Curva 90º de ferro galvanizado eletrolítico 1 1/2" para eletroduto</v>
      </c>
      <c r="E376" s="177" t="str">
        <f>IF(B376="","",IF(C376="DER-ES",VLOOKUP(B376,DER!$A$1:$E$10998,3,FALSE),IF(C376="SINAPI",VLOOKUP(B376,SINAPI!$A$1:$D$10979,3,FALSE),IF(C376="IOPES",VLOOKUP(B376,IOPES!$A$1:$D$10903,3,FALSE),IF(C376="COMP",VLOOKUP(B376,COMP!$A$1:$D$10893,3,FALSE))))))</f>
        <v>und</v>
      </c>
      <c r="F376" s="242">
        <f>VLOOKUP(A376,'Memorial de Cálculo'!$A$9:$Q$11385,17,FALSE)</f>
        <v>6</v>
      </c>
      <c r="G376" s="243">
        <f t="shared" si="228"/>
        <v>30.11</v>
      </c>
      <c r="H376" s="243">
        <f t="shared" si="229"/>
        <v>180.66</v>
      </c>
      <c r="I376" s="267"/>
      <c r="J376" s="245">
        <f>IF(B376="","",IF(C376="DER-ES",IF(OR(B376&lt;60000,B376&gt;60025),VLOOKUP(B376,DER!$A$1:$E$10998,4,FALSE),VLOOKUP(B376,DER!$A$1:$H$9998,6,FALSE)*N376+VLOOKUP(B376,DER!$A$1:$H$9998,7,FALSE)*O376)+VLOOKUP(B376,DER!$A$1:$H$9998,8,FALSE),IF(C376="SINAPI",VLOOKUP(B376,SINAPI!$A$1:$E$10979,4,FALSE),IF(C376="IOPES",VLOOKUP(B376,IOPES!$A$1:$D$10903,4,FALSE),IF(C376="COMP",VLOOKUP(B376,COMP!$A$1:$D$10893,4,FALSE))))))</f>
        <v>30.11</v>
      </c>
      <c r="K376" s="246">
        <f>IF(B376="","",IF(C376="DER-ES",IF(OR(B376&lt;60000,B376&gt;60025),DER!$D$2/100,0),IF(C376="SINAPI",SINAPI!$C$2/100,IF(C376="IOPES",IOPES!$A$2/100,IF(C376="COMP",COMP!$C$2/100,"Preencher BDI!")))))</f>
        <v>0.2712</v>
      </c>
      <c r="L376" s="247">
        <f t="shared" si="225"/>
        <v>23.686280679672752</v>
      </c>
      <c r="N376" s="249"/>
      <c r="O376" s="249"/>
      <c r="P376" s="250"/>
      <c r="Q376" s="247"/>
    </row>
    <row r="377" spans="1:17" s="219" customFormat="1" x14ac:dyDescent="0.2">
      <c r="A377" s="240" t="s">
        <v>18168</v>
      </c>
      <c r="B377" s="251">
        <v>151510</v>
      </c>
      <c r="C377" s="177" t="s">
        <v>3200</v>
      </c>
      <c r="D377" s="216" t="str">
        <f>IF(B377="","",IF(C377="DER-ES",IF(OR(B377&lt;60000,B377&gt;60025),VLOOKUP(B377,DER!$A$1:$E$10998,2,FALSE),VLOOKUP(B377,DER!$A$1:$E$10998,2,FALSE)&amp;" (DMT="&amp;VLOOKUP(B377,DER!$A$1:$E$10998,4,FALSE)&amp;") (XP="&amp;ROUND((N377),2)&amp;"km; XR="&amp;ROUND((O377),2)&amp;"km)"),IF(C377="SINAPI",VLOOKUP(B377,SINAPI!$A$3:$D$10979,2,FALSE),IF(C377="IOPES",VLOOKUP(B377,IOPES!$A$3:$D$10903,2,FALSE),IF(C377="COMP",VLOOKUP(B377,COMP!$A$3:$D$10893,2,FALSE),"")))))</f>
        <v>Bucha e arruela de alumínio fundido diâmetro 40mm (1 1/2")</v>
      </c>
      <c r="E377" s="177" t="str">
        <f>IF(B377="","",IF(C377="DER-ES",VLOOKUP(B377,DER!$A$1:$E$10998,3,FALSE),IF(C377="SINAPI",VLOOKUP(B377,SINAPI!$A$1:$D$10979,3,FALSE),IF(C377="IOPES",VLOOKUP(B377,IOPES!$A$1:$D$10903,3,FALSE),IF(C377="COMP",VLOOKUP(B377,COMP!$A$1:$D$10893,3,FALSE))))))</f>
        <v>und</v>
      </c>
      <c r="F377" s="242">
        <f>VLOOKUP(A377,'Memorial de Cálculo'!$A$9:$Q$11385,17,FALSE)</f>
        <v>6</v>
      </c>
      <c r="G377" s="243">
        <f t="shared" si="228"/>
        <v>4.3499999999999996</v>
      </c>
      <c r="H377" s="243">
        <f t="shared" si="229"/>
        <v>26.1</v>
      </c>
      <c r="I377" s="211"/>
      <c r="J377" s="245">
        <f>IF(B377="","",IF(C377="DER-ES",IF(OR(B377&lt;60000,B377&gt;60025),VLOOKUP(B377,DER!$A$1:$E$10998,4,FALSE),VLOOKUP(B377,DER!$A$1:$H$9998,6,FALSE)*N377+VLOOKUP(B377,DER!$A$1:$H$9998,7,FALSE)*O377)+VLOOKUP(B377,DER!$A$1:$H$9998,8,FALSE),IF(C377="SINAPI",VLOOKUP(B377,SINAPI!$A$1:$E$10979,4,FALSE),IF(C377="IOPES",VLOOKUP(B377,IOPES!$A$1:$D$10903,4,FALSE),IF(C377="COMP",VLOOKUP(B377,COMP!$A$1:$D$10893,4,FALSE))))))</f>
        <v>4.4800000000000004</v>
      </c>
      <c r="K377" s="246">
        <f>IF(B377="","",IF(C377="DER-ES",IF(OR(B377&lt;60000,B377&gt;60025),DER!$D$2/100,0),IF(C377="SINAPI",SINAPI!$C$2/100,IF(C377="IOPES",IOPES!$A$2/100,IF(C377="COMP",COMP!$C$2/100,"Preencher BDI!")))))</f>
        <v>0.309</v>
      </c>
      <c r="L377" s="247">
        <f t="shared" si="225"/>
        <v>3.4224598930481287</v>
      </c>
      <c r="N377" s="249"/>
      <c r="O377" s="249"/>
      <c r="P377" s="250"/>
      <c r="Q377" s="247"/>
    </row>
    <row r="378" spans="1:17" s="219" customFormat="1" x14ac:dyDescent="0.2">
      <c r="A378" s="240" t="s">
        <v>18169</v>
      </c>
      <c r="B378" s="251">
        <v>151504</v>
      </c>
      <c r="C378" s="177" t="s">
        <v>3200</v>
      </c>
      <c r="D378" s="216" t="str">
        <f>IF(B378="","",IF(C378="DER-ES",IF(OR(B378&lt;60000,B378&gt;60025),VLOOKUP(B378,DER!$A$1:$E$10998,2,FALSE),VLOOKUP(B378,DER!$A$1:$E$10998,2,FALSE)&amp;" (DMT="&amp;VLOOKUP(B378,DER!$A$1:$E$10998,4,FALSE)&amp;") (XP="&amp;ROUND((N378),2)&amp;"km; XR="&amp;ROUND((O378),2)&amp;"km)"),IF(C378="SINAPI",VLOOKUP(B378,SINAPI!$A$3:$D$10979,2,FALSE),IF(C378="IOPES",VLOOKUP(B378,IOPES!$A$3:$D$10903,2,FALSE),IF(C378="COMP",VLOOKUP(B378,COMP!$A$3:$D$10893,2,FALSE),"")))))</f>
        <v>Cabeçote de alumínio de 1 1/2"</v>
      </c>
      <c r="E378" s="177" t="str">
        <f>IF(B378="","",IF(C378="DER-ES",VLOOKUP(B378,DER!$A$1:$E$10998,3,FALSE),IF(C378="SINAPI",VLOOKUP(B378,SINAPI!$A$1:$D$10979,3,FALSE),IF(C378="IOPES",VLOOKUP(B378,IOPES!$A$1:$D$10903,3,FALSE),IF(C378="COMP",VLOOKUP(B378,COMP!$A$1:$D$10893,3,FALSE))))))</f>
        <v>und</v>
      </c>
      <c r="F378" s="242">
        <f>VLOOKUP(A378,'Memorial de Cálculo'!$A$9:$Q$11385,17,FALSE)</f>
        <v>2</v>
      </c>
      <c r="G378" s="243">
        <f t="shared" si="228"/>
        <v>14.81</v>
      </c>
      <c r="H378" s="243">
        <f t="shared" si="229"/>
        <v>29.62</v>
      </c>
      <c r="I378" s="211"/>
      <c r="J378" s="245">
        <f>IF(B378="","",IF(C378="DER-ES",IF(OR(B378&lt;60000,B378&gt;60025),VLOOKUP(B378,DER!$A$1:$E$10998,4,FALSE),VLOOKUP(B378,DER!$A$1:$H$9998,6,FALSE)*N378+VLOOKUP(B378,DER!$A$1:$H$9998,7,FALSE)*O378)+VLOOKUP(B378,DER!$A$1:$H$9998,8,FALSE),IF(C378="SINAPI",VLOOKUP(B378,SINAPI!$A$1:$E$10979,4,FALSE),IF(C378="IOPES",VLOOKUP(B378,IOPES!$A$1:$D$10903,4,FALSE),IF(C378="COMP",VLOOKUP(B378,COMP!$A$1:$D$10893,4,FALSE))))))</f>
        <v>15.25</v>
      </c>
      <c r="K378" s="246">
        <f>IF(B378="","",IF(C378="DER-ES",IF(OR(B378&lt;60000,B378&gt;60025),DER!$D$2/100,0),IF(C378="SINAPI",SINAPI!$C$2/100,IF(C378="IOPES",IOPES!$A$2/100,IF(C378="COMP",COMP!$C$2/100,"Preencher BDI!")))))</f>
        <v>0.309</v>
      </c>
      <c r="L378" s="247">
        <f t="shared" si="225"/>
        <v>11.650114591291063</v>
      </c>
      <c r="N378" s="249"/>
      <c r="O378" s="249"/>
      <c r="P378" s="250"/>
      <c r="Q378" s="247"/>
    </row>
    <row r="379" spans="1:17" s="219" customFormat="1" x14ac:dyDescent="0.2">
      <c r="A379" s="240" t="s">
        <v>18170</v>
      </c>
      <c r="B379" s="177" t="s">
        <v>3674</v>
      </c>
      <c r="C379" s="177" t="s">
        <v>2924</v>
      </c>
      <c r="D379" s="216" t="str">
        <f>IF(B379="","",IF(C379="DER-ES",IF(OR(B379&lt;60000,B379&gt;60025),VLOOKUP(B379,DER!$A$1:$E$10998,2,FALSE),VLOOKUP(B379,DER!$A$1:$E$10998,2,FALSE)&amp;" (DMT="&amp;VLOOKUP(B379,DER!$A$1:$E$10998,4,FALSE)&amp;") (XP="&amp;ROUND((N379),2)&amp;"km; XR="&amp;ROUND((O379),2)&amp;"km)"),IF(C379="SINAPI",VLOOKUP(B379,SINAPI!$A$3:$D$10979,2,FALSE),IF(C379="IOPES",VLOOKUP(B379,IOPES!$A$3:$D$10903,2,FALSE),IF(C379="COMP",VLOOKUP(B379,COMP!$A$3:$D$10893,2,FALSE),"")))))</f>
        <v>Luva de ferro galvanizado eletrolítico 1 1/2" para eletroduto</v>
      </c>
      <c r="E379" s="177" t="str">
        <f>IF(B379="","",IF(C379="DER-ES",VLOOKUP(B379,DER!$A$1:$E$10998,3,FALSE),IF(C379="SINAPI",VLOOKUP(B379,SINAPI!$A$1:$D$10979,3,FALSE),IF(C379="IOPES",VLOOKUP(B379,IOPES!$A$1:$D$10903,3,FALSE),IF(C379="COMP",VLOOKUP(B379,COMP!$A$1:$D$10893,3,FALSE))))))</f>
        <v>und</v>
      </c>
      <c r="F379" s="242">
        <f>VLOOKUP(A379,'Memorial de Cálculo'!$A$9:$Q$11385,17,FALSE)</f>
        <v>14</v>
      </c>
      <c r="G379" s="243">
        <f t="shared" si="228"/>
        <v>12.1</v>
      </c>
      <c r="H379" s="243">
        <f t="shared" si="229"/>
        <v>169.4</v>
      </c>
      <c r="I379" s="267"/>
      <c r="J379" s="245">
        <f>IF(B379="","",IF(C379="DER-ES",IF(OR(B379&lt;60000,B379&gt;60025),VLOOKUP(B379,DER!$A$1:$E$10998,4,FALSE),VLOOKUP(B379,DER!$A$1:$H$9998,6,FALSE)*N379+VLOOKUP(B379,DER!$A$1:$H$9998,7,FALSE)*O379)+VLOOKUP(B379,DER!$A$1:$H$9998,8,FALSE),IF(C379="SINAPI",VLOOKUP(B379,SINAPI!$A$1:$E$10979,4,FALSE),IF(C379="IOPES",VLOOKUP(B379,IOPES!$A$1:$D$10903,4,FALSE),IF(C379="COMP",VLOOKUP(B379,COMP!$A$1:$D$10893,4,FALSE))))))</f>
        <v>12.1</v>
      </c>
      <c r="K379" s="246">
        <f>IF(B379="","",IF(C379="DER-ES",IF(OR(B379&lt;60000,B379&gt;60025),DER!$D$2/100,0),IF(C379="SINAPI",SINAPI!$C$2/100,IF(C379="IOPES",IOPES!$A$2/100,IF(C379="COMP",COMP!$C$2/100,"Preencher BDI!")))))</f>
        <v>0.2712</v>
      </c>
      <c r="L379" s="247">
        <f t="shared" si="225"/>
        <v>9.5185651353052236</v>
      </c>
      <c r="N379" s="249"/>
      <c r="O379" s="249"/>
      <c r="P379" s="250"/>
      <c r="Q379" s="247"/>
    </row>
    <row r="380" spans="1:17" s="219" customFormat="1" x14ac:dyDescent="0.2">
      <c r="A380" s="240" t="s">
        <v>18171</v>
      </c>
      <c r="B380" s="177" t="s">
        <v>3675</v>
      </c>
      <c r="C380" s="177" t="s">
        <v>2924</v>
      </c>
      <c r="D380" s="216" t="str">
        <f>IF(B380="","",IF(C380="DER-ES",IF(OR(B380&lt;60000,B380&gt;60025),VLOOKUP(B380,DER!$A$1:$E$10998,2,FALSE),VLOOKUP(B380,DER!$A$1:$E$10998,2,FALSE)&amp;" (DMT="&amp;VLOOKUP(B380,DER!$A$1:$E$10998,4,FALSE)&amp;") (XP="&amp;ROUND((N380),2)&amp;"km; XR="&amp;ROUND((O380),2)&amp;"km)"),IF(C380="SINAPI",VLOOKUP(B380,SINAPI!$A$3:$D$10979,2,FALSE),IF(C380="IOPES",VLOOKUP(B380,IOPES!$A$3:$D$10903,2,FALSE),IF(C380="COMP",VLOOKUP(B380,COMP!$A$3:$D$10893,2,FALSE),"")))))</f>
        <v>Niple de PVC 2". (fornecimento e instalação)</v>
      </c>
      <c r="E380" s="177" t="str">
        <f>IF(B380="","",IF(C380="DER-ES",VLOOKUP(B380,DER!$A$1:$E$10998,3,FALSE),IF(C380="SINAPI",VLOOKUP(B380,SINAPI!$A$1:$D$10979,3,FALSE),IF(C380="IOPES",VLOOKUP(B380,IOPES!$A$1:$D$10903,3,FALSE),IF(C380="COMP",VLOOKUP(B380,COMP!$A$1:$D$10893,3,FALSE))))))</f>
        <v>und</v>
      </c>
      <c r="F380" s="242">
        <f>VLOOKUP(A380,'Memorial de Cálculo'!$A$9:$Q$11385,17,FALSE)</f>
        <v>4</v>
      </c>
      <c r="G380" s="243">
        <f t="shared" si="228"/>
        <v>15.58</v>
      </c>
      <c r="H380" s="243">
        <f t="shared" si="229"/>
        <v>62.32</v>
      </c>
      <c r="I380" s="267"/>
      <c r="J380" s="245">
        <f>IF(B380="","",IF(C380="DER-ES",IF(OR(B380&lt;60000,B380&gt;60025),VLOOKUP(B380,DER!$A$1:$E$10998,4,FALSE),VLOOKUP(B380,DER!$A$1:$H$9998,6,FALSE)*N380+VLOOKUP(B380,DER!$A$1:$H$9998,7,FALSE)*O380)+VLOOKUP(B380,DER!$A$1:$H$9998,8,FALSE),IF(C380="SINAPI",VLOOKUP(B380,SINAPI!$A$1:$E$10979,4,FALSE),IF(C380="IOPES",VLOOKUP(B380,IOPES!$A$1:$D$10903,4,FALSE),IF(C380="COMP",VLOOKUP(B380,COMP!$A$1:$D$10893,4,FALSE))))))</f>
        <v>15.58</v>
      </c>
      <c r="K380" s="246">
        <f>IF(B380="","",IF(C380="DER-ES",IF(OR(B380&lt;60000,B380&gt;60025),DER!$D$2/100,0),IF(C380="SINAPI",SINAPI!$C$2/100,IF(C380="IOPES",IOPES!$A$2/100,IF(C380="COMP",COMP!$C$2/100,"Preencher BDI!")))))</f>
        <v>0.2712</v>
      </c>
      <c r="L380" s="247">
        <f t="shared" si="225"/>
        <v>12.256135934550032</v>
      </c>
      <c r="N380" s="249"/>
      <c r="O380" s="249"/>
      <c r="P380" s="250"/>
      <c r="Q380" s="247"/>
    </row>
    <row r="381" spans="1:17" s="219" customFormat="1" x14ac:dyDescent="0.2">
      <c r="A381" s="240"/>
      <c r="B381" s="177"/>
      <c r="C381" s="177"/>
      <c r="D381" s="216"/>
      <c r="E381" s="177"/>
      <c r="F381" s="242"/>
      <c r="G381" s="243"/>
      <c r="H381" s="243"/>
      <c r="I381" s="211"/>
      <c r="J381" s="245" t="str">
        <f>IF(B381="","",IF(C381="DER-ES",IF(OR(B381&lt;60000,B381&gt;60025),VLOOKUP(B381,DER!$A$1:$E$10998,4,FALSE),VLOOKUP(B381,DER!$A$1:$H$9998,6,FALSE)*N381+VLOOKUP(B381,DER!$A$1:$H$9998,7,FALSE)*O381)+VLOOKUP(B381,DER!$A$1:$H$9998,8,FALSE),IF(C381="SINAPI",VLOOKUP(B381,SINAPI!$A$1:$E$10979,4,FALSE),IF(C381="IOPES",VLOOKUP(B381,IOPES!$A$1:$D$10903,4,FALSE),IF(C381="COMP",VLOOKUP(B381,COMP!$A$1:$D$10893,4,FALSE))))))</f>
        <v/>
      </c>
      <c r="K381" s="246" t="str">
        <f>IF(B381="","",IF(C381="DER-ES",IF(OR(B381&lt;60000,B381&gt;60025),DER!$D$2/100,0),IF(C381="SINAPI",SINAPI!$C$2/100,IF(C381="IOPES",IOPES!$A$2/100,IF(C381="COMP",COMP!$C$2/100,"Preencher BDI!")))))</f>
        <v/>
      </c>
      <c r="L381" s="247"/>
      <c r="N381" s="249"/>
      <c r="O381" s="249"/>
      <c r="P381" s="250"/>
      <c r="Q381" s="247"/>
    </row>
    <row r="382" spans="1:17" s="219" customFormat="1" x14ac:dyDescent="0.2">
      <c r="A382" s="385" t="s">
        <v>3843</v>
      </c>
      <c r="B382" s="385"/>
      <c r="C382" s="386"/>
      <c r="D382" s="387" t="s">
        <v>3671</v>
      </c>
      <c r="E382" s="386"/>
      <c r="F382" s="388"/>
      <c r="G382" s="389"/>
      <c r="H382" s="390"/>
      <c r="I382" s="267"/>
      <c r="J382" s="245" t="str">
        <f>IF(B382="","",IF(C382="DER-ES",IF(OR(B382&lt;60000,B382&gt;60025),VLOOKUP(B382,DER!$A$1:$E$10998,4,FALSE),VLOOKUP(B382,DER!$A$1:$H$9998,6,FALSE)*N382+VLOOKUP(B382,DER!$A$1:$H$9998,7,FALSE)*O382)+VLOOKUP(B382,DER!$A$1:$H$9998,8,FALSE),IF(C382="SINAPI",VLOOKUP(B382,SINAPI!$A$1:$E$10979,4,FALSE),IF(C382="IOPES",VLOOKUP(B382,IOPES!$A$1:$D$10903,4,FALSE),IF(C382="COMP",VLOOKUP(B382,COMP!$A$1:$D$10893,4,FALSE))))))</f>
        <v/>
      </c>
      <c r="K382" s="246" t="str">
        <f>IF(B382="","",IF(C382="DER-ES",IF(OR(B382&lt;60000,B382&gt;60025),DER!$D$2/100,0),IF(C382="SINAPI",SINAPI!$C$2/100,IF(C382="IOPES",IOPES!$A$2/100,IF(C382="COMP",COMP!$C$2/100,"Preencher BDI!")))))</f>
        <v/>
      </c>
      <c r="L382" s="247" t="str">
        <f t="shared" ref="L382:L389" si="230">IF(J382="","",(J382/(1+K382)))</f>
        <v/>
      </c>
      <c r="M382" s="258"/>
      <c r="N382" s="249"/>
      <c r="O382" s="249"/>
      <c r="P382" s="250"/>
      <c r="Q382" s="247"/>
    </row>
    <row r="383" spans="1:17" s="219" customFormat="1" ht="38.25" x14ac:dyDescent="0.2">
      <c r="A383" s="240" t="s">
        <v>18172</v>
      </c>
      <c r="B383" s="251">
        <v>150614</v>
      </c>
      <c r="C383" s="177" t="s">
        <v>3200</v>
      </c>
      <c r="D383" s="216" t="str">
        <f>IF(B383="","",IF(C383="DER-ES",IF(OR(B383&lt;60000,B383&gt;60025),VLOOKUP(B383,DER!$A$1:$E$10998,2,FALSE),VLOOKUP(B383,DER!$A$1:$E$10998,2,FALSE)&amp;" (DMT="&amp;VLOOKUP(B383,DER!$A$1:$E$10998,4,FALSE)&amp;") (XP="&amp;ROUND((N383),2)&amp;"km; XR="&amp;ROUND((O383),2)&amp;"km)"),IF(C383="SINAPI",VLOOKUP(B383,SINAPI!$A$3:$D$10979,2,FALSE),IF(C383="IOPES",VLOOKUP(B383,IOPES!$A$3:$D$10903,2,FALSE),IF(C383="COMP",VLOOKUP(B383,COMP!$A$3:$D$10893,2,FALSE),"")))))</f>
        <v>Caixa de passagem de alvenaria de blocos de concreto 9x19x39cm, dimensões de 30x30x50cm, com revestimento interno em chapisco e reboco, tampa de concreto esp.5cm e lastro de brita 5 cm</v>
      </c>
      <c r="E383" s="177" t="str">
        <f>IF(B383="","",IF(C383="DER-ES",VLOOKUP(B383,DER!$A$1:$E$10998,3,FALSE),IF(C383="SINAPI",VLOOKUP(B383,SINAPI!$A$1:$D$10979,3,FALSE),IF(C383="IOPES",VLOOKUP(B383,IOPES!$A$1:$D$10903,3,FALSE),IF(C383="COMP",VLOOKUP(B383,COMP!$A$1:$D$10893,3,FALSE))))))</f>
        <v>und</v>
      </c>
      <c r="F383" s="242">
        <f>VLOOKUP(A383,'Memorial de Cálculo'!$A$9:$Q$11385,17,FALSE)</f>
        <v>37</v>
      </c>
      <c r="G383" s="243">
        <f t="shared" ref="G383:G389" si="231">ROUND(L383*(1+F$5),2)</f>
        <v>109.63</v>
      </c>
      <c r="H383" s="243">
        <f t="shared" ref="H383:H389" si="232">+TRUNC(F383*G383,2)</f>
        <v>4056.31</v>
      </c>
      <c r="I383" s="211"/>
      <c r="J383" s="245">
        <f>IF(B383="","",IF(C383="DER-ES",IF(OR(B383&lt;60000,B383&gt;60025),VLOOKUP(B383,DER!$A$1:$E$10998,4,FALSE),VLOOKUP(B383,DER!$A$1:$H$9998,6,FALSE)*N383+VLOOKUP(B383,DER!$A$1:$H$9998,7,FALSE)*O383)+VLOOKUP(B383,DER!$A$1:$H$9998,8,FALSE),IF(C383="SINAPI",VLOOKUP(B383,SINAPI!$A$1:$E$10979,4,FALSE),IF(C383="IOPES",VLOOKUP(B383,IOPES!$A$1:$D$10903,4,FALSE),IF(C383="COMP",VLOOKUP(B383,COMP!$A$1:$D$10893,4,FALSE))))))</f>
        <v>112.89</v>
      </c>
      <c r="K383" s="246">
        <f>IF(B383="","",IF(C383="DER-ES",IF(OR(B383&lt;60000,B383&gt;60025),DER!$D$2/100,0),IF(C383="SINAPI",SINAPI!$C$2/100,IF(C383="IOPES",IOPES!$A$2/100,IF(C383="COMP",COMP!$C$2/100,"Preencher BDI!")))))</f>
        <v>0.309</v>
      </c>
      <c r="L383" s="247">
        <f t="shared" si="230"/>
        <v>86.241405653170361</v>
      </c>
      <c r="N383" s="249"/>
      <c r="O383" s="249"/>
      <c r="P383" s="250"/>
      <c r="Q383" s="247"/>
    </row>
    <row r="384" spans="1:17" s="219" customFormat="1" ht="38.25" x14ac:dyDescent="0.2">
      <c r="A384" s="240" t="s">
        <v>18173</v>
      </c>
      <c r="B384" s="177" t="s">
        <v>3676</v>
      </c>
      <c r="C384" s="177" t="s">
        <v>2924</v>
      </c>
      <c r="D384" s="216" t="str">
        <f>IF(B384="","",IF(C384="DER-ES",IF(OR(B384&lt;60000,B384&gt;60025),VLOOKUP(B384,DER!$A$1:$E$10998,2,FALSE),VLOOKUP(B384,DER!$A$1:$E$10998,2,FALSE)&amp;" (DMT="&amp;VLOOKUP(B384,DER!$A$1:$E$10998,4,FALSE)&amp;") (XP="&amp;ROUND((N384),2)&amp;"km; XR="&amp;ROUND((O384),2)&amp;"km)"),IF(C384="SINAPI",VLOOKUP(B384,SINAPI!$A$3:$D$10979,2,FALSE),IF(C384="IOPES",VLOOKUP(B384,IOPES!$A$3:$D$10903,2,FALSE),IF(C384="COMP",VLOOKUP(B384,COMP!$A$3:$D$10893,2,FALSE),"")))))</f>
        <v>Quadro de comando em aço inox dimensões mínimas 750x600x300mm completo com placa de montagem, disjuntores, contator , trilho, canaleta de pvc e barras de cobre conforme detalhe em projeto (fornecimento e instalação)</v>
      </c>
      <c r="E384" s="177" t="str">
        <f>IF(B384="","",IF(C384="DER-ES",VLOOKUP(B384,DER!$A$1:$E$10998,3,FALSE),IF(C384="SINAPI",VLOOKUP(B384,SINAPI!$A$1:$D$10979,3,FALSE),IF(C384="IOPES",VLOOKUP(B384,IOPES!$A$1:$D$10903,3,FALSE),IF(C384="COMP",VLOOKUP(B384,COMP!$A$1:$D$10893,3,FALSE))))))</f>
        <v>cj</v>
      </c>
      <c r="F384" s="242">
        <f>VLOOKUP(A384,'Memorial de Cálculo'!$A$9:$Q$11385,17,FALSE)</f>
        <v>2</v>
      </c>
      <c r="G384" s="243">
        <f t="shared" si="231"/>
        <v>2383.4</v>
      </c>
      <c r="H384" s="243">
        <f t="shared" si="232"/>
        <v>4766.8</v>
      </c>
      <c r="I384" s="267"/>
      <c r="J384" s="245">
        <f>IF(B384="","",IF(C384="DER-ES",IF(OR(B384&lt;60000,B384&gt;60025),VLOOKUP(B384,DER!$A$1:$E$10998,4,FALSE),VLOOKUP(B384,DER!$A$1:$H$9998,6,FALSE)*N384+VLOOKUP(B384,DER!$A$1:$H$9998,7,FALSE)*O384)+VLOOKUP(B384,DER!$A$1:$H$9998,8,FALSE),IF(C384="SINAPI",VLOOKUP(B384,SINAPI!$A$1:$E$10979,4,FALSE),IF(C384="IOPES",VLOOKUP(B384,IOPES!$A$1:$D$10903,4,FALSE),IF(C384="COMP",VLOOKUP(B384,COMP!$A$1:$D$10893,4,FALSE))))))</f>
        <v>2383.4</v>
      </c>
      <c r="K384" s="246">
        <f>IF(B384="","",IF(C384="DER-ES",IF(OR(B384&lt;60000,B384&gt;60025),DER!$D$2/100,0),IF(C384="SINAPI",SINAPI!$C$2/100,IF(C384="IOPES",IOPES!$A$2/100,IF(C384="COMP",COMP!$C$2/100,"Preencher BDI!")))))</f>
        <v>0.2712</v>
      </c>
      <c r="L384" s="247">
        <f t="shared" si="230"/>
        <v>1874.9213341724358</v>
      </c>
      <c r="N384" s="249"/>
      <c r="O384" s="249"/>
      <c r="P384" s="250"/>
      <c r="Q384" s="247"/>
    </row>
    <row r="385" spans="1:17" s="219" customFormat="1" ht="25.5" x14ac:dyDescent="0.2">
      <c r="A385" s="240" t="s">
        <v>18174</v>
      </c>
      <c r="B385" s="177" t="s">
        <v>3677</v>
      </c>
      <c r="C385" s="177" t="s">
        <v>2924</v>
      </c>
      <c r="D385" s="216" t="str">
        <f>IF(B385="","",IF(C385="DER-ES",IF(OR(B385&lt;60000,B385&gt;60025),VLOOKUP(B385,DER!$A$1:$E$10998,2,FALSE),VLOOKUP(B385,DER!$A$1:$E$10998,2,FALSE)&amp;" (DMT="&amp;VLOOKUP(B385,DER!$A$1:$E$10998,4,FALSE)&amp;") (XP="&amp;ROUND((N385),2)&amp;"km; XR="&amp;ROUND((O385),2)&amp;"km)"),IF(C385="SINAPI",VLOOKUP(B385,SINAPI!$A$3:$D$10979,2,FALSE),IF(C385="IOPES",VLOOKUP(B385,IOPES!$A$3:$D$10903,2,FALSE),IF(C385="COMP",VLOOKUP(B385,COMP!$A$3:$D$10893,2,FALSE),"")))))</f>
        <v>Caixa para medidor polifásico carga até 41000W inclusive caixa para disjuntor polifásico até 100A</v>
      </c>
      <c r="E385" s="177" t="str">
        <f>IF(B385="","",IF(C385="DER-ES",VLOOKUP(B385,DER!$A$1:$E$10998,3,FALSE),IF(C385="SINAPI",VLOOKUP(B385,SINAPI!$A$1:$D$10979,3,FALSE),IF(C385="IOPES",VLOOKUP(B385,IOPES!$A$1:$D$10903,3,FALSE),IF(C385="COMP",VLOOKUP(B385,COMP!$A$1:$D$10893,3,FALSE))))))</f>
        <v>und</v>
      </c>
      <c r="F385" s="242">
        <f>VLOOKUP(A385,'Memorial de Cálculo'!$A$9:$Q$11385,17,FALSE)</f>
        <v>2</v>
      </c>
      <c r="G385" s="243">
        <f t="shared" si="231"/>
        <v>152.36000000000001</v>
      </c>
      <c r="H385" s="243">
        <f t="shared" si="232"/>
        <v>304.72000000000003</v>
      </c>
      <c r="I385" s="267"/>
      <c r="J385" s="245">
        <f>IF(B385="","",IF(C385="DER-ES",IF(OR(B385&lt;60000,B385&gt;60025),VLOOKUP(B385,DER!$A$1:$E$10998,4,FALSE),VLOOKUP(B385,DER!$A$1:$H$9998,6,FALSE)*N385+VLOOKUP(B385,DER!$A$1:$H$9998,7,FALSE)*O385)+VLOOKUP(B385,DER!$A$1:$H$9998,8,FALSE),IF(C385="SINAPI",VLOOKUP(B385,SINAPI!$A$1:$E$10979,4,FALSE),IF(C385="IOPES",VLOOKUP(B385,IOPES!$A$1:$D$10903,4,FALSE),IF(C385="COMP",VLOOKUP(B385,COMP!$A$1:$D$10893,4,FALSE))))))</f>
        <v>152.36000000000001</v>
      </c>
      <c r="K385" s="246">
        <f>IF(B385="","",IF(C385="DER-ES",IF(OR(B385&lt;60000,B385&gt;60025),DER!$D$2/100,0),IF(C385="SINAPI",SINAPI!$C$2/100,IF(C385="IOPES",IOPES!$A$2/100,IF(C385="COMP",COMP!$C$2/100,"Preencher BDI!")))))</f>
        <v>0.2712</v>
      </c>
      <c r="L385" s="247">
        <f t="shared" si="230"/>
        <v>119.85525487728133</v>
      </c>
      <c r="N385" s="249"/>
      <c r="O385" s="249"/>
      <c r="P385" s="250"/>
      <c r="Q385" s="247"/>
    </row>
    <row r="386" spans="1:17" s="219" customFormat="1" ht="25.5" x14ac:dyDescent="0.2">
      <c r="A386" s="240" t="s">
        <v>18175</v>
      </c>
      <c r="B386" s="177">
        <v>93663</v>
      </c>
      <c r="C386" s="177" t="s">
        <v>2886</v>
      </c>
      <c r="D386" s="216" t="str">
        <f>IF(B386="","",IF(C386="DER-ES",IF(OR(B386&lt;60000,B386&gt;60025),VLOOKUP(B386,DER!$A$1:$E$10998,2,FALSE),VLOOKUP(B386,DER!$A$1:$E$10998,2,FALSE)&amp;" (DMT="&amp;VLOOKUP(B386,DER!$A$1:$E$10998,4,FALSE)&amp;") (XP="&amp;ROUND((N386),2)&amp;"km; XR="&amp;ROUND((O386),2)&amp;"km)"),IF(C386="SINAPI",VLOOKUP(B386,SINAPI!$A$3:$D$10979,2,FALSE),IF(C386="IOPES",VLOOKUP(B386,IOPES!$A$3:$D$10903,2,FALSE),IF(C386="COMP",VLOOKUP(B386,COMP!$A$3:$D$10893,2,FALSE),"")))))</f>
        <v>DISJUNTOR BIPOLAR TIPO DIN, CORRENTE NOMINAL DE 25A - FORNECIMENTO E INSTALAÇÃO. AF_04/2016</v>
      </c>
      <c r="E386" s="177" t="str">
        <f>IF(B386="","",IF(C386="DER-ES",VLOOKUP(B386,DER!$A$1:$E$10998,3,FALSE),IF(C386="SINAPI",VLOOKUP(B386,SINAPI!$A$1:$D$10979,3,FALSE),IF(C386="IOPES",VLOOKUP(B386,IOPES!$A$1:$D$10903,3,FALSE),IF(C386="COMP",VLOOKUP(B386,COMP!$A$1:$D$10893,3,FALSE))))))</f>
        <v>UN</v>
      </c>
      <c r="F386" s="242">
        <f>VLOOKUP(A386,'Memorial de Cálculo'!$A$9:$Q$11385,17,FALSE)</f>
        <v>4</v>
      </c>
      <c r="G386" s="243">
        <f t="shared" si="231"/>
        <v>70.72</v>
      </c>
      <c r="H386" s="243">
        <f t="shared" si="232"/>
        <v>282.88</v>
      </c>
      <c r="I386" s="244"/>
      <c r="J386" s="245">
        <f>IF(B386="","",IF(C386="DER-ES",IF(OR(B386&lt;60000,B386&gt;60025),VLOOKUP(B386,DER!$A$1:$E$10998,4,FALSE),VLOOKUP(B386,DER!$A$1:$H$9998,6,FALSE)*N386+VLOOKUP(B386,DER!$A$1:$H$9998,7,FALSE)*O386)+VLOOKUP(B386,DER!$A$1:$H$9998,8,FALSE),IF(C386="SINAPI",VLOOKUP(B386,SINAPI!$A$1:$E$10979,4,FALSE),IF(C386="IOPES",VLOOKUP(B386,IOPES!$A$1:$D$10903,4,FALSE),IF(C386="COMP",VLOOKUP(B386,COMP!$A$1:$D$10893,4,FALSE))))))</f>
        <v>55.63</v>
      </c>
      <c r="K386" s="246">
        <f>IF(B386="","",IF(C386="DER-ES",IF(OR(B386&lt;60000,B386&gt;60025),DER!$D$2/100,0),IF(C386="SINAPI",SINAPI!$C$2/100,IF(C386="IOPES",IOPES!$A$2/100,IF(C386="COMP",COMP!$C$2/100,"Preencher BDI!")))))</f>
        <v>0</v>
      </c>
      <c r="L386" s="247">
        <f t="shared" si="230"/>
        <v>55.63</v>
      </c>
      <c r="N386" s="249"/>
      <c r="O386" s="249"/>
      <c r="P386" s="250"/>
      <c r="Q386" s="247"/>
    </row>
    <row r="387" spans="1:17" s="219" customFormat="1" ht="25.5" x14ac:dyDescent="0.2">
      <c r="A387" s="240" t="s">
        <v>18176</v>
      </c>
      <c r="B387" s="177">
        <v>93657</v>
      </c>
      <c r="C387" s="177" t="s">
        <v>2886</v>
      </c>
      <c r="D387" s="216" t="str">
        <f>IF(B387="","",IF(C387="DER-ES",IF(OR(B387&lt;60000,B387&gt;60025),VLOOKUP(B387,DER!$A$1:$E$10998,2,FALSE),VLOOKUP(B387,DER!$A$1:$E$10998,2,FALSE)&amp;" (DMT="&amp;VLOOKUP(B387,DER!$A$1:$E$10998,4,FALSE)&amp;") (XP="&amp;ROUND((N387),2)&amp;"km; XR="&amp;ROUND((O387),2)&amp;"km)"),IF(C387="SINAPI",VLOOKUP(B387,SINAPI!$A$3:$D$10979,2,FALSE),IF(C387="IOPES",VLOOKUP(B387,IOPES!$A$3:$D$10903,2,FALSE),IF(C387="COMP",VLOOKUP(B387,COMP!$A$3:$D$10893,2,FALSE),"")))))</f>
        <v>DISJUNTOR MONOPOLAR TIPO DIN, CORRENTE NOMINAL DE 32A - FORNECIMENTO E INSTALAÇÃO. AF_04/2016</v>
      </c>
      <c r="E387" s="177" t="str">
        <f>IF(B387="","",IF(C387="DER-ES",VLOOKUP(B387,DER!$A$1:$E$10998,3,FALSE),IF(C387="SINAPI",VLOOKUP(B387,SINAPI!$A$1:$D$10979,3,FALSE),IF(C387="IOPES",VLOOKUP(B387,IOPES!$A$1:$D$10903,3,FALSE),IF(C387="COMP",VLOOKUP(B387,COMP!$A$1:$D$10893,3,FALSE))))))</f>
        <v>UN</v>
      </c>
      <c r="F387" s="242">
        <f>VLOOKUP(A387,'Memorial de Cálculo'!$A$9:$Q$11385,17,FALSE)</f>
        <v>2</v>
      </c>
      <c r="G387" s="243">
        <f t="shared" si="231"/>
        <v>15.95</v>
      </c>
      <c r="H387" s="243">
        <f t="shared" si="232"/>
        <v>31.9</v>
      </c>
      <c r="I387" s="244"/>
      <c r="J387" s="245">
        <f>IF(B387="","",IF(C387="DER-ES",IF(OR(B387&lt;60000,B387&gt;60025),VLOOKUP(B387,DER!$A$1:$E$10998,4,FALSE),VLOOKUP(B387,DER!$A$1:$H$9998,6,FALSE)*N387+VLOOKUP(B387,DER!$A$1:$H$9998,7,FALSE)*O387)+VLOOKUP(B387,DER!$A$1:$H$9998,8,FALSE),IF(C387="SINAPI",VLOOKUP(B387,SINAPI!$A$1:$E$10979,4,FALSE),IF(C387="IOPES",VLOOKUP(B387,IOPES!$A$1:$D$10903,4,FALSE),IF(C387="COMP",VLOOKUP(B387,COMP!$A$1:$D$10893,4,FALSE))))))</f>
        <v>12.55</v>
      </c>
      <c r="K387" s="246">
        <f>IF(B387="","",IF(C387="DER-ES",IF(OR(B387&lt;60000,B387&gt;60025),DER!$D$2/100,0),IF(C387="SINAPI",SINAPI!$C$2/100,IF(C387="IOPES",IOPES!$A$2/100,IF(C387="COMP",COMP!$C$2/100,"Preencher BDI!")))))</f>
        <v>0</v>
      </c>
      <c r="L387" s="247">
        <f t="shared" si="230"/>
        <v>12.55</v>
      </c>
      <c r="N387" s="249"/>
      <c r="O387" s="249"/>
      <c r="P387" s="250"/>
      <c r="Q387" s="247"/>
    </row>
    <row r="388" spans="1:17" s="219" customFormat="1" ht="25.5" x14ac:dyDescent="0.2">
      <c r="A388" s="240" t="s">
        <v>18186</v>
      </c>
      <c r="B388" s="177">
        <v>93673</v>
      </c>
      <c r="C388" s="177" t="s">
        <v>2886</v>
      </c>
      <c r="D388" s="216" t="str">
        <f>IF(B388="","",IF(C388="DER-ES",IF(OR(B388&lt;60000,B388&gt;60025),VLOOKUP(B388,DER!$A$1:$E$10998,2,FALSE),VLOOKUP(B388,DER!$A$1:$E$10998,2,FALSE)&amp;" (DMT="&amp;VLOOKUP(B388,DER!$A$1:$E$10998,4,FALSE)&amp;") (XP="&amp;ROUND((N388),2)&amp;"km; XR="&amp;ROUND((O388),2)&amp;"km)"),IF(C388="SINAPI",VLOOKUP(B388,SINAPI!$A$3:$D$10979,2,FALSE),IF(C388="IOPES",VLOOKUP(B388,IOPES!$A$3:$D$10903,2,FALSE),IF(C388="COMP",VLOOKUP(B388,COMP!$A$3:$D$10893,2,FALSE),"")))))</f>
        <v>DISJUNTOR TRIPOLAR TIPO DIN, CORRENTE NOMINAL DE 50A - FORNECIMENTO E INSTALAÇÃO. AF_04/2016</v>
      </c>
      <c r="E388" s="177" t="str">
        <f>IF(B388="","",IF(C388="DER-ES",VLOOKUP(B388,DER!$A$1:$E$10998,3,FALSE),IF(C388="SINAPI",VLOOKUP(B388,SINAPI!$A$1:$D$10979,3,FALSE),IF(C388="IOPES",VLOOKUP(B388,IOPES!$A$1:$D$10903,3,FALSE),IF(C388="COMP",VLOOKUP(B388,COMP!$A$1:$D$10893,3,FALSE))))))</f>
        <v>UN</v>
      </c>
      <c r="F388" s="242">
        <f>VLOOKUP(A388,'Memorial de Cálculo'!$A$9:$Q$11385,17,FALSE)</f>
        <v>2</v>
      </c>
      <c r="G388" s="243">
        <f t="shared" si="231"/>
        <v>106.26</v>
      </c>
      <c r="H388" s="243">
        <f t="shared" si="232"/>
        <v>212.52</v>
      </c>
      <c r="I388" s="244"/>
      <c r="J388" s="245">
        <f>IF(B388="","",IF(C388="DER-ES",IF(OR(B388&lt;60000,B388&gt;60025),VLOOKUP(B388,DER!$A$1:$E$10998,4,FALSE),VLOOKUP(B388,DER!$A$1:$H$9998,6,FALSE)*N388+VLOOKUP(B388,DER!$A$1:$H$9998,7,FALSE)*O388)+VLOOKUP(B388,DER!$A$1:$H$9998,8,FALSE),IF(C388="SINAPI",VLOOKUP(B388,SINAPI!$A$1:$E$10979,4,FALSE),IF(C388="IOPES",VLOOKUP(B388,IOPES!$A$1:$D$10903,4,FALSE),IF(C388="COMP",VLOOKUP(B388,COMP!$A$1:$D$10893,4,FALSE))))))</f>
        <v>83.59</v>
      </c>
      <c r="K388" s="246">
        <f>IF(B388="","",IF(C388="DER-ES",IF(OR(B388&lt;60000,B388&gt;60025),DER!$D$2/100,0),IF(C388="SINAPI",SINAPI!$C$2/100,IF(C388="IOPES",IOPES!$A$2/100,IF(C388="COMP",COMP!$C$2/100,"Preencher BDI!")))))</f>
        <v>0</v>
      </c>
      <c r="L388" s="247">
        <f t="shared" si="230"/>
        <v>83.59</v>
      </c>
      <c r="N388" s="249"/>
      <c r="O388" s="249"/>
      <c r="P388" s="250"/>
      <c r="Q388" s="247"/>
    </row>
    <row r="389" spans="1:17" s="219" customFormat="1" ht="25.5" x14ac:dyDescent="0.2">
      <c r="A389" s="240" t="s">
        <v>18178</v>
      </c>
      <c r="B389" s="251">
        <v>151331</v>
      </c>
      <c r="C389" s="177" t="s">
        <v>3200</v>
      </c>
      <c r="D389" s="216" t="str">
        <f>IF(B389="","",IF(C389="DER-ES",IF(OR(B389&lt;60000,B389&gt;60025),VLOOKUP(B389,DER!$A$1:$E$10998,2,FALSE),VLOOKUP(B389,DER!$A$1:$E$10998,2,FALSE)&amp;" (DMT="&amp;VLOOKUP(B389,DER!$A$1:$E$10998,4,FALSE)&amp;") (XP="&amp;ROUND((N389),2)&amp;"km; XR="&amp;ROUND((O389),2)&amp;"km)"),IF(C389="SINAPI",VLOOKUP(B389,SINAPI!$A$3:$D$10979,2,FALSE),IF(C389="IOPES",VLOOKUP(B389,IOPES!$A$3:$D$10903,2,FALSE),IF(C389="COMP",VLOOKUP(B389,COMP!$A$3:$D$10893,2,FALSE),"")))))</f>
        <v>Mini-Disjuntor tripolar 80 A, curva C - 15KA 240VCA (NBR IEC 60947-2), Ref. Siemens, GE, Schneider ou equivalente</v>
      </c>
      <c r="E389" s="177" t="str">
        <f>IF(B389="","",IF(C389="DER-ES",VLOOKUP(B389,DER!$A$1:$E$10998,3,FALSE),IF(C389="SINAPI",VLOOKUP(B389,SINAPI!$A$1:$D$10979,3,FALSE),IF(C389="IOPES",VLOOKUP(B389,IOPES!$A$1:$D$10903,3,FALSE),IF(C389="COMP",VLOOKUP(B389,COMP!$A$1:$D$10893,3,FALSE))))))</f>
        <v>und</v>
      </c>
      <c r="F389" s="242">
        <f>VLOOKUP(A389,'Memorial de Cálculo'!$A$9:$Q$11385,17,FALSE)</f>
        <v>2</v>
      </c>
      <c r="G389" s="243">
        <f t="shared" si="231"/>
        <v>151.06</v>
      </c>
      <c r="H389" s="243">
        <f t="shared" si="232"/>
        <v>302.12</v>
      </c>
      <c r="I389" s="211"/>
      <c r="J389" s="245">
        <f>IF(B389="","",IF(C389="DER-ES",IF(OR(B389&lt;60000,B389&gt;60025),VLOOKUP(B389,DER!$A$1:$E$10998,4,FALSE),VLOOKUP(B389,DER!$A$1:$H$9998,6,FALSE)*N389+VLOOKUP(B389,DER!$A$1:$H$9998,7,FALSE)*O389)+VLOOKUP(B389,DER!$A$1:$H$9998,8,FALSE),IF(C389="SINAPI",VLOOKUP(B389,SINAPI!$A$1:$E$10979,4,FALSE),IF(C389="IOPES",VLOOKUP(B389,IOPES!$A$1:$D$10903,4,FALSE),IF(C389="COMP",VLOOKUP(B389,COMP!$A$1:$D$10893,4,FALSE))))))</f>
        <v>155.55000000000001</v>
      </c>
      <c r="K389" s="246">
        <f>IF(B389="","",IF(C389="DER-ES",IF(OR(B389&lt;60000,B389&gt;60025),DER!$D$2/100,0),IF(C389="SINAPI",SINAPI!$C$2/100,IF(C389="IOPES",IOPES!$A$2/100,IF(C389="COMP",COMP!$C$2/100,"Preencher BDI!")))))</f>
        <v>0.309</v>
      </c>
      <c r="L389" s="247">
        <f t="shared" si="230"/>
        <v>118.83116883116884</v>
      </c>
      <c r="N389" s="249"/>
      <c r="O389" s="249"/>
      <c r="P389" s="250"/>
      <c r="Q389" s="247"/>
    </row>
    <row r="390" spans="1:17" s="219" customFormat="1" x14ac:dyDescent="0.2">
      <c r="A390" s="240"/>
      <c r="B390" s="177"/>
      <c r="C390" s="177"/>
      <c r="D390" s="216"/>
      <c r="E390" s="177"/>
      <c r="F390" s="242"/>
      <c r="G390" s="243"/>
      <c r="H390" s="243"/>
      <c r="I390" s="211"/>
      <c r="J390" s="245" t="str">
        <f>IF(B390="","",IF(C390="DER-ES",IF(OR(B390&lt;60000,B390&gt;60025),VLOOKUP(B390,DER!$A$1:$E$10998,4,FALSE),VLOOKUP(B390,DER!$A$1:$H$9998,6,FALSE)*N390+VLOOKUP(B390,DER!$A$1:$H$9998,7,FALSE)*O390)+VLOOKUP(B390,DER!$A$1:$H$9998,8,FALSE),IF(C390="SINAPI",VLOOKUP(B390,SINAPI!$A$1:$E$10979,4,FALSE),IF(C390="IOPES",VLOOKUP(B390,IOPES!$A$1:$D$10903,4,FALSE),IF(C390="COMP",VLOOKUP(B390,COMP!$A$1:$D$10893,4,FALSE))))))</f>
        <v/>
      </c>
      <c r="K390" s="246" t="str">
        <f>IF(B390="","",IF(C390="DER-ES",IF(OR(B390&lt;60000,B390&gt;60025),DER!$D$2/100,0),IF(C390="SINAPI",SINAPI!$C$2/100,IF(C390="IOPES",IOPES!$A$2/100,IF(C390="COMP",COMP!$C$2/100,"Preencher BDI!")))))</f>
        <v/>
      </c>
      <c r="L390" s="247"/>
      <c r="N390" s="249"/>
      <c r="O390" s="249"/>
      <c r="P390" s="250"/>
      <c r="Q390" s="247"/>
    </row>
    <row r="391" spans="1:17" s="219" customFormat="1" x14ac:dyDescent="0.2">
      <c r="A391" s="385" t="s">
        <v>18179</v>
      </c>
      <c r="B391" s="385"/>
      <c r="C391" s="386"/>
      <c r="D391" s="387" t="s">
        <v>2606</v>
      </c>
      <c r="E391" s="386"/>
      <c r="F391" s="388"/>
      <c r="G391" s="389"/>
      <c r="H391" s="390"/>
      <c r="I391" s="267"/>
      <c r="J391" s="245" t="str">
        <f>IF(B391="","",IF(C391="DER-ES",IF(OR(B391&lt;60000,B391&gt;60025),VLOOKUP(B391,DER!$A$1:$E$10998,4,FALSE),VLOOKUP(B391,DER!$A$1:$H$9998,6,FALSE)*N391+VLOOKUP(B391,DER!$A$1:$H$9998,7,FALSE)*O391)+VLOOKUP(B391,DER!$A$1:$H$9998,8,FALSE),IF(C391="SINAPI",VLOOKUP(B391,SINAPI!$A$1:$E$10979,4,FALSE),IF(C391="IOPES",VLOOKUP(B391,IOPES!$A$1:$D$10903,4,FALSE),IF(C391="COMP",VLOOKUP(B391,COMP!$A$1:$D$10893,4,FALSE))))))</f>
        <v/>
      </c>
      <c r="K391" s="246" t="str">
        <f>IF(B391="","",IF(C391="DER-ES",IF(OR(B391&lt;60000,B391&gt;60025),DER!$D$2/100,0),IF(C391="SINAPI",SINAPI!$C$2/100,IF(C391="IOPES",IOPES!$A$2/100,IF(C391="COMP",COMP!$C$2/100,"Preencher BDI!")))))</f>
        <v/>
      </c>
      <c r="L391" s="247" t="str">
        <f t="shared" ref="L391:L404" si="233">IF(J391="","",(J391/(1+K391)))</f>
        <v/>
      </c>
      <c r="M391" s="258"/>
      <c r="N391" s="249"/>
      <c r="O391" s="249"/>
      <c r="P391" s="250"/>
      <c r="Q391" s="247"/>
    </row>
    <row r="392" spans="1:17" s="219" customFormat="1" x14ac:dyDescent="0.2">
      <c r="A392" s="240" t="s">
        <v>18180</v>
      </c>
      <c r="B392" s="177" t="s">
        <v>3678</v>
      </c>
      <c r="C392" s="177" t="s">
        <v>2924</v>
      </c>
      <c r="D392" s="216" t="str">
        <f>IF(B392="","",IF(C392="DER-ES",IF(OR(B392&lt;60000,B392&gt;60025),VLOOKUP(B392,DER!$A$1:$E$10998,2,FALSE),VLOOKUP(B392,DER!$A$1:$E$10998,2,FALSE)&amp;" (DMT="&amp;VLOOKUP(B392,DER!$A$1:$E$10998,4,FALSE)&amp;") (XP="&amp;ROUND((N392),2)&amp;"km; XR="&amp;ROUND((O392),2)&amp;"km)"),IF(C392="SINAPI",VLOOKUP(B392,SINAPI!$A$3:$D$10979,2,FALSE),IF(C392="IOPES",VLOOKUP(B392,IOPES!$A$3:$D$10903,2,FALSE),IF(C392="COMP",VLOOKUP(B392,COMP!$A$3:$D$10893,2,FALSE),"")))))</f>
        <v>Arame galvanizado 12 BWG (0.048 kg/m)</v>
      </c>
      <c r="E392" s="177" t="str">
        <f>IF(B392="","",IF(C392="DER-ES",VLOOKUP(B392,DER!$A$1:$E$10998,3,FALSE),IF(C392="SINAPI",VLOOKUP(B392,SINAPI!$A$1:$D$10979,3,FALSE),IF(C392="IOPES",VLOOKUP(B392,IOPES!$A$1:$D$10903,3,FALSE),IF(C392="COMP",VLOOKUP(B392,COMP!$A$1:$D$10893,3,FALSE))))))</f>
        <v>und</v>
      </c>
      <c r="F392" s="242">
        <f>VLOOKUP(A392,'Memorial de Cálculo'!$A$9:$Q$11385,17,FALSE)</f>
        <v>72</v>
      </c>
      <c r="G392" s="243">
        <f t="shared" ref="G392:G398" si="234">ROUND(L392*(1+F$5),2)</f>
        <v>1.98</v>
      </c>
      <c r="H392" s="243">
        <f t="shared" ref="H392:H398" si="235">+TRUNC(F392*G392,2)</f>
        <v>142.56</v>
      </c>
      <c r="I392" s="267"/>
      <c r="J392" s="245">
        <f>IF(B392="","",IF(C392="DER-ES",IF(OR(B392&lt;60000,B392&gt;60025),VLOOKUP(B392,DER!$A$1:$E$10998,4,FALSE),VLOOKUP(B392,DER!$A$1:$H$9998,6,FALSE)*N392+VLOOKUP(B392,DER!$A$1:$H$9998,7,FALSE)*O392)+VLOOKUP(B392,DER!$A$1:$H$9998,8,FALSE),IF(C392="SINAPI",VLOOKUP(B392,SINAPI!$A$1:$E$10979,4,FALSE),IF(C392="IOPES",VLOOKUP(B392,IOPES!$A$1:$D$10903,4,FALSE),IF(C392="COMP",VLOOKUP(B392,COMP!$A$1:$D$10893,4,FALSE))))))</f>
        <v>1.98</v>
      </c>
      <c r="K392" s="246">
        <f>IF(B392="","",IF(C392="DER-ES",IF(OR(B392&lt;60000,B392&gt;60025),DER!$D$2/100,0),IF(C392="SINAPI",SINAPI!$C$2/100,IF(C392="IOPES",IOPES!$A$2/100,IF(C392="COMP",COMP!$C$2/100,"Preencher BDI!")))))</f>
        <v>0.2712</v>
      </c>
      <c r="L392" s="247">
        <f t="shared" si="233"/>
        <v>1.5575833857772186</v>
      </c>
      <c r="N392" s="249"/>
      <c r="O392" s="249"/>
      <c r="P392" s="250"/>
      <c r="Q392" s="247"/>
    </row>
    <row r="393" spans="1:17" s="219" customFormat="1" ht="25.5" x14ac:dyDescent="0.2">
      <c r="A393" s="240" t="s">
        <v>18181</v>
      </c>
      <c r="B393" s="177">
        <v>93358</v>
      </c>
      <c r="C393" s="177" t="s">
        <v>2886</v>
      </c>
      <c r="D393" s="216" t="str">
        <f>IF(B393="","",IF(C393="DER-ES",IF(OR(B393&lt;60000,B393&gt;60025),VLOOKUP(B393,DER!$A$1:$E$10998,2,FALSE),VLOOKUP(B393,DER!$A$1:$E$10998,2,FALSE)&amp;" (DMT="&amp;VLOOKUP(B393,DER!$A$1:$E$10998,4,FALSE)&amp;") (XP="&amp;ROUND((N393),2)&amp;"km; XR="&amp;ROUND((O393),2)&amp;"km)"),IF(C393="SINAPI",VLOOKUP(B393,SINAPI!$A$3:$D$10979,2,FALSE),IF(C393="IOPES",VLOOKUP(B393,IOPES!$A$3:$D$10903,2,FALSE),IF(C393="COMP",VLOOKUP(B393,COMP!$A$3:$D$10893,2,FALSE),"")))))</f>
        <v>ESCAVAÇÃO MANUAL DE VALA COM PROFUNDIDADE MENOR OU IGUAL A 1,30 M. AF_03/2016</v>
      </c>
      <c r="E393" s="177" t="str">
        <f>IF(B393="","",IF(C393="DER-ES",VLOOKUP(B393,DER!$A$1:$E$10998,3,FALSE),IF(C393="SINAPI",VLOOKUP(B393,SINAPI!$A$1:$D$10979,3,FALSE),IF(C393="IOPES",VLOOKUP(B393,IOPES!$A$1:$D$10903,3,FALSE),IF(C393="COMP",VLOOKUP(B393,COMP!$A$1:$D$10893,3,FALSE))))))</f>
        <v>M3</v>
      </c>
      <c r="F393" s="242">
        <f>VLOOKUP(A393,'Memorial de Cálculo'!$A$9:$Q$11385,17,FALSE)</f>
        <v>9.25</v>
      </c>
      <c r="G393" s="243">
        <f t="shared" si="234"/>
        <v>68.290000000000006</v>
      </c>
      <c r="H393" s="243">
        <f t="shared" si="235"/>
        <v>631.67999999999995</v>
      </c>
      <c r="I393" s="244"/>
      <c r="J393" s="245">
        <f>IF(B393="","",IF(C393="DER-ES",IF(OR(B393&lt;60000,B393&gt;60025),VLOOKUP(B393,DER!$A$1:$E$10998,4,FALSE),VLOOKUP(B393,DER!$A$1:$H$9998,6,FALSE)*N393+VLOOKUP(B393,DER!$A$1:$H$9998,7,FALSE)*O393)+VLOOKUP(B393,DER!$A$1:$H$9998,8,FALSE),IF(C393="SINAPI",VLOOKUP(B393,SINAPI!$A$1:$E$10979,4,FALSE),IF(C393="IOPES",VLOOKUP(B393,IOPES!$A$1:$D$10903,4,FALSE),IF(C393="COMP",VLOOKUP(B393,COMP!$A$1:$D$10893,4,FALSE))))))</f>
        <v>53.72</v>
      </c>
      <c r="K393" s="246">
        <f>IF(B393="","",IF(C393="DER-ES",IF(OR(B393&lt;60000,B393&gt;60025),DER!$D$2/100,0),IF(C393="SINAPI",SINAPI!$C$2/100,IF(C393="IOPES",IOPES!$A$2/100,IF(C393="COMP",COMP!$C$2/100,"Preencher BDI!")))))</f>
        <v>0</v>
      </c>
      <c r="L393" s="247">
        <f t="shared" si="233"/>
        <v>53.72</v>
      </c>
      <c r="N393" s="249"/>
      <c r="O393" s="249"/>
      <c r="P393" s="250"/>
      <c r="Q393" s="247"/>
    </row>
    <row r="394" spans="1:17" s="219" customFormat="1" ht="25.5" x14ac:dyDescent="0.2">
      <c r="A394" s="240" t="s">
        <v>18182</v>
      </c>
      <c r="B394" s="177">
        <v>93382</v>
      </c>
      <c r="C394" s="177" t="s">
        <v>2886</v>
      </c>
      <c r="D394" s="216" t="str">
        <f>IF(B394="","",IF(C394="DER-ES",IF(OR(B394&lt;60000,B394&gt;60025),VLOOKUP(B394,DER!$A$1:$E$10998,2,FALSE),VLOOKUP(B394,DER!$A$1:$E$10998,2,FALSE)&amp;" (DMT="&amp;VLOOKUP(B394,DER!$A$1:$E$10998,4,FALSE)&amp;") (XP="&amp;ROUND((N394),2)&amp;"km; XR="&amp;ROUND((O394),2)&amp;"km)"),IF(C394="SINAPI",VLOOKUP(B394,SINAPI!$A$3:$D$10979,2,FALSE),IF(C394="IOPES",VLOOKUP(B394,IOPES!$A$3:$D$10903,2,FALSE),IF(C394="COMP",VLOOKUP(B394,COMP!$A$3:$D$10893,2,FALSE),"")))))</f>
        <v>REATERRO MANUAL DE VALAS COM COMPACTAÇÃO MECANIZADA. AF_04/2016</v>
      </c>
      <c r="E394" s="177" t="str">
        <f>IF(B394="","",IF(C394="DER-ES",VLOOKUP(B394,DER!$A$1:$E$10998,3,FALSE),IF(C394="SINAPI",VLOOKUP(B394,SINAPI!$A$1:$D$10979,3,FALSE),IF(C394="IOPES",VLOOKUP(B394,IOPES!$A$1:$D$10903,3,FALSE),IF(C394="COMP",VLOOKUP(B394,COMP!$A$1:$D$10893,3,FALSE))))))</f>
        <v>M3</v>
      </c>
      <c r="F394" s="242">
        <f>VLOOKUP(A394,'Memorial de Cálculo'!$A$9:$Q$11385,17,FALSE)</f>
        <v>6.94</v>
      </c>
      <c r="G394" s="243">
        <f t="shared" si="234"/>
        <v>28.88</v>
      </c>
      <c r="H394" s="243">
        <f t="shared" si="235"/>
        <v>200.42</v>
      </c>
      <c r="I394" s="244"/>
      <c r="J394" s="245">
        <f>IF(B394="","",IF(C394="DER-ES",IF(OR(B394&lt;60000,B394&gt;60025),VLOOKUP(B394,DER!$A$1:$E$10998,4,FALSE),VLOOKUP(B394,DER!$A$1:$H$9998,6,FALSE)*N394+VLOOKUP(B394,DER!$A$1:$H$9998,7,FALSE)*O394)+VLOOKUP(B394,DER!$A$1:$H$9998,8,FALSE),IF(C394="SINAPI",VLOOKUP(B394,SINAPI!$A$1:$E$10979,4,FALSE),IF(C394="IOPES",VLOOKUP(B394,IOPES!$A$1:$D$10903,4,FALSE),IF(C394="COMP",VLOOKUP(B394,COMP!$A$1:$D$10893,4,FALSE))))))</f>
        <v>22.72</v>
      </c>
      <c r="K394" s="246">
        <f>IF(B394="","",IF(C394="DER-ES",IF(OR(B394&lt;60000,B394&gt;60025),DER!$D$2/100,0),IF(C394="SINAPI",SINAPI!$C$2/100,IF(C394="IOPES",IOPES!$A$2/100,IF(C394="COMP",COMP!$C$2/100,"Preencher BDI!")))))</f>
        <v>0</v>
      </c>
      <c r="L394" s="247">
        <f t="shared" si="233"/>
        <v>22.72</v>
      </c>
      <c r="N394" s="249"/>
      <c r="O394" s="249"/>
      <c r="P394" s="250"/>
      <c r="Q394" s="247"/>
    </row>
    <row r="395" spans="1:17" s="219" customFormat="1" ht="25.5" x14ac:dyDescent="0.2">
      <c r="A395" s="240" t="s">
        <v>18183</v>
      </c>
      <c r="B395" s="177">
        <v>96985</v>
      </c>
      <c r="C395" s="177" t="s">
        <v>2886</v>
      </c>
      <c r="D395" s="216" t="str">
        <f>IF(B395="","",IF(C395="DER-ES",IF(OR(B395&lt;60000,B395&gt;60025),VLOOKUP(B395,DER!$A$1:$E$10998,2,FALSE),VLOOKUP(B395,DER!$A$1:$E$10998,2,FALSE)&amp;" (DMT="&amp;VLOOKUP(B395,DER!$A$1:$E$10998,4,FALSE)&amp;") (XP="&amp;ROUND((N395),2)&amp;"km; XR="&amp;ROUND((O395),2)&amp;"km)"),IF(C395="SINAPI",VLOOKUP(B395,SINAPI!$A$3:$D$10979,2,FALSE),IF(C395="IOPES",VLOOKUP(B395,IOPES!$A$3:$D$10903,2,FALSE),IF(C395="COMP",VLOOKUP(B395,COMP!$A$3:$D$10893,2,FALSE),"")))))</f>
        <v>HASTE DE ATERRAMENTO 5/8  PARA SPDA - FORNECIMENTO E INSTALAÇÃO. AF_12/2017</v>
      </c>
      <c r="E395" s="177" t="str">
        <f>IF(B395="","",IF(C395="DER-ES",VLOOKUP(B395,DER!$A$1:$E$10998,3,FALSE),IF(C395="SINAPI",VLOOKUP(B395,SINAPI!$A$1:$D$10979,3,FALSE),IF(C395="IOPES",VLOOKUP(B395,IOPES!$A$1:$D$10903,3,FALSE),IF(C395="COMP",VLOOKUP(B395,COMP!$A$1:$D$10893,3,FALSE))))))</f>
        <v>UN</v>
      </c>
      <c r="F395" s="242">
        <f>VLOOKUP(A395,'Memorial de Cálculo'!$A$9:$Q$11385,17,FALSE)</f>
        <v>37</v>
      </c>
      <c r="G395" s="243">
        <f t="shared" si="234"/>
        <v>55.06</v>
      </c>
      <c r="H395" s="243">
        <f t="shared" si="235"/>
        <v>2037.22</v>
      </c>
      <c r="I395" s="244"/>
      <c r="J395" s="245">
        <f>IF(B395="","",IF(C395="DER-ES",IF(OR(B395&lt;60000,B395&gt;60025),VLOOKUP(B395,DER!$A$1:$E$10998,4,FALSE),VLOOKUP(B395,DER!$A$1:$H$9998,6,FALSE)*N395+VLOOKUP(B395,DER!$A$1:$H$9998,7,FALSE)*O395)+VLOOKUP(B395,DER!$A$1:$H$9998,8,FALSE),IF(C395="SINAPI",VLOOKUP(B395,SINAPI!$A$1:$E$10979,4,FALSE),IF(C395="IOPES",VLOOKUP(B395,IOPES!$A$1:$D$10903,4,FALSE),IF(C395="COMP",VLOOKUP(B395,COMP!$A$1:$D$10893,4,FALSE))))))</f>
        <v>43.31</v>
      </c>
      <c r="K395" s="246">
        <f>IF(B395="","",IF(C395="DER-ES",IF(OR(B395&lt;60000,B395&gt;60025),DER!$D$2/100,0),IF(C395="SINAPI",SINAPI!$C$2/100,IF(C395="IOPES",IOPES!$A$2/100,IF(C395="COMP",COMP!$C$2/100,"Preencher BDI!")))))</f>
        <v>0</v>
      </c>
      <c r="L395" s="247">
        <f t="shared" si="233"/>
        <v>43.31</v>
      </c>
      <c r="N395" s="249"/>
      <c r="O395" s="249"/>
      <c r="P395" s="250"/>
      <c r="Q395" s="247"/>
    </row>
    <row r="396" spans="1:17" s="219" customFormat="1" x14ac:dyDescent="0.2">
      <c r="A396" s="240" t="s">
        <v>18184</v>
      </c>
      <c r="B396" s="177">
        <v>42476</v>
      </c>
      <c r="C396" s="177" t="s">
        <v>2958</v>
      </c>
      <c r="D396" s="216" t="str">
        <f>IF(B396="","",IF(C396="DER-ES",IF(OR(B396&lt;60000,B396&gt;60025),VLOOKUP(B396,DER!$A$1:$E$10998,2,FALSE),VLOOKUP(B396,DER!$A$1:$E$10998,2,FALSE)&amp;" (DMT="&amp;VLOOKUP(B396,DER!$A$1:$E$10998,4,FALSE)&amp;") (XP="&amp;ROUND((N396),2)&amp;"km; XR="&amp;ROUND((O396),2)&amp;"km)"),IF(C396="SINAPI",VLOOKUP(B396,SINAPI!$A$3:$D$10979,2,FALSE),IF(C396="IOPES",VLOOKUP(B396,IOPES!$A$3:$D$10903,2,FALSE),IF(C396="COMP",VLOOKUP(B396,COMP!$A$3:$D$10893,2,FALSE),"")))))</f>
        <v>Fita isolante em rolo de 19 mm x 20 m, número 33 Scoth ou equivalente</v>
      </c>
      <c r="E396" s="177" t="str">
        <f>IF(B396="","",IF(C396="DER-ES",VLOOKUP(B396,DER!$A$1:$E$10998,3,FALSE),IF(C396="SINAPI",VLOOKUP(B396,SINAPI!$A$1:$D$10979,3,FALSE),IF(C396="IOPES",VLOOKUP(B396,IOPES!$A$1:$D$10903,3,FALSE),IF(C396="COMP",VLOOKUP(B396,COMP!$A$1:$D$10893,3,FALSE))))))</f>
        <v>Ud</v>
      </c>
      <c r="F396" s="242">
        <f>VLOOKUP(A396,'Memorial de Cálculo'!$A$9:$Q$11385,17,FALSE)</f>
        <v>8</v>
      </c>
      <c r="G396" s="243">
        <f t="shared" si="234"/>
        <v>41.13</v>
      </c>
      <c r="H396" s="243">
        <f t="shared" si="235"/>
        <v>329.04</v>
      </c>
      <c r="I396" s="267"/>
      <c r="J396" s="245">
        <f>IF(B396="","",IF(C396="DER-ES",IF(OR(B396&lt;60000,B396&gt;60025),VLOOKUP(B396,DER!$A$1:$E$10998,4,FALSE),VLOOKUP(B396,DER!$A$1:$H$9998,6,FALSE)*N396+VLOOKUP(B396,DER!$A$1:$H$9998,7,FALSE)*O396)+VLOOKUP(B396,DER!$A$1:$H$9998,8,FALSE),IF(C396="SINAPI",VLOOKUP(B396,SINAPI!$A$1:$E$10979,4,FALSE),IF(C396="IOPES",VLOOKUP(B396,IOPES!$A$1:$D$10903,4,FALSE),IF(C396="COMP",VLOOKUP(B396,COMP!$A$1:$D$10893,4,FALSE))))))</f>
        <v>41.94</v>
      </c>
      <c r="K396" s="246">
        <f>IF(B396="","",IF(C396="DER-ES",IF(OR(B396&lt;60000,B396&gt;60025),DER!$D$2/100,0),IF(C396="SINAPI",SINAPI!$C$2/100,IF(C396="IOPES",IOPES!$A$2/100,IF(C396="COMP",COMP!$C$2/100,"Preencher BDI!")))))</f>
        <v>0.29630000000000001</v>
      </c>
      <c r="L396" s="247">
        <f t="shared" si="233"/>
        <v>32.353621846794724</v>
      </c>
      <c r="N396" s="249"/>
      <c r="O396" s="249"/>
      <c r="P396" s="250"/>
      <c r="Q396" s="247"/>
    </row>
    <row r="397" spans="1:17" s="219" customFormat="1" x14ac:dyDescent="0.2">
      <c r="A397" s="240" t="s">
        <v>18177</v>
      </c>
      <c r="B397" s="177" t="s">
        <v>3679</v>
      </c>
      <c r="C397" s="177" t="s">
        <v>2924</v>
      </c>
      <c r="D397" s="216" t="str">
        <f>IF(B397="","",IF(C397="DER-ES",IF(OR(B397&lt;60000,B397&gt;60025),VLOOKUP(B397,DER!$A$1:$E$10998,2,FALSE),VLOOKUP(B397,DER!$A$1:$E$10998,2,FALSE)&amp;" (DMT="&amp;VLOOKUP(B397,DER!$A$1:$E$10998,4,FALSE)&amp;") (XP="&amp;ROUND((N397),2)&amp;"km; XR="&amp;ROUND((O397),2)&amp;"km)"),IF(C397="SINAPI",VLOOKUP(B397,SINAPI!$A$3:$D$10979,2,FALSE),IF(C397="IOPES",VLOOKUP(B397,IOPES!$A$3:$D$10903,2,FALSE),IF(C397="COMP",VLOOKUP(B397,COMP!$A$3:$D$10893,2,FALSE),"")))))</f>
        <v>Parafusos, porcas e arruelas (diversos - fixação quadros)</v>
      </c>
      <c r="E397" s="177" t="str">
        <f>IF(B397="","",IF(C397="DER-ES",VLOOKUP(B397,DER!$A$1:$E$10998,3,FALSE),IF(C397="SINAPI",VLOOKUP(B397,SINAPI!$A$1:$D$10979,3,FALSE),IF(C397="IOPES",VLOOKUP(B397,IOPES!$A$1:$D$10903,3,FALSE),IF(C397="COMP",VLOOKUP(B397,COMP!$A$1:$D$10893,3,FALSE))))))</f>
        <v>und</v>
      </c>
      <c r="F397" s="242">
        <f>VLOOKUP(A397,'Memorial de Cálculo'!$A$9:$Q$11385,17,FALSE)</f>
        <v>4</v>
      </c>
      <c r="G397" s="243">
        <f t="shared" si="234"/>
        <v>101.54</v>
      </c>
      <c r="H397" s="243">
        <f t="shared" si="235"/>
        <v>406.16</v>
      </c>
      <c r="I397" s="211"/>
      <c r="J397" s="245">
        <f>IF(B397="","",IF(C397="DER-ES",IF(OR(B397&lt;60000,B397&gt;60025),VLOOKUP(B397,DER!$A$1:$E$10998,4,FALSE),VLOOKUP(B397,DER!$A$1:$H$9998,6,FALSE)*N397+VLOOKUP(B397,DER!$A$1:$H$9998,7,FALSE)*O397)+VLOOKUP(B397,DER!$A$1:$H$9998,8,FALSE),IF(C397="SINAPI",VLOOKUP(B397,SINAPI!$A$1:$E$10979,4,FALSE),IF(C397="IOPES",VLOOKUP(B397,IOPES!$A$1:$D$10903,4,FALSE),IF(C397="COMP",VLOOKUP(B397,COMP!$A$1:$D$10893,4,FALSE))))))</f>
        <v>101.54</v>
      </c>
      <c r="K397" s="246">
        <f>IF(B397="","",IF(C397="DER-ES",IF(OR(B397&lt;60000,B397&gt;60025),DER!$D$2/100,0),IF(C397="SINAPI",SINAPI!$C$2/100,IF(C397="IOPES",IOPES!$A$2/100,IF(C397="COMP",COMP!$C$2/100,"Preencher BDI!")))))</f>
        <v>0.2712</v>
      </c>
      <c r="L397" s="247">
        <f t="shared" si="233"/>
        <v>79.877281308999386</v>
      </c>
      <c r="N397" s="249"/>
      <c r="O397" s="249"/>
      <c r="P397" s="250"/>
      <c r="Q397" s="247"/>
    </row>
    <row r="398" spans="1:17" s="219" customFormat="1" x14ac:dyDescent="0.2">
      <c r="A398" s="240" t="s">
        <v>18185</v>
      </c>
      <c r="B398" s="177" t="s">
        <v>3680</v>
      </c>
      <c r="C398" s="177" t="s">
        <v>2924</v>
      </c>
      <c r="D398" s="216" t="str">
        <f>IF(B398="","",IF(C398="DER-ES",IF(OR(B398&lt;60000,B398&gt;60025),VLOOKUP(B398,DER!$A$1:$E$10998,2,FALSE),VLOOKUP(B398,DER!$A$1:$E$10998,2,FALSE)&amp;" (DMT="&amp;VLOOKUP(B398,DER!$A$1:$E$10998,4,FALSE)&amp;") (XP="&amp;ROUND((N398),2)&amp;"km; XR="&amp;ROUND((O398),2)&amp;"km)"),IF(C398="SINAPI",VLOOKUP(B398,SINAPI!$A$3:$D$10979,2,FALSE),IF(C398="IOPES",VLOOKUP(B398,IOPES!$A$3:$D$10903,2,FALSE),IF(C398="COMP",VLOOKUP(B398,COMP!$A$3:$D$10893,2,FALSE),"")))))</f>
        <v>Barra De Ferro Retangular, Barra Chata, 3/4" X 1/8" (L X E), 0,47 Kg/M</v>
      </c>
      <c r="E398" s="177" t="str">
        <f>IF(B398="","",IF(C398="DER-ES",VLOOKUP(B398,DER!$A$1:$E$10998,3,FALSE),IF(C398="SINAPI",VLOOKUP(B398,SINAPI!$A$1:$D$10979,3,FALSE),IF(C398="IOPES",VLOOKUP(B398,IOPES!$A$1:$D$10903,3,FALSE),IF(C398="COMP",VLOOKUP(B398,COMP!$A$1:$D$10893,3,FALSE))))))</f>
        <v>Kg</v>
      </c>
      <c r="F398" s="242">
        <f>VLOOKUP(A398,'Memorial de Cálculo'!$A$9:$Q$11385,17,FALSE)</f>
        <v>4</v>
      </c>
      <c r="G398" s="243">
        <f t="shared" si="234"/>
        <v>34.71</v>
      </c>
      <c r="H398" s="243">
        <f t="shared" si="235"/>
        <v>138.84</v>
      </c>
      <c r="I398" s="267"/>
      <c r="J398" s="245">
        <f>IF(B398="","",IF(C398="DER-ES",IF(OR(B398&lt;60000,B398&gt;60025),VLOOKUP(B398,DER!$A$1:$E$10998,4,FALSE),VLOOKUP(B398,DER!$A$1:$H$9998,6,FALSE)*N398+VLOOKUP(B398,DER!$A$1:$H$9998,7,FALSE)*O398)+VLOOKUP(B398,DER!$A$1:$H$9998,8,FALSE),IF(C398="SINAPI",VLOOKUP(B398,SINAPI!$A$1:$E$10979,4,FALSE),IF(C398="IOPES",VLOOKUP(B398,IOPES!$A$1:$D$10903,4,FALSE),IF(C398="COMP",VLOOKUP(B398,COMP!$A$1:$D$10893,4,FALSE))))))</f>
        <v>34.71</v>
      </c>
      <c r="K398" s="246">
        <f>IF(B398="","",IF(C398="DER-ES",IF(OR(B398&lt;60000,B398&gt;60025),DER!$D$2/100,0),IF(C398="SINAPI",SINAPI!$C$2/100,IF(C398="IOPES",IOPES!$A$2/100,IF(C398="COMP",COMP!$C$2/100,"Preencher BDI!")))))</f>
        <v>0.2712</v>
      </c>
      <c r="L398" s="247">
        <f t="shared" si="233"/>
        <v>27.304908747640027</v>
      </c>
      <c r="N398" s="249"/>
      <c r="O398" s="249"/>
      <c r="P398" s="250"/>
      <c r="Q398" s="247"/>
    </row>
    <row r="399" spans="1:17" s="219" customFormat="1" x14ac:dyDescent="0.2">
      <c r="A399" s="251"/>
      <c r="B399" s="259"/>
      <c r="C399" s="260"/>
      <c r="D399" s="261" t="str">
        <f>"SUB-TOTAL - "&amp;LEFT(A398,5)</f>
        <v>SUB-TOTAL - 05.06</v>
      </c>
      <c r="E399" s="260"/>
      <c r="F399" s="262"/>
      <c r="G399" s="243"/>
      <c r="H399" s="263">
        <f>SUM(H363:H398)</f>
        <v>95731.059999999983</v>
      </c>
      <c r="I399" s="267"/>
      <c r="J399" s="245" t="str">
        <f>IF(B399="","",IF(C399="DER-ES",IF(OR(B399&lt;60000,B399&gt;60025),VLOOKUP(B399,DER!$A$1:$E$10998,4,FALSE),VLOOKUP(B399,DER!$A$1:$H$9998,6,FALSE)*N399+VLOOKUP(B399,DER!$A$1:$H$9998,7,FALSE)*O399)+VLOOKUP(B399,DER!$A$1:$H$9998,8,FALSE),IF(C399="SINAPI",VLOOKUP(B399,SINAPI!$A$1:$E$10979,4,FALSE),IF(C399="IOPES",VLOOKUP(B399,IOPES!$A$1:$D$10903,4,FALSE),IF(C399="COMP",VLOOKUP(B399,COMP!$A$1:$D$10893,4,FALSE))))))</f>
        <v/>
      </c>
      <c r="K399" s="246" t="str">
        <f>IF(B399="","",IF(C399="DER-ES",IF(OR(B399&lt;60000,B399&gt;60025),DER!$D$2/100,0),IF(C399="SINAPI",SINAPI!$C$2/100,IF(C399="IOPES",IOPES!$A$2/100,IF(C399="COMP",COMP!$C$2/100,"Preencher BDI!")))))</f>
        <v/>
      </c>
      <c r="L399" s="247" t="str">
        <f t="shared" si="233"/>
        <v/>
      </c>
      <c r="M399" s="248"/>
      <c r="N399" s="249"/>
      <c r="O399" s="249"/>
      <c r="P399" s="250"/>
      <c r="Q399" s="247"/>
    </row>
    <row r="400" spans="1:17" s="219" customFormat="1" x14ac:dyDescent="0.2">
      <c r="A400" s="240"/>
      <c r="B400" s="264"/>
      <c r="C400" s="265"/>
      <c r="D400" s="266"/>
      <c r="E400" s="177"/>
      <c r="F400" s="242"/>
      <c r="G400" s="243"/>
      <c r="H400" s="243"/>
      <c r="I400" s="267"/>
      <c r="J400" s="245" t="str">
        <f>IF(B400="","",IF(C400="DER-ES",IF(OR(B400&lt;60000,B400&gt;60025),VLOOKUP(B400,DER!$A$1:$E$10998,4,FALSE),VLOOKUP(B400,DER!$A$1:$H$9998,6,FALSE)*N400+VLOOKUP(B400,DER!$A$1:$H$9998,7,FALSE)*O400)+VLOOKUP(B400,DER!$A$1:$H$9998,8,FALSE),IF(C400="SINAPI",VLOOKUP(B400,SINAPI!$A$1:$E$10979,4,FALSE),IF(C400="IOPES",VLOOKUP(B400,IOPES!$A$1:$D$10903,4,FALSE),IF(C400="COMP",VLOOKUP(B400,COMP!$A$1:$D$10893,4,FALSE))))))</f>
        <v/>
      </c>
      <c r="K400" s="246" t="str">
        <f>IF(B400="","",IF(C400="DER-ES",IF(OR(B400&lt;60000,B400&gt;60025),DER!$D$2/100,0),IF(C400="SINAPI",SINAPI!$C$2/100,IF(C400="IOPES",IOPES!$A$2/100,IF(C400="COMP",COMP!$C$2/100,"Preencher BDI!")))))</f>
        <v/>
      </c>
      <c r="L400" s="247" t="str">
        <f t="shared" si="233"/>
        <v/>
      </c>
      <c r="M400" s="248"/>
      <c r="N400" s="249"/>
      <c r="O400" s="249"/>
      <c r="P400" s="250"/>
      <c r="Q400" s="247"/>
    </row>
    <row r="401" spans="1:17" s="219" customFormat="1" x14ac:dyDescent="0.2">
      <c r="A401" s="287" t="s">
        <v>18199</v>
      </c>
      <c r="B401" s="287"/>
      <c r="C401" s="288"/>
      <c r="D401" s="289" t="s">
        <v>17934</v>
      </c>
      <c r="E401" s="288"/>
      <c r="F401" s="290"/>
      <c r="G401" s="291"/>
      <c r="H401" s="291"/>
      <c r="I401" s="267"/>
      <c r="J401" s="245" t="str">
        <f>IF(B401="","",IF(C401="DER-ES",IF(OR(B401&lt;60000,B401&gt;60025),VLOOKUP(B401,DER!$A$1:$E$10998,4,FALSE),VLOOKUP(B401,DER!$A$1:$H$9998,6,FALSE)*N401+VLOOKUP(B401,DER!$A$1:$H$9998,7,FALSE)*O401)+VLOOKUP(B401,DER!$A$1:$H$9998,8,FALSE),IF(C401="SINAPI",VLOOKUP(B401,SINAPI!$A$1:$E$10979,4,FALSE),IF(C401="IOPES",VLOOKUP(B401,IOPES!$A$1:$D$10903,4,FALSE),IF(C401="COMP",VLOOKUP(B401,COMP!$A$1:$D$10893,4,FALSE))))))</f>
        <v/>
      </c>
      <c r="K401" s="246" t="str">
        <f>IF(B401="","",IF(C401="DER-ES",IF(OR(B401&lt;60000,B401&gt;60025),DER!$D$2/100,0),IF(C401="SINAPI",SINAPI!$C$2/100,IF(C401="IOPES",IOPES!$A$2/100,IF(C401="COMP",COMP!$C$2/100,"Preencher BDI!")))))</f>
        <v/>
      </c>
      <c r="L401" s="247" t="str">
        <f t="shared" si="233"/>
        <v/>
      </c>
      <c r="M401" s="258"/>
      <c r="N401" s="249"/>
      <c r="O401" s="249"/>
      <c r="P401" s="250"/>
      <c r="Q401" s="247"/>
    </row>
    <row r="402" spans="1:17" s="219" customFormat="1" x14ac:dyDescent="0.2">
      <c r="A402" s="240" t="s">
        <v>18200</v>
      </c>
      <c r="B402" s="251" t="s">
        <v>18193</v>
      </c>
      <c r="C402" s="177" t="s">
        <v>2924</v>
      </c>
      <c r="D402" s="216" t="str">
        <f>IF(B402="","",IF(C402="DER-ES",IF(OR(B402&lt;60000,B402&gt;60025),VLOOKUP(B402,DER!$A$1:$E$10998,2,FALSE),VLOOKUP(B402,DER!$A$1:$E$10998,2,FALSE)&amp;" (DMT="&amp;VLOOKUP(B402,DER!$A$1:$E$10998,4,FALSE)&amp;") (XP="&amp;ROUND((N402),2)&amp;"km; XR="&amp;ROUND((O402),2)&amp;"km)"),IF(C402="SINAPI",VLOOKUP(B402,SINAPI!$A$3:$D$10979,2,FALSE),IF(C402="IOPES",VLOOKUP(B402,IOPES!$A$3:$D$10903,2,FALSE),IF(C402="COMP",VLOOKUP(B402,COMP!$A$3:$D$10893,2,FALSE),"")))))</f>
        <v>Implantação de Quiosque completo, conforme projeto. Tudo incluído</v>
      </c>
      <c r="E402" s="177" t="str">
        <f>IF(B402="","",IF(C402="DER-ES",VLOOKUP(B402,DER!$A$1:$E$10998,3,FALSE),IF(C402="SINAPI",VLOOKUP(B402,SINAPI!$A$1:$D$10979,3,FALSE),IF(C402="IOPES",VLOOKUP(B402,IOPES!$A$1:$D$10903,3,FALSE),IF(C402="COMP",VLOOKUP(B402,COMP!$A$1:$D$10893,3,FALSE))))))</f>
        <v>und</v>
      </c>
      <c r="F402" s="242">
        <f>VLOOKUP(A402,'Memorial de Cálculo'!$A$9:$Q$11385,17,FALSE)</f>
        <v>1</v>
      </c>
      <c r="G402" s="243">
        <f t="shared" ref="G402:G403" si="236">ROUND(L402*(1+F$5),2)</f>
        <v>165785.62</v>
      </c>
      <c r="H402" s="243">
        <f t="shared" ref="H402:H403" si="237">+TRUNC(F402*G402,2)</f>
        <v>165785.62</v>
      </c>
      <c r="I402" s="244"/>
      <c r="J402" s="245">
        <f>IF(B402="","",IF(C402="DER-ES",IF(OR(B402&lt;60000,B402&gt;60025),VLOOKUP(B402,DER!$A$1:$E$10998,4,FALSE),VLOOKUP(B402,DER!$A$1:$H$9998,6,FALSE)*N402+VLOOKUP(B402,DER!$A$1:$H$9998,7,FALSE)*O402)+VLOOKUP(B402,DER!$A$1:$H$9998,8,FALSE),IF(C402="SINAPI",VLOOKUP(B402,SINAPI!$A$1:$E$10979,4,FALSE),IF(C402="IOPES",VLOOKUP(B402,IOPES!$A$1:$D$10903,4,FALSE),IF(C402="COMP",VLOOKUP(B402,COMP!$A$1:$D$10893,4,FALSE))))))</f>
        <v>165785.62</v>
      </c>
      <c r="K402" s="246">
        <f>IF(B402="","",IF(C402="DER-ES",IF(OR(B402&lt;60000,B402&gt;60025),DER!$D$2/100,0),IF(C402="SINAPI",SINAPI!$C$2/100,IF(C402="IOPES",IOPES!$A$2/100,IF(C402="COMP",COMP!$C$2/100,"Preencher BDI!")))))</f>
        <v>0.2712</v>
      </c>
      <c r="L402" s="247">
        <f t="shared" si="233"/>
        <v>130416.62995594715</v>
      </c>
      <c r="M402" s="271"/>
      <c r="N402" s="249"/>
      <c r="O402" s="249"/>
      <c r="P402" s="250"/>
      <c r="Q402" s="247"/>
    </row>
    <row r="403" spans="1:17" s="219" customFormat="1" x14ac:dyDescent="0.2">
      <c r="A403" s="240" t="s">
        <v>18201</v>
      </c>
      <c r="B403" s="251" t="s">
        <v>18194</v>
      </c>
      <c r="C403" s="177" t="s">
        <v>2924</v>
      </c>
      <c r="D403" s="216" t="str">
        <f>IF(B403="","",IF(C403="DER-ES",IF(OR(B403&lt;60000,B403&gt;60025),VLOOKUP(B403,DER!$A$1:$E$10998,2,FALSE),VLOOKUP(B403,DER!$A$1:$E$10998,2,FALSE)&amp;" (DMT="&amp;VLOOKUP(B403,DER!$A$1:$E$10998,4,FALSE)&amp;") (XP="&amp;ROUND((N403),2)&amp;"km; XR="&amp;ROUND((O403),2)&amp;"km)"),IF(C403="SINAPI",VLOOKUP(B403,SINAPI!$A$3:$D$10979,2,FALSE),IF(C403="IOPES",VLOOKUP(B403,IOPES!$A$3:$D$10903,2,FALSE),IF(C403="COMP",VLOOKUP(B403,COMP!$A$3:$D$10893,2,FALSE),"")))))</f>
        <v>Implantação de Sanitário completo, conforme projeto. Tudo incluído</v>
      </c>
      <c r="E403" s="177" t="str">
        <f>IF(B403="","",IF(C403="DER-ES",VLOOKUP(B403,DER!$A$1:$E$10998,3,FALSE),IF(C403="SINAPI",VLOOKUP(B403,SINAPI!$A$1:$D$10979,3,FALSE),IF(C403="IOPES",VLOOKUP(B403,IOPES!$A$1:$D$10903,3,FALSE),IF(C403="COMP",VLOOKUP(B403,COMP!$A$1:$D$10893,3,FALSE))))))</f>
        <v>und</v>
      </c>
      <c r="F403" s="242">
        <f>VLOOKUP(A403,'Memorial de Cálculo'!$A$9:$Q$11385,17,FALSE)</f>
        <v>2</v>
      </c>
      <c r="G403" s="243">
        <f t="shared" si="236"/>
        <v>180869.49</v>
      </c>
      <c r="H403" s="243">
        <f t="shared" si="237"/>
        <v>361738.98</v>
      </c>
      <c r="I403" s="244"/>
      <c r="J403" s="245">
        <f>IF(B403="","",IF(C403="DER-ES",IF(OR(B403&lt;60000,B403&gt;60025),VLOOKUP(B403,DER!$A$1:$E$10998,4,FALSE),VLOOKUP(B403,DER!$A$1:$H$9998,6,FALSE)*N403+VLOOKUP(B403,DER!$A$1:$H$9998,7,FALSE)*O403)+VLOOKUP(B403,DER!$A$1:$H$9998,8,FALSE),IF(C403="SINAPI",VLOOKUP(B403,SINAPI!$A$1:$E$10979,4,FALSE),IF(C403="IOPES",VLOOKUP(B403,IOPES!$A$1:$D$10903,4,FALSE),IF(C403="COMP",VLOOKUP(B403,COMP!$A$1:$D$10893,4,FALSE))))))</f>
        <v>180869.49</v>
      </c>
      <c r="K403" s="246">
        <f>IF(B403="","",IF(C403="DER-ES",IF(OR(B403&lt;60000,B403&gt;60025),DER!$D$2/100,0),IF(C403="SINAPI",SINAPI!$C$2/100,IF(C403="IOPES",IOPES!$A$2/100,IF(C403="COMP",COMP!$C$2/100,"Preencher BDI!")))))</f>
        <v>0.2712</v>
      </c>
      <c r="L403" s="247">
        <f t="shared" si="233"/>
        <v>142282.48112020138</v>
      </c>
      <c r="M403" s="271"/>
      <c r="N403" s="249"/>
      <c r="O403" s="249"/>
      <c r="P403" s="250"/>
      <c r="Q403" s="247"/>
    </row>
    <row r="404" spans="1:17" s="219" customFormat="1" x14ac:dyDescent="0.2">
      <c r="A404" s="251"/>
      <c r="B404" s="259"/>
      <c r="C404" s="260"/>
      <c r="D404" s="261" t="str">
        <f>"SUB-TOTAL - "&amp;LEFT(A402,5)</f>
        <v>SUB-TOTAL - 05.07</v>
      </c>
      <c r="E404" s="260"/>
      <c r="F404" s="262"/>
      <c r="G404" s="243"/>
      <c r="H404" s="263">
        <f>SUM(H402:H403)</f>
        <v>527524.6</v>
      </c>
      <c r="I404" s="267"/>
      <c r="J404" s="245" t="str">
        <f>IF(B404="","",IF(C404="DER-ES",IF(OR(B404&lt;60000,B404&gt;60025),VLOOKUP(B404,DER!$A$1:$E$10998,4,FALSE),VLOOKUP(B404,DER!$A$1:$H$9998,6,FALSE)*N404+VLOOKUP(B404,DER!$A$1:$H$9998,7,FALSE)*O404)+VLOOKUP(B404,DER!$A$1:$H$9998,8,FALSE),IF(C404="SINAPI",VLOOKUP(B404,SINAPI!$A$1:$E$10979,4,FALSE),IF(C404="IOPES",VLOOKUP(B404,IOPES!$A$1:$D$10903,4,FALSE),IF(C404="COMP",VLOOKUP(B404,COMP!$A$1:$D$10893,4,FALSE))))))</f>
        <v/>
      </c>
      <c r="K404" s="246" t="str">
        <f>IF(B404="","",IF(C404="DER-ES",IF(OR(B404&lt;60000,B404&gt;60025),DER!$D$2/100,0),IF(C404="SINAPI",SINAPI!$C$2/100,IF(C404="IOPES",IOPES!$A$2/100,IF(C404="COMP",COMP!$C$2/100,"Preencher BDI!")))))</f>
        <v/>
      </c>
      <c r="L404" s="247" t="str">
        <f t="shared" si="233"/>
        <v/>
      </c>
      <c r="M404" s="248"/>
      <c r="N404" s="249"/>
      <c r="O404" s="249"/>
      <c r="P404" s="250"/>
      <c r="Q404" s="247"/>
    </row>
    <row r="405" spans="1:17" s="219" customFormat="1" x14ac:dyDescent="0.2">
      <c r="A405" s="330"/>
      <c r="B405" s="259"/>
      <c r="C405" s="260"/>
      <c r="D405" s="261" t="str">
        <f>"SUB-TOTAL - "&amp;LEFT(A396,2)</f>
        <v>SUB-TOTAL - 05</v>
      </c>
      <c r="E405" s="177" t="str">
        <f>IF(B405="","",IF(C405="DER-ES",VLOOKUP(B405,DER!$A$1:$E$4998,3,FALSE),IF(C405="CESAN",VLOOKUP(B405,CESAN!$A$1:$E$5000,3,FALSE),IF(C405="IOPES",VLOOKUP(B405,IOPES!$A$1:$D$4903,3,FALSE),IF(C405="COMP",VLOOKUP(B405,COMP!$A$1:$D$4927,3,FALSE))))))</f>
        <v/>
      </c>
      <c r="F405" s="262"/>
      <c r="G405" s="243"/>
      <c r="H405" s="263">
        <f>SUM(H315:H404)/2</f>
        <v>959901.84000000008</v>
      </c>
      <c r="I405" s="211"/>
      <c r="J405" s="245" t="str">
        <f>IF(B405="","",IF(C405="DER-ES",IF(OR(B405&lt;60000,B405&gt;60025),VLOOKUP(B405,DER!$A$1:$E$10998,4,FALSE),VLOOKUP(B405,DER!$A$1:$H$9998,6,FALSE)*N405+VLOOKUP(B405,DER!$A$1:$H$9998,7,FALSE)*O405)+VLOOKUP(B405,DER!$A$1:$H$9998,8,FALSE),IF(C405="SINAPI",VLOOKUP(B405,SINAPI!$A$1:$E$10979,4,FALSE),IF(C405="IOPES",VLOOKUP(B405,IOPES!$A$1:$D$10903,4,FALSE),IF(C405="COMP",VLOOKUP(B405,COMP!$A$1:$D$10893,4,FALSE))))))</f>
        <v/>
      </c>
      <c r="K405" s="246" t="str">
        <f>IF(B405="","",IF(C405="DER-ES",IF(OR(B405&lt;60000,B405&gt;60025),DER!$D$2/100,0),IF(C405="SINAPI",SINAPI!$C$2/100,IF(C405="IOPES",IOPES!$A$2/100,IF(C405="COMP",COMP!$C$2/100,"Preencher BDI!")))))</f>
        <v/>
      </c>
      <c r="L405" s="247" t="str">
        <f t="shared" ref="L405:L437" si="238">IF(J405="","",(J405/(1+K405)))</f>
        <v/>
      </c>
      <c r="N405" s="249"/>
      <c r="O405" s="249"/>
      <c r="P405" s="250"/>
      <c r="Q405" s="247"/>
    </row>
    <row r="406" spans="1:17" s="219" customFormat="1" x14ac:dyDescent="0.2">
      <c r="A406" s="240"/>
      <c r="B406" s="264"/>
      <c r="C406" s="265"/>
      <c r="D406" s="266"/>
      <c r="E406" s="177"/>
      <c r="F406" s="242"/>
      <c r="G406" s="243"/>
      <c r="H406" s="243"/>
      <c r="I406" s="267"/>
      <c r="J406" s="245" t="str">
        <f>IF(B406="","",IF(C406="DER-ES",IF(OR(B406&lt;60000,B406&gt;60025),VLOOKUP(B406,DER!$A$1:$E$10998,4,FALSE),VLOOKUP(B406,DER!$A$1:$H$9998,6,FALSE)*N406+VLOOKUP(B406,DER!$A$1:$H$9998,7,FALSE)*O406)+VLOOKUP(B406,DER!$A$1:$H$9998,8,FALSE),IF(C406="SINAPI",VLOOKUP(B406,SINAPI!$A$1:$E$10979,4,FALSE),IF(C406="IOPES",VLOOKUP(B406,IOPES!$A$1:$D$10903,4,FALSE),IF(C406="COMP",VLOOKUP(B406,COMP!$A$1:$D$10893,4,FALSE))))))</f>
        <v/>
      </c>
      <c r="K406" s="246" t="str">
        <f>IF(B406="","",IF(C406="DER-ES",IF(OR(B406&lt;60000,B406&gt;60025),DER!$D$2/100,0),IF(C406="SINAPI",SINAPI!$C$2/100,IF(C406="IOPES",IOPES!$A$2/100,IF(C406="COMP",COMP!$C$2/100,"Preencher BDI!")))))</f>
        <v/>
      </c>
      <c r="L406" s="247" t="str">
        <f t="shared" si="238"/>
        <v/>
      </c>
      <c r="M406" s="248"/>
      <c r="N406" s="249"/>
      <c r="O406" s="249"/>
      <c r="P406" s="250"/>
      <c r="Q406" s="247"/>
    </row>
    <row r="407" spans="1:17" x14ac:dyDescent="0.2">
      <c r="A407" s="137" t="s">
        <v>12</v>
      </c>
      <c r="B407" s="137"/>
      <c r="C407" s="138"/>
      <c r="D407" s="139" t="s">
        <v>3844</v>
      </c>
      <c r="E407" s="138" t="str">
        <f>IF(B407="","",IF(C407="DER-ES",VLOOKUP(B407,DER!$A$1:$E$4998,3,FALSE),IF(C407="CESAN",VLOOKUP(B407,CESAN!$A$1:$E$5000,3,FALSE),IF(C407="IOPES",VLOOKUP(B407,IOPES!$A$1:$D$4903,3,FALSE),IF(C407="COMP",VLOOKUP(B407,COMP!$A$1:$D$4927,3,FALSE))))))</f>
        <v/>
      </c>
      <c r="F407" s="140"/>
      <c r="G407" s="141"/>
      <c r="H407" s="142"/>
      <c r="I407" s="24"/>
      <c r="J407" s="245" t="str">
        <f>IF(B407="","",IF(C407="DER-ES",IF(OR(B407&lt;60000,B407&gt;60025),VLOOKUP(B407,DER!$A$1:$E$10998,4,FALSE),VLOOKUP(B407,DER!$A$1:$H$9998,6,FALSE)*N407+VLOOKUP(B407,DER!$A$1:$H$9998,7,FALSE)*O407)+VLOOKUP(B407,DER!$A$1:$H$9998,8,FALSE),IF(C407="SINAPI",VLOOKUP(B407,SINAPI!$A$1:$E$10979,4,FALSE),IF(C407="IOPES",VLOOKUP(B407,IOPES!$A$1:$D$10903,4,FALSE),IF(C407="COMP",VLOOKUP(B407,COMP!$A$1:$D$10893,4,FALSE))))))</f>
        <v/>
      </c>
      <c r="K407" s="246" t="str">
        <f>IF(B407="","",IF(C407="DER-ES",IF(OR(B407&lt;60000,B407&gt;60025),DER!$D$2/100,0),IF(C407="SINAPI",SINAPI!$C$2/100,IF(C407="IOPES",IOPES!$A$2/100,IF(C407="COMP",COMP!$C$2/100,"Preencher BDI!")))))</f>
        <v/>
      </c>
      <c r="L407" s="95" t="str">
        <f t="shared" si="238"/>
        <v/>
      </c>
      <c r="M407" s="32"/>
      <c r="N407" s="129"/>
      <c r="O407" s="129"/>
      <c r="P407" s="130"/>
      <c r="Q407" s="95"/>
    </row>
    <row r="408" spans="1:17" s="219" customFormat="1" x14ac:dyDescent="0.2">
      <c r="A408" s="287" t="s">
        <v>749</v>
      </c>
      <c r="B408" s="287"/>
      <c r="C408" s="288"/>
      <c r="D408" s="289" t="s">
        <v>15303</v>
      </c>
      <c r="E408" s="288" t="str">
        <f>IF(B408="","",IF(C408="DER-ES",VLOOKUP(B408,DER!$A$1:$E$4998,3,FALSE),IF(C408="CESAN",VLOOKUP(B408,CESAN!$A$1:$E$5000,3,FALSE),IF(C408="IOPES",VLOOKUP(B408,IOPES!$A$1:$D$4903,3,FALSE),IF(C408="COMP",VLOOKUP(B408,COMP!$A$1:$D$4927,3,FALSE))))))</f>
        <v/>
      </c>
      <c r="F408" s="290"/>
      <c r="G408" s="291"/>
      <c r="H408" s="291"/>
      <c r="I408" s="267"/>
      <c r="J408" s="245" t="str">
        <f>IF(B408="","",IF(C408="DER-ES",IF(OR(B408&lt;60000,B408&gt;60025),VLOOKUP(B408,DER!$A$1:$E$10998,4,FALSE),VLOOKUP(B408,DER!$A$1:$H$9998,6,FALSE)*N408+VLOOKUP(B408,DER!$A$1:$H$9998,7,FALSE)*O408)+VLOOKUP(B408,DER!$A$1:$H$9998,8,FALSE),IF(C408="SINAPI",VLOOKUP(B408,SINAPI!$A$1:$E$10979,4,FALSE),IF(C408="IOPES",VLOOKUP(B408,IOPES!$A$1:$D$10903,4,FALSE),IF(C408="COMP",VLOOKUP(B408,COMP!$A$1:$D$10893,4,FALSE))))))</f>
        <v/>
      </c>
      <c r="K408" s="246" t="str">
        <f>IF(B408="","",IF(C408="DER-ES",IF(OR(B408&lt;60000,B408&gt;60025),DER!$D$2/100,0),IF(C408="SINAPI",SINAPI!$C$2/100,IF(C408="IOPES",IOPES!$A$2/100,IF(C408="COMP",COMP!$C$2/100,"Preencher BDI!")))))</f>
        <v/>
      </c>
      <c r="L408" s="247" t="str">
        <f t="shared" si="238"/>
        <v/>
      </c>
      <c r="M408" s="258"/>
      <c r="N408" s="249"/>
      <c r="O408" s="249"/>
      <c r="P408" s="250"/>
      <c r="Q408" s="247"/>
    </row>
    <row r="409" spans="1:17" s="219" customFormat="1" x14ac:dyDescent="0.2">
      <c r="A409" s="251" t="s">
        <v>3845</v>
      </c>
      <c r="B409" s="332">
        <v>10216</v>
      </c>
      <c r="C409" s="331" t="s">
        <v>3200</v>
      </c>
      <c r="D409" s="216" t="str">
        <f>IF(B409="","",IF(C409="DER-ES",IF(OR(B409&lt;60000,B409&gt;60025),VLOOKUP(B409,DER!$A$1:$E$10998,2,FALSE),VLOOKUP(B409,DER!$A$1:$E$10998,2,FALSE)&amp;" (DMT="&amp;VLOOKUP(B409,DER!$A$1:$E$10998,4,FALSE)&amp;") (XP="&amp;ROUND((N409),2)&amp;"km; XR="&amp;ROUND((O409),2)&amp;"km)"),IF(C409="SINAPI",VLOOKUP(B409,SINAPI!$A$3:$D$10979,2,FALSE),IF(C409="IOPES",VLOOKUP(B409,IOPES!$A$3:$D$10903,2,FALSE),IF(C409="COMP",VLOOKUP(B409,COMP!$A$3:$D$10893,2,FALSE),"")))))</f>
        <v>Retirada de meio-fio de concreto</v>
      </c>
      <c r="E409" s="177" t="str">
        <f>IF(B409="","",IF(C409="DER-ES",VLOOKUP(B409,DER!$A$1:$E$10998,3,FALSE),IF(C409="SINAPI",VLOOKUP(B409,SINAPI!$A$1:$D$10979,3,FALSE),IF(C409="IOPES",VLOOKUP(B409,IOPES!$A$1:$D$10903,3,FALSE),IF(C409="COMP",VLOOKUP(B409,COMP!$A$1:$D$10893,3,FALSE))))))</f>
        <v>m</v>
      </c>
      <c r="F409" s="242">
        <f>VLOOKUP(A409,'Memorial de Cálculo'!$A$9:$Q$11385,17,FALSE)</f>
        <v>128.02000000000001</v>
      </c>
      <c r="G409" s="243">
        <f t="shared" ref="G409:G410" si="239">ROUND(L409*(1+F$5),2)</f>
        <v>7.78</v>
      </c>
      <c r="H409" s="243">
        <f t="shared" ref="H409:H410" si="240">+TRUNC(F409*G409,2)</f>
        <v>995.99</v>
      </c>
      <c r="I409" s="211"/>
      <c r="J409" s="245">
        <f>IF(B409="","",IF(C409="DER-ES",IF(OR(B409&lt;60000,B409&gt;60025),VLOOKUP(B409,DER!$A$1:$E$10998,4,FALSE),VLOOKUP(B409,DER!$A$1:$H$9998,6,FALSE)*N409+VLOOKUP(B409,DER!$A$1:$H$9998,7,FALSE)*O409)+VLOOKUP(B409,DER!$A$1:$H$9998,8,FALSE),IF(C409="SINAPI",VLOOKUP(B409,SINAPI!$A$1:$E$10979,4,FALSE),IF(C409="IOPES",VLOOKUP(B409,IOPES!$A$1:$D$10903,4,FALSE),IF(C409="COMP",VLOOKUP(B409,COMP!$A$1:$D$10893,4,FALSE))))))</f>
        <v>8.01</v>
      </c>
      <c r="K409" s="246">
        <f>IF(B409="","",IF(C409="DER-ES",IF(OR(B409&lt;60000,B409&gt;60025),DER!$D$2/100,0),IF(C409="SINAPI",SINAPI!$C$2/100,IF(C409="IOPES",IOPES!$A$2/100,IF(C409="COMP",COMP!$C$2/100,"Preencher BDI!")))))</f>
        <v>0.309</v>
      </c>
      <c r="L409" s="247">
        <f t="shared" si="238"/>
        <v>6.1191749427043547</v>
      </c>
      <c r="M409" s="248"/>
      <c r="N409" s="249"/>
      <c r="O409" s="249"/>
      <c r="P409" s="250"/>
      <c r="Q409" s="247"/>
    </row>
    <row r="410" spans="1:17" s="219" customFormat="1" x14ac:dyDescent="0.2">
      <c r="A410" s="251" t="s">
        <v>3846</v>
      </c>
      <c r="B410" s="332">
        <v>40375</v>
      </c>
      <c r="C410" s="331" t="s">
        <v>2958</v>
      </c>
      <c r="D410" s="216" t="str">
        <f>IF(B410="","",IF(C410="DER-ES",IF(OR(B410&lt;60000,B410&gt;60025),VLOOKUP(B410,DER!$A$1:$E$10998,2,FALSE),VLOOKUP(B410,DER!$A$1:$E$10998,2,FALSE)&amp;" (DMT="&amp;VLOOKUP(B410,DER!$A$1:$E$10998,4,FALSE)&amp;") (XP="&amp;ROUND((N410),2)&amp;"km; XR="&amp;ROUND((O410),2)&amp;"km)"),IF(C410="SINAPI",VLOOKUP(B410,SINAPI!$A$3:$D$10979,2,FALSE),IF(C410="IOPES",VLOOKUP(B410,IOPES!$A$3:$D$10903,2,FALSE),IF(C410="COMP",VLOOKUP(B410,COMP!$A$3:$D$10893,2,FALSE),"")))))</f>
        <v>Demolição mecânica de concreto</v>
      </c>
      <c r="E410" s="177" t="str">
        <f>IF(B410="","",IF(C410="DER-ES",VLOOKUP(B410,DER!$A$1:$E$10998,3,FALSE),IF(C410="SINAPI",VLOOKUP(B410,SINAPI!$A$1:$D$10979,3,FALSE),IF(C410="IOPES",VLOOKUP(B410,IOPES!$A$1:$D$10903,3,FALSE),IF(C410="COMP",VLOOKUP(B410,COMP!$A$1:$D$10893,3,FALSE))))))</f>
        <v>M3</v>
      </c>
      <c r="F410" s="242">
        <f>VLOOKUP(A410,'Memorial de Cálculo'!$A$9:$Q$11385,17,FALSE)</f>
        <v>3.7</v>
      </c>
      <c r="G410" s="243">
        <f t="shared" si="239"/>
        <v>156.46</v>
      </c>
      <c r="H410" s="243">
        <f t="shared" si="240"/>
        <v>578.9</v>
      </c>
      <c r="I410" s="211"/>
      <c r="J410" s="245">
        <f>IF(B410="","",IF(C410="DER-ES",IF(OR(B410&lt;60000,B410&gt;60025),VLOOKUP(B410,DER!$A$1:$E$10998,4,FALSE),VLOOKUP(B410,DER!$A$1:$H$9998,6,FALSE)*N410+VLOOKUP(B410,DER!$A$1:$H$9998,7,FALSE)*O410)+VLOOKUP(B410,DER!$A$1:$H$9998,8,FALSE),IF(C410="SINAPI",VLOOKUP(B410,SINAPI!$A$1:$E$10979,4,FALSE),IF(C410="IOPES",VLOOKUP(B410,IOPES!$A$1:$D$10903,4,FALSE),IF(C410="COMP",VLOOKUP(B410,COMP!$A$1:$D$10893,4,FALSE))))))</f>
        <v>159.55000000000001</v>
      </c>
      <c r="K410" s="246">
        <f>IF(B410="","",IF(C410="DER-ES",IF(OR(B410&lt;60000,B410&gt;60025),DER!$D$2/100,0),IF(C410="SINAPI",SINAPI!$C$2/100,IF(C410="IOPES",IOPES!$A$2/100,IF(C410="COMP",COMP!$C$2/100,"Preencher BDI!")))))</f>
        <v>0.29630000000000001</v>
      </c>
      <c r="L410" s="247">
        <f t="shared" si="238"/>
        <v>123.08107691120884</v>
      </c>
      <c r="M410" s="248"/>
      <c r="N410" s="249"/>
      <c r="O410" s="249"/>
      <c r="P410" s="250"/>
      <c r="Q410" s="247"/>
    </row>
    <row r="411" spans="1:17" s="219" customFormat="1" ht="25.5" x14ac:dyDescent="0.2">
      <c r="A411" s="251" t="s">
        <v>3847</v>
      </c>
      <c r="B411" s="329" t="s">
        <v>9615</v>
      </c>
      <c r="C411" s="177" t="s">
        <v>2886</v>
      </c>
      <c r="D411" s="216" t="str">
        <f>IF(B411="","",IF(C411="DER-ES",IF(OR(B411&lt;60000,B411&gt;60025),VLOOKUP(B411,DER!$A$1:$E$10998,2,FALSE),VLOOKUP(B411,DER!$A$1:$E$10998,2,FALSE)&amp;" (DMT="&amp;VLOOKUP(B411,DER!$A$1:$E$10998,4,FALSE)&amp;") (XP="&amp;ROUND((N411),2)&amp;"km; XR="&amp;ROUND((O411),2)&amp;"km)"),IF(C411="SINAPI",VLOOKUP(B411,SINAPI!$A$3:$D$10979,2,FALSE),IF(C411="IOPES",VLOOKUP(B411,IOPES!$A$3:$D$10903,2,FALSE),IF(C411="COMP",VLOOKUP(B411,COMP!$A$3:$D$10893,2,FALSE),"")))))</f>
        <v>DESMATAMENTO E LIMPEZA MECANIZADA DE TERRENO COM REMOCAO DE CAMADA VEGETAL, UTILIZANDO TRATOR DE ESTEIRAS</v>
      </c>
      <c r="E411" s="177" t="str">
        <f>IF(B411="","",IF(C411="DER-ES",VLOOKUP(B411,DER!$A$1:$E$10998,3,FALSE),IF(C411="SINAPI",VLOOKUP(B411,SINAPI!$A$1:$D$10979,3,FALSE),IF(C411="IOPES",VLOOKUP(B411,IOPES!$A$1:$D$10903,3,FALSE),IF(C411="COMP",VLOOKUP(B411,COMP!$A$1:$D$10893,3,FALSE))))))</f>
        <v>M2</v>
      </c>
      <c r="F411" s="242">
        <f>VLOOKUP(A411,'Memorial de Cálculo'!$A$9:$Q$11385,17,FALSE)</f>
        <v>825.73</v>
      </c>
      <c r="G411" s="243">
        <f>ROUND(L411*(1+F$5),2)</f>
        <v>0.15</v>
      </c>
      <c r="H411" s="243">
        <f t="shared" ref="H411:H414" si="241">+TRUNC(F411*G411,2)</f>
        <v>123.85</v>
      </c>
      <c r="I411" s="211"/>
      <c r="J411" s="245">
        <f>IF(B411="","",IF(C411="DER-ES",IF(OR(B411&lt;60000,B411&gt;60025),VLOOKUP(B411,DER!$A$1:$E$10998,4,FALSE),VLOOKUP(B411,DER!$A$1:$H$9998,6,FALSE)*N411+VLOOKUP(B411,DER!$A$1:$H$9998,7,FALSE)*O411)+VLOOKUP(B411,DER!$A$1:$H$9998,8,FALSE),IF(C411="SINAPI",VLOOKUP(B411,SINAPI!$A$1:$E$10979,4,FALSE),IF(C411="IOPES",VLOOKUP(B411,IOPES!$A$1:$D$10903,4,FALSE),IF(C411="COMP",VLOOKUP(B411,COMP!$A$1:$D$10893,4,FALSE))))))</f>
        <v>0.12</v>
      </c>
      <c r="K411" s="246">
        <f>IF(B411="","",IF(C411="DER-ES",IF(OR(B411&lt;60000,B411&gt;60025),DER!$D$2/100,0),IF(C411="SINAPI",SINAPI!$C$2/100,IF(C411="IOPES",IOPES!$A$2/100,IF(C411="COMP",COMP!$C$2/100,"Preencher BDI!")))))</f>
        <v>0</v>
      </c>
      <c r="L411" s="247">
        <f t="shared" si="238"/>
        <v>0.12</v>
      </c>
      <c r="N411" s="249"/>
      <c r="O411" s="249"/>
      <c r="P411" s="250"/>
      <c r="Q411" s="247"/>
    </row>
    <row r="412" spans="1:17" s="219" customFormat="1" x14ac:dyDescent="0.2">
      <c r="A412" s="251" t="s">
        <v>3848</v>
      </c>
      <c r="B412" s="329">
        <v>79472</v>
      </c>
      <c r="C412" s="177" t="s">
        <v>2886</v>
      </c>
      <c r="D412" s="216" t="str">
        <f>IF(B412="","",IF(C412="DER-ES",IF(OR(B412&lt;60000,B412&gt;60025),VLOOKUP(B412,DER!$A$1:$E$10998,2,FALSE),VLOOKUP(B412,DER!$A$1:$E$10998,2,FALSE)&amp;" (DMT="&amp;VLOOKUP(B412,DER!$A$1:$E$10998,4,FALSE)&amp;") (XP="&amp;ROUND((N412),2)&amp;"km; XR="&amp;ROUND((O412),2)&amp;"km)"),IF(C412="SINAPI",VLOOKUP(B412,SINAPI!$A$3:$D$10979,2,FALSE),IF(C412="IOPES",VLOOKUP(B412,IOPES!$A$3:$D$10903,2,FALSE),IF(C412="COMP",VLOOKUP(B412,COMP!$A$3:$D$10893,2,FALSE),"")))))</f>
        <v>REGULARIZACAO DE SUPERFICIES EM TERRA COM MOTONIVELADORA</v>
      </c>
      <c r="E412" s="177" t="str">
        <f>IF(B412="","",IF(C412="DER-ES",VLOOKUP(B412,DER!$A$1:$E$10998,3,FALSE),IF(C412="SINAPI",VLOOKUP(B412,SINAPI!$A$1:$D$10979,3,FALSE),IF(C412="IOPES",VLOOKUP(B412,IOPES!$A$1:$D$10903,3,FALSE),IF(C412="COMP",VLOOKUP(B412,COMP!$A$1:$D$10893,3,FALSE))))))</f>
        <v>M2</v>
      </c>
      <c r="F412" s="242">
        <f>VLOOKUP(A412,'Memorial de Cálculo'!$A$9:$Q$11385,17,FALSE)</f>
        <v>825.73</v>
      </c>
      <c r="G412" s="243">
        <f>ROUND(L412*(1+F$5),2)</f>
        <v>0.56000000000000005</v>
      </c>
      <c r="H412" s="243">
        <f t="shared" si="241"/>
        <v>462.4</v>
      </c>
      <c r="I412" s="211"/>
      <c r="J412" s="245">
        <f>IF(B412="","",IF(C412="DER-ES",IF(OR(B412&lt;60000,B412&gt;60025),VLOOKUP(B412,DER!$A$1:$E$10998,4,FALSE),VLOOKUP(B412,DER!$A$1:$H$9998,6,FALSE)*N412+VLOOKUP(B412,DER!$A$1:$H$9998,7,FALSE)*O412)+VLOOKUP(B412,DER!$A$1:$H$9998,8,FALSE),IF(C412="SINAPI",VLOOKUP(B412,SINAPI!$A$1:$E$10979,4,FALSE),IF(C412="IOPES",VLOOKUP(B412,IOPES!$A$1:$D$10903,4,FALSE),IF(C412="COMP",VLOOKUP(B412,COMP!$A$1:$D$10893,4,FALSE))))))</f>
        <v>0.44</v>
      </c>
      <c r="K412" s="246">
        <f>IF(B412="","",IF(C412="DER-ES",IF(OR(B412&lt;60000,B412&gt;60025),DER!$D$2/100,0),IF(C412="SINAPI",SINAPI!$C$2/100,IF(C412="IOPES",IOPES!$A$2/100,IF(C412="COMP",COMP!$C$2/100,"Preencher BDI!")))))</f>
        <v>0</v>
      </c>
      <c r="L412" s="247">
        <f t="shared" si="238"/>
        <v>0.44</v>
      </c>
      <c r="N412" s="249"/>
      <c r="O412" s="249"/>
      <c r="P412" s="250"/>
      <c r="Q412" s="247"/>
    </row>
    <row r="413" spans="1:17" s="219" customFormat="1" ht="25.5" x14ac:dyDescent="0.2">
      <c r="A413" s="251" t="s">
        <v>3849</v>
      </c>
      <c r="B413" s="329">
        <v>72898</v>
      </c>
      <c r="C413" s="177" t="s">
        <v>2886</v>
      </c>
      <c r="D413" s="216" t="str">
        <f>IF(B413="","",IF(C413="DER-ES",IF(OR(B413&lt;60000,B413&gt;60025),VLOOKUP(B413,DER!$A$1:$E$10998,2,FALSE),VLOOKUP(B413,DER!$A$1:$E$10998,2,FALSE)&amp;" (DMT="&amp;VLOOKUP(B413,DER!$A$1:$E$10998,4,FALSE)&amp;") (XP="&amp;ROUND((N413),2)&amp;"km; XR="&amp;ROUND((O413),2)&amp;"km)"),IF(C413="SINAPI",VLOOKUP(B413,SINAPI!$A$3:$D$10979,2,FALSE),IF(C413="IOPES",VLOOKUP(B413,IOPES!$A$3:$D$10903,2,FALSE),IF(C413="COMP",VLOOKUP(B413,COMP!$A$3:$D$10893,2,FALSE),"")))))</f>
        <v>CARGA E DESCARGA MECANIZADAS DE ENTULHO EM CAMINHAO BASCULANTE 6 M3</v>
      </c>
      <c r="E413" s="177" t="str">
        <f>IF(B413="","",IF(C413="DER-ES",VLOOKUP(B413,DER!$A$1:$E$10998,3,FALSE),IF(C413="SINAPI",VLOOKUP(B413,SINAPI!$A$1:$D$10979,3,FALSE),IF(C413="IOPES",VLOOKUP(B413,IOPES!$A$1:$D$10903,3,FALSE),IF(C413="COMP",VLOOKUP(B413,COMP!$A$1:$D$10893,3,FALSE))))))</f>
        <v>M3</v>
      </c>
      <c r="F413" s="242">
        <f>VLOOKUP(A413,'Memorial de Cálculo'!$A$9:$Q$11385,17,FALSE)</f>
        <v>85.76</v>
      </c>
      <c r="G413" s="243">
        <f>ROUND(L413*(1+F$5),2)</f>
        <v>4.47</v>
      </c>
      <c r="H413" s="243">
        <f t="shared" si="241"/>
        <v>383.34</v>
      </c>
      <c r="I413" s="211"/>
      <c r="J413" s="245">
        <f>IF(B413="","",IF(C413="DER-ES",IF(OR(B413&lt;60000,B413&gt;60025),VLOOKUP(B413,DER!$A$1:$E$10998,4,FALSE),VLOOKUP(B413,DER!$A$1:$H$9998,6,FALSE)*N413+VLOOKUP(B413,DER!$A$1:$H$9998,7,FALSE)*O413)+VLOOKUP(B413,DER!$A$1:$H$9998,8,FALSE),IF(C413="SINAPI",VLOOKUP(B413,SINAPI!$A$1:$E$10979,4,FALSE),IF(C413="IOPES",VLOOKUP(B413,IOPES!$A$1:$D$10903,4,FALSE),IF(C413="COMP",VLOOKUP(B413,COMP!$A$1:$D$10893,4,FALSE))))))</f>
        <v>3.52</v>
      </c>
      <c r="K413" s="246">
        <f>IF(B413="","",IF(C413="DER-ES",IF(OR(B413&lt;60000,B413&gt;60025),DER!$D$2/100,0),IF(C413="SINAPI",SINAPI!$C$2/100,IF(C413="IOPES",IOPES!$A$2/100,IF(C413="COMP",COMP!$C$2/100,"Preencher BDI!")))))</f>
        <v>0</v>
      </c>
      <c r="L413" s="247">
        <f t="shared" si="238"/>
        <v>3.52</v>
      </c>
      <c r="N413" s="249"/>
      <c r="O413" s="249"/>
      <c r="P413" s="250"/>
      <c r="Q413" s="247"/>
    </row>
    <row r="414" spans="1:17" s="219" customFormat="1" ht="25.5" x14ac:dyDescent="0.2">
      <c r="A414" s="251" t="s">
        <v>19212</v>
      </c>
      <c r="B414" s="329">
        <v>97914</v>
      </c>
      <c r="C414" s="177" t="s">
        <v>2886</v>
      </c>
      <c r="D414" s="216" t="str">
        <f>IF(B414="","",IF(C414="DER-ES",IF(OR(B414&lt;60000,B414&gt;60025),VLOOKUP(B414,DER!$A$1:$E$10998,2,FALSE),VLOOKUP(B414,DER!$A$1:$E$10998,2,FALSE)&amp;" (DMT="&amp;VLOOKUP(B414,DER!$A$1:$E$10998,4,FALSE)&amp;") (XP="&amp;ROUND((N414),2)&amp;"km; XR="&amp;ROUND((O414),2)&amp;"km)"),IF(C414="SINAPI",VLOOKUP(B414,SINAPI!$A$3:$D$10979,2,FALSE),IF(C414="IOPES",VLOOKUP(B414,IOPES!$A$3:$D$10903,2,FALSE),IF(C414="COMP",VLOOKUP(B414,COMP!$A$3:$D$10893,2,FALSE),"")))))</f>
        <v>TRANSPORTE COM CAMINHÃO BASCULANTE DE 6 M3, EM VIA URBANA PAVIMENTADA, DMT ATÉ 30 KM (UNIDADE: M3XKM). AF_01/2018</v>
      </c>
      <c r="E414" s="177" t="str">
        <f>IF(B414="","",IF(C414="DER-ES",VLOOKUP(B414,DER!$A$1:$E$10998,3,FALSE),IF(C414="SINAPI",VLOOKUP(B414,SINAPI!$A$1:$D$10979,3,FALSE),IF(C414="IOPES",VLOOKUP(B414,IOPES!$A$1:$D$10903,3,FALSE),IF(C414="COMP",VLOOKUP(B414,COMP!$A$1:$D$10893,3,FALSE))))))</f>
        <v>M3XKM</v>
      </c>
      <c r="F414" s="242">
        <f>VLOOKUP(A414,'Memorial de Cálculo'!$A$9:$Q$11385,17,FALSE)</f>
        <v>1306.24</v>
      </c>
      <c r="G414" s="243">
        <f>ROUND(L414*(1+F$5),2)</f>
        <v>1.81</v>
      </c>
      <c r="H414" s="243">
        <f t="shared" si="241"/>
        <v>2364.29</v>
      </c>
      <c r="I414" s="211"/>
      <c r="J414" s="245">
        <f>IF(B414="","",IF(C414="DER-ES",IF(OR(B414&lt;60000,B414&gt;60025),VLOOKUP(B414,DER!$A$1:$E$10998,4,FALSE),VLOOKUP(B414,DER!$A$1:$H$9998,6,FALSE)*N414+VLOOKUP(B414,DER!$A$1:$H$9998,7,FALSE)*O414)+VLOOKUP(B414,DER!$A$1:$H$9998,8,FALSE),IF(C414="SINAPI",VLOOKUP(B414,SINAPI!$A$1:$E$10979,4,FALSE),IF(C414="IOPES",VLOOKUP(B414,IOPES!$A$1:$D$10903,4,FALSE),IF(C414="COMP",VLOOKUP(B414,COMP!$A$1:$D$10893,4,FALSE))))))</f>
        <v>1.42</v>
      </c>
      <c r="K414" s="246">
        <f>IF(B414="","",IF(C414="DER-ES",IF(OR(B414&lt;60000,B414&gt;60025),DER!$D$2/100,0),IF(C414="SINAPI",SINAPI!$C$2/100,IF(C414="IOPES",IOPES!$A$2/100,IF(C414="COMP",COMP!$C$2/100,"Preencher BDI!")))))</f>
        <v>0</v>
      </c>
      <c r="L414" s="247">
        <f t="shared" si="238"/>
        <v>1.42</v>
      </c>
      <c r="N414" s="249"/>
      <c r="O414" s="249"/>
      <c r="P414" s="250"/>
      <c r="Q414" s="247"/>
    </row>
    <row r="415" spans="1:17" s="219" customFormat="1" x14ac:dyDescent="0.2">
      <c r="A415" s="330"/>
      <c r="B415" s="259"/>
      <c r="C415" s="260"/>
      <c r="D415" s="261" t="str">
        <f>"SUB-TOTAL - "&amp;LEFT(A414,5)</f>
        <v>SUB-TOTAL - 06.01</v>
      </c>
      <c r="E415" s="177" t="str">
        <f>IF(B415="","",IF(C415="DER-ES",VLOOKUP(B415,DER!$A$1:$E$4998,3,FALSE),IF(C415="CESAN",VLOOKUP(B415,CESAN!$A$1:$E$5000,3,FALSE),IF(C415="IOPES",VLOOKUP(B415,IOPES!$A$1:$D$4903,3,FALSE),IF(C415="COMP",VLOOKUP(B415,COMP!$A$1:$D$4927,3,FALSE))))))</f>
        <v/>
      </c>
      <c r="F415" s="262"/>
      <c r="G415" s="243"/>
      <c r="H415" s="263">
        <f>SUM(H409:H414)</f>
        <v>4908.7700000000004</v>
      </c>
      <c r="I415" s="211"/>
      <c r="J415" s="245" t="str">
        <f>IF(B415="","",IF(C415="DER-ES",IF(OR(B415&lt;60000,B415&gt;60025),VLOOKUP(B415,DER!$A$1:$E$10998,4,FALSE),VLOOKUP(B415,DER!$A$1:$H$9998,6,FALSE)*N415+VLOOKUP(B415,DER!$A$1:$H$9998,7,FALSE)*O415)+VLOOKUP(B415,DER!$A$1:$H$9998,8,FALSE),IF(C415="SINAPI",VLOOKUP(B415,SINAPI!$A$1:$E$10979,4,FALSE),IF(C415="IOPES",VLOOKUP(B415,IOPES!$A$1:$D$10903,4,FALSE),IF(C415="COMP",VLOOKUP(B415,COMP!$A$1:$D$10893,4,FALSE))))))</f>
        <v/>
      </c>
      <c r="K415" s="246" t="str">
        <f>IF(B415="","",IF(C415="DER-ES",IF(OR(B415&lt;60000,B415&gt;60025),DER!$D$2/100,0),IF(C415="SINAPI",SINAPI!$C$2/100,IF(C415="IOPES",IOPES!$A$2/100,IF(C415="COMP",COMP!$C$2/100,"Preencher BDI!")))))</f>
        <v/>
      </c>
      <c r="L415" s="247" t="str">
        <f t="shared" si="238"/>
        <v/>
      </c>
      <c r="N415" s="249"/>
      <c r="O415" s="249"/>
      <c r="P415" s="250"/>
      <c r="Q415" s="247"/>
    </row>
    <row r="416" spans="1:17" s="219" customFormat="1" x14ac:dyDescent="0.2">
      <c r="A416" s="240"/>
      <c r="B416" s="264"/>
      <c r="C416" s="265"/>
      <c r="D416" s="216"/>
      <c r="E416" s="177" t="str">
        <f>IF(B416="","",IF(C416="DER-ES",VLOOKUP(B416,DER!$A$1:$E$4998,3,FALSE),IF(C416="CESAN",VLOOKUP(B416,CESAN!$A$1:$E$5000,3,FALSE),IF(C416="IOPES",VLOOKUP(B416,IOPES!$A$1:$D$4903,3,FALSE),IF(C416="COMP",VLOOKUP(B416,COMP!$A$1:$D$4927,3,FALSE))))))</f>
        <v/>
      </c>
      <c r="F416" s="242"/>
      <c r="G416" s="243"/>
      <c r="H416" s="404"/>
      <c r="I416" s="244"/>
      <c r="J416" s="245" t="str">
        <f>IF(B416="","",IF(C416="DER-ES",IF(OR(B416&lt;60000,B416&gt;60025),VLOOKUP(B416,DER!$A$1:$E$10998,4,FALSE),VLOOKUP(B416,DER!$A$1:$H$9998,6,FALSE)*N416+VLOOKUP(B416,DER!$A$1:$H$9998,7,FALSE)*O416)+VLOOKUP(B416,DER!$A$1:$H$9998,8,FALSE),IF(C416="SINAPI",VLOOKUP(B416,SINAPI!$A$1:$E$10979,4,FALSE),IF(C416="IOPES",VLOOKUP(B416,IOPES!$A$1:$D$10903,4,FALSE),IF(C416="COMP",VLOOKUP(B416,COMP!$A$1:$D$10893,4,FALSE))))))</f>
        <v/>
      </c>
      <c r="K416" s="246" t="str">
        <f>IF(B416="","",IF(C416="DER-ES",IF(OR(B416&lt;60000,B416&gt;60025),DER!$D$2/100,0),IF(C416="SINAPI",SINAPI!$C$2/100,IF(C416="IOPES",IOPES!$A$2/100,IF(C416="COMP",COMP!$C$2/100,"Preencher BDI!")))))</f>
        <v/>
      </c>
      <c r="L416" s="247" t="str">
        <f t="shared" si="238"/>
        <v/>
      </c>
      <c r="N416" s="249"/>
      <c r="O416" s="249"/>
      <c r="P416" s="250"/>
      <c r="Q416" s="247"/>
    </row>
    <row r="417" spans="1:17" s="219" customFormat="1" x14ac:dyDescent="0.2">
      <c r="A417" s="287" t="s">
        <v>750</v>
      </c>
      <c r="B417" s="287"/>
      <c r="C417" s="288"/>
      <c r="D417" s="289" t="s">
        <v>2806</v>
      </c>
      <c r="E417" s="288"/>
      <c r="F417" s="290"/>
      <c r="G417" s="291"/>
      <c r="H417" s="291"/>
      <c r="I417" s="267"/>
      <c r="J417" s="245" t="str">
        <f>IF(B417="","",IF(C417="DER-ES",IF(OR(B417&lt;60000,B417&gt;60025),VLOOKUP(B417,DER!$A$1:$E$10998,4,FALSE),VLOOKUP(B417,DER!$A$1:$H$9998,6,FALSE)*N417+VLOOKUP(B417,DER!$A$1:$H$9998,7,FALSE)*O417)+VLOOKUP(B417,DER!$A$1:$H$9998,8,FALSE),IF(C417="SINAPI",VLOOKUP(B417,SINAPI!$A$1:$E$10979,4,FALSE),IF(C417="IOPES",VLOOKUP(B417,IOPES!$A$1:$D$10903,4,FALSE),IF(C417="COMP",VLOOKUP(B417,COMP!$A$1:$D$10893,4,FALSE))))))</f>
        <v/>
      </c>
      <c r="K417" s="246" t="str">
        <f>IF(B417="","",IF(C417="DER-ES",IF(OR(B417&lt;60000,B417&gt;60025),DER!$D$2/100,0),IF(C417="SINAPI",SINAPI!$C$2/100,IF(C417="IOPES",IOPES!$A$2/100,IF(C417="COMP",COMP!$C$2/100,"Preencher BDI!")))))</f>
        <v/>
      </c>
      <c r="L417" s="247" t="str">
        <f t="shared" si="238"/>
        <v/>
      </c>
      <c r="M417" s="258"/>
      <c r="N417" s="249"/>
      <c r="O417" s="249"/>
      <c r="P417" s="250"/>
      <c r="Q417" s="247"/>
    </row>
    <row r="418" spans="1:17" s="219" customFormat="1" ht="38.25" x14ac:dyDescent="0.2">
      <c r="A418" s="240" t="s">
        <v>3850</v>
      </c>
      <c r="B418" s="251">
        <v>93681</v>
      </c>
      <c r="C418" s="177" t="s">
        <v>2886</v>
      </c>
      <c r="D418" s="216" t="str">
        <f>IF(B418="","",IF(C418="DER-ES",IF(OR(B418&lt;60000,B418&gt;60025),VLOOKUP(B418,DER!$A$1:$E$10998,2,FALSE),VLOOKUP(B418,DER!$A$1:$E$10998,2,FALSE)&amp;" (DMT="&amp;VLOOKUP(B418,DER!$A$1:$E$10998,4,FALSE)&amp;") (XP="&amp;ROUND((N418),2)&amp;"km; XR="&amp;ROUND((O418),2)&amp;"km)"),IF(C418="SINAPI",VLOOKUP(B418,SINAPI!$A$3:$D$10979,2,FALSE),IF(C418="IOPES",VLOOKUP(B418,IOPES!$A$3:$D$10903,2,FALSE),IF(C418="COMP",VLOOKUP(B418,COMP!$A$3:$D$10893,2,FALSE),"")))))</f>
        <v>EXECUÇÃO DE PÁTIO/ESTACIONAMENTO EM PISO INTERTRAVADO, COM BLOCO RETANGULAR COLORIDO DE 20 X 10 CM, ESPESSURA 8 CM. AF_12/2015</v>
      </c>
      <c r="E418" s="177" t="str">
        <f>IF(B418="","",IF(C418="DER-ES",VLOOKUP(B418,DER!$A$1:$E$10998,3,FALSE),IF(C418="SINAPI",VLOOKUP(B418,SINAPI!$A$1:$D$10979,3,FALSE),IF(C418="IOPES",VLOOKUP(B418,IOPES!$A$1:$D$10903,3,FALSE),IF(C418="COMP",VLOOKUP(B418,COMP!$A$1:$D$10893,3,FALSE))))))</f>
        <v>M2</v>
      </c>
      <c r="F418" s="242">
        <f>VLOOKUP(A418,'Memorial de Cálculo'!$A$9:$Q$11385,17,FALSE)</f>
        <v>69.760000000000005</v>
      </c>
      <c r="G418" s="243">
        <f t="shared" ref="G418:G420" si="242">ROUND(L418*(1+F$5),2)</f>
        <v>68.06</v>
      </c>
      <c r="H418" s="243">
        <f t="shared" ref="H418:H420" si="243">+TRUNC(F418*G418,2)</f>
        <v>4747.8599999999997</v>
      </c>
      <c r="I418" s="244"/>
      <c r="J418" s="245">
        <f>IF(B418="","",IF(C418="DER-ES",IF(OR(B418&lt;60000,B418&gt;60025),VLOOKUP(B418,DER!$A$1:$E$10998,4,FALSE),VLOOKUP(B418,DER!$A$1:$H$9998,6,FALSE)*N418+VLOOKUP(B418,DER!$A$1:$H$9998,7,FALSE)*O418)+VLOOKUP(B418,DER!$A$1:$H$9998,8,FALSE),IF(C418="SINAPI",VLOOKUP(B418,SINAPI!$A$1:$E$10979,4,FALSE),IF(C418="IOPES",VLOOKUP(B418,IOPES!$A$1:$D$10903,4,FALSE),IF(C418="COMP",VLOOKUP(B418,COMP!$A$1:$D$10893,4,FALSE))))))</f>
        <v>53.54</v>
      </c>
      <c r="K418" s="246">
        <f>IF(B418="","",IF(C418="DER-ES",IF(OR(B418&lt;60000,B418&gt;60025),DER!$D$2/100,0),IF(C418="SINAPI",SINAPI!$C$2/100,IF(C418="IOPES",IOPES!$A$2/100,IF(C418="COMP",COMP!$C$2/100,"Preencher BDI!")))))</f>
        <v>0</v>
      </c>
      <c r="L418" s="247">
        <f t="shared" si="238"/>
        <v>53.54</v>
      </c>
      <c r="M418" s="271"/>
      <c r="N418" s="249"/>
      <c r="O418" s="249"/>
      <c r="P418" s="250"/>
      <c r="Q418" s="247"/>
    </row>
    <row r="419" spans="1:17" s="219" customFormat="1" ht="38.25" x14ac:dyDescent="0.2">
      <c r="A419" s="240" t="s">
        <v>3851</v>
      </c>
      <c r="B419" s="251">
        <v>94995</v>
      </c>
      <c r="C419" s="177" t="s">
        <v>2886</v>
      </c>
      <c r="D419" s="216" t="str">
        <f>IF(B419="","",IF(C419="DER-ES",IF(OR(B419&lt;60000,B419&gt;60025),VLOOKUP(B419,DER!$A$1:$E$10998,2,FALSE),VLOOKUP(B419,DER!$A$1:$E$10998,2,FALSE)&amp;" (DMT="&amp;VLOOKUP(B419,DER!$A$1:$E$10998,4,FALSE)&amp;") (XP="&amp;ROUND((N419),2)&amp;"km; XR="&amp;ROUND((O419),2)&amp;"km)"),IF(C419="SINAPI",VLOOKUP(B419,SINAPI!$A$3:$D$10979,2,FALSE),IF(C419="IOPES",VLOOKUP(B419,IOPES!$A$3:$D$10903,2,FALSE),IF(C419="COMP",VLOOKUP(B419,COMP!$A$3:$D$10893,2,FALSE),"")))))</f>
        <v>EXECUÇÃO DE PASSEIO (CALÇADA) OU PISO DE CONCRETO COM CONCRETO MOLDADO IN LOCO, USINADO, ACABAMENTO CONVENCIONAL, ESPESSURA 8 CM, ARMADO. AF_07/2016</v>
      </c>
      <c r="E419" s="177" t="str">
        <f>IF(B419="","",IF(C419="DER-ES",VLOOKUP(B419,DER!$A$1:$E$10998,3,FALSE),IF(C419="SINAPI",VLOOKUP(B419,SINAPI!$A$1:$D$10979,3,FALSE),IF(C419="IOPES",VLOOKUP(B419,IOPES!$A$1:$D$10903,3,FALSE),IF(C419="COMP",VLOOKUP(B419,COMP!$A$1:$D$10893,3,FALSE))))))</f>
        <v>M2</v>
      </c>
      <c r="F419" s="242">
        <f>VLOOKUP(A419,'Memorial de Cálculo'!$A$9:$Q$11385,17,FALSE)</f>
        <v>298.02</v>
      </c>
      <c r="G419" s="243">
        <f t="shared" ref="G419" si="244">ROUND(L419*(1+F$5),2)</f>
        <v>69.430000000000007</v>
      </c>
      <c r="H419" s="243">
        <f t="shared" ref="H419" si="245">+TRUNC(F419*G419,2)</f>
        <v>20691.52</v>
      </c>
      <c r="I419" s="244"/>
      <c r="J419" s="245">
        <f>IF(B419="","",IF(C419="DER-ES",IF(OR(B419&lt;60000,B419&gt;60025),VLOOKUP(B419,DER!$A$1:$E$10998,4,FALSE),VLOOKUP(B419,DER!$A$1:$H$9998,6,FALSE)*N419+VLOOKUP(B419,DER!$A$1:$H$9998,7,FALSE)*O419)+VLOOKUP(B419,DER!$A$1:$H$9998,8,FALSE),IF(C419="SINAPI",VLOOKUP(B419,SINAPI!$A$1:$E$10979,4,FALSE),IF(C419="IOPES",VLOOKUP(B419,IOPES!$A$1:$D$10903,4,FALSE),IF(C419="COMP",VLOOKUP(B419,COMP!$A$1:$D$10893,4,FALSE))))))</f>
        <v>54.62</v>
      </c>
      <c r="K419" s="246">
        <f>IF(B419="","",IF(C419="DER-ES",IF(OR(B419&lt;60000,B419&gt;60025),DER!$D$2/100,0),IF(C419="SINAPI",SINAPI!$C$2/100,IF(C419="IOPES",IOPES!$A$2/100,IF(C419="COMP",COMP!$C$2/100,"Preencher BDI!")))))</f>
        <v>0</v>
      </c>
      <c r="L419" s="247">
        <f t="shared" ref="L419" si="246">IF(J419="","",(J419/(1+K419)))</f>
        <v>54.62</v>
      </c>
      <c r="M419" s="271"/>
      <c r="N419" s="249"/>
      <c r="O419" s="249"/>
      <c r="P419" s="250"/>
      <c r="Q419" s="247"/>
    </row>
    <row r="420" spans="1:17" s="219" customFormat="1" ht="38.25" x14ac:dyDescent="0.2">
      <c r="A420" s="240" t="s">
        <v>3852</v>
      </c>
      <c r="B420" s="251">
        <v>200253</v>
      </c>
      <c r="C420" s="177" t="s">
        <v>3200</v>
      </c>
      <c r="D420" s="216" t="str">
        <f>IF(B420="","",IF(C420="DER-ES",IF(OR(B420&lt;60000,B420&gt;60025),VLOOKUP(B420,DER!$A$1:$E$10998,2,FALSE),VLOOKUP(B420,DER!$A$1:$E$10998,2,FALSE)&amp;" (DMT="&amp;VLOOKUP(B420,DER!$A$1:$E$10998,4,FALSE)&amp;") (XP="&amp;ROUND((N420),2)&amp;"km; XR="&amp;ROUND((O420),2)&amp;"km)"),IF(C420="SINAPI",VLOOKUP(B420,SINAPI!$A$3:$D$10979,2,FALSE),IF(C420="IOPES",VLOOKUP(B420,IOPES!$A$3:$D$10903,2,FALSE),IF(C420="COMP",VLOOKUP(B420,COMP!$A$3:$D$10893,2,FALSE),"")))))</f>
        <v>Fornecimento e assentamento de ladrilho hidráulico pastilhado, vermelho, dim. 20x20 cm, esp. 1.5cm, assentado com pasta de cimento colante, exclusive regularização e lastro</v>
      </c>
      <c r="E420" s="177" t="str">
        <f>IF(B420="","",IF(C420="DER-ES",VLOOKUP(B420,DER!$A$1:$E$10998,3,FALSE),IF(C420="SINAPI",VLOOKUP(B420,SINAPI!$A$1:$D$10979,3,FALSE),IF(C420="IOPES",VLOOKUP(B420,IOPES!$A$1:$D$10903,3,FALSE),IF(C420="COMP",VLOOKUP(B420,COMP!$A$1:$D$10893,3,FALSE))))))</f>
        <v>m2</v>
      </c>
      <c r="F420" s="242">
        <f>VLOOKUP(A420,'Memorial de Cálculo'!$A$9:$Q$11385,17,FALSE)</f>
        <v>69.16</v>
      </c>
      <c r="G420" s="243">
        <f t="shared" si="242"/>
        <v>58.43</v>
      </c>
      <c r="H420" s="243">
        <f t="shared" si="243"/>
        <v>4041.01</v>
      </c>
      <c r="I420" s="267"/>
      <c r="J420" s="245">
        <f>IF(B420="","",IF(C420="DER-ES",IF(OR(B420&lt;60000,B420&gt;60025),VLOOKUP(B420,DER!$A$1:$E$10998,4,FALSE),VLOOKUP(B420,DER!$A$1:$H$9998,6,FALSE)*N420+VLOOKUP(B420,DER!$A$1:$H$9998,7,FALSE)*O420)+VLOOKUP(B420,DER!$A$1:$H$9998,8,FALSE),IF(C420="SINAPI",VLOOKUP(B420,SINAPI!$A$1:$E$10979,4,FALSE),IF(C420="IOPES",VLOOKUP(B420,IOPES!$A$1:$D$10903,4,FALSE),IF(C420="COMP",VLOOKUP(B420,COMP!$A$1:$D$10893,4,FALSE))))))</f>
        <v>60.17</v>
      </c>
      <c r="K420" s="246">
        <f>IF(B420="","",IF(C420="DER-ES",IF(OR(B420&lt;60000,B420&gt;60025),DER!$D$2/100,0),IF(C420="SINAPI",SINAPI!$C$2/100,IF(C420="IOPES",IOPES!$A$2/100,IF(C420="COMP",COMP!$C$2/100,"Preencher BDI!")))))</f>
        <v>0.309</v>
      </c>
      <c r="L420" s="247">
        <f t="shared" si="238"/>
        <v>45.966386554621849</v>
      </c>
      <c r="N420" s="249"/>
      <c r="O420" s="249"/>
      <c r="P420" s="250"/>
      <c r="Q420" s="247"/>
    </row>
    <row r="421" spans="1:17" s="219" customFormat="1" x14ac:dyDescent="0.2">
      <c r="A421" s="330"/>
      <c r="B421" s="259"/>
      <c r="C421" s="260"/>
      <c r="D421" s="261" t="str">
        <f>"SUB-TOTAL - "&amp;LEFT(A418,5)</f>
        <v>SUB-TOTAL - 06.02</v>
      </c>
      <c r="E421" s="260"/>
      <c r="F421" s="262"/>
      <c r="G421" s="243"/>
      <c r="H421" s="263">
        <f>SUM(H418:H420)</f>
        <v>29480.39</v>
      </c>
      <c r="I421" s="244"/>
      <c r="J421" s="245" t="str">
        <f>IF(B421="","",IF(C421="DER-ES",IF(OR(B421&lt;60000,B421&gt;60025),VLOOKUP(B421,DER!$A$1:$E$10998,4,FALSE),VLOOKUP(B421,DER!$A$1:$H$9998,6,FALSE)*N421+VLOOKUP(B421,DER!$A$1:$H$9998,7,FALSE)*O421)+VLOOKUP(B421,DER!$A$1:$H$9998,8,FALSE),IF(C421="SINAPI",VLOOKUP(B421,SINAPI!$A$1:$E$10979,4,FALSE),IF(C421="IOPES",VLOOKUP(B421,IOPES!$A$1:$D$10903,4,FALSE),IF(C421="COMP",VLOOKUP(B421,COMP!$A$1:$D$10893,4,FALSE))))))</f>
        <v/>
      </c>
      <c r="K421" s="246" t="str">
        <f>IF(B421="","",IF(C421="DER-ES",IF(OR(B421&lt;60000,B421&gt;60025),DER!$D$2/100,0),IF(C421="SINAPI",SINAPI!$C$2/100,IF(C421="IOPES",IOPES!$A$2/100,IF(C421="COMP",COMP!$C$2/100,"Preencher BDI!")))))</f>
        <v/>
      </c>
      <c r="L421" s="247" t="str">
        <f t="shared" si="238"/>
        <v/>
      </c>
      <c r="M421" s="248"/>
      <c r="N421" s="249"/>
      <c r="O421" s="249"/>
      <c r="P421" s="250"/>
      <c r="Q421" s="247"/>
    </row>
    <row r="422" spans="1:17" s="219" customFormat="1" x14ac:dyDescent="0.2">
      <c r="A422" s="240"/>
      <c r="B422" s="264"/>
      <c r="C422" s="265"/>
      <c r="D422" s="266"/>
      <c r="E422" s="177"/>
      <c r="F422" s="242"/>
      <c r="G422" s="243"/>
      <c r="H422" s="243"/>
      <c r="I422" s="244"/>
      <c r="J422" s="245" t="str">
        <f>IF(B422="","",IF(C422="DER-ES",IF(OR(B422&lt;60000,B422&gt;60025),VLOOKUP(B422,DER!$A$1:$E$10998,4,FALSE),VLOOKUP(B422,DER!$A$1:$H$9998,6,FALSE)*N422+VLOOKUP(B422,DER!$A$1:$H$9998,7,FALSE)*O422)+VLOOKUP(B422,DER!$A$1:$H$9998,8,FALSE),IF(C422="SINAPI",VLOOKUP(B422,SINAPI!$A$1:$E$10979,4,FALSE),IF(C422="IOPES",VLOOKUP(B422,IOPES!$A$1:$D$10903,4,FALSE),IF(C422="COMP",VLOOKUP(B422,COMP!$A$1:$D$10893,4,FALSE))))))</f>
        <v/>
      </c>
      <c r="K422" s="246" t="str">
        <f>IF(B422="","",IF(C422="DER-ES",IF(OR(B422&lt;60000,B422&gt;60025),DER!$D$2/100,0),IF(C422="SINAPI",SINAPI!$C$2/100,IF(C422="IOPES",IOPES!$A$2/100,IF(C422="COMP",COMP!$C$2/100,"Preencher BDI!")))))</f>
        <v/>
      </c>
      <c r="L422" s="247" t="str">
        <f t="shared" si="238"/>
        <v/>
      </c>
      <c r="M422" s="248"/>
      <c r="N422" s="249"/>
      <c r="O422" s="249"/>
      <c r="P422" s="250"/>
      <c r="Q422" s="247"/>
    </row>
    <row r="423" spans="1:17" s="219" customFormat="1" x14ac:dyDescent="0.2">
      <c r="A423" s="287" t="s">
        <v>2953</v>
      </c>
      <c r="B423" s="287"/>
      <c r="C423" s="288"/>
      <c r="D423" s="289" t="s">
        <v>3184</v>
      </c>
      <c r="E423" s="288"/>
      <c r="F423" s="290"/>
      <c r="G423" s="291"/>
      <c r="H423" s="291"/>
      <c r="I423" s="267"/>
      <c r="J423" s="245" t="str">
        <f>IF(B423="","",IF(C423="DER-ES",IF(OR(B423&lt;60000,B423&gt;60025),VLOOKUP(B423,DER!$A$1:$E$10998,4,FALSE),VLOOKUP(B423,DER!$A$1:$H$9998,6,FALSE)*N423+VLOOKUP(B423,DER!$A$1:$H$9998,7,FALSE)*O423)+VLOOKUP(B423,DER!$A$1:$H$9998,8,FALSE),IF(C423="SINAPI",VLOOKUP(B423,SINAPI!$A$1:$E$10979,4,FALSE),IF(C423="IOPES",VLOOKUP(B423,IOPES!$A$1:$D$10903,4,FALSE),IF(C423="COMP",VLOOKUP(B423,COMP!$A$1:$D$10893,4,FALSE))))))</f>
        <v/>
      </c>
      <c r="K423" s="246" t="str">
        <f>IF(B423="","",IF(C423="DER-ES",IF(OR(B423&lt;60000,B423&gt;60025),DER!$D$2/100,0),IF(C423="SINAPI",SINAPI!$C$2/100,IF(C423="IOPES",IOPES!$A$2/100,IF(C423="COMP",COMP!$C$2/100,"Preencher BDI!")))))</f>
        <v/>
      </c>
      <c r="L423" s="247" t="str">
        <f t="shared" si="238"/>
        <v/>
      </c>
      <c r="M423" s="258"/>
      <c r="N423" s="249"/>
      <c r="O423" s="249"/>
      <c r="P423" s="250"/>
      <c r="Q423" s="247"/>
    </row>
    <row r="424" spans="1:17" s="219" customFormat="1" x14ac:dyDescent="0.2">
      <c r="A424" s="240" t="s">
        <v>3853</v>
      </c>
      <c r="B424" s="241" t="s">
        <v>3191</v>
      </c>
      <c r="C424" s="177" t="s">
        <v>2924</v>
      </c>
      <c r="D424" s="216" t="str">
        <f>IF(B424="","",IF(C424="DER-ES",IF(OR(B424&lt;60000,B424&gt;60025),VLOOKUP(B424,DER!$A$1:$E$10998,2,FALSE),VLOOKUP(B424,DER!$A$1:$E$10998,2,FALSE)&amp;" (DMT="&amp;VLOOKUP(B424,DER!$A$1:$E$10998,4,FALSE)&amp;") (XP="&amp;ROUND((N424),2)&amp;"km; XR="&amp;ROUND((O424),2)&amp;"km)"),IF(C424="SINAPI",VLOOKUP(B424,SINAPI!$A$3:$D$10979,2,FALSE),IF(C424="IOPES",VLOOKUP(B424,IOPES!$A$3:$D$10903,2,FALSE),IF(C424="COMP",VLOOKUP(B424,COMP!$A$3:$D$10893,2,FALSE),"")))))</f>
        <v>Fornecimento de Lixeira conforme detalhe de projeto</v>
      </c>
      <c r="E424" s="177" t="str">
        <f>IF(B424="","",IF(C424="DER-ES",VLOOKUP(B424,DER!$A$1:$E$10998,3,FALSE),IF(C424="SINAPI",VLOOKUP(B424,SINAPI!$A$1:$D$10979,3,FALSE),IF(C424="IOPES",VLOOKUP(B424,IOPES!$A$1:$D$10903,3,FALSE),IF(C424="COMP",VLOOKUP(B424,COMP!$A$1:$D$10893,3,FALSE))))))</f>
        <v>und</v>
      </c>
      <c r="F424" s="242">
        <f>VLOOKUP(A424,'Memorial de Cálculo'!$A$9:$Q$11385,17,FALSE)</f>
        <v>1</v>
      </c>
      <c r="G424" s="243">
        <f t="shared" ref="G424:G425" si="247">ROUND(L424*(1+F$5),2)</f>
        <v>266.8</v>
      </c>
      <c r="H424" s="243">
        <f t="shared" ref="H424:H425" si="248">+TRUNC(F424*G424,2)</f>
        <v>266.8</v>
      </c>
      <c r="I424" s="267"/>
      <c r="J424" s="245">
        <f>IF(B424="","",IF(C424="DER-ES",IF(OR(B424&lt;60000,B424&gt;60025),VLOOKUP(B424,DER!$A$1:$E$10998,4,FALSE),VLOOKUP(B424,DER!$A$1:$H$9998,6,FALSE)*N424+VLOOKUP(B424,DER!$A$1:$H$9998,7,FALSE)*O424)+VLOOKUP(B424,DER!$A$1:$H$9998,8,FALSE),IF(C424="SINAPI",VLOOKUP(B424,SINAPI!$A$1:$E$10979,4,FALSE),IF(C424="IOPES",VLOOKUP(B424,IOPES!$A$1:$D$10903,4,FALSE),IF(C424="COMP",VLOOKUP(B424,COMP!$A$1:$D$10893,4,FALSE))))))</f>
        <v>266.8</v>
      </c>
      <c r="K424" s="246">
        <f>IF(B424="","",IF(C424="DER-ES",IF(OR(B424&lt;60000,B424&gt;60025),DER!$D$2/100,0),IF(C424="SINAPI",SINAPI!$C$2/100,IF(C424="IOPES",IOPES!$A$2/100,IF(C424="COMP",COMP!$C$2/100,"Preencher BDI!")))))</f>
        <v>0.2712</v>
      </c>
      <c r="L424" s="247">
        <f t="shared" si="238"/>
        <v>209.88042794210199</v>
      </c>
      <c r="N424" s="249"/>
      <c r="O424" s="249"/>
      <c r="P424" s="250"/>
      <c r="Q424" s="247"/>
    </row>
    <row r="425" spans="1:17" s="219" customFormat="1" ht="25.5" x14ac:dyDescent="0.2">
      <c r="A425" s="240" t="s">
        <v>3854</v>
      </c>
      <c r="B425" s="251">
        <v>200573</v>
      </c>
      <c r="C425" s="177" t="s">
        <v>3200</v>
      </c>
      <c r="D425" s="216" t="str">
        <f>IF(B425="","",IF(C425="DER-ES",IF(OR(B425&lt;60000,B425&gt;60025),VLOOKUP(B425,DER!$A$1:$E$10998,2,FALSE),VLOOKUP(B425,DER!$A$1:$E$10998,2,FALSE)&amp;" (DMT="&amp;VLOOKUP(B425,DER!$A$1:$E$10998,4,FALSE)&amp;") (XP="&amp;ROUND((N425),2)&amp;"km; XR="&amp;ROUND((O425),2)&amp;"km)"),IF(C425="SINAPI",VLOOKUP(B425,SINAPI!$A$3:$D$10979,2,FALSE),IF(C425="IOPES",VLOOKUP(B425,IOPES!$A$3:$D$10903,2,FALSE),IF(C425="COMP",VLOOKUP(B425,COMP!$A$3:$D$10893,2,FALSE),"")))))</f>
        <v>Bicicletário em tubo de ferro galvanizado 1" e ferro liso 1/2", inclusive pintura, conforme projeto padrão SEDU</v>
      </c>
      <c r="E425" s="177" t="str">
        <f>IF(B425="","",IF(C425="DER-ES",VLOOKUP(B425,DER!$A$1:$E$10998,3,FALSE),IF(C425="SINAPI",VLOOKUP(B425,SINAPI!$A$1:$D$10979,3,FALSE),IF(C425="IOPES",VLOOKUP(B425,IOPES!$A$1:$D$10903,3,FALSE),IF(C425="COMP",VLOOKUP(B425,COMP!$A$1:$D$10893,3,FALSE))))))</f>
        <v>m</v>
      </c>
      <c r="F425" s="242">
        <f>VLOOKUP(A425,'Memorial de Cálculo'!$A$9:$Q$11385,17,FALSE)</f>
        <v>1</v>
      </c>
      <c r="G425" s="243">
        <f t="shared" si="247"/>
        <v>149.21</v>
      </c>
      <c r="H425" s="243">
        <f t="shared" si="248"/>
        <v>149.21</v>
      </c>
      <c r="I425" s="211"/>
      <c r="J425" s="245">
        <f>IF(B425="","",IF(C425="DER-ES",IF(OR(B425&lt;60000,B425&gt;60025),VLOOKUP(B425,DER!$A$1:$E$10998,4,FALSE),VLOOKUP(B425,DER!$A$1:$H$9998,6,FALSE)*N425+VLOOKUP(B425,DER!$A$1:$H$9998,7,FALSE)*O425)+VLOOKUP(B425,DER!$A$1:$H$9998,8,FALSE),IF(C425="SINAPI",VLOOKUP(B425,SINAPI!$A$1:$E$10979,4,FALSE),IF(C425="IOPES",VLOOKUP(B425,IOPES!$A$1:$D$10903,4,FALSE),IF(C425="COMP",VLOOKUP(B425,COMP!$A$1:$D$10893,4,FALSE))))))</f>
        <v>153.65</v>
      </c>
      <c r="K425" s="246">
        <f>IF(B425="","",IF(C425="DER-ES",IF(OR(B425&lt;60000,B425&gt;60025),DER!$D$2/100,0),IF(C425="SINAPI",SINAPI!$C$2/100,IF(C425="IOPES",IOPES!$A$2/100,IF(C425="COMP",COMP!$C$2/100,"Preencher BDI!")))))</f>
        <v>0.309</v>
      </c>
      <c r="L425" s="247">
        <f t="shared" si="238"/>
        <v>117.37967914438504</v>
      </c>
      <c r="N425" s="249"/>
      <c r="O425" s="249"/>
      <c r="P425" s="250"/>
      <c r="Q425" s="247"/>
    </row>
    <row r="426" spans="1:17" s="219" customFormat="1" x14ac:dyDescent="0.2">
      <c r="A426" s="251"/>
      <c r="B426" s="259"/>
      <c r="C426" s="260"/>
      <c r="D426" s="261" t="str">
        <f>"SUB-TOTAL - "&amp;LEFT(A425,5)</f>
        <v>SUB-TOTAL - 06.03</v>
      </c>
      <c r="E426" s="260"/>
      <c r="F426" s="262"/>
      <c r="G426" s="243"/>
      <c r="H426" s="263">
        <f>SUM(H424:H425)</f>
        <v>416.01</v>
      </c>
      <c r="I426" s="267"/>
      <c r="J426" s="245" t="str">
        <f>IF(B426="","",IF(C426="DER-ES",IF(OR(B426&lt;60000,B426&gt;60025),VLOOKUP(B426,DER!$A$1:$E$10998,4,FALSE),VLOOKUP(B426,DER!$A$1:$H$9998,6,FALSE)*N426+VLOOKUP(B426,DER!$A$1:$H$9998,7,FALSE)*O426)+VLOOKUP(B426,DER!$A$1:$H$9998,8,FALSE),IF(C426="SINAPI",VLOOKUP(B426,SINAPI!$A$1:$E$10979,4,FALSE),IF(C426="IOPES",VLOOKUP(B426,IOPES!$A$1:$D$10903,4,FALSE),IF(C426="COMP",VLOOKUP(B426,COMP!$A$1:$D$10893,4,FALSE))))))</f>
        <v/>
      </c>
      <c r="K426" s="246" t="str">
        <f>IF(B426="","",IF(C426="DER-ES",IF(OR(B426&lt;60000,B426&gt;60025),DER!$D$2/100,0),IF(C426="SINAPI",SINAPI!$C$2/100,IF(C426="IOPES",IOPES!$A$2/100,IF(C426="COMP",COMP!$C$2/100,"Preencher BDI!")))))</f>
        <v/>
      </c>
      <c r="L426" s="247" t="str">
        <f t="shared" si="238"/>
        <v/>
      </c>
      <c r="M426" s="248"/>
      <c r="N426" s="249"/>
      <c r="O426" s="249"/>
      <c r="P426" s="250"/>
      <c r="Q426" s="247"/>
    </row>
    <row r="427" spans="1:17" s="219" customFormat="1" x14ac:dyDescent="0.2">
      <c r="A427" s="240"/>
      <c r="B427" s="264"/>
      <c r="C427" s="265"/>
      <c r="D427" s="266"/>
      <c r="E427" s="177"/>
      <c r="F427" s="242"/>
      <c r="G427" s="243"/>
      <c r="H427" s="243"/>
      <c r="I427" s="267"/>
      <c r="J427" s="245" t="str">
        <f>IF(B427="","",IF(C427="DER-ES",IF(OR(B427&lt;60000,B427&gt;60025),VLOOKUP(B427,DER!$A$1:$E$10998,4,FALSE),VLOOKUP(B427,DER!$A$1:$H$9998,6,FALSE)*N427+VLOOKUP(B427,DER!$A$1:$H$9998,7,FALSE)*O427)+VLOOKUP(B427,DER!$A$1:$H$9998,8,FALSE),IF(C427="SINAPI",VLOOKUP(B427,SINAPI!$A$1:$E$10979,4,FALSE),IF(C427="IOPES",VLOOKUP(B427,IOPES!$A$1:$D$10903,4,FALSE),IF(C427="COMP",VLOOKUP(B427,COMP!$A$1:$D$10893,4,FALSE))))))</f>
        <v/>
      </c>
      <c r="K427" s="246" t="str">
        <f>IF(B427="","",IF(C427="DER-ES",IF(OR(B427&lt;60000,B427&gt;60025),DER!$D$2/100,0),IF(C427="SINAPI",SINAPI!$C$2/100,IF(C427="IOPES",IOPES!$A$2/100,IF(C427="COMP",COMP!$C$2/100,"Preencher BDI!")))))</f>
        <v/>
      </c>
      <c r="L427" s="247" t="str">
        <f t="shared" si="238"/>
        <v/>
      </c>
      <c r="M427" s="248"/>
      <c r="N427" s="249"/>
      <c r="O427" s="249"/>
      <c r="P427" s="250"/>
      <c r="Q427" s="247"/>
    </row>
    <row r="428" spans="1:17" s="219" customFormat="1" x14ac:dyDescent="0.2">
      <c r="A428" s="287" t="s">
        <v>3661</v>
      </c>
      <c r="B428" s="287"/>
      <c r="C428" s="288"/>
      <c r="D428" s="289" t="s">
        <v>66</v>
      </c>
      <c r="E428" s="288"/>
      <c r="F428" s="290"/>
      <c r="G428" s="291"/>
      <c r="H428" s="291"/>
      <c r="I428" s="267"/>
      <c r="J428" s="245" t="str">
        <f>IF(B428="","",IF(C428="DER-ES",IF(OR(B428&lt;60000,B428&gt;60025),VLOOKUP(B428,DER!$A$1:$E$10998,4,FALSE),VLOOKUP(B428,DER!$A$1:$H$9998,6,FALSE)*N428+VLOOKUP(B428,DER!$A$1:$H$9998,7,FALSE)*O428)+VLOOKUP(B428,DER!$A$1:$H$9998,8,FALSE),IF(C428="SINAPI",VLOOKUP(B428,SINAPI!$A$1:$E$10979,4,FALSE),IF(C428="IOPES",VLOOKUP(B428,IOPES!$A$1:$D$10903,4,FALSE),IF(C428="COMP",VLOOKUP(B428,COMP!$A$1:$D$10893,4,FALSE))))))</f>
        <v/>
      </c>
      <c r="K428" s="246" t="str">
        <f>IF(B428="","",IF(C428="DER-ES",IF(OR(B428&lt;60000,B428&gt;60025),DER!$D$2/100,0),IF(C428="SINAPI",SINAPI!$C$2/100,IF(C428="IOPES",IOPES!$A$2/100,IF(C428="COMP",COMP!$C$2/100,"Preencher BDI!")))))</f>
        <v/>
      </c>
      <c r="L428" s="247" t="str">
        <f t="shared" si="238"/>
        <v/>
      </c>
      <c r="M428" s="258"/>
      <c r="N428" s="249"/>
      <c r="O428" s="249"/>
      <c r="P428" s="250"/>
      <c r="Q428" s="247"/>
    </row>
    <row r="429" spans="1:17" s="219" customFormat="1" x14ac:dyDescent="0.2">
      <c r="A429" s="240" t="s">
        <v>3855</v>
      </c>
      <c r="B429" s="177">
        <v>85180</v>
      </c>
      <c r="C429" s="177" t="s">
        <v>2886</v>
      </c>
      <c r="D429" s="216" t="str">
        <f>IF(B429="","",IF(C429="DER-ES",IF(OR(B429&lt;60000,B429&gt;60025),VLOOKUP(B429,DER!$A$1:$E$10998,2,FALSE),VLOOKUP(B429,DER!$A$1:$E$10998,2,FALSE)&amp;" (DMT="&amp;VLOOKUP(B429,DER!$A$1:$E$10998,4,FALSE)&amp;") (XP="&amp;ROUND((N429),2)&amp;"km; XR="&amp;ROUND((O429),2)&amp;"km)"),IF(C429="SINAPI",VLOOKUP(B429,SINAPI!$A$3:$D$10979,2,FALSE),IF(C429="IOPES",VLOOKUP(B429,IOPES!$A$3:$D$10903,2,FALSE),IF(C429="COMP",VLOOKUP(B429,COMP!$A$3:$D$10893,2,FALSE),"")))))</f>
        <v>PLANTIO DE GRAMA ESMERALDA EM ROLO</v>
      </c>
      <c r="E429" s="177" t="str">
        <f>IF(B429="","",IF(C429="DER-ES",VLOOKUP(B429,DER!$A$1:$E$10998,3,FALSE),IF(C429="SINAPI",VLOOKUP(B429,SINAPI!$A$1:$D$10979,3,FALSE),IF(C429="IOPES",VLOOKUP(B429,IOPES!$A$1:$D$10903,3,FALSE),IF(C429="COMP",VLOOKUP(B429,COMP!$A$1:$D$10893,3,FALSE))))))</f>
        <v>M2</v>
      </c>
      <c r="F429" s="242">
        <f>VLOOKUP(A429,'Memorial de Cálculo'!$A$9:$Q$11385,17,FALSE)</f>
        <v>132.62</v>
      </c>
      <c r="G429" s="243">
        <f t="shared" ref="G429:G431" si="249">ROUND(L429*(1+F$5),2)</f>
        <v>17.190000000000001</v>
      </c>
      <c r="H429" s="243">
        <f t="shared" ref="H429:H431" si="250">+TRUNC(F429*G429,2)</f>
        <v>2279.73</v>
      </c>
      <c r="I429" s="267"/>
      <c r="J429" s="245">
        <f>IF(B429="","",IF(C429="DER-ES",IF(OR(B429&lt;60000,B429&gt;60025),VLOOKUP(B429,DER!$A$1:$E$10998,4,FALSE),VLOOKUP(B429,DER!$A$1:$H$9998,6,FALSE)*N429+VLOOKUP(B429,DER!$A$1:$H$9998,7,FALSE)*O429)+VLOOKUP(B429,DER!$A$1:$H$9998,8,FALSE),IF(C429="SINAPI",VLOOKUP(B429,SINAPI!$A$1:$E$10979,4,FALSE),IF(C429="IOPES",VLOOKUP(B429,IOPES!$A$1:$D$10903,4,FALSE),IF(C429="COMP",VLOOKUP(B429,COMP!$A$1:$D$10893,4,FALSE))))))</f>
        <v>13.52</v>
      </c>
      <c r="K429" s="246">
        <f>IF(B429="","",IF(C429="DER-ES",IF(OR(B429&lt;60000,B429&gt;60025),DER!$D$2/100,0),IF(C429="SINAPI",SINAPI!$C$2/100,IF(C429="IOPES",IOPES!$A$2/100,IF(C429="COMP",COMP!$C$2/100,"Preencher BDI!")))))</f>
        <v>0</v>
      </c>
      <c r="L429" s="247">
        <f t="shared" si="238"/>
        <v>13.52</v>
      </c>
      <c r="N429" s="249"/>
      <c r="O429" s="249"/>
      <c r="P429" s="250"/>
      <c r="Q429" s="247"/>
    </row>
    <row r="430" spans="1:17" s="219" customFormat="1" x14ac:dyDescent="0.2">
      <c r="A430" s="240" t="s">
        <v>3856</v>
      </c>
      <c r="B430" s="343" t="s">
        <v>3189</v>
      </c>
      <c r="C430" s="177" t="s">
        <v>2924</v>
      </c>
      <c r="D430" s="216" t="str">
        <f>IF(B430="","",IF(C430="DER-ES",IF(OR(B430&lt;60000,B430&gt;60025),VLOOKUP(B430,DER!$A$1:$E$10998,2,FALSE),VLOOKUP(B430,DER!$A$1:$E$10998,2,FALSE)&amp;" (DMT="&amp;VLOOKUP(B430,DER!$A$1:$E$10998,4,FALSE)&amp;") (XP="&amp;ROUND((N430),2)&amp;"km; XR="&amp;ROUND((O430),2)&amp;"km)"),IF(C430="SINAPI",VLOOKUP(B430,SINAPI!$A$3:$D$10979,2,FALSE),IF(C430="IOPES",VLOOKUP(B430,IOPES!$A$3:$D$10903,2,FALSE),IF(C430="COMP",VLOOKUP(B430,COMP!$A$3:$D$10893,2,FALSE),"")))))</f>
        <v>Fornecimento e Plantio de IPÊ ROSA (Tabebeuia impeginosa)</v>
      </c>
      <c r="E430" s="177" t="str">
        <f>IF(B430="","",IF(C430="DER-ES",VLOOKUP(B430,DER!$A$1:$E$10998,3,FALSE),IF(C430="SINAPI",VLOOKUP(B430,SINAPI!$A$1:$D$10979,3,FALSE),IF(C430="IOPES",VLOOKUP(B430,IOPES!$A$1:$D$10903,3,FALSE),IF(C430="COMP",VLOOKUP(B430,COMP!$A$1:$D$10893,3,FALSE))))))</f>
        <v>und</v>
      </c>
      <c r="F430" s="242">
        <f>VLOOKUP(A430,'Memorial de Cálculo'!$A$9:$Q$11385,17,FALSE)</f>
        <v>4</v>
      </c>
      <c r="G430" s="243">
        <f t="shared" si="249"/>
        <v>80.209999999999994</v>
      </c>
      <c r="H430" s="243">
        <f t="shared" si="250"/>
        <v>320.83999999999997</v>
      </c>
      <c r="I430" s="267"/>
      <c r="J430" s="245">
        <f>IF(B430="","",IF(C430="DER-ES",IF(OR(B430&lt;60000,B430&gt;60025),VLOOKUP(B430,DER!$A$1:$E$10998,4,FALSE),VLOOKUP(B430,DER!$A$1:$H$9998,6,FALSE)*N430+VLOOKUP(B430,DER!$A$1:$H$9998,7,FALSE)*O430)+VLOOKUP(B430,DER!$A$1:$H$9998,8,FALSE),IF(C430="SINAPI",VLOOKUP(B430,SINAPI!$A$1:$E$10979,4,FALSE),IF(C430="IOPES",VLOOKUP(B430,IOPES!$A$1:$D$10903,4,FALSE),IF(C430="COMP",VLOOKUP(B430,COMP!$A$1:$D$10893,4,FALSE))))))</f>
        <v>80.209999999999994</v>
      </c>
      <c r="K430" s="246">
        <f>IF(B430="","",IF(C430="DER-ES",IF(OR(B430&lt;60000,B430&gt;60025),DER!$D$2/100,0),IF(C430="SINAPI",SINAPI!$C$2/100,IF(C430="IOPES",IOPES!$A$2/100,IF(C430="COMP",COMP!$C$2/100,"Preencher BDI!")))))</f>
        <v>0.2712</v>
      </c>
      <c r="L430" s="247">
        <f t="shared" si="238"/>
        <v>63.097860289490249</v>
      </c>
      <c r="N430" s="249"/>
      <c r="O430" s="249"/>
      <c r="P430" s="250"/>
      <c r="Q430" s="247"/>
    </row>
    <row r="431" spans="1:17" s="219" customFormat="1" x14ac:dyDescent="0.2">
      <c r="A431" s="240" t="s">
        <v>3857</v>
      </c>
      <c r="B431" s="343" t="s">
        <v>17951</v>
      </c>
      <c r="C431" s="177" t="s">
        <v>2924</v>
      </c>
      <c r="D431" s="216" t="str">
        <f>IF(B431="","",IF(C431="DER-ES",IF(OR(B431&lt;60000,B431&gt;60025),VLOOKUP(B431,DER!$A$1:$E$10998,2,FALSE),VLOOKUP(B431,DER!$A$1:$E$10998,2,FALSE)&amp;" (DMT="&amp;VLOOKUP(B431,DER!$A$1:$E$10998,4,FALSE)&amp;") (XP="&amp;ROUND((N431),2)&amp;"km; XR="&amp;ROUND((O431),2)&amp;"km)"),IF(C431="SINAPI",VLOOKUP(B431,SINAPI!$A$3:$D$10979,2,FALSE),IF(C431="IOPES",VLOOKUP(B431,IOPES!$A$3:$D$10903,2,FALSE),IF(C431="COMP",VLOOKUP(B431,COMP!$A$3:$D$10893,2,FALSE),"")))))</f>
        <v>Fornecimento e Plantio de IPÊ AMARELO (Tabebuia alba)</v>
      </c>
      <c r="E431" s="177" t="str">
        <f>IF(B431="","",IF(C431="DER-ES",VLOOKUP(B431,DER!$A$1:$E$10998,3,FALSE),IF(C431="SINAPI",VLOOKUP(B431,SINAPI!$A$1:$D$10979,3,FALSE),IF(C431="IOPES",VLOOKUP(B431,IOPES!$A$1:$D$10903,3,FALSE),IF(C431="COMP",VLOOKUP(B431,COMP!$A$1:$D$10893,3,FALSE))))))</f>
        <v>und</v>
      </c>
      <c r="F431" s="242">
        <f>VLOOKUP(A431,'Memorial de Cálculo'!$A$9:$Q$11385,17,FALSE)</f>
        <v>4</v>
      </c>
      <c r="G431" s="243">
        <f t="shared" si="249"/>
        <v>99.28</v>
      </c>
      <c r="H431" s="243">
        <f t="shared" si="250"/>
        <v>397.12</v>
      </c>
      <c r="I431" s="267"/>
      <c r="J431" s="245">
        <f>IF(B431="","",IF(C431="DER-ES",IF(OR(B431&lt;60000,B431&gt;60025),VLOOKUP(B431,DER!$A$1:$E$10998,4,FALSE),VLOOKUP(B431,DER!$A$1:$H$9998,6,FALSE)*N431+VLOOKUP(B431,DER!$A$1:$H$9998,7,FALSE)*O431)+VLOOKUP(B431,DER!$A$1:$H$9998,8,FALSE),IF(C431="SINAPI",VLOOKUP(B431,SINAPI!$A$1:$E$10979,4,FALSE),IF(C431="IOPES",VLOOKUP(B431,IOPES!$A$1:$D$10903,4,FALSE),IF(C431="COMP",VLOOKUP(B431,COMP!$A$1:$D$10893,4,FALSE))))))</f>
        <v>99.28</v>
      </c>
      <c r="K431" s="246">
        <f>IF(B431="","",IF(C431="DER-ES",IF(OR(B431&lt;60000,B431&gt;60025),DER!$D$2/100,0),IF(C431="SINAPI",SINAPI!$C$2/100,IF(C431="IOPES",IOPES!$A$2/100,IF(C431="COMP",COMP!$C$2/100,"Preencher BDI!")))))</f>
        <v>0.2712</v>
      </c>
      <c r="L431" s="247">
        <f t="shared" si="238"/>
        <v>78.099433606041543</v>
      </c>
      <c r="N431" s="249"/>
      <c r="O431" s="249"/>
      <c r="P431" s="250"/>
      <c r="Q431" s="247"/>
    </row>
    <row r="432" spans="1:17" s="219" customFormat="1" x14ac:dyDescent="0.2">
      <c r="A432" s="251"/>
      <c r="B432" s="259"/>
      <c r="C432" s="260"/>
      <c r="D432" s="261" t="str">
        <f>"SUB-TOTAL - "&amp;LEFT(A431,5)</f>
        <v>SUB-TOTAL - 06.04</v>
      </c>
      <c r="E432" s="260"/>
      <c r="F432" s="262"/>
      <c r="G432" s="243"/>
      <c r="H432" s="263">
        <f>SUM(H429:H431)</f>
        <v>2997.69</v>
      </c>
      <c r="I432" s="267"/>
      <c r="J432" s="245" t="str">
        <f>IF(B432="","",IF(C432="DER-ES",IF(OR(B432&lt;60000,B432&gt;60025),VLOOKUP(B432,DER!$A$1:$E$10998,4,FALSE),VLOOKUP(B432,DER!$A$1:$H$9998,6,FALSE)*N432+VLOOKUP(B432,DER!$A$1:$H$9998,7,FALSE)*O432)+VLOOKUP(B432,DER!$A$1:$H$9998,8,FALSE),IF(C432="SINAPI",VLOOKUP(B432,SINAPI!$A$1:$E$10979,4,FALSE),IF(C432="IOPES",VLOOKUP(B432,IOPES!$A$1:$D$10903,4,FALSE),IF(C432="COMP",VLOOKUP(B432,COMP!$A$1:$D$10893,4,FALSE))))))</f>
        <v/>
      </c>
      <c r="K432" s="246" t="str">
        <f>IF(B432="","",IF(C432="DER-ES",IF(OR(B432&lt;60000,B432&gt;60025),DER!$D$2/100,0),IF(C432="SINAPI",SINAPI!$C$2/100,IF(C432="IOPES",IOPES!$A$2/100,IF(C432="COMP",COMP!$C$2/100,"Preencher BDI!")))))</f>
        <v/>
      </c>
      <c r="L432" s="247" t="str">
        <f t="shared" si="238"/>
        <v/>
      </c>
      <c r="M432" s="248"/>
      <c r="N432" s="249"/>
      <c r="O432" s="249"/>
      <c r="P432" s="250"/>
      <c r="Q432" s="247"/>
    </row>
    <row r="433" spans="1:17" s="219" customFormat="1" x14ac:dyDescent="0.2">
      <c r="A433" s="240"/>
      <c r="B433" s="264"/>
      <c r="C433" s="265"/>
      <c r="D433" s="266"/>
      <c r="E433" s="177"/>
      <c r="F433" s="242"/>
      <c r="G433" s="243"/>
      <c r="H433" s="243"/>
      <c r="I433" s="267"/>
      <c r="J433" s="245" t="str">
        <f>IF(B433="","",IF(C433="DER-ES",IF(OR(B433&lt;60000,B433&gt;60025),VLOOKUP(B433,DER!$A$1:$E$10998,4,FALSE),VLOOKUP(B433,DER!$A$1:$H$9998,6,FALSE)*N433+VLOOKUP(B433,DER!$A$1:$H$9998,7,FALSE)*O433)+VLOOKUP(B433,DER!$A$1:$H$9998,8,FALSE),IF(C433="SINAPI",VLOOKUP(B433,SINAPI!$A$1:$E$10979,4,FALSE),IF(C433="IOPES",VLOOKUP(B433,IOPES!$A$1:$D$10903,4,FALSE),IF(C433="COMP",VLOOKUP(B433,COMP!$A$1:$D$10893,4,FALSE))))))</f>
        <v/>
      </c>
      <c r="K433" s="246" t="str">
        <f>IF(B433="","",IF(C433="DER-ES",IF(OR(B433&lt;60000,B433&gt;60025),DER!$D$2/100,0),IF(C433="SINAPI",SINAPI!$C$2/100,IF(C433="IOPES",IOPES!$A$2/100,IF(C433="COMP",COMP!$C$2/100,"Preencher BDI!")))))</f>
        <v/>
      </c>
      <c r="L433" s="247" t="str">
        <f t="shared" si="238"/>
        <v/>
      </c>
      <c r="M433" s="248"/>
      <c r="N433" s="249"/>
      <c r="O433" s="249"/>
      <c r="P433" s="250"/>
      <c r="Q433" s="247"/>
    </row>
    <row r="434" spans="1:17" s="219" customFormat="1" x14ac:dyDescent="0.2">
      <c r="A434" s="287" t="s">
        <v>3662</v>
      </c>
      <c r="B434" s="287"/>
      <c r="C434" s="288"/>
      <c r="D434" s="289" t="s">
        <v>2484</v>
      </c>
      <c r="E434" s="288"/>
      <c r="F434" s="290"/>
      <c r="G434" s="291"/>
      <c r="H434" s="291"/>
      <c r="I434" s="267"/>
      <c r="J434" s="245" t="str">
        <f>IF(B434="","",IF(C434="DER-ES",IF(OR(B434&lt;60000,B434&gt;60025),VLOOKUP(B434,DER!$A$1:$E$10998,4,FALSE),VLOOKUP(B434,DER!$A$1:$H$9998,6,FALSE)*N434+VLOOKUP(B434,DER!$A$1:$H$9998,7,FALSE)*O434)+VLOOKUP(B434,DER!$A$1:$H$9998,8,FALSE),IF(C434="SINAPI",VLOOKUP(B434,SINAPI!$A$1:$E$10979,4,FALSE),IF(C434="IOPES",VLOOKUP(B434,IOPES!$A$1:$D$10903,4,FALSE),IF(C434="COMP",VLOOKUP(B434,COMP!$A$1:$D$10893,4,FALSE))))))</f>
        <v/>
      </c>
      <c r="K434" s="246" t="str">
        <f>IF(B434="","",IF(C434="DER-ES",IF(OR(B434&lt;60000,B434&gt;60025),DER!$D$2/100,0),IF(C434="SINAPI",SINAPI!$C$2/100,IF(C434="IOPES",IOPES!$A$2/100,IF(C434="COMP",COMP!$C$2/100,"Preencher BDI!")))))</f>
        <v/>
      </c>
      <c r="L434" s="247" t="str">
        <f t="shared" si="238"/>
        <v/>
      </c>
      <c r="M434" s="258"/>
      <c r="N434" s="249"/>
      <c r="O434" s="249"/>
      <c r="P434" s="250"/>
      <c r="Q434" s="247"/>
    </row>
    <row r="435" spans="1:17" s="219" customFormat="1" x14ac:dyDescent="0.2">
      <c r="A435" s="385" t="s">
        <v>3858</v>
      </c>
      <c r="B435" s="385"/>
      <c r="C435" s="386"/>
      <c r="D435" s="387" t="s">
        <v>3670</v>
      </c>
      <c r="E435" s="386"/>
      <c r="F435" s="388"/>
      <c r="G435" s="389"/>
      <c r="H435" s="390"/>
      <c r="I435" s="267"/>
      <c r="J435" s="245" t="str">
        <f>IF(B435="","",IF(C435="DER-ES",IF(OR(B435&lt;60000,B435&gt;60025),VLOOKUP(B435,DER!$A$1:$E$10998,4,FALSE),VLOOKUP(B435,DER!$A$1:$H$9998,6,FALSE)*N435+VLOOKUP(B435,DER!$A$1:$H$9998,7,FALSE)*O435)+VLOOKUP(B435,DER!$A$1:$H$9998,8,FALSE),IF(C435="SINAPI",VLOOKUP(B435,SINAPI!$A$1:$E$10979,4,FALSE),IF(C435="IOPES",VLOOKUP(B435,IOPES!$A$1:$D$10903,4,FALSE),IF(C435="COMP",VLOOKUP(B435,COMP!$A$1:$D$10893,4,FALSE))))))</f>
        <v/>
      </c>
      <c r="K435" s="246" t="str">
        <f>IF(B435="","",IF(C435="DER-ES",IF(OR(B435&lt;60000,B435&gt;60025),DER!$D$2/100,0),IF(C435="SINAPI",SINAPI!$C$2/100,IF(C435="IOPES",IOPES!$A$2/100,IF(C435="COMP",COMP!$C$2/100,"Preencher BDI!")))))</f>
        <v/>
      </c>
      <c r="L435" s="247" t="str">
        <f t="shared" si="238"/>
        <v/>
      </c>
      <c r="M435" s="258"/>
      <c r="N435" s="249"/>
      <c r="O435" s="249"/>
      <c r="P435" s="250"/>
      <c r="Q435" s="247"/>
    </row>
    <row r="436" spans="1:17" s="219" customFormat="1" ht="38.25" x14ac:dyDescent="0.2">
      <c r="A436" s="240" t="s">
        <v>17996</v>
      </c>
      <c r="B436" s="177">
        <v>91931</v>
      </c>
      <c r="C436" s="177" t="s">
        <v>2886</v>
      </c>
      <c r="D436" s="216" t="str">
        <f>IF(B436="","",IF(C436="DER-ES",IF(OR(B436&lt;60000,B436&gt;60025),VLOOKUP(B436,DER!$A$1:$E$10998,2,FALSE),VLOOKUP(B436,DER!$A$1:$E$10998,2,FALSE)&amp;" (DMT="&amp;VLOOKUP(B436,DER!$A$1:$E$10998,4,FALSE)&amp;") (XP="&amp;ROUND((N436),2)&amp;"km; XR="&amp;ROUND((O436),2)&amp;"km)"),IF(C436="SINAPI",VLOOKUP(B436,SINAPI!$A$3:$D$10979,2,FALSE),IF(C436="IOPES",VLOOKUP(B436,IOPES!$A$3:$D$10903,2,FALSE),IF(C436="COMP",VLOOKUP(B436,COMP!$A$3:$D$10893,2,FALSE),"")))))</f>
        <v>CABO DE COBRE FLEXÍVEL ISOLADO, 6 MM², ANTI-CHAMA 0,6/1,0 KV, PARA CIRCUITOS TERMINAIS - FORNECIMENTO E INSTALAÇÃO. AF_12/2015</v>
      </c>
      <c r="E436" s="177" t="str">
        <f>IF(B436="","",IF(C436="DER-ES",VLOOKUP(B436,DER!$A$1:$E$10998,3,FALSE),IF(C436="SINAPI",VLOOKUP(B436,SINAPI!$A$1:$D$10979,3,FALSE),IF(C436="IOPES",VLOOKUP(B436,IOPES!$A$1:$D$10903,3,FALSE),IF(C436="COMP",VLOOKUP(B436,COMP!$A$1:$D$10893,3,FALSE))))))</f>
        <v>M</v>
      </c>
      <c r="F436" s="242">
        <f>VLOOKUP(A436,'Memorial de Cálculo'!$A$9:$Q$11385,17,FALSE)</f>
        <v>487.08</v>
      </c>
      <c r="G436" s="243">
        <f t="shared" ref="G436:G437" si="251">ROUND(L436*(1+F$5),2)</f>
        <v>6.74</v>
      </c>
      <c r="H436" s="243">
        <f t="shared" ref="H436:H437" si="252">+TRUNC(F436*G436,2)</f>
        <v>3282.91</v>
      </c>
      <c r="I436" s="244"/>
      <c r="J436" s="245">
        <f>IF(B436="","",IF(C436="DER-ES",IF(OR(B436&lt;60000,B436&gt;60025),VLOOKUP(B436,DER!$A$1:$E$10998,4,FALSE),VLOOKUP(B436,DER!$A$1:$H$9998,6,FALSE)*N436+VLOOKUP(B436,DER!$A$1:$H$9998,7,FALSE)*O436)+VLOOKUP(B436,DER!$A$1:$H$9998,8,FALSE),IF(C436="SINAPI",VLOOKUP(B436,SINAPI!$A$1:$E$10979,4,FALSE),IF(C436="IOPES",VLOOKUP(B436,IOPES!$A$1:$D$10903,4,FALSE),IF(C436="COMP",VLOOKUP(B436,COMP!$A$1:$D$10893,4,FALSE))))))</f>
        <v>5.3</v>
      </c>
      <c r="K436" s="246">
        <f>IF(B436="","",IF(C436="DER-ES",IF(OR(B436&lt;60000,B436&gt;60025),DER!$D$2/100,0),IF(C436="SINAPI",SINAPI!$C$2/100,IF(C436="IOPES",IOPES!$A$2/100,IF(C436="COMP",COMP!$C$2/100,"Preencher BDI!")))))</f>
        <v>0</v>
      </c>
      <c r="L436" s="247">
        <f t="shared" si="238"/>
        <v>5.3</v>
      </c>
      <c r="N436" s="249"/>
      <c r="O436" s="249"/>
      <c r="P436" s="250"/>
      <c r="Q436" s="247"/>
    </row>
    <row r="437" spans="1:17" s="219" customFormat="1" ht="38.25" x14ac:dyDescent="0.2">
      <c r="A437" s="240" t="s">
        <v>17997</v>
      </c>
      <c r="B437" s="177">
        <v>91929</v>
      </c>
      <c r="C437" s="177" t="s">
        <v>2886</v>
      </c>
      <c r="D437" s="216" t="str">
        <f>IF(B437="","",IF(C437="DER-ES",IF(OR(B437&lt;60000,B437&gt;60025),VLOOKUP(B437,DER!$A$1:$E$10998,2,FALSE),VLOOKUP(B437,DER!$A$1:$E$10998,2,FALSE)&amp;" (DMT="&amp;VLOOKUP(B437,DER!$A$1:$E$10998,4,FALSE)&amp;") (XP="&amp;ROUND((N437),2)&amp;"km; XR="&amp;ROUND((O437),2)&amp;"km)"),IF(C437="SINAPI",VLOOKUP(B437,SINAPI!$A$3:$D$10979,2,FALSE),IF(C437="IOPES",VLOOKUP(B437,IOPES!$A$3:$D$10903,2,FALSE),IF(C437="COMP",VLOOKUP(B437,COMP!$A$3:$D$10893,2,FALSE),"")))))</f>
        <v>CABO DE COBRE FLEXÍVEL ISOLADO, 4 MM², ANTI-CHAMA 0,6/1,0 KV, PARA CIRCUITOS TERMINAIS - FORNECIMENTO E INSTALAÇÃO. AF_12/2015</v>
      </c>
      <c r="E437" s="177" t="str">
        <f>IF(B437="","",IF(C437="DER-ES",VLOOKUP(B437,DER!$A$1:$E$10998,3,FALSE),IF(C437="SINAPI",VLOOKUP(B437,SINAPI!$A$1:$D$10979,3,FALSE),IF(C437="IOPES",VLOOKUP(B437,IOPES!$A$1:$D$10903,3,FALSE),IF(C437="COMP",VLOOKUP(B437,COMP!$A$1:$D$10893,3,FALSE))))))</f>
        <v>M</v>
      </c>
      <c r="F437" s="242">
        <f>VLOOKUP(A437,'Memorial de Cálculo'!$A$9:$Q$11385,17,FALSE)</f>
        <v>995</v>
      </c>
      <c r="G437" s="243">
        <f t="shared" si="251"/>
        <v>5.0199999999999996</v>
      </c>
      <c r="H437" s="243">
        <f t="shared" si="252"/>
        <v>4994.8999999999996</v>
      </c>
      <c r="I437" s="244"/>
      <c r="J437" s="245">
        <f>IF(B437="","",IF(C437="DER-ES",IF(OR(B437&lt;60000,B437&gt;60025),VLOOKUP(B437,DER!$A$1:$E$10998,4,FALSE),VLOOKUP(B437,DER!$A$1:$H$9998,6,FALSE)*N437+VLOOKUP(B437,DER!$A$1:$H$9998,7,FALSE)*O437)+VLOOKUP(B437,DER!$A$1:$H$9998,8,FALSE),IF(C437="SINAPI",VLOOKUP(B437,SINAPI!$A$1:$E$10979,4,FALSE),IF(C437="IOPES",VLOOKUP(B437,IOPES!$A$1:$D$10903,4,FALSE),IF(C437="COMP",VLOOKUP(B437,COMP!$A$1:$D$10893,4,FALSE))))))</f>
        <v>3.95</v>
      </c>
      <c r="K437" s="246">
        <f>IF(B437="","",IF(C437="DER-ES",IF(OR(B437&lt;60000,B437&gt;60025),DER!$D$2/100,0),IF(C437="SINAPI",SINAPI!$C$2/100,IF(C437="IOPES",IOPES!$A$2/100,IF(C437="COMP",COMP!$C$2/100,"Preencher BDI!")))))</f>
        <v>0</v>
      </c>
      <c r="L437" s="247">
        <f t="shared" si="238"/>
        <v>3.95</v>
      </c>
      <c r="N437" s="249"/>
      <c r="O437" s="249"/>
      <c r="P437" s="250"/>
      <c r="Q437" s="247"/>
    </row>
    <row r="438" spans="1:17" s="219" customFormat="1" x14ac:dyDescent="0.2">
      <c r="A438" s="240"/>
      <c r="B438" s="177"/>
      <c r="C438" s="177"/>
      <c r="D438" s="216"/>
      <c r="E438" s="177"/>
      <c r="F438" s="242"/>
      <c r="G438" s="243"/>
      <c r="H438" s="243"/>
      <c r="I438" s="211"/>
      <c r="J438" s="245" t="str">
        <f>IF(B438="","",IF(C438="DER-ES",IF(OR(B438&lt;60000,B438&gt;60025),VLOOKUP(B438,DER!$A$1:$E$10998,4,FALSE),VLOOKUP(B438,DER!$A$1:$H$9998,6,FALSE)*N438+VLOOKUP(B438,DER!$A$1:$H$9998,7,FALSE)*O438)+VLOOKUP(B438,DER!$A$1:$H$9998,8,FALSE),IF(C438="SINAPI",VLOOKUP(B438,SINAPI!$A$1:$E$10979,4,FALSE),IF(C438="IOPES",VLOOKUP(B438,IOPES!$A$1:$D$10903,4,FALSE),IF(C438="COMP",VLOOKUP(B438,COMP!$A$1:$D$10893,4,FALSE))))))</f>
        <v/>
      </c>
      <c r="K438" s="246" t="str">
        <f>IF(B438="","",IF(C438="DER-ES",IF(OR(B438&lt;60000,B438&gt;60025),DER!$D$2/100,0),IF(C438="SINAPI",SINAPI!$C$2/100,IF(C438="IOPES",IOPES!$A$2/100,IF(C438="COMP",COMP!$C$2/100,"Preencher BDI!")))))</f>
        <v/>
      </c>
      <c r="L438" s="247"/>
      <c r="N438" s="249"/>
      <c r="O438" s="249"/>
      <c r="P438" s="250"/>
      <c r="Q438" s="247"/>
    </row>
    <row r="439" spans="1:17" s="219" customFormat="1" x14ac:dyDescent="0.2">
      <c r="A439" s="385" t="s">
        <v>3859</v>
      </c>
      <c r="B439" s="385"/>
      <c r="C439" s="386"/>
      <c r="D439" s="387" t="s">
        <v>3186</v>
      </c>
      <c r="E439" s="386"/>
      <c r="F439" s="391"/>
      <c r="G439" s="389"/>
      <c r="H439" s="389"/>
      <c r="I439" s="267"/>
      <c r="J439" s="245" t="str">
        <f>IF(B439="","",IF(C439="DER-ES",IF(OR(B439&lt;60000,B439&gt;60025),VLOOKUP(B439,DER!$A$1:$E$10998,4,FALSE),VLOOKUP(B439,DER!$A$1:$H$9998,6,FALSE)*N439+VLOOKUP(B439,DER!$A$1:$H$9998,7,FALSE)*O439)+VLOOKUP(B439,DER!$A$1:$H$9998,8,FALSE),IF(C439="SINAPI",VLOOKUP(B439,SINAPI!$A$1:$E$10979,4,FALSE),IF(C439="IOPES",VLOOKUP(B439,IOPES!$A$1:$D$10903,4,FALSE),IF(C439="COMP",VLOOKUP(B439,COMP!$A$1:$D$10893,4,FALSE))))))</f>
        <v/>
      </c>
      <c r="K439" s="246" t="str">
        <f>IF(B439="","",IF(C439="DER-ES",IF(OR(B439&lt;60000,B439&gt;60025),DER!$D$2/100,0),IF(C439="SINAPI",SINAPI!$C$2/100,IF(C439="IOPES",IOPES!$A$2/100,IF(C439="COMP",COMP!$C$2/100,"Preencher BDI!")))))</f>
        <v/>
      </c>
      <c r="L439" s="247" t="str">
        <f t="shared" ref="L439:L453" si="253">IF(J439="","",(J439/(1+K439)))</f>
        <v/>
      </c>
      <c r="M439" s="258"/>
      <c r="N439" s="249"/>
      <c r="O439" s="249"/>
      <c r="P439" s="250"/>
      <c r="Q439" s="247"/>
    </row>
    <row r="440" spans="1:17" s="219" customFormat="1" ht="51" x14ac:dyDescent="0.2">
      <c r="A440" s="240" t="s">
        <v>17998</v>
      </c>
      <c r="B440" s="251" t="s">
        <v>19224</v>
      </c>
      <c r="C440" s="177" t="s">
        <v>2924</v>
      </c>
      <c r="D440" s="216" t="str">
        <f>IF(B440="","",IF(C440="DER-ES",IF(OR(B440&lt;60000,B440&gt;60025),VLOOKUP(B440,DER!$A$1:$E$10998,2,FALSE),VLOOKUP(B440,DER!$A$1:$E$10998,2,FALSE)&amp;" (DMT="&amp;VLOOKUP(B440,DER!$A$1:$E$10998,4,FALSE)&amp;") (XP="&amp;ROUND((N440),2)&amp;"km; XR="&amp;ROUND((O440),2)&amp;"km)"),IF(C440="SINAPI",VLOOKUP(B440,SINAPI!$A$3:$D$10979,2,FALSE),IF(C440="IOPES",VLOOKUP(B440,IOPES!$A$3:$D$10903,2,FALSE),IF(C440="COMP",VLOOKUP(B440,COMP!$A$3:$D$10893,2,FALSE),"")))))</f>
        <v>Poste completo para iluminação de quadra poliesportiva com três projetores circulares PL 400VM galvanizado TECNOWATT ou equivalente e lâmpadas vapor de mercúrio 400 W PHILIPS ou equivalente, inclusive cruzeta para fixação dos projetores.</v>
      </c>
      <c r="E440" s="177" t="str">
        <f>IF(B440="","",IF(C440="DER-ES",VLOOKUP(B440,DER!$A$1:$E$10998,3,FALSE),IF(C440="SINAPI",VLOOKUP(B440,SINAPI!$A$1:$D$10979,3,FALSE),IF(C440="IOPES",VLOOKUP(B440,IOPES!$A$1:$D$10903,3,FALSE),IF(C440="COMP",VLOOKUP(B440,COMP!$A$1:$D$10893,3,FALSE))))))</f>
        <v>und</v>
      </c>
      <c r="F440" s="242">
        <f>VLOOKUP(A440,'Memorial de Cálculo'!$A$9:$Q$11385,17,FALSE)</f>
        <v>3</v>
      </c>
      <c r="G440" s="243">
        <f t="shared" ref="G440:G441" si="254">ROUND(L440*(1+F$5),2)</f>
        <v>4840.2700000000004</v>
      </c>
      <c r="H440" s="243">
        <f t="shared" ref="H440:H441" si="255">+TRUNC(F440*G440,2)</f>
        <v>14520.81</v>
      </c>
      <c r="I440" s="211"/>
      <c r="J440" s="245">
        <f>IF(B440="","",IF(C440="DER-ES",IF(OR(B440&lt;60000,B440&gt;60025),VLOOKUP(B440,DER!$A$1:$E$10998,4,FALSE),VLOOKUP(B440,DER!$A$1:$H$9998,6,FALSE)*N440+VLOOKUP(B440,DER!$A$1:$H$9998,7,FALSE)*O440)+VLOOKUP(B440,DER!$A$1:$H$9998,8,FALSE),IF(C440="SINAPI",VLOOKUP(B440,SINAPI!$A$1:$E$10979,4,FALSE),IF(C440="IOPES",VLOOKUP(B440,IOPES!$A$1:$D$10903,4,FALSE),IF(C440="COMP",VLOOKUP(B440,COMP!$A$1:$D$10893,4,FALSE))))))</f>
        <v>4840.2700000000004</v>
      </c>
      <c r="K440" s="246">
        <f>IF(B440="","",IF(C440="DER-ES",IF(OR(B440&lt;60000,B440&gt;60025),DER!$D$2/100,0),IF(C440="SINAPI",SINAPI!$C$2/100,IF(C440="IOPES",IOPES!$A$2/100,IF(C440="COMP",COMP!$C$2/100,"Preencher BDI!")))))</f>
        <v>0.2712</v>
      </c>
      <c r="L440" s="247">
        <f t="shared" si="253"/>
        <v>3807.6384518565142</v>
      </c>
      <c r="N440" s="249"/>
      <c r="O440" s="249"/>
      <c r="P440" s="250"/>
      <c r="Q440" s="247"/>
    </row>
    <row r="441" spans="1:17" s="219" customFormat="1" x14ac:dyDescent="0.2">
      <c r="A441" s="240" t="s">
        <v>17999</v>
      </c>
      <c r="B441" s="241" t="s">
        <v>19179</v>
      </c>
      <c r="C441" s="177" t="s">
        <v>2924</v>
      </c>
      <c r="D441" s="216" t="str">
        <f>IF(B441="","",IF(C441="DER-ES",IF(OR(B441&lt;60000,B441&gt;60025),VLOOKUP(B441,DER!$A$1:$E$10998,2,FALSE),VLOOKUP(B441,DER!$A$1:$E$10998,2,FALSE)&amp;" (DMT="&amp;VLOOKUP(B441,DER!$A$1:$E$10998,4,FALSE)&amp;") (XP="&amp;ROUND((N441),2)&amp;"km; XR="&amp;ROUND((O441),2)&amp;"km)"),IF(C441="SINAPI",VLOOKUP(B441,SINAPI!$A$3:$D$10979,2,FALSE),IF(C441="IOPES",VLOOKUP(B441,IOPES!$A$3:$D$10903,2,FALSE),IF(C441="COMP",VLOOKUP(B441,COMP!$A$3:$D$10893,2,FALSE),"")))))</f>
        <v>Poste de iluminação urbana com luminária tipo chapeú chinês</v>
      </c>
      <c r="E441" s="177" t="str">
        <f>IF(B441="","",IF(C441="DER-ES",VLOOKUP(B441,DER!$A$1:$E$10998,3,FALSE),IF(C441="SINAPI",VLOOKUP(B441,SINAPI!$A$1:$D$10979,3,FALSE),IF(C441="IOPES",VLOOKUP(B441,IOPES!$A$1:$D$10903,3,FALSE),IF(C441="COMP",VLOOKUP(B441,COMP!$A$1:$D$10893,3,FALSE))))))</f>
        <v>und</v>
      </c>
      <c r="F441" s="242">
        <f>VLOOKUP(A441,'Memorial de Cálculo'!$A$9:$Q$11385,17,FALSE)</f>
        <v>7</v>
      </c>
      <c r="G441" s="243">
        <f t="shared" si="254"/>
        <v>1595.31</v>
      </c>
      <c r="H441" s="243">
        <f t="shared" si="255"/>
        <v>11167.17</v>
      </c>
      <c r="I441" s="267"/>
      <c r="J441" s="245">
        <f>IF(B441="","",IF(C441="DER-ES",IF(OR(B441&lt;60000,B441&gt;60025),VLOOKUP(B441,DER!$A$1:$E$10998,4,FALSE),VLOOKUP(B441,DER!$A$1:$H$9998,6,FALSE)*N441+VLOOKUP(B441,DER!$A$1:$H$9998,7,FALSE)*O441)+VLOOKUP(B441,DER!$A$1:$H$9998,8,FALSE),IF(C441="SINAPI",VLOOKUP(B441,SINAPI!$A$1:$E$10979,4,FALSE),IF(C441="IOPES",VLOOKUP(B441,IOPES!$A$1:$D$10903,4,FALSE),IF(C441="COMP",VLOOKUP(B441,COMP!$A$1:$D$10893,4,FALSE))))))</f>
        <v>1595.31</v>
      </c>
      <c r="K441" s="246">
        <f>IF(B441="","",IF(C441="DER-ES",IF(OR(B441&lt;60000,B441&gt;60025),DER!$D$2/100,0),IF(C441="SINAPI",SINAPI!$C$2/100,IF(C441="IOPES",IOPES!$A$2/100,IF(C441="COMP",COMP!$C$2/100,"Preencher BDI!")))))</f>
        <v>0.2712</v>
      </c>
      <c r="L441" s="247">
        <f t="shared" si="253"/>
        <v>1254.9638137193203</v>
      </c>
      <c r="N441" s="249"/>
      <c r="O441" s="249"/>
      <c r="P441" s="250"/>
      <c r="Q441" s="247"/>
    </row>
    <row r="442" spans="1:17" s="219" customFormat="1" x14ac:dyDescent="0.2">
      <c r="A442" s="240"/>
      <c r="B442" s="177"/>
      <c r="C442" s="177"/>
      <c r="D442" s="216" t="str">
        <f>IF(B442="","",IF(C442="DER-ES",IF(OR(B442&lt;60000,B442&gt;60025),VLOOKUP(B442,DER!$A$1:$E$10998,2,FALSE),VLOOKUP(B442,DER!$A$1:$E$10998,2,FALSE)&amp;" (DMT="&amp;VLOOKUP(B442,DER!$A$1:$E$10998,4,FALSE)&amp;") (XP="&amp;ROUND((N442),2)&amp;"km; XR="&amp;ROUND((O442),2)&amp;"km)"),IF(C442="SINAPI",VLOOKUP(B442,SINAPI!$A$3:$D$10979,2,FALSE),IF(C442="IOPES",VLOOKUP(B442,IOPES!$A$3:$D$10903,2,FALSE),IF(C442="COMP",VLOOKUP(B442,COMP!$A$3:$D$10893,2,FALSE),"")))))</f>
        <v/>
      </c>
      <c r="E442" s="177" t="str">
        <f>IF(B442="","",IF(C442="DER-ES",VLOOKUP(B442,DER!$A$1:$E$10998,3,FALSE),IF(C442="SINAPI",VLOOKUP(B442,SINAPI!$A$1:$D$10979,3,FALSE),IF(C442="IOPES",VLOOKUP(B442,IOPES!$A$1:$D$10903,3,FALSE),IF(C442="COMP",VLOOKUP(B442,COMP!$A$1:$D$10893,3,FALSE))))))</f>
        <v/>
      </c>
      <c r="F442" s="242"/>
      <c r="G442" s="243"/>
      <c r="H442" s="243"/>
      <c r="I442" s="267"/>
      <c r="J442" s="245" t="str">
        <f>IF(B442="","",IF(C442="DER-ES",IF(OR(B442&lt;60000,B442&gt;60025),VLOOKUP(B442,DER!$A$1:$E$10998,4,FALSE),VLOOKUP(B442,DER!$A$1:$H$9998,6,FALSE)*N442+VLOOKUP(B442,DER!$A$1:$H$9998,7,FALSE)*O442)+VLOOKUP(B442,DER!$A$1:$H$9998,8,FALSE),IF(C442="SINAPI",VLOOKUP(B442,SINAPI!$A$1:$E$10979,4,FALSE),IF(C442="IOPES",VLOOKUP(B442,IOPES!$A$1:$D$10903,4,FALSE),IF(C442="COMP",VLOOKUP(B442,COMP!$A$1:$D$10893,4,FALSE))))))</f>
        <v/>
      </c>
      <c r="K442" s="246" t="str">
        <f>IF(B442="","",IF(C442="DER-ES",IF(OR(B442&lt;60000,B442&gt;60025),DER!$D$2/100,0),IF(C442="SINAPI",SINAPI!$C$2/100,IF(C442="IOPES",IOPES!$A$2/100,IF(C442="COMP",COMP!$C$2/100,"Preencher BDI!")))))</f>
        <v/>
      </c>
      <c r="L442" s="247" t="str">
        <f t="shared" si="253"/>
        <v/>
      </c>
      <c r="N442" s="249"/>
      <c r="O442" s="249"/>
      <c r="P442" s="250"/>
      <c r="Q442" s="247"/>
    </row>
    <row r="443" spans="1:17" s="219" customFormat="1" x14ac:dyDescent="0.2">
      <c r="A443" s="385" t="s">
        <v>3860</v>
      </c>
      <c r="B443" s="385"/>
      <c r="C443" s="386"/>
      <c r="D443" s="387" t="s">
        <v>2556</v>
      </c>
      <c r="E443" s="386"/>
      <c r="F443" s="388"/>
      <c r="G443" s="389"/>
      <c r="H443" s="390"/>
      <c r="I443" s="267"/>
      <c r="J443" s="245" t="str">
        <f>IF(B443="","",IF(C443="DER-ES",IF(OR(B443&lt;60000,B443&gt;60025),VLOOKUP(B443,DER!$A$1:$E$10998,4,FALSE),VLOOKUP(B443,DER!$A$1:$H$9998,6,FALSE)*N443+VLOOKUP(B443,DER!$A$1:$H$9998,7,FALSE)*O443)+VLOOKUP(B443,DER!$A$1:$H$9998,8,FALSE),IF(C443="SINAPI",VLOOKUP(B443,SINAPI!$A$1:$E$10979,4,FALSE),IF(C443="IOPES",VLOOKUP(B443,IOPES!$A$1:$D$10903,4,FALSE),IF(C443="COMP",VLOOKUP(B443,COMP!$A$1:$D$10893,4,FALSE))))))</f>
        <v/>
      </c>
      <c r="K443" s="246" t="str">
        <f>IF(B443="","",IF(C443="DER-ES",IF(OR(B443&lt;60000,B443&gt;60025),DER!$D$2/100,0),IF(C443="SINAPI",SINAPI!$C$2/100,IF(C443="IOPES",IOPES!$A$2/100,IF(C443="COMP",COMP!$C$2/100,"Preencher BDI!")))))</f>
        <v/>
      </c>
      <c r="L443" s="247" t="str">
        <f t="shared" si="253"/>
        <v/>
      </c>
      <c r="M443" s="258"/>
      <c r="N443" s="249"/>
      <c r="O443" s="249"/>
      <c r="P443" s="250"/>
      <c r="Q443" s="247"/>
    </row>
    <row r="444" spans="1:17" s="219" customFormat="1" x14ac:dyDescent="0.2">
      <c r="A444" s="240" t="s">
        <v>18000</v>
      </c>
      <c r="B444" s="251" t="s">
        <v>19225</v>
      </c>
      <c r="C444" s="177" t="s">
        <v>2924</v>
      </c>
      <c r="D444" s="216" t="str">
        <f>IF(B444="","",IF(C444="DER-ES",IF(OR(B444&lt;60000,B444&gt;60025),VLOOKUP(B444,DER!$A$1:$E$10998,2,FALSE),VLOOKUP(B444,DER!$A$1:$E$10998,2,FALSE)&amp;" (DMT="&amp;VLOOKUP(B444,DER!$A$1:$E$10998,4,FALSE)&amp;") (XP="&amp;ROUND((N444),2)&amp;"km; XR="&amp;ROUND((O444),2)&amp;"km)"),IF(C444="SINAPI",VLOOKUP(B444,SINAPI!$A$3:$D$10979,2,FALSE),IF(C444="IOPES",VLOOKUP(B444,IOPES!$A$3:$D$10903,2,FALSE),IF(C444="COMP",VLOOKUP(B444,COMP!$A$3:$D$10893,2,FALSE),"")))))</f>
        <v>ELETRODUTO DE PVC RIGIDO ROSCAVEL DE 1 1/4", SEM LUVA</v>
      </c>
      <c r="E444" s="177" t="str">
        <f>IF(B444="","",IF(C444="DER-ES",VLOOKUP(B444,DER!$A$1:$E$10998,3,FALSE),IF(C444="SINAPI",VLOOKUP(B444,SINAPI!$A$1:$D$10979,3,FALSE),IF(C444="IOPES",VLOOKUP(B444,IOPES!$A$1:$D$10903,3,FALSE),IF(C444="COMP",VLOOKUP(B444,COMP!$A$1:$D$10893,3,FALSE))))))</f>
        <v>m</v>
      </c>
      <c r="F444" s="242">
        <f>VLOOKUP(A444,'Memorial de Cálculo'!$A$9:$Q$11385,17,FALSE)</f>
        <v>249.81</v>
      </c>
      <c r="G444" s="243">
        <f t="shared" ref="G444:G453" si="256">ROUND(L444*(1+F$5),2)</f>
        <v>13.96</v>
      </c>
      <c r="H444" s="243">
        <f t="shared" ref="H444:H453" si="257">+TRUNC(F444*G444,2)</f>
        <v>3487.34</v>
      </c>
      <c r="I444" s="211"/>
      <c r="J444" s="245">
        <f>IF(B444="","",IF(C444="DER-ES",IF(OR(B444&lt;60000,B444&gt;60025),VLOOKUP(B444,DER!$A$1:$E$10998,4,FALSE),VLOOKUP(B444,DER!$A$1:$H$9998,6,FALSE)*N444+VLOOKUP(B444,DER!$A$1:$H$9998,7,FALSE)*O444)+VLOOKUP(B444,DER!$A$1:$H$9998,8,FALSE),IF(C444="SINAPI",VLOOKUP(B444,SINAPI!$A$1:$E$10979,4,FALSE),IF(C444="IOPES",VLOOKUP(B444,IOPES!$A$1:$D$10903,4,FALSE),IF(C444="COMP",VLOOKUP(B444,COMP!$A$1:$D$10893,4,FALSE))))))</f>
        <v>13.96</v>
      </c>
      <c r="K444" s="246">
        <f>IF(B444="","",IF(C444="DER-ES",IF(OR(B444&lt;60000,B444&gt;60025),DER!$D$2/100,0),IF(C444="SINAPI",SINAPI!$C$2/100,IF(C444="IOPES",IOPES!$A$2/100,IF(C444="COMP",COMP!$C$2/100,"Preencher BDI!")))))</f>
        <v>0.2712</v>
      </c>
      <c r="L444" s="247">
        <f t="shared" si="253"/>
        <v>10.981749528005036</v>
      </c>
      <c r="N444" s="249"/>
      <c r="O444" s="249"/>
      <c r="P444" s="250"/>
      <c r="Q444" s="247"/>
    </row>
    <row r="445" spans="1:17" s="219" customFormat="1" x14ac:dyDescent="0.2">
      <c r="A445" s="240" t="s">
        <v>18001</v>
      </c>
      <c r="B445" s="251">
        <v>151139</v>
      </c>
      <c r="C445" s="177" t="s">
        <v>3200</v>
      </c>
      <c r="D445" s="216" t="str">
        <f>IF(B445="","",IF(C445="DER-ES",IF(OR(B445&lt;60000,B445&gt;60025),VLOOKUP(B445,DER!$A$1:$E$10998,2,FALSE),VLOOKUP(B445,DER!$A$1:$E$10998,2,FALSE)&amp;" (DMT="&amp;VLOOKUP(B445,DER!$A$1:$E$10998,4,FALSE)&amp;") (XP="&amp;ROUND((N445),2)&amp;"km; XR="&amp;ROUND((O445),2)&amp;"km)"),IF(C445="SINAPI",VLOOKUP(B445,SINAPI!$A$3:$D$10979,2,FALSE),IF(C445="IOPES",VLOOKUP(B445,IOPES!$A$3:$D$10903,2,FALSE),IF(C445="COMP",VLOOKUP(B445,COMP!$A$3:$D$10893,2,FALSE),"")))))</f>
        <v>Eletroduto PEAD, cor preta, diam. 2", marca ref. Kanaflex ou equivalente</v>
      </c>
      <c r="E445" s="177" t="str">
        <f>IF(B445="","",IF(C445="DER-ES",VLOOKUP(B445,DER!$A$1:$E$10998,3,FALSE),IF(C445="SINAPI",VLOOKUP(B445,SINAPI!$A$1:$D$10979,3,FALSE),IF(C445="IOPES",VLOOKUP(B445,IOPES!$A$1:$D$10903,3,FALSE),IF(C445="COMP",VLOOKUP(B445,COMP!$A$1:$D$10893,3,FALSE))))))</f>
        <v>m</v>
      </c>
      <c r="F445" s="242">
        <f>VLOOKUP(A445,'Memorial de Cálculo'!$A$9:$Q$11385,17,FALSE)</f>
        <v>54.34</v>
      </c>
      <c r="G445" s="243">
        <f t="shared" si="256"/>
        <v>21.69</v>
      </c>
      <c r="H445" s="243">
        <f t="shared" si="257"/>
        <v>1178.6300000000001</v>
      </c>
      <c r="I445" s="211"/>
      <c r="J445" s="245">
        <f>IF(B445="","",IF(C445="DER-ES",IF(OR(B445&lt;60000,B445&gt;60025),VLOOKUP(B445,DER!$A$1:$E$10998,4,FALSE),VLOOKUP(B445,DER!$A$1:$H$9998,6,FALSE)*N445+VLOOKUP(B445,DER!$A$1:$H$9998,7,FALSE)*O445)+VLOOKUP(B445,DER!$A$1:$H$9998,8,FALSE),IF(C445="SINAPI",VLOOKUP(B445,SINAPI!$A$1:$E$10979,4,FALSE),IF(C445="IOPES",VLOOKUP(B445,IOPES!$A$1:$D$10903,4,FALSE),IF(C445="COMP",VLOOKUP(B445,COMP!$A$1:$D$10893,4,FALSE))))))</f>
        <v>22.33</v>
      </c>
      <c r="K445" s="246">
        <f>IF(B445="","",IF(C445="DER-ES",IF(OR(B445&lt;60000,B445&gt;60025),DER!$D$2/100,0),IF(C445="SINAPI",SINAPI!$C$2/100,IF(C445="IOPES",IOPES!$A$2/100,IF(C445="COMP",COMP!$C$2/100,"Preencher BDI!")))))</f>
        <v>0.309</v>
      </c>
      <c r="L445" s="247">
        <f t="shared" si="253"/>
        <v>17.058823529411764</v>
      </c>
      <c r="N445" s="249"/>
      <c r="O445" s="249"/>
      <c r="P445" s="250"/>
      <c r="Q445" s="247"/>
    </row>
    <row r="446" spans="1:17" s="219" customFormat="1" ht="38.25" x14ac:dyDescent="0.2">
      <c r="A446" s="240" t="s">
        <v>18002</v>
      </c>
      <c r="B446" s="251">
        <v>150701</v>
      </c>
      <c r="C446" s="177" t="s">
        <v>3200</v>
      </c>
      <c r="D446" s="216" t="str">
        <f>IF(B446="","",IF(C446="DER-ES",IF(OR(B446&lt;60000,B446&gt;60025),VLOOKUP(B446,DER!$A$1:$E$10998,2,FALSE),VLOOKUP(B446,DER!$A$1:$E$10998,2,FALSE)&amp;" (DMT="&amp;VLOOKUP(B446,DER!$A$1:$E$10998,4,FALSE)&amp;") (XP="&amp;ROUND((N446),2)&amp;"km; XR="&amp;ROUND((O446),2)&amp;"km)"),IF(C446="SINAPI",VLOOKUP(B446,SINAPI!$A$3:$D$10979,2,FALSE),IF(C446="IOPES",VLOOKUP(B446,IOPES!$A$3:$D$10903,2,FALSE),IF(C446="COMP",VLOOKUP(B446,COMP!$A$3:$D$10893,2,FALSE),"")))))</f>
        <v>Envelopamento de concreto simples com consumo mínimo de cimento de 250kg/m3, inclusive escavação para profundidade mínima do eletroduto de 50 cm, de 25 x 25 cm, para 1 eletroduto</v>
      </c>
      <c r="E446" s="177" t="str">
        <f>IF(B446="","",IF(C446="DER-ES",VLOOKUP(B446,DER!$A$1:$E$10998,3,FALSE),IF(C446="SINAPI",VLOOKUP(B446,SINAPI!$A$1:$D$10979,3,FALSE),IF(C446="IOPES",VLOOKUP(B446,IOPES!$A$1:$D$10903,3,FALSE),IF(C446="COMP",VLOOKUP(B446,COMP!$A$1:$D$10893,3,FALSE))))))</f>
        <v>m</v>
      </c>
      <c r="F446" s="242">
        <f>VLOOKUP(A446,'Memorial de Cálculo'!$A$9:$Q$11385,17,FALSE)</f>
        <v>10</v>
      </c>
      <c r="G446" s="243">
        <f t="shared" si="256"/>
        <v>43.78</v>
      </c>
      <c r="H446" s="243">
        <f t="shared" si="257"/>
        <v>437.8</v>
      </c>
      <c r="I446" s="211"/>
      <c r="J446" s="245">
        <f>IF(B446="","",IF(C446="DER-ES",IF(OR(B446&lt;60000,B446&gt;60025),VLOOKUP(B446,DER!$A$1:$E$10998,4,FALSE),VLOOKUP(B446,DER!$A$1:$H$9998,6,FALSE)*N446+VLOOKUP(B446,DER!$A$1:$H$9998,7,FALSE)*O446)+VLOOKUP(B446,DER!$A$1:$H$9998,8,FALSE),IF(C446="SINAPI",VLOOKUP(B446,SINAPI!$A$1:$E$10979,4,FALSE),IF(C446="IOPES",VLOOKUP(B446,IOPES!$A$1:$D$10903,4,FALSE),IF(C446="COMP",VLOOKUP(B446,COMP!$A$1:$D$10893,4,FALSE))))))</f>
        <v>45.08</v>
      </c>
      <c r="K446" s="246">
        <f>IF(B446="","",IF(C446="DER-ES",IF(OR(B446&lt;60000,B446&gt;60025),DER!$D$2/100,0),IF(C446="SINAPI",SINAPI!$C$2/100,IF(C446="IOPES",IOPES!$A$2/100,IF(C446="COMP",COMP!$C$2/100,"Preencher BDI!")))))</f>
        <v>0.309</v>
      </c>
      <c r="L446" s="247">
        <f t="shared" si="253"/>
        <v>34.438502673796791</v>
      </c>
      <c r="N446" s="249"/>
      <c r="O446" s="249"/>
      <c r="P446" s="250"/>
      <c r="Q446" s="247"/>
    </row>
    <row r="447" spans="1:17" s="219" customFormat="1" ht="38.25" x14ac:dyDescent="0.2">
      <c r="A447" s="240" t="s">
        <v>18003</v>
      </c>
      <c r="B447" s="177">
        <v>95751</v>
      </c>
      <c r="C447" s="177" t="s">
        <v>2886</v>
      </c>
      <c r="D447" s="216" t="str">
        <f>IF(B447="","",IF(C447="DER-ES",IF(OR(B447&lt;60000,B447&gt;60025),VLOOKUP(B447,DER!$A$1:$E$10998,2,FALSE),VLOOKUP(B447,DER!$A$1:$E$10998,2,FALSE)&amp;" (DMT="&amp;VLOOKUP(B447,DER!$A$1:$E$10998,4,FALSE)&amp;") (XP="&amp;ROUND((N447),2)&amp;"km; XR="&amp;ROUND((O447),2)&amp;"km)"),IF(C447="SINAPI",VLOOKUP(B447,SINAPI!$A$3:$D$10979,2,FALSE),IF(C447="IOPES",VLOOKUP(B447,IOPES!$A$3:$D$10903,2,FALSE),IF(C447="COMP",VLOOKUP(B447,COMP!$A$3:$D$10893,2,FALSE),"")))))</f>
        <v>ELETRODUTO DE AÇO GALVANIZADO, CLASSE SEMI PESADO, DN 32 MM (1 1/4), APARENTE, INSTALADO EM PAREDE - FORNECIMENTO E INSTALAÇÃO. AF_11/2016_P</v>
      </c>
      <c r="E447" s="177" t="str">
        <f>IF(B447="","",IF(C447="DER-ES",VLOOKUP(B447,DER!$A$1:$E$10998,3,FALSE),IF(C447="SINAPI",VLOOKUP(B447,SINAPI!$A$1:$D$10979,3,FALSE),IF(C447="IOPES",VLOOKUP(B447,IOPES!$A$1:$D$10903,3,FALSE),IF(C447="COMP",VLOOKUP(B447,COMP!$A$1:$D$10893,3,FALSE))))))</f>
        <v>M</v>
      </c>
      <c r="F447" s="242">
        <f>VLOOKUP(A447,'Memorial de Cálculo'!$A$9:$Q$11385,17,FALSE)</f>
        <v>8</v>
      </c>
      <c r="G447" s="243">
        <f t="shared" si="256"/>
        <v>54.86</v>
      </c>
      <c r="H447" s="243">
        <f t="shared" si="257"/>
        <v>438.88</v>
      </c>
      <c r="I447" s="267"/>
      <c r="J447" s="245">
        <f>IF(B447="","",IF(C447="DER-ES",IF(OR(B447&lt;60000,B447&gt;60025),VLOOKUP(B447,DER!$A$1:$E$10998,4,FALSE),VLOOKUP(B447,DER!$A$1:$H$9998,6,FALSE)*N447+VLOOKUP(B447,DER!$A$1:$H$9998,7,FALSE)*O447)+VLOOKUP(B447,DER!$A$1:$H$9998,8,FALSE),IF(C447="SINAPI",VLOOKUP(B447,SINAPI!$A$1:$E$10979,4,FALSE),IF(C447="IOPES",VLOOKUP(B447,IOPES!$A$1:$D$10903,4,FALSE),IF(C447="COMP",VLOOKUP(B447,COMP!$A$1:$D$10893,4,FALSE))))))</f>
        <v>43.16</v>
      </c>
      <c r="K447" s="246">
        <f>IF(B447="","",IF(C447="DER-ES",IF(OR(B447&lt;60000,B447&gt;60025),DER!$D$2/100,0),IF(C447="SINAPI",SINAPI!$C$2/100,IF(C447="IOPES",IOPES!$A$2/100,IF(C447="COMP",COMP!$C$2/100,"Preencher BDI!")))))</f>
        <v>0</v>
      </c>
      <c r="L447" s="247">
        <f t="shared" si="253"/>
        <v>43.16</v>
      </c>
      <c r="N447" s="249"/>
      <c r="O447" s="249"/>
      <c r="P447" s="250"/>
      <c r="Q447" s="247"/>
    </row>
    <row r="448" spans="1:17" s="219" customFormat="1" x14ac:dyDescent="0.2">
      <c r="A448" s="240" t="s">
        <v>18004</v>
      </c>
      <c r="B448" s="177" t="s">
        <v>3672</v>
      </c>
      <c r="C448" s="177" t="s">
        <v>2924</v>
      </c>
      <c r="D448" s="216" t="str">
        <f>IF(B448="","",IF(C448="DER-ES",IF(OR(B448&lt;60000,B448&gt;60025),VLOOKUP(B448,DER!$A$1:$E$10998,2,FALSE),VLOOKUP(B448,DER!$A$1:$E$10998,2,FALSE)&amp;" (DMT="&amp;VLOOKUP(B448,DER!$A$1:$E$10998,4,FALSE)&amp;") (XP="&amp;ROUND((N448),2)&amp;"km; XR="&amp;ROUND((O448),2)&amp;"km)"),IF(C448="SINAPI",VLOOKUP(B448,SINAPI!$A$3:$D$10979,2,FALSE),IF(C448="IOPES",VLOOKUP(B448,IOPES!$A$3:$D$10903,2,FALSE),IF(C448="COMP",VLOOKUP(B448,COMP!$A$3:$D$10893,2,FALSE),"")))))</f>
        <v>Cinta FG de 200mm p/ fixação de caixa de medição. (fornecimento e instalação)</v>
      </c>
      <c r="E448" s="177" t="str">
        <f>IF(B448="","",IF(C448="DER-ES",VLOOKUP(B448,DER!$A$1:$E$10998,3,FALSE),IF(C448="SINAPI",VLOOKUP(B448,SINAPI!$A$1:$D$10979,3,FALSE),IF(C448="IOPES",VLOOKUP(B448,IOPES!$A$1:$D$10903,3,FALSE),IF(C448="COMP",VLOOKUP(B448,COMP!$A$1:$D$10893,3,FALSE))))))</f>
        <v>und</v>
      </c>
      <c r="F448" s="242">
        <f>VLOOKUP(A448,'Memorial de Cálculo'!$A$9:$Q$11385,17,FALSE)</f>
        <v>8</v>
      </c>
      <c r="G448" s="243">
        <f t="shared" si="256"/>
        <v>40.659999999999997</v>
      </c>
      <c r="H448" s="243">
        <f t="shared" si="257"/>
        <v>325.27999999999997</v>
      </c>
      <c r="I448" s="267"/>
      <c r="J448" s="245">
        <f>IF(B448="","",IF(C448="DER-ES",IF(OR(B448&lt;60000,B448&gt;60025),VLOOKUP(B448,DER!$A$1:$E$10998,4,FALSE),VLOOKUP(B448,DER!$A$1:$H$9998,6,FALSE)*N448+VLOOKUP(B448,DER!$A$1:$H$9998,7,FALSE)*O448)+VLOOKUP(B448,DER!$A$1:$H$9998,8,FALSE),IF(C448="SINAPI",VLOOKUP(B448,SINAPI!$A$1:$E$10979,4,FALSE),IF(C448="IOPES",VLOOKUP(B448,IOPES!$A$1:$D$10903,4,FALSE),IF(C448="COMP",VLOOKUP(B448,COMP!$A$1:$D$10893,4,FALSE))))))</f>
        <v>40.659999999999997</v>
      </c>
      <c r="K448" s="246">
        <f>IF(B448="","",IF(C448="DER-ES",IF(OR(B448&lt;60000,B448&gt;60025),DER!$D$2/100,0),IF(C448="SINAPI",SINAPI!$C$2/100,IF(C448="IOPES",IOPES!$A$2/100,IF(C448="COMP",COMP!$C$2/100,"Preencher BDI!")))))</f>
        <v>0.2712</v>
      </c>
      <c r="L448" s="247">
        <f t="shared" si="253"/>
        <v>31.985525487728133</v>
      </c>
      <c r="N448" s="249"/>
      <c r="O448" s="249"/>
      <c r="P448" s="250"/>
      <c r="Q448" s="247"/>
    </row>
    <row r="449" spans="1:17" s="219" customFormat="1" x14ac:dyDescent="0.2">
      <c r="A449" s="240" t="s">
        <v>18005</v>
      </c>
      <c r="B449" s="177" t="s">
        <v>3673</v>
      </c>
      <c r="C449" s="177" t="s">
        <v>2924</v>
      </c>
      <c r="D449" s="216" t="str">
        <f>IF(B449="","",IF(C449="DER-ES",IF(OR(B449&lt;60000,B449&gt;60025),VLOOKUP(B449,DER!$A$1:$E$10998,2,FALSE),VLOOKUP(B449,DER!$A$1:$E$10998,2,FALSE)&amp;" (DMT="&amp;VLOOKUP(B449,DER!$A$1:$E$10998,4,FALSE)&amp;") (XP="&amp;ROUND((N449),2)&amp;"km; XR="&amp;ROUND((O449),2)&amp;"km)"),IF(C449="SINAPI",VLOOKUP(B449,SINAPI!$A$3:$D$10979,2,FALSE),IF(C449="IOPES",VLOOKUP(B449,IOPES!$A$3:$D$10903,2,FALSE),IF(C449="COMP",VLOOKUP(B449,COMP!$A$3:$D$10893,2,FALSE),"")))))</f>
        <v>Curva 90º de ferro galvanizado eletrolítico 1 1/2" para eletroduto</v>
      </c>
      <c r="E449" s="177" t="str">
        <f>IF(B449="","",IF(C449="DER-ES",VLOOKUP(B449,DER!$A$1:$E$10998,3,FALSE),IF(C449="SINAPI",VLOOKUP(B449,SINAPI!$A$1:$D$10979,3,FALSE),IF(C449="IOPES",VLOOKUP(B449,IOPES!$A$1:$D$10903,3,FALSE),IF(C449="COMP",VLOOKUP(B449,COMP!$A$1:$D$10893,3,FALSE))))))</f>
        <v>und</v>
      </c>
      <c r="F449" s="242">
        <f>VLOOKUP(A449,'Memorial de Cálculo'!$A$9:$Q$11385,17,FALSE)</f>
        <v>3</v>
      </c>
      <c r="G449" s="243">
        <f t="shared" si="256"/>
        <v>30.11</v>
      </c>
      <c r="H449" s="243">
        <f t="shared" si="257"/>
        <v>90.33</v>
      </c>
      <c r="I449" s="267"/>
      <c r="J449" s="245">
        <f>IF(B449="","",IF(C449="DER-ES",IF(OR(B449&lt;60000,B449&gt;60025),VLOOKUP(B449,DER!$A$1:$E$10998,4,FALSE),VLOOKUP(B449,DER!$A$1:$H$9998,6,FALSE)*N449+VLOOKUP(B449,DER!$A$1:$H$9998,7,FALSE)*O449)+VLOOKUP(B449,DER!$A$1:$H$9998,8,FALSE),IF(C449="SINAPI",VLOOKUP(B449,SINAPI!$A$1:$E$10979,4,FALSE),IF(C449="IOPES",VLOOKUP(B449,IOPES!$A$1:$D$10903,4,FALSE),IF(C449="COMP",VLOOKUP(B449,COMP!$A$1:$D$10893,4,FALSE))))))</f>
        <v>30.11</v>
      </c>
      <c r="K449" s="246">
        <f>IF(B449="","",IF(C449="DER-ES",IF(OR(B449&lt;60000,B449&gt;60025),DER!$D$2/100,0),IF(C449="SINAPI",SINAPI!$C$2/100,IF(C449="IOPES",IOPES!$A$2/100,IF(C449="COMP",COMP!$C$2/100,"Preencher BDI!")))))</f>
        <v>0.2712</v>
      </c>
      <c r="L449" s="247">
        <f t="shared" si="253"/>
        <v>23.686280679672752</v>
      </c>
      <c r="N449" s="249"/>
      <c r="O449" s="249"/>
      <c r="P449" s="250"/>
      <c r="Q449" s="247"/>
    </row>
    <row r="450" spans="1:17" s="219" customFormat="1" x14ac:dyDescent="0.2">
      <c r="A450" s="240" t="s">
        <v>18006</v>
      </c>
      <c r="B450" s="251">
        <v>151510</v>
      </c>
      <c r="C450" s="177" t="s">
        <v>3200</v>
      </c>
      <c r="D450" s="216" t="str">
        <f>IF(B450="","",IF(C450="DER-ES",IF(OR(B450&lt;60000,B450&gt;60025),VLOOKUP(B450,DER!$A$1:$E$10998,2,FALSE),VLOOKUP(B450,DER!$A$1:$E$10998,2,FALSE)&amp;" (DMT="&amp;VLOOKUP(B450,DER!$A$1:$E$10998,4,FALSE)&amp;") (XP="&amp;ROUND((N450),2)&amp;"km; XR="&amp;ROUND((O450),2)&amp;"km)"),IF(C450="SINAPI",VLOOKUP(B450,SINAPI!$A$3:$D$10979,2,FALSE),IF(C450="IOPES",VLOOKUP(B450,IOPES!$A$3:$D$10903,2,FALSE),IF(C450="COMP",VLOOKUP(B450,COMP!$A$3:$D$10893,2,FALSE),"")))))</f>
        <v>Bucha e arruela de alumínio fundido diâmetro 40mm (1 1/2")</v>
      </c>
      <c r="E450" s="177" t="str">
        <f>IF(B450="","",IF(C450="DER-ES",VLOOKUP(B450,DER!$A$1:$E$10998,3,FALSE),IF(C450="SINAPI",VLOOKUP(B450,SINAPI!$A$1:$D$10979,3,FALSE),IF(C450="IOPES",VLOOKUP(B450,IOPES!$A$1:$D$10903,3,FALSE),IF(C450="COMP",VLOOKUP(B450,COMP!$A$1:$D$10893,3,FALSE))))))</f>
        <v>und</v>
      </c>
      <c r="F450" s="242">
        <f>VLOOKUP(A450,'Memorial de Cálculo'!$A$9:$Q$11385,17,FALSE)</f>
        <v>3</v>
      </c>
      <c r="G450" s="243">
        <f t="shared" si="256"/>
        <v>4.3499999999999996</v>
      </c>
      <c r="H450" s="243">
        <f t="shared" si="257"/>
        <v>13.05</v>
      </c>
      <c r="I450" s="211"/>
      <c r="J450" s="245">
        <f>IF(B450="","",IF(C450="DER-ES",IF(OR(B450&lt;60000,B450&gt;60025),VLOOKUP(B450,DER!$A$1:$E$10998,4,FALSE),VLOOKUP(B450,DER!$A$1:$H$9998,6,FALSE)*N450+VLOOKUP(B450,DER!$A$1:$H$9998,7,FALSE)*O450)+VLOOKUP(B450,DER!$A$1:$H$9998,8,FALSE),IF(C450="SINAPI",VLOOKUP(B450,SINAPI!$A$1:$E$10979,4,FALSE),IF(C450="IOPES",VLOOKUP(B450,IOPES!$A$1:$D$10903,4,FALSE),IF(C450="COMP",VLOOKUP(B450,COMP!$A$1:$D$10893,4,FALSE))))))</f>
        <v>4.4800000000000004</v>
      </c>
      <c r="K450" s="246">
        <f>IF(B450="","",IF(C450="DER-ES",IF(OR(B450&lt;60000,B450&gt;60025),DER!$D$2/100,0),IF(C450="SINAPI",SINAPI!$C$2/100,IF(C450="IOPES",IOPES!$A$2/100,IF(C450="COMP",COMP!$C$2/100,"Preencher BDI!")))))</f>
        <v>0.309</v>
      </c>
      <c r="L450" s="247">
        <f t="shared" si="253"/>
        <v>3.4224598930481287</v>
      </c>
      <c r="N450" s="249"/>
      <c r="O450" s="249"/>
      <c r="P450" s="250"/>
      <c r="Q450" s="247"/>
    </row>
    <row r="451" spans="1:17" s="219" customFormat="1" x14ac:dyDescent="0.2">
      <c r="A451" s="240" t="s">
        <v>18007</v>
      </c>
      <c r="B451" s="251">
        <v>151504</v>
      </c>
      <c r="C451" s="177" t="s">
        <v>3200</v>
      </c>
      <c r="D451" s="216" t="str">
        <f>IF(B451="","",IF(C451="DER-ES",IF(OR(B451&lt;60000,B451&gt;60025),VLOOKUP(B451,DER!$A$1:$E$10998,2,FALSE),VLOOKUP(B451,DER!$A$1:$E$10998,2,FALSE)&amp;" (DMT="&amp;VLOOKUP(B451,DER!$A$1:$E$10998,4,FALSE)&amp;") (XP="&amp;ROUND((N451),2)&amp;"km; XR="&amp;ROUND((O451),2)&amp;"km)"),IF(C451="SINAPI",VLOOKUP(B451,SINAPI!$A$3:$D$10979,2,FALSE),IF(C451="IOPES",VLOOKUP(B451,IOPES!$A$3:$D$10903,2,FALSE),IF(C451="COMP",VLOOKUP(B451,COMP!$A$3:$D$10893,2,FALSE),"")))))</f>
        <v>Cabeçote de alumínio de 1 1/2"</v>
      </c>
      <c r="E451" s="177" t="str">
        <f>IF(B451="","",IF(C451="DER-ES",VLOOKUP(B451,DER!$A$1:$E$10998,3,FALSE),IF(C451="SINAPI",VLOOKUP(B451,SINAPI!$A$1:$D$10979,3,FALSE),IF(C451="IOPES",VLOOKUP(B451,IOPES!$A$1:$D$10903,3,FALSE),IF(C451="COMP",VLOOKUP(B451,COMP!$A$1:$D$10893,3,FALSE))))))</f>
        <v>und</v>
      </c>
      <c r="F451" s="242">
        <f>VLOOKUP(A451,'Memorial de Cálculo'!$A$9:$Q$11385,17,FALSE)</f>
        <v>1</v>
      </c>
      <c r="G451" s="243">
        <f t="shared" si="256"/>
        <v>14.81</v>
      </c>
      <c r="H451" s="243">
        <f t="shared" si="257"/>
        <v>14.81</v>
      </c>
      <c r="I451" s="211"/>
      <c r="J451" s="245">
        <f>IF(B451="","",IF(C451="DER-ES",IF(OR(B451&lt;60000,B451&gt;60025),VLOOKUP(B451,DER!$A$1:$E$10998,4,FALSE),VLOOKUP(B451,DER!$A$1:$H$9998,6,FALSE)*N451+VLOOKUP(B451,DER!$A$1:$H$9998,7,FALSE)*O451)+VLOOKUP(B451,DER!$A$1:$H$9998,8,FALSE),IF(C451="SINAPI",VLOOKUP(B451,SINAPI!$A$1:$E$10979,4,FALSE),IF(C451="IOPES",VLOOKUP(B451,IOPES!$A$1:$D$10903,4,FALSE),IF(C451="COMP",VLOOKUP(B451,COMP!$A$1:$D$10893,4,FALSE))))))</f>
        <v>15.25</v>
      </c>
      <c r="K451" s="246">
        <f>IF(B451="","",IF(C451="DER-ES",IF(OR(B451&lt;60000,B451&gt;60025),DER!$D$2/100,0),IF(C451="SINAPI",SINAPI!$C$2/100,IF(C451="IOPES",IOPES!$A$2/100,IF(C451="COMP",COMP!$C$2/100,"Preencher BDI!")))))</f>
        <v>0.309</v>
      </c>
      <c r="L451" s="247">
        <f t="shared" si="253"/>
        <v>11.650114591291063</v>
      </c>
      <c r="N451" s="249"/>
      <c r="O451" s="249"/>
      <c r="P451" s="250"/>
      <c r="Q451" s="247"/>
    </row>
    <row r="452" spans="1:17" s="219" customFormat="1" x14ac:dyDescent="0.2">
      <c r="A452" s="240" t="s">
        <v>18187</v>
      </c>
      <c r="B452" s="177" t="s">
        <v>3674</v>
      </c>
      <c r="C452" s="177" t="s">
        <v>2924</v>
      </c>
      <c r="D452" s="216" t="str">
        <f>IF(B452="","",IF(C452="DER-ES",IF(OR(B452&lt;60000,B452&gt;60025),VLOOKUP(B452,DER!$A$1:$E$10998,2,FALSE),VLOOKUP(B452,DER!$A$1:$E$10998,2,FALSE)&amp;" (DMT="&amp;VLOOKUP(B452,DER!$A$1:$E$10998,4,FALSE)&amp;") (XP="&amp;ROUND((N452),2)&amp;"km; XR="&amp;ROUND((O452),2)&amp;"km)"),IF(C452="SINAPI",VLOOKUP(B452,SINAPI!$A$3:$D$10979,2,FALSE),IF(C452="IOPES",VLOOKUP(B452,IOPES!$A$3:$D$10903,2,FALSE),IF(C452="COMP",VLOOKUP(B452,COMP!$A$3:$D$10893,2,FALSE),"")))))</f>
        <v>Luva de ferro galvanizado eletrolítico 1 1/2" para eletroduto</v>
      </c>
      <c r="E452" s="177" t="str">
        <f>IF(B452="","",IF(C452="DER-ES",VLOOKUP(B452,DER!$A$1:$E$10998,3,FALSE),IF(C452="SINAPI",VLOOKUP(B452,SINAPI!$A$1:$D$10979,3,FALSE),IF(C452="IOPES",VLOOKUP(B452,IOPES!$A$1:$D$10903,3,FALSE),IF(C452="COMP",VLOOKUP(B452,COMP!$A$1:$D$10893,3,FALSE))))))</f>
        <v>und</v>
      </c>
      <c r="F452" s="242">
        <f>VLOOKUP(A452,'Memorial de Cálculo'!$A$9:$Q$11385,17,FALSE)</f>
        <v>7</v>
      </c>
      <c r="G452" s="243">
        <f t="shared" si="256"/>
        <v>12.1</v>
      </c>
      <c r="H452" s="243">
        <f t="shared" si="257"/>
        <v>84.7</v>
      </c>
      <c r="I452" s="267"/>
      <c r="J452" s="245">
        <f>IF(B452="","",IF(C452="DER-ES",IF(OR(B452&lt;60000,B452&gt;60025),VLOOKUP(B452,DER!$A$1:$E$10998,4,FALSE),VLOOKUP(B452,DER!$A$1:$H$9998,6,FALSE)*N452+VLOOKUP(B452,DER!$A$1:$H$9998,7,FALSE)*O452)+VLOOKUP(B452,DER!$A$1:$H$9998,8,FALSE),IF(C452="SINAPI",VLOOKUP(B452,SINAPI!$A$1:$E$10979,4,FALSE),IF(C452="IOPES",VLOOKUP(B452,IOPES!$A$1:$D$10903,4,FALSE),IF(C452="COMP",VLOOKUP(B452,COMP!$A$1:$D$10893,4,FALSE))))))</f>
        <v>12.1</v>
      </c>
      <c r="K452" s="246">
        <f>IF(B452="","",IF(C452="DER-ES",IF(OR(B452&lt;60000,B452&gt;60025),DER!$D$2/100,0),IF(C452="SINAPI",SINAPI!$C$2/100,IF(C452="IOPES",IOPES!$A$2/100,IF(C452="COMP",COMP!$C$2/100,"Preencher BDI!")))))</f>
        <v>0.2712</v>
      </c>
      <c r="L452" s="247">
        <f t="shared" si="253"/>
        <v>9.5185651353052236</v>
      </c>
      <c r="N452" s="249"/>
      <c r="O452" s="249"/>
      <c r="P452" s="250"/>
      <c r="Q452" s="247"/>
    </row>
    <row r="453" spans="1:17" s="219" customFormat="1" x14ac:dyDescent="0.2">
      <c r="A453" s="240" t="s">
        <v>18188</v>
      </c>
      <c r="B453" s="177" t="s">
        <v>3675</v>
      </c>
      <c r="C453" s="177" t="s">
        <v>2924</v>
      </c>
      <c r="D453" s="216" t="str">
        <f>IF(B453="","",IF(C453="DER-ES",IF(OR(B453&lt;60000,B453&gt;60025),VLOOKUP(B453,DER!$A$1:$E$10998,2,FALSE),VLOOKUP(B453,DER!$A$1:$E$10998,2,FALSE)&amp;" (DMT="&amp;VLOOKUP(B453,DER!$A$1:$E$10998,4,FALSE)&amp;") (XP="&amp;ROUND((N453),2)&amp;"km; XR="&amp;ROUND((O453),2)&amp;"km)"),IF(C453="SINAPI",VLOOKUP(B453,SINAPI!$A$3:$D$10979,2,FALSE),IF(C453="IOPES",VLOOKUP(B453,IOPES!$A$3:$D$10903,2,FALSE),IF(C453="COMP",VLOOKUP(B453,COMP!$A$3:$D$10893,2,FALSE),"")))))</f>
        <v>Niple de PVC 2". (fornecimento e instalação)</v>
      </c>
      <c r="E453" s="177" t="str">
        <f>IF(B453="","",IF(C453="DER-ES",VLOOKUP(B453,DER!$A$1:$E$10998,3,FALSE),IF(C453="SINAPI",VLOOKUP(B453,SINAPI!$A$1:$D$10979,3,FALSE),IF(C453="IOPES",VLOOKUP(B453,IOPES!$A$1:$D$10903,3,FALSE),IF(C453="COMP",VLOOKUP(B453,COMP!$A$1:$D$10893,3,FALSE))))))</f>
        <v>und</v>
      </c>
      <c r="F453" s="242">
        <f>VLOOKUP(A453,'Memorial de Cálculo'!$A$9:$Q$11385,17,FALSE)</f>
        <v>2</v>
      </c>
      <c r="G453" s="243">
        <f t="shared" si="256"/>
        <v>15.58</v>
      </c>
      <c r="H453" s="243">
        <f t="shared" si="257"/>
        <v>31.16</v>
      </c>
      <c r="I453" s="267"/>
      <c r="J453" s="245">
        <f>IF(B453="","",IF(C453="DER-ES",IF(OR(B453&lt;60000,B453&gt;60025),VLOOKUP(B453,DER!$A$1:$E$10998,4,FALSE),VLOOKUP(B453,DER!$A$1:$H$9998,6,FALSE)*N453+VLOOKUP(B453,DER!$A$1:$H$9998,7,FALSE)*O453)+VLOOKUP(B453,DER!$A$1:$H$9998,8,FALSE),IF(C453="SINAPI",VLOOKUP(B453,SINAPI!$A$1:$E$10979,4,FALSE),IF(C453="IOPES",VLOOKUP(B453,IOPES!$A$1:$D$10903,4,FALSE),IF(C453="COMP",VLOOKUP(B453,COMP!$A$1:$D$10893,4,FALSE))))))</f>
        <v>15.58</v>
      </c>
      <c r="K453" s="246">
        <f>IF(B453="","",IF(C453="DER-ES",IF(OR(B453&lt;60000,B453&gt;60025),DER!$D$2/100,0),IF(C453="SINAPI",SINAPI!$C$2/100,IF(C453="IOPES",IOPES!$A$2/100,IF(C453="COMP",COMP!$C$2/100,"Preencher BDI!")))))</f>
        <v>0.2712</v>
      </c>
      <c r="L453" s="247">
        <f t="shared" si="253"/>
        <v>12.256135934550032</v>
      </c>
      <c r="N453" s="249"/>
      <c r="O453" s="249"/>
      <c r="P453" s="250"/>
      <c r="Q453" s="247"/>
    </row>
    <row r="454" spans="1:17" s="219" customFormat="1" x14ac:dyDescent="0.2">
      <c r="A454" s="240"/>
      <c r="B454" s="177"/>
      <c r="C454" s="177"/>
      <c r="D454" s="216"/>
      <c r="E454" s="177"/>
      <c r="F454" s="242"/>
      <c r="G454" s="243"/>
      <c r="H454" s="243"/>
      <c r="I454" s="211"/>
      <c r="J454" s="245" t="str">
        <f>IF(B454="","",IF(C454="DER-ES",IF(OR(B454&lt;60000,B454&gt;60025),VLOOKUP(B454,DER!$A$1:$E$10998,4,FALSE),VLOOKUP(B454,DER!$A$1:$H$9998,6,FALSE)*N454+VLOOKUP(B454,DER!$A$1:$H$9998,7,FALSE)*O454)+VLOOKUP(B454,DER!$A$1:$H$9998,8,FALSE),IF(C454="SINAPI",VLOOKUP(B454,SINAPI!$A$1:$E$10979,4,FALSE),IF(C454="IOPES",VLOOKUP(B454,IOPES!$A$1:$D$10903,4,FALSE),IF(C454="COMP",VLOOKUP(B454,COMP!$A$1:$D$10893,4,FALSE))))))</f>
        <v/>
      </c>
      <c r="K454" s="246" t="str">
        <f>IF(B454="","",IF(C454="DER-ES",IF(OR(B454&lt;60000,B454&gt;60025),DER!$D$2/100,0),IF(C454="SINAPI",SINAPI!$C$2/100,IF(C454="IOPES",IOPES!$A$2/100,IF(C454="COMP",COMP!$C$2/100,"Preencher BDI!")))))</f>
        <v/>
      </c>
      <c r="L454" s="247"/>
      <c r="N454" s="249"/>
      <c r="O454" s="249"/>
      <c r="P454" s="250"/>
      <c r="Q454" s="247"/>
    </row>
    <row r="455" spans="1:17" s="219" customFormat="1" x14ac:dyDescent="0.2">
      <c r="A455" s="385" t="s">
        <v>3861</v>
      </c>
      <c r="B455" s="385"/>
      <c r="C455" s="386"/>
      <c r="D455" s="387" t="s">
        <v>3671</v>
      </c>
      <c r="E455" s="386"/>
      <c r="F455" s="388"/>
      <c r="G455" s="389"/>
      <c r="H455" s="390"/>
      <c r="I455" s="267"/>
      <c r="J455" s="245" t="str">
        <f>IF(B455="","",IF(C455="DER-ES",IF(OR(B455&lt;60000,B455&gt;60025),VLOOKUP(B455,DER!$A$1:$E$10998,4,FALSE),VLOOKUP(B455,DER!$A$1:$H$9998,6,FALSE)*N455+VLOOKUP(B455,DER!$A$1:$H$9998,7,FALSE)*O455)+VLOOKUP(B455,DER!$A$1:$H$9998,8,FALSE),IF(C455="SINAPI",VLOOKUP(B455,SINAPI!$A$1:$E$10979,4,FALSE),IF(C455="IOPES",VLOOKUP(B455,IOPES!$A$1:$D$10903,4,FALSE),IF(C455="COMP",VLOOKUP(B455,COMP!$A$1:$D$10893,4,FALSE))))))</f>
        <v/>
      </c>
      <c r="K455" s="246" t="str">
        <f>IF(B455="","",IF(C455="DER-ES",IF(OR(B455&lt;60000,B455&gt;60025),DER!$D$2/100,0),IF(C455="SINAPI",SINAPI!$C$2/100,IF(C455="IOPES",IOPES!$A$2/100,IF(C455="COMP",COMP!$C$2/100,"Preencher BDI!")))))</f>
        <v/>
      </c>
      <c r="L455" s="247" t="str">
        <f t="shared" ref="L455:L460" si="258">IF(J455="","",(J455/(1+K455)))</f>
        <v/>
      </c>
      <c r="M455" s="258"/>
      <c r="N455" s="249"/>
      <c r="O455" s="249"/>
      <c r="P455" s="250"/>
      <c r="Q455" s="247"/>
    </row>
    <row r="456" spans="1:17" s="219" customFormat="1" ht="38.25" x14ac:dyDescent="0.2">
      <c r="A456" s="240" t="s">
        <v>18008</v>
      </c>
      <c r="B456" s="251">
        <v>150614</v>
      </c>
      <c r="C456" s="177" t="s">
        <v>3200</v>
      </c>
      <c r="D456" s="216" t="str">
        <f>IF(B456="","",IF(C456="DER-ES",IF(OR(B456&lt;60000,B456&gt;60025),VLOOKUP(B456,DER!$A$1:$E$10998,2,FALSE),VLOOKUP(B456,DER!$A$1:$E$10998,2,FALSE)&amp;" (DMT="&amp;VLOOKUP(B456,DER!$A$1:$E$10998,4,FALSE)&amp;") (XP="&amp;ROUND((N456),2)&amp;"km; XR="&amp;ROUND((O456),2)&amp;"km)"),IF(C456="SINAPI",VLOOKUP(B456,SINAPI!$A$3:$D$10979,2,FALSE),IF(C456="IOPES",VLOOKUP(B456,IOPES!$A$3:$D$10903,2,FALSE),IF(C456="COMP",VLOOKUP(B456,COMP!$A$3:$D$10893,2,FALSE),"")))))</f>
        <v>Caixa de passagem de alvenaria de blocos de concreto 9x19x39cm, dimensões de 30x30x50cm, com revestimento interno em chapisco e reboco, tampa de concreto esp.5cm e lastro de brita 5 cm</v>
      </c>
      <c r="E456" s="177" t="str">
        <f>IF(B456="","",IF(C456="DER-ES",VLOOKUP(B456,DER!$A$1:$E$10998,3,FALSE),IF(C456="SINAPI",VLOOKUP(B456,SINAPI!$A$1:$D$10979,3,FALSE),IF(C456="IOPES",VLOOKUP(B456,IOPES!$A$1:$D$10903,3,FALSE),IF(C456="COMP",VLOOKUP(B456,COMP!$A$1:$D$10893,3,FALSE))))))</f>
        <v>und</v>
      </c>
      <c r="F456" s="242">
        <f>VLOOKUP(A456,'Memorial de Cálculo'!$A$9:$Q$11385,17,FALSE)</f>
        <v>10</v>
      </c>
      <c r="G456" s="243">
        <f t="shared" ref="G456:G460" si="259">ROUND(L456*(1+F$5),2)</f>
        <v>109.63</v>
      </c>
      <c r="H456" s="243">
        <f t="shared" ref="H456:H460" si="260">+TRUNC(F456*G456,2)</f>
        <v>1096.3</v>
      </c>
      <c r="I456" s="211"/>
      <c r="J456" s="245">
        <f>IF(B456="","",IF(C456="DER-ES",IF(OR(B456&lt;60000,B456&gt;60025),VLOOKUP(B456,DER!$A$1:$E$10998,4,FALSE),VLOOKUP(B456,DER!$A$1:$H$9998,6,FALSE)*N456+VLOOKUP(B456,DER!$A$1:$H$9998,7,FALSE)*O456)+VLOOKUP(B456,DER!$A$1:$H$9998,8,FALSE),IF(C456="SINAPI",VLOOKUP(B456,SINAPI!$A$1:$E$10979,4,FALSE),IF(C456="IOPES",VLOOKUP(B456,IOPES!$A$1:$D$10903,4,FALSE),IF(C456="COMP",VLOOKUP(B456,COMP!$A$1:$D$10893,4,FALSE))))))</f>
        <v>112.89</v>
      </c>
      <c r="K456" s="246">
        <f>IF(B456="","",IF(C456="DER-ES",IF(OR(B456&lt;60000,B456&gt;60025),DER!$D$2/100,0),IF(C456="SINAPI",SINAPI!$C$2/100,IF(C456="IOPES",IOPES!$A$2/100,IF(C456="COMP",COMP!$C$2/100,"Preencher BDI!")))))</f>
        <v>0.309</v>
      </c>
      <c r="L456" s="247">
        <f t="shared" si="258"/>
        <v>86.241405653170361</v>
      </c>
      <c r="N456" s="249"/>
      <c r="O456" s="249"/>
      <c r="P456" s="250"/>
      <c r="Q456" s="247"/>
    </row>
    <row r="457" spans="1:17" s="219" customFormat="1" ht="38.25" x14ac:dyDescent="0.2">
      <c r="A457" s="240" t="s">
        <v>18009</v>
      </c>
      <c r="B457" s="177" t="s">
        <v>3676</v>
      </c>
      <c r="C457" s="177" t="s">
        <v>2924</v>
      </c>
      <c r="D457" s="216" t="str">
        <f>IF(B457="","",IF(C457="DER-ES",IF(OR(B457&lt;60000,B457&gt;60025),VLOOKUP(B457,DER!$A$1:$E$10998,2,FALSE),VLOOKUP(B457,DER!$A$1:$E$10998,2,FALSE)&amp;" (DMT="&amp;VLOOKUP(B457,DER!$A$1:$E$10998,4,FALSE)&amp;") (XP="&amp;ROUND((N457),2)&amp;"km; XR="&amp;ROUND((O457),2)&amp;"km)"),IF(C457="SINAPI",VLOOKUP(B457,SINAPI!$A$3:$D$10979,2,FALSE),IF(C457="IOPES",VLOOKUP(B457,IOPES!$A$3:$D$10903,2,FALSE),IF(C457="COMP",VLOOKUP(B457,COMP!$A$3:$D$10893,2,FALSE),"")))))</f>
        <v>Quadro de comando em aço inox dimensões mínimas 750x600x300mm completo com placa de montagem, disjuntores, contator , trilho, canaleta de pvc e barras de cobre conforme detalhe em projeto (fornecimento e instalação)</v>
      </c>
      <c r="E457" s="177" t="str">
        <f>IF(B457="","",IF(C457="DER-ES",VLOOKUP(B457,DER!$A$1:$E$10998,3,FALSE),IF(C457="SINAPI",VLOOKUP(B457,SINAPI!$A$1:$D$10979,3,FALSE),IF(C457="IOPES",VLOOKUP(B457,IOPES!$A$1:$D$10903,3,FALSE),IF(C457="COMP",VLOOKUP(B457,COMP!$A$1:$D$10893,3,FALSE))))))</f>
        <v>cj</v>
      </c>
      <c r="F457" s="242">
        <f>VLOOKUP(A457,'Memorial de Cálculo'!$A$9:$Q$11385,17,FALSE)</f>
        <v>1</v>
      </c>
      <c r="G457" s="243">
        <f t="shared" si="259"/>
        <v>2383.4</v>
      </c>
      <c r="H457" s="243">
        <f t="shared" si="260"/>
        <v>2383.4</v>
      </c>
      <c r="I457" s="267"/>
      <c r="J457" s="245">
        <f>IF(B457="","",IF(C457="DER-ES",IF(OR(B457&lt;60000,B457&gt;60025),VLOOKUP(B457,DER!$A$1:$E$10998,4,FALSE),VLOOKUP(B457,DER!$A$1:$H$9998,6,FALSE)*N457+VLOOKUP(B457,DER!$A$1:$H$9998,7,FALSE)*O457)+VLOOKUP(B457,DER!$A$1:$H$9998,8,FALSE),IF(C457="SINAPI",VLOOKUP(B457,SINAPI!$A$1:$E$10979,4,FALSE),IF(C457="IOPES",VLOOKUP(B457,IOPES!$A$1:$D$10903,4,FALSE),IF(C457="COMP",VLOOKUP(B457,COMP!$A$1:$D$10893,4,FALSE))))))</f>
        <v>2383.4</v>
      </c>
      <c r="K457" s="246">
        <f>IF(B457="","",IF(C457="DER-ES",IF(OR(B457&lt;60000,B457&gt;60025),DER!$D$2/100,0),IF(C457="SINAPI",SINAPI!$C$2/100,IF(C457="IOPES",IOPES!$A$2/100,IF(C457="COMP",COMP!$C$2/100,"Preencher BDI!")))))</f>
        <v>0.2712</v>
      </c>
      <c r="L457" s="247">
        <f t="shared" si="258"/>
        <v>1874.9213341724358</v>
      </c>
      <c r="N457" s="249"/>
      <c r="O457" s="249"/>
      <c r="P457" s="250"/>
      <c r="Q457" s="247"/>
    </row>
    <row r="458" spans="1:17" s="219" customFormat="1" ht="25.5" x14ac:dyDescent="0.2">
      <c r="A458" s="240" t="s">
        <v>18010</v>
      </c>
      <c r="B458" s="177" t="s">
        <v>3677</v>
      </c>
      <c r="C458" s="177" t="s">
        <v>2924</v>
      </c>
      <c r="D458" s="216" t="str">
        <f>IF(B458="","",IF(C458="DER-ES",IF(OR(B458&lt;60000,B458&gt;60025),VLOOKUP(B458,DER!$A$1:$E$10998,2,FALSE),VLOOKUP(B458,DER!$A$1:$E$10998,2,FALSE)&amp;" (DMT="&amp;VLOOKUP(B458,DER!$A$1:$E$10998,4,FALSE)&amp;") (XP="&amp;ROUND((N458),2)&amp;"km; XR="&amp;ROUND((O458),2)&amp;"km)"),IF(C458="SINAPI",VLOOKUP(B458,SINAPI!$A$3:$D$10979,2,FALSE),IF(C458="IOPES",VLOOKUP(B458,IOPES!$A$3:$D$10903,2,FALSE),IF(C458="COMP",VLOOKUP(B458,COMP!$A$3:$D$10893,2,FALSE),"")))))</f>
        <v>Caixa para medidor polifásico carga até 41000W inclusive caixa para disjuntor polifásico até 100A</v>
      </c>
      <c r="E458" s="177" t="str">
        <f>IF(B458="","",IF(C458="DER-ES",VLOOKUP(B458,DER!$A$1:$E$10998,3,FALSE),IF(C458="SINAPI",VLOOKUP(B458,SINAPI!$A$1:$D$10979,3,FALSE),IF(C458="IOPES",VLOOKUP(B458,IOPES!$A$1:$D$10903,3,FALSE),IF(C458="COMP",VLOOKUP(B458,COMP!$A$1:$D$10893,3,FALSE))))))</f>
        <v>und</v>
      </c>
      <c r="F458" s="242">
        <f>VLOOKUP(A458,'Memorial de Cálculo'!$A$9:$Q$11385,17,FALSE)</f>
        <v>1</v>
      </c>
      <c r="G458" s="243">
        <f t="shared" si="259"/>
        <v>152.36000000000001</v>
      </c>
      <c r="H458" s="243">
        <f t="shared" si="260"/>
        <v>152.36000000000001</v>
      </c>
      <c r="I458" s="267"/>
      <c r="J458" s="245">
        <f>IF(B458="","",IF(C458="DER-ES",IF(OR(B458&lt;60000,B458&gt;60025),VLOOKUP(B458,DER!$A$1:$E$10998,4,FALSE),VLOOKUP(B458,DER!$A$1:$H$9998,6,FALSE)*N458+VLOOKUP(B458,DER!$A$1:$H$9998,7,FALSE)*O458)+VLOOKUP(B458,DER!$A$1:$H$9998,8,FALSE),IF(C458="SINAPI",VLOOKUP(B458,SINAPI!$A$1:$E$10979,4,FALSE),IF(C458="IOPES",VLOOKUP(B458,IOPES!$A$1:$D$10903,4,FALSE),IF(C458="COMP",VLOOKUP(B458,COMP!$A$1:$D$10893,4,FALSE))))))</f>
        <v>152.36000000000001</v>
      </c>
      <c r="K458" s="246">
        <f>IF(B458="","",IF(C458="DER-ES",IF(OR(B458&lt;60000,B458&gt;60025),DER!$D$2/100,0),IF(C458="SINAPI",SINAPI!$C$2/100,IF(C458="IOPES",IOPES!$A$2/100,IF(C458="COMP",COMP!$C$2/100,"Preencher BDI!")))))</f>
        <v>0.2712</v>
      </c>
      <c r="L458" s="247">
        <f t="shared" si="258"/>
        <v>119.85525487728133</v>
      </c>
      <c r="N458" s="249"/>
      <c r="O458" s="249"/>
      <c r="P458" s="250"/>
      <c r="Q458" s="247"/>
    </row>
    <row r="459" spans="1:17" s="219" customFormat="1" ht="25.5" x14ac:dyDescent="0.2">
      <c r="A459" s="240" t="s">
        <v>18189</v>
      </c>
      <c r="B459" s="177">
        <v>93663</v>
      </c>
      <c r="C459" s="177" t="s">
        <v>2886</v>
      </c>
      <c r="D459" s="216" t="str">
        <f>IF(B459="","",IF(C459="DER-ES",IF(OR(B459&lt;60000,B459&gt;60025),VLOOKUP(B459,DER!$A$1:$E$10998,2,FALSE),VLOOKUP(B459,DER!$A$1:$E$10998,2,FALSE)&amp;" (DMT="&amp;VLOOKUP(B459,DER!$A$1:$E$10998,4,FALSE)&amp;") (XP="&amp;ROUND((N459),2)&amp;"km; XR="&amp;ROUND((O459),2)&amp;"km)"),IF(C459="SINAPI",VLOOKUP(B459,SINAPI!$A$3:$D$10979,2,FALSE),IF(C459="IOPES",VLOOKUP(B459,IOPES!$A$3:$D$10903,2,FALSE),IF(C459="COMP",VLOOKUP(B459,COMP!$A$3:$D$10893,2,FALSE),"")))))</f>
        <v>DISJUNTOR BIPOLAR TIPO DIN, CORRENTE NOMINAL DE 25A - FORNECIMENTO E INSTALAÇÃO. AF_04/2016</v>
      </c>
      <c r="E459" s="177" t="str">
        <f>IF(B459="","",IF(C459="DER-ES",VLOOKUP(B459,DER!$A$1:$E$10998,3,FALSE),IF(C459="SINAPI",VLOOKUP(B459,SINAPI!$A$1:$D$10979,3,FALSE),IF(C459="IOPES",VLOOKUP(B459,IOPES!$A$1:$D$10903,3,FALSE),IF(C459="COMP",VLOOKUP(B459,COMP!$A$1:$D$10893,3,FALSE))))))</f>
        <v>UN</v>
      </c>
      <c r="F459" s="242">
        <f>VLOOKUP(A459,'Memorial de Cálculo'!$A$9:$Q$11385,17,FALSE)</f>
        <v>4</v>
      </c>
      <c r="G459" s="243">
        <f t="shared" si="259"/>
        <v>70.72</v>
      </c>
      <c r="H459" s="243">
        <f t="shared" si="260"/>
        <v>282.88</v>
      </c>
      <c r="I459" s="244"/>
      <c r="J459" s="245">
        <f>IF(B459="","",IF(C459="DER-ES",IF(OR(B459&lt;60000,B459&gt;60025),VLOOKUP(B459,DER!$A$1:$E$10998,4,FALSE),VLOOKUP(B459,DER!$A$1:$H$9998,6,FALSE)*N459+VLOOKUP(B459,DER!$A$1:$H$9998,7,FALSE)*O459)+VLOOKUP(B459,DER!$A$1:$H$9998,8,FALSE),IF(C459="SINAPI",VLOOKUP(B459,SINAPI!$A$1:$E$10979,4,FALSE),IF(C459="IOPES",VLOOKUP(B459,IOPES!$A$1:$D$10903,4,FALSE),IF(C459="COMP",VLOOKUP(B459,COMP!$A$1:$D$10893,4,FALSE))))))</f>
        <v>55.63</v>
      </c>
      <c r="K459" s="246">
        <f>IF(B459="","",IF(C459="DER-ES",IF(OR(B459&lt;60000,B459&gt;60025),DER!$D$2/100,0),IF(C459="SINAPI",SINAPI!$C$2/100,IF(C459="IOPES",IOPES!$A$2/100,IF(C459="COMP",COMP!$C$2/100,"Preencher BDI!")))))</f>
        <v>0</v>
      </c>
      <c r="L459" s="247">
        <f t="shared" si="258"/>
        <v>55.63</v>
      </c>
      <c r="N459" s="249"/>
      <c r="O459" s="249"/>
      <c r="P459" s="250"/>
      <c r="Q459" s="247"/>
    </row>
    <row r="460" spans="1:17" s="219" customFormat="1" ht="25.5" x14ac:dyDescent="0.2">
      <c r="A460" s="240" t="s">
        <v>18190</v>
      </c>
      <c r="B460" s="177">
        <v>93672</v>
      </c>
      <c r="C460" s="177" t="s">
        <v>2886</v>
      </c>
      <c r="D460" s="216" t="str">
        <f>IF(B460="","",IF(C460="DER-ES",IF(OR(B460&lt;60000,B460&gt;60025),VLOOKUP(B460,DER!$A$1:$E$10998,2,FALSE),VLOOKUP(B460,DER!$A$1:$E$10998,2,FALSE)&amp;" (DMT="&amp;VLOOKUP(B460,DER!$A$1:$E$10998,4,FALSE)&amp;") (XP="&amp;ROUND((N460),2)&amp;"km; XR="&amp;ROUND((O460),2)&amp;"km)"),IF(C460="SINAPI",VLOOKUP(B460,SINAPI!$A$3:$D$10979,2,FALSE),IF(C460="IOPES",VLOOKUP(B460,IOPES!$A$3:$D$10903,2,FALSE),IF(C460="COMP",VLOOKUP(B460,COMP!$A$3:$D$10893,2,FALSE),"")))))</f>
        <v>DISJUNTOR TRIPOLAR TIPO DIN, CORRENTE NOMINAL DE 40A - FORNECIMENTO E INSTALAÇÃO. AF_04/2016</v>
      </c>
      <c r="E460" s="177" t="str">
        <f>IF(B460="","",IF(C460="DER-ES",VLOOKUP(B460,DER!$A$1:$E$10998,3,FALSE),IF(C460="SINAPI",VLOOKUP(B460,SINAPI!$A$1:$D$10979,3,FALSE),IF(C460="IOPES",VLOOKUP(B460,IOPES!$A$1:$D$10903,3,FALSE),IF(C460="COMP",VLOOKUP(B460,COMP!$A$1:$D$10893,3,FALSE))))))</f>
        <v>UN</v>
      </c>
      <c r="F460" s="242">
        <f>VLOOKUP(A460,'Memorial de Cálculo'!$A$9:$Q$11385,17,FALSE)</f>
        <v>1</v>
      </c>
      <c r="G460" s="243">
        <f t="shared" si="259"/>
        <v>98.52</v>
      </c>
      <c r="H460" s="243">
        <f t="shared" si="260"/>
        <v>98.52</v>
      </c>
      <c r="I460" s="244"/>
      <c r="J460" s="245">
        <f>IF(B460="","",IF(C460="DER-ES",IF(OR(B460&lt;60000,B460&gt;60025),VLOOKUP(B460,DER!$A$1:$E$10998,4,FALSE),VLOOKUP(B460,DER!$A$1:$H$9998,6,FALSE)*N460+VLOOKUP(B460,DER!$A$1:$H$9998,7,FALSE)*O460)+VLOOKUP(B460,DER!$A$1:$H$9998,8,FALSE),IF(C460="SINAPI",VLOOKUP(B460,SINAPI!$A$1:$E$10979,4,FALSE),IF(C460="IOPES",VLOOKUP(B460,IOPES!$A$1:$D$10903,4,FALSE),IF(C460="COMP",VLOOKUP(B460,COMP!$A$1:$D$10893,4,FALSE))))))</f>
        <v>77.5</v>
      </c>
      <c r="K460" s="246">
        <f>IF(B460="","",IF(C460="DER-ES",IF(OR(B460&lt;60000,B460&gt;60025),DER!$D$2/100,0),IF(C460="SINAPI",SINAPI!$C$2/100,IF(C460="IOPES",IOPES!$A$2/100,IF(C460="COMP",COMP!$C$2/100,"Preencher BDI!")))))</f>
        <v>0</v>
      </c>
      <c r="L460" s="247">
        <f t="shared" si="258"/>
        <v>77.5</v>
      </c>
      <c r="N460" s="249"/>
      <c r="O460" s="249"/>
      <c r="P460" s="250"/>
      <c r="Q460" s="247"/>
    </row>
    <row r="461" spans="1:17" s="219" customFormat="1" x14ac:dyDescent="0.2">
      <c r="A461" s="240"/>
      <c r="B461" s="177"/>
      <c r="C461" s="177"/>
      <c r="D461" s="216"/>
      <c r="E461" s="177"/>
      <c r="F461" s="242"/>
      <c r="G461" s="243"/>
      <c r="H461" s="243"/>
      <c r="I461" s="211"/>
      <c r="J461" s="245" t="str">
        <f>IF(B461="","",IF(C461="DER-ES",IF(OR(B461&lt;60000,B461&gt;60025),VLOOKUP(B461,DER!$A$1:$E$10998,4,FALSE),VLOOKUP(B461,DER!$A$1:$H$9998,6,FALSE)*N461+VLOOKUP(B461,DER!$A$1:$H$9998,7,FALSE)*O461)+VLOOKUP(B461,DER!$A$1:$H$9998,8,FALSE),IF(C461="SINAPI",VLOOKUP(B461,SINAPI!$A$1:$E$10979,4,FALSE),IF(C461="IOPES",VLOOKUP(B461,IOPES!$A$1:$D$10903,4,FALSE),IF(C461="COMP",VLOOKUP(B461,COMP!$A$1:$D$10893,4,FALSE))))))</f>
        <v/>
      </c>
      <c r="K461" s="246" t="str">
        <f>IF(B461="","",IF(C461="DER-ES",IF(OR(B461&lt;60000,B461&gt;60025),DER!$D$2/100,0),IF(C461="SINAPI",SINAPI!$C$2/100,IF(C461="IOPES",IOPES!$A$2/100,IF(C461="COMP",COMP!$C$2/100,"Preencher BDI!")))))</f>
        <v/>
      </c>
      <c r="L461" s="247"/>
      <c r="N461" s="249"/>
      <c r="O461" s="249"/>
      <c r="P461" s="250"/>
      <c r="Q461" s="247"/>
    </row>
    <row r="462" spans="1:17" s="219" customFormat="1" x14ac:dyDescent="0.2">
      <c r="A462" s="385" t="s">
        <v>3862</v>
      </c>
      <c r="B462" s="385"/>
      <c r="C462" s="386"/>
      <c r="D462" s="387" t="s">
        <v>2606</v>
      </c>
      <c r="E462" s="386"/>
      <c r="F462" s="388"/>
      <c r="G462" s="389"/>
      <c r="H462" s="390"/>
      <c r="I462" s="267"/>
      <c r="J462" s="245" t="str">
        <f>IF(B462="","",IF(C462="DER-ES",IF(OR(B462&lt;60000,B462&gt;60025),VLOOKUP(B462,DER!$A$1:$E$10998,4,FALSE),VLOOKUP(B462,DER!$A$1:$H$9998,6,FALSE)*N462+VLOOKUP(B462,DER!$A$1:$H$9998,7,FALSE)*O462)+VLOOKUP(B462,DER!$A$1:$H$9998,8,FALSE),IF(C462="SINAPI",VLOOKUP(B462,SINAPI!$A$1:$E$10979,4,FALSE),IF(C462="IOPES",VLOOKUP(B462,IOPES!$A$1:$D$10903,4,FALSE),IF(C462="COMP",VLOOKUP(B462,COMP!$A$1:$D$10893,4,FALSE))))))</f>
        <v/>
      </c>
      <c r="K462" s="246" t="str">
        <f>IF(B462="","",IF(C462="DER-ES",IF(OR(B462&lt;60000,B462&gt;60025),DER!$D$2/100,0),IF(C462="SINAPI",SINAPI!$C$2/100,IF(C462="IOPES",IOPES!$A$2/100,IF(C462="COMP",COMP!$C$2/100,"Preencher BDI!")))))</f>
        <v/>
      </c>
      <c r="L462" s="247" t="str">
        <f t="shared" ref="L462:L470" si="261">IF(J462="","",(J462/(1+K462)))</f>
        <v/>
      </c>
      <c r="M462" s="258"/>
      <c r="N462" s="249"/>
      <c r="O462" s="249"/>
      <c r="P462" s="250"/>
      <c r="Q462" s="247"/>
    </row>
    <row r="463" spans="1:17" s="219" customFormat="1" x14ac:dyDescent="0.2">
      <c r="A463" s="240" t="s">
        <v>18011</v>
      </c>
      <c r="B463" s="177" t="s">
        <v>3678</v>
      </c>
      <c r="C463" s="177" t="s">
        <v>2924</v>
      </c>
      <c r="D463" s="216" t="str">
        <f>IF(B463="","",IF(C463="DER-ES",IF(OR(B463&lt;60000,B463&gt;60025),VLOOKUP(B463,DER!$A$1:$E$10998,2,FALSE),VLOOKUP(B463,DER!$A$1:$E$10998,2,FALSE)&amp;" (DMT="&amp;VLOOKUP(B463,DER!$A$1:$E$10998,4,FALSE)&amp;") (XP="&amp;ROUND((N463),2)&amp;"km; XR="&amp;ROUND((O463),2)&amp;"km)"),IF(C463="SINAPI",VLOOKUP(B463,SINAPI!$A$3:$D$10979,2,FALSE),IF(C463="IOPES",VLOOKUP(B463,IOPES!$A$3:$D$10903,2,FALSE),IF(C463="COMP",VLOOKUP(B463,COMP!$A$3:$D$10893,2,FALSE),"")))))</f>
        <v>Arame galvanizado 12 BWG (0.048 kg/m)</v>
      </c>
      <c r="E463" s="177" t="str">
        <f>IF(B463="","",IF(C463="DER-ES",VLOOKUP(B463,DER!$A$1:$E$10998,3,FALSE),IF(C463="SINAPI",VLOOKUP(B463,SINAPI!$A$1:$D$10979,3,FALSE),IF(C463="IOPES",VLOOKUP(B463,IOPES!$A$1:$D$10903,3,FALSE),IF(C463="COMP",VLOOKUP(B463,COMP!$A$1:$D$10893,3,FALSE))))))</f>
        <v>und</v>
      </c>
      <c r="F463" s="242">
        <f>VLOOKUP(A463,'Memorial de Cálculo'!$A$9:$Q$11385,17,FALSE)</f>
        <v>36</v>
      </c>
      <c r="G463" s="243">
        <f t="shared" ref="G463:G469" si="262">ROUND(L463*(1+F$5),2)</f>
        <v>1.98</v>
      </c>
      <c r="H463" s="243">
        <f t="shared" ref="H463:H469" si="263">+TRUNC(F463*G463,2)</f>
        <v>71.28</v>
      </c>
      <c r="I463" s="267"/>
      <c r="J463" s="245">
        <f>IF(B463="","",IF(C463="DER-ES",IF(OR(B463&lt;60000,B463&gt;60025),VLOOKUP(B463,DER!$A$1:$E$10998,4,FALSE),VLOOKUP(B463,DER!$A$1:$H$9998,6,FALSE)*N463+VLOOKUP(B463,DER!$A$1:$H$9998,7,FALSE)*O463)+VLOOKUP(B463,DER!$A$1:$H$9998,8,FALSE),IF(C463="SINAPI",VLOOKUP(B463,SINAPI!$A$1:$E$10979,4,FALSE),IF(C463="IOPES",VLOOKUP(B463,IOPES!$A$1:$D$10903,4,FALSE),IF(C463="COMP",VLOOKUP(B463,COMP!$A$1:$D$10893,4,FALSE))))))</f>
        <v>1.98</v>
      </c>
      <c r="K463" s="246">
        <f>IF(B463="","",IF(C463="DER-ES",IF(OR(B463&lt;60000,B463&gt;60025),DER!$D$2/100,0),IF(C463="SINAPI",SINAPI!$C$2/100,IF(C463="IOPES",IOPES!$A$2/100,IF(C463="COMP",COMP!$C$2/100,"Preencher BDI!")))))</f>
        <v>0.2712</v>
      </c>
      <c r="L463" s="247">
        <f t="shared" si="261"/>
        <v>1.5575833857772186</v>
      </c>
      <c r="N463" s="249"/>
      <c r="O463" s="249"/>
      <c r="P463" s="250"/>
      <c r="Q463" s="247"/>
    </row>
    <row r="464" spans="1:17" s="219" customFormat="1" ht="25.5" x14ac:dyDescent="0.2">
      <c r="A464" s="240" t="s">
        <v>18012</v>
      </c>
      <c r="B464" s="177">
        <v>93358</v>
      </c>
      <c r="C464" s="177" t="s">
        <v>2886</v>
      </c>
      <c r="D464" s="216" t="str">
        <f>IF(B464="","",IF(C464="DER-ES",IF(OR(B464&lt;60000,B464&gt;60025),VLOOKUP(B464,DER!$A$1:$E$10998,2,FALSE),VLOOKUP(B464,DER!$A$1:$E$10998,2,FALSE)&amp;" (DMT="&amp;VLOOKUP(B464,DER!$A$1:$E$10998,4,FALSE)&amp;") (XP="&amp;ROUND((N464),2)&amp;"km; XR="&amp;ROUND((O464),2)&amp;"km)"),IF(C464="SINAPI",VLOOKUP(B464,SINAPI!$A$3:$D$10979,2,FALSE),IF(C464="IOPES",VLOOKUP(B464,IOPES!$A$3:$D$10903,2,FALSE),IF(C464="COMP",VLOOKUP(B464,COMP!$A$3:$D$10893,2,FALSE),"")))))</f>
        <v>ESCAVAÇÃO MANUAL DE VALA COM PROFUNDIDADE MENOR OU IGUAL A 1,30 M. AF_03/2016</v>
      </c>
      <c r="E464" s="177" t="str">
        <f>IF(B464="","",IF(C464="DER-ES",VLOOKUP(B464,DER!$A$1:$E$10998,3,FALSE),IF(C464="SINAPI",VLOOKUP(B464,SINAPI!$A$1:$D$10979,3,FALSE),IF(C464="IOPES",VLOOKUP(B464,IOPES!$A$1:$D$10903,3,FALSE),IF(C464="COMP",VLOOKUP(B464,COMP!$A$1:$D$10893,3,FALSE))))))</f>
        <v>M3</v>
      </c>
      <c r="F464" s="242">
        <f>VLOOKUP(A464,'Memorial de Cálculo'!$A$9:$Q$11385,17,FALSE)</f>
        <v>2.5</v>
      </c>
      <c r="G464" s="243">
        <f t="shared" si="262"/>
        <v>68.290000000000006</v>
      </c>
      <c r="H464" s="243">
        <f t="shared" si="263"/>
        <v>170.72</v>
      </c>
      <c r="I464" s="244"/>
      <c r="J464" s="245">
        <f>IF(B464="","",IF(C464="DER-ES",IF(OR(B464&lt;60000,B464&gt;60025),VLOOKUP(B464,DER!$A$1:$E$10998,4,FALSE),VLOOKUP(B464,DER!$A$1:$H$9998,6,FALSE)*N464+VLOOKUP(B464,DER!$A$1:$H$9998,7,FALSE)*O464)+VLOOKUP(B464,DER!$A$1:$H$9998,8,FALSE),IF(C464="SINAPI",VLOOKUP(B464,SINAPI!$A$1:$E$10979,4,FALSE),IF(C464="IOPES",VLOOKUP(B464,IOPES!$A$1:$D$10903,4,FALSE),IF(C464="COMP",VLOOKUP(B464,COMP!$A$1:$D$10893,4,FALSE))))))</f>
        <v>53.72</v>
      </c>
      <c r="K464" s="246">
        <f>IF(B464="","",IF(C464="DER-ES",IF(OR(B464&lt;60000,B464&gt;60025),DER!$D$2/100,0),IF(C464="SINAPI",SINAPI!$C$2/100,IF(C464="IOPES",IOPES!$A$2/100,IF(C464="COMP",COMP!$C$2/100,"Preencher BDI!")))))</f>
        <v>0</v>
      </c>
      <c r="L464" s="247">
        <f t="shared" si="261"/>
        <v>53.72</v>
      </c>
      <c r="N464" s="249"/>
      <c r="O464" s="249"/>
      <c r="P464" s="250"/>
      <c r="Q464" s="247"/>
    </row>
    <row r="465" spans="1:17" s="219" customFormat="1" ht="25.5" x14ac:dyDescent="0.2">
      <c r="A465" s="240" t="s">
        <v>18013</v>
      </c>
      <c r="B465" s="177">
        <v>93382</v>
      </c>
      <c r="C465" s="177" t="s">
        <v>2886</v>
      </c>
      <c r="D465" s="216" t="str">
        <f>IF(B465="","",IF(C465="DER-ES",IF(OR(B465&lt;60000,B465&gt;60025),VLOOKUP(B465,DER!$A$1:$E$10998,2,FALSE),VLOOKUP(B465,DER!$A$1:$E$10998,2,FALSE)&amp;" (DMT="&amp;VLOOKUP(B465,DER!$A$1:$E$10998,4,FALSE)&amp;") (XP="&amp;ROUND((N465),2)&amp;"km; XR="&amp;ROUND((O465),2)&amp;"km)"),IF(C465="SINAPI",VLOOKUP(B465,SINAPI!$A$3:$D$10979,2,FALSE),IF(C465="IOPES",VLOOKUP(B465,IOPES!$A$3:$D$10903,2,FALSE),IF(C465="COMP",VLOOKUP(B465,COMP!$A$3:$D$10893,2,FALSE),"")))))</f>
        <v>REATERRO MANUAL DE VALAS COM COMPACTAÇÃO MECANIZADA. AF_04/2016</v>
      </c>
      <c r="E465" s="177" t="str">
        <f>IF(B465="","",IF(C465="DER-ES",VLOOKUP(B465,DER!$A$1:$E$10998,3,FALSE),IF(C465="SINAPI",VLOOKUP(B465,SINAPI!$A$1:$D$10979,3,FALSE),IF(C465="IOPES",VLOOKUP(B465,IOPES!$A$1:$D$10903,3,FALSE),IF(C465="COMP",VLOOKUP(B465,COMP!$A$1:$D$10893,3,FALSE))))))</f>
        <v>M3</v>
      </c>
      <c r="F465" s="242">
        <f>VLOOKUP(A465,'Memorial de Cálculo'!$A$9:$Q$11385,17,FALSE)</f>
        <v>1.88</v>
      </c>
      <c r="G465" s="243">
        <f t="shared" si="262"/>
        <v>28.88</v>
      </c>
      <c r="H465" s="243">
        <f t="shared" si="263"/>
        <v>54.29</v>
      </c>
      <c r="I465" s="244"/>
      <c r="J465" s="245">
        <f>IF(B465="","",IF(C465="DER-ES",IF(OR(B465&lt;60000,B465&gt;60025),VLOOKUP(B465,DER!$A$1:$E$10998,4,FALSE),VLOOKUP(B465,DER!$A$1:$H$9998,6,FALSE)*N465+VLOOKUP(B465,DER!$A$1:$H$9998,7,FALSE)*O465)+VLOOKUP(B465,DER!$A$1:$H$9998,8,FALSE),IF(C465="SINAPI",VLOOKUP(B465,SINAPI!$A$1:$E$10979,4,FALSE),IF(C465="IOPES",VLOOKUP(B465,IOPES!$A$1:$D$10903,4,FALSE),IF(C465="COMP",VLOOKUP(B465,COMP!$A$1:$D$10893,4,FALSE))))))</f>
        <v>22.72</v>
      </c>
      <c r="K465" s="246">
        <f>IF(B465="","",IF(C465="DER-ES",IF(OR(B465&lt;60000,B465&gt;60025),DER!$D$2/100,0),IF(C465="SINAPI",SINAPI!$C$2/100,IF(C465="IOPES",IOPES!$A$2/100,IF(C465="COMP",COMP!$C$2/100,"Preencher BDI!")))))</f>
        <v>0</v>
      </c>
      <c r="L465" s="247">
        <f t="shared" si="261"/>
        <v>22.72</v>
      </c>
      <c r="N465" s="249"/>
      <c r="O465" s="249"/>
      <c r="P465" s="250"/>
      <c r="Q465" s="247"/>
    </row>
    <row r="466" spans="1:17" s="219" customFormat="1" ht="25.5" x14ac:dyDescent="0.2">
      <c r="A466" s="240" t="s">
        <v>18014</v>
      </c>
      <c r="B466" s="177">
        <v>96985</v>
      </c>
      <c r="C466" s="177" t="s">
        <v>2886</v>
      </c>
      <c r="D466" s="216" t="str">
        <f>IF(B466="","",IF(C466="DER-ES",IF(OR(B466&lt;60000,B466&gt;60025),VLOOKUP(B466,DER!$A$1:$E$10998,2,FALSE),VLOOKUP(B466,DER!$A$1:$E$10998,2,FALSE)&amp;" (DMT="&amp;VLOOKUP(B466,DER!$A$1:$E$10998,4,FALSE)&amp;") (XP="&amp;ROUND((N466),2)&amp;"km; XR="&amp;ROUND((O466),2)&amp;"km)"),IF(C466="SINAPI",VLOOKUP(B466,SINAPI!$A$3:$D$10979,2,FALSE),IF(C466="IOPES",VLOOKUP(B466,IOPES!$A$3:$D$10903,2,FALSE),IF(C466="COMP",VLOOKUP(B466,COMP!$A$3:$D$10893,2,FALSE),"")))))</f>
        <v>HASTE DE ATERRAMENTO 5/8  PARA SPDA - FORNECIMENTO E INSTALAÇÃO. AF_12/2017</v>
      </c>
      <c r="E466" s="177" t="str">
        <f>IF(B466="","",IF(C466="DER-ES",VLOOKUP(B466,DER!$A$1:$E$10998,3,FALSE),IF(C466="SINAPI",VLOOKUP(B466,SINAPI!$A$1:$D$10979,3,FALSE),IF(C466="IOPES",VLOOKUP(B466,IOPES!$A$1:$D$10903,3,FALSE),IF(C466="COMP",VLOOKUP(B466,COMP!$A$1:$D$10893,3,FALSE))))))</f>
        <v>UN</v>
      </c>
      <c r="F466" s="242">
        <f>VLOOKUP(A466,'Memorial de Cálculo'!$A$9:$Q$11385,17,FALSE)</f>
        <v>10</v>
      </c>
      <c r="G466" s="243">
        <f t="shared" si="262"/>
        <v>55.06</v>
      </c>
      <c r="H466" s="243">
        <f t="shared" si="263"/>
        <v>550.6</v>
      </c>
      <c r="I466" s="244"/>
      <c r="J466" s="245">
        <f>IF(B466="","",IF(C466="DER-ES",IF(OR(B466&lt;60000,B466&gt;60025),VLOOKUP(B466,DER!$A$1:$E$10998,4,FALSE),VLOOKUP(B466,DER!$A$1:$H$9998,6,FALSE)*N466+VLOOKUP(B466,DER!$A$1:$H$9998,7,FALSE)*O466)+VLOOKUP(B466,DER!$A$1:$H$9998,8,FALSE),IF(C466="SINAPI",VLOOKUP(B466,SINAPI!$A$1:$E$10979,4,FALSE),IF(C466="IOPES",VLOOKUP(B466,IOPES!$A$1:$D$10903,4,FALSE),IF(C466="COMP",VLOOKUP(B466,COMP!$A$1:$D$10893,4,FALSE))))))</f>
        <v>43.31</v>
      </c>
      <c r="K466" s="246">
        <f>IF(B466="","",IF(C466="DER-ES",IF(OR(B466&lt;60000,B466&gt;60025),DER!$D$2/100,0),IF(C466="SINAPI",SINAPI!$C$2/100,IF(C466="IOPES",IOPES!$A$2/100,IF(C466="COMP",COMP!$C$2/100,"Preencher BDI!")))))</f>
        <v>0</v>
      </c>
      <c r="L466" s="247">
        <f t="shared" si="261"/>
        <v>43.31</v>
      </c>
      <c r="N466" s="249"/>
      <c r="O466" s="249"/>
      <c r="P466" s="250"/>
      <c r="Q466" s="247"/>
    </row>
    <row r="467" spans="1:17" s="219" customFormat="1" x14ac:dyDescent="0.2">
      <c r="A467" s="240" t="s">
        <v>18015</v>
      </c>
      <c r="B467" s="177">
        <v>42476</v>
      </c>
      <c r="C467" s="177" t="s">
        <v>2958</v>
      </c>
      <c r="D467" s="216" t="str">
        <f>IF(B467="","",IF(C467="DER-ES",IF(OR(B467&lt;60000,B467&gt;60025),VLOOKUP(B467,DER!$A$1:$E$10998,2,FALSE),VLOOKUP(B467,DER!$A$1:$E$10998,2,FALSE)&amp;" (DMT="&amp;VLOOKUP(B467,DER!$A$1:$E$10998,4,FALSE)&amp;") (XP="&amp;ROUND((N467),2)&amp;"km; XR="&amp;ROUND((O467),2)&amp;"km)"),IF(C467="SINAPI",VLOOKUP(B467,SINAPI!$A$3:$D$10979,2,FALSE),IF(C467="IOPES",VLOOKUP(B467,IOPES!$A$3:$D$10903,2,FALSE),IF(C467="COMP",VLOOKUP(B467,COMP!$A$3:$D$10893,2,FALSE),"")))))</f>
        <v>Fita isolante em rolo de 19 mm x 20 m, número 33 Scoth ou equivalente</v>
      </c>
      <c r="E467" s="177" t="str">
        <f>IF(B467="","",IF(C467="DER-ES",VLOOKUP(B467,DER!$A$1:$E$10998,3,FALSE),IF(C467="SINAPI",VLOOKUP(B467,SINAPI!$A$1:$D$10979,3,FALSE),IF(C467="IOPES",VLOOKUP(B467,IOPES!$A$1:$D$10903,3,FALSE),IF(C467="COMP",VLOOKUP(B467,COMP!$A$1:$D$10893,3,FALSE))))))</f>
        <v>Ud</v>
      </c>
      <c r="F467" s="242">
        <f>VLOOKUP(A467,'Memorial de Cálculo'!$A$9:$Q$11385,17,FALSE)</f>
        <v>4</v>
      </c>
      <c r="G467" s="243">
        <f t="shared" si="262"/>
        <v>41.13</v>
      </c>
      <c r="H467" s="243">
        <f t="shared" si="263"/>
        <v>164.52</v>
      </c>
      <c r="I467" s="267"/>
      <c r="J467" s="245">
        <f>IF(B467="","",IF(C467="DER-ES",IF(OR(B467&lt;60000,B467&gt;60025),VLOOKUP(B467,DER!$A$1:$E$10998,4,FALSE),VLOOKUP(B467,DER!$A$1:$H$9998,6,FALSE)*N467+VLOOKUP(B467,DER!$A$1:$H$9998,7,FALSE)*O467)+VLOOKUP(B467,DER!$A$1:$H$9998,8,FALSE),IF(C467="SINAPI",VLOOKUP(B467,SINAPI!$A$1:$E$10979,4,FALSE),IF(C467="IOPES",VLOOKUP(B467,IOPES!$A$1:$D$10903,4,FALSE),IF(C467="COMP",VLOOKUP(B467,COMP!$A$1:$D$10893,4,FALSE))))))</f>
        <v>41.94</v>
      </c>
      <c r="K467" s="246">
        <f>IF(B467="","",IF(C467="DER-ES",IF(OR(B467&lt;60000,B467&gt;60025),DER!$D$2/100,0),IF(C467="SINAPI",SINAPI!$C$2/100,IF(C467="IOPES",IOPES!$A$2/100,IF(C467="COMP",COMP!$C$2/100,"Preencher BDI!")))))</f>
        <v>0.29630000000000001</v>
      </c>
      <c r="L467" s="247">
        <f t="shared" si="261"/>
        <v>32.353621846794724</v>
      </c>
      <c r="N467" s="249"/>
      <c r="O467" s="249"/>
      <c r="P467" s="250"/>
      <c r="Q467" s="247"/>
    </row>
    <row r="468" spans="1:17" s="219" customFormat="1" x14ac:dyDescent="0.2">
      <c r="A468" s="240" t="s">
        <v>18016</v>
      </c>
      <c r="B468" s="177" t="s">
        <v>3679</v>
      </c>
      <c r="C468" s="177" t="s">
        <v>2924</v>
      </c>
      <c r="D468" s="216" t="str">
        <f>IF(B468="","",IF(C468="DER-ES",IF(OR(B468&lt;60000,B468&gt;60025),VLOOKUP(B468,DER!$A$1:$E$10998,2,FALSE),VLOOKUP(B468,DER!$A$1:$E$10998,2,FALSE)&amp;" (DMT="&amp;VLOOKUP(B468,DER!$A$1:$E$10998,4,FALSE)&amp;") (XP="&amp;ROUND((N468),2)&amp;"km; XR="&amp;ROUND((O468),2)&amp;"km)"),IF(C468="SINAPI",VLOOKUP(B468,SINAPI!$A$3:$D$10979,2,FALSE),IF(C468="IOPES",VLOOKUP(B468,IOPES!$A$3:$D$10903,2,FALSE),IF(C468="COMP",VLOOKUP(B468,COMP!$A$3:$D$10893,2,FALSE),"")))))</f>
        <v>Parafusos, porcas e arruelas (diversos - fixação quadros)</v>
      </c>
      <c r="E468" s="177" t="str">
        <f>IF(B468="","",IF(C468="DER-ES",VLOOKUP(B468,DER!$A$1:$E$10998,3,FALSE),IF(C468="SINAPI",VLOOKUP(B468,SINAPI!$A$1:$D$10979,3,FALSE),IF(C468="IOPES",VLOOKUP(B468,IOPES!$A$1:$D$10903,3,FALSE),IF(C468="COMP",VLOOKUP(B468,COMP!$A$1:$D$10893,3,FALSE))))))</f>
        <v>und</v>
      </c>
      <c r="F468" s="242">
        <f>VLOOKUP(A468,'Memorial de Cálculo'!$A$9:$Q$11385,17,FALSE)</f>
        <v>2</v>
      </c>
      <c r="G468" s="243">
        <f t="shared" si="262"/>
        <v>101.54</v>
      </c>
      <c r="H468" s="243">
        <f t="shared" si="263"/>
        <v>203.08</v>
      </c>
      <c r="I468" s="211"/>
      <c r="J468" s="245">
        <f>IF(B468="","",IF(C468="DER-ES",IF(OR(B468&lt;60000,B468&gt;60025),VLOOKUP(B468,DER!$A$1:$E$10998,4,FALSE),VLOOKUP(B468,DER!$A$1:$H$9998,6,FALSE)*N468+VLOOKUP(B468,DER!$A$1:$H$9998,7,FALSE)*O468)+VLOOKUP(B468,DER!$A$1:$H$9998,8,FALSE),IF(C468="SINAPI",VLOOKUP(B468,SINAPI!$A$1:$E$10979,4,FALSE),IF(C468="IOPES",VLOOKUP(B468,IOPES!$A$1:$D$10903,4,FALSE),IF(C468="COMP",VLOOKUP(B468,COMP!$A$1:$D$10893,4,FALSE))))))</f>
        <v>101.54</v>
      </c>
      <c r="K468" s="246">
        <f>IF(B468="","",IF(C468="DER-ES",IF(OR(B468&lt;60000,B468&gt;60025),DER!$D$2/100,0),IF(C468="SINAPI",SINAPI!$C$2/100,IF(C468="IOPES",IOPES!$A$2/100,IF(C468="COMP",COMP!$C$2/100,"Preencher BDI!")))))</f>
        <v>0.2712</v>
      </c>
      <c r="L468" s="247">
        <f t="shared" si="261"/>
        <v>79.877281308999386</v>
      </c>
      <c r="N468" s="249"/>
      <c r="O468" s="249"/>
      <c r="P468" s="250"/>
      <c r="Q468" s="247"/>
    </row>
    <row r="469" spans="1:17" s="219" customFormat="1" x14ac:dyDescent="0.2">
      <c r="A469" s="240" t="s">
        <v>18017</v>
      </c>
      <c r="B469" s="177" t="s">
        <v>3680</v>
      </c>
      <c r="C469" s="177" t="s">
        <v>2924</v>
      </c>
      <c r="D469" s="216" t="str">
        <f>IF(B469="","",IF(C469="DER-ES",IF(OR(B469&lt;60000,B469&gt;60025),VLOOKUP(B469,DER!$A$1:$E$10998,2,FALSE),VLOOKUP(B469,DER!$A$1:$E$10998,2,FALSE)&amp;" (DMT="&amp;VLOOKUP(B469,DER!$A$1:$E$10998,4,FALSE)&amp;") (XP="&amp;ROUND((N469),2)&amp;"km; XR="&amp;ROUND((O469),2)&amp;"km)"),IF(C469="SINAPI",VLOOKUP(B469,SINAPI!$A$3:$D$10979,2,FALSE),IF(C469="IOPES",VLOOKUP(B469,IOPES!$A$3:$D$10903,2,FALSE),IF(C469="COMP",VLOOKUP(B469,COMP!$A$3:$D$10893,2,FALSE),"")))))</f>
        <v>Barra De Ferro Retangular, Barra Chata, 3/4" X 1/8" (L X E), 0,47 Kg/M</v>
      </c>
      <c r="E469" s="177" t="str">
        <f>IF(B469="","",IF(C469="DER-ES",VLOOKUP(B469,DER!$A$1:$E$10998,3,FALSE),IF(C469="SINAPI",VLOOKUP(B469,SINAPI!$A$1:$D$10979,3,FALSE),IF(C469="IOPES",VLOOKUP(B469,IOPES!$A$1:$D$10903,3,FALSE),IF(C469="COMP",VLOOKUP(B469,COMP!$A$1:$D$10893,3,FALSE))))))</f>
        <v>Kg</v>
      </c>
      <c r="F469" s="242">
        <f>VLOOKUP(A469,'Memorial de Cálculo'!$A$9:$Q$11385,17,FALSE)</f>
        <v>2</v>
      </c>
      <c r="G469" s="243">
        <f t="shared" si="262"/>
        <v>34.71</v>
      </c>
      <c r="H469" s="243">
        <f t="shared" si="263"/>
        <v>69.42</v>
      </c>
      <c r="I469" s="267"/>
      <c r="J469" s="245">
        <f>IF(B469="","",IF(C469="DER-ES",IF(OR(B469&lt;60000,B469&gt;60025),VLOOKUP(B469,DER!$A$1:$E$10998,4,FALSE),VLOOKUP(B469,DER!$A$1:$H$9998,6,FALSE)*N469+VLOOKUP(B469,DER!$A$1:$H$9998,7,FALSE)*O469)+VLOOKUP(B469,DER!$A$1:$H$9998,8,FALSE),IF(C469="SINAPI",VLOOKUP(B469,SINAPI!$A$1:$E$10979,4,FALSE),IF(C469="IOPES",VLOOKUP(B469,IOPES!$A$1:$D$10903,4,FALSE),IF(C469="COMP",VLOOKUP(B469,COMP!$A$1:$D$10893,4,FALSE))))))</f>
        <v>34.71</v>
      </c>
      <c r="K469" s="246">
        <f>IF(B469="","",IF(C469="DER-ES",IF(OR(B469&lt;60000,B469&gt;60025),DER!$D$2/100,0),IF(C469="SINAPI",SINAPI!$C$2/100,IF(C469="IOPES",IOPES!$A$2/100,IF(C469="COMP",COMP!$C$2/100,"Preencher BDI!")))))</f>
        <v>0.2712</v>
      </c>
      <c r="L469" s="247">
        <f t="shared" si="261"/>
        <v>27.304908747640027</v>
      </c>
      <c r="N469" s="249"/>
      <c r="O469" s="249"/>
      <c r="P469" s="250"/>
      <c r="Q469" s="247"/>
    </row>
    <row r="470" spans="1:17" s="219" customFormat="1" x14ac:dyDescent="0.2">
      <c r="A470" s="251"/>
      <c r="B470" s="259"/>
      <c r="C470" s="260"/>
      <c r="D470" s="261" t="str">
        <f>"SUB-TOTAL - "&amp;LEFT(A469,5)</f>
        <v>SUB-TOTAL - 06.05</v>
      </c>
      <c r="E470" s="260"/>
      <c r="F470" s="262"/>
      <c r="G470" s="243"/>
      <c r="H470" s="263">
        <f>SUM(H436:H469)</f>
        <v>45365.14</v>
      </c>
      <c r="I470" s="267"/>
      <c r="J470" s="245" t="str">
        <f>IF(B470="","",IF(C470="DER-ES",IF(OR(B470&lt;60000,B470&gt;60025),VLOOKUP(B470,DER!$A$1:$E$10998,4,FALSE),VLOOKUP(B470,DER!$A$1:$H$9998,6,FALSE)*N470+VLOOKUP(B470,DER!$A$1:$H$9998,7,FALSE)*O470)+VLOOKUP(B470,DER!$A$1:$H$9998,8,FALSE),IF(C470="SINAPI",VLOOKUP(B470,SINAPI!$A$1:$E$10979,4,FALSE),IF(C470="IOPES",VLOOKUP(B470,IOPES!$A$1:$D$10903,4,FALSE),IF(C470="COMP",VLOOKUP(B470,COMP!$A$1:$D$10893,4,FALSE))))))</f>
        <v/>
      </c>
      <c r="K470" s="246" t="str">
        <f>IF(B470="","",IF(C470="DER-ES",IF(OR(B470&lt;60000,B470&gt;60025),DER!$D$2/100,0),IF(C470="SINAPI",SINAPI!$C$2/100,IF(C470="IOPES",IOPES!$A$2/100,IF(C470="COMP",COMP!$C$2/100,"Preencher BDI!")))))</f>
        <v/>
      </c>
      <c r="L470" s="247" t="str">
        <f t="shared" si="261"/>
        <v/>
      </c>
      <c r="M470" s="248"/>
      <c r="N470" s="249"/>
      <c r="O470" s="249"/>
      <c r="P470" s="250"/>
      <c r="Q470" s="247"/>
    </row>
    <row r="471" spans="1:17" s="219" customFormat="1" x14ac:dyDescent="0.2">
      <c r="A471" s="240"/>
      <c r="B471" s="264"/>
      <c r="C471" s="265"/>
      <c r="D471" s="266"/>
      <c r="E471" s="177"/>
      <c r="F471" s="242"/>
      <c r="G471" s="243"/>
      <c r="H471" s="243"/>
      <c r="I471" s="267"/>
      <c r="J471" s="245" t="str">
        <f>IF(B471="","",IF(C471="DER-ES",IF(OR(B471&lt;60000,B471&gt;60025),VLOOKUP(B471,DER!$A$1:$E$10998,4,FALSE),VLOOKUP(B471,DER!$A$1:$H$9998,6,FALSE)*N471+VLOOKUP(B471,DER!$A$1:$H$9998,7,FALSE)*O471)+VLOOKUP(B471,DER!$A$1:$H$9998,8,FALSE),IF(C471="SINAPI",VLOOKUP(B471,SINAPI!$A$1:$E$10979,4,FALSE),IF(C471="IOPES",VLOOKUP(B471,IOPES!$A$1:$D$10903,4,FALSE),IF(C471="COMP",VLOOKUP(B471,COMP!$A$1:$D$10893,4,FALSE))))))</f>
        <v/>
      </c>
      <c r="K471" s="246" t="str">
        <f>IF(B471="","",IF(C471="DER-ES",IF(OR(B471&lt;60000,B471&gt;60025),DER!$D$2/100,0),IF(C471="SINAPI",SINAPI!$C$2/100,IF(C471="IOPES",IOPES!$A$2/100,IF(C471="COMP",COMP!$C$2/100,"Preencher BDI!")))))</f>
        <v/>
      </c>
      <c r="L471" s="247" t="str">
        <f>IF(J471="","",(J471/(1+K471)))</f>
        <v/>
      </c>
      <c r="M471" s="248"/>
      <c r="N471" s="249"/>
      <c r="O471" s="249"/>
      <c r="P471" s="250"/>
      <c r="Q471" s="247"/>
    </row>
    <row r="472" spans="1:17" s="219" customFormat="1" x14ac:dyDescent="0.2">
      <c r="A472" s="287" t="s">
        <v>3663</v>
      </c>
      <c r="B472" s="287"/>
      <c r="C472" s="288"/>
      <c r="D472" s="289" t="s">
        <v>17972</v>
      </c>
      <c r="E472" s="288"/>
      <c r="F472" s="290"/>
      <c r="G472" s="291"/>
      <c r="H472" s="291"/>
      <c r="I472" s="267"/>
      <c r="J472" s="245" t="str">
        <f>IF(B472="","",IF(C472="DER-ES",IF(OR(B472&lt;60000,B472&gt;60025),VLOOKUP(B472,DER!$A$1:$E$10998,4,FALSE),VLOOKUP(B472,DER!$A$1:$H$9998,6,FALSE)*N472+VLOOKUP(B472,DER!$A$1:$H$9998,7,FALSE)*O472)+VLOOKUP(B472,DER!$A$1:$H$9998,8,FALSE),IF(C472="SINAPI",VLOOKUP(B472,SINAPI!$A$1:$E$10979,4,FALSE),IF(C472="IOPES",VLOOKUP(B472,IOPES!$A$1:$D$10903,4,FALSE),IF(C472="COMP",VLOOKUP(B472,COMP!$A$1:$D$10893,4,FALSE))))))</f>
        <v/>
      </c>
      <c r="K472" s="246" t="str">
        <f>IF(B472="","",IF(C472="DER-ES",IF(OR(B472&lt;60000,B472&gt;60025),DER!$D$2/100,0),IF(C472="SINAPI",SINAPI!$C$2/100,IF(C472="IOPES",IOPES!$A$2/100,IF(C472="COMP",COMP!$C$2/100,"Preencher BDI!")))))</f>
        <v/>
      </c>
      <c r="L472" s="247" t="str">
        <f t="shared" ref="L472:L473" si="264">IF(J472="","",(J472/(1+K472)))</f>
        <v/>
      </c>
      <c r="M472" s="258"/>
      <c r="N472" s="249"/>
      <c r="O472" s="249"/>
      <c r="P472" s="250"/>
      <c r="Q472" s="247"/>
    </row>
    <row r="473" spans="1:17" s="219" customFormat="1" x14ac:dyDescent="0.2">
      <c r="A473" s="385" t="s">
        <v>3863</v>
      </c>
      <c r="B473" s="385"/>
      <c r="C473" s="386"/>
      <c r="D473" s="387" t="s">
        <v>3234</v>
      </c>
      <c r="E473" s="386"/>
      <c r="F473" s="388"/>
      <c r="G473" s="389"/>
      <c r="H473" s="390"/>
      <c r="I473" s="267"/>
      <c r="J473" s="245" t="str">
        <f>IF(B473="","",IF(C473="DER-ES",IF(OR(B473&lt;60000,B473&gt;60025),VLOOKUP(B473,DER!$A$1:$E$10998,4,FALSE),VLOOKUP(B473,DER!$A$1:$H$9998,6,FALSE)*N473+VLOOKUP(B473,DER!$A$1:$H$9998,7,FALSE)*O473)+VLOOKUP(B473,DER!$A$1:$H$9998,8,FALSE),IF(C473="SINAPI",VLOOKUP(B473,SINAPI!$A$1:$E$10979,4,FALSE),IF(C473="IOPES",VLOOKUP(B473,IOPES!$A$1:$D$10903,4,FALSE),IF(C473="COMP",VLOOKUP(B473,COMP!$A$1:$D$10893,4,FALSE))))))</f>
        <v/>
      </c>
      <c r="K473" s="246" t="str">
        <f>IF(B473="","",IF(C473="DER-ES",IF(OR(B473&lt;60000,B473&gt;60025),DER!$D$2/100,0),IF(C473="SINAPI",SINAPI!$C$2/100,IF(C473="IOPES",IOPES!$A$2/100,IF(C473="COMP",COMP!$C$2/100,"Preencher BDI!")))))</f>
        <v/>
      </c>
      <c r="L473" s="247" t="str">
        <f t="shared" si="264"/>
        <v/>
      </c>
      <c r="M473" s="258"/>
      <c r="N473" s="249"/>
      <c r="O473" s="249"/>
      <c r="P473" s="250"/>
      <c r="Q473" s="247"/>
    </row>
    <row r="474" spans="1:17" s="219" customFormat="1" ht="25.5" x14ac:dyDescent="0.2">
      <c r="A474" s="241" t="s">
        <v>18236</v>
      </c>
      <c r="B474" s="329" t="s">
        <v>8262</v>
      </c>
      <c r="C474" s="177" t="s">
        <v>2886</v>
      </c>
      <c r="D474" s="216" t="str">
        <f>IF(B474="","",IF(C474="DER-ES",IF(OR(B474&lt;60000,B474&gt;60025),VLOOKUP(B474,DER!$A$1:$E$10998,2,FALSE),VLOOKUP(B474,DER!$A$1:$E$10998,2,FALSE)&amp;" (DMT="&amp;VLOOKUP(B474,DER!$A$1:$E$10998,4,FALSE)&amp;") (XP="&amp;ROUND((N474),2)&amp;"km; XR="&amp;ROUND((O474),2)&amp;"km)"),IF(C474="SINAPI",VLOOKUP(B474,SINAPI!$A$3:$D$10979,2,FALSE),IF(C474="IOPES",VLOOKUP(B474,IOPES!$A$3:$D$10903,2,FALSE),IF(C474="COMP",VLOOKUP(B474,COMP!$A$3:$D$10893,2,FALSE),"")))))</f>
        <v>ESCAVACAO MECANICA DE MATERIAL 1A. CATEGORIA, PROVENIENTE DE CORTE DE SUBLEITO (C/TRATOR ESTEIRAS  160HP)</v>
      </c>
      <c r="E474" s="177" t="str">
        <f>IF(B474="","",IF(C474="DER-ES",VLOOKUP(B474,DER!$A$1:$E$10998,3,FALSE),IF(C474="SINAPI",VLOOKUP(B474,SINAPI!$A$1:$D$10979,3,FALSE),IF(C474="IOPES",VLOOKUP(B474,IOPES!$A$1:$D$10903,3,FALSE),IF(C474="COMP",VLOOKUP(B474,COMP!$A$1:$D$10893,3,FALSE))))))</f>
        <v>M3</v>
      </c>
      <c r="F474" s="242">
        <f>VLOOKUP(A474,'Memorial de Cálculo'!$A$9:$Q$11385,17,FALSE)</f>
        <v>73.52</v>
      </c>
      <c r="G474" s="243">
        <f t="shared" ref="G474:G476" si="265">ROUND(L474*(1+F$5),2)</f>
        <v>1.78</v>
      </c>
      <c r="H474" s="243">
        <f t="shared" ref="H474:H476" si="266">+TRUNC(F474*G474,2)</f>
        <v>130.86000000000001</v>
      </c>
      <c r="I474" s="244"/>
      <c r="J474" s="245">
        <f>IF(B474="","",IF(C474="DER-ES",IF(OR(B474&lt;60000,B474&gt;60025),VLOOKUP(B474,DER!$A$1:$E$10998,4,FALSE),VLOOKUP(B474,DER!$A$1:$H$9998,6,FALSE)*N474+VLOOKUP(B474,DER!$A$1:$H$9998,7,FALSE)*O474)+VLOOKUP(B474,DER!$A$1:$H$9998,8,FALSE),IF(C474="SINAPI",VLOOKUP(B474,SINAPI!$A$1:$E$10979,4,FALSE),IF(C474="IOPES",VLOOKUP(B474,IOPES!$A$1:$D$10903,4,FALSE),IF(C474="COMP",VLOOKUP(B474,COMP!$A$1:$D$10893,4,FALSE))))))</f>
        <v>1.4</v>
      </c>
      <c r="K474" s="246">
        <f>IF(B474="","",IF(C474="DER-ES",IF(OR(B474&lt;60000,B474&gt;60025),DER!$D$2/100,0),IF(C474="SINAPI",SINAPI!$C$2/100,IF(C474="IOPES",IOPES!$A$2/100,IF(C474="COMP",COMP!$C$2/100,"Preencher BDI!")))))</f>
        <v>0</v>
      </c>
      <c r="L474" s="247">
        <f t="shared" ref="L474:L478" si="267">IF(J474="","",(J474/(1+K474)))</f>
        <v>1.4</v>
      </c>
      <c r="N474" s="249"/>
      <c r="O474" s="249"/>
      <c r="P474" s="250"/>
      <c r="Q474" s="247"/>
    </row>
    <row r="475" spans="1:17" s="219" customFormat="1" ht="25.5" x14ac:dyDescent="0.2">
      <c r="A475" s="241" t="s">
        <v>18237</v>
      </c>
      <c r="B475" s="251">
        <v>93382</v>
      </c>
      <c r="C475" s="177" t="s">
        <v>2886</v>
      </c>
      <c r="D475" s="216" t="str">
        <f>IF(B475="","",IF(C475="DER-ES",IF(OR(B475&lt;60000,B475&gt;60025),VLOOKUP(B475,DER!$A$1:$E$10998,2,FALSE),VLOOKUP(B475,DER!$A$1:$E$10998,2,FALSE)&amp;" (DMT="&amp;VLOOKUP(B475,DER!$A$1:$E$10998,4,FALSE)&amp;") (XP="&amp;ROUND((N475),2)&amp;"km; XR="&amp;ROUND((O475),2)&amp;"km)"),IF(C475="SINAPI",VLOOKUP(B475,SINAPI!$A$3:$D$10979,2,FALSE),IF(C475="IOPES",VLOOKUP(B475,IOPES!$A$3:$D$10903,2,FALSE),IF(C475="COMP",VLOOKUP(B475,COMP!$A$3:$D$10893,2,FALSE),"")))))</f>
        <v>REATERRO MANUAL DE VALAS COM COMPACTAÇÃO MECANIZADA. AF_04/2016</v>
      </c>
      <c r="E475" s="177" t="str">
        <f>IF(B475="","",IF(C475="DER-ES",VLOOKUP(B475,DER!$A$1:$E$10998,3,FALSE),IF(C475="SINAPI",VLOOKUP(B475,SINAPI!$A$1:$D$10979,3,FALSE),IF(C475="IOPES",VLOOKUP(B475,IOPES!$A$1:$D$10903,3,FALSE),IF(C475="COMP",VLOOKUP(B475,COMP!$A$1:$D$10893,3,FALSE))))))</f>
        <v>M3</v>
      </c>
      <c r="F475" s="242">
        <f>VLOOKUP(A475,'Memorial de Cálculo'!$A$9:$Q$11385,17,FALSE)</f>
        <v>21.08</v>
      </c>
      <c r="G475" s="243">
        <f t="shared" si="265"/>
        <v>28.88</v>
      </c>
      <c r="H475" s="243">
        <f t="shared" si="266"/>
        <v>608.79</v>
      </c>
      <c r="I475" s="244"/>
      <c r="J475" s="245">
        <f>IF(B475="","",IF(C475="DER-ES",IF(OR(B475&lt;60000,B475&gt;60025),VLOOKUP(B475,DER!$A$1:$E$10998,4,FALSE),VLOOKUP(B475,DER!$A$1:$H$9998,6,FALSE)*N475+VLOOKUP(B475,DER!$A$1:$H$9998,7,FALSE)*O475)+VLOOKUP(B475,DER!$A$1:$H$9998,8,FALSE),IF(C475="SINAPI",VLOOKUP(B475,SINAPI!$A$1:$E$10979,4,FALSE),IF(C475="IOPES",VLOOKUP(B475,IOPES!$A$1:$D$10903,4,FALSE),IF(C475="COMP",VLOOKUP(B475,COMP!$A$1:$D$10893,4,FALSE))))))</f>
        <v>22.72</v>
      </c>
      <c r="K475" s="246">
        <f>IF(B475="","",IF(C475="DER-ES",IF(OR(B475&lt;60000,B475&gt;60025),DER!$D$2/100,0),IF(C475="SINAPI",SINAPI!$C$2/100,IF(C475="IOPES",IOPES!$A$2/100,IF(C475="COMP",COMP!$C$2/100,"Preencher BDI!")))))</f>
        <v>0</v>
      </c>
      <c r="L475" s="247">
        <f t="shared" si="267"/>
        <v>22.72</v>
      </c>
      <c r="N475" s="249"/>
      <c r="O475" s="249"/>
      <c r="P475" s="250"/>
      <c r="Q475" s="247"/>
    </row>
    <row r="476" spans="1:17" s="219" customFormat="1" ht="25.5" x14ac:dyDescent="0.2">
      <c r="A476" s="241" t="s">
        <v>18238</v>
      </c>
      <c r="B476" s="329">
        <v>97914</v>
      </c>
      <c r="C476" s="177" t="s">
        <v>2886</v>
      </c>
      <c r="D476" s="216" t="str">
        <f>IF(B476="","",IF(C476="DER-ES",IF(OR(B476&lt;60000,B476&gt;60025),VLOOKUP(B476,DER!$A$1:$E$10998,2,FALSE),VLOOKUP(B476,DER!$A$1:$E$10998,2,FALSE)&amp;" (DMT="&amp;VLOOKUP(B476,DER!$A$1:$E$10998,4,FALSE)&amp;") (XP="&amp;ROUND((N476),2)&amp;"km; XR="&amp;ROUND((O476),2)&amp;"km)"),IF(C476="SINAPI",VLOOKUP(B476,SINAPI!$A$3:$D$10979,2,FALSE),IF(C476="IOPES",VLOOKUP(B476,IOPES!$A$3:$D$10903,2,FALSE),IF(C476="COMP",VLOOKUP(B476,COMP!$A$3:$D$10893,2,FALSE),"")))))</f>
        <v>TRANSPORTE COM CAMINHÃO BASCULANTE DE 6 M3, EM VIA URBANA PAVIMENTADA, DMT ATÉ 30 KM (UNIDADE: M3XKM). AF_01/2018</v>
      </c>
      <c r="E476" s="177" t="str">
        <f>IF(B476="","",IF(C476="DER-ES",VLOOKUP(B476,DER!$A$1:$E$10998,3,FALSE),IF(C476="SINAPI",VLOOKUP(B476,SINAPI!$A$1:$D$10979,3,FALSE),IF(C476="IOPES",VLOOKUP(B476,IOPES!$A$1:$D$10903,3,FALSE),IF(C476="COMP",VLOOKUP(B476,COMP!$A$1:$D$10893,3,FALSE))))))</f>
        <v>M3XKM</v>
      </c>
      <c r="F476" s="242">
        <f>VLOOKUP(A476,'Memorial de Cálculo'!$A$9:$Q$11385,17,FALSE)</f>
        <v>1297.8900000000001</v>
      </c>
      <c r="G476" s="243">
        <f t="shared" si="265"/>
        <v>1.81</v>
      </c>
      <c r="H476" s="243">
        <f t="shared" si="266"/>
        <v>2349.1799999999998</v>
      </c>
      <c r="I476" s="244"/>
      <c r="J476" s="245">
        <f>IF(B476="","",IF(C476="DER-ES",IF(OR(B476&lt;60000,B476&gt;60025),VLOOKUP(B476,DER!$A$1:$E$10998,4,FALSE),VLOOKUP(B476,DER!$A$1:$H$9998,6,FALSE)*N476+VLOOKUP(B476,DER!$A$1:$H$9998,7,FALSE)*O476)+VLOOKUP(B476,DER!$A$1:$H$9998,8,FALSE),IF(C476="SINAPI",VLOOKUP(B476,SINAPI!$A$1:$E$10979,4,FALSE),IF(C476="IOPES",VLOOKUP(B476,IOPES!$A$1:$D$10903,4,FALSE),IF(C476="COMP",VLOOKUP(B476,COMP!$A$1:$D$10893,4,FALSE))))))</f>
        <v>1.42</v>
      </c>
      <c r="K476" s="246">
        <f>IF(B476="","",IF(C476="DER-ES",IF(OR(B476&lt;60000,B476&gt;60025),DER!$D$2/100,0),IF(C476="SINAPI",SINAPI!$C$2/100,IF(C476="IOPES",IOPES!$A$2/100,IF(C476="COMP",COMP!$C$2/100,"Preencher BDI!")))))</f>
        <v>0</v>
      </c>
      <c r="L476" s="247">
        <f t="shared" si="267"/>
        <v>1.42</v>
      </c>
      <c r="N476" s="249"/>
      <c r="O476" s="249"/>
      <c r="P476" s="250"/>
      <c r="Q476" s="247"/>
    </row>
    <row r="477" spans="1:17" s="219" customFormat="1" x14ac:dyDescent="0.2">
      <c r="A477" s="241"/>
      <c r="B477" s="177"/>
      <c r="C477" s="331"/>
      <c r="D477" s="266"/>
      <c r="E477" s="177"/>
      <c r="F477" s="242"/>
      <c r="G477" s="243"/>
      <c r="H477" s="243"/>
      <c r="I477" s="211"/>
      <c r="J477" s="245" t="str">
        <f>IF(B477="","",IF(C477="DER-ES",IF(OR(B477&lt;60000,B477&gt;60025),VLOOKUP(B477,DER!$A$1:$E$10998,4,FALSE),VLOOKUP(B477,DER!$A$1:$H$9998,6,FALSE)*N477+VLOOKUP(B477,DER!$A$1:$H$9998,7,FALSE)*O477)+VLOOKUP(B477,DER!$A$1:$H$9998,8,FALSE),IF(C477="SINAPI",VLOOKUP(B477,SINAPI!$A$1:$E$10979,4,FALSE),IF(C477="IOPES",VLOOKUP(B477,IOPES!$A$1:$D$10903,4,FALSE),IF(C477="COMP",VLOOKUP(B477,COMP!$A$1:$D$10893,4,FALSE))))))</f>
        <v/>
      </c>
      <c r="K477" s="246" t="str">
        <f>IF(B477="","",IF(C477="DER-ES",IF(OR(B477&lt;60000,B477&gt;60025),DER!$D$2/100,0),IF(C477="SINAPI",SINAPI!$C$2/100,IF(C477="IOPES",IOPES!$A$2/100,IF(C477="COMP",COMP!$C$2/100,"Preencher BDI!")))))</f>
        <v/>
      </c>
      <c r="L477" s="247" t="str">
        <f t="shared" si="267"/>
        <v/>
      </c>
      <c r="M477" s="248"/>
      <c r="N477" s="249"/>
      <c r="O477" s="249"/>
      <c r="P477" s="250"/>
      <c r="Q477" s="247"/>
    </row>
    <row r="478" spans="1:17" s="219" customFormat="1" x14ac:dyDescent="0.2">
      <c r="A478" s="385" t="s">
        <v>3864</v>
      </c>
      <c r="B478" s="385"/>
      <c r="C478" s="386"/>
      <c r="D478" s="387" t="s">
        <v>17973</v>
      </c>
      <c r="E478" s="386"/>
      <c r="F478" s="388"/>
      <c r="G478" s="389"/>
      <c r="H478" s="390"/>
      <c r="I478" s="267"/>
      <c r="J478" s="245" t="str">
        <f>IF(B478="","",IF(C478="DER-ES",IF(OR(B478&lt;60000,B478&gt;60025),VLOOKUP(B478,DER!$A$1:$E$10998,4,FALSE),VLOOKUP(B478,DER!$A$1:$H$9998,6,FALSE)*N478+VLOOKUP(B478,DER!$A$1:$H$9998,7,FALSE)*O478)+VLOOKUP(B478,DER!$A$1:$H$9998,8,FALSE),IF(C478="SINAPI",VLOOKUP(B478,SINAPI!$A$1:$E$10979,4,FALSE),IF(C478="IOPES",VLOOKUP(B478,IOPES!$A$1:$D$10903,4,FALSE),IF(C478="COMP",VLOOKUP(B478,COMP!$A$1:$D$10893,4,FALSE))))))</f>
        <v/>
      </c>
      <c r="K478" s="246" t="str">
        <f>IF(B478="","",IF(C478="DER-ES",IF(OR(B478&lt;60000,B478&gt;60025),DER!$D$2/100,0),IF(C478="SINAPI",SINAPI!$C$2/100,IF(C478="IOPES",IOPES!$A$2/100,IF(C478="COMP",COMP!$C$2/100,"Preencher BDI!")))))</f>
        <v/>
      </c>
      <c r="L478" s="247" t="str">
        <f t="shared" si="267"/>
        <v/>
      </c>
      <c r="M478" s="258"/>
      <c r="N478" s="249"/>
      <c r="O478" s="249"/>
      <c r="P478" s="250"/>
      <c r="Q478" s="247"/>
    </row>
    <row r="479" spans="1:17" s="219" customFormat="1" ht="25.5" x14ac:dyDescent="0.2">
      <c r="A479" s="241" t="s">
        <v>18018</v>
      </c>
      <c r="B479" s="251">
        <v>68053</v>
      </c>
      <c r="C479" s="331" t="s">
        <v>2886</v>
      </c>
      <c r="D479" s="216" t="str">
        <f>IF(B479="","",IF(C479="DER-ES",IF(OR(B479&lt;60000,B479&gt;60025),VLOOKUP(B479,DER!$A$1:$E$10998,2,FALSE),VLOOKUP(B479,DER!$A$1:$E$10998,2,FALSE)&amp;" (DMT="&amp;VLOOKUP(B479,DER!$A$1:$E$10998,4,FALSE)&amp;") (XP="&amp;ROUND((N479),2)&amp;"km; XR="&amp;ROUND((O479),2)&amp;"km)"),IF(C479="SINAPI",VLOOKUP(B479,SINAPI!$A$3:$D$10979,2,FALSE),IF(C479="IOPES",VLOOKUP(B479,IOPES!$A$3:$D$10903,2,FALSE),IF(C479="COMP",VLOOKUP(B479,COMP!$A$3:$D$10893,2,FALSE),"")))))</f>
        <v>FORNECIMENTO/INSTALACAO LONA PLASTICA PRETA, PARA IMPERMEABILIZACAO, ESPESSURA 150 MICRAS.</v>
      </c>
      <c r="E479" s="177" t="str">
        <f>IF(B479="","",IF(C479="DER-ES",VLOOKUP(B479,DER!$A$1:$E$10998,3,FALSE),IF(C479="SINAPI",VLOOKUP(B479,SINAPI!$A$1:$D$10979,3,FALSE),IF(C479="IOPES",VLOOKUP(B479,IOPES!$A$1:$D$10903,3,FALSE),IF(C479="COMP",VLOOKUP(B479,COMP!$A$1:$D$10893,3,FALSE))))))</f>
        <v>M2</v>
      </c>
      <c r="F479" s="242">
        <f>VLOOKUP(A479,'Memorial de Cálculo'!$A$9:$Q$11385,17,FALSE)</f>
        <v>294.06</v>
      </c>
      <c r="G479" s="243">
        <f t="shared" ref="G479:G481" si="268">ROUND(L479*(1+F$5),2)</f>
        <v>5.87</v>
      </c>
      <c r="H479" s="243">
        <f t="shared" ref="H479:H481" si="269">+TRUNC(F479*G479,2)</f>
        <v>1726.13</v>
      </c>
      <c r="I479" s="244"/>
      <c r="J479" s="245">
        <f>IF(B479="","",IF(C479="DER-ES",IF(OR(B479&lt;60000,B479&gt;60025),VLOOKUP(B479,DER!$A$1:$E$10998,4,FALSE),VLOOKUP(B479,DER!$A$1:$H$9998,6,FALSE)*N479+VLOOKUP(B479,DER!$A$1:$H$9998,7,FALSE)*O479)+VLOOKUP(B479,DER!$A$1:$H$9998,8,FALSE),IF(C479="SINAPI",VLOOKUP(B479,SINAPI!$A$1:$E$10979,4,FALSE),IF(C479="IOPES",VLOOKUP(B479,IOPES!$A$1:$D$10903,4,FALSE),IF(C479="COMP",VLOOKUP(B479,COMP!$A$1:$D$10893,4,FALSE))))))</f>
        <v>4.62</v>
      </c>
      <c r="K479" s="246">
        <f>IF(B479="","",IF(C479="DER-ES",IF(OR(B479&lt;60000,B479&gt;60025),DER!$D$2/100,0),IF(C479="SINAPI",SINAPI!$C$2/100,IF(C479="IOPES",IOPES!$A$2/100,IF(C479="COMP",COMP!$C$2/100,"Preencher BDI!")))))</f>
        <v>0</v>
      </c>
      <c r="L479" s="247">
        <f t="shared" ref="L479:L481" si="270">IF(J479="","",(J479/(1+K479)))</f>
        <v>4.62</v>
      </c>
      <c r="N479" s="249"/>
      <c r="O479" s="249"/>
      <c r="P479" s="250"/>
      <c r="Q479" s="247"/>
    </row>
    <row r="480" spans="1:17" s="219" customFormat="1" ht="25.5" x14ac:dyDescent="0.2">
      <c r="A480" s="241" t="s">
        <v>18019</v>
      </c>
      <c r="B480" s="251">
        <v>97086</v>
      </c>
      <c r="C480" s="331" t="s">
        <v>2886</v>
      </c>
      <c r="D480" s="216" t="str">
        <f>IF(B480="","",IF(C480="DER-ES",IF(OR(B480&lt;60000,B480&gt;60025),VLOOKUP(B480,DER!$A$1:$E$10998,2,FALSE),VLOOKUP(B480,DER!$A$1:$E$10998,2,FALSE)&amp;" (DMT="&amp;VLOOKUP(B480,DER!$A$1:$E$10998,4,FALSE)&amp;") (XP="&amp;ROUND((N480),2)&amp;"km; XR="&amp;ROUND((O480),2)&amp;"km)"),IF(C480="SINAPI",VLOOKUP(B480,SINAPI!$A$3:$D$10979,2,FALSE),IF(C480="IOPES",VLOOKUP(B480,IOPES!$A$3:$D$10903,2,FALSE),IF(C480="COMP",VLOOKUP(B480,COMP!$A$3:$D$10893,2,FALSE),"")))))</f>
        <v>FABRICAÇÃO, MONTAGEM E DESMONTAGEM DE FORMA PARA RADIER, EM MADEIRA SERRADA, 4 UTILIZAÇÕES. AF_09/2017</v>
      </c>
      <c r="E480" s="177" t="str">
        <f>IF(B480="","",IF(C480="DER-ES",VLOOKUP(B480,DER!$A$1:$E$10998,3,FALSE),IF(C480="SINAPI",VLOOKUP(B480,SINAPI!$A$1:$D$10979,3,FALSE),IF(C480="IOPES",VLOOKUP(B480,IOPES!$A$1:$D$10903,3,FALSE),IF(C480="COMP",VLOOKUP(B480,COMP!$A$1:$D$10893,3,FALSE))))))</f>
        <v>M2</v>
      </c>
      <c r="F480" s="242">
        <f>VLOOKUP(A480,'Memorial de Cálculo'!$A$9:$Q$11385,17,FALSE)</f>
        <v>15.4</v>
      </c>
      <c r="G480" s="243">
        <f t="shared" si="268"/>
        <v>111.75</v>
      </c>
      <c r="H480" s="243">
        <f t="shared" si="269"/>
        <v>1720.95</v>
      </c>
      <c r="I480" s="244"/>
      <c r="J480" s="245">
        <f>IF(B480="","",IF(C480="DER-ES",IF(OR(B480&lt;60000,B480&gt;60025),VLOOKUP(B480,DER!$A$1:$E$10998,4,FALSE),VLOOKUP(B480,DER!$A$1:$H$9998,6,FALSE)*N480+VLOOKUP(B480,DER!$A$1:$H$9998,7,FALSE)*O480)+VLOOKUP(B480,DER!$A$1:$H$9998,8,FALSE),IF(C480="SINAPI",VLOOKUP(B480,SINAPI!$A$1:$E$10979,4,FALSE),IF(C480="IOPES",VLOOKUP(B480,IOPES!$A$1:$D$10903,4,FALSE),IF(C480="COMP",VLOOKUP(B480,COMP!$A$1:$D$10893,4,FALSE))))))</f>
        <v>87.91</v>
      </c>
      <c r="K480" s="246">
        <f>IF(B480="","",IF(C480="DER-ES",IF(OR(B480&lt;60000,B480&gt;60025),DER!$D$2/100,0),IF(C480="SINAPI",SINAPI!$C$2/100,IF(C480="IOPES",IOPES!$A$2/100,IF(C480="COMP",COMP!$C$2/100,"Preencher BDI!")))))</f>
        <v>0</v>
      </c>
      <c r="L480" s="247">
        <f t="shared" si="270"/>
        <v>87.91</v>
      </c>
      <c r="N480" s="249"/>
      <c r="O480" s="249"/>
      <c r="P480" s="250"/>
      <c r="Q480" s="247"/>
    </row>
    <row r="481" spans="1:17" s="219" customFormat="1" x14ac:dyDescent="0.2">
      <c r="A481" s="241" t="s">
        <v>18020</v>
      </c>
      <c r="B481" s="251">
        <v>92883</v>
      </c>
      <c r="C481" s="331" t="s">
        <v>2886</v>
      </c>
      <c r="D481" s="216" t="str">
        <f>IF(B481="","",IF(C481="DER-ES",IF(OR(B481&lt;60000,B481&gt;60025),VLOOKUP(B481,DER!$A$1:$E$10998,2,FALSE),VLOOKUP(B481,DER!$A$1:$E$10998,2,FALSE)&amp;" (DMT="&amp;VLOOKUP(B481,DER!$A$1:$E$10998,4,FALSE)&amp;") (XP="&amp;ROUND((N481),2)&amp;"km; XR="&amp;ROUND((O481),2)&amp;"km)"),IF(C481="SINAPI",VLOOKUP(B481,SINAPI!$A$3:$D$10979,2,FALSE),IF(C481="IOPES",VLOOKUP(B481,IOPES!$A$3:$D$10903,2,FALSE),IF(C481="COMP",VLOOKUP(B481,COMP!$A$3:$D$10893,2,FALSE),"")))))</f>
        <v>ARMAÇÃO UTILIZANDO AÇO CA-25 DE 8,0 MM - MONTAGEM. AF_12/2015</v>
      </c>
      <c r="E481" s="177" t="str">
        <f>IF(B481="","",IF(C481="DER-ES",VLOOKUP(B481,DER!$A$1:$E$10998,3,FALSE),IF(C481="SINAPI",VLOOKUP(B481,SINAPI!$A$1:$D$10979,3,FALSE),IF(C481="IOPES",VLOOKUP(B481,IOPES!$A$1:$D$10903,3,FALSE),IF(C481="COMP",VLOOKUP(B481,COMP!$A$1:$D$10893,3,FALSE))))))</f>
        <v>KG</v>
      </c>
      <c r="F481" s="242">
        <f>VLOOKUP(A481,'Memorial de Cálculo'!$A$9:$Q$11385,17,FALSE)</f>
        <v>5857.95</v>
      </c>
      <c r="G481" s="243">
        <f t="shared" si="268"/>
        <v>9.43</v>
      </c>
      <c r="H481" s="243">
        <f t="shared" si="269"/>
        <v>55240.46</v>
      </c>
      <c r="I481" s="244"/>
      <c r="J481" s="245">
        <f>IF(B481="","",IF(C481="DER-ES",IF(OR(B481&lt;60000,B481&gt;60025),VLOOKUP(B481,DER!$A$1:$E$10998,4,FALSE),VLOOKUP(B481,DER!$A$1:$H$9998,6,FALSE)*N481+VLOOKUP(B481,DER!$A$1:$H$9998,7,FALSE)*O481)+VLOOKUP(B481,DER!$A$1:$H$9998,8,FALSE),IF(C481="SINAPI",VLOOKUP(B481,SINAPI!$A$1:$E$10979,4,FALSE),IF(C481="IOPES",VLOOKUP(B481,IOPES!$A$1:$D$10903,4,FALSE),IF(C481="COMP",VLOOKUP(B481,COMP!$A$1:$D$10893,4,FALSE))))))</f>
        <v>7.42</v>
      </c>
      <c r="K481" s="246">
        <f>IF(B481="","",IF(C481="DER-ES",IF(OR(B481&lt;60000,B481&gt;60025),DER!$D$2/100,0),IF(C481="SINAPI",SINAPI!$C$2/100,IF(C481="IOPES",IOPES!$A$2/100,IF(C481="COMP",COMP!$C$2/100,"Preencher BDI!")))))</f>
        <v>0</v>
      </c>
      <c r="L481" s="247">
        <f t="shared" si="270"/>
        <v>7.42</v>
      </c>
      <c r="N481" s="249"/>
      <c r="O481" s="249"/>
      <c r="P481" s="250"/>
      <c r="Q481" s="247"/>
    </row>
    <row r="482" spans="1:17" s="219" customFormat="1" ht="25.5" x14ac:dyDescent="0.2">
      <c r="A482" s="241" t="s">
        <v>18021</v>
      </c>
      <c r="B482" s="177">
        <v>94969</v>
      </c>
      <c r="C482" s="331" t="s">
        <v>2886</v>
      </c>
      <c r="D482" s="216" t="str">
        <f>IF(B482="","",IF(C482="DER-ES",IF(OR(B482&lt;60000,B482&gt;60025),VLOOKUP(B482,DER!$A$1:$E$10998,2,FALSE),VLOOKUP(B482,DER!$A$1:$E$10998,2,FALSE)&amp;" (DMT="&amp;VLOOKUP(B482,DER!$A$1:$E$10998,4,FALSE)&amp;") (XP="&amp;ROUND((N482),2)&amp;"km; XR="&amp;ROUND((O482),2)&amp;"km)"),IF(C482="SINAPI",VLOOKUP(B482,SINAPI!$A$3:$D$10979,2,FALSE),IF(C482="IOPES",VLOOKUP(B482,IOPES!$A$3:$D$10903,2,FALSE),IF(C482="COMP",VLOOKUP(B482,COMP!$A$3:$D$10893,2,FALSE),"")))))</f>
        <v>CONCRETO FCK = 15MPA, TRAÇO 1:3,4:3,5 (CIMENTO/ AREIA MÉDIA/ BRITA 1)  - PREPARO MECÂNICO COM BETONEIRA 600 L. AF_07/2016</v>
      </c>
      <c r="E482" s="177" t="str">
        <f>IF(B482="","",IF(C482="DER-ES",VLOOKUP(B482,DER!$A$1:$E$10998,3,FALSE),IF(C482="SINAPI",VLOOKUP(B482,SINAPI!$A$1:$D$10979,3,FALSE),IF(C482="IOPES",VLOOKUP(B482,IOPES!$A$1:$D$10903,3,FALSE),IF(C482="COMP",VLOOKUP(B482,COMP!$A$1:$D$10893,3,FALSE))))))</f>
        <v>M3</v>
      </c>
      <c r="F482" s="242">
        <f>VLOOKUP(A482,'Memorial de Cálculo'!$A$9:$Q$11385,17,FALSE)</f>
        <v>14.7</v>
      </c>
      <c r="G482" s="243">
        <f t="shared" ref="G482:G484" si="271">ROUND(L482*(1+F$5),2)</f>
        <v>284.05</v>
      </c>
      <c r="H482" s="243">
        <f t="shared" ref="H482:H484" si="272">+TRUNC(F482*G482,2)</f>
        <v>4175.53</v>
      </c>
      <c r="I482" s="244"/>
      <c r="J482" s="245">
        <f>IF(B482="","",IF(C482="DER-ES",IF(OR(B482&lt;60000,B482&gt;60025),VLOOKUP(B482,DER!$A$1:$E$10998,4,FALSE),VLOOKUP(B482,DER!$A$1:$H$9998,6,FALSE)*N482+VLOOKUP(B482,DER!$A$1:$H$9998,7,FALSE)*O482)+VLOOKUP(B482,DER!$A$1:$H$9998,8,FALSE),IF(C482="SINAPI",VLOOKUP(B482,SINAPI!$A$1:$E$10979,4,FALSE),IF(C482="IOPES",VLOOKUP(B482,IOPES!$A$1:$D$10903,4,FALSE),IF(C482="COMP",VLOOKUP(B482,COMP!$A$1:$D$10893,4,FALSE))))))</f>
        <v>223.45</v>
      </c>
      <c r="K482" s="246">
        <f>IF(B482="","",IF(C482="DER-ES",IF(OR(B482&lt;60000,B482&gt;60025),DER!$D$2/100,0),IF(C482="SINAPI",SINAPI!$C$2/100,IF(C482="IOPES",IOPES!$A$2/100,IF(C482="COMP",COMP!$C$2/100,"Preencher BDI!")))))</f>
        <v>0</v>
      </c>
      <c r="L482" s="247">
        <f t="shared" ref="L482:L486" si="273">IF(J482="","",(J482/(1+K482)))</f>
        <v>223.45</v>
      </c>
      <c r="N482" s="249"/>
      <c r="O482" s="249"/>
      <c r="P482" s="250"/>
      <c r="Q482" s="247"/>
    </row>
    <row r="483" spans="1:17" s="219" customFormat="1" ht="25.5" x14ac:dyDescent="0.2">
      <c r="A483" s="241" t="s">
        <v>18022</v>
      </c>
      <c r="B483" s="251">
        <v>94972</v>
      </c>
      <c r="C483" s="331" t="s">
        <v>2886</v>
      </c>
      <c r="D483" s="216" t="str">
        <f>IF(B483="","",IF(C483="DER-ES",IF(OR(B483&lt;60000,B483&gt;60025),VLOOKUP(B483,DER!$A$1:$E$10998,2,FALSE),VLOOKUP(B483,DER!$A$1:$E$10998,2,FALSE)&amp;" (DMT="&amp;VLOOKUP(B483,DER!$A$1:$E$10998,4,FALSE)&amp;") (XP="&amp;ROUND((N483),2)&amp;"km; XR="&amp;ROUND((O483),2)&amp;"km)"),IF(C483="SINAPI",VLOOKUP(B483,SINAPI!$A$3:$D$10979,2,FALSE),IF(C483="IOPES",VLOOKUP(B483,IOPES!$A$3:$D$10903,2,FALSE),IF(C483="COMP",VLOOKUP(B483,COMP!$A$3:$D$10893,2,FALSE),"")))))</f>
        <v>CONCRETO FCK = 30MPA, TRAÇO 1:2,1:2,5 (CIMENTO/ AREIA MÉDIA/ BRITA 1)  - PREPARO MECÂNICO COM BETONEIRA 600 L. AF_07/2016</v>
      </c>
      <c r="E483" s="177" t="str">
        <f>IF(B483="","",IF(C483="DER-ES",VLOOKUP(B483,DER!$A$1:$E$10998,3,FALSE),IF(C483="SINAPI",VLOOKUP(B483,SINAPI!$A$1:$D$10979,3,FALSE),IF(C483="IOPES",VLOOKUP(B483,IOPES!$A$1:$D$10903,3,FALSE),IF(C483="COMP",VLOOKUP(B483,COMP!$A$1:$D$10893,3,FALSE))))))</f>
        <v>M3</v>
      </c>
      <c r="F483" s="242">
        <f>VLOOKUP(A483,'Memorial de Cálculo'!$A$9:$Q$11385,17,FALSE)</f>
        <v>58.81</v>
      </c>
      <c r="G483" s="243">
        <f t="shared" si="271"/>
        <v>340.8</v>
      </c>
      <c r="H483" s="243">
        <f t="shared" si="272"/>
        <v>20042.439999999999</v>
      </c>
      <c r="I483" s="244"/>
      <c r="J483" s="245">
        <f>IF(B483="","",IF(C483="DER-ES",IF(OR(B483&lt;60000,B483&gt;60025),VLOOKUP(B483,DER!$A$1:$E$10998,4,FALSE),VLOOKUP(B483,DER!$A$1:$H$9998,6,FALSE)*N483+VLOOKUP(B483,DER!$A$1:$H$9998,7,FALSE)*O483)+VLOOKUP(B483,DER!$A$1:$H$9998,8,FALSE),IF(C483="SINAPI",VLOOKUP(B483,SINAPI!$A$1:$E$10979,4,FALSE),IF(C483="IOPES",VLOOKUP(B483,IOPES!$A$1:$D$10903,4,FALSE),IF(C483="COMP",VLOOKUP(B483,COMP!$A$1:$D$10893,4,FALSE))))))</f>
        <v>268.08999999999997</v>
      </c>
      <c r="K483" s="246">
        <f>IF(B483="","",IF(C483="DER-ES",IF(OR(B483&lt;60000,B483&gt;60025),DER!$D$2/100,0),IF(C483="SINAPI",SINAPI!$C$2/100,IF(C483="IOPES",IOPES!$A$2/100,IF(C483="COMP",COMP!$C$2/100,"Preencher BDI!")))))</f>
        <v>0</v>
      </c>
      <c r="L483" s="247">
        <f t="shared" si="273"/>
        <v>268.08999999999997</v>
      </c>
      <c r="N483" s="249"/>
      <c r="O483" s="249"/>
      <c r="P483" s="250"/>
      <c r="Q483" s="247"/>
    </row>
    <row r="484" spans="1:17" s="219" customFormat="1" ht="25.5" x14ac:dyDescent="0.2">
      <c r="A484" s="241" t="s">
        <v>18023</v>
      </c>
      <c r="B484" s="251">
        <v>92874</v>
      </c>
      <c r="C484" s="331" t="s">
        <v>2886</v>
      </c>
      <c r="D484" s="216" t="str">
        <f>IF(B484="","",IF(C484="DER-ES",IF(OR(B484&lt;60000,B484&gt;60025),VLOOKUP(B484,DER!$A$1:$E$10998,2,FALSE),VLOOKUP(B484,DER!$A$1:$E$10998,2,FALSE)&amp;" (DMT="&amp;VLOOKUP(B484,DER!$A$1:$E$10998,4,FALSE)&amp;") (XP="&amp;ROUND((N484),2)&amp;"km; XR="&amp;ROUND((O484),2)&amp;"km)"),IF(C484="SINAPI",VLOOKUP(B484,SINAPI!$A$3:$D$10979,2,FALSE),IF(C484="IOPES",VLOOKUP(B484,IOPES!$A$3:$D$10903,2,FALSE),IF(C484="COMP",VLOOKUP(B484,COMP!$A$3:$D$10893,2,FALSE),"")))))</f>
        <v>LANÇAMENTO COM USO DE BOMBA, ADENSAMENTO E ACABAMENTO DE CONCRETO EM ESTRUTURAS. AF_12/2015</v>
      </c>
      <c r="E484" s="177" t="str">
        <f>IF(B484="","",IF(C484="DER-ES",VLOOKUP(B484,DER!$A$1:$E$10998,3,FALSE),IF(C484="SINAPI",VLOOKUP(B484,SINAPI!$A$1:$D$10979,3,FALSE),IF(C484="IOPES",VLOOKUP(B484,IOPES!$A$1:$D$10903,3,FALSE),IF(C484="COMP",VLOOKUP(B484,COMP!$A$1:$D$10893,3,FALSE))))))</f>
        <v>M3</v>
      </c>
      <c r="F484" s="242">
        <f>VLOOKUP(A484,'Memorial de Cálculo'!$A$9:$Q$11385,17,FALSE)</f>
        <v>73.52</v>
      </c>
      <c r="G484" s="243">
        <f t="shared" si="271"/>
        <v>30.29</v>
      </c>
      <c r="H484" s="243">
        <f t="shared" si="272"/>
        <v>2226.92</v>
      </c>
      <c r="I484" s="244"/>
      <c r="J484" s="245">
        <f>IF(B484="","",IF(C484="DER-ES",IF(OR(B484&lt;60000,B484&gt;60025),VLOOKUP(B484,DER!$A$1:$E$10998,4,FALSE),VLOOKUP(B484,DER!$A$1:$H$9998,6,FALSE)*N484+VLOOKUP(B484,DER!$A$1:$H$9998,7,FALSE)*O484)+VLOOKUP(B484,DER!$A$1:$H$9998,8,FALSE),IF(C484="SINAPI",VLOOKUP(B484,SINAPI!$A$1:$E$10979,4,FALSE),IF(C484="IOPES",VLOOKUP(B484,IOPES!$A$1:$D$10903,4,FALSE),IF(C484="COMP",VLOOKUP(B484,COMP!$A$1:$D$10893,4,FALSE))))))</f>
        <v>23.83</v>
      </c>
      <c r="K484" s="246">
        <f>IF(B484="","",IF(C484="DER-ES",IF(OR(B484&lt;60000,B484&gt;60025),DER!$D$2/100,0),IF(C484="SINAPI",SINAPI!$C$2/100,IF(C484="IOPES",IOPES!$A$2/100,IF(C484="COMP",COMP!$C$2/100,"Preencher BDI!")))))</f>
        <v>0</v>
      </c>
      <c r="L484" s="247">
        <f t="shared" si="273"/>
        <v>23.83</v>
      </c>
      <c r="N484" s="249"/>
      <c r="O484" s="249"/>
      <c r="P484" s="250"/>
      <c r="Q484" s="247"/>
    </row>
    <row r="485" spans="1:17" s="219" customFormat="1" x14ac:dyDescent="0.2">
      <c r="A485" s="241"/>
      <c r="B485" s="177"/>
      <c r="C485" s="331"/>
      <c r="D485" s="266"/>
      <c r="E485" s="177"/>
      <c r="F485" s="242"/>
      <c r="G485" s="243"/>
      <c r="H485" s="243"/>
      <c r="I485" s="211"/>
      <c r="J485" s="245" t="str">
        <f>IF(B485="","",IF(C485="DER-ES",IF(OR(B485&lt;60000,B485&gt;60025),VLOOKUP(B485,DER!$A$1:$E$10998,4,FALSE),VLOOKUP(B485,DER!$A$1:$H$9998,6,FALSE)*N485+VLOOKUP(B485,DER!$A$1:$H$9998,7,FALSE)*O485)+VLOOKUP(B485,DER!$A$1:$H$9998,8,FALSE),IF(C485="SINAPI",VLOOKUP(B485,SINAPI!$A$1:$E$10979,4,FALSE),IF(C485="IOPES",VLOOKUP(B485,IOPES!$A$1:$D$10903,4,FALSE),IF(C485="COMP",VLOOKUP(B485,COMP!$A$1:$D$10893,4,FALSE))))))</f>
        <v/>
      </c>
      <c r="K485" s="246" t="str">
        <f>IF(B485="","",IF(C485="DER-ES",IF(OR(B485&lt;60000,B485&gt;60025),DER!$D$2/100,0),IF(C485="SINAPI",SINAPI!$C$2/100,IF(C485="IOPES",IOPES!$A$2/100,IF(C485="COMP",COMP!$C$2/100,"Preencher BDI!")))))</f>
        <v/>
      </c>
      <c r="L485" s="247" t="str">
        <f t="shared" si="273"/>
        <v/>
      </c>
      <c r="M485" s="248"/>
      <c r="N485" s="249"/>
      <c r="O485" s="249"/>
      <c r="P485" s="250"/>
      <c r="Q485" s="247"/>
    </row>
    <row r="486" spans="1:17" s="219" customFormat="1" x14ac:dyDescent="0.2">
      <c r="A486" s="385" t="s">
        <v>3865</v>
      </c>
      <c r="B486" s="385"/>
      <c r="C486" s="386"/>
      <c r="D486" s="387" t="s">
        <v>17974</v>
      </c>
      <c r="E486" s="386"/>
      <c r="F486" s="388"/>
      <c r="G486" s="389"/>
      <c r="H486" s="390"/>
      <c r="I486" s="267"/>
      <c r="J486" s="245" t="str">
        <f>IF(B486="","",IF(C486="DER-ES",IF(OR(B486&lt;60000,B486&gt;60025),VLOOKUP(B486,DER!$A$1:$E$10998,4,FALSE),VLOOKUP(B486,DER!$A$1:$H$9998,6,FALSE)*N486+VLOOKUP(B486,DER!$A$1:$H$9998,7,FALSE)*O486)+VLOOKUP(B486,DER!$A$1:$H$9998,8,FALSE),IF(C486="SINAPI",VLOOKUP(B486,SINAPI!$A$1:$E$10979,4,FALSE),IF(C486="IOPES",VLOOKUP(B486,IOPES!$A$1:$D$10903,4,FALSE),IF(C486="COMP",VLOOKUP(B486,COMP!$A$1:$D$10893,4,FALSE))))))</f>
        <v/>
      </c>
      <c r="K486" s="246" t="str">
        <f>IF(B486="","",IF(C486="DER-ES",IF(OR(B486&lt;60000,B486&gt;60025),DER!$D$2/100,0),IF(C486="SINAPI",SINAPI!$C$2/100,IF(C486="IOPES",IOPES!$A$2/100,IF(C486="COMP",COMP!$C$2/100,"Preencher BDI!")))))</f>
        <v/>
      </c>
      <c r="L486" s="247" t="str">
        <f t="shared" si="273"/>
        <v/>
      </c>
      <c r="M486" s="258"/>
      <c r="N486" s="249"/>
      <c r="O486" s="249"/>
      <c r="P486" s="250"/>
      <c r="Q486" s="247"/>
    </row>
    <row r="487" spans="1:17" s="219" customFormat="1" ht="25.5" x14ac:dyDescent="0.2">
      <c r="A487" s="241" t="s">
        <v>18024</v>
      </c>
      <c r="B487" s="251">
        <v>97086</v>
      </c>
      <c r="C487" s="331" t="s">
        <v>2886</v>
      </c>
      <c r="D487" s="216" t="str">
        <f>IF(B487="","",IF(C487="DER-ES",IF(OR(B487&lt;60000,B487&gt;60025),VLOOKUP(B487,DER!$A$1:$E$10998,2,FALSE),VLOOKUP(B487,DER!$A$1:$E$10998,2,FALSE)&amp;" (DMT="&amp;VLOOKUP(B487,DER!$A$1:$E$10998,4,FALSE)&amp;") (XP="&amp;ROUND((N487),2)&amp;"km; XR="&amp;ROUND((O487),2)&amp;"km)"),IF(C487="SINAPI",VLOOKUP(B487,SINAPI!$A$3:$D$10979,2,FALSE),IF(C487="IOPES",VLOOKUP(B487,IOPES!$A$3:$D$10903,2,FALSE),IF(C487="COMP",VLOOKUP(B487,COMP!$A$3:$D$10893,2,FALSE),"")))))</f>
        <v>FABRICAÇÃO, MONTAGEM E DESMONTAGEM DE FORMA PARA RADIER, EM MADEIRA SERRADA, 4 UTILIZAÇÕES. AF_09/2017</v>
      </c>
      <c r="E487" s="177" t="str">
        <f>IF(B487="","",IF(C487="DER-ES",VLOOKUP(B487,DER!$A$1:$E$10998,3,FALSE),IF(C487="SINAPI",VLOOKUP(B487,SINAPI!$A$1:$D$10979,3,FALSE),IF(C487="IOPES",VLOOKUP(B487,IOPES!$A$1:$D$10903,3,FALSE),IF(C487="COMP",VLOOKUP(B487,COMP!$A$1:$D$10893,3,FALSE))))))</f>
        <v>M2</v>
      </c>
      <c r="F487" s="242">
        <f>VLOOKUP(A487,'Memorial de Cálculo'!$A$9:$Q$11385,17,FALSE)</f>
        <v>105.8</v>
      </c>
      <c r="G487" s="243">
        <f t="shared" ref="G487:G488" si="274">ROUND(L487*(1+F$5),2)</f>
        <v>111.75</v>
      </c>
      <c r="H487" s="243">
        <f t="shared" ref="H487:H488" si="275">+TRUNC(F487*G487,2)</f>
        <v>11823.15</v>
      </c>
      <c r="I487" s="244"/>
      <c r="J487" s="245">
        <f>IF(B487="","",IF(C487="DER-ES",IF(OR(B487&lt;60000,B487&gt;60025),VLOOKUP(B487,DER!$A$1:$E$10998,4,FALSE),VLOOKUP(B487,DER!$A$1:$H$9998,6,FALSE)*N487+VLOOKUP(B487,DER!$A$1:$H$9998,7,FALSE)*O487)+VLOOKUP(B487,DER!$A$1:$H$9998,8,FALSE),IF(C487="SINAPI",VLOOKUP(B487,SINAPI!$A$1:$E$10979,4,FALSE),IF(C487="IOPES",VLOOKUP(B487,IOPES!$A$1:$D$10903,4,FALSE),IF(C487="COMP",VLOOKUP(B487,COMP!$A$1:$D$10893,4,FALSE))))))</f>
        <v>87.91</v>
      </c>
      <c r="K487" s="246">
        <f>IF(B487="","",IF(C487="DER-ES",IF(OR(B487&lt;60000,B487&gt;60025),DER!$D$2/100,0),IF(C487="SINAPI",SINAPI!$C$2/100,IF(C487="IOPES",IOPES!$A$2/100,IF(C487="COMP",COMP!$C$2/100,"Preencher BDI!")))))</f>
        <v>0</v>
      </c>
      <c r="L487" s="247">
        <f t="shared" ref="L487:L488" si="276">IF(J487="","",(J487/(1+K487)))</f>
        <v>87.91</v>
      </c>
      <c r="N487" s="249"/>
      <c r="O487" s="249"/>
      <c r="P487" s="250"/>
      <c r="Q487" s="247"/>
    </row>
    <row r="488" spans="1:17" s="219" customFormat="1" x14ac:dyDescent="0.2">
      <c r="A488" s="241" t="s">
        <v>18025</v>
      </c>
      <c r="B488" s="251">
        <v>92883</v>
      </c>
      <c r="C488" s="331" t="s">
        <v>2886</v>
      </c>
      <c r="D488" s="216" t="str">
        <f>IF(B488="","",IF(C488="DER-ES",IF(OR(B488&lt;60000,B488&gt;60025),VLOOKUP(B488,DER!$A$1:$E$10998,2,FALSE),VLOOKUP(B488,DER!$A$1:$E$10998,2,FALSE)&amp;" (DMT="&amp;VLOOKUP(B488,DER!$A$1:$E$10998,4,FALSE)&amp;") (XP="&amp;ROUND((N488),2)&amp;"km; XR="&amp;ROUND((O488),2)&amp;"km)"),IF(C488="SINAPI",VLOOKUP(B488,SINAPI!$A$3:$D$10979,2,FALSE),IF(C488="IOPES",VLOOKUP(B488,IOPES!$A$3:$D$10903,2,FALSE),IF(C488="COMP",VLOOKUP(B488,COMP!$A$3:$D$10893,2,FALSE),"")))))</f>
        <v>ARMAÇÃO UTILIZANDO AÇO CA-25 DE 8,0 MM - MONTAGEM. AF_12/2015</v>
      </c>
      <c r="E488" s="177" t="str">
        <f>IF(B488="","",IF(C488="DER-ES",VLOOKUP(B488,DER!$A$1:$E$10998,3,FALSE),IF(C488="SINAPI",VLOOKUP(B488,SINAPI!$A$1:$D$10979,3,FALSE),IF(C488="IOPES",VLOOKUP(B488,IOPES!$A$1:$D$10903,3,FALSE),IF(C488="COMP",VLOOKUP(B488,COMP!$A$1:$D$10893,3,FALSE))))))</f>
        <v>KG</v>
      </c>
      <c r="F488" s="242">
        <f>VLOOKUP(A488,'Memorial de Cálculo'!$A$9:$Q$11385,17,FALSE)</f>
        <v>589.70000000000005</v>
      </c>
      <c r="G488" s="243">
        <f t="shared" si="274"/>
        <v>9.43</v>
      </c>
      <c r="H488" s="243">
        <f t="shared" si="275"/>
        <v>5560.87</v>
      </c>
      <c r="I488" s="244"/>
      <c r="J488" s="245">
        <f>IF(B488="","",IF(C488="DER-ES",IF(OR(B488&lt;60000,B488&gt;60025),VLOOKUP(B488,DER!$A$1:$E$10998,4,FALSE),VLOOKUP(B488,DER!$A$1:$H$9998,6,FALSE)*N488+VLOOKUP(B488,DER!$A$1:$H$9998,7,FALSE)*O488)+VLOOKUP(B488,DER!$A$1:$H$9998,8,FALSE),IF(C488="SINAPI",VLOOKUP(B488,SINAPI!$A$1:$E$10979,4,FALSE),IF(C488="IOPES",VLOOKUP(B488,IOPES!$A$1:$D$10903,4,FALSE),IF(C488="COMP",VLOOKUP(B488,COMP!$A$1:$D$10893,4,FALSE))))))</f>
        <v>7.42</v>
      </c>
      <c r="K488" s="246">
        <f>IF(B488="","",IF(C488="DER-ES",IF(OR(B488&lt;60000,B488&gt;60025),DER!$D$2/100,0),IF(C488="SINAPI",SINAPI!$C$2/100,IF(C488="IOPES",IOPES!$A$2/100,IF(C488="COMP",COMP!$C$2/100,"Preencher BDI!")))))</f>
        <v>0</v>
      </c>
      <c r="L488" s="247">
        <f t="shared" si="276"/>
        <v>7.42</v>
      </c>
      <c r="N488" s="249"/>
      <c r="O488" s="249"/>
      <c r="P488" s="250"/>
      <c r="Q488" s="247"/>
    </row>
    <row r="489" spans="1:17" s="219" customFormat="1" ht="25.5" x14ac:dyDescent="0.2">
      <c r="A489" s="241" t="s">
        <v>18026</v>
      </c>
      <c r="B489" s="251">
        <v>94972</v>
      </c>
      <c r="C489" s="331" t="s">
        <v>2886</v>
      </c>
      <c r="D489" s="216" t="str">
        <f>IF(B489="","",IF(C489="DER-ES",IF(OR(B489&lt;60000,B489&gt;60025),VLOOKUP(B489,DER!$A$1:$E$10998,2,FALSE),VLOOKUP(B489,DER!$A$1:$E$10998,2,FALSE)&amp;" (DMT="&amp;VLOOKUP(B489,DER!$A$1:$E$10998,4,FALSE)&amp;") (XP="&amp;ROUND((N489),2)&amp;"km; XR="&amp;ROUND((O489),2)&amp;"km)"),IF(C489="SINAPI",VLOOKUP(B489,SINAPI!$A$3:$D$10979,2,FALSE),IF(C489="IOPES",VLOOKUP(B489,IOPES!$A$3:$D$10903,2,FALSE),IF(C489="COMP",VLOOKUP(B489,COMP!$A$3:$D$10893,2,FALSE),"")))))</f>
        <v>CONCRETO FCK = 30MPA, TRAÇO 1:2,1:2,5 (CIMENTO/ AREIA MÉDIA/ BRITA 1)  - PREPARO MECÂNICO COM BETONEIRA 600 L. AF_07/2016</v>
      </c>
      <c r="E489" s="177" t="str">
        <f>IF(B489="","",IF(C489="DER-ES",VLOOKUP(B489,DER!$A$1:$E$10998,3,FALSE),IF(C489="SINAPI",VLOOKUP(B489,SINAPI!$A$1:$D$10979,3,FALSE),IF(C489="IOPES",VLOOKUP(B489,IOPES!$A$1:$D$10903,3,FALSE),IF(C489="COMP",VLOOKUP(B489,COMP!$A$1:$D$10893,3,FALSE))))))</f>
        <v>M3</v>
      </c>
      <c r="F489" s="242">
        <f>VLOOKUP(A489,'Memorial de Cálculo'!$A$9:$Q$11385,17,FALSE)</f>
        <v>15.2</v>
      </c>
      <c r="G489" s="243">
        <f t="shared" ref="G489:G491" si="277">ROUND(L489*(1+F$5),2)</f>
        <v>340.8</v>
      </c>
      <c r="H489" s="243">
        <f t="shared" ref="H489:H491" si="278">+TRUNC(F489*G489,2)</f>
        <v>5180.16</v>
      </c>
      <c r="I489" s="244"/>
      <c r="J489" s="245">
        <f>IF(B489="","",IF(C489="DER-ES",IF(OR(B489&lt;60000,B489&gt;60025),VLOOKUP(B489,DER!$A$1:$E$10998,4,FALSE),VLOOKUP(B489,DER!$A$1:$H$9998,6,FALSE)*N489+VLOOKUP(B489,DER!$A$1:$H$9998,7,FALSE)*O489)+VLOOKUP(B489,DER!$A$1:$H$9998,8,FALSE),IF(C489="SINAPI",VLOOKUP(B489,SINAPI!$A$1:$E$10979,4,FALSE),IF(C489="IOPES",VLOOKUP(B489,IOPES!$A$1:$D$10903,4,FALSE),IF(C489="COMP",VLOOKUP(B489,COMP!$A$1:$D$10893,4,FALSE))))))</f>
        <v>268.08999999999997</v>
      </c>
      <c r="K489" s="246">
        <f>IF(B489="","",IF(C489="DER-ES",IF(OR(B489&lt;60000,B489&gt;60025),DER!$D$2/100,0),IF(C489="SINAPI",SINAPI!$C$2/100,IF(C489="IOPES",IOPES!$A$2/100,IF(C489="COMP",COMP!$C$2/100,"Preencher BDI!")))))</f>
        <v>0</v>
      </c>
      <c r="L489" s="247">
        <f t="shared" ref="L489:L490" si="279">IF(J489="","",(J489/(1+K489)))</f>
        <v>268.08999999999997</v>
      </c>
      <c r="N489" s="249"/>
      <c r="O489" s="249"/>
      <c r="P489" s="250"/>
      <c r="Q489" s="247"/>
    </row>
    <row r="490" spans="1:17" s="219" customFormat="1" ht="25.5" x14ac:dyDescent="0.2">
      <c r="A490" s="241" t="s">
        <v>18027</v>
      </c>
      <c r="B490" s="251">
        <v>92874</v>
      </c>
      <c r="C490" s="331" t="s">
        <v>2886</v>
      </c>
      <c r="D490" s="216" t="str">
        <f>IF(B490="","",IF(C490="DER-ES",IF(OR(B490&lt;60000,B490&gt;60025),VLOOKUP(B490,DER!$A$1:$E$10998,2,FALSE),VLOOKUP(B490,DER!$A$1:$E$10998,2,FALSE)&amp;" (DMT="&amp;VLOOKUP(B490,DER!$A$1:$E$10998,4,FALSE)&amp;") (XP="&amp;ROUND((N490),2)&amp;"km; XR="&amp;ROUND((O490),2)&amp;"km)"),IF(C490="SINAPI",VLOOKUP(B490,SINAPI!$A$3:$D$10979,2,FALSE),IF(C490="IOPES",VLOOKUP(B490,IOPES!$A$3:$D$10903,2,FALSE),IF(C490="COMP",VLOOKUP(B490,COMP!$A$3:$D$10893,2,FALSE),"")))))</f>
        <v>LANÇAMENTO COM USO DE BOMBA, ADENSAMENTO E ACABAMENTO DE CONCRETO EM ESTRUTURAS. AF_12/2015</v>
      </c>
      <c r="E490" s="177" t="str">
        <f>IF(B490="","",IF(C490="DER-ES",VLOOKUP(B490,DER!$A$1:$E$10998,3,FALSE),IF(C490="SINAPI",VLOOKUP(B490,SINAPI!$A$1:$D$10979,3,FALSE),IF(C490="IOPES",VLOOKUP(B490,IOPES!$A$1:$D$10903,3,FALSE),IF(C490="COMP",VLOOKUP(B490,COMP!$A$1:$D$10893,3,FALSE))))))</f>
        <v>M3</v>
      </c>
      <c r="F490" s="242">
        <f>VLOOKUP(A490,'Memorial de Cálculo'!$A$9:$Q$11385,17,FALSE)</f>
        <v>15.2</v>
      </c>
      <c r="G490" s="243">
        <f t="shared" si="277"/>
        <v>30.29</v>
      </c>
      <c r="H490" s="243">
        <f t="shared" si="278"/>
        <v>460.4</v>
      </c>
      <c r="I490" s="244"/>
      <c r="J490" s="245">
        <f>IF(B490="","",IF(C490="DER-ES",IF(OR(B490&lt;60000,B490&gt;60025),VLOOKUP(B490,DER!$A$1:$E$10998,4,FALSE),VLOOKUP(B490,DER!$A$1:$H$9998,6,FALSE)*N490+VLOOKUP(B490,DER!$A$1:$H$9998,7,FALSE)*O490)+VLOOKUP(B490,DER!$A$1:$H$9998,8,FALSE),IF(C490="SINAPI",VLOOKUP(B490,SINAPI!$A$1:$E$10979,4,FALSE),IF(C490="IOPES",VLOOKUP(B490,IOPES!$A$1:$D$10903,4,FALSE),IF(C490="COMP",VLOOKUP(B490,COMP!$A$1:$D$10893,4,FALSE))))))</f>
        <v>23.83</v>
      </c>
      <c r="K490" s="246">
        <f>IF(B490="","",IF(C490="DER-ES",IF(OR(B490&lt;60000,B490&gt;60025),DER!$D$2/100,0),IF(C490="SINAPI",SINAPI!$C$2/100,IF(C490="IOPES",IOPES!$A$2/100,IF(C490="COMP",COMP!$C$2/100,"Preencher BDI!")))))</f>
        <v>0</v>
      </c>
      <c r="L490" s="247">
        <f t="shared" si="279"/>
        <v>23.83</v>
      </c>
      <c r="N490" s="249"/>
      <c r="O490" s="249"/>
      <c r="P490" s="250"/>
      <c r="Q490" s="247"/>
    </row>
    <row r="491" spans="1:17" s="219" customFormat="1" ht="51" x14ac:dyDescent="0.2">
      <c r="A491" s="241" t="s">
        <v>18028</v>
      </c>
      <c r="B491" s="251">
        <v>87478</v>
      </c>
      <c r="C491" s="331" t="s">
        <v>2886</v>
      </c>
      <c r="D491" s="216" t="str">
        <f>IF(B491="","",IF(C491="DER-ES",IF(OR(B491&lt;60000,B491&gt;60025),VLOOKUP(B491,DER!$A$1:$E$10998,2,FALSE),VLOOKUP(B491,DER!$A$1:$E$10998,2,FALSE)&amp;" (DMT="&amp;VLOOKUP(B491,DER!$A$1:$E$10998,4,FALSE)&amp;") (XP="&amp;ROUND((N491),2)&amp;"km; XR="&amp;ROUND((O491),2)&amp;"km)"),IF(C491="SINAPI",VLOOKUP(B491,SINAPI!$A$3:$D$10979,2,FALSE),IF(C491="IOPES",VLOOKUP(B491,IOPES!$A$3:$D$10903,2,FALSE),IF(C491="COMP",VLOOKUP(B491,COMP!$A$3:$D$10893,2,FALSE),"")))))</f>
        <v>ALVENARIA DE VEDAÇÃO DE BLOCOS CERÂMICOS FURADOS NA VERTICAL DE 9X19X39CM (ESPESSURA 9CM) DE PAREDES COM ÁREA LÍQUIDA MAIOR OU IGUAL A 6M² SEM VÃOS E ARGAMASSA DE ASSENTAMENTO COM PREPARO MANUAL. AF_06/2014</v>
      </c>
      <c r="E491" s="177" t="str">
        <f>IF(B491="","",IF(C491="DER-ES",VLOOKUP(B491,DER!$A$1:$E$10998,3,FALSE),IF(C491="SINAPI",VLOOKUP(B491,SINAPI!$A$1:$D$10979,3,FALSE),IF(C491="IOPES",VLOOKUP(B491,IOPES!$A$1:$D$10903,3,FALSE),IF(C491="COMP",VLOOKUP(B491,COMP!$A$1:$D$10893,3,FALSE))))))</f>
        <v>M2</v>
      </c>
      <c r="F491" s="242">
        <f>VLOOKUP(A491,'Memorial de Cálculo'!$A$9:$Q$11385,17,FALSE)</f>
        <v>8.24</v>
      </c>
      <c r="G491" s="243">
        <f t="shared" si="277"/>
        <v>42.7</v>
      </c>
      <c r="H491" s="243">
        <f t="shared" si="278"/>
        <v>351.84</v>
      </c>
      <c r="I491" s="244"/>
      <c r="J491" s="245">
        <f>IF(B491="","",IF(C491="DER-ES",IF(OR(B491&lt;60000,B491&gt;60025),VLOOKUP(B491,DER!$A$1:$E$10998,4,FALSE),VLOOKUP(B491,DER!$A$1:$H$9998,6,FALSE)*N491+VLOOKUP(B491,DER!$A$1:$H$9998,7,FALSE)*O491)+VLOOKUP(B491,DER!$A$1:$H$9998,8,FALSE),IF(C491="SINAPI",VLOOKUP(B491,SINAPI!$A$1:$E$10979,4,FALSE),IF(C491="IOPES",VLOOKUP(B491,IOPES!$A$1:$D$10903,4,FALSE),IF(C491="COMP",VLOOKUP(B491,COMP!$A$1:$D$10893,4,FALSE))))))</f>
        <v>33.590000000000003</v>
      </c>
      <c r="K491" s="246">
        <f>IF(B491="","",IF(C491="DER-ES",IF(OR(B491&lt;60000,B491&gt;60025),DER!$D$2/100,0),IF(C491="SINAPI",SINAPI!$C$2/100,IF(C491="IOPES",IOPES!$A$2/100,IF(C491="COMP",COMP!$C$2/100,"Preencher BDI!")))))</f>
        <v>0</v>
      </c>
      <c r="L491" s="247">
        <f t="shared" ref="L491:L493" si="280">IF(J491="","",(J491/(1+K491)))</f>
        <v>33.590000000000003</v>
      </c>
      <c r="N491" s="249"/>
      <c r="O491" s="249"/>
      <c r="P491" s="250"/>
      <c r="Q491" s="247"/>
    </row>
    <row r="492" spans="1:17" s="219" customFormat="1" x14ac:dyDescent="0.2">
      <c r="A492" s="241"/>
      <c r="B492" s="177"/>
      <c r="C492" s="331"/>
      <c r="D492" s="266"/>
      <c r="E492" s="177"/>
      <c r="F492" s="242"/>
      <c r="G492" s="243"/>
      <c r="H492" s="243"/>
      <c r="I492" s="211"/>
      <c r="J492" s="245" t="str">
        <f>IF(B492="","",IF(C492="DER-ES",IF(OR(B492&lt;60000,B492&gt;60025),VLOOKUP(B492,DER!$A$1:$E$10998,4,FALSE),VLOOKUP(B492,DER!$A$1:$H$9998,6,FALSE)*N492+VLOOKUP(B492,DER!$A$1:$H$9998,7,FALSE)*O492)+VLOOKUP(B492,DER!$A$1:$H$9998,8,FALSE),IF(C492="SINAPI",VLOOKUP(B492,SINAPI!$A$1:$E$10979,4,FALSE),IF(C492="IOPES",VLOOKUP(B492,IOPES!$A$1:$D$10903,4,FALSE),IF(C492="COMP",VLOOKUP(B492,COMP!$A$1:$D$10893,4,FALSE))))))</f>
        <v/>
      </c>
      <c r="K492" s="246" t="str">
        <f>IF(B492="","",IF(C492="DER-ES",IF(OR(B492&lt;60000,B492&gt;60025),DER!$D$2/100,0),IF(C492="SINAPI",SINAPI!$C$2/100,IF(C492="IOPES",IOPES!$A$2/100,IF(C492="COMP",COMP!$C$2/100,"Preencher BDI!")))))</f>
        <v/>
      </c>
      <c r="L492" s="247" t="str">
        <f t="shared" si="280"/>
        <v/>
      </c>
      <c r="M492" s="248"/>
      <c r="N492" s="249"/>
      <c r="O492" s="249"/>
      <c r="P492" s="250"/>
      <c r="Q492" s="247"/>
    </row>
    <row r="493" spans="1:17" s="219" customFormat="1" x14ac:dyDescent="0.2">
      <c r="A493" s="385" t="s">
        <v>3866</v>
      </c>
      <c r="B493" s="385"/>
      <c r="C493" s="386"/>
      <c r="D493" s="387" t="s">
        <v>2280</v>
      </c>
      <c r="E493" s="386"/>
      <c r="F493" s="388"/>
      <c r="G493" s="389"/>
      <c r="H493" s="390"/>
      <c r="I493" s="267"/>
      <c r="J493" s="245" t="str">
        <f>IF(B493="","",IF(C493="DER-ES",IF(OR(B493&lt;60000,B493&gt;60025),VLOOKUP(B493,DER!$A$1:$E$10998,4,FALSE),VLOOKUP(B493,DER!$A$1:$H$9998,6,FALSE)*N493+VLOOKUP(B493,DER!$A$1:$H$9998,7,FALSE)*O493)+VLOOKUP(B493,DER!$A$1:$H$9998,8,FALSE),IF(C493="SINAPI",VLOOKUP(B493,SINAPI!$A$1:$E$10979,4,FALSE),IF(C493="IOPES",VLOOKUP(B493,IOPES!$A$1:$D$10903,4,FALSE),IF(C493="COMP",VLOOKUP(B493,COMP!$A$1:$D$10893,4,FALSE))))))</f>
        <v/>
      </c>
      <c r="K493" s="246" t="str">
        <f>IF(B493="","",IF(C493="DER-ES",IF(OR(B493&lt;60000,B493&gt;60025),DER!$D$2/100,0),IF(C493="SINAPI",SINAPI!$C$2/100,IF(C493="IOPES",IOPES!$A$2/100,IF(C493="COMP",COMP!$C$2/100,"Preencher BDI!")))))</f>
        <v/>
      </c>
      <c r="L493" s="247" t="str">
        <f t="shared" si="280"/>
        <v/>
      </c>
      <c r="M493" s="258"/>
      <c r="N493" s="249"/>
      <c r="O493" s="249"/>
      <c r="P493" s="250"/>
      <c r="Q493" s="247"/>
    </row>
    <row r="494" spans="1:17" s="219" customFormat="1" ht="38.25" x14ac:dyDescent="0.2">
      <c r="A494" s="241" t="s">
        <v>18029</v>
      </c>
      <c r="B494" s="251">
        <v>89458</v>
      </c>
      <c r="C494" s="331" t="s">
        <v>2886</v>
      </c>
      <c r="D494" s="216" t="str">
        <f>IF(B494="","",IF(C494="DER-ES",IF(OR(B494&lt;60000,B494&gt;60025),VLOOKUP(B494,DER!$A$1:$E$10998,2,FALSE),VLOOKUP(B494,DER!$A$1:$E$10998,2,FALSE)&amp;" (DMT="&amp;VLOOKUP(B494,DER!$A$1:$E$10998,4,FALSE)&amp;") (XP="&amp;ROUND((N494),2)&amp;"km; XR="&amp;ROUND((O494),2)&amp;"km)"),IF(C494="SINAPI",VLOOKUP(B494,SINAPI!$A$3:$D$10979,2,FALSE),IF(C494="IOPES",VLOOKUP(B494,IOPES!$A$3:$D$10903,2,FALSE),IF(C494="COMP",VLOOKUP(B494,COMP!$A$3:$D$10893,2,FALSE),"")))))</f>
        <v>ALVENARIA DE BLOCOS DE CONCRETO ESTRUTURAL 14X19X39 CM, (ESPESSURA 14 CM), FBK = 4,5 MPA, PARA PAREDES COM ÁREA LÍQUIDA MAIOR OU IGUAL A 6M², COM VÃOS, UTILIZANDO PALHETA. AF_12/2014</v>
      </c>
      <c r="E494" s="177" t="str">
        <f>IF(B494="","",IF(C494="DER-ES",VLOOKUP(B494,DER!$A$1:$E$10998,3,FALSE),IF(C494="SINAPI",VLOOKUP(B494,SINAPI!$A$1:$D$10979,3,FALSE),IF(C494="IOPES",VLOOKUP(B494,IOPES!$A$1:$D$10903,3,FALSE),IF(C494="COMP",VLOOKUP(B494,COMP!$A$1:$D$10893,3,FALSE))))))</f>
        <v>M2</v>
      </c>
      <c r="F494" s="242">
        <f>VLOOKUP(A494,'Memorial de Cálculo'!$A$9:$Q$11385,17,FALSE)</f>
        <v>63.98</v>
      </c>
      <c r="G494" s="243">
        <f t="shared" ref="G494" si="281">ROUND(L494*(1+F$5),2)</f>
        <v>54.38</v>
      </c>
      <c r="H494" s="243">
        <f t="shared" ref="H494" si="282">+TRUNC(F494*G494,2)</f>
        <v>3479.23</v>
      </c>
      <c r="I494" s="244"/>
      <c r="J494" s="245">
        <f>IF(B494="","",IF(C494="DER-ES",IF(OR(B494&lt;60000,B494&gt;60025),VLOOKUP(B494,DER!$A$1:$E$10998,4,FALSE),VLOOKUP(B494,DER!$A$1:$H$9998,6,FALSE)*N494+VLOOKUP(B494,DER!$A$1:$H$9998,7,FALSE)*O494)+VLOOKUP(B494,DER!$A$1:$H$9998,8,FALSE),IF(C494="SINAPI",VLOOKUP(B494,SINAPI!$A$1:$E$10979,4,FALSE),IF(C494="IOPES",VLOOKUP(B494,IOPES!$A$1:$D$10903,4,FALSE),IF(C494="COMP",VLOOKUP(B494,COMP!$A$1:$D$10893,4,FALSE))))))</f>
        <v>42.78</v>
      </c>
      <c r="K494" s="246">
        <f>IF(B494="","",IF(C494="DER-ES",IF(OR(B494&lt;60000,B494&gt;60025),DER!$D$2/100,0),IF(C494="SINAPI",SINAPI!$C$2/100,IF(C494="IOPES",IOPES!$A$2/100,IF(C494="COMP",COMP!$C$2/100,"Preencher BDI!")))))</f>
        <v>0</v>
      </c>
      <c r="L494" s="247">
        <f t="shared" ref="L494" si="283">IF(J494="","",(J494/(1+K494)))</f>
        <v>42.78</v>
      </c>
      <c r="N494" s="249"/>
      <c r="O494" s="249"/>
      <c r="P494" s="250"/>
      <c r="Q494" s="247"/>
    </row>
    <row r="495" spans="1:17" s="219" customFormat="1" x14ac:dyDescent="0.2">
      <c r="A495" s="241" t="s">
        <v>18030</v>
      </c>
      <c r="B495" s="251">
        <v>92883</v>
      </c>
      <c r="C495" s="331" t="s">
        <v>2886</v>
      </c>
      <c r="D495" s="216" t="str">
        <f>IF(B495="","",IF(C495="DER-ES",IF(OR(B495&lt;60000,B495&gt;60025),VLOOKUP(B495,DER!$A$1:$E$10998,2,FALSE),VLOOKUP(B495,DER!$A$1:$E$10998,2,FALSE)&amp;" (DMT="&amp;VLOOKUP(B495,DER!$A$1:$E$10998,4,FALSE)&amp;") (XP="&amp;ROUND((N495),2)&amp;"km; XR="&amp;ROUND((O495),2)&amp;"km)"),IF(C495="SINAPI",VLOOKUP(B495,SINAPI!$A$3:$D$10979,2,FALSE),IF(C495="IOPES",VLOOKUP(B495,IOPES!$A$3:$D$10903,2,FALSE),IF(C495="COMP",VLOOKUP(B495,COMP!$A$3:$D$10893,2,FALSE),"")))))</f>
        <v>ARMAÇÃO UTILIZANDO AÇO CA-25 DE 8,0 MM - MONTAGEM. AF_12/2015</v>
      </c>
      <c r="E495" s="177" t="str">
        <f>IF(B495="","",IF(C495="DER-ES",VLOOKUP(B495,DER!$A$1:$E$10998,3,FALSE),IF(C495="SINAPI",VLOOKUP(B495,SINAPI!$A$1:$D$10979,3,FALSE),IF(C495="IOPES",VLOOKUP(B495,IOPES!$A$1:$D$10903,3,FALSE),IF(C495="COMP",VLOOKUP(B495,COMP!$A$1:$D$10893,3,FALSE))))))</f>
        <v>KG</v>
      </c>
      <c r="F495" s="242">
        <f>VLOOKUP(A495,'Memorial de Cálculo'!$A$9:$Q$11385,17,FALSE)</f>
        <v>94.5</v>
      </c>
      <c r="G495" s="243">
        <f t="shared" ref="G495" si="284">ROUND(L495*(1+F$5),2)</f>
        <v>9.43</v>
      </c>
      <c r="H495" s="243">
        <f t="shared" ref="H495" si="285">+TRUNC(F495*G495,2)</f>
        <v>891.13</v>
      </c>
      <c r="I495" s="244"/>
      <c r="J495" s="245">
        <f>IF(B495="","",IF(C495="DER-ES",IF(OR(B495&lt;60000,B495&gt;60025),VLOOKUP(B495,DER!$A$1:$E$10998,4,FALSE),VLOOKUP(B495,DER!$A$1:$H$9998,6,FALSE)*N495+VLOOKUP(B495,DER!$A$1:$H$9998,7,FALSE)*O495)+VLOOKUP(B495,DER!$A$1:$H$9998,8,FALSE),IF(C495="SINAPI",VLOOKUP(B495,SINAPI!$A$1:$E$10979,4,FALSE),IF(C495="IOPES",VLOOKUP(B495,IOPES!$A$1:$D$10903,4,FALSE),IF(C495="COMP",VLOOKUP(B495,COMP!$A$1:$D$10893,4,FALSE))))))</f>
        <v>7.42</v>
      </c>
      <c r="K495" s="246">
        <f>IF(B495="","",IF(C495="DER-ES",IF(OR(B495&lt;60000,B495&gt;60025),DER!$D$2/100,0),IF(C495="SINAPI",SINAPI!$C$2/100,IF(C495="IOPES",IOPES!$A$2/100,IF(C495="COMP",COMP!$C$2/100,"Preencher BDI!")))))</f>
        <v>0</v>
      </c>
      <c r="L495" s="247">
        <f t="shared" ref="L495" si="286">IF(J495="","",(J495/(1+K495)))</f>
        <v>7.42</v>
      </c>
      <c r="N495" s="249"/>
      <c r="O495" s="249"/>
      <c r="P495" s="250"/>
      <c r="Q495" s="247"/>
    </row>
    <row r="496" spans="1:17" s="219" customFormat="1" x14ac:dyDescent="0.2">
      <c r="A496" s="241" t="s">
        <v>18031</v>
      </c>
      <c r="B496" s="251">
        <v>89993</v>
      </c>
      <c r="C496" s="331" t="s">
        <v>2886</v>
      </c>
      <c r="D496" s="216" t="str">
        <f>IF(B496="","",IF(C496="DER-ES",IF(OR(B496&lt;60000,B496&gt;60025),VLOOKUP(B496,DER!$A$1:$E$10998,2,FALSE),VLOOKUP(B496,DER!$A$1:$E$10998,2,FALSE)&amp;" (DMT="&amp;VLOOKUP(B496,DER!$A$1:$E$10998,4,FALSE)&amp;") (XP="&amp;ROUND((N496),2)&amp;"km; XR="&amp;ROUND((O496),2)&amp;"km)"),IF(C496="SINAPI",VLOOKUP(B496,SINAPI!$A$3:$D$10979,2,FALSE),IF(C496="IOPES",VLOOKUP(B496,IOPES!$A$3:$D$10903,2,FALSE),IF(C496="COMP",VLOOKUP(B496,COMP!$A$3:$D$10893,2,FALSE),"")))))</f>
        <v>GRAUTEAMENTO VERTICAL EM ALVENARIA ESTRUTURAL. AF_01/2015</v>
      </c>
      <c r="E496" s="177" t="str">
        <f>IF(B496="","",IF(C496="DER-ES",VLOOKUP(B496,DER!$A$1:$E$10998,3,FALSE),IF(C496="SINAPI",VLOOKUP(B496,SINAPI!$A$1:$D$10979,3,FALSE),IF(C496="IOPES",VLOOKUP(B496,IOPES!$A$1:$D$10903,3,FALSE),IF(C496="COMP",VLOOKUP(B496,COMP!$A$1:$D$10893,3,FALSE))))))</f>
        <v>M3</v>
      </c>
      <c r="F496" s="242">
        <f>VLOOKUP(A496,'Memorial de Cálculo'!$A$9:$Q$11385,17,FALSE)</f>
        <v>0.3</v>
      </c>
      <c r="G496" s="243">
        <f t="shared" ref="G496:G497" si="287">ROUND(L496*(1+F$5),2)</f>
        <v>721.29</v>
      </c>
      <c r="H496" s="243">
        <f t="shared" ref="H496:H497" si="288">+TRUNC(F496*G496,2)</f>
        <v>216.38</v>
      </c>
      <c r="I496" s="244"/>
      <c r="J496" s="245">
        <f>IF(B496="","",IF(C496="DER-ES",IF(OR(B496&lt;60000,B496&gt;60025),VLOOKUP(B496,DER!$A$1:$E$10998,4,FALSE),VLOOKUP(B496,DER!$A$1:$H$9998,6,FALSE)*N496+VLOOKUP(B496,DER!$A$1:$H$9998,7,FALSE)*O496)+VLOOKUP(B496,DER!$A$1:$H$9998,8,FALSE),IF(C496="SINAPI",VLOOKUP(B496,SINAPI!$A$1:$E$10979,4,FALSE),IF(C496="IOPES",VLOOKUP(B496,IOPES!$A$1:$D$10903,4,FALSE),IF(C496="COMP",VLOOKUP(B496,COMP!$A$1:$D$10893,4,FALSE))))))</f>
        <v>567.41</v>
      </c>
      <c r="K496" s="246">
        <f>IF(B496="","",IF(C496="DER-ES",IF(OR(B496&lt;60000,B496&gt;60025),DER!$D$2/100,0),IF(C496="SINAPI",SINAPI!$C$2/100,IF(C496="IOPES",IOPES!$A$2/100,IF(C496="COMP",COMP!$C$2/100,"Preencher BDI!")))))</f>
        <v>0</v>
      </c>
      <c r="L496" s="247">
        <f t="shared" ref="L496:L499" si="289">IF(J496="","",(J496/(1+K496)))</f>
        <v>567.41</v>
      </c>
      <c r="N496" s="249"/>
      <c r="O496" s="249"/>
      <c r="P496" s="250"/>
      <c r="Q496" s="247"/>
    </row>
    <row r="497" spans="1:17" s="219" customFormat="1" ht="25.5" x14ac:dyDescent="0.2">
      <c r="A497" s="241" t="s">
        <v>18032</v>
      </c>
      <c r="B497" s="251">
        <v>89995</v>
      </c>
      <c r="C497" s="331" t="s">
        <v>2886</v>
      </c>
      <c r="D497" s="216" t="str">
        <f>IF(B497="","",IF(C497="DER-ES",IF(OR(B497&lt;60000,B497&gt;60025),VLOOKUP(B497,DER!$A$1:$E$10998,2,FALSE),VLOOKUP(B497,DER!$A$1:$E$10998,2,FALSE)&amp;" (DMT="&amp;VLOOKUP(B497,DER!$A$1:$E$10998,4,FALSE)&amp;") (XP="&amp;ROUND((N497),2)&amp;"km; XR="&amp;ROUND((O497),2)&amp;"km)"),IF(C497="SINAPI",VLOOKUP(B497,SINAPI!$A$3:$D$10979,2,FALSE),IF(C497="IOPES",VLOOKUP(B497,IOPES!$A$3:$D$10903,2,FALSE),IF(C497="COMP",VLOOKUP(B497,COMP!$A$3:$D$10893,2,FALSE),"")))))</f>
        <v>GRAUTEAMENTO DE CINTA SUPERIOR OU DE VERGA EM ALVENARIA ESTRUTURAL. AF_01/2015</v>
      </c>
      <c r="E497" s="177" t="str">
        <f>IF(B497="","",IF(C497="DER-ES",VLOOKUP(B497,DER!$A$1:$E$10998,3,FALSE),IF(C497="SINAPI",VLOOKUP(B497,SINAPI!$A$1:$D$10979,3,FALSE),IF(C497="IOPES",VLOOKUP(B497,IOPES!$A$1:$D$10903,3,FALSE),IF(C497="COMP",VLOOKUP(B497,COMP!$A$1:$D$10893,3,FALSE))))))</f>
        <v>M3</v>
      </c>
      <c r="F497" s="242">
        <f>VLOOKUP(A497,'Memorial de Cálculo'!$A$9:$Q$11385,17,FALSE)</f>
        <v>0.8</v>
      </c>
      <c r="G497" s="243">
        <f t="shared" si="287"/>
        <v>689.98</v>
      </c>
      <c r="H497" s="243">
        <f t="shared" si="288"/>
        <v>551.98</v>
      </c>
      <c r="I497" s="244"/>
      <c r="J497" s="245">
        <f>IF(B497="","",IF(C497="DER-ES",IF(OR(B497&lt;60000,B497&gt;60025),VLOOKUP(B497,DER!$A$1:$E$10998,4,FALSE),VLOOKUP(B497,DER!$A$1:$H$9998,6,FALSE)*N497+VLOOKUP(B497,DER!$A$1:$H$9998,7,FALSE)*O497)+VLOOKUP(B497,DER!$A$1:$H$9998,8,FALSE),IF(C497="SINAPI",VLOOKUP(B497,SINAPI!$A$1:$E$10979,4,FALSE),IF(C497="IOPES",VLOOKUP(B497,IOPES!$A$1:$D$10903,4,FALSE),IF(C497="COMP",VLOOKUP(B497,COMP!$A$1:$D$10893,4,FALSE))))))</f>
        <v>542.78</v>
      </c>
      <c r="K497" s="246">
        <f>IF(B497="","",IF(C497="DER-ES",IF(OR(B497&lt;60000,B497&gt;60025),DER!$D$2/100,0),IF(C497="SINAPI",SINAPI!$C$2/100,IF(C497="IOPES",IOPES!$A$2/100,IF(C497="COMP",COMP!$C$2/100,"Preencher BDI!")))))</f>
        <v>0</v>
      </c>
      <c r="L497" s="247">
        <f t="shared" si="289"/>
        <v>542.78</v>
      </c>
      <c r="N497" s="249"/>
      <c r="O497" s="249"/>
      <c r="P497" s="250"/>
      <c r="Q497" s="247"/>
    </row>
    <row r="498" spans="1:17" s="219" customFormat="1" x14ac:dyDescent="0.2">
      <c r="A498" s="241"/>
      <c r="B498" s="177"/>
      <c r="C498" s="331"/>
      <c r="D498" s="266"/>
      <c r="E498" s="177"/>
      <c r="F498" s="242"/>
      <c r="G498" s="243"/>
      <c r="H498" s="243"/>
      <c r="I498" s="211"/>
      <c r="J498" s="245" t="str">
        <f>IF(B498="","",IF(C498="DER-ES",IF(OR(B498&lt;60000,B498&gt;60025),VLOOKUP(B498,DER!$A$1:$E$10998,4,FALSE),VLOOKUP(B498,DER!$A$1:$H$9998,6,FALSE)*N498+VLOOKUP(B498,DER!$A$1:$H$9998,7,FALSE)*O498)+VLOOKUP(B498,DER!$A$1:$H$9998,8,FALSE),IF(C498="SINAPI",VLOOKUP(B498,SINAPI!$A$1:$E$10979,4,FALSE),IF(C498="IOPES",VLOOKUP(B498,IOPES!$A$1:$D$10903,4,FALSE),IF(C498="COMP",VLOOKUP(B498,COMP!$A$1:$D$10893,4,FALSE))))))</f>
        <v/>
      </c>
      <c r="K498" s="246" t="str">
        <f>IF(B498="","",IF(C498="DER-ES",IF(OR(B498&lt;60000,B498&gt;60025),DER!$D$2/100,0),IF(C498="SINAPI",SINAPI!$C$2/100,IF(C498="IOPES",IOPES!$A$2/100,IF(C498="COMP",COMP!$C$2/100,"Preencher BDI!")))))</f>
        <v/>
      </c>
      <c r="L498" s="247" t="str">
        <f t="shared" si="289"/>
        <v/>
      </c>
      <c r="M498" s="248"/>
      <c r="N498" s="249"/>
      <c r="O498" s="249"/>
      <c r="P498" s="250"/>
      <c r="Q498" s="247"/>
    </row>
    <row r="499" spans="1:17" s="219" customFormat="1" x14ac:dyDescent="0.2">
      <c r="A499" s="385" t="s">
        <v>18033</v>
      </c>
      <c r="B499" s="385"/>
      <c r="C499" s="386"/>
      <c r="D499" s="387" t="s">
        <v>17975</v>
      </c>
      <c r="E499" s="386"/>
      <c r="F499" s="388"/>
      <c r="G499" s="389"/>
      <c r="H499" s="390"/>
      <c r="I499" s="267"/>
      <c r="J499" s="245" t="str">
        <f>IF(B499="","",IF(C499="DER-ES",IF(OR(B499&lt;60000,B499&gt;60025),VLOOKUP(B499,DER!$A$1:$E$10998,4,FALSE),VLOOKUP(B499,DER!$A$1:$H$9998,6,FALSE)*N499+VLOOKUP(B499,DER!$A$1:$H$9998,7,FALSE)*O499)+VLOOKUP(B499,DER!$A$1:$H$9998,8,FALSE),IF(C499="SINAPI",VLOOKUP(B499,SINAPI!$A$1:$E$10979,4,FALSE),IF(C499="IOPES",VLOOKUP(B499,IOPES!$A$1:$D$10903,4,FALSE),IF(C499="COMP",VLOOKUP(B499,COMP!$A$1:$D$10893,4,FALSE))))))</f>
        <v/>
      </c>
      <c r="K499" s="246" t="str">
        <f>IF(B499="","",IF(C499="DER-ES",IF(OR(B499&lt;60000,B499&gt;60025),DER!$D$2/100,0),IF(C499="SINAPI",SINAPI!$C$2/100,IF(C499="IOPES",IOPES!$A$2/100,IF(C499="COMP",COMP!$C$2/100,"Preencher BDI!")))))</f>
        <v/>
      </c>
      <c r="L499" s="247" t="str">
        <f t="shared" si="289"/>
        <v/>
      </c>
      <c r="M499" s="258"/>
      <c r="N499" s="249"/>
      <c r="O499" s="249"/>
      <c r="P499" s="250"/>
      <c r="Q499" s="247"/>
    </row>
    <row r="500" spans="1:17" s="219" customFormat="1" ht="51" x14ac:dyDescent="0.2">
      <c r="A500" s="241" t="s">
        <v>18034</v>
      </c>
      <c r="B500" s="251">
        <v>87529</v>
      </c>
      <c r="C500" s="331" t="s">
        <v>2886</v>
      </c>
      <c r="D500" s="216" t="str">
        <f>IF(B500="","",IF(C500="DER-ES",IF(OR(B500&lt;60000,B500&gt;60025),VLOOKUP(B500,DER!$A$1:$E$10998,2,FALSE),VLOOKUP(B500,DER!$A$1:$E$10998,2,FALSE)&amp;" (DMT="&amp;VLOOKUP(B500,DER!$A$1:$E$10998,4,FALSE)&amp;") (XP="&amp;ROUND((N500),2)&amp;"km; XR="&amp;ROUND((O500),2)&amp;"km)"),IF(C500="SINAPI",VLOOKUP(B500,SINAPI!$A$3:$D$10979,2,FALSE),IF(C500="IOPES",VLOOKUP(B500,IOPES!$A$3:$D$10903,2,FALSE),IF(C500="COMP",VLOOKUP(B500,COMP!$A$3:$D$10893,2,FALSE),"")))))</f>
        <v>MASSA ÚNICA, PARA RECEBIMENTO DE PINTURA, EM ARGAMASSA TRAÇO 1:2:8, PREPARO MECÂNICO COM BETONEIRA 400L, APLICADA MANUALMENTE EM FACES INTERNAS DE PAREDES, ESPESSURA DE 20MM, COM EXECUÇÃO DE TALISCAS. AF_06/2014</v>
      </c>
      <c r="E500" s="177" t="str">
        <f>IF(B500="","",IF(C500="DER-ES",VLOOKUP(B500,DER!$A$1:$E$10998,3,FALSE),IF(C500="SINAPI",VLOOKUP(B500,SINAPI!$A$1:$D$10979,3,FALSE),IF(C500="IOPES",VLOOKUP(B500,IOPES!$A$1:$D$10903,3,FALSE),IF(C500="COMP",VLOOKUP(B500,COMP!$A$1:$D$10893,3,FALSE))))))</f>
        <v>M2</v>
      </c>
      <c r="F500" s="242">
        <f>VLOOKUP(A500,'Memorial de Cálculo'!$A$9:$Q$11385,17,FALSE)</f>
        <v>68.790000000000006</v>
      </c>
      <c r="G500" s="243">
        <f t="shared" ref="G500" si="290">ROUND(L500*(1+F$5),2)</f>
        <v>30.06</v>
      </c>
      <c r="H500" s="243">
        <f t="shared" ref="H500" si="291">+TRUNC(F500*G500,2)</f>
        <v>2067.8200000000002</v>
      </c>
      <c r="I500" s="244"/>
      <c r="J500" s="245">
        <f>IF(B500="","",IF(C500="DER-ES",IF(OR(B500&lt;60000,B500&gt;60025),VLOOKUP(B500,DER!$A$1:$E$10998,4,FALSE),VLOOKUP(B500,DER!$A$1:$H$9998,6,FALSE)*N500+VLOOKUP(B500,DER!$A$1:$H$9998,7,FALSE)*O500)+VLOOKUP(B500,DER!$A$1:$H$9998,8,FALSE),IF(C500="SINAPI",VLOOKUP(B500,SINAPI!$A$1:$E$10979,4,FALSE),IF(C500="IOPES",VLOOKUP(B500,IOPES!$A$1:$D$10903,4,FALSE),IF(C500="COMP",VLOOKUP(B500,COMP!$A$1:$D$10893,4,FALSE))))))</f>
        <v>23.65</v>
      </c>
      <c r="K500" s="246">
        <f>IF(B500="","",IF(C500="DER-ES",IF(OR(B500&lt;60000,B500&gt;60025),DER!$D$2/100,0),IF(C500="SINAPI",SINAPI!$C$2/100,IF(C500="IOPES",IOPES!$A$2/100,IF(C500="COMP",COMP!$C$2/100,"Preencher BDI!")))))</f>
        <v>0</v>
      </c>
      <c r="L500" s="247">
        <f t="shared" ref="L500:L502" si="292">IF(J500="","",(J500/(1+K500)))</f>
        <v>23.65</v>
      </c>
      <c r="N500" s="249"/>
      <c r="O500" s="249"/>
      <c r="P500" s="250"/>
      <c r="Q500" s="247"/>
    </row>
    <row r="501" spans="1:17" s="219" customFormat="1" x14ac:dyDescent="0.2">
      <c r="A501" s="241"/>
      <c r="B501" s="177"/>
      <c r="C501" s="331"/>
      <c r="D501" s="266"/>
      <c r="E501" s="177"/>
      <c r="F501" s="242"/>
      <c r="G501" s="243"/>
      <c r="H501" s="243"/>
      <c r="I501" s="211"/>
      <c r="J501" s="245" t="str">
        <f>IF(B501="","",IF(C501="DER-ES",IF(OR(B501&lt;60000,B501&gt;60025),VLOOKUP(B501,DER!$A$1:$E$10998,4,FALSE),VLOOKUP(B501,DER!$A$1:$H$9998,6,FALSE)*N501+VLOOKUP(B501,DER!$A$1:$H$9998,7,FALSE)*O501)+VLOOKUP(B501,DER!$A$1:$H$9998,8,FALSE),IF(C501="SINAPI",VLOOKUP(B501,SINAPI!$A$1:$E$10979,4,FALSE),IF(C501="IOPES",VLOOKUP(B501,IOPES!$A$1:$D$10903,4,FALSE),IF(C501="COMP",VLOOKUP(B501,COMP!$A$1:$D$10893,4,FALSE))))))</f>
        <v/>
      </c>
      <c r="K501" s="246" t="str">
        <f>IF(B501="","",IF(C501="DER-ES",IF(OR(B501&lt;60000,B501&gt;60025),DER!$D$2/100,0),IF(C501="SINAPI",SINAPI!$C$2/100,IF(C501="IOPES",IOPES!$A$2/100,IF(C501="COMP",COMP!$C$2/100,"Preencher BDI!")))))</f>
        <v/>
      </c>
      <c r="L501" s="247" t="str">
        <f t="shared" si="292"/>
        <v/>
      </c>
      <c r="M501" s="248"/>
      <c r="N501" s="249"/>
      <c r="O501" s="249"/>
      <c r="P501" s="250"/>
      <c r="Q501" s="247"/>
    </row>
    <row r="502" spans="1:17" s="219" customFormat="1" x14ac:dyDescent="0.2">
      <c r="A502" s="385" t="s">
        <v>18035</v>
      </c>
      <c r="B502" s="385"/>
      <c r="C502" s="386"/>
      <c r="D502" s="387" t="s">
        <v>2762</v>
      </c>
      <c r="E502" s="386"/>
      <c r="F502" s="388"/>
      <c r="G502" s="389"/>
      <c r="H502" s="390"/>
      <c r="I502" s="267"/>
      <c r="J502" s="245" t="str">
        <f>IF(B502="","",IF(C502="DER-ES",IF(OR(B502&lt;60000,B502&gt;60025),VLOOKUP(B502,DER!$A$1:$E$10998,4,FALSE),VLOOKUP(B502,DER!$A$1:$H$9998,6,FALSE)*N502+VLOOKUP(B502,DER!$A$1:$H$9998,7,FALSE)*O502)+VLOOKUP(B502,DER!$A$1:$H$9998,8,FALSE),IF(C502="SINAPI",VLOOKUP(B502,SINAPI!$A$1:$E$10979,4,FALSE),IF(C502="IOPES",VLOOKUP(B502,IOPES!$A$1:$D$10903,4,FALSE),IF(C502="COMP",VLOOKUP(B502,COMP!$A$1:$D$10893,4,FALSE))))))</f>
        <v/>
      </c>
      <c r="K502" s="246" t="str">
        <f>IF(B502="","",IF(C502="DER-ES",IF(OR(B502&lt;60000,B502&gt;60025),DER!$D$2/100,0),IF(C502="SINAPI",SINAPI!$C$2/100,IF(C502="IOPES",IOPES!$A$2/100,IF(C502="COMP",COMP!$C$2/100,"Preencher BDI!")))))</f>
        <v/>
      </c>
      <c r="L502" s="247" t="str">
        <f t="shared" si="292"/>
        <v/>
      </c>
      <c r="M502" s="258"/>
      <c r="N502" s="249"/>
      <c r="O502" s="249"/>
      <c r="P502" s="250"/>
      <c r="Q502" s="247"/>
    </row>
    <row r="503" spans="1:17" s="219" customFormat="1" ht="25.5" x14ac:dyDescent="0.2">
      <c r="A503" s="241" t="s">
        <v>18036</v>
      </c>
      <c r="B503" s="251">
        <v>88489</v>
      </c>
      <c r="C503" s="331" t="s">
        <v>2886</v>
      </c>
      <c r="D503" s="216" t="str">
        <f>IF(B503="","",IF(C503="DER-ES",IF(OR(B503&lt;60000,B503&gt;60025),VLOOKUP(B503,DER!$A$1:$E$10998,2,FALSE),VLOOKUP(B503,DER!$A$1:$E$10998,2,FALSE)&amp;" (DMT="&amp;VLOOKUP(B503,DER!$A$1:$E$10998,4,FALSE)&amp;") (XP="&amp;ROUND((N503),2)&amp;"km; XR="&amp;ROUND((O503),2)&amp;"km)"),IF(C503="SINAPI",VLOOKUP(B503,SINAPI!$A$3:$D$10979,2,FALSE),IF(C503="IOPES",VLOOKUP(B503,IOPES!$A$3:$D$10903,2,FALSE),IF(C503="COMP",VLOOKUP(B503,COMP!$A$3:$D$10893,2,FALSE),"")))))</f>
        <v>APLICAÇÃO MANUAL DE PINTURA COM TINTA LÁTEX ACRÍLICA EM PAREDES, DUAS DEMÃOS. AF_06/2014</v>
      </c>
      <c r="E503" s="177" t="str">
        <f>IF(B503="","",IF(C503="DER-ES",VLOOKUP(B503,DER!$A$1:$E$10998,3,FALSE),IF(C503="SINAPI",VLOOKUP(B503,SINAPI!$A$1:$D$10979,3,FALSE),IF(C503="IOPES",VLOOKUP(B503,IOPES!$A$1:$D$10903,3,FALSE),IF(C503="COMP",VLOOKUP(B503,COMP!$A$1:$D$10893,3,FALSE))))))</f>
        <v>M2</v>
      </c>
      <c r="F503" s="242">
        <f>VLOOKUP(A503,'Memorial de Cálculo'!$A$9:$Q$11385,17,FALSE)</f>
        <v>68.790000000000006</v>
      </c>
      <c r="G503" s="243">
        <f t="shared" ref="G503" si="293">ROUND(L503*(1+F$5),2)</f>
        <v>12.92</v>
      </c>
      <c r="H503" s="243">
        <f t="shared" ref="H503" si="294">+TRUNC(F503*G503,2)</f>
        <v>888.76</v>
      </c>
      <c r="I503" s="244"/>
      <c r="J503" s="245">
        <f>IF(B503="","",IF(C503="DER-ES",IF(OR(B503&lt;60000,B503&gt;60025),VLOOKUP(B503,DER!$A$1:$E$10998,4,FALSE),VLOOKUP(B503,DER!$A$1:$H$9998,6,FALSE)*N503+VLOOKUP(B503,DER!$A$1:$H$9998,7,FALSE)*O503)+VLOOKUP(B503,DER!$A$1:$H$9998,8,FALSE),IF(C503="SINAPI",VLOOKUP(B503,SINAPI!$A$1:$E$10979,4,FALSE),IF(C503="IOPES",VLOOKUP(B503,IOPES!$A$1:$D$10903,4,FALSE),IF(C503="COMP",VLOOKUP(B503,COMP!$A$1:$D$10893,4,FALSE))))))</f>
        <v>10.16</v>
      </c>
      <c r="K503" s="246">
        <f>IF(B503="","",IF(C503="DER-ES",IF(OR(B503&lt;60000,B503&gt;60025),DER!$D$2/100,0),IF(C503="SINAPI",SINAPI!$C$2/100,IF(C503="IOPES",IOPES!$A$2/100,IF(C503="COMP",COMP!$C$2/100,"Preencher BDI!")))))</f>
        <v>0</v>
      </c>
      <c r="L503" s="247">
        <f t="shared" ref="L503:L505" si="295">IF(J503="","",(J503/(1+K503)))</f>
        <v>10.16</v>
      </c>
      <c r="N503" s="249"/>
      <c r="O503" s="249"/>
      <c r="P503" s="250"/>
      <c r="Q503" s="247"/>
    </row>
    <row r="504" spans="1:17" s="219" customFormat="1" x14ac:dyDescent="0.2">
      <c r="A504" s="241"/>
      <c r="B504" s="177"/>
      <c r="C504" s="331"/>
      <c r="D504" s="266"/>
      <c r="E504" s="177"/>
      <c r="F504" s="242"/>
      <c r="G504" s="243"/>
      <c r="H504" s="243"/>
      <c r="I504" s="211"/>
      <c r="J504" s="245" t="str">
        <f>IF(B504="","",IF(C504="DER-ES",IF(OR(B504&lt;60000,B504&gt;60025),VLOOKUP(B504,DER!$A$1:$E$10998,4,FALSE),VLOOKUP(B504,DER!$A$1:$H$9998,6,FALSE)*N504+VLOOKUP(B504,DER!$A$1:$H$9998,7,FALSE)*O504)+VLOOKUP(B504,DER!$A$1:$H$9998,8,FALSE),IF(C504="SINAPI",VLOOKUP(B504,SINAPI!$A$1:$E$10979,4,FALSE),IF(C504="IOPES",VLOOKUP(B504,IOPES!$A$1:$D$10903,4,FALSE),IF(C504="COMP",VLOOKUP(B504,COMP!$A$1:$D$10893,4,FALSE))))))</f>
        <v/>
      </c>
      <c r="K504" s="246" t="str">
        <f>IF(B504="","",IF(C504="DER-ES",IF(OR(B504&lt;60000,B504&gt;60025),DER!$D$2/100,0),IF(C504="SINAPI",SINAPI!$C$2/100,IF(C504="IOPES",IOPES!$A$2/100,IF(C504="COMP",COMP!$C$2/100,"Preencher BDI!")))))</f>
        <v/>
      </c>
      <c r="L504" s="247" t="str">
        <f t="shared" si="295"/>
        <v/>
      </c>
      <c r="M504" s="248"/>
      <c r="N504" s="249"/>
      <c r="O504" s="249"/>
      <c r="P504" s="250"/>
      <c r="Q504" s="247"/>
    </row>
    <row r="505" spans="1:17" s="219" customFormat="1" x14ac:dyDescent="0.2">
      <c r="A505" s="385" t="s">
        <v>18037</v>
      </c>
      <c r="B505" s="385"/>
      <c r="C505" s="386"/>
      <c r="D505" s="387" t="s">
        <v>17976</v>
      </c>
      <c r="E505" s="386"/>
      <c r="F505" s="388"/>
      <c r="G505" s="389"/>
      <c r="H505" s="390"/>
      <c r="I505" s="267"/>
      <c r="J505" s="245" t="str">
        <f>IF(B505="","",IF(C505="DER-ES",IF(OR(B505&lt;60000,B505&gt;60025),VLOOKUP(B505,DER!$A$1:$E$10998,4,FALSE),VLOOKUP(B505,DER!$A$1:$H$9998,6,FALSE)*N505+VLOOKUP(B505,DER!$A$1:$H$9998,7,FALSE)*O505)+VLOOKUP(B505,DER!$A$1:$H$9998,8,FALSE),IF(C505="SINAPI",VLOOKUP(B505,SINAPI!$A$1:$E$10979,4,FALSE),IF(C505="IOPES",VLOOKUP(B505,IOPES!$A$1:$D$10903,4,FALSE),IF(C505="COMP",VLOOKUP(B505,COMP!$A$1:$D$10893,4,FALSE))))))</f>
        <v/>
      </c>
      <c r="K505" s="246" t="str">
        <f>IF(B505="","",IF(C505="DER-ES",IF(OR(B505&lt;60000,B505&gt;60025),DER!$D$2/100,0),IF(C505="SINAPI",SINAPI!$C$2/100,IF(C505="IOPES",IOPES!$A$2/100,IF(C505="COMP",COMP!$C$2/100,"Preencher BDI!")))))</f>
        <v/>
      </c>
      <c r="L505" s="247" t="str">
        <f t="shared" si="295"/>
        <v/>
      </c>
      <c r="M505" s="258"/>
      <c r="N505" s="249"/>
      <c r="O505" s="249"/>
      <c r="P505" s="250"/>
      <c r="Q505" s="247"/>
    </row>
    <row r="506" spans="1:17" s="219" customFormat="1" ht="25.5" x14ac:dyDescent="0.2">
      <c r="A506" s="241" t="s">
        <v>18038</v>
      </c>
      <c r="B506" s="177">
        <v>210301</v>
      </c>
      <c r="C506" s="331" t="s">
        <v>3200</v>
      </c>
      <c r="D506" s="216" t="str">
        <f>IF(B506="","",IF(C506="DER-ES",IF(OR(B506&lt;60000,B506&gt;60025),VLOOKUP(B506,DER!$A$1:$E$10998,2,FALSE),VLOOKUP(B506,DER!$A$1:$E$10998,2,FALSE)&amp;" (DMT="&amp;VLOOKUP(B506,DER!$A$1:$E$10998,4,FALSE)&amp;") (XP="&amp;ROUND((N506),2)&amp;"km; XR="&amp;ROUND((O506),2)&amp;"km)"),IF(C506="SINAPI",VLOOKUP(B506,SINAPI!$A$3:$D$10979,2,FALSE),IF(C506="IOPES",VLOOKUP(B506,IOPES!$A$3:$D$10903,2,FALSE),IF(C506="COMP",VLOOKUP(B506,COMP!$A$3:$D$10893,2,FALSE),"")))))</f>
        <v>Guarda corpo de tubo de ferro galvanizado, diâm. 3" e 2", h=0.8 m inclusive pintura a óleo ou esmalte</v>
      </c>
      <c r="E506" s="177" t="str">
        <f>IF(B506="","",IF(C506="DER-ES",VLOOKUP(B506,DER!$A$1:$E$10998,3,FALSE),IF(C506="SINAPI",VLOOKUP(B506,SINAPI!$A$1:$D$10979,3,FALSE),IF(C506="IOPES",VLOOKUP(B506,IOPES!$A$1:$D$10903,3,FALSE),IF(C506="COMP",VLOOKUP(B506,COMP!$A$1:$D$10893,3,FALSE))))))</f>
        <v>m</v>
      </c>
      <c r="F506" s="242">
        <f>VLOOKUP(A506,'Memorial de Cálculo'!$A$9:$Q$11385,17,FALSE)</f>
        <v>24.2</v>
      </c>
      <c r="G506" s="243">
        <f t="shared" ref="G506:G507" si="296">ROUND(L506*(1+F$5),2)</f>
        <v>235.43</v>
      </c>
      <c r="H506" s="243">
        <f t="shared" ref="H506:H507" si="297">+TRUNC(F506*G506,2)</f>
        <v>5697.4</v>
      </c>
      <c r="I506" s="211"/>
      <c r="J506" s="245">
        <f>IF(B506="","",IF(C506="DER-ES",IF(OR(B506&lt;60000,B506&gt;60025),VLOOKUP(B506,DER!$A$1:$E$10998,4,FALSE),VLOOKUP(B506,DER!$A$1:$H$9998,6,FALSE)*N506+VLOOKUP(B506,DER!$A$1:$H$9998,7,FALSE)*O506)+VLOOKUP(B506,DER!$A$1:$H$9998,8,FALSE),IF(C506="SINAPI",VLOOKUP(B506,SINAPI!$A$1:$E$10979,4,FALSE),IF(C506="IOPES",VLOOKUP(B506,IOPES!$A$1:$D$10903,4,FALSE),IF(C506="COMP",VLOOKUP(B506,COMP!$A$1:$D$10893,4,FALSE))))))</f>
        <v>242.43</v>
      </c>
      <c r="K506" s="246">
        <f>IF(B506="","",IF(C506="DER-ES",IF(OR(B506&lt;60000,B506&gt;60025),DER!$D$2/100,0),IF(C506="SINAPI",SINAPI!$C$2/100,IF(C506="IOPES",IOPES!$A$2/100,IF(C506="COMP",COMP!$C$2/100,"Preencher BDI!")))))</f>
        <v>0.309</v>
      </c>
      <c r="L506" s="247">
        <f t="shared" ref="L506:L507" si="298">IF(J506="","",(J506/(1+K506)))</f>
        <v>185.20244461420933</v>
      </c>
      <c r="N506" s="249"/>
      <c r="O506" s="249"/>
      <c r="P506" s="250"/>
      <c r="Q506" s="247"/>
    </row>
    <row r="507" spans="1:17" s="219" customFormat="1" x14ac:dyDescent="0.2">
      <c r="A507" s="241" t="s">
        <v>18039</v>
      </c>
      <c r="B507" s="177">
        <v>210322</v>
      </c>
      <c r="C507" s="331" t="s">
        <v>3200</v>
      </c>
      <c r="D507" s="216" t="str">
        <f>IF(B507="","",IF(C507="DER-ES",IF(OR(B507&lt;60000,B507&gt;60025),VLOOKUP(B507,DER!$A$1:$E$10998,2,FALSE),VLOOKUP(B507,DER!$A$1:$E$10998,2,FALSE)&amp;" (DMT="&amp;VLOOKUP(B507,DER!$A$1:$E$10998,4,FALSE)&amp;") (XP="&amp;ROUND((N507),2)&amp;"km; XR="&amp;ROUND((O507),2)&amp;"km)"),IF(C507="SINAPI",VLOOKUP(B507,SINAPI!$A$3:$D$10979,2,FALSE),IF(C507="IOPES",VLOOKUP(B507,IOPES!$A$3:$D$10903,2,FALSE),IF(C507="COMP",VLOOKUP(B507,COMP!$A$3:$D$10893,2,FALSE),"")))))</f>
        <v>Corrimão em tubo de ferro galvanizado diam. 2" com chumbadores a cada 1.5m</v>
      </c>
      <c r="E507" s="177" t="str">
        <f>IF(B507="","",IF(C507="DER-ES",VLOOKUP(B507,DER!$A$1:$E$10998,3,FALSE),IF(C507="SINAPI",VLOOKUP(B507,SINAPI!$A$1:$D$10979,3,FALSE),IF(C507="IOPES",VLOOKUP(B507,IOPES!$A$1:$D$10903,3,FALSE),IF(C507="COMP",VLOOKUP(B507,COMP!$A$1:$D$10893,3,FALSE))))))</f>
        <v>m</v>
      </c>
      <c r="F507" s="242">
        <f>VLOOKUP(A507,'Memorial de Cálculo'!$A$9:$Q$11385,17,FALSE)</f>
        <v>6.2</v>
      </c>
      <c r="G507" s="243">
        <f t="shared" si="296"/>
        <v>89.94</v>
      </c>
      <c r="H507" s="243">
        <f t="shared" si="297"/>
        <v>557.62</v>
      </c>
      <c r="I507" s="211"/>
      <c r="J507" s="245">
        <f>IF(B507="","",IF(C507="DER-ES",IF(OR(B507&lt;60000,B507&gt;60025),VLOOKUP(B507,DER!$A$1:$E$10998,4,FALSE),VLOOKUP(B507,DER!$A$1:$H$9998,6,FALSE)*N507+VLOOKUP(B507,DER!$A$1:$H$9998,7,FALSE)*O507)+VLOOKUP(B507,DER!$A$1:$H$9998,8,FALSE),IF(C507="SINAPI",VLOOKUP(B507,SINAPI!$A$1:$E$10979,4,FALSE),IF(C507="IOPES",VLOOKUP(B507,IOPES!$A$1:$D$10903,4,FALSE),IF(C507="COMP",VLOOKUP(B507,COMP!$A$1:$D$10893,4,FALSE))))))</f>
        <v>92.61</v>
      </c>
      <c r="K507" s="246">
        <f>IF(B507="","",IF(C507="DER-ES",IF(OR(B507&lt;60000,B507&gt;60025),DER!$D$2/100,0),IF(C507="SINAPI",SINAPI!$C$2/100,IF(C507="IOPES",IOPES!$A$2/100,IF(C507="COMP",COMP!$C$2/100,"Preencher BDI!")))))</f>
        <v>0.309</v>
      </c>
      <c r="L507" s="247">
        <f t="shared" si="298"/>
        <v>70.748663101604279</v>
      </c>
      <c r="N507" s="249"/>
      <c r="O507" s="249"/>
      <c r="P507" s="250"/>
      <c r="Q507" s="247"/>
    </row>
    <row r="508" spans="1:17" s="219" customFormat="1" x14ac:dyDescent="0.2">
      <c r="A508" s="241" t="s">
        <v>18040</v>
      </c>
      <c r="B508" s="177" t="s">
        <v>17977</v>
      </c>
      <c r="C508" s="331" t="s">
        <v>2924</v>
      </c>
      <c r="D508" s="216" t="str">
        <f>IF(B508="","",IF(C508="DER-ES",IF(OR(B508&lt;60000,B508&gt;60025),VLOOKUP(B508,DER!$A$1:$E$10998,2,FALSE),VLOOKUP(B508,DER!$A$1:$E$10998,2,FALSE)&amp;" (DMT="&amp;VLOOKUP(B508,DER!$A$1:$E$10998,4,FALSE)&amp;") (XP="&amp;ROUND((N508),2)&amp;"km; XR="&amp;ROUND((O508),2)&amp;"km)"),IF(C508="SINAPI",VLOOKUP(B508,SINAPI!$A$3:$D$10979,2,FALSE),IF(C508="IOPES",VLOOKUP(B508,IOPES!$A$3:$D$10903,2,FALSE),IF(C508="COMP",VLOOKUP(B508,COMP!$A$3:$D$10893,2,FALSE),"")))))</f>
        <v>Proteção de quina com tubo de aço galvanizado 2", tudo incluído</v>
      </c>
      <c r="E508" s="177" t="str">
        <f>IF(B508="","",IF(C508="DER-ES",VLOOKUP(B508,DER!$A$1:$E$10998,3,FALSE),IF(C508="SINAPI",VLOOKUP(B508,SINAPI!$A$1:$D$10979,3,FALSE),IF(C508="IOPES",VLOOKUP(B508,IOPES!$A$1:$D$10903,3,FALSE),IF(C508="COMP",VLOOKUP(B508,COMP!$A$1:$D$10893,3,FALSE))))))</f>
        <v>m</v>
      </c>
      <c r="F508" s="242">
        <f>VLOOKUP(A508,'Memorial de Cálculo'!$A$9:$Q$11385,17,FALSE)</f>
        <v>21.6</v>
      </c>
      <c r="G508" s="243">
        <f t="shared" ref="G508:G509" si="299">ROUND(L508*(1+F$5),2)</f>
        <v>56.02</v>
      </c>
      <c r="H508" s="243">
        <f t="shared" ref="H508:H509" si="300">+TRUNC(F508*G508,2)</f>
        <v>1210.03</v>
      </c>
      <c r="I508" s="244"/>
      <c r="J508" s="245">
        <f>IF(B508="","",IF(C508="DER-ES",IF(OR(B508&lt;60000,B508&gt;60025),VLOOKUP(B508,DER!$A$1:$E$10998,4,FALSE),VLOOKUP(B508,DER!$A$1:$H$9998,6,FALSE)*N508+VLOOKUP(B508,DER!$A$1:$H$9998,7,FALSE)*O508)+VLOOKUP(B508,DER!$A$1:$H$9998,8,FALSE),IF(C508="SINAPI",VLOOKUP(B508,SINAPI!$A$1:$E$10979,4,FALSE),IF(C508="IOPES",VLOOKUP(B508,IOPES!$A$1:$D$10903,4,FALSE),IF(C508="COMP",VLOOKUP(B508,COMP!$A$1:$D$10893,4,FALSE))))))</f>
        <v>56.02</v>
      </c>
      <c r="K508" s="246">
        <f>IF(B508="","",IF(C508="DER-ES",IF(OR(B508&lt;60000,B508&gt;60025),DER!$D$2/100,0),IF(C508="SINAPI",SINAPI!$C$2/100,IF(C508="IOPES",IOPES!$A$2/100,IF(C508="COMP",COMP!$C$2/100,"Preencher BDI!")))))</f>
        <v>0.2712</v>
      </c>
      <c r="L508" s="247">
        <f t="shared" ref="L508:L510" si="301">IF(J508="","",(J508/(1+K508)))</f>
        <v>44.068596601636258</v>
      </c>
      <c r="N508" s="249"/>
      <c r="O508" s="249"/>
      <c r="P508" s="250"/>
      <c r="Q508" s="247"/>
    </row>
    <row r="509" spans="1:17" s="219" customFormat="1" x14ac:dyDescent="0.2">
      <c r="A509" s="241" t="s">
        <v>18041</v>
      </c>
      <c r="B509" s="177" t="s">
        <v>17978</v>
      </c>
      <c r="C509" s="331" t="s">
        <v>2924</v>
      </c>
      <c r="D509" s="216" t="str">
        <f>IF(B509="","",IF(C509="DER-ES",IF(OR(B509&lt;60000,B509&gt;60025),VLOOKUP(B509,DER!$A$1:$E$10998,2,FALSE),VLOOKUP(B509,DER!$A$1:$E$10998,2,FALSE)&amp;" (DMT="&amp;VLOOKUP(B509,DER!$A$1:$E$10998,4,FALSE)&amp;") (XP="&amp;ROUND((N509),2)&amp;"km; XR="&amp;ROUND((O509),2)&amp;"km)"),IF(C509="SINAPI",VLOOKUP(B509,SINAPI!$A$3:$D$10979,2,FALSE),IF(C509="IOPES",VLOOKUP(B509,IOPES!$A$3:$D$10903,2,FALSE),IF(C509="COMP",VLOOKUP(B509,COMP!$A$3:$D$10893,2,FALSE),"")))))</f>
        <v>Proteção de quina com chapa de ferro, tudo incluído</v>
      </c>
      <c r="E509" s="177" t="str">
        <f>IF(B509="","",IF(C509="DER-ES",VLOOKUP(B509,DER!$A$1:$E$10998,3,FALSE),IF(C509="SINAPI",VLOOKUP(B509,SINAPI!$A$1:$D$10979,3,FALSE),IF(C509="IOPES",VLOOKUP(B509,IOPES!$A$1:$D$10903,3,FALSE),IF(C509="COMP",VLOOKUP(B509,COMP!$A$1:$D$10893,3,FALSE))))))</f>
        <v>und</v>
      </c>
      <c r="F509" s="242">
        <f>VLOOKUP(A509,'Memorial de Cálculo'!$A$9:$Q$11385,17,FALSE)</f>
        <v>24</v>
      </c>
      <c r="G509" s="243">
        <f t="shared" si="299"/>
        <v>24.41</v>
      </c>
      <c r="H509" s="243">
        <f t="shared" si="300"/>
        <v>585.84</v>
      </c>
      <c r="I509" s="244"/>
      <c r="J509" s="245">
        <f>IF(B509="","",IF(C509="DER-ES",IF(OR(B509&lt;60000,B509&gt;60025),VLOOKUP(B509,DER!$A$1:$E$10998,4,FALSE),VLOOKUP(B509,DER!$A$1:$H$9998,6,FALSE)*N509+VLOOKUP(B509,DER!$A$1:$H$9998,7,FALSE)*O509)+VLOOKUP(B509,DER!$A$1:$H$9998,8,FALSE),IF(C509="SINAPI",VLOOKUP(B509,SINAPI!$A$1:$E$10979,4,FALSE),IF(C509="IOPES",VLOOKUP(B509,IOPES!$A$1:$D$10903,4,FALSE),IF(C509="COMP",VLOOKUP(B509,COMP!$A$1:$D$10893,4,FALSE))))))</f>
        <v>24.41</v>
      </c>
      <c r="K509" s="246">
        <f>IF(B509="","",IF(C509="DER-ES",IF(OR(B509&lt;60000,B509&gt;60025),DER!$D$2/100,0),IF(C509="SINAPI",SINAPI!$C$2/100,IF(C509="IOPES",IOPES!$A$2/100,IF(C509="COMP",COMP!$C$2/100,"Preencher BDI!")))))</f>
        <v>0.2712</v>
      </c>
      <c r="L509" s="247">
        <f t="shared" si="301"/>
        <v>19.20232850849591</v>
      </c>
      <c r="N509" s="249"/>
      <c r="O509" s="249"/>
      <c r="P509" s="250"/>
      <c r="Q509" s="247"/>
    </row>
    <row r="510" spans="1:17" s="219" customFormat="1" x14ac:dyDescent="0.2">
      <c r="A510" s="330"/>
      <c r="B510" s="259"/>
      <c r="C510" s="260"/>
      <c r="D510" s="261" t="str">
        <f>"SUB-TOTAL - "&amp;LEFT(A509,5)</f>
        <v>SUB-TOTAL - 06.06</v>
      </c>
      <c r="E510" s="177" t="str">
        <f>IF(B510="","",IF(C510="DER-ES",VLOOKUP(B510,DER!$A$1:$E$4998,3,FALSE),IF(C510="CESAN",VLOOKUP(B510,CESAN!$A$1:$E$5000,3,FALSE),IF(C510="IOPES",VLOOKUP(B510,IOPES!$A$1:$D$4903,3,FALSE),IF(C510="COMP",VLOOKUP(B510,COMP!$A$1:$D$4927,3,FALSE))))))</f>
        <v/>
      </c>
      <c r="F510" s="262"/>
      <c r="G510" s="243"/>
      <c r="H510" s="263">
        <f>SUM(H474:H509)</f>
        <v>127743.86999999997</v>
      </c>
      <c r="I510" s="211"/>
      <c r="J510" s="245" t="str">
        <f>IF(B510="","",IF(C510="DER-ES",IF(OR(B510&lt;60000,B510&gt;60025),VLOOKUP(B510,DER!$A$1:$E$10998,4,FALSE),VLOOKUP(B510,DER!$A$1:$H$9998,6,FALSE)*N510+VLOOKUP(B510,DER!$A$1:$H$9998,7,FALSE)*O510)+VLOOKUP(B510,DER!$A$1:$H$9998,8,FALSE),IF(C510="SINAPI",VLOOKUP(B510,SINAPI!$A$1:$E$10979,4,FALSE),IF(C510="IOPES",VLOOKUP(B510,IOPES!$A$1:$D$10903,4,FALSE),IF(C510="COMP",VLOOKUP(B510,COMP!$A$1:$D$10893,4,FALSE))))))</f>
        <v/>
      </c>
      <c r="K510" s="246" t="str">
        <f>IF(B510="","",IF(C510="DER-ES",IF(OR(B510&lt;60000,B510&gt;60025),DER!$D$2/100,0),IF(C510="SINAPI",SINAPI!$C$2/100,IF(C510="IOPES",IOPES!$A$2/100,IF(C510="COMP",COMP!$C$2/100,"Preencher BDI!")))))</f>
        <v/>
      </c>
      <c r="L510" s="247" t="str">
        <f t="shared" si="301"/>
        <v/>
      </c>
      <c r="N510" s="249"/>
      <c r="O510" s="249"/>
      <c r="P510" s="250"/>
      <c r="Q510" s="247"/>
    </row>
    <row r="511" spans="1:17" s="219" customFormat="1" x14ac:dyDescent="0.2">
      <c r="A511" s="240"/>
      <c r="B511" s="264"/>
      <c r="C511" s="265"/>
      <c r="D511" s="266"/>
      <c r="E511" s="177"/>
      <c r="F511" s="242"/>
      <c r="G511" s="243"/>
      <c r="H511" s="243"/>
      <c r="I511" s="267"/>
      <c r="J511" s="245" t="str">
        <f>IF(B511="","",IF(C511="DER-ES",IF(OR(B511&lt;60000,B511&gt;60025),VLOOKUP(B511,DER!$A$1:$E$10998,4,FALSE),VLOOKUP(B511,DER!$A$1:$H$9998,6,FALSE)*N511+VLOOKUP(B511,DER!$A$1:$H$9998,7,FALSE)*O511)+VLOOKUP(B511,DER!$A$1:$H$9998,8,FALSE),IF(C511="SINAPI",VLOOKUP(B511,SINAPI!$A$1:$E$10979,4,FALSE),IF(C511="IOPES",VLOOKUP(B511,IOPES!$A$1:$D$10903,4,FALSE),IF(C511="COMP",VLOOKUP(B511,COMP!$A$1:$D$10893,4,FALSE))))))</f>
        <v/>
      </c>
      <c r="K511" s="246" t="str">
        <f>IF(B511="","",IF(C511="DER-ES",IF(OR(B511&lt;60000,B511&gt;60025),DER!$D$2/100,0),IF(C511="SINAPI",SINAPI!$C$2/100,IF(C511="IOPES",IOPES!$A$2/100,IF(C511="COMP",COMP!$C$2/100,"Preencher BDI!")))))</f>
        <v/>
      </c>
      <c r="L511" s="247" t="str">
        <f>IF(J511="","",(J511/(1+K511)))</f>
        <v/>
      </c>
      <c r="M511" s="248"/>
      <c r="N511" s="249"/>
      <c r="O511" s="249"/>
      <c r="P511" s="250"/>
      <c r="Q511" s="247"/>
    </row>
    <row r="512" spans="1:17" s="219" customFormat="1" x14ac:dyDescent="0.2">
      <c r="A512" s="287" t="s">
        <v>3664</v>
      </c>
      <c r="B512" s="287"/>
      <c r="C512" s="288"/>
      <c r="D512" s="289" t="s">
        <v>17934</v>
      </c>
      <c r="E512" s="288"/>
      <c r="F512" s="290"/>
      <c r="G512" s="291"/>
      <c r="H512" s="291"/>
      <c r="I512" s="267"/>
      <c r="J512" s="245" t="str">
        <f>IF(B512="","",IF(C512="DER-ES",IF(OR(B512&lt;60000,B512&gt;60025),VLOOKUP(B512,DER!$A$1:$E$10998,4,FALSE),VLOOKUP(B512,DER!$A$1:$H$9998,6,FALSE)*N512+VLOOKUP(B512,DER!$A$1:$H$9998,7,FALSE)*O512)+VLOOKUP(B512,DER!$A$1:$H$9998,8,FALSE),IF(C512="SINAPI",VLOOKUP(B512,SINAPI!$A$1:$E$10979,4,FALSE),IF(C512="IOPES",VLOOKUP(B512,IOPES!$A$1:$D$10903,4,FALSE),IF(C512="COMP",VLOOKUP(B512,COMP!$A$1:$D$10893,4,FALSE))))))</f>
        <v/>
      </c>
      <c r="K512" s="246" t="str">
        <f>IF(B512="","",IF(C512="DER-ES",IF(OR(B512&lt;60000,B512&gt;60025),DER!$D$2/100,0),IF(C512="SINAPI",SINAPI!$C$2/100,IF(C512="IOPES",IOPES!$A$2/100,IF(C512="COMP",COMP!$C$2/100,"Preencher BDI!")))))</f>
        <v/>
      </c>
      <c r="L512" s="247" t="str">
        <f t="shared" ref="L512:L515" si="302">IF(J512="","",(J512/(1+K512)))</f>
        <v/>
      </c>
      <c r="M512" s="258"/>
      <c r="N512" s="249"/>
      <c r="O512" s="249"/>
      <c r="P512" s="250"/>
      <c r="Q512" s="247"/>
    </row>
    <row r="513" spans="1:17" s="219" customFormat="1" x14ac:dyDescent="0.2">
      <c r="A513" s="240" t="s">
        <v>3867</v>
      </c>
      <c r="B513" s="251">
        <v>84863</v>
      </c>
      <c r="C513" s="177" t="s">
        <v>2886</v>
      </c>
      <c r="D513" s="216" t="str">
        <f>IF(B513="","",IF(C513="DER-ES",IF(OR(B513&lt;60000,B513&gt;60025),VLOOKUP(B513,DER!$A$1:$E$10998,2,FALSE),VLOOKUP(B513,DER!$A$1:$E$10998,2,FALSE)&amp;" (DMT="&amp;VLOOKUP(B513,DER!$A$1:$E$10998,4,FALSE)&amp;") (XP="&amp;ROUND((N513),2)&amp;"km; XR="&amp;ROUND((O513),2)&amp;"km)"),IF(C513="SINAPI",VLOOKUP(B513,SINAPI!$A$3:$D$10979,2,FALSE),IF(C513="IOPES",VLOOKUP(B513,IOPES!$A$3:$D$10903,2,FALSE),IF(C513="COMP",VLOOKUP(B513,COMP!$A$3:$D$10893,2,FALSE),"")))))</f>
        <v>GUARDA-CORPO COM CORRIMAO EM TUBO DE ACO GALVANIZADO 3/4"</v>
      </c>
      <c r="E513" s="177" t="str">
        <f>IF(B513="","",IF(C513="DER-ES",VLOOKUP(B513,DER!$A$1:$E$10998,3,FALSE),IF(C513="SINAPI",VLOOKUP(B513,SINAPI!$A$1:$D$10979,3,FALSE),IF(C513="IOPES",VLOOKUP(B513,IOPES!$A$1:$D$10903,3,FALSE),IF(C513="COMP",VLOOKUP(B513,COMP!$A$1:$D$10893,3,FALSE))))))</f>
        <v>M</v>
      </c>
      <c r="F513" s="242">
        <f>VLOOKUP(A513,'Memorial de Cálculo'!$A$9:$Q$11385,17,FALSE)</f>
        <v>55.36</v>
      </c>
      <c r="G513" s="243">
        <f t="shared" ref="G513:G514" si="303">ROUND(L513*(1+F$5),2)</f>
        <v>131.94</v>
      </c>
      <c r="H513" s="243">
        <f t="shared" ref="H513:H514" si="304">+TRUNC(F513*G513,2)</f>
        <v>7304.19</v>
      </c>
      <c r="I513" s="244"/>
      <c r="J513" s="245">
        <f>IF(B513="","",IF(C513="DER-ES",IF(OR(B513&lt;60000,B513&gt;60025),VLOOKUP(B513,DER!$A$1:$E$10998,4,FALSE),VLOOKUP(B513,DER!$A$1:$H$9998,6,FALSE)*N513+VLOOKUP(B513,DER!$A$1:$H$9998,7,FALSE)*O513)+VLOOKUP(B513,DER!$A$1:$H$9998,8,FALSE),IF(C513="SINAPI",VLOOKUP(B513,SINAPI!$A$1:$E$10979,4,FALSE),IF(C513="IOPES",VLOOKUP(B513,IOPES!$A$1:$D$10903,4,FALSE),IF(C513="COMP",VLOOKUP(B513,COMP!$A$1:$D$10893,4,FALSE))))))</f>
        <v>103.79</v>
      </c>
      <c r="K513" s="246">
        <f>IF(B513="","",IF(C513="DER-ES",IF(OR(B513&lt;60000,B513&gt;60025),DER!$D$2/100,0),IF(C513="SINAPI",SINAPI!$C$2/100,IF(C513="IOPES",IOPES!$A$2/100,IF(C513="COMP",COMP!$C$2/100,"Preencher BDI!")))))</f>
        <v>0</v>
      </c>
      <c r="L513" s="247">
        <f t="shared" si="302"/>
        <v>103.79</v>
      </c>
      <c r="M513" s="271"/>
      <c r="N513" s="249"/>
      <c r="O513" s="249"/>
      <c r="P513" s="250"/>
      <c r="Q513" s="247"/>
    </row>
    <row r="514" spans="1:17" s="219" customFormat="1" ht="25.5" x14ac:dyDescent="0.2">
      <c r="A514" s="240" t="s">
        <v>3868</v>
      </c>
      <c r="B514" s="251" t="s">
        <v>8881</v>
      </c>
      <c r="C514" s="177" t="s">
        <v>2886</v>
      </c>
      <c r="D514" s="216" t="str">
        <f>IF(B514="","",IF(C514="DER-ES",IF(OR(B514&lt;60000,B514&gt;60025),VLOOKUP(B514,DER!$A$1:$E$10998,2,FALSE),VLOOKUP(B514,DER!$A$1:$E$10998,2,FALSE)&amp;" (DMT="&amp;VLOOKUP(B514,DER!$A$1:$E$10998,4,FALSE)&amp;") (XP="&amp;ROUND((N514),2)&amp;"km; XR="&amp;ROUND((O514),2)&amp;"km)"),IF(C514="SINAPI",VLOOKUP(B514,SINAPI!$A$3:$D$10979,2,FALSE),IF(C514="IOPES",VLOOKUP(B514,IOPES!$A$3:$D$10903,2,FALSE),IF(C514="COMP",VLOOKUP(B514,COMP!$A$3:$D$10893,2,FALSE),"")))))</f>
        <v>PINTURA A OLEO BRILHANTE SOBRE SUPERFICIE METALICA, UMA DEMAO INCLUSO UMA DEMAO DE FUNDO ANTICORROSIVO</v>
      </c>
      <c r="E514" s="177" t="str">
        <f>IF(B514="","",IF(C514="DER-ES",VLOOKUP(B514,DER!$A$1:$E$10998,3,FALSE),IF(C514="SINAPI",VLOOKUP(B514,SINAPI!$A$1:$D$10979,3,FALSE),IF(C514="IOPES",VLOOKUP(B514,IOPES!$A$1:$D$10903,3,FALSE),IF(C514="COMP",VLOOKUP(B514,COMP!$A$1:$D$10893,3,FALSE))))))</f>
        <v>M2</v>
      </c>
      <c r="F514" s="242">
        <f>VLOOKUP(A514,'Memorial de Cálculo'!$A$9:$Q$11385,17,FALSE)</f>
        <v>41.72</v>
      </c>
      <c r="G514" s="243">
        <f t="shared" si="303"/>
        <v>18.2</v>
      </c>
      <c r="H514" s="243">
        <f t="shared" si="304"/>
        <v>759.3</v>
      </c>
      <c r="I514" s="244"/>
      <c r="J514" s="245">
        <f>IF(B514="","",IF(C514="DER-ES",IF(OR(B514&lt;60000,B514&gt;60025),VLOOKUP(B514,DER!$A$1:$E$10998,4,FALSE),VLOOKUP(B514,DER!$A$1:$H$9998,6,FALSE)*N514+VLOOKUP(B514,DER!$A$1:$H$9998,7,FALSE)*O514)+VLOOKUP(B514,DER!$A$1:$H$9998,8,FALSE),IF(C514="SINAPI",VLOOKUP(B514,SINAPI!$A$1:$E$10979,4,FALSE),IF(C514="IOPES",VLOOKUP(B514,IOPES!$A$1:$D$10903,4,FALSE),IF(C514="COMP",VLOOKUP(B514,COMP!$A$1:$D$10893,4,FALSE))))))</f>
        <v>14.32</v>
      </c>
      <c r="K514" s="246">
        <f>IF(B514="","",IF(C514="DER-ES",IF(OR(B514&lt;60000,B514&gt;60025),DER!$D$2/100,0),IF(C514="SINAPI",SINAPI!$C$2/100,IF(C514="IOPES",IOPES!$A$2/100,IF(C514="COMP",COMP!$C$2/100,"Preencher BDI!")))))</f>
        <v>0</v>
      </c>
      <c r="L514" s="247">
        <f t="shared" si="302"/>
        <v>14.32</v>
      </c>
      <c r="M514" s="271"/>
      <c r="N514" s="249"/>
      <c r="O514" s="249"/>
      <c r="P514" s="250"/>
      <c r="Q514" s="247"/>
    </row>
    <row r="515" spans="1:17" s="219" customFormat="1" x14ac:dyDescent="0.2">
      <c r="A515" s="251"/>
      <c r="B515" s="259"/>
      <c r="C515" s="260"/>
      <c r="D515" s="261" t="str">
        <f>"SUB-TOTAL - "&amp;LEFT(A514,5)</f>
        <v>SUB-TOTAL - 06.07</v>
      </c>
      <c r="E515" s="260"/>
      <c r="F515" s="262"/>
      <c r="G515" s="243"/>
      <c r="H515" s="263">
        <f>SUM(H513:H514)</f>
        <v>8063.49</v>
      </c>
      <c r="I515" s="267"/>
      <c r="J515" s="245" t="str">
        <f>IF(B515="","",IF(C515="DER-ES",IF(OR(B515&lt;60000,B515&gt;60025),VLOOKUP(B515,DER!$A$1:$E$10998,4,FALSE),VLOOKUP(B515,DER!$A$1:$H$9998,6,FALSE)*N515+VLOOKUP(B515,DER!$A$1:$H$9998,7,FALSE)*O515)+VLOOKUP(B515,DER!$A$1:$H$9998,8,FALSE),IF(C515="SINAPI",VLOOKUP(B515,SINAPI!$A$1:$E$10979,4,FALSE),IF(C515="IOPES",VLOOKUP(B515,IOPES!$A$1:$D$10903,4,FALSE),IF(C515="COMP",VLOOKUP(B515,COMP!$A$1:$D$10893,4,FALSE))))))</f>
        <v/>
      </c>
      <c r="K515" s="246" t="str">
        <f>IF(B515="","",IF(C515="DER-ES",IF(OR(B515&lt;60000,B515&gt;60025),DER!$D$2/100,0),IF(C515="SINAPI",SINAPI!$C$2/100,IF(C515="IOPES",IOPES!$A$2/100,IF(C515="COMP",COMP!$C$2/100,"Preencher BDI!")))))</f>
        <v/>
      </c>
      <c r="L515" s="247" t="str">
        <f t="shared" si="302"/>
        <v/>
      </c>
      <c r="M515" s="248"/>
      <c r="N515" s="249"/>
      <c r="O515" s="249"/>
      <c r="P515" s="250"/>
      <c r="Q515" s="247"/>
    </row>
    <row r="516" spans="1:17" s="219" customFormat="1" x14ac:dyDescent="0.2">
      <c r="A516" s="251"/>
      <c r="B516" s="259"/>
      <c r="C516" s="260"/>
      <c r="D516" s="261"/>
      <c r="E516" s="260"/>
      <c r="F516" s="262"/>
      <c r="G516" s="243"/>
      <c r="H516" s="263"/>
      <c r="I516" s="267"/>
      <c r="J516" s="245"/>
      <c r="K516" s="246"/>
      <c r="L516" s="247"/>
      <c r="M516" s="248"/>
      <c r="N516" s="249"/>
      <c r="O516" s="249"/>
      <c r="P516" s="250"/>
      <c r="Q516" s="247"/>
    </row>
    <row r="517" spans="1:17" s="219" customFormat="1" ht="18.75" customHeight="1" x14ac:dyDescent="0.2">
      <c r="A517" s="287" t="s">
        <v>19294</v>
      </c>
      <c r="B517" s="287"/>
      <c r="C517" s="288"/>
      <c r="D517" s="289" t="s">
        <v>19348</v>
      </c>
      <c r="E517" s="288"/>
      <c r="F517" s="290"/>
      <c r="G517" s="291"/>
      <c r="H517" s="291"/>
      <c r="I517" s="267"/>
      <c r="J517" s="245" t="str">
        <f>IF(B517="","",IF(C517="DER-ES",IF(OR(B517&lt;60000,B517&gt;60025),VLOOKUP(B517,DER!$A$1:$E$10998,4,FALSE),VLOOKUP(B517,DER!$A$1:$H$9998,6,FALSE)*N517+VLOOKUP(B517,DER!$A$1:$H$9998,7,FALSE)*O517)+VLOOKUP(B517,DER!$A$1:$H$9998,8,FALSE),IF(C517="SINAPI",VLOOKUP(B517,SINAPI!$A$1:$E$10979,4,FALSE),IF(C517="IOPES",VLOOKUP(B517,IOPES!$A$1:$D$10903,4,FALSE),IF(C517="COMP",VLOOKUP(B517,COMP!$A$1:$D$10893,4,FALSE))))))</f>
        <v/>
      </c>
      <c r="K517" s="246" t="str">
        <f>IF(B517="","",IF(C517="DER-ES",IF(OR(B517&lt;60000,B517&gt;60025),DER!$D$2/100,0),IF(C517="SINAPI",SINAPI!$C$2/100,IF(C517="IOPES",IOPES!$A$2/100,IF(C517="COMP",COMP!$C$2/100,"Preencher BDI!")))))</f>
        <v/>
      </c>
      <c r="L517" s="247" t="str">
        <f t="shared" ref="L517:L518" si="305">IF(J517="","",(J517/(1+K517)))</f>
        <v/>
      </c>
      <c r="M517" s="258"/>
      <c r="N517" s="249"/>
      <c r="O517" s="249"/>
      <c r="P517" s="250"/>
      <c r="Q517" s="247"/>
    </row>
    <row r="518" spans="1:17" s="219" customFormat="1" ht="25.5" x14ac:dyDescent="0.2">
      <c r="A518" s="241" t="s">
        <v>19295</v>
      </c>
      <c r="B518" s="251">
        <v>97636</v>
      </c>
      <c r="C518" s="177" t="s">
        <v>2886</v>
      </c>
      <c r="D518" s="216" t="str">
        <f>IF(B518="","",IF(C518="DER-ES",IF(OR(B518&lt;60000,B518&gt;60025),VLOOKUP(B518,DER!$A$1:$E$10998,2,FALSE),VLOOKUP(B518,DER!$A$1:$E$10998,2,FALSE)&amp;" (DMT="&amp;VLOOKUP(B518,DER!$A$1:$E$10998,4,FALSE)&amp;") (XP="&amp;ROUND((N518),2)&amp;"km; XR="&amp;ROUND((O518),2)&amp;"km)"),IF(C518="SINAPI",VLOOKUP(B518,SINAPI!$A$3:$D$10979,2,FALSE),IF(C518="IOPES",VLOOKUP(B518,IOPES!$A$3:$D$10903,2,FALSE),IF(C518="COMP",VLOOKUP(B518,COMP!$A$3:$D$10893,2,FALSE),"")))))</f>
        <v>DEMOLIÇÃO PARCIAL DE PAVIMENTO ASFÁLTICO, DE FORMA MECANIZADA, SEM REAPROVEITAMENTO. AF_12/2017</v>
      </c>
      <c r="E518" s="177" t="str">
        <f>IF(B518="","",IF(C518="DER-ES",VLOOKUP(B518,DER!$A$1:$E$10998,3,FALSE),IF(C518="SINAPI",VLOOKUP(B518,SINAPI!$A$1:$D$10979,3,FALSE),IF(C518="IOPES",VLOOKUP(B518,IOPES!$A$1:$D$10903,3,FALSE),IF(C518="COMP",VLOOKUP(B518,COMP!$A$1:$D$10893,3,FALSE))))))</f>
        <v>M2</v>
      </c>
      <c r="F518" s="242">
        <f>VLOOKUP(A518,'Memorial de Cálculo'!$A$9:$Q$11385,17,FALSE)</f>
        <v>325.2</v>
      </c>
      <c r="G518" s="243">
        <f t="shared" ref="G518:G530" si="306">ROUND(L518*(1+F$5),2)</f>
        <v>12.34</v>
      </c>
      <c r="H518" s="243">
        <f t="shared" ref="H518" si="307">+TRUNC(F518*G518,2)</f>
        <v>4012.96</v>
      </c>
      <c r="I518" s="211"/>
      <c r="J518" s="245">
        <f>IF(B518="","",IF(C518="DER-ES",IF(OR(B518&lt;60000,B518&gt;60025),VLOOKUP(B518,DER!$A$1:$E$10998,4,FALSE),VLOOKUP(B518,DER!$A$1:$H$9998,6,FALSE)*N518+VLOOKUP(B518,DER!$A$1:$H$9998,7,FALSE)*O518)+VLOOKUP(B518,DER!$A$1:$H$9998,8,FALSE),IF(C518="SINAPI",VLOOKUP(B518,SINAPI!$A$1:$E$10979,4,FALSE),IF(C518="IOPES",VLOOKUP(B518,IOPES!$A$1:$D$10903,4,FALSE),IF(C518="COMP",VLOOKUP(B518,COMP!$A$1:$D$10893,4,FALSE))))))</f>
        <v>9.7100000000000009</v>
      </c>
      <c r="K518" s="246">
        <f>IF(B518="","",IF(C518="DER-ES",IF(OR(B518&lt;60000,B518&gt;60025),DER!$D$2/100,0),IF(C518="SINAPI",SINAPI!$C$2/100,IF(C518="IOPES",IOPES!$A$2/100,IF(C518="COMP",COMP!$C$2/100,"Preencher BDI!")))))</f>
        <v>0</v>
      </c>
      <c r="L518" s="247">
        <f t="shared" si="305"/>
        <v>9.7100000000000009</v>
      </c>
      <c r="M518" s="248"/>
      <c r="N518" s="249"/>
      <c r="O518" s="249"/>
      <c r="P518" s="250"/>
      <c r="Q518" s="247"/>
    </row>
    <row r="519" spans="1:17" s="219" customFormat="1" ht="63.75" x14ac:dyDescent="0.2">
      <c r="A519" s="241" t="s">
        <v>19296</v>
      </c>
      <c r="B519" s="251">
        <v>90106</v>
      </c>
      <c r="C519" s="177" t="s">
        <v>2886</v>
      </c>
      <c r="D519" s="216" t="str">
        <f>IF(B519="","",IF(C519="DER-ES",IF(OR(B519&lt;60000,B519&gt;60025),VLOOKUP(B519,DER!$A$1:$E$10998,2,FALSE),VLOOKUP(B519,DER!$A$1:$E$10998,2,FALSE)&amp;" (DMT="&amp;VLOOKUP(B519,DER!$A$1:$E$10998,4,FALSE)&amp;") (XP="&amp;ROUND((N519),2)&amp;"km; XR="&amp;ROUND((O519),2)&amp;"km)"),IF(C519="SINAPI",VLOOKUP(B519,SINAPI!$A$3:$D$10979,2,FALSE),IF(C519="IOPES",VLOOKUP(B519,IOPES!$A$3:$D$10903,2,FALSE),IF(C519="COMP",VLOOKUP(B519,COMP!$A$3:$D$10893,2,FALSE),"")))))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E519" s="177" t="str">
        <f>IF(B519="","",IF(C519="DER-ES",VLOOKUP(B519,DER!$A$1:$E$10998,3,FALSE),IF(C519="SINAPI",VLOOKUP(B519,SINAPI!$A$1:$D$10979,3,FALSE),IF(C519="IOPES",VLOOKUP(B519,IOPES!$A$1:$D$10903,3,FALSE),IF(C519="COMP",VLOOKUP(B519,COMP!$A$1:$D$10893,3,FALSE))))))</f>
        <v>M3</v>
      </c>
      <c r="F519" s="242">
        <f>VLOOKUP(A519,'Memorial de Cálculo'!$A$9:$Q$11385,17,FALSE)</f>
        <v>487.8</v>
      </c>
      <c r="G519" s="243">
        <f t="shared" si="306"/>
        <v>6.58</v>
      </c>
      <c r="H519" s="243">
        <f t="shared" ref="H519:H529" si="308">+TRUNC(F519*G519,2)</f>
        <v>3209.72</v>
      </c>
      <c r="I519" s="211"/>
      <c r="J519" s="245">
        <f>IF(B519="","",IF(C519="DER-ES",IF(OR(B519&lt;60000,B519&gt;60025),VLOOKUP(B519,DER!$A$1:$E$10998,4,FALSE),VLOOKUP(B519,DER!$A$1:$H$9998,6,FALSE)*N519+VLOOKUP(B519,DER!$A$1:$H$9998,7,FALSE)*O519)+VLOOKUP(B519,DER!$A$1:$H$9998,8,FALSE),IF(C519="SINAPI",VLOOKUP(B519,SINAPI!$A$1:$E$10979,4,FALSE),IF(C519="IOPES",VLOOKUP(B519,IOPES!$A$1:$D$10903,4,FALSE),IF(C519="COMP",VLOOKUP(B519,COMP!$A$1:$D$10893,4,FALSE))))))</f>
        <v>5.18</v>
      </c>
      <c r="K519" s="246">
        <f>IF(B519="","",IF(C519="DER-ES",IF(OR(B519&lt;60000,B519&gt;60025),DER!$D$2/100,0),IF(C519="SINAPI",SINAPI!$C$2/100,IF(C519="IOPES",IOPES!$A$2/100,IF(C519="COMP",COMP!$C$2/100,"Preencher BDI!")))))</f>
        <v>0</v>
      </c>
      <c r="L519" s="247">
        <f t="shared" ref="L519:L536" si="309">IF(J519="","",(J519/(1+K519)))</f>
        <v>5.18</v>
      </c>
      <c r="M519" s="248"/>
      <c r="N519" s="249"/>
      <c r="O519" s="249"/>
      <c r="P519" s="250"/>
      <c r="Q519" s="247"/>
    </row>
    <row r="520" spans="1:17" s="219" customFormat="1" x14ac:dyDescent="0.2">
      <c r="A520" s="241" t="s">
        <v>19297</v>
      </c>
      <c r="B520" s="251">
        <v>72897</v>
      </c>
      <c r="C520" s="177" t="s">
        <v>2886</v>
      </c>
      <c r="D520" s="216" t="str">
        <f>IF(B520="","",IF(C520="DER-ES",IF(OR(B520&lt;60000,B520&gt;60025),VLOOKUP(B520,DER!$A$1:$E$10998,2,FALSE),VLOOKUP(B520,DER!$A$1:$E$10998,2,FALSE)&amp;" (DMT="&amp;VLOOKUP(B520,DER!$A$1:$E$10998,4,FALSE)&amp;") (XP="&amp;ROUND((N520),2)&amp;"km; XR="&amp;ROUND((O520),2)&amp;"km)"),IF(C520="SINAPI",VLOOKUP(B520,SINAPI!$A$3:$D$10979,2,FALSE),IF(C520="IOPES",VLOOKUP(B520,IOPES!$A$3:$D$10903,2,FALSE),IF(C520="COMP",VLOOKUP(B520,COMP!$A$3:$D$10893,2,FALSE),"")))))</f>
        <v>CARGA MANUAL DE ENTULHO EM CAMINHAO BASCULANTE 6 M3</v>
      </c>
      <c r="E520" s="177" t="str">
        <f>IF(B520="","",IF(C520="DER-ES",VLOOKUP(B520,DER!$A$1:$E$10998,3,FALSE),IF(C520="SINAPI",VLOOKUP(B520,SINAPI!$A$1:$D$10979,3,FALSE),IF(C520="IOPES",VLOOKUP(B520,IOPES!$A$1:$D$10903,3,FALSE),IF(C520="COMP",VLOOKUP(B520,COMP!$A$1:$D$10893,3,FALSE))))))</f>
        <v>M3</v>
      </c>
      <c r="F520" s="242">
        <f>VLOOKUP(A520,'Memorial de Cálculo'!$A$9:$Q$11385,17,FALSE)</f>
        <v>107.14</v>
      </c>
      <c r="G520" s="243">
        <f t="shared" si="306"/>
        <v>22.16</v>
      </c>
      <c r="H520" s="243">
        <f t="shared" ref="H520" si="310">+TRUNC(F520*G520,2)</f>
        <v>2374.2199999999998</v>
      </c>
      <c r="I520" s="211"/>
      <c r="J520" s="245">
        <f>IF(B520="","",IF(C520="DER-ES",IF(OR(B520&lt;60000,B520&gt;60025),VLOOKUP(B520,DER!$A$1:$E$10998,4,FALSE),VLOOKUP(B520,DER!$A$1:$H$9998,6,FALSE)*N520+VLOOKUP(B520,DER!$A$1:$H$9998,7,FALSE)*O520)+VLOOKUP(B520,DER!$A$1:$H$9998,8,FALSE),IF(C520="SINAPI",VLOOKUP(B520,SINAPI!$A$1:$E$10979,4,FALSE),IF(C520="IOPES",VLOOKUP(B520,IOPES!$A$1:$D$10903,4,FALSE),IF(C520="COMP",VLOOKUP(B520,COMP!$A$1:$D$10893,4,FALSE))))))</f>
        <v>17.43</v>
      </c>
      <c r="K520" s="246">
        <f>IF(B520="","",IF(C520="DER-ES",IF(OR(B520&lt;60000,B520&gt;60025),DER!$D$2/100,0),IF(C520="SINAPI",SINAPI!$C$2/100,IF(C520="IOPES",IOPES!$A$2/100,IF(C520="COMP",COMP!$C$2/100,"Preencher BDI!")))))</f>
        <v>0</v>
      </c>
      <c r="L520" s="247">
        <f t="shared" ref="L520" si="311">IF(J520="","",(J520/(1+K520)))</f>
        <v>17.43</v>
      </c>
      <c r="M520" s="248"/>
      <c r="N520" s="249"/>
      <c r="O520" s="249"/>
      <c r="P520" s="250"/>
      <c r="Q520" s="247"/>
    </row>
    <row r="521" spans="1:17" s="219" customFormat="1" ht="25.5" x14ac:dyDescent="0.2">
      <c r="A521" s="241" t="s">
        <v>19298</v>
      </c>
      <c r="B521" s="251">
        <v>93382</v>
      </c>
      <c r="C521" s="177" t="s">
        <v>2886</v>
      </c>
      <c r="D521" s="216" t="str">
        <f>IF(B521="","",IF(C521="DER-ES",IF(OR(B521&lt;60000,B521&gt;60025),VLOOKUP(B521,DER!$A$1:$E$10998,2,FALSE),VLOOKUP(B521,DER!$A$1:$E$10998,2,FALSE)&amp;" (DMT="&amp;VLOOKUP(B521,DER!$A$1:$E$10998,4,FALSE)&amp;") (XP="&amp;ROUND((N521),2)&amp;"km; XR="&amp;ROUND((O521),2)&amp;"km)"),IF(C521="SINAPI",VLOOKUP(B521,SINAPI!$A$3:$D$10979,2,FALSE),IF(C521="IOPES",VLOOKUP(B521,IOPES!$A$3:$D$10903,2,FALSE),IF(C521="COMP",VLOOKUP(B521,COMP!$A$3:$D$10893,2,FALSE),"")))))</f>
        <v>REATERRO MANUAL DE VALAS COM COMPACTAÇÃO MECANIZADA. AF_04/2016</v>
      </c>
      <c r="E521" s="177" t="str">
        <f>IF(B521="","",IF(C521="DER-ES",VLOOKUP(B521,DER!$A$1:$E$10998,3,FALSE),IF(C521="SINAPI",VLOOKUP(B521,SINAPI!$A$1:$D$10979,3,FALSE),IF(C521="IOPES",VLOOKUP(B521,IOPES!$A$1:$D$10903,3,FALSE),IF(C521="COMP",VLOOKUP(B521,COMP!$A$1:$D$10893,3,FALSE))))))</f>
        <v>M3</v>
      </c>
      <c r="F521" s="242">
        <f>VLOOKUP(A521,'Memorial de Cálculo'!$A$9:$Q$11385,17,FALSE)</f>
        <v>380.66</v>
      </c>
      <c r="G521" s="243">
        <f t="shared" si="306"/>
        <v>28.88</v>
      </c>
      <c r="H521" s="243">
        <f t="shared" si="308"/>
        <v>10993.46</v>
      </c>
      <c r="I521" s="211"/>
      <c r="J521" s="245">
        <f>IF(B521="","",IF(C521="DER-ES",IF(OR(B521&lt;60000,B521&gt;60025),VLOOKUP(B521,DER!$A$1:$E$10998,4,FALSE),VLOOKUP(B521,DER!$A$1:$H$9998,6,FALSE)*N521+VLOOKUP(B521,DER!$A$1:$H$9998,7,FALSE)*O521)+VLOOKUP(B521,DER!$A$1:$H$9998,8,FALSE),IF(C521="SINAPI",VLOOKUP(B521,SINAPI!$A$1:$E$10979,4,FALSE),IF(C521="IOPES",VLOOKUP(B521,IOPES!$A$1:$D$10903,4,FALSE),IF(C521="COMP",VLOOKUP(B521,COMP!$A$1:$D$10893,4,FALSE))))))</f>
        <v>22.72</v>
      </c>
      <c r="K521" s="246">
        <f>IF(B521="","",IF(C521="DER-ES",IF(OR(B521&lt;60000,B521&gt;60025),DER!$D$2/100,0),IF(C521="SINAPI",SINAPI!$C$2/100,IF(C521="IOPES",IOPES!$A$2/100,IF(C521="COMP",COMP!$C$2/100,"Preencher BDI!")))))</f>
        <v>0</v>
      </c>
      <c r="L521" s="247">
        <f t="shared" si="309"/>
        <v>22.72</v>
      </c>
      <c r="M521" s="248"/>
      <c r="N521" s="249"/>
      <c r="O521" s="249"/>
      <c r="P521" s="250"/>
      <c r="Q521" s="247"/>
    </row>
    <row r="522" spans="1:17" s="219" customFormat="1" ht="25.5" x14ac:dyDescent="0.2">
      <c r="A522" s="241" t="s">
        <v>19299</v>
      </c>
      <c r="B522" s="251">
        <v>97914</v>
      </c>
      <c r="C522" s="177" t="s">
        <v>2886</v>
      </c>
      <c r="D522" s="216" t="str">
        <f>IF(B522="","",IF(C522="DER-ES",IF(OR(B522&lt;60000,B522&gt;60025),VLOOKUP(B522,DER!$A$1:$E$10998,2,FALSE),VLOOKUP(B522,DER!$A$1:$E$10998,2,FALSE)&amp;" (DMT="&amp;VLOOKUP(B522,DER!$A$1:$E$10998,4,FALSE)&amp;") (XP="&amp;ROUND((N522),2)&amp;"km; XR="&amp;ROUND((O522),2)&amp;"km)"),IF(C522="SINAPI",VLOOKUP(B522,SINAPI!$A$3:$D$10979,2,FALSE),IF(C522="IOPES",VLOOKUP(B522,IOPES!$A$3:$D$10903,2,FALSE),IF(C522="COMP",VLOOKUP(B522,COMP!$A$3:$D$10893,2,FALSE),"")))))</f>
        <v>TRANSPORTE COM CAMINHÃO BASCULANTE DE 6 M3, EM VIA URBANA PAVIMENTADA, DMT ATÉ 30 KM (UNIDADE: M3XKM). AF_01/2018</v>
      </c>
      <c r="E522" s="177" t="str">
        <f>IF(B522="","",IF(C522="DER-ES",VLOOKUP(B522,DER!$A$1:$E$10998,3,FALSE),IF(C522="SINAPI",VLOOKUP(B522,SINAPI!$A$1:$D$10979,3,FALSE),IF(C522="IOPES",VLOOKUP(B522,IOPES!$A$1:$D$10903,3,FALSE),IF(C522="COMP",VLOOKUP(B522,COMP!$A$1:$D$10893,3,FALSE))))))</f>
        <v>M3XKM</v>
      </c>
      <c r="F522" s="242">
        <f>VLOOKUP(A522,'Memorial de Cálculo'!$A$9:$Q$11385,17,FALSE)</f>
        <v>19.8</v>
      </c>
      <c r="G522" s="243">
        <f t="shared" si="306"/>
        <v>1.81</v>
      </c>
      <c r="H522" s="243">
        <f t="shared" ref="H522" si="312">+TRUNC(F522*G522,2)</f>
        <v>35.83</v>
      </c>
      <c r="I522" s="211"/>
      <c r="J522" s="245">
        <f>IF(B522="","",IF(C522="DER-ES",IF(OR(B522&lt;60000,B522&gt;60025),VLOOKUP(B522,DER!$A$1:$E$10998,4,FALSE),VLOOKUP(B522,DER!$A$1:$H$9998,6,FALSE)*N522+VLOOKUP(B522,DER!$A$1:$H$9998,7,FALSE)*O522)+VLOOKUP(B522,DER!$A$1:$H$9998,8,FALSE),IF(C522="SINAPI",VLOOKUP(B522,SINAPI!$A$1:$E$10979,4,FALSE),IF(C522="IOPES",VLOOKUP(B522,IOPES!$A$1:$D$10903,4,FALSE),IF(C522="COMP",VLOOKUP(B522,COMP!$A$1:$D$10893,4,FALSE))))))</f>
        <v>1.42</v>
      </c>
      <c r="K522" s="246">
        <f>IF(B522="","",IF(C522="DER-ES",IF(OR(B522&lt;60000,B522&gt;60025),DER!$D$2/100,0),IF(C522="SINAPI",SINAPI!$C$2/100,IF(C522="IOPES",IOPES!$A$2/100,IF(C522="COMP",COMP!$C$2/100,"Preencher BDI!")))))</f>
        <v>0</v>
      </c>
      <c r="L522" s="247">
        <f t="shared" ref="L522" si="313">IF(J522="","",(J522/(1+K522)))</f>
        <v>1.42</v>
      </c>
      <c r="M522" s="248"/>
      <c r="N522" s="249"/>
      <c r="O522" s="249"/>
      <c r="P522" s="250"/>
      <c r="Q522" s="247"/>
    </row>
    <row r="523" spans="1:17" s="219" customFormat="1" ht="38.25" x14ac:dyDescent="0.2">
      <c r="A523" s="241" t="s">
        <v>19300</v>
      </c>
      <c r="B523" s="251">
        <v>90695</v>
      </c>
      <c r="C523" s="177" t="s">
        <v>2886</v>
      </c>
      <c r="D523" s="216" t="str">
        <f>IF(B523="","",IF(C523="DER-ES",IF(OR(B523&lt;60000,B523&gt;60025),VLOOKUP(B523,DER!$A$1:$E$10998,2,FALSE),VLOOKUP(B523,DER!$A$1:$E$10998,2,FALSE)&amp;" (DMT="&amp;VLOOKUP(B523,DER!$A$1:$E$10998,4,FALSE)&amp;") (XP="&amp;ROUND((N523),2)&amp;"km; XR="&amp;ROUND((O523),2)&amp;"km)"),IF(C523="SINAPI",VLOOKUP(B523,SINAPI!$A$3:$D$10979,2,FALSE),IF(C523="IOPES",VLOOKUP(B523,IOPES!$A$3:$D$10903,2,FALSE),IF(C523="COMP",VLOOKUP(B523,COMP!$A$3:$D$10893,2,FALSE),"")))))</f>
        <v>TUBO DE PVC PARA REDE COLETORA DE ESGOTO DE PAREDE MACIÇA, DN 150 MM, JUNTA ELÁSTICA, INSTALADO EM LOCAL COM NÍVEL BAIXO DE INTERFERÊNCIAS - FORNECIMENTO E ASSENTAMENTO. AF_06/2015</v>
      </c>
      <c r="E523" s="177" t="str">
        <f>IF(B523="","",IF(C523="DER-ES",VLOOKUP(B523,DER!$A$1:$E$10998,3,FALSE),IF(C523="SINAPI",VLOOKUP(B523,SINAPI!$A$1:$D$10979,3,FALSE),IF(C523="IOPES",VLOOKUP(B523,IOPES!$A$1:$D$10903,3,FALSE),IF(C523="COMP",VLOOKUP(B523,COMP!$A$1:$D$10893,3,FALSE))))))</f>
        <v>M</v>
      </c>
      <c r="F523" s="242">
        <f>VLOOKUP(A523,'Memorial de Cálculo'!$A$9:$Q$11385,17,FALSE)</f>
        <v>542</v>
      </c>
      <c r="G523" s="243">
        <f t="shared" si="306"/>
        <v>56.26</v>
      </c>
      <c r="H523" s="243">
        <f t="shared" si="308"/>
        <v>30492.92</v>
      </c>
      <c r="I523" s="211"/>
      <c r="J523" s="245">
        <f>IF(B523="","",IF(C523="DER-ES",IF(OR(B523&lt;60000,B523&gt;60025),VLOOKUP(B523,DER!$A$1:$E$10998,4,FALSE),VLOOKUP(B523,DER!$A$1:$H$9998,6,FALSE)*N523+VLOOKUP(B523,DER!$A$1:$H$9998,7,FALSE)*O523)+VLOOKUP(B523,DER!$A$1:$H$9998,8,FALSE),IF(C523="SINAPI",VLOOKUP(B523,SINAPI!$A$1:$E$10979,4,FALSE),IF(C523="IOPES",VLOOKUP(B523,IOPES!$A$1:$D$10903,4,FALSE),IF(C523="COMP",VLOOKUP(B523,COMP!$A$1:$D$10893,4,FALSE))))))</f>
        <v>44.26</v>
      </c>
      <c r="K523" s="246">
        <f>IF(B523="","",IF(C523="DER-ES",IF(OR(B523&lt;60000,B523&gt;60025),DER!$D$2/100,0),IF(C523="SINAPI",SINAPI!$C$2/100,IF(C523="IOPES",IOPES!$A$2/100,IF(C523="COMP",COMP!$C$2/100,"Preencher BDI!")))))</f>
        <v>0</v>
      </c>
      <c r="L523" s="247">
        <f t="shared" si="309"/>
        <v>44.26</v>
      </c>
      <c r="M523" s="248"/>
      <c r="N523" s="249"/>
      <c r="O523" s="249"/>
      <c r="P523" s="250"/>
      <c r="Q523" s="247"/>
    </row>
    <row r="524" spans="1:17" s="219" customFormat="1" ht="25.5" x14ac:dyDescent="0.2">
      <c r="A524" s="241" t="s">
        <v>19301</v>
      </c>
      <c r="B524" s="251">
        <v>96396</v>
      </c>
      <c r="C524" s="177" t="s">
        <v>2886</v>
      </c>
      <c r="D524" s="216" t="str">
        <f>IF(B524="","",IF(C524="DER-ES",IF(OR(B524&lt;60000,B524&gt;60025),VLOOKUP(B524,DER!$A$1:$E$10998,2,FALSE),VLOOKUP(B524,DER!$A$1:$E$10998,2,FALSE)&amp;" (DMT="&amp;VLOOKUP(B524,DER!$A$1:$E$10998,4,FALSE)&amp;") (XP="&amp;ROUND((N524),2)&amp;"km; XR="&amp;ROUND((O524),2)&amp;"km)"),IF(C524="SINAPI",VLOOKUP(B524,SINAPI!$A$3:$D$10979,2,FALSE),IF(C524="IOPES",VLOOKUP(B524,IOPES!$A$3:$D$10903,2,FALSE),IF(C524="COMP",VLOOKUP(B524,COMP!$A$3:$D$10893,2,FALSE),"")))))</f>
        <v>EXECUÇÃO E COMPACTAÇÃO DE BASE E OU SUB BASE COM BRITA GRADUADA SIMPLES - EXCLUSIVE CARGA E TRANSPORTE. AF_09/2017</v>
      </c>
      <c r="E524" s="177" t="str">
        <f>IF(B524="","",IF(C524="DER-ES",VLOOKUP(B524,DER!$A$1:$E$10998,3,FALSE),IF(C524="SINAPI",VLOOKUP(B524,SINAPI!$A$1:$D$10979,3,FALSE),IF(C524="IOPES",VLOOKUP(B524,IOPES!$A$1:$D$10903,3,FALSE),IF(C524="COMP",VLOOKUP(B524,COMP!$A$1:$D$10893,3,FALSE))))))</f>
        <v>M3</v>
      </c>
      <c r="F524" s="242">
        <f>VLOOKUP(A524,'Memorial de Cálculo'!$A$9:$Q$11385,17,FALSE)</f>
        <v>97.56</v>
      </c>
      <c r="G524" s="243">
        <f t="shared" si="306"/>
        <v>136.46</v>
      </c>
      <c r="H524" s="243">
        <f t="shared" si="308"/>
        <v>13313.03</v>
      </c>
      <c r="I524" s="211"/>
      <c r="J524" s="245">
        <f>IF(B524="","",IF(C524="DER-ES",IF(OR(B524&lt;60000,B524&gt;60025),VLOOKUP(B524,DER!$A$1:$E$10998,4,FALSE),VLOOKUP(B524,DER!$A$1:$H$9998,6,FALSE)*N524+VLOOKUP(B524,DER!$A$1:$H$9998,7,FALSE)*O524)+VLOOKUP(B524,DER!$A$1:$H$9998,8,FALSE),IF(C524="SINAPI",VLOOKUP(B524,SINAPI!$A$1:$E$10979,4,FALSE),IF(C524="IOPES",VLOOKUP(B524,IOPES!$A$1:$D$10903,4,FALSE),IF(C524="COMP",VLOOKUP(B524,COMP!$A$1:$D$10893,4,FALSE))))))</f>
        <v>107.35</v>
      </c>
      <c r="K524" s="246">
        <f>IF(B524="","",IF(C524="DER-ES",IF(OR(B524&lt;60000,B524&gt;60025),DER!$D$2/100,0),IF(C524="SINAPI",SINAPI!$C$2/100,IF(C524="IOPES",IOPES!$A$2/100,IF(C524="COMP",COMP!$C$2/100,"Preencher BDI!")))))</f>
        <v>0</v>
      </c>
      <c r="L524" s="247">
        <f t="shared" si="309"/>
        <v>107.35</v>
      </c>
      <c r="M524" s="248"/>
      <c r="N524" s="249"/>
      <c r="O524" s="249"/>
      <c r="P524" s="250"/>
      <c r="Q524" s="247"/>
    </row>
    <row r="525" spans="1:17" s="219" customFormat="1" ht="25.5" x14ac:dyDescent="0.2">
      <c r="A525" s="241" t="s">
        <v>19302</v>
      </c>
      <c r="B525" s="251">
        <v>97914</v>
      </c>
      <c r="C525" s="177" t="s">
        <v>2886</v>
      </c>
      <c r="D525" s="216" t="str">
        <f>IF(B525="","",IF(C525="DER-ES",IF(OR(B525&lt;60000,B525&gt;60025),VLOOKUP(B525,DER!$A$1:$E$10998,2,FALSE),VLOOKUP(B525,DER!$A$1:$E$10998,2,FALSE)&amp;" (DMT="&amp;VLOOKUP(B525,DER!$A$1:$E$10998,4,FALSE)&amp;") (XP="&amp;ROUND((N525),2)&amp;"km; XR="&amp;ROUND((O525),2)&amp;"km)"),IF(C525="SINAPI",VLOOKUP(B525,SINAPI!$A$3:$D$10979,2,FALSE),IF(C525="IOPES",VLOOKUP(B525,IOPES!$A$3:$D$10903,2,FALSE),IF(C525="COMP",VLOOKUP(B525,COMP!$A$3:$D$10893,2,FALSE),"")))))</f>
        <v>TRANSPORTE COM CAMINHÃO BASCULANTE DE 6 M3, EM VIA URBANA PAVIMENTADA, DMT ATÉ 30 KM (UNIDADE: M3XKM). AF_01/2018</v>
      </c>
      <c r="E525" s="177" t="str">
        <f>IF(B525="","",IF(C525="DER-ES",VLOOKUP(B525,DER!$A$1:$E$10998,3,FALSE),IF(C525="SINAPI",VLOOKUP(B525,SINAPI!$A$1:$D$10979,3,FALSE),IF(C525="IOPES",VLOOKUP(B525,IOPES!$A$1:$D$10903,3,FALSE),IF(C525="COMP",VLOOKUP(B525,COMP!$A$1:$D$10893,3,FALSE))))))</f>
        <v>M3XKM</v>
      </c>
      <c r="F525" s="242">
        <f>VLOOKUP(A525,'Memorial de Cálculo'!$A$9:$Q$11385,17,FALSE)</f>
        <v>692.68</v>
      </c>
      <c r="G525" s="243">
        <f t="shared" si="306"/>
        <v>1.81</v>
      </c>
      <c r="H525" s="243">
        <f t="shared" ref="H525:H526" si="314">+TRUNC(F525*G525,2)</f>
        <v>1253.75</v>
      </c>
      <c r="I525" s="211"/>
      <c r="J525" s="245">
        <f>IF(B525="","",IF(C525="DER-ES",IF(OR(B525&lt;60000,B525&gt;60025),VLOOKUP(B525,DER!$A$1:$E$10998,4,FALSE),VLOOKUP(B525,DER!$A$1:$H$9998,6,FALSE)*N525+VLOOKUP(B525,DER!$A$1:$H$9998,7,FALSE)*O525)+VLOOKUP(B525,DER!$A$1:$H$9998,8,FALSE),IF(C525="SINAPI",VLOOKUP(B525,SINAPI!$A$1:$E$10979,4,FALSE),IF(C525="IOPES",VLOOKUP(B525,IOPES!$A$1:$D$10903,4,FALSE),IF(C525="COMP",VLOOKUP(B525,COMP!$A$1:$D$10893,4,FALSE))))))</f>
        <v>1.42</v>
      </c>
      <c r="K525" s="246">
        <f>IF(B525="","",IF(C525="DER-ES",IF(OR(B525&lt;60000,B525&gt;60025),DER!$D$2/100,0),IF(C525="SINAPI",SINAPI!$C$2/100,IF(C525="IOPES",IOPES!$A$2/100,IF(C525="COMP",COMP!$C$2/100,"Preencher BDI!")))))</f>
        <v>0</v>
      </c>
      <c r="L525" s="247">
        <f t="shared" ref="L525:L526" si="315">IF(J525="","",(J525/(1+K525)))</f>
        <v>1.42</v>
      </c>
      <c r="M525" s="248"/>
      <c r="N525" s="249"/>
      <c r="O525" s="249"/>
      <c r="P525" s="250"/>
      <c r="Q525" s="247"/>
    </row>
    <row r="526" spans="1:17" s="219" customFormat="1" ht="25.5" x14ac:dyDescent="0.2">
      <c r="A526" s="241" t="s">
        <v>19303</v>
      </c>
      <c r="B526" s="251">
        <v>72888</v>
      </c>
      <c r="C526" s="177" t="s">
        <v>2886</v>
      </c>
      <c r="D526" s="216" t="str">
        <f>IF(B526="","",IF(C526="DER-ES",IF(OR(B526&lt;60000,B526&gt;60025),VLOOKUP(B526,DER!$A$1:$E$10998,2,FALSE),VLOOKUP(B526,DER!$A$1:$E$10998,2,FALSE)&amp;" (DMT="&amp;VLOOKUP(B526,DER!$A$1:$E$10998,4,FALSE)&amp;") (XP="&amp;ROUND((N526),2)&amp;"km; XR="&amp;ROUND((O526),2)&amp;"km)"),IF(C526="SINAPI",VLOOKUP(B526,SINAPI!$A$3:$D$10979,2,FALSE),IF(C526="IOPES",VLOOKUP(B526,IOPES!$A$3:$D$10903,2,FALSE),IF(C526="COMP",VLOOKUP(B526,COMP!$A$3:$D$10893,2,FALSE),"")))))</f>
        <v>CARGA, MANOBRAS E DESCARGA DE AREIA, BRITA, PEDRA DE MAO E SOLOS COM CAMINHAO BASCULANTE 6 M3 (DESCARGA LIVRE)</v>
      </c>
      <c r="E526" s="177" t="str">
        <f>IF(B526="","",IF(C526="DER-ES",VLOOKUP(B526,DER!$A$1:$E$10998,3,FALSE),IF(C526="SINAPI",VLOOKUP(B526,SINAPI!$A$1:$D$10979,3,FALSE),IF(C526="IOPES",VLOOKUP(B526,IOPES!$A$1:$D$10903,3,FALSE),IF(C526="COMP",VLOOKUP(B526,COMP!$A$1:$D$10893,3,FALSE))))))</f>
        <v>M3</v>
      </c>
      <c r="F526" s="242">
        <f>VLOOKUP(A526,'Memorial de Cálculo'!$A$9:$Q$11385,17,FALSE)</f>
        <v>97.56</v>
      </c>
      <c r="G526" s="243">
        <f t="shared" si="306"/>
        <v>1.33</v>
      </c>
      <c r="H526" s="243">
        <f t="shared" si="314"/>
        <v>129.75</v>
      </c>
      <c r="I526" s="211"/>
      <c r="J526" s="245">
        <f>IF(B526="","",IF(C526="DER-ES",IF(OR(B526&lt;60000,B526&gt;60025),VLOOKUP(B526,DER!$A$1:$E$10998,4,FALSE),VLOOKUP(B526,DER!$A$1:$H$9998,6,FALSE)*N526+VLOOKUP(B526,DER!$A$1:$H$9998,7,FALSE)*O526)+VLOOKUP(B526,DER!$A$1:$H$9998,8,FALSE),IF(C526="SINAPI",VLOOKUP(B526,SINAPI!$A$1:$E$10979,4,FALSE),IF(C526="IOPES",VLOOKUP(B526,IOPES!$A$1:$D$10903,4,FALSE),IF(C526="COMP",VLOOKUP(B526,COMP!$A$1:$D$10893,4,FALSE))))))</f>
        <v>1.05</v>
      </c>
      <c r="K526" s="246">
        <f>IF(B526="","",IF(C526="DER-ES",IF(OR(B526&lt;60000,B526&gt;60025),DER!$D$2/100,0),IF(C526="SINAPI",SINAPI!$C$2/100,IF(C526="IOPES",IOPES!$A$2/100,IF(C526="COMP",COMP!$C$2/100,"Preencher BDI!")))))</f>
        <v>0</v>
      </c>
      <c r="L526" s="247">
        <f t="shared" si="315"/>
        <v>1.05</v>
      </c>
      <c r="M526" s="248"/>
      <c r="N526" s="249"/>
      <c r="O526" s="249"/>
      <c r="P526" s="250"/>
      <c r="Q526" s="247"/>
    </row>
    <row r="527" spans="1:17" s="219" customFormat="1" x14ac:dyDescent="0.2">
      <c r="A527" s="241" t="s">
        <v>19304</v>
      </c>
      <c r="B527" s="251">
        <v>96401</v>
      </c>
      <c r="C527" s="177" t="s">
        <v>2886</v>
      </c>
      <c r="D527" s="216" t="str">
        <f>IF(B527="","",IF(C527="DER-ES",IF(OR(B527&lt;60000,B527&gt;60025),VLOOKUP(B527,DER!$A$1:$E$10998,2,FALSE),VLOOKUP(B527,DER!$A$1:$E$10998,2,FALSE)&amp;" (DMT="&amp;VLOOKUP(B527,DER!$A$1:$E$10998,4,FALSE)&amp;") (XP="&amp;ROUND((N527),2)&amp;"km; XR="&amp;ROUND((O527),2)&amp;"km)"),IF(C527="SINAPI",VLOOKUP(B527,SINAPI!$A$3:$D$10979,2,FALSE),IF(C527="IOPES",VLOOKUP(B527,IOPES!$A$3:$D$10903,2,FALSE),IF(C527="COMP",VLOOKUP(B527,COMP!$A$3:$D$10893,2,FALSE),"")))))</f>
        <v>EXECUÇÃO DE IMPRIMAÇÃO COM ASFALTO DILUÍDO CM-30. AF_09/2017</v>
      </c>
      <c r="E527" s="177" t="str">
        <f>IF(B527="","",IF(C527="DER-ES",VLOOKUP(B527,DER!$A$1:$E$10998,3,FALSE),IF(C527="SINAPI",VLOOKUP(B527,SINAPI!$A$1:$D$10979,3,FALSE),IF(C527="IOPES",VLOOKUP(B527,IOPES!$A$1:$D$10903,3,FALSE),IF(C527="COMP",VLOOKUP(B527,COMP!$A$1:$D$10893,3,FALSE))))))</f>
        <v>M2</v>
      </c>
      <c r="F527" s="242">
        <f>VLOOKUP(A527,'Memorial de Cálculo'!$A$9:$Q$11385,17,FALSE)</f>
        <v>325.2</v>
      </c>
      <c r="G527" s="243">
        <f t="shared" si="306"/>
        <v>5.83</v>
      </c>
      <c r="H527" s="243">
        <f t="shared" si="308"/>
        <v>1895.91</v>
      </c>
      <c r="I527" s="211"/>
      <c r="J527" s="245">
        <f>IF(B527="","",IF(C527="DER-ES",IF(OR(B527&lt;60000,B527&gt;60025),VLOOKUP(B527,DER!$A$1:$E$10998,4,FALSE),VLOOKUP(B527,DER!$A$1:$H$9998,6,FALSE)*N527+VLOOKUP(B527,DER!$A$1:$H$9998,7,FALSE)*O527)+VLOOKUP(B527,DER!$A$1:$H$9998,8,FALSE),IF(C527="SINAPI",VLOOKUP(B527,SINAPI!$A$1:$E$10979,4,FALSE),IF(C527="IOPES",VLOOKUP(B527,IOPES!$A$1:$D$10903,4,FALSE),IF(C527="COMP",VLOOKUP(B527,COMP!$A$1:$D$10893,4,FALSE))))))</f>
        <v>4.59</v>
      </c>
      <c r="K527" s="246">
        <f>IF(B527="","",IF(C527="DER-ES",IF(OR(B527&lt;60000,B527&gt;60025),DER!$D$2/100,0),IF(C527="SINAPI",SINAPI!$C$2/100,IF(C527="IOPES",IOPES!$A$2/100,IF(C527="COMP",COMP!$C$2/100,"Preencher BDI!")))))</f>
        <v>0</v>
      </c>
      <c r="L527" s="247">
        <f t="shared" si="309"/>
        <v>4.59</v>
      </c>
      <c r="M527" s="248"/>
      <c r="N527" s="249"/>
      <c r="O527" s="249"/>
      <c r="P527" s="250"/>
      <c r="Q527" s="247"/>
    </row>
    <row r="528" spans="1:17" s="219" customFormat="1" ht="38.25" x14ac:dyDescent="0.2">
      <c r="A528" s="241" t="s">
        <v>19305</v>
      </c>
      <c r="B528" s="251">
        <v>93176</v>
      </c>
      <c r="C528" s="177" t="s">
        <v>2886</v>
      </c>
      <c r="D528" s="216" t="str">
        <f>IF(B528="","",IF(C528="DER-ES",IF(OR(B528&lt;60000,B528&gt;60025),VLOOKUP(B528,DER!$A$1:$E$10998,2,FALSE),VLOOKUP(B528,DER!$A$1:$E$10998,2,FALSE)&amp;" (DMT="&amp;VLOOKUP(B528,DER!$A$1:$E$10998,4,FALSE)&amp;") (XP="&amp;ROUND((N528),2)&amp;"km; XR="&amp;ROUND((O528),2)&amp;"km)"),IF(C528="SINAPI",VLOOKUP(B528,SINAPI!$A$3:$D$10979,2,FALSE),IF(C528="IOPES",VLOOKUP(B528,IOPES!$A$3:$D$10903,2,FALSE),IF(C528="COMP",VLOOKUP(B528,COMP!$A$3:$D$10893,2,FALSE),"")))))</f>
        <v>TRANSPORTE DE MATERIAL ASFALTICO, COM CAMINHÃO COM CAPACIDADE DE 30000 L EM RODOVIA PAVIMENTADA PARA DISTÂNCIAS MÉDIAS DE TRANSPORTE SUPERIORES A 100 KM. AF_02/2016</v>
      </c>
      <c r="E528" s="177" t="str">
        <f>IF(B528="","",IF(C528="DER-ES",VLOOKUP(B528,DER!$A$1:$E$10998,3,FALSE),IF(C528="SINAPI",VLOOKUP(B528,SINAPI!$A$1:$D$10979,3,FALSE),IF(C528="IOPES",VLOOKUP(B528,IOPES!$A$1:$D$10903,3,FALSE),IF(C528="COMP",VLOOKUP(B528,COMP!$A$1:$D$10893,3,FALSE))))))</f>
        <v>TXKM</v>
      </c>
      <c r="F528" s="242">
        <f>VLOOKUP(A528,'Memorial de Cálculo'!$A$9:$Q$11385,17,FALSE)</f>
        <v>204.1</v>
      </c>
      <c r="G528" s="243">
        <f t="shared" si="306"/>
        <v>0.56000000000000005</v>
      </c>
      <c r="H528" s="243">
        <f t="shared" ref="H528" si="316">+TRUNC(F528*G528,2)</f>
        <v>114.29</v>
      </c>
      <c r="I528" s="211"/>
      <c r="J528" s="245">
        <f>IF(B528="","",IF(C528="DER-ES",IF(OR(B528&lt;60000,B528&gt;60025),VLOOKUP(B528,DER!$A$1:$E$10998,4,FALSE),VLOOKUP(B528,DER!$A$1:$H$9998,6,FALSE)*N528+VLOOKUP(B528,DER!$A$1:$H$9998,7,FALSE)*O528)+VLOOKUP(B528,DER!$A$1:$H$9998,8,FALSE),IF(C528="SINAPI",VLOOKUP(B528,SINAPI!$A$1:$E$10979,4,FALSE),IF(C528="IOPES",VLOOKUP(B528,IOPES!$A$1:$D$10903,4,FALSE),IF(C528="COMP",VLOOKUP(B528,COMP!$A$1:$D$10893,4,FALSE))))))</f>
        <v>0.44</v>
      </c>
      <c r="K528" s="246">
        <f>IF(B528="","",IF(C528="DER-ES",IF(OR(B528&lt;60000,B528&gt;60025),DER!$D$2/100,0),IF(C528="SINAPI",SINAPI!$C$2/100,IF(C528="IOPES",IOPES!$A$2/100,IF(C528="COMP",COMP!$C$2/100,"Preencher BDI!")))))</f>
        <v>0</v>
      </c>
      <c r="L528" s="247">
        <f t="shared" ref="L528" si="317">IF(J528="","",(J528/(1+K528)))</f>
        <v>0.44</v>
      </c>
      <c r="M528" s="248"/>
      <c r="N528" s="249"/>
      <c r="O528" s="249"/>
      <c r="P528" s="250"/>
      <c r="Q528" s="247"/>
    </row>
    <row r="529" spans="1:17" s="219" customFormat="1" x14ac:dyDescent="0.2">
      <c r="A529" s="241" t="s">
        <v>19306</v>
      </c>
      <c r="B529" s="251">
        <v>72942</v>
      </c>
      <c r="C529" s="177" t="s">
        <v>2886</v>
      </c>
      <c r="D529" s="216" t="str">
        <f>IF(B529="","",IF(C529="DER-ES",IF(OR(B529&lt;60000,B529&gt;60025),VLOOKUP(B529,DER!$A$1:$E$10998,2,FALSE),VLOOKUP(B529,DER!$A$1:$E$10998,2,FALSE)&amp;" (DMT="&amp;VLOOKUP(B529,DER!$A$1:$E$10998,4,FALSE)&amp;") (XP="&amp;ROUND((N529),2)&amp;"km; XR="&amp;ROUND((O529),2)&amp;"km)"),IF(C529="SINAPI",VLOOKUP(B529,SINAPI!$A$3:$D$10979,2,FALSE),IF(C529="IOPES",VLOOKUP(B529,IOPES!$A$3:$D$10903,2,FALSE),IF(C529="COMP",VLOOKUP(B529,COMP!$A$3:$D$10893,2,FALSE),"")))))</f>
        <v>PINTURA DE LIGACAO COM EMULSAO RR-1C</v>
      </c>
      <c r="E529" s="177" t="str">
        <f>IF(B529="","",IF(C529="DER-ES",VLOOKUP(B529,DER!$A$1:$E$10998,3,FALSE),IF(C529="SINAPI",VLOOKUP(B529,SINAPI!$A$1:$D$10979,3,FALSE),IF(C529="IOPES",VLOOKUP(B529,IOPES!$A$1:$D$10903,3,FALSE),IF(C529="COMP",VLOOKUP(B529,COMP!$A$1:$D$10893,3,FALSE))))))</f>
        <v>M2</v>
      </c>
      <c r="F529" s="242">
        <f>VLOOKUP(A529,'Memorial de Cálculo'!$A$9:$Q$11385,17,FALSE)</f>
        <v>325.2</v>
      </c>
      <c r="G529" s="243">
        <f t="shared" si="306"/>
        <v>1.63</v>
      </c>
      <c r="H529" s="243">
        <f t="shared" si="308"/>
        <v>530.07000000000005</v>
      </c>
      <c r="I529" s="211"/>
      <c r="J529" s="245">
        <f>IF(B529="","",IF(C529="DER-ES",IF(OR(B529&lt;60000,B529&gt;60025),VLOOKUP(B529,DER!$A$1:$E$10998,4,FALSE),VLOOKUP(B529,DER!$A$1:$H$9998,6,FALSE)*N529+VLOOKUP(B529,DER!$A$1:$H$9998,7,FALSE)*O529)+VLOOKUP(B529,DER!$A$1:$H$9998,8,FALSE),IF(C529="SINAPI",VLOOKUP(B529,SINAPI!$A$1:$E$10979,4,FALSE),IF(C529="IOPES",VLOOKUP(B529,IOPES!$A$1:$D$10903,4,FALSE),IF(C529="COMP",VLOOKUP(B529,COMP!$A$1:$D$10893,4,FALSE))))))</f>
        <v>1.28</v>
      </c>
      <c r="K529" s="246">
        <f>IF(B529="","",IF(C529="DER-ES",IF(OR(B529&lt;60000,B529&gt;60025),DER!$D$2/100,0),IF(C529="SINAPI",SINAPI!$C$2/100,IF(C529="IOPES",IOPES!$A$2/100,IF(C529="COMP",COMP!$C$2/100,"Preencher BDI!")))))</f>
        <v>0</v>
      </c>
      <c r="L529" s="247">
        <f t="shared" si="309"/>
        <v>1.28</v>
      </c>
      <c r="M529" s="248"/>
      <c r="N529" s="249"/>
      <c r="O529" s="249"/>
      <c r="P529" s="250"/>
      <c r="Q529" s="247"/>
    </row>
    <row r="530" spans="1:17" s="219" customFormat="1" ht="38.25" x14ac:dyDescent="0.2">
      <c r="A530" s="241" t="s">
        <v>19308</v>
      </c>
      <c r="B530" s="251">
        <v>93176</v>
      </c>
      <c r="C530" s="177" t="s">
        <v>2886</v>
      </c>
      <c r="D530" s="216" t="str">
        <f>IF(B530="","",IF(C530="DER-ES",IF(OR(B530&lt;60000,B530&gt;60025),VLOOKUP(B530,DER!$A$1:$E$10998,2,FALSE),VLOOKUP(B530,DER!$A$1:$E$10998,2,FALSE)&amp;" (DMT="&amp;VLOOKUP(B530,DER!$A$1:$E$10998,4,FALSE)&amp;") (XP="&amp;ROUND((N530),2)&amp;"km; XR="&amp;ROUND((O530),2)&amp;"km)"),IF(C530="SINAPI",VLOOKUP(B530,SINAPI!$A$3:$D$10979,2,FALSE),IF(C530="IOPES",VLOOKUP(B530,IOPES!$A$3:$D$10903,2,FALSE),IF(C530="COMP",VLOOKUP(B530,COMP!$A$3:$D$10893,2,FALSE),"")))))</f>
        <v>TRANSPORTE DE MATERIAL ASFALTICO, COM CAMINHÃO COM CAPACIDADE DE 30000 L EM RODOVIA PAVIMENTADA PARA DISTÂNCIAS MÉDIAS DE TRANSPORTE SUPERIORES A 100 KM. AF_02/2016</v>
      </c>
      <c r="E530" s="177" t="str">
        <f>IF(B530="","",IF(C530="DER-ES",VLOOKUP(B530,DER!$A$1:$E$10998,3,FALSE),IF(C530="SINAPI",VLOOKUP(B530,SINAPI!$A$1:$D$10979,3,FALSE),IF(C530="IOPES",VLOOKUP(B530,IOPES!$A$1:$D$10903,3,FALSE),IF(C530="COMP",VLOOKUP(B530,COMP!$A$1:$D$10893,3,FALSE))))))</f>
        <v>TXKM</v>
      </c>
      <c r="F530" s="242">
        <f>VLOOKUP(A530,'Memorial de Cálculo'!$A$9:$Q$11385,17,FALSE)</f>
        <v>68.03</v>
      </c>
      <c r="G530" s="243">
        <f t="shared" si="306"/>
        <v>0.56000000000000005</v>
      </c>
      <c r="H530" s="243">
        <f t="shared" ref="H530" si="318">+TRUNC(F530*G530,2)</f>
        <v>38.090000000000003</v>
      </c>
      <c r="I530" s="211"/>
      <c r="J530" s="245">
        <f>IF(B530="","",IF(C530="DER-ES",IF(OR(B530&lt;60000,B530&gt;60025),VLOOKUP(B530,DER!$A$1:$E$10998,4,FALSE),VLOOKUP(B530,DER!$A$1:$H$9998,6,FALSE)*N530+VLOOKUP(B530,DER!$A$1:$H$9998,7,FALSE)*O530)+VLOOKUP(B530,DER!$A$1:$H$9998,8,FALSE),IF(C530="SINAPI",VLOOKUP(B530,SINAPI!$A$1:$E$10979,4,FALSE),IF(C530="IOPES",VLOOKUP(B530,IOPES!$A$1:$D$10903,4,FALSE),IF(C530="COMP",VLOOKUP(B530,COMP!$A$1:$D$10893,4,FALSE))))))</f>
        <v>0.44</v>
      </c>
      <c r="K530" s="246">
        <f>IF(B530="","",IF(C530="DER-ES",IF(OR(B530&lt;60000,B530&gt;60025),DER!$D$2/100,0),IF(C530="SINAPI",SINAPI!$C$2/100,IF(C530="IOPES",IOPES!$A$2/100,IF(C530="COMP",COMP!$C$2/100,"Preencher BDI!")))))</f>
        <v>0</v>
      </c>
      <c r="L530" s="247">
        <f t="shared" ref="L530" si="319">IF(J530="","",(J530/(1+K530)))</f>
        <v>0.44</v>
      </c>
      <c r="M530" s="248"/>
      <c r="N530" s="249"/>
      <c r="O530" s="249"/>
      <c r="P530" s="250"/>
      <c r="Q530" s="247"/>
    </row>
    <row r="531" spans="1:17" s="219" customFormat="1" ht="38.25" x14ac:dyDescent="0.2">
      <c r="A531" s="241" t="s">
        <v>19309</v>
      </c>
      <c r="B531" s="251">
        <v>95999</v>
      </c>
      <c r="C531" s="177" t="s">
        <v>2886</v>
      </c>
      <c r="D531" s="216" t="str">
        <f>IF(B531="","",IF(C531="DER-ES",IF(OR(B531&lt;60000,B531&gt;60025),VLOOKUP(B531,DER!$A$1:$E$10998,2,FALSE),VLOOKUP(B531,DER!$A$1:$E$10998,2,FALSE)&amp;" (DMT="&amp;VLOOKUP(B531,DER!$A$1:$E$10998,4,FALSE)&amp;") (XP="&amp;ROUND((N531),2)&amp;"km; XR="&amp;ROUND((O531),2)&amp;"km)"),IF(C531="SINAPI",VLOOKUP(B531,SINAPI!$A$3:$D$10979,2,FALSE),IF(C531="IOPES",VLOOKUP(B531,IOPES!$A$3:$D$10903,2,FALSE),IF(C531="COMP",VLOOKUP(B531,COMP!$A$3:$D$10893,2,FALSE),"")))))</f>
        <v>CONSTRUÇÃO DE PAVIMENTO COM APLICAÇÃO DE CONCRETO BETUMINOSO USINADO A QUENTE (CBUQ), CAMADA DE ROLAMENTO, COM ESPESSURA DE 7,0 CM - EXCLUSIVE TRANSPORTE. AF_03/2017</v>
      </c>
      <c r="E531" s="177" t="str">
        <f>IF(B531="","",IF(C531="DER-ES",VLOOKUP(B531,DER!$A$1:$E$10998,3,FALSE),IF(C531="SINAPI",VLOOKUP(B531,SINAPI!$A$1:$D$10979,3,FALSE),IF(C531="IOPES",VLOOKUP(B531,IOPES!$A$1:$D$10903,3,FALSE),IF(C531="COMP",VLOOKUP(B531,COMP!$A$1:$D$10893,3,FALSE))))))</f>
        <v>M3</v>
      </c>
      <c r="F531" s="242">
        <f>VLOOKUP(A531,'Memorial de Cálculo'!$A$9:$Q$11385,17,FALSE)</f>
        <v>16.260000000000002</v>
      </c>
      <c r="G531" s="243">
        <f t="shared" ref="G531:G532" si="320">ROUND(L531*(1+F$5),2)</f>
        <v>821.93</v>
      </c>
      <c r="H531" s="243">
        <f t="shared" ref="H531:H532" si="321">+TRUNC(F531*G531,2)</f>
        <v>13364.58</v>
      </c>
      <c r="I531" s="211"/>
      <c r="J531" s="245">
        <f>IF(B531="","",IF(C531="DER-ES",IF(OR(B531&lt;60000,B531&gt;60025),VLOOKUP(B531,DER!$A$1:$E$10998,4,FALSE),VLOOKUP(B531,DER!$A$1:$H$9998,6,FALSE)*N531+VLOOKUP(B531,DER!$A$1:$H$9998,7,FALSE)*O531)+VLOOKUP(B531,DER!$A$1:$H$9998,8,FALSE),IF(C531="SINAPI",VLOOKUP(B531,SINAPI!$A$1:$E$10979,4,FALSE),IF(C531="IOPES",VLOOKUP(B531,IOPES!$A$1:$D$10903,4,FALSE),IF(C531="COMP",VLOOKUP(B531,COMP!$A$1:$D$10893,4,FALSE))))))</f>
        <v>646.58000000000004</v>
      </c>
      <c r="K531" s="246">
        <f>IF(B531="","",IF(C531="DER-ES",IF(OR(B531&lt;60000,B531&gt;60025),DER!$D$2/100,0),IF(C531="SINAPI",SINAPI!$C$2/100,IF(C531="IOPES",IOPES!$A$2/100,IF(C531="COMP",COMP!$C$2/100,"Preencher BDI!")))))</f>
        <v>0</v>
      </c>
      <c r="L531" s="247">
        <f t="shared" ref="L531:L532" si="322">IF(J531="","",(J531/(1+K531)))</f>
        <v>646.58000000000004</v>
      </c>
      <c r="M531" s="248"/>
      <c r="N531" s="249"/>
      <c r="O531" s="249"/>
      <c r="P531" s="250"/>
      <c r="Q531" s="247"/>
    </row>
    <row r="532" spans="1:17" s="219" customFormat="1" ht="38.25" x14ac:dyDescent="0.2">
      <c r="A532" s="241" t="s">
        <v>19310</v>
      </c>
      <c r="B532" s="251">
        <v>93176</v>
      </c>
      <c r="C532" s="177" t="s">
        <v>2886</v>
      </c>
      <c r="D532" s="216" t="str">
        <f>IF(B532="","",IF(C532="DER-ES",IF(OR(B532&lt;60000,B532&gt;60025),VLOOKUP(B532,DER!$A$1:$E$10998,2,FALSE),VLOOKUP(B532,DER!$A$1:$E$10998,2,FALSE)&amp;" (DMT="&amp;VLOOKUP(B532,DER!$A$1:$E$10998,4,FALSE)&amp;") (XP="&amp;ROUND((N532),2)&amp;"km; XR="&amp;ROUND((O532),2)&amp;"km)"),IF(C532="SINAPI",VLOOKUP(B532,SINAPI!$A$3:$D$10979,2,FALSE),IF(C532="IOPES",VLOOKUP(B532,IOPES!$A$3:$D$10903,2,FALSE),IF(C532="COMP",VLOOKUP(B532,COMP!$A$3:$D$10893,2,FALSE),"")))))</f>
        <v>TRANSPORTE DE MATERIAL ASFALTICO, COM CAMINHÃO COM CAPACIDADE DE 30000 L EM RODOVIA PAVIMENTADA PARA DISTÂNCIAS MÉDIAS DE TRANSPORTE SUPERIORES A 100 KM. AF_02/2016</v>
      </c>
      <c r="E532" s="177" t="str">
        <f>IF(B532="","",IF(C532="DER-ES",VLOOKUP(B532,DER!$A$1:$E$10998,3,FALSE),IF(C532="SINAPI",VLOOKUP(B532,SINAPI!$A$1:$D$10979,3,FALSE),IF(C532="IOPES",VLOOKUP(B532,IOPES!$A$1:$D$10903,3,FALSE),IF(C532="COMP",VLOOKUP(B532,COMP!$A$1:$D$10893,3,FALSE))))))</f>
        <v>TXKM</v>
      </c>
      <c r="F532" s="242">
        <f>VLOOKUP(A532,'Memorial de Cálculo'!$A$9:$Q$11385,17,FALSE)</f>
        <v>1122.53</v>
      </c>
      <c r="G532" s="243">
        <f t="shared" si="320"/>
        <v>0.56000000000000005</v>
      </c>
      <c r="H532" s="243">
        <f t="shared" si="321"/>
        <v>628.61</v>
      </c>
      <c r="I532" s="211"/>
      <c r="J532" s="245">
        <f>IF(B532="","",IF(C532="DER-ES",IF(OR(B532&lt;60000,B532&gt;60025),VLOOKUP(B532,DER!$A$1:$E$10998,4,FALSE),VLOOKUP(B532,DER!$A$1:$H$9998,6,FALSE)*N532+VLOOKUP(B532,DER!$A$1:$H$9998,7,FALSE)*O532)+VLOOKUP(B532,DER!$A$1:$H$9998,8,FALSE),IF(C532="SINAPI",VLOOKUP(B532,SINAPI!$A$1:$E$10979,4,FALSE),IF(C532="IOPES",VLOOKUP(B532,IOPES!$A$1:$D$10903,4,FALSE),IF(C532="COMP",VLOOKUP(B532,COMP!$A$1:$D$10893,4,FALSE))))))</f>
        <v>0.44</v>
      </c>
      <c r="K532" s="246">
        <f>IF(B532="","",IF(C532="DER-ES",IF(OR(B532&lt;60000,B532&gt;60025),DER!$D$2/100,0),IF(C532="SINAPI",SINAPI!$C$2/100,IF(C532="IOPES",IOPES!$A$2/100,IF(C532="COMP",COMP!$C$2/100,"Preencher BDI!")))))</f>
        <v>0</v>
      </c>
      <c r="L532" s="247">
        <f t="shared" si="322"/>
        <v>0.44</v>
      </c>
      <c r="M532" s="248"/>
      <c r="N532" s="249"/>
      <c r="O532" s="249"/>
      <c r="P532" s="250"/>
      <c r="Q532" s="247"/>
    </row>
    <row r="533" spans="1:17" s="219" customFormat="1" ht="25.5" x14ac:dyDescent="0.2">
      <c r="A533" s="241" t="s">
        <v>19311</v>
      </c>
      <c r="B533" s="251">
        <v>95303</v>
      </c>
      <c r="C533" s="177" t="s">
        <v>2886</v>
      </c>
      <c r="D533" s="216" t="str">
        <f>IF(B533="","",IF(C533="DER-ES",IF(OR(B533&lt;60000,B533&gt;60025),VLOOKUP(B533,DER!$A$1:$E$10998,2,FALSE),VLOOKUP(B533,DER!$A$1:$E$10998,2,FALSE)&amp;" (DMT="&amp;VLOOKUP(B533,DER!$A$1:$E$10998,4,FALSE)&amp;") (XP="&amp;ROUND((N533),2)&amp;"km; XR="&amp;ROUND((O533),2)&amp;"km)"),IF(C533="SINAPI",VLOOKUP(B533,SINAPI!$A$3:$D$10979,2,FALSE),IF(C533="IOPES",VLOOKUP(B533,IOPES!$A$3:$D$10903,2,FALSE),IF(C533="COMP",VLOOKUP(B533,COMP!$A$3:$D$10893,2,FALSE),"")))))</f>
        <v>TRANSPORTE COM CAMINHÃO BASCULANTE 10 M3 DE MASSA ASFALTICA PARA PAVIMENTAÇÃO URBANA</v>
      </c>
      <c r="E533" s="177" t="str">
        <f>IF(B533="","",IF(C533="DER-ES",VLOOKUP(B533,DER!$A$1:$E$10998,3,FALSE),IF(C533="SINAPI",VLOOKUP(B533,SINAPI!$A$1:$D$10979,3,FALSE),IF(C533="IOPES",VLOOKUP(B533,IOPES!$A$1:$D$10903,3,FALSE),IF(C533="COMP",VLOOKUP(B533,COMP!$A$1:$D$10893,3,FALSE))))))</f>
        <v>M3XKM</v>
      </c>
      <c r="F533" s="242">
        <f>VLOOKUP(A533,'Memorial de Cálculo'!$A$9:$Q$11385,17,FALSE)</f>
        <v>115.45</v>
      </c>
      <c r="G533" s="243">
        <f t="shared" ref="G533" si="323">ROUND(L533*(1+F$5),2)</f>
        <v>1.1599999999999999</v>
      </c>
      <c r="H533" s="243">
        <f t="shared" ref="H533" si="324">+TRUNC(F533*G533,2)</f>
        <v>133.91999999999999</v>
      </c>
      <c r="I533" s="211"/>
      <c r="J533" s="245">
        <f>IF(B533="","",IF(C533="DER-ES",IF(OR(B533&lt;60000,B533&gt;60025),VLOOKUP(B533,DER!$A$1:$E$10998,4,FALSE),VLOOKUP(B533,DER!$A$1:$H$9998,6,FALSE)*N533+VLOOKUP(B533,DER!$A$1:$H$9998,7,FALSE)*O533)+VLOOKUP(B533,DER!$A$1:$H$9998,8,FALSE),IF(C533="SINAPI",VLOOKUP(B533,SINAPI!$A$1:$E$10979,4,FALSE),IF(C533="IOPES",VLOOKUP(B533,IOPES!$A$1:$D$10903,4,FALSE),IF(C533="COMP",VLOOKUP(B533,COMP!$A$1:$D$10893,4,FALSE))))))</f>
        <v>0.91</v>
      </c>
      <c r="K533" s="246">
        <f>IF(B533="","",IF(C533="DER-ES",IF(OR(B533&lt;60000,B533&gt;60025),DER!$D$2/100,0),IF(C533="SINAPI",SINAPI!$C$2/100,IF(C533="IOPES",IOPES!$A$2/100,IF(C533="COMP",COMP!$C$2/100,"Preencher BDI!")))))</f>
        <v>0</v>
      </c>
      <c r="L533" s="247">
        <f t="shared" ref="L533" si="325">IF(J533="","",(J533/(1+K533)))</f>
        <v>0.91</v>
      </c>
      <c r="M533" s="248"/>
      <c r="N533" s="249"/>
      <c r="O533" s="249"/>
      <c r="P533" s="250"/>
      <c r="Q533" s="247"/>
    </row>
    <row r="534" spans="1:17" s="219" customFormat="1" ht="38.25" x14ac:dyDescent="0.2">
      <c r="A534" s="241" t="s">
        <v>19349</v>
      </c>
      <c r="B534" s="251">
        <v>97977</v>
      </c>
      <c r="C534" s="177" t="s">
        <v>2886</v>
      </c>
      <c r="D534" s="216" t="str">
        <f>IF(B534="","",IF(C534="DER-ES",IF(OR(B534&lt;60000,B534&gt;60025),VLOOKUP(B534,DER!$A$1:$E$10998,2,FALSE),VLOOKUP(B534,DER!$A$1:$E$10998,2,FALSE)&amp;" (DMT="&amp;VLOOKUP(B534,DER!$A$1:$E$10998,4,FALSE)&amp;") (XP="&amp;ROUND((N534),2)&amp;"km; XR="&amp;ROUND((O534),2)&amp;"km)"),IF(C534="SINAPI",VLOOKUP(B534,SINAPI!$A$3:$D$10979,2,FALSE),IF(C534="IOPES",VLOOKUP(B534,IOPES!$A$3:$D$10903,2,FALSE),IF(C534="COMP",VLOOKUP(B534,COMP!$A$3:$D$10893,2,FALSE),"")))))</f>
        <v>POÇO DE INSPEÇÃO CIRCULAR PARA ESGOTO, EM ALVENARIA COM TIJOLOS CERÂMICOS MACIÇOS, DIÂMETRO INTERNO = 0,6 M, PROFUNDIDADE = 1,5 M, EXCLUINDO TAMPÃO. AF_05/2018</v>
      </c>
      <c r="E534" s="177" t="str">
        <f>IF(B534="","",IF(C534="DER-ES",VLOOKUP(B534,DER!$A$1:$E$10998,3,FALSE),IF(C534="SINAPI",VLOOKUP(B534,SINAPI!$A$1:$D$10979,3,FALSE),IF(C534="IOPES",VLOOKUP(B534,IOPES!$A$1:$D$10903,3,FALSE),IF(C534="COMP",VLOOKUP(B534,COMP!$A$1:$D$10893,3,FALSE))))))</f>
        <v>UN</v>
      </c>
      <c r="F534" s="242">
        <f>VLOOKUP(A534,'Memorial de Cálculo'!$A$9:$Q$11385,17,FALSE)</f>
        <v>7</v>
      </c>
      <c r="G534" s="243">
        <f t="shared" ref="G534" si="326">ROUND(L534*(1+F$5),2)</f>
        <v>1396.27</v>
      </c>
      <c r="H534" s="243">
        <f t="shared" ref="H534" si="327">+TRUNC(F534*G534,2)</f>
        <v>9773.89</v>
      </c>
      <c r="I534" s="211"/>
      <c r="J534" s="245">
        <f>IF(B534="","",IF(C534="DER-ES",IF(OR(B534&lt;60000,B534&gt;60025),VLOOKUP(B534,DER!$A$1:$E$10998,4,FALSE),VLOOKUP(B534,DER!$A$1:$H$9998,6,FALSE)*N534+VLOOKUP(B534,DER!$A$1:$H$9998,7,FALSE)*O534)+VLOOKUP(B534,DER!$A$1:$H$9998,8,FALSE),IF(C534="SINAPI",VLOOKUP(B534,SINAPI!$A$1:$E$10979,4,FALSE),IF(C534="IOPES",VLOOKUP(B534,IOPES!$A$1:$D$10903,4,FALSE),IF(C534="COMP",VLOOKUP(B534,COMP!$A$1:$D$10893,4,FALSE))))))</f>
        <v>1098.3900000000001</v>
      </c>
      <c r="K534" s="246">
        <f>IF(B534="","",IF(C534="DER-ES",IF(OR(B534&lt;60000,B534&gt;60025),DER!$D$2/100,0),IF(C534="SINAPI",SINAPI!$C$2/100,IF(C534="IOPES",IOPES!$A$2/100,IF(C534="COMP",COMP!$C$2/100,"Preencher BDI!")))))</f>
        <v>0</v>
      </c>
      <c r="L534" s="247">
        <f t="shared" ref="L534" si="328">IF(J534="","",(J534/(1+K534)))</f>
        <v>1098.3900000000001</v>
      </c>
      <c r="M534" s="248"/>
      <c r="N534" s="249"/>
      <c r="O534" s="249"/>
      <c r="P534" s="250"/>
      <c r="Q534" s="247"/>
    </row>
    <row r="535" spans="1:17" s="219" customFormat="1" ht="51" x14ac:dyDescent="0.2">
      <c r="A535" s="241" t="s">
        <v>19350</v>
      </c>
      <c r="B535" s="251">
        <v>83627</v>
      </c>
      <c r="C535" s="177" t="s">
        <v>2886</v>
      </c>
      <c r="D535" s="216" t="str">
        <f>IF(B535="","",IF(C535="DER-ES",IF(OR(B535&lt;60000,B535&gt;60025),VLOOKUP(B535,DER!$A$1:$E$10998,2,FALSE),VLOOKUP(B535,DER!$A$1:$E$10998,2,FALSE)&amp;" (DMT="&amp;VLOOKUP(B535,DER!$A$1:$E$10998,4,FALSE)&amp;") (XP="&amp;ROUND((N535),2)&amp;"km; XR="&amp;ROUND((O535),2)&amp;"km)"),IF(C535="SINAPI",VLOOKUP(B535,SINAPI!$A$3:$D$10979,2,FALSE),IF(C535="IOPES",VLOOKUP(B535,IOPES!$A$3:$D$10903,2,FALSE),IF(C535="COMP",VLOOKUP(B535,COMP!$A$3:$D$10893,2,FALSE),"")))))</f>
        <v>TAMPAO FOFO ARTICULADO, CLASSE B125 CARGA MAX 12,5 T, REDONDO TAMPA 600 MM, REDE PLUVIAL/ESGOTO, P = CHAMINE CX AREIA / POCO VISITA ASSENTADO COM ARG CIM/AREIA 1:4, FORNECIMENTO E ASSENTAMENTO</v>
      </c>
      <c r="E535" s="177" t="str">
        <f>IF(B535="","",IF(C535="DER-ES",VLOOKUP(B535,DER!$A$1:$E$10998,3,FALSE),IF(C535="SINAPI",VLOOKUP(B535,SINAPI!$A$1:$D$10979,3,FALSE),IF(C535="IOPES",VLOOKUP(B535,IOPES!$A$1:$D$10903,3,FALSE),IF(C535="COMP",VLOOKUP(B535,COMP!$A$1:$D$10893,3,FALSE))))))</f>
        <v>UN</v>
      </c>
      <c r="F535" s="242">
        <f>VLOOKUP(A535,'Memorial de Cálculo'!$A$9:$Q$11385,17,FALSE)</f>
        <v>7</v>
      </c>
      <c r="G535" s="243">
        <f t="shared" ref="G535" si="329">ROUND(L535*(1+F$5),2)</f>
        <v>590.29</v>
      </c>
      <c r="H535" s="243">
        <f t="shared" ref="H535" si="330">+TRUNC(F535*G535,2)</f>
        <v>4132.03</v>
      </c>
      <c r="I535" s="211"/>
      <c r="J535" s="245">
        <f>IF(B535="","",IF(C535="DER-ES",IF(OR(B535&lt;60000,B535&gt;60025),VLOOKUP(B535,DER!$A$1:$E$10998,4,FALSE),VLOOKUP(B535,DER!$A$1:$H$9998,6,FALSE)*N535+VLOOKUP(B535,DER!$A$1:$H$9998,7,FALSE)*O535)+VLOOKUP(B535,DER!$A$1:$H$9998,8,FALSE),IF(C535="SINAPI",VLOOKUP(B535,SINAPI!$A$1:$E$10979,4,FALSE),IF(C535="IOPES",VLOOKUP(B535,IOPES!$A$1:$D$10903,4,FALSE),IF(C535="COMP",VLOOKUP(B535,COMP!$A$1:$D$10893,4,FALSE))))))</f>
        <v>464.36</v>
      </c>
      <c r="K535" s="246">
        <f>IF(B535="","",IF(C535="DER-ES",IF(OR(B535&lt;60000,B535&gt;60025),DER!$D$2/100,0),IF(C535="SINAPI",SINAPI!$C$2/100,IF(C535="IOPES",IOPES!$A$2/100,IF(C535="COMP",COMP!$C$2/100,"Preencher BDI!")))))</f>
        <v>0</v>
      </c>
      <c r="L535" s="247">
        <f t="shared" ref="L535" si="331">IF(J535="","",(J535/(1+K535)))</f>
        <v>464.36</v>
      </c>
      <c r="M535" s="248"/>
      <c r="N535" s="249"/>
      <c r="O535" s="249"/>
      <c r="P535" s="250"/>
      <c r="Q535" s="247"/>
    </row>
    <row r="536" spans="1:17" s="219" customFormat="1" x14ac:dyDescent="0.2">
      <c r="A536" s="251"/>
      <c r="B536" s="259"/>
      <c r="C536" s="260"/>
      <c r="D536" s="261" t="str">
        <f>"SUB-TOTAL - "&amp;LEFT(A529,5)</f>
        <v>SUB-TOTAL - 06.08</v>
      </c>
      <c r="E536" s="260"/>
      <c r="F536" s="262"/>
      <c r="G536" s="243"/>
      <c r="H536" s="263">
        <f>SUM(H518:H535)</f>
        <v>96427.03</v>
      </c>
      <c r="I536" s="267"/>
      <c r="J536" s="245" t="str">
        <f>IF(B536="","",IF(C536="DER-ES",IF(OR(B536&lt;60000,B536&gt;60025),VLOOKUP(B536,DER!$A$1:$E$10998,4,FALSE),VLOOKUP(B536,DER!$A$1:$H$9998,6,FALSE)*N536+VLOOKUP(B536,DER!$A$1:$H$9998,7,FALSE)*O536)+VLOOKUP(B536,DER!$A$1:$H$9998,8,FALSE),IF(C536="SINAPI",VLOOKUP(B536,SINAPI!$A$1:$E$10979,4,FALSE),IF(C536="IOPES",VLOOKUP(B536,IOPES!$A$1:$D$10903,4,FALSE),IF(C536="COMP",VLOOKUP(B536,COMP!$A$1:$D$10893,4,FALSE))))))</f>
        <v/>
      </c>
      <c r="K536" s="246" t="str">
        <f>IF(B536="","",IF(C536="DER-ES",IF(OR(B536&lt;60000,B536&gt;60025),DER!$D$2/100,0),IF(C536="SINAPI",SINAPI!$C$2/100,IF(C536="IOPES",IOPES!$A$2/100,IF(C536="COMP",COMP!$C$2/100,"Preencher BDI!")))))</f>
        <v/>
      </c>
      <c r="L536" s="247" t="str">
        <f t="shared" si="309"/>
        <v/>
      </c>
      <c r="M536" s="248"/>
      <c r="N536" s="249"/>
      <c r="O536" s="249"/>
      <c r="P536" s="250"/>
      <c r="Q536" s="247"/>
    </row>
    <row r="537" spans="1:17" s="219" customFormat="1" x14ac:dyDescent="0.2">
      <c r="A537" s="251"/>
      <c r="B537" s="259"/>
      <c r="C537" s="260"/>
      <c r="D537" s="261" t="str">
        <f>"SUB-TOTAL - "&amp;LEFT(A514,2)</f>
        <v>SUB-TOTAL - 06</v>
      </c>
      <c r="E537" s="260"/>
      <c r="F537" s="262"/>
      <c r="G537" s="243"/>
      <c r="H537" s="263">
        <f>SUM(H408:H536)/2</f>
        <v>315402.39000000007</v>
      </c>
      <c r="I537" s="267"/>
      <c r="J537" s="245" t="str">
        <f>IF(B537="","",IF(C537="DER-ES",IF(OR(B537&lt;60000,B537&gt;60025),VLOOKUP(B537,DER!$A$1:$E$10998,4,FALSE),VLOOKUP(B537,DER!$A$1:$H$9998,6,FALSE)*N537+VLOOKUP(B537,DER!$A$1:$H$9998,7,FALSE)*O537)+VLOOKUP(B537,DER!$A$1:$H$9998,8,FALSE),IF(C537="SINAPI",VLOOKUP(B537,SINAPI!$A$1:$E$10979,4,FALSE),IF(C537="IOPES",VLOOKUP(B537,IOPES!$A$1:$D$10903,4,FALSE),IF(C537="COMP",VLOOKUP(B537,COMP!$A$1:$D$10893,4,FALSE))))))</f>
        <v/>
      </c>
      <c r="K537" s="246" t="str">
        <f>IF(B537="","",IF(C537="DER-ES",IF(OR(B537&lt;60000,B537&gt;60025),DER!$D$2/100,0),IF(C537="SINAPI",SINAPI!$C$2/100,IF(C537="IOPES",IOPES!$A$2/100,IF(C537="COMP",COMP!$C$2/100,"Preencher BDI!")))))</f>
        <v/>
      </c>
      <c r="L537" s="247" t="str">
        <f>IF(J537="","",(J537/(1+K537)))</f>
        <v/>
      </c>
      <c r="M537" s="248"/>
      <c r="N537" s="249"/>
      <c r="O537" s="249"/>
      <c r="P537" s="250"/>
      <c r="Q537" s="247"/>
    </row>
    <row r="538" spans="1:17" s="219" customFormat="1" x14ac:dyDescent="0.2">
      <c r="A538" s="241"/>
      <c r="B538" s="251"/>
      <c r="C538" s="177"/>
      <c r="D538" s="216"/>
      <c r="E538" s="177"/>
      <c r="F538" s="242"/>
      <c r="G538" s="243"/>
      <c r="H538" s="243"/>
      <c r="I538" s="211"/>
      <c r="J538" s="245"/>
      <c r="K538" s="246"/>
      <c r="L538" s="247"/>
      <c r="M538" s="248"/>
      <c r="N538" s="249"/>
      <c r="O538" s="249"/>
      <c r="P538" s="250"/>
      <c r="Q538" s="247"/>
    </row>
    <row r="539" spans="1:17" x14ac:dyDescent="0.2">
      <c r="A539" s="137" t="s">
        <v>27</v>
      </c>
      <c r="B539" s="137"/>
      <c r="C539" s="138"/>
      <c r="D539" s="139" t="s">
        <v>2923</v>
      </c>
      <c r="E539" s="138"/>
      <c r="F539" s="140"/>
      <c r="G539" s="141"/>
      <c r="H539" s="142"/>
      <c r="I539" s="86"/>
      <c r="J539" s="245" t="str">
        <f>IF(B539="","",IF(C539="DER-ES",IF(OR(B539&lt;60000,B539&gt;60025),VLOOKUP(B539,DER!$A$1:$E$10998,4,FALSE),VLOOKUP(B539,DER!$A$1:$H$9998,6,FALSE)*N539+VLOOKUP(B539,DER!$A$1:$H$9998,7,FALSE)*O539)+VLOOKUP(B539,DER!$A$1:$H$9998,8,FALSE),IF(C539="SINAPI",VLOOKUP(B539,SINAPI!$A$1:$E$10979,4,FALSE),IF(C539="IOPES",VLOOKUP(B539,IOPES!$A$1:$D$10903,4,FALSE),IF(C539="COMP",VLOOKUP(B539,COMP!$A$1:$D$10893,4,FALSE))))))</f>
        <v/>
      </c>
      <c r="K539" s="246" t="str">
        <f>IF(B539="","",IF(C539="DER-ES",IF(OR(B539&lt;60000,B539&gt;60025),DER!$D$2/100,0),IF(C539="SINAPI",SINAPI!$C$2/100,IF(C539="IOPES",IOPES!$A$2/100,IF(C539="COMP",COMP!$C$2/100,"Preencher BDI!")))))</f>
        <v/>
      </c>
      <c r="L539" s="95" t="str">
        <f t="shared" si="0"/>
        <v/>
      </c>
      <c r="M539" s="32"/>
      <c r="N539" s="129"/>
      <c r="O539" s="129"/>
      <c r="P539" s="130"/>
      <c r="Q539" s="95"/>
    </row>
    <row r="540" spans="1:17" x14ac:dyDescent="0.2">
      <c r="A540" s="240" t="s">
        <v>3198</v>
      </c>
      <c r="B540" s="251" t="s">
        <v>3187</v>
      </c>
      <c r="C540" s="177" t="s">
        <v>2924</v>
      </c>
      <c r="D540" s="216" t="str">
        <f>IF(B540="","",IF(C540="DER-ES",IF(OR(B540&lt;60000,B540&gt;60025),VLOOKUP(B540,DER!$A$1:$E$10998,2,FALSE),VLOOKUP(B540,DER!$A$1:$E$10998,2,FALSE)&amp;" (DMT="&amp;VLOOKUP(B540,DER!$A$1:$E$10998,4,FALSE)&amp;") (XP="&amp;ROUND((N540),2)&amp;"km; XR="&amp;ROUND((O540),2)&amp;"km)"),IF(C540="SINAPI",VLOOKUP(B540,SINAPI!$A$3:$D$10979,2,FALSE),IF(C540="IOPES",VLOOKUP(B540,IOPES!$A$3:$D$10903,2,FALSE),IF(C540="COMP",VLOOKUP(B540,COMP!$A$3:$D$10893,2,FALSE),"")))))</f>
        <v>Administração Local</v>
      </c>
      <c r="E540" s="177" t="str">
        <f>IF(B540="","",IF(C540="DER-ES",VLOOKUP(B540,DER!$A$1:$E$10998,3,FALSE),IF(C540="SINAPI",VLOOKUP(B540,SINAPI!$A$1:$D$10979,3,FALSE),IF(C540="IOPES",VLOOKUP(B540,IOPES!$A$1:$D$10903,3,FALSE),IF(C540="COMP",VLOOKUP(B540,COMP!$A$1:$D$10893,3,FALSE))))))</f>
        <v>vb</v>
      </c>
      <c r="F540" s="242">
        <f>VLOOKUP(A540,'Memorial de Cálculo'!$A$9:$Q$11385,17,FALSE)</f>
        <v>1</v>
      </c>
      <c r="G540" s="243">
        <f t="shared" ref="G540" si="332">ROUND(L540*(1+F$5),2)</f>
        <v>168040.04</v>
      </c>
      <c r="H540" s="243">
        <f t="shared" ref="H540" si="333">+TRUNC(F540*G540,2)</f>
        <v>168040.04</v>
      </c>
      <c r="I540" s="86"/>
      <c r="J540" s="245">
        <f>IF(B540="","",IF(C540="DER-ES",IF(OR(B540&lt;60000,B540&gt;60025),VLOOKUP(B540,DER!$A$1:$E$10998,4,FALSE),VLOOKUP(B540,DER!$A$1:$H$9998,6,FALSE)*N540+VLOOKUP(B540,DER!$A$1:$H$9998,7,FALSE)*O540)+VLOOKUP(B540,DER!$A$1:$H$9998,8,FALSE),IF(C540="SINAPI",VLOOKUP(B540,SINAPI!$A$1:$E$10979,4,FALSE),IF(C540="IOPES",VLOOKUP(B540,IOPES!$A$1:$D$10903,4,FALSE),IF(C540="COMP",VLOOKUP(B540,COMP!$A$1:$D$10893,4,FALSE))))))</f>
        <v>168040.04</v>
      </c>
      <c r="K540" s="246">
        <f>IF(B540="","",IF(C540="DER-ES",IF(OR(B540&lt;60000,B540&gt;60025),DER!$D$2/100,0),IF(C540="SINAPI",SINAPI!$C$2/100,IF(C540="IOPES",IOPES!$A$2/100,IF(C540="COMP",COMP!$C$2/100,"Preencher BDI!")))))</f>
        <v>0.2712</v>
      </c>
      <c r="L540" s="95">
        <f t="shared" si="0"/>
        <v>132190.0881057269</v>
      </c>
      <c r="M540" s="15"/>
      <c r="N540" s="129"/>
      <c r="O540" s="129"/>
      <c r="P540" s="130"/>
      <c r="Q540" s="95"/>
    </row>
    <row r="541" spans="1:17" x14ac:dyDescent="0.2">
      <c r="A541" s="251"/>
      <c r="B541" s="259"/>
      <c r="C541" s="260"/>
      <c r="D541" s="261" t="str">
        <f>"SUB-TOTAL - "&amp;LEFT(A539,2)</f>
        <v>SUB-TOTAL - 07</v>
      </c>
      <c r="E541" s="260"/>
      <c r="F541" s="262"/>
      <c r="G541" s="243"/>
      <c r="H541" s="263">
        <f>SUM(H540:H540)</f>
        <v>168040.04</v>
      </c>
      <c r="I541" s="86"/>
      <c r="J541" s="245" t="str">
        <f>IF(B541="","",IF(C541="DER-ES",IF(OR(B541&lt;60000,B541&gt;60025),VLOOKUP(B541,DER!$A$1:$E$10998,4,FALSE),VLOOKUP(B541,DER!$A$1:$H$9998,6,FALSE)*N541+VLOOKUP(B541,DER!$A$1:$H$9998,7,FALSE)*O541)+VLOOKUP(B541,DER!$A$1:$H$9998,8,FALSE),IF(C541="SINAPI",VLOOKUP(B541,SINAPI!$A$1:$E$10979,4,FALSE),IF(C541="IOPES",VLOOKUP(B541,IOPES!$A$1:$D$10903,4,FALSE),IF(C541="COMP",VLOOKUP(B541,COMP!$A$1:$D$10893,4,FALSE))))))</f>
        <v/>
      </c>
      <c r="K541" s="246" t="str">
        <f>IF(B541="","",IF(C541="DER-ES",IF(OR(B541&lt;60000,B541&gt;60025),DER!$D$2/100,0),IF(C541="SINAPI",SINAPI!$C$2/100,IF(C541="IOPES",IOPES!$A$2/100,IF(C541="COMP",COMP!$C$2/100,"Preencher BDI!")))))</f>
        <v/>
      </c>
      <c r="L541" s="95" t="str">
        <f t="shared" si="0"/>
        <v/>
      </c>
      <c r="M541" s="25"/>
      <c r="N541" s="129"/>
      <c r="O541" s="129"/>
      <c r="P541" s="130"/>
      <c r="Q541" s="95"/>
    </row>
    <row r="542" spans="1:17" x14ac:dyDescent="0.2">
      <c r="A542" s="240"/>
      <c r="B542" s="259"/>
      <c r="C542" s="260"/>
      <c r="D542" s="261"/>
      <c r="E542" s="260"/>
      <c r="F542" s="262"/>
      <c r="G542" s="243"/>
      <c r="H542" s="263"/>
      <c r="I542" s="4"/>
      <c r="J542" s="245" t="str">
        <f>IF(B542="","",IF(C542="DER-ES",IF(OR(B542&lt;60000,B542&gt;60025),VLOOKUP(B542,DER!$A$1:$E$10998,4,FALSE),VLOOKUP(B542,DER!$A$1:$H$9998,6,FALSE)*N542+VLOOKUP(B542,DER!$A$1:$H$9998,7,FALSE)*O542)+VLOOKUP(B542,DER!$A$1:$H$9998,8,FALSE),IF(C542="SINAPI",VLOOKUP(B542,SINAPI!$A$1:$E$10979,4,FALSE),IF(C542="IOPES",VLOOKUP(B542,IOPES!$A$1:$D$10903,4,FALSE),IF(C542="COMP",VLOOKUP(B542,COMP!$A$1:$D$10893,4,FALSE))))))</f>
        <v/>
      </c>
      <c r="K542" s="246" t="str">
        <f>IF(B542="","",IF(C542="DER-ES",IF(OR(B542&lt;60000,B542&gt;60025),DER!$D$2/100,0),IF(C542="SINAPI",SINAPI!$C$2/100,IF(C542="IOPES",IOPES!$A$2/100,IF(C542="COMP",COMP!$C$2/100,"Preencher BDI!")))))</f>
        <v/>
      </c>
      <c r="L542" s="95" t="str">
        <f t="shared" si="0"/>
        <v/>
      </c>
      <c r="M542" s="25"/>
      <c r="N542" s="129"/>
      <c r="O542" s="129"/>
      <c r="P542" s="130"/>
      <c r="Q542" s="95"/>
    </row>
    <row r="543" spans="1:17" ht="13.5" x14ac:dyDescent="0.2">
      <c r="A543" s="651" t="s">
        <v>15</v>
      </c>
      <c r="B543" s="651"/>
      <c r="C543" s="651"/>
      <c r="D543" s="651"/>
      <c r="E543" s="651"/>
      <c r="F543" s="651"/>
      <c r="G543" s="651"/>
      <c r="H543" s="143">
        <f>H541+H537+H405+H313+H213+H157+H19</f>
        <v>3415494.32</v>
      </c>
      <c r="I543" s="86"/>
      <c r="J543" s="245" t="str">
        <f>IF(B543="","",IF(C543="DER-ES",IF(OR(B543&lt;60000,B543&gt;60025),VLOOKUP(B543,DER!$A$1:$E$10998,4,FALSE),VLOOKUP(B543,DER!$A$1:$H$9998,6,FALSE)*N543+VLOOKUP(B543,DER!$A$1:$H$9998,7,FALSE)*O543)+VLOOKUP(B543,DER!$A$1:$H$9998,8,FALSE),IF(C543="SINAPI",VLOOKUP(B543,SINAPI!$A$1:$E$10979,4,FALSE),IF(C543="IOPES",VLOOKUP(B543,IOPES!$A$1:$D$10903,4,FALSE),IF(C543="COMP",VLOOKUP(B543,COMP!$A$1:$D$10893,4,FALSE))))))</f>
        <v/>
      </c>
      <c r="K543" s="246" t="str">
        <f>IF(B543="","",IF(C543="DER-ES",IF(OR(B543&lt;60000,B543&gt;60025),DER!$D$2/100,0),IF(C543="SINAPI",SINAPI!$C$2/100,IF(C543="IOPES",IOPES!$A$2/100,IF(C543="COMP",COMP!$C$2/100,"Preencher BDI!")))))</f>
        <v/>
      </c>
      <c r="L543" s="95" t="str">
        <f t="shared" si="0"/>
        <v/>
      </c>
      <c r="M543" s="25"/>
      <c r="N543" s="129"/>
      <c r="O543" s="129"/>
      <c r="P543" s="130"/>
      <c r="Q543" s="95"/>
    </row>
    <row r="544" spans="1:17" x14ac:dyDescent="0.2">
      <c r="G544" s="286"/>
      <c r="H544" s="30"/>
      <c r="I544" s="86"/>
    </row>
    <row r="545" spans="1:17" x14ac:dyDescent="0.2">
      <c r="H545" s="650" t="s">
        <v>73</v>
      </c>
      <c r="I545" s="24"/>
    </row>
    <row r="546" spans="1:17" x14ac:dyDescent="0.2">
      <c r="A546" s="85" t="s">
        <v>9</v>
      </c>
      <c r="B546" s="13"/>
      <c r="C546" s="13"/>
      <c r="F546" s="15"/>
      <c r="H546" s="650"/>
      <c r="I546" s="24"/>
      <c r="K546" s="162"/>
    </row>
    <row r="547" spans="1:17" x14ac:dyDescent="0.2">
      <c r="E547" s="163"/>
      <c r="H547" s="28">
        <f>ROUND((SUM(H21:H537)/3)+SUM(H8:H20)/2+SUM(H540:H542)/2,2)</f>
        <v>3415494.32</v>
      </c>
      <c r="J547" s="13"/>
    </row>
    <row r="548" spans="1:17" x14ac:dyDescent="0.2">
      <c r="D548" s="23"/>
      <c r="H548" s="28" t="str">
        <f>IF(H543=H547,"Ok!","Verificar!")</f>
        <v>Ok!</v>
      </c>
    </row>
    <row r="549" spans="1:17" x14ac:dyDescent="0.2">
      <c r="D549" s="23"/>
    </row>
    <row r="550" spans="1:17" x14ac:dyDescent="0.2">
      <c r="D550" s="13"/>
    </row>
    <row r="551" spans="1:17" x14ac:dyDescent="0.2">
      <c r="A551" s="15"/>
      <c r="B551" s="15"/>
      <c r="C551" s="15"/>
      <c r="G551" s="304" t="str">
        <f>+D540</f>
        <v>Administração Local</v>
      </c>
      <c r="H551" s="215">
        <f>H541/H543</f>
        <v>4.9199332294600336E-2</v>
      </c>
      <c r="I551" s="15"/>
      <c r="J551" s="15"/>
      <c r="K551" s="15"/>
      <c r="L551" s="15"/>
      <c r="M551" s="15"/>
      <c r="N551" s="15"/>
      <c r="O551" s="15"/>
      <c r="P551" s="15"/>
      <c r="Q551" s="15"/>
    </row>
    <row r="552" spans="1:17" x14ac:dyDescent="0.2">
      <c r="A552" s="15"/>
      <c r="B552" s="15"/>
      <c r="C552" s="15"/>
      <c r="D552" s="13"/>
      <c r="G552" s="26" t="str">
        <f>+D8</f>
        <v>SERVIÇOS PRELIMINARES</v>
      </c>
      <c r="H552" s="215">
        <f>+H19/H543</f>
        <v>3.9777507227709286E-2</v>
      </c>
      <c r="I552" s="15"/>
      <c r="J552" s="15"/>
      <c r="K552" s="15"/>
      <c r="L552" s="15"/>
      <c r="M552" s="15"/>
      <c r="N552" s="15"/>
      <c r="O552" s="15"/>
      <c r="P552" s="15"/>
      <c r="Q552" s="15"/>
    </row>
  </sheetData>
  <mergeCells count="18">
    <mergeCell ref="G1:H1"/>
    <mergeCell ref="H545:H546"/>
    <mergeCell ref="A543:G543"/>
    <mergeCell ref="A6:A7"/>
    <mergeCell ref="B6:B7"/>
    <mergeCell ref="C6:C7"/>
    <mergeCell ref="D6:D7"/>
    <mergeCell ref="E6:E7"/>
    <mergeCell ref="F6:F7"/>
    <mergeCell ref="G6:H6"/>
    <mergeCell ref="E1:F1"/>
    <mergeCell ref="N6:Q6"/>
    <mergeCell ref="J6:L6"/>
    <mergeCell ref="J5:L5"/>
    <mergeCell ref="N5:Q5"/>
    <mergeCell ref="J1:L1"/>
    <mergeCell ref="K2:L4"/>
    <mergeCell ref="M1:M4"/>
  </mergeCells>
  <conditionalFormatting sqref="K44 K37:K38 K29:K30 K52:K53 K539:K543 K69:K516 K537 K8:K17 K19:K20">
    <cfRule type="expression" dxfId="166" priority="5356">
      <formula>AND(B8&lt;&gt;"",K8="")</formula>
    </cfRule>
  </conditionalFormatting>
  <conditionalFormatting sqref="K8">
    <cfRule type="expression" dxfId="165" priority="1198">
      <formula>AND(B8&lt;&gt;"",K8="")</formula>
    </cfRule>
  </conditionalFormatting>
  <conditionalFormatting sqref="K19:K20">
    <cfRule type="expression" dxfId="164" priority="1172">
      <formula>AND(B19&lt;&gt;"",K19="")</formula>
    </cfRule>
  </conditionalFormatting>
  <conditionalFormatting sqref="K29:K30">
    <cfRule type="expression" dxfId="163" priority="1170">
      <formula>AND(B29&lt;&gt;"",K29="")</formula>
    </cfRule>
  </conditionalFormatting>
  <conditionalFormatting sqref="K44">
    <cfRule type="expression" dxfId="162" priority="1167">
      <formula>AND(B44&lt;&gt;"",K44="")</formula>
    </cfRule>
  </conditionalFormatting>
  <conditionalFormatting sqref="K46">
    <cfRule type="expression" dxfId="161" priority="843">
      <formula>AND(B46&lt;&gt;"",K46="")</formula>
    </cfRule>
  </conditionalFormatting>
  <conditionalFormatting sqref="K45">
    <cfRule type="expression" dxfId="160" priority="1072">
      <formula>AND(B45&lt;&gt;"",K45="")</formula>
    </cfRule>
  </conditionalFormatting>
  <conditionalFormatting sqref="K45">
    <cfRule type="expression" dxfId="159" priority="1071">
      <formula>AND(B45&lt;&gt;"",K45="")</formula>
    </cfRule>
  </conditionalFormatting>
  <conditionalFormatting sqref="K21">
    <cfRule type="expression" dxfId="158" priority="852">
      <formula>AND(B21&lt;&gt;"",K21="")</formula>
    </cfRule>
  </conditionalFormatting>
  <conditionalFormatting sqref="K31">
    <cfRule type="expression" dxfId="157" priority="848">
      <formula>AND(B31&lt;&gt;"",K31="")</formula>
    </cfRule>
  </conditionalFormatting>
  <conditionalFormatting sqref="K21">
    <cfRule type="expression" dxfId="156" priority="851">
      <formula>AND(B21&lt;&gt;"",K21="")</formula>
    </cfRule>
  </conditionalFormatting>
  <conditionalFormatting sqref="K31">
    <cfRule type="expression" dxfId="155" priority="847">
      <formula>AND(B31&lt;&gt;"",K31="")</formula>
    </cfRule>
  </conditionalFormatting>
  <conditionalFormatting sqref="K22">
    <cfRule type="expression" dxfId="154" priority="849">
      <formula>AND(B22&lt;&gt;"",K22="")</formula>
    </cfRule>
  </conditionalFormatting>
  <conditionalFormatting sqref="K22">
    <cfRule type="expression" dxfId="153" priority="850">
      <formula>AND(B22&lt;&gt;"",K22="")</formula>
    </cfRule>
  </conditionalFormatting>
  <conditionalFormatting sqref="K39">
    <cfRule type="expression" dxfId="152" priority="846">
      <formula>AND(B39&lt;&gt;"",K39="")</formula>
    </cfRule>
  </conditionalFormatting>
  <conditionalFormatting sqref="K39">
    <cfRule type="expression" dxfId="151" priority="845">
      <formula>AND(B39&lt;&gt;"",K39="")</formula>
    </cfRule>
  </conditionalFormatting>
  <conditionalFormatting sqref="K46">
    <cfRule type="expression" dxfId="150" priority="844">
      <formula>AND(B46&lt;&gt;"",K46="")</formula>
    </cfRule>
  </conditionalFormatting>
  <conditionalFormatting sqref="A479:A484">
    <cfRule type="duplicateValues" dxfId="149" priority="435"/>
  </conditionalFormatting>
  <conditionalFormatting sqref="A503:A504 A485 A487:A492 A494:A498 A500:A501 A474:A477">
    <cfRule type="duplicateValues" dxfId="148" priority="5360"/>
  </conditionalFormatting>
  <conditionalFormatting sqref="A506:A509">
    <cfRule type="duplicateValues" dxfId="147" priority="5361"/>
  </conditionalFormatting>
  <conditionalFormatting sqref="A478">
    <cfRule type="duplicateValues" dxfId="146" priority="368"/>
  </conditionalFormatting>
  <conditionalFormatting sqref="A151:A156">
    <cfRule type="duplicateValues" dxfId="145" priority="324"/>
  </conditionalFormatting>
  <conditionalFormatting sqref="A158">
    <cfRule type="duplicateValues" dxfId="144" priority="321"/>
  </conditionalFormatting>
  <conditionalFormatting sqref="A307:A312">
    <cfRule type="duplicateValues" dxfId="143" priority="315"/>
  </conditionalFormatting>
  <conditionalFormatting sqref="A314">
    <cfRule type="duplicateValues" dxfId="142" priority="312"/>
  </conditionalFormatting>
  <conditionalFormatting sqref="A538:A1048576 A479:A510 A157 A313 A115:A150 A177:A198 A306 A102:A110 A472:A477 A159:A174 A315:A360 A405:A433 A200:A265 A1:A53">
    <cfRule type="duplicateValues" dxfId="141" priority="5362"/>
  </conditionalFormatting>
  <conditionalFormatting sqref="A512:A516">
    <cfRule type="duplicateValues" dxfId="140" priority="303"/>
  </conditionalFormatting>
  <conditionalFormatting sqref="A511">
    <cfRule type="duplicateValues" dxfId="139" priority="311"/>
  </conditionalFormatting>
  <conditionalFormatting sqref="A537">
    <cfRule type="duplicateValues" dxfId="138" priority="300"/>
  </conditionalFormatting>
  <conditionalFormatting sqref="A111:A114">
    <cfRule type="duplicateValues" dxfId="137" priority="299"/>
  </conditionalFormatting>
  <conditionalFormatting sqref="A199">
    <cfRule type="duplicateValues" dxfId="136" priority="279"/>
  </conditionalFormatting>
  <conditionalFormatting sqref="A175:A176">
    <cfRule type="duplicateValues" dxfId="135" priority="276"/>
  </conditionalFormatting>
  <conditionalFormatting sqref="A271:A305 A266:A267">
    <cfRule type="duplicateValues" dxfId="134" priority="5380"/>
  </conditionalFormatting>
  <conditionalFormatting sqref="A366:A399 A361:A362">
    <cfRule type="duplicateValues" dxfId="133" priority="5398"/>
  </conditionalFormatting>
  <conditionalFormatting sqref="A471">
    <cfRule type="duplicateValues" dxfId="132" priority="184"/>
  </conditionalFormatting>
  <conditionalFormatting sqref="A436:A437">
    <cfRule type="duplicateValues" dxfId="131" priority="5417"/>
  </conditionalFormatting>
  <conditionalFormatting sqref="A434:A435 A438:A470">
    <cfRule type="duplicateValues" dxfId="130" priority="5455"/>
  </conditionalFormatting>
  <conditionalFormatting sqref="A400">
    <cfRule type="duplicateValues" dxfId="129" priority="127"/>
  </conditionalFormatting>
  <conditionalFormatting sqref="A401:A404">
    <cfRule type="duplicateValues" dxfId="128" priority="5475"/>
  </conditionalFormatting>
  <conditionalFormatting sqref="K67 K59">
    <cfRule type="expression" dxfId="127" priority="120">
      <formula>AND(B59&lt;&gt;"",K59="")</formula>
    </cfRule>
  </conditionalFormatting>
  <conditionalFormatting sqref="A61:A66">
    <cfRule type="duplicateValues" dxfId="126" priority="119"/>
  </conditionalFormatting>
  <conditionalFormatting sqref="K55">
    <cfRule type="expression" dxfId="125" priority="97">
      <formula>AND(B55&lt;&gt;"",K55="")</formula>
    </cfRule>
  </conditionalFormatting>
  <conditionalFormatting sqref="K55">
    <cfRule type="expression" dxfId="124" priority="96">
      <formula>AND(B55&lt;&gt;"",K55="")</formula>
    </cfRule>
  </conditionalFormatting>
  <conditionalFormatting sqref="K68">
    <cfRule type="expression" dxfId="123" priority="94">
      <formula>AND(B68&lt;&gt;"",K68="")</formula>
    </cfRule>
  </conditionalFormatting>
  <conditionalFormatting sqref="K68">
    <cfRule type="expression" dxfId="122" priority="95">
      <formula>AND(B68&lt;&gt;"",K68="")</formula>
    </cfRule>
  </conditionalFormatting>
  <conditionalFormatting sqref="A85:A86 A67 A69:A74 A76:A80 A82:A83 A56:A59">
    <cfRule type="duplicateValues" dxfId="121" priority="121"/>
  </conditionalFormatting>
  <conditionalFormatting sqref="K54">
    <cfRule type="expression" dxfId="120" priority="85">
      <formula>AND(B54&lt;&gt;"",K54="")</formula>
    </cfRule>
  </conditionalFormatting>
  <conditionalFormatting sqref="K54">
    <cfRule type="expression" dxfId="119" priority="84">
      <formula>AND(B54&lt;&gt;"",K54="")</formula>
    </cfRule>
  </conditionalFormatting>
  <conditionalFormatting sqref="K60">
    <cfRule type="expression" dxfId="118" priority="80">
      <formula>AND(B60&lt;&gt;"",K60="")</formula>
    </cfRule>
  </conditionalFormatting>
  <conditionalFormatting sqref="K60">
    <cfRule type="expression" dxfId="117" priority="79">
      <formula>AND(B60&lt;&gt;"",K60="")</formula>
    </cfRule>
  </conditionalFormatting>
  <conditionalFormatting sqref="A60">
    <cfRule type="duplicateValues" dxfId="116" priority="78"/>
  </conditionalFormatting>
  <conditionalFormatting sqref="A101">
    <cfRule type="duplicateValues" dxfId="115" priority="77"/>
  </conditionalFormatting>
  <conditionalFormatting sqref="A92 A94:A99">
    <cfRule type="duplicateValues" dxfId="114" priority="73"/>
  </conditionalFormatting>
  <conditionalFormatting sqref="A92:A99">
    <cfRule type="duplicateValues" dxfId="113" priority="74"/>
  </conditionalFormatting>
  <conditionalFormatting sqref="A88:A91">
    <cfRule type="duplicateValues" dxfId="112" priority="5498"/>
  </conditionalFormatting>
  <conditionalFormatting sqref="A100 A61:A91 A54:A59">
    <cfRule type="duplicateValues" dxfId="111" priority="5499"/>
  </conditionalFormatting>
  <conditionalFormatting sqref="K47:K51">
    <cfRule type="expression" dxfId="110" priority="45">
      <formula>AND(B47&lt;&gt;"",K47="")</formula>
    </cfRule>
  </conditionalFormatting>
  <conditionalFormatting sqref="K61:K66">
    <cfRule type="expression" dxfId="109" priority="43">
      <formula>AND(B61&lt;&gt;"",K61="")</formula>
    </cfRule>
  </conditionalFormatting>
  <conditionalFormatting sqref="K23:K28">
    <cfRule type="expression" dxfId="108" priority="48">
      <formula>AND(B23&lt;&gt;"",K23="")</formula>
    </cfRule>
  </conditionalFormatting>
  <conditionalFormatting sqref="K32:K36">
    <cfRule type="expression" dxfId="107" priority="47">
      <formula>AND(B32&lt;&gt;"",K32="")</formula>
    </cfRule>
  </conditionalFormatting>
  <conditionalFormatting sqref="K40:K43">
    <cfRule type="expression" dxfId="106" priority="46">
      <formula>AND(B40&lt;&gt;"",K40="")</formula>
    </cfRule>
  </conditionalFormatting>
  <conditionalFormatting sqref="K56:K58">
    <cfRule type="expression" dxfId="105" priority="44">
      <formula>AND(B56&lt;&gt;"",K56="")</formula>
    </cfRule>
  </conditionalFormatting>
  <conditionalFormatting sqref="A268:A270">
    <cfRule type="duplicateValues" dxfId="104" priority="5520"/>
  </conditionalFormatting>
  <conditionalFormatting sqref="A363:A365">
    <cfRule type="duplicateValues" dxfId="103" priority="5541"/>
  </conditionalFormatting>
  <conditionalFormatting sqref="K519">
    <cfRule type="expression" dxfId="102" priority="40">
      <formula>AND(B519&lt;&gt;"",K519="")</formula>
    </cfRule>
  </conditionalFormatting>
  <conditionalFormatting sqref="K521">
    <cfRule type="expression" dxfId="101" priority="38">
      <formula>AND(B521&lt;&gt;"",K521="")</formula>
    </cfRule>
  </conditionalFormatting>
  <conditionalFormatting sqref="K523">
    <cfRule type="expression" dxfId="100" priority="36">
      <formula>AND(B523&lt;&gt;"",K523="")</formula>
    </cfRule>
  </conditionalFormatting>
  <conditionalFormatting sqref="K524">
    <cfRule type="expression" dxfId="99" priority="34">
      <formula>AND(B524&lt;&gt;"",K524="")</formula>
    </cfRule>
  </conditionalFormatting>
  <conditionalFormatting sqref="K527">
    <cfRule type="expression" dxfId="98" priority="32">
      <formula>AND(B527&lt;&gt;"",K527="")</formula>
    </cfRule>
  </conditionalFormatting>
  <conditionalFormatting sqref="K529 K538">
    <cfRule type="expression" dxfId="97" priority="30">
      <formula>AND(B529&lt;&gt;"",K529="")</formula>
    </cfRule>
  </conditionalFormatting>
  <conditionalFormatting sqref="K522">
    <cfRule type="expression" dxfId="96" priority="28">
      <formula>AND(B522&lt;&gt;"",K522="")</formula>
    </cfRule>
  </conditionalFormatting>
  <conditionalFormatting sqref="K517">
    <cfRule type="expression" dxfId="95" priority="27">
      <formula>AND(B517&lt;&gt;"",K517="")</formula>
    </cfRule>
  </conditionalFormatting>
  <conditionalFormatting sqref="A517">
    <cfRule type="duplicateValues" dxfId="94" priority="26"/>
  </conditionalFormatting>
  <conditionalFormatting sqref="K536">
    <cfRule type="expression" dxfId="93" priority="25">
      <formula>AND(B536&lt;&gt;"",K536="")</formula>
    </cfRule>
  </conditionalFormatting>
  <conditionalFormatting sqref="A536">
    <cfRule type="duplicateValues" dxfId="92" priority="24"/>
  </conditionalFormatting>
  <conditionalFormatting sqref="K530">
    <cfRule type="expression" dxfId="91" priority="22">
      <formula>AND(B530&lt;&gt;"",K530="")</formula>
    </cfRule>
  </conditionalFormatting>
  <conditionalFormatting sqref="K528">
    <cfRule type="expression" dxfId="90" priority="20">
      <formula>AND(B528&lt;&gt;"",K528="")</formula>
    </cfRule>
  </conditionalFormatting>
  <conditionalFormatting sqref="K531:K532">
    <cfRule type="expression" dxfId="89" priority="18">
      <formula>AND(B531&lt;&gt;"",K531="")</formula>
    </cfRule>
  </conditionalFormatting>
  <conditionalFormatting sqref="K533">
    <cfRule type="expression" dxfId="88" priority="16">
      <formula>AND(B533&lt;&gt;"",K533="")</formula>
    </cfRule>
  </conditionalFormatting>
  <conditionalFormatting sqref="K518">
    <cfRule type="expression" dxfId="87" priority="14">
      <formula>AND(B518&lt;&gt;"",K518="")</formula>
    </cfRule>
  </conditionalFormatting>
  <conditionalFormatting sqref="K525">
    <cfRule type="expression" dxfId="86" priority="13">
      <formula>AND(B525&lt;&gt;"",K525="")</formula>
    </cfRule>
  </conditionalFormatting>
  <conditionalFormatting sqref="K526">
    <cfRule type="expression" dxfId="85" priority="11">
      <formula>AND(B526&lt;&gt;"",K526="")</formula>
    </cfRule>
  </conditionalFormatting>
  <conditionalFormatting sqref="K520">
    <cfRule type="expression" dxfId="84" priority="9">
      <formula>AND(B520&lt;&gt;"",K520="")</formula>
    </cfRule>
  </conditionalFormatting>
  <conditionalFormatting sqref="K18">
    <cfRule type="expression" dxfId="83" priority="6">
      <formula>AND(B18&lt;&gt;"",K18="")</formula>
    </cfRule>
  </conditionalFormatting>
  <conditionalFormatting sqref="K534">
    <cfRule type="expression" dxfId="82" priority="5">
      <formula>AND(B534&lt;&gt;"",K534="")</formula>
    </cfRule>
  </conditionalFormatting>
  <conditionalFormatting sqref="K535">
    <cfRule type="expression" dxfId="81" priority="1">
      <formula>AND(B535&lt;&gt;"",K535="")</formula>
    </cfRule>
  </conditionalFormatting>
  <conditionalFormatting sqref="A518:A535">
    <cfRule type="duplicateValues" dxfId="80" priority="5583"/>
  </conditionalFormatting>
  <printOptions horizontalCentered="1" gridLines="1"/>
  <pageMargins left="0.59055118110236227" right="0.59055118110236227" top="0.78740157480314965" bottom="0.39370078740157483" header="0" footer="0"/>
  <pageSetup paperSize="9" scale="57" fitToHeight="0" orientation="portrait" r:id="rId1"/>
  <headerFooter alignWithMargins="0">
    <oddHeader>&amp;R&amp;"Arial,Negrito"&amp;11PREFEITURA MUNICIPAL DE VIANA&amp;"Arial,Normal"
Folha nº ______Processo nº 12382/2018</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225"/>
  <sheetViews>
    <sheetView view="pageBreakPreview" topLeftCell="C1" zoomScale="70" zoomScaleNormal="85" zoomScaleSheetLayoutView="70" workbookViewId="0">
      <selection activeCell="R12" sqref="R12"/>
    </sheetView>
  </sheetViews>
  <sheetFormatPr defaultColWidth="10.7109375" defaultRowHeight="12.75" x14ac:dyDescent="0.2"/>
  <cols>
    <col min="1" max="1" width="10.7109375" style="31" customWidth="1"/>
    <col min="2" max="2" width="90.7109375" style="88" customWidth="1"/>
    <col min="3" max="3" width="5.5703125" style="36" customWidth="1"/>
    <col min="4" max="4" width="4.140625" style="31" bestFit="1" customWidth="1"/>
    <col min="5" max="5" width="6.7109375" style="31" bestFit="1" customWidth="1"/>
    <col min="6" max="6" width="5.5703125" style="31" customWidth="1"/>
    <col min="7" max="7" width="2.28515625" style="31" bestFit="1" customWidth="1"/>
    <col min="8" max="8" width="7.7109375" style="31" bestFit="1" customWidth="1"/>
    <col min="9" max="9" width="10" style="31" bestFit="1" customWidth="1"/>
    <col min="10" max="10" width="10.28515625" style="31" customWidth="1"/>
    <col min="11" max="11" width="13.5703125" style="31" bestFit="1" customWidth="1"/>
    <col min="12" max="12" width="13.5703125" style="31" customWidth="1"/>
    <col min="13" max="13" width="9.5703125" style="31" bestFit="1" customWidth="1"/>
    <col min="14" max="14" width="10.5703125" style="31" bestFit="1" customWidth="1"/>
    <col min="15" max="15" width="12.7109375" style="31" bestFit="1" customWidth="1"/>
    <col min="16" max="16" width="11.85546875" style="91" customWidth="1"/>
    <col min="17" max="17" width="10.7109375" style="31" customWidth="1"/>
    <col min="18" max="18" width="10.7109375" style="219" customWidth="1"/>
    <col min="19" max="19" width="10.7109375" style="219"/>
    <col min="20" max="20" width="10.7109375" style="220"/>
    <col min="21" max="21" width="15.7109375" style="14" customWidth="1"/>
    <col min="22" max="22" width="15.7109375" style="37" customWidth="1"/>
    <col min="23" max="16384" width="10.7109375" style="220"/>
  </cols>
  <sheetData>
    <row r="1" spans="1:23" ht="15" customHeight="1" x14ac:dyDescent="0.2">
      <c r="A1" s="144" t="s">
        <v>3689</v>
      </c>
      <c r="B1" s="59"/>
      <c r="C1" s="145"/>
      <c r="D1" s="146"/>
      <c r="E1" s="146"/>
      <c r="F1" s="146"/>
      <c r="G1" s="146"/>
      <c r="H1" s="146"/>
      <c r="I1" s="146"/>
      <c r="J1" s="146"/>
      <c r="K1" s="146"/>
      <c r="L1" s="147"/>
      <c r="M1" s="146"/>
      <c r="N1" s="148"/>
      <c r="O1" s="146"/>
      <c r="P1" s="674"/>
      <c r="Q1" s="675"/>
      <c r="U1" s="219"/>
      <c r="V1" s="220"/>
    </row>
    <row r="2" spans="1:23" ht="15" customHeight="1" x14ac:dyDescent="0.2">
      <c r="A2" s="56" t="str">
        <f>Resumo!A2</f>
        <v>PREFEITURA MUNICIPAL DE VIANA</v>
      </c>
      <c r="B2" s="57"/>
      <c r="N2" s="149"/>
      <c r="P2" s="18"/>
      <c r="Q2" s="19"/>
      <c r="U2" s="219"/>
      <c r="V2" s="220"/>
    </row>
    <row r="3" spans="1:23" ht="15" customHeight="1" x14ac:dyDescent="0.2">
      <c r="A3" s="56" t="str">
        <f>Resumo!A3</f>
        <v>OBRA: PRAÇAS DO KM VERMELHO</v>
      </c>
      <c r="B3" s="57"/>
      <c r="N3" s="149"/>
      <c r="P3" s="18"/>
      <c r="Q3" s="19"/>
      <c r="U3" s="676" t="s">
        <v>2876</v>
      </c>
      <c r="V3" s="676"/>
    </row>
    <row r="4" spans="1:23" ht="15" customHeight="1" x14ac:dyDescent="0.2">
      <c r="A4" s="56" t="str">
        <f>Resumo!A4</f>
        <v>MUNICÍPIO: VIANA/ES</v>
      </c>
      <c r="B4" s="57"/>
      <c r="L4" s="89"/>
      <c r="N4" s="149"/>
      <c r="P4" s="18"/>
      <c r="Q4" s="19"/>
      <c r="U4" s="676"/>
      <c r="V4" s="676"/>
    </row>
    <row r="5" spans="1:23" s="31" customFormat="1" ht="15" customHeight="1" x14ac:dyDescent="0.2">
      <c r="A5" s="56" t="str">
        <f>Resumo!A5</f>
        <v>ORÇAMENTISTA: FERNANDA RODRIGUES DA SILVA</v>
      </c>
      <c r="B5" s="57"/>
      <c r="C5" s="36"/>
      <c r="E5" s="89"/>
      <c r="L5" s="89"/>
      <c r="N5" s="149"/>
      <c r="P5" s="90"/>
      <c r="Q5" s="58"/>
      <c r="R5" s="149"/>
      <c r="S5" s="149"/>
      <c r="U5" s="677" t="str">
        <f>IF(ABS(U8-V8)&lt;=0.02,"Ok!","Verificar!")</f>
        <v>Verificar!</v>
      </c>
      <c r="V5" s="678"/>
    </row>
    <row r="6" spans="1:23" s="182" customFormat="1" ht="15" customHeight="1" x14ac:dyDescent="0.2">
      <c r="A6" s="671" t="s">
        <v>2</v>
      </c>
      <c r="B6" s="681" t="s">
        <v>4</v>
      </c>
      <c r="C6" s="671" t="s">
        <v>43</v>
      </c>
      <c r="D6" s="671"/>
      <c r="E6" s="671"/>
      <c r="F6" s="671"/>
      <c r="G6" s="671"/>
      <c r="H6" s="671"/>
      <c r="I6" s="684" t="s">
        <v>42</v>
      </c>
      <c r="J6" s="684" t="s">
        <v>65</v>
      </c>
      <c r="K6" s="662" t="s">
        <v>46</v>
      </c>
      <c r="L6" s="662" t="s">
        <v>47</v>
      </c>
      <c r="M6" s="662" t="s">
        <v>50</v>
      </c>
      <c r="N6" s="665" t="s">
        <v>48</v>
      </c>
      <c r="O6" s="662" t="s">
        <v>49</v>
      </c>
      <c r="P6" s="668" t="s">
        <v>16</v>
      </c>
      <c r="Q6" s="671" t="s">
        <v>39</v>
      </c>
      <c r="R6" s="204"/>
      <c r="S6" s="204"/>
      <c r="U6" s="679"/>
      <c r="V6" s="680"/>
    </row>
    <row r="7" spans="1:23" s="182" customFormat="1" ht="15" customHeight="1" x14ac:dyDescent="0.2">
      <c r="A7" s="671"/>
      <c r="B7" s="682"/>
      <c r="C7" s="671"/>
      <c r="D7" s="671"/>
      <c r="E7" s="671"/>
      <c r="F7" s="671"/>
      <c r="G7" s="671"/>
      <c r="H7" s="671"/>
      <c r="I7" s="685"/>
      <c r="J7" s="685"/>
      <c r="K7" s="663"/>
      <c r="L7" s="663"/>
      <c r="M7" s="663"/>
      <c r="N7" s="666"/>
      <c r="O7" s="663"/>
      <c r="P7" s="669"/>
      <c r="Q7" s="671"/>
      <c r="R7" s="204"/>
      <c r="S7" s="204"/>
      <c r="U7" s="672">
        <f>U8-V8</f>
        <v>2.9999999998835847E-2</v>
      </c>
      <c r="V7" s="673"/>
    </row>
    <row r="8" spans="1:23" s="182" customFormat="1" ht="15" customHeight="1" x14ac:dyDescent="0.2">
      <c r="A8" s="671"/>
      <c r="B8" s="683"/>
      <c r="C8" s="687" t="s">
        <v>44</v>
      </c>
      <c r="D8" s="688"/>
      <c r="E8" s="689"/>
      <c r="F8" s="687" t="s">
        <v>45</v>
      </c>
      <c r="G8" s="688"/>
      <c r="H8" s="689"/>
      <c r="I8" s="686"/>
      <c r="J8" s="686"/>
      <c r="K8" s="664"/>
      <c r="L8" s="664"/>
      <c r="M8" s="664"/>
      <c r="N8" s="667"/>
      <c r="O8" s="664"/>
      <c r="P8" s="670"/>
      <c r="Q8" s="671"/>
      <c r="R8" s="204"/>
      <c r="S8" s="204"/>
      <c r="U8" s="93">
        <f>ROUND((SUM(U9:U4593)),2)</f>
        <v>117773.69</v>
      </c>
      <c r="V8" s="93">
        <f>ROUND((SUM(V9:V4593)/2),2)</f>
        <v>117773.66</v>
      </c>
    </row>
    <row r="9" spans="1:23" s="188" customFormat="1" ht="15" customHeight="1" x14ac:dyDescent="0.2">
      <c r="A9" s="150" t="str">
        <f>'Planilha Orçamentária'!A8</f>
        <v>01</v>
      </c>
      <c r="B9" s="151" t="str">
        <f>VLOOKUP(A9,'Planilha Orçamentária'!$A$8:$D$548,4,FALSE)</f>
        <v>SERVIÇOS PRELIMINARES</v>
      </c>
      <c r="C9" s="152"/>
      <c r="D9" s="153"/>
      <c r="E9" s="154"/>
      <c r="F9" s="154"/>
      <c r="G9" s="153"/>
      <c r="H9" s="154"/>
      <c r="I9" s="155"/>
      <c r="J9" s="156"/>
      <c r="K9" s="157"/>
      <c r="L9" s="156"/>
      <c r="M9" s="158"/>
      <c r="N9" s="159"/>
      <c r="O9" s="158"/>
      <c r="P9" s="160"/>
      <c r="Q9" s="161"/>
      <c r="R9" s="187"/>
      <c r="S9" s="187"/>
      <c r="U9" s="87" t="str">
        <f t="shared" ref="U9" si="0">IF(Q9&lt;&gt;"",P9,"")</f>
        <v/>
      </c>
      <c r="V9" s="87" t="str">
        <f t="shared" ref="V9" si="1">IF(P9&lt;&gt;"",P9,"")</f>
        <v/>
      </c>
      <c r="W9" s="218"/>
    </row>
    <row r="10" spans="1:23" s="188" customFormat="1" ht="15" customHeight="1" x14ac:dyDescent="0.2">
      <c r="A10" s="178" t="str">
        <f>'Planilha Orçamentária'!A9</f>
        <v>01.01</v>
      </c>
      <c r="B10" s="252" t="str">
        <f>VLOOKUP(A10,'Planilha Orçamentária'!$A$8:$D$548,4,FALSE)</f>
        <v>LOCACAO DE CONTAINER 2,30  X  6,00 M, ALT. 2,50 M, PARA ESCRITORIO, SEM DIVISORIAS INTERNAS E SEM SANITARIO</v>
      </c>
      <c r="C10" s="179"/>
      <c r="D10" s="180"/>
      <c r="E10" s="181"/>
      <c r="F10" s="181"/>
      <c r="G10" s="180"/>
      <c r="H10" s="181"/>
      <c r="I10" s="182"/>
      <c r="J10" s="183"/>
      <c r="K10" s="184"/>
      <c r="L10" s="183"/>
      <c r="M10" s="185"/>
      <c r="N10" s="183"/>
      <c r="O10" s="185"/>
      <c r="P10" s="55"/>
      <c r="Q10" s="186">
        <f>P12</f>
        <v>12</v>
      </c>
      <c r="R10" s="187"/>
      <c r="S10" s="187"/>
      <c r="U10" s="87">
        <f t="shared" ref="U10:U62" si="2">IF(Q10&lt;&gt;"",P10,"")</f>
        <v>0</v>
      </c>
      <c r="V10" s="87" t="str">
        <f t="shared" ref="V10:V62" si="3">IF(P10&lt;&gt;"",P10,"")</f>
        <v/>
      </c>
    </row>
    <row r="11" spans="1:23" s="187" customFormat="1" ht="15" customHeight="1" x14ac:dyDescent="0.2">
      <c r="A11" s="333"/>
      <c r="B11" s="319"/>
      <c r="C11" s="320"/>
      <c r="D11" s="321"/>
      <c r="E11" s="322"/>
      <c r="F11" s="320"/>
      <c r="G11" s="321"/>
      <c r="H11" s="322"/>
      <c r="I11" s="334"/>
      <c r="J11" s="323">
        <v>12</v>
      </c>
      <c r="K11" s="324"/>
      <c r="L11" s="325"/>
      <c r="M11" s="325"/>
      <c r="N11" s="325"/>
      <c r="O11" s="325"/>
      <c r="P11" s="335">
        <f>+J11</f>
        <v>12</v>
      </c>
      <c r="Q11" s="336"/>
      <c r="U11" s="87" t="str">
        <f t="shared" si="2"/>
        <v/>
      </c>
      <c r="V11" s="87">
        <f t="shared" si="3"/>
        <v>12</v>
      </c>
    </row>
    <row r="12" spans="1:23" s="188" customFormat="1" ht="15" customHeight="1" x14ac:dyDescent="0.2">
      <c r="A12" s="178"/>
      <c r="B12" s="189" t="s">
        <v>17</v>
      </c>
      <c r="C12" s="190"/>
      <c r="D12" s="191"/>
      <c r="E12" s="192"/>
      <c r="F12" s="190"/>
      <c r="G12" s="191"/>
      <c r="H12" s="192"/>
      <c r="I12" s="192"/>
      <c r="J12" s="193"/>
      <c r="K12" s="194"/>
      <c r="L12" s="194"/>
      <c r="M12" s="194"/>
      <c r="N12" s="194"/>
      <c r="O12" s="194"/>
      <c r="P12" s="195">
        <f>ROUND(SUM(P10:P11),2)</f>
        <v>12</v>
      </c>
      <c r="Q12" s="196" t="str">
        <f>IFERROR(VLOOKUP(A10,'Planilha Orçamentária'!$A$8:$H$548,5,FALSE),0)</f>
        <v xml:space="preserve">MES   </v>
      </c>
      <c r="R12" s="187"/>
      <c r="S12" s="187"/>
      <c r="U12" s="87">
        <f t="shared" si="2"/>
        <v>12</v>
      </c>
      <c r="V12" s="87">
        <f t="shared" si="3"/>
        <v>12</v>
      </c>
    </row>
    <row r="13" spans="1:23" s="188" customFormat="1" ht="15" customHeight="1" x14ac:dyDescent="0.2">
      <c r="A13" s="178"/>
      <c r="B13" s="197"/>
      <c r="C13" s="198"/>
      <c r="D13" s="180"/>
      <c r="E13" s="181"/>
      <c r="F13" s="198"/>
      <c r="G13" s="180"/>
      <c r="H13" s="181"/>
      <c r="I13" s="181"/>
      <c r="J13" s="199"/>
      <c r="K13" s="257"/>
      <c r="L13" s="257"/>
      <c r="M13" s="257"/>
      <c r="N13" s="257"/>
      <c r="O13" s="257"/>
      <c r="P13" s="55"/>
      <c r="Q13" s="200"/>
      <c r="R13" s="187"/>
      <c r="S13" s="187"/>
      <c r="U13" s="87" t="str">
        <f t="shared" si="2"/>
        <v/>
      </c>
      <c r="V13" s="87" t="str">
        <f t="shared" si="3"/>
        <v/>
      </c>
    </row>
    <row r="14" spans="1:23" s="188" customFormat="1" ht="15" customHeight="1" x14ac:dyDescent="0.2">
      <c r="A14" s="178" t="str">
        <f>'Planilha Orçamentária'!A10</f>
        <v>01.02</v>
      </c>
      <c r="B14" s="252" t="str">
        <f>VLOOKUP(A14,'Planilha Orçamentária'!$A$8:$D$548,4,FALSE)</f>
        <v>Rede de água com padrão de entrada d'água diâm. 3/4", conf. espec. CESAN, incl. tubos e conexões para alimentação, distribuição, extravasor e limpeza, cons. o padrão a 25m, conf. projeto (1 utilização)</v>
      </c>
      <c r="C14" s="179"/>
      <c r="D14" s="180"/>
      <c r="E14" s="181"/>
      <c r="F14" s="181"/>
      <c r="G14" s="180"/>
      <c r="H14" s="181"/>
      <c r="I14" s="182"/>
      <c r="J14" s="183"/>
      <c r="K14" s="184"/>
      <c r="L14" s="183"/>
      <c r="M14" s="185"/>
      <c r="N14" s="183"/>
      <c r="O14" s="185"/>
      <c r="P14" s="55"/>
      <c r="Q14" s="186">
        <f>P16</f>
        <v>25</v>
      </c>
      <c r="R14" s="187"/>
      <c r="S14" s="187"/>
      <c r="U14" s="87">
        <f t="shared" si="2"/>
        <v>0</v>
      </c>
      <c r="V14" s="87" t="str">
        <f t="shared" si="3"/>
        <v/>
      </c>
    </row>
    <row r="15" spans="1:23" s="187" customFormat="1" ht="15" customHeight="1" x14ac:dyDescent="0.2">
      <c r="A15" s="333"/>
      <c r="B15" s="319"/>
      <c r="C15" s="320"/>
      <c r="D15" s="321"/>
      <c r="E15" s="322"/>
      <c r="F15" s="320"/>
      <c r="G15" s="321"/>
      <c r="H15" s="322"/>
      <c r="I15" s="334"/>
      <c r="J15" s="323"/>
      <c r="K15" s="324">
        <v>25</v>
      </c>
      <c r="L15" s="325"/>
      <c r="M15" s="325"/>
      <c r="N15" s="325"/>
      <c r="O15" s="325"/>
      <c r="P15" s="335">
        <f>+K15</f>
        <v>25</v>
      </c>
      <c r="Q15" s="336"/>
      <c r="U15" s="87" t="str">
        <f t="shared" si="2"/>
        <v/>
      </c>
      <c r="V15" s="87">
        <f t="shared" si="3"/>
        <v>25</v>
      </c>
    </row>
    <row r="16" spans="1:23" s="188" customFormat="1" ht="15" customHeight="1" x14ac:dyDescent="0.2">
      <c r="A16" s="178"/>
      <c r="B16" s="189" t="s">
        <v>17</v>
      </c>
      <c r="C16" s="190"/>
      <c r="D16" s="191"/>
      <c r="E16" s="192"/>
      <c r="F16" s="190"/>
      <c r="G16" s="191"/>
      <c r="H16" s="192"/>
      <c r="I16" s="192"/>
      <c r="J16" s="193"/>
      <c r="K16" s="194"/>
      <c r="L16" s="194"/>
      <c r="M16" s="194"/>
      <c r="N16" s="194"/>
      <c r="O16" s="194"/>
      <c r="P16" s="195">
        <f>ROUND(SUM(P14:P15),2)</f>
        <v>25</v>
      </c>
      <c r="Q16" s="196" t="str">
        <f>IFERROR(VLOOKUP(A14,'Planilha Orçamentária'!$A$8:$H$548,5,FALSE),0)</f>
        <v>m</v>
      </c>
      <c r="R16" s="187"/>
      <c r="S16" s="187"/>
      <c r="U16" s="87">
        <f t="shared" si="2"/>
        <v>25</v>
      </c>
      <c r="V16" s="87">
        <f t="shared" si="3"/>
        <v>25</v>
      </c>
    </row>
    <row r="17" spans="1:22" s="188" customFormat="1" ht="15" customHeight="1" x14ac:dyDescent="0.2">
      <c r="A17" s="178"/>
      <c r="B17" s="197"/>
      <c r="C17" s="198"/>
      <c r="D17" s="180"/>
      <c r="E17" s="181"/>
      <c r="F17" s="198"/>
      <c r="G17" s="180"/>
      <c r="H17" s="181"/>
      <c r="I17" s="181"/>
      <c r="J17" s="199"/>
      <c r="K17" s="257"/>
      <c r="L17" s="257"/>
      <c r="M17" s="257"/>
      <c r="N17" s="257"/>
      <c r="O17" s="257"/>
      <c r="P17" s="55"/>
      <c r="Q17" s="200"/>
      <c r="R17" s="187"/>
      <c r="S17" s="187"/>
      <c r="U17" s="87" t="str">
        <f t="shared" si="2"/>
        <v/>
      </c>
      <c r="V17" s="87" t="str">
        <f t="shared" si="3"/>
        <v/>
      </c>
    </row>
    <row r="18" spans="1:22" s="188" customFormat="1" ht="15" customHeight="1" x14ac:dyDescent="0.2">
      <c r="A18" s="178" t="str">
        <f>'Planilha Orçamentária'!A11</f>
        <v>01.03</v>
      </c>
      <c r="B18" s="252" t="str">
        <f>VLOOKUP(A18,'Planilha Orçamentária'!$A$8:$D$548,4,FALSE)</f>
        <v>Rede de luz, incl. padrão entrada de energia trifás., cabo de ligação até barracões, quadro de distrib., disj. e chave de força (quando necessário), cons. 20m entre padrão entrada e QDG, conf. projeto (1 utilização)</v>
      </c>
      <c r="C18" s="179"/>
      <c r="D18" s="180"/>
      <c r="E18" s="181"/>
      <c r="F18" s="181"/>
      <c r="G18" s="180"/>
      <c r="H18" s="181"/>
      <c r="I18" s="182"/>
      <c r="J18" s="183"/>
      <c r="K18" s="184"/>
      <c r="L18" s="183"/>
      <c r="M18" s="185"/>
      <c r="N18" s="183"/>
      <c r="O18" s="185"/>
      <c r="P18" s="55"/>
      <c r="Q18" s="186">
        <f>P20</f>
        <v>20</v>
      </c>
      <c r="R18" s="187"/>
      <c r="S18" s="187"/>
      <c r="U18" s="87">
        <f t="shared" si="2"/>
        <v>0</v>
      </c>
      <c r="V18" s="87" t="str">
        <f t="shared" si="3"/>
        <v/>
      </c>
    </row>
    <row r="19" spans="1:22" s="187" customFormat="1" ht="15" customHeight="1" x14ac:dyDescent="0.2">
      <c r="A19" s="333"/>
      <c r="B19" s="319"/>
      <c r="C19" s="320"/>
      <c r="D19" s="321"/>
      <c r="E19" s="322"/>
      <c r="F19" s="320"/>
      <c r="G19" s="321"/>
      <c r="H19" s="322"/>
      <c r="I19" s="334"/>
      <c r="J19" s="323"/>
      <c r="K19" s="324">
        <v>20</v>
      </c>
      <c r="L19" s="325"/>
      <c r="M19" s="325"/>
      <c r="N19" s="325"/>
      <c r="O19" s="325"/>
      <c r="P19" s="335">
        <f>+K19</f>
        <v>20</v>
      </c>
      <c r="Q19" s="336"/>
      <c r="U19" s="87" t="str">
        <f t="shared" si="2"/>
        <v/>
      </c>
      <c r="V19" s="87">
        <f t="shared" si="3"/>
        <v>20</v>
      </c>
    </row>
    <row r="20" spans="1:22" s="188" customFormat="1" ht="15" customHeight="1" x14ac:dyDescent="0.2">
      <c r="A20" s="178"/>
      <c r="B20" s="189" t="s">
        <v>17</v>
      </c>
      <c r="C20" s="190"/>
      <c r="D20" s="191"/>
      <c r="E20" s="192"/>
      <c r="F20" s="190"/>
      <c r="G20" s="191"/>
      <c r="H20" s="192"/>
      <c r="I20" s="192"/>
      <c r="J20" s="193"/>
      <c r="K20" s="194"/>
      <c r="L20" s="194"/>
      <c r="M20" s="194"/>
      <c r="N20" s="194"/>
      <c r="O20" s="194"/>
      <c r="P20" s="195">
        <f>ROUND(SUM(P18:P19),2)</f>
        <v>20</v>
      </c>
      <c r="Q20" s="196" t="str">
        <f>IFERROR(VLOOKUP(A18,'Planilha Orçamentária'!$A$8:$H$548,5,FALSE),0)</f>
        <v>m</v>
      </c>
      <c r="R20" s="187"/>
      <c r="S20" s="187"/>
      <c r="U20" s="87">
        <f t="shared" si="2"/>
        <v>20</v>
      </c>
      <c r="V20" s="87">
        <f t="shared" si="3"/>
        <v>20</v>
      </c>
    </row>
    <row r="21" spans="1:22" s="188" customFormat="1" ht="15" customHeight="1" x14ac:dyDescent="0.2">
      <c r="A21" s="178"/>
      <c r="B21" s="197"/>
      <c r="C21" s="198"/>
      <c r="D21" s="180"/>
      <c r="E21" s="181"/>
      <c r="F21" s="198"/>
      <c r="G21" s="180"/>
      <c r="H21" s="181"/>
      <c r="I21" s="181"/>
      <c r="J21" s="199"/>
      <c r="K21" s="257"/>
      <c r="L21" s="257"/>
      <c r="M21" s="257"/>
      <c r="N21" s="257"/>
      <c r="O21" s="257"/>
      <c r="P21" s="55"/>
      <c r="Q21" s="200"/>
      <c r="R21" s="187"/>
      <c r="S21" s="187"/>
      <c r="U21" s="87" t="str">
        <f t="shared" si="2"/>
        <v/>
      </c>
      <c r="V21" s="87" t="str">
        <f t="shared" si="3"/>
        <v/>
      </c>
    </row>
    <row r="22" spans="1:22" s="188" customFormat="1" ht="15" customHeight="1" x14ac:dyDescent="0.2">
      <c r="A22" s="178" t="str">
        <f>'Planilha Orçamentária'!A12</f>
        <v>01.04</v>
      </c>
      <c r="B22" s="252" t="str">
        <f>VLOOKUP(A22,'Planilha Orçamentária'!$A$8:$D$548,4,FALSE)</f>
        <v>Rede de esgoto, contendo fossa e filtro, inclusive tubos e conexões de ligação entre caixas, considerando distância de 25m, conforme projeto (1 utilização)</v>
      </c>
      <c r="C22" s="179"/>
      <c r="D22" s="180"/>
      <c r="E22" s="181"/>
      <c r="F22" s="181"/>
      <c r="G22" s="180"/>
      <c r="H22" s="181"/>
      <c r="I22" s="182"/>
      <c r="J22" s="183"/>
      <c r="K22" s="184"/>
      <c r="L22" s="183"/>
      <c r="M22" s="185"/>
      <c r="N22" s="183"/>
      <c r="O22" s="185"/>
      <c r="P22" s="55"/>
      <c r="Q22" s="186">
        <f>P24</f>
        <v>25</v>
      </c>
      <c r="R22" s="187"/>
      <c r="S22" s="187"/>
      <c r="U22" s="87">
        <f t="shared" si="2"/>
        <v>0</v>
      </c>
      <c r="V22" s="87" t="str">
        <f t="shared" si="3"/>
        <v/>
      </c>
    </row>
    <row r="23" spans="1:22" s="187" customFormat="1" ht="15" customHeight="1" x14ac:dyDescent="0.2">
      <c r="A23" s="333"/>
      <c r="B23" s="319"/>
      <c r="C23" s="320"/>
      <c r="D23" s="321"/>
      <c r="E23" s="322"/>
      <c r="F23" s="320"/>
      <c r="G23" s="321"/>
      <c r="H23" s="322"/>
      <c r="I23" s="334"/>
      <c r="J23" s="323"/>
      <c r="K23" s="324">
        <v>25</v>
      </c>
      <c r="L23" s="325"/>
      <c r="M23" s="325"/>
      <c r="N23" s="325"/>
      <c r="O23" s="325"/>
      <c r="P23" s="335">
        <f>+K23</f>
        <v>25</v>
      </c>
      <c r="Q23" s="336"/>
      <c r="U23" s="87" t="str">
        <f t="shared" si="2"/>
        <v/>
      </c>
      <c r="V23" s="87">
        <f t="shared" si="3"/>
        <v>25</v>
      </c>
    </row>
    <row r="24" spans="1:22" s="188" customFormat="1" ht="15" customHeight="1" x14ac:dyDescent="0.2">
      <c r="A24" s="178"/>
      <c r="B24" s="189" t="s">
        <v>17</v>
      </c>
      <c r="C24" s="190"/>
      <c r="D24" s="191"/>
      <c r="E24" s="192"/>
      <c r="F24" s="190"/>
      <c r="G24" s="191"/>
      <c r="H24" s="192"/>
      <c r="I24" s="192"/>
      <c r="J24" s="193"/>
      <c r="K24" s="194"/>
      <c r="L24" s="194"/>
      <c r="M24" s="194"/>
      <c r="N24" s="194"/>
      <c r="O24" s="194"/>
      <c r="P24" s="195">
        <f>ROUND(SUM(P22:P23),2)</f>
        <v>25</v>
      </c>
      <c r="Q24" s="196" t="str">
        <f>IFERROR(VLOOKUP(A22,'Planilha Orçamentária'!$A$8:$H$548,5,FALSE),0)</f>
        <v>m</v>
      </c>
      <c r="R24" s="187"/>
      <c r="S24" s="187"/>
      <c r="U24" s="87">
        <f t="shared" si="2"/>
        <v>25</v>
      </c>
      <c r="V24" s="87">
        <f t="shared" si="3"/>
        <v>25</v>
      </c>
    </row>
    <row r="25" spans="1:22" s="188" customFormat="1" ht="15" customHeight="1" x14ac:dyDescent="0.2">
      <c r="A25" s="178"/>
      <c r="B25" s="197"/>
      <c r="C25" s="198"/>
      <c r="D25" s="180"/>
      <c r="E25" s="181"/>
      <c r="F25" s="198"/>
      <c r="G25" s="180"/>
      <c r="H25" s="181"/>
      <c r="I25" s="181"/>
      <c r="J25" s="199"/>
      <c r="K25" s="257"/>
      <c r="L25" s="257"/>
      <c r="M25" s="257"/>
      <c r="N25" s="257"/>
      <c r="O25" s="257"/>
      <c r="P25" s="55"/>
      <c r="Q25" s="200"/>
      <c r="R25" s="187"/>
      <c r="S25" s="187"/>
      <c r="U25" s="87" t="str">
        <f t="shared" si="2"/>
        <v/>
      </c>
      <c r="V25" s="87" t="str">
        <f t="shared" si="3"/>
        <v/>
      </c>
    </row>
    <row r="26" spans="1:22" s="188" customFormat="1" ht="15" customHeight="1" x14ac:dyDescent="0.2">
      <c r="A26" s="178" t="str">
        <f>'Planilha Orçamentária'!A13</f>
        <v>01.05</v>
      </c>
      <c r="B26" s="252" t="str">
        <f>VLOOKUP(A26,'Planilha Orçamentária'!$A$8:$D$548,4,FALSE)</f>
        <v>Tapume de vedação e proteção, executado com chapas de compensado resinado com 6mm de espessura, exclusive pintura</v>
      </c>
      <c r="C26" s="179"/>
      <c r="D26" s="180"/>
      <c r="E26" s="181"/>
      <c r="F26" s="181"/>
      <c r="G26" s="180"/>
      <c r="H26" s="181"/>
      <c r="I26" s="182"/>
      <c r="J26" s="183"/>
      <c r="K26" s="184"/>
      <c r="L26" s="183"/>
      <c r="M26" s="185"/>
      <c r="N26" s="183"/>
      <c r="O26" s="185"/>
      <c r="P26" s="55"/>
      <c r="Q26" s="186">
        <f>P33</f>
        <v>2302</v>
      </c>
      <c r="R26" s="187"/>
      <c r="S26" s="187"/>
      <c r="U26" s="87">
        <f t="shared" si="2"/>
        <v>0</v>
      </c>
      <c r="V26" s="87" t="str">
        <f t="shared" si="3"/>
        <v/>
      </c>
    </row>
    <row r="27" spans="1:22" s="188" customFormat="1" ht="15" customHeight="1" x14ac:dyDescent="0.2">
      <c r="A27" s="178"/>
      <c r="B27" s="319" t="s">
        <v>19180</v>
      </c>
      <c r="C27" s="179"/>
      <c r="D27" s="180"/>
      <c r="E27" s="181"/>
      <c r="F27" s="181"/>
      <c r="G27" s="180"/>
      <c r="H27" s="181"/>
      <c r="I27" s="182" t="s">
        <v>19181</v>
      </c>
      <c r="J27" s="183"/>
      <c r="K27" s="205">
        <v>110</v>
      </c>
      <c r="L27" s="183"/>
      <c r="M27" s="183">
        <v>2</v>
      </c>
      <c r="N27" s="183">
        <f t="shared" ref="N27:N32" si="4">M27*K27</f>
        <v>220</v>
      </c>
      <c r="O27" s="185"/>
      <c r="P27" s="254">
        <f t="shared" ref="P27:P31" si="5">N27</f>
        <v>220</v>
      </c>
      <c r="Q27" s="186"/>
      <c r="R27" s="187"/>
      <c r="S27" s="187"/>
      <c r="U27" s="87" t="str">
        <f t="shared" si="2"/>
        <v/>
      </c>
      <c r="V27" s="87">
        <f t="shared" si="3"/>
        <v>220</v>
      </c>
    </row>
    <row r="28" spans="1:22" s="188" customFormat="1" ht="15" customHeight="1" x14ac:dyDescent="0.2">
      <c r="A28" s="178"/>
      <c r="B28" s="319" t="s">
        <v>19180</v>
      </c>
      <c r="C28" s="179"/>
      <c r="D28" s="180"/>
      <c r="E28" s="181"/>
      <c r="F28" s="181"/>
      <c r="G28" s="180"/>
      <c r="H28" s="181"/>
      <c r="I28" s="182" t="s">
        <v>19182</v>
      </c>
      <c r="J28" s="183"/>
      <c r="K28" s="205">
        <v>163</v>
      </c>
      <c r="L28" s="183"/>
      <c r="M28" s="183">
        <v>2</v>
      </c>
      <c r="N28" s="183">
        <f t="shared" si="4"/>
        <v>326</v>
      </c>
      <c r="O28" s="185"/>
      <c r="P28" s="254">
        <f t="shared" si="5"/>
        <v>326</v>
      </c>
      <c r="Q28" s="186"/>
      <c r="R28" s="187"/>
      <c r="S28" s="187"/>
      <c r="U28" s="87" t="str">
        <f t="shared" si="2"/>
        <v/>
      </c>
      <c r="V28" s="87">
        <f t="shared" si="3"/>
        <v>326</v>
      </c>
    </row>
    <row r="29" spans="1:22" s="188" customFormat="1" ht="15" customHeight="1" x14ac:dyDescent="0.2">
      <c r="A29" s="178"/>
      <c r="B29" s="319" t="s">
        <v>19180</v>
      </c>
      <c r="C29" s="179"/>
      <c r="D29" s="180"/>
      <c r="E29" s="181"/>
      <c r="F29" s="181"/>
      <c r="G29" s="180"/>
      <c r="H29" s="181"/>
      <c r="I29" s="182" t="s">
        <v>19183</v>
      </c>
      <c r="J29" s="183"/>
      <c r="K29" s="205">
        <v>72</v>
      </c>
      <c r="L29" s="183"/>
      <c r="M29" s="183">
        <v>2</v>
      </c>
      <c r="N29" s="183">
        <f t="shared" si="4"/>
        <v>144</v>
      </c>
      <c r="O29" s="185"/>
      <c r="P29" s="254">
        <f t="shared" si="5"/>
        <v>144</v>
      </c>
      <c r="Q29" s="186"/>
      <c r="R29" s="187"/>
      <c r="S29" s="187"/>
      <c r="U29" s="87" t="str">
        <f t="shared" si="2"/>
        <v/>
      </c>
      <c r="V29" s="87">
        <f t="shared" si="3"/>
        <v>144</v>
      </c>
    </row>
    <row r="30" spans="1:22" s="188" customFormat="1" ht="15" customHeight="1" x14ac:dyDescent="0.2">
      <c r="A30" s="178"/>
      <c r="B30" s="319" t="s">
        <v>19184</v>
      </c>
      <c r="C30" s="179"/>
      <c r="D30" s="180"/>
      <c r="E30" s="181"/>
      <c r="F30" s="181"/>
      <c r="G30" s="180"/>
      <c r="H30" s="181"/>
      <c r="I30" s="182"/>
      <c r="J30" s="183"/>
      <c r="K30" s="205">
        <v>288</v>
      </c>
      <c r="L30" s="183"/>
      <c r="M30" s="183">
        <v>2</v>
      </c>
      <c r="N30" s="183">
        <f t="shared" si="4"/>
        <v>576</v>
      </c>
      <c r="O30" s="185"/>
      <c r="P30" s="254">
        <f t="shared" si="5"/>
        <v>576</v>
      </c>
      <c r="Q30" s="186"/>
      <c r="R30" s="187"/>
      <c r="S30" s="187"/>
      <c r="U30" s="87" t="str">
        <f t="shared" si="2"/>
        <v/>
      </c>
      <c r="V30" s="87">
        <f t="shared" si="3"/>
        <v>576</v>
      </c>
    </row>
    <row r="31" spans="1:22" s="188" customFormat="1" ht="15" customHeight="1" x14ac:dyDescent="0.2">
      <c r="A31" s="178"/>
      <c r="B31" s="319" t="s">
        <v>19185</v>
      </c>
      <c r="C31" s="179"/>
      <c r="D31" s="180"/>
      <c r="E31" s="181"/>
      <c r="F31" s="181"/>
      <c r="G31" s="180"/>
      <c r="H31" s="181"/>
      <c r="I31" s="182"/>
      <c r="J31" s="183"/>
      <c r="K31" s="205">
        <v>345</v>
      </c>
      <c r="L31" s="183"/>
      <c r="M31" s="183">
        <v>2</v>
      </c>
      <c r="N31" s="183">
        <f t="shared" si="4"/>
        <v>690</v>
      </c>
      <c r="O31" s="185"/>
      <c r="P31" s="254">
        <f t="shared" si="5"/>
        <v>690</v>
      </c>
      <c r="Q31" s="186"/>
      <c r="R31" s="187"/>
      <c r="S31" s="187"/>
      <c r="U31" s="87" t="str">
        <f t="shared" si="2"/>
        <v/>
      </c>
      <c r="V31" s="87">
        <f t="shared" si="3"/>
        <v>690</v>
      </c>
    </row>
    <row r="32" spans="1:22" s="188" customFormat="1" ht="15" customHeight="1" x14ac:dyDescent="0.2">
      <c r="A32" s="178"/>
      <c r="B32" s="319" t="s">
        <v>19186</v>
      </c>
      <c r="C32" s="179"/>
      <c r="D32" s="180"/>
      <c r="E32" s="181"/>
      <c r="F32" s="181"/>
      <c r="G32" s="180"/>
      <c r="H32" s="181"/>
      <c r="I32" s="182"/>
      <c r="J32" s="183"/>
      <c r="K32" s="205">
        <v>173</v>
      </c>
      <c r="L32" s="183"/>
      <c r="M32" s="183">
        <v>2</v>
      </c>
      <c r="N32" s="183">
        <f t="shared" si="4"/>
        <v>346</v>
      </c>
      <c r="O32" s="185"/>
      <c r="P32" s="254">
        <f>N32</f>
        <v>346</v>
      </c>
      <c r="Q32" s="186"/>
      <c r="R32" s="187"/>
      <c r="S32" s="187"/>
      <c r="U32" s="87" t="str">
        <f t="shared" si="2"/>
        <v/>
      </c>
      <c r="V32" s="87">
        <f t="shared" si="3"/>
        <v>346</v>
      </c>
    </row>
    <row r="33" spans="1:22" s="188" customFormat="1" ht="15" customHeight="1" x14ac:dyDescent="0.2">
      <c r="A33" s="178"/>
      <c r="B33" s="189" t="s">
        <v>17</v>
      </c>
      <c r="C33" s="190"/>
      <c r="D33" s="191"/>
      <c r="E33" s="192"/>
      <c r="F33" s="190"/>
      <c r="G33" s="191"/>
      <c r="H33" s="192"/>
      <c r="I33" s="192"/>
      <c r="J33" s="193"/>
      <c r="K33" s="194"/>
      <c r="L33" s="194"/>
      <c r="M33" s="194"/>
      <c r="N33" s="194"/>
      <c r="O33" s="194"/>
      <c r="P33" s="195">
        <f>ROUND(SUM(P26:P32),2)</f>
        <v>2302</v>
      </c>
      <c r="Q33" s="196" t="str">
        <f>IFERROR(VLOOKUP(A26,'Planilha Orçamentária'!$A$8:$H$548,5,FALSE),0)</f>
        <v>M2</v>
      </c>
      <c r="R33" s="187"/>
      <c r="S33" s="187"/>
      <c r="U33" s="87">
        <f t="shared" si="2"/>
        <v>2302</v>
      </c>
      <c r="V33" s="87">
        <f t="shared" si="3"/>
        <v>2302</v>
      </c>
    </row>
    <row r="34" spans="1:22" s="188" customFormat="1" ht="15" customHeight="1" x14ac:dyDescent="0.2">
      <c r="A34" s="178"/>
      <c r="B34" s="197"/>
      <c r="C34" s="198"/>
      <c r="D34" s="180"/>
      <c r="E34" s="181"/>
      <c r="F34" s="198"/>
      <c r="G34" s="180"/>
      <c r="H34" s="181"/>
      <c r="I34" s="181"/>
      <c r="J34" s="199"/>
      <c r="K34" s="257"/>
      <c r="L34" s="257"/>
      <c r="M34" s="257"/>
      <c r="N34" s="257"/>
      <c r="O34" s="257"/>
      <c r="P34" s="55"/>
      <c r="Q34" s="200"/>
      <c r="R34" s="187"/>
      <c r="S34" s="187"/>
      <c r="U34" s="87" t="str">
        <f t="shared" si="2"/>
        <v/>
      </c>
      <c r="V34" s="87" t="str">
        <f t="shared" si="3"/>
        <v/>
      </c>
    </row>
    <row r="35" spans="1:22" s="188" customFormat="1" ht="15" customHeight="1" x14ac:dyDescent="0.2">
      <c r="A35" s="178" t="str">
        <f>'Planilha Orçamentária'!A14</f>
        <v>01.06</v>
      </c>
      <c r="B35" s="252" t="str">
        <f>VLOOKUP(A35,'Planilha Orçamentária'!$A$8:$D$548,4,FALSE)</f>
        <v>SERVICOS TOPOGRAFICOS PARA PAVIMENTACAO, INCLUSIVE NOTA DE SERVICOS, ACOMPANHAMENTO E GREIDE</v>
      </c>
      <c r="C35" s="179"/>
      <c r="D35" s="180"/>
      <c r="E35" s="181"/>
      <c r="F35" s="181"/>
      <c r="G35" s="180"/>
      <c r="H35" s="181"/>
      <c r="I35" s="182"/>
      <c r="J35" s="183"/>
      <c r="K35" s="184"/>
      <c r="L35" s="183"/>
      <c r="M35" s="185"/>
      <c r="N35" s="183"/>
      <c r="O35" s="185"/>
      <c r="P35" s="55"/>
      <c r="Q35" s="186">
        <f>P37</f>
        <v>9558</v>
      </c>
      <c r="R35" s="187"/>
      <c r="S35" s="187"/>
      <c r="U35" s="87">
        <f t="shared" si="2"/>
        <v>0</v>
      </c>
      <c r="V35" s="87" t="str">
        <f t="shared" si="3"/>
        <v/>
      </c>
    </row>
    <row r="36" spans="1:22" s="187" customFormat="1" ht="15" customHeight="1" x14ac:dyDescent="0.2">
      <c r="A36" s="333"/>
      <c r="B36" s="319"/>
      <c r="C36" s="320"/>
      <c r="D36" s="321"/>
      <c r="E36" s="322"/>
      <c r="F36" s="320"/>
      <c r="G36" s="321"/>
      <c r="H36" s="322"/>
      <c r="I36" s="334"/>
      <c r="J36" s="323"/>
      <c r="K36" s="324"/>
      <c r="L36" s="325"/>
      <c r="M36" s="325"/>
      <c r="N36" s="325">
        <v>9558</v>
      </c>
      <c r="O36" s="325"/>
      <c r="P36" s="335">
        <f>N36</f>
        <v>9558</v>
      </c>
      <c r="Q36" s="336"/>
      <c r="U36" s="87" t="str">
        <f t="shared" si="2"/>
        <v/>
      </c>
      <c r="V36" s="87">
        <f t="shared" si="3"/>
        <v>9558</v>
      </c>
    </row>
    <row r="37" spans="1:22" s="188" customFormat="1" ht="15" customHeight="1" x14ac:dyDescent="0.2">
      <c r="A37" s="178"/>
      <c r="B37" s="189" t="s">
        <v>17</v>
      </c>
      <c r="C37" s="190"/>
      <c r="D37" s="191"/>
      <c r="E37" s="192"/>
      <c r="F37" s="190"/>
      <c r="G37" s="191"/>
      <c r="H37" s="192"/>
      <c r="I37" s="192"/>
      <c r="J37" s="193"/>
      <c r="K37" s="194"/>
      <c r="L37" s="194"/>
      <c r="M37" s="194"/>
      <c r="N37" s="194"/>
      <c r="O37" s="194"/>
      <c r="P37" s="195">
        <f>ROUND(SUM(P35:P36),2)</f>
        <v>9558</v>
      </c>
      <c r="Q37" s="196" t="str">
        <f>IFERROR(VLOOKUP(A35,'Planilha Orçamentária'!$A$8:$H$548,5,FALSE),0)</f>
        <v>M2</v>
      </c>
      <c r="R37" s="187"/>
      <c r="S37" s="187"/>
      <c r="U37" s="87">
        <f t="shared" si="2"/>
        <v>9558</v>
      </c>
      <c r="V37" s="87">
        <f t="shared" si="3"/>
        <v>9558</v>
      </c>
    </row>
    <row r="38" spans="1:22" s="188" customFormat="1" ht="15" customHeight="1" x14ac:dyDescent="0.2">
      <c r="A38" s="178"/>
      <c r="B38" s="197"/>
      <c r="C38" s="198"/>
      <c r="D38" s="180"/>
      <c r="E38" s="181"/>
      <c r="F38" s="198"/>
      <c r="G38" s="180"/>
      <c r="H38" s="181"/>
      <c r="I38" s="181"/>
      <c r="J38" s="199"/>
      <c r="K38" s="257"/>
      <c r="L38" s="257"/>
      <c r="M38" s="257"/>
      <c r="N38" s="257"/>
      <c r="O38" s="257"/>
      <c r="P38" s="55"/>
      <c r="Q38" s="200"/>
      <c r="R38" s="187"/>
      <c r="S38" s="187"/>
      <c r="U38" s="87" t="str">
        <f t="shared" si="2"/>
        <v/>
      </c>
      <c r="V38" s="87" t="str">
        <f t="shared" si="3"/>
        <v/>
      </c>
    </row>
    <row r="39" spans="1:22" s="188" customFormat="1" ht="15" customHeight="1" x14ac:dyDescent="0.2">
      <c r="A39" s="178" t="str">
        <f>'Planilha Orçamentária'!A15</f>
        <v>01.07</v>
      </c>
      <c r="B39" s="252" t="str">
        <f>VLOOKUP(A39,'Planilha Orçamentária'!$A$8:$D$548,4,FALSE)</f>
        <v>PLACA DE OBRA EM CHAPA DE ACO GALVANIZADO</v>
      </c>
      <c r="C39" s="179"/>
      <c r="D39" s="180"/>
      <c r="E39" s="181"/>
      <c r="F39" s="181"/>
      <c r="G39" s="180"/>
      <c r="H39" s="181"/>
      <c r="I39" s="182"/>
      <c r="J39" s="183"/>
      <c r="K39" s="184"/>
      <c r="L39" s="183"/>
      <c r="M39" s="185"/>
      <c r="N39" s="183"/>
      <c r="O39" s="185"/>
      <c r="P39" s="55"/>
      <c r="Q39" s="186">
        <f>P41</f>
        <v>16</v>
      </c>
      <c r="R39" s="187"/>
      <c r="S39" s="187"/>
      <c r="U39" s="87">
        <f t="shared" si="2"/>
        <v>0</v>
      </c>
      <c r="V39" s="87" t="str">
        <f t="shared" si="3"/>
        <v/>
      </c>
    </row>
    <row r="40" spans="1:22" s="187" customFormat="1" ht="15" customHeight="1" x14ac:dyDescent="0.2">
      <c r="A40" s="333"/>
      <c r="B40" s="319"/>
      <c r="C40" s="320"/>
      <c r="D40" s="321"/>
      <c r="E40" s="322"/>
      <c r="F40" s="320"/>
      <c r="G40" s="321"/>
      <c r="H40" s="322"/>
      <c r="I40" s="334"/>
      <c r="J40" s="323">
        <v>2</v>
      </c>
      <c r="K40" s="324"/>
      <c r="L40" s="325">
        <v>4</v>
      </c>
      <c r="M40" s="325">
        <v>2</v>
      </c>
      <c r="N40" s="325">
        <f>+L40*M40</f>
        <v>8</v>
      </c>
      <c r="O40" s="325"/>
      <c r="P40" s="335">
        <f>+N40*J40</f>
        <v>16</v>
      </c>
      <c r="Q40" s="336"/>
      <c r="U40" s="87" t="str">
        <f t="shared" si="2"/>
        <v/>
      </c>
      <c r="V40" s="87">
        <f t="shared" si="3"/>
        <v>16</v>
      </c>
    </row>
    <row r="41" spans="1:22" s="188" customFormat="1" ht="15" customHeight="1" x14ac:dyDescent="0.2">
      <c r="A41" s="178"/>
      <c r="B41" s="189" t="s">
        <v>17</v>
      </c>
      <c r="C41" s="190"/>
      <c r="D41" s="191"/>
      <c r="E41" s="192"/>
      <c r="F41" s="190"/>
      <c r="G41" s="191"/>
      <c r="H41" s="192"/>
      <c r="I41" s="192"/>
      <c r="J41" s="193"/>
      <c r="K41" s="194"/>
      <c r="L41" s="194"/>
      <c r="M41" s="194"/>
      <c r="N41" s="194"/>
      <c r="O41" s="194"/>
      <c r="P41" s="195">
        <f>ROUND(SUM(P39:P40),2)</f>
        <v>16</v>
      </c>
      <c r="Q41" s="196" t="str">
        <f>IFERROR(VLOOKUP(A39,'Planilha Orçamentária'!$A$8:$H$548,5,FALSE),0)</f>
        <v>M2</v>
      </c>
      <c r="R41" s="187"/>
      <c r="S41" s="187"/>
      <c r="U41" s="87">
        <f t="shared" si="2"/>
        <v>16</v>
      </c>
      <c r="V41" s="87">
        <f t="shared" si="3"/>
        <v>16</v>
      </c>
    </row>
    <row r="42" spans="1:22" s="188" customFormat="1" ht="15" customHeight="1" x14ac:dyDescent="0.2">
      <c r="A42" s="178"/>
      <c r="B42" s="197"/>
      <c r="C42" s="198"/>
      <c r="D42" s="180"/>
      <c r="E42" s="181"/>
      <c r="F42" s="198"/>
      <c r="G42" s="180"/>
      <c r="H42" s="181"/>
      <c r="I42" s="181"/>
      <c r="J42" s="199"/>
      <c r="K42" s="257"/>
      <c r="L42" s="257"/>
      <c r="M42" s="257"/>
      <c r="N42" s="257"/>
      <c r="O42" s="257"/>
      <c r="P42" s="55"/>
      <c r="Q42" s="200"/>
      <c r="R42" s="187"/>
      <c r="S42" s="187"/>
      <c r="U42" s="87" t="str">
        <f t="shared" si="2"/>
        <v/>
      </c>
      <c r="V42" s="87" t="str">
        <f t="shared" si="3"/>
        <v/>
      </c>
    </row>
    <row r="43" spans="1:22" s="188" customFormat="1" ht="15" customHeight="1" x14ac:dyDescent="0.2">
      <c r="A43" s="178" t="str">
        <f>'Planilha Orçamentária'!A16</f>
        <v>01.08</v>
      </c>
      <c r="B43" s="252" t="str">
        <f>VLOOKUP(A43,'Planilha Orçamentária'!$A$8:$D$548,4,FALSE)</f>
        <v>PLACA DE INAUGURACAO METALICA, *40* CM X *60* CM</v>
      </c>
      <c r="C43" s="179"/>
      <c r="D43" s="180"/>
      <c r="E43" s="181"/>
      <c r="F43" s="181"/>
      <c r="G43" s="180"/>
      <c r="H43" s="181"/>
      <c r="I43" s="182"/>
      <c r="J43" s="183"/>
      <c r="K43" s="184"/>
      <c r="L43" s="183"/>
      <c r="M43" s="185"/>
      <c r="N43" s="183"/>
      <c r="O43" s="185"/>
      <c r="P43" s="55"/>
      <c r="Q43" s="186">
        <f>P45</f>
        <v>1</v>
      </c>
      <c r="R43" s="187"/>
      <c r="S43" s="187"/>
      <c r="U43" s="87">
        <f t="shared" si="2"/>
        <v>0</v>
      </c>
      <c r="V43" s="87" t="str">
        <f t="shared" si="3"/>
        <v/>
      </c>
    </row>
    <row r="44" spans="1:22" s="187" customFormat="1" ht="15" customHeight="1" x14ac:dyDescent="0.2">
      <c r="A44" s="333"/>
      <c r="B44" s="319"/>
      <c r="C44" s="320"/>
      <c r="D44" s="321"/>
      <c r="E44" s="322"/>
      <c r="F44" s="320"/>
      <c r="G44" s="321"/>
      <c r="H44" s="322"/>
      <c r="I44" s="334"/>
      <c r="J44" s="323">
        <v>1</v>
      </c>
      <c r="K44" s="324"/>
      <c r="L44" s="325"/>
      <c r="M44" s="325"/>
      <c r="N44" s="325"/>
      <c r="O44" s="325"/>
      <c r="P44" s="335">
        <f>+J44</f>
        <v>1</v>
      </c>
      <c r="Q44" s="336"/>
      <c r="U44" s="87" t="str">
        <f t="shared" si="2"/>
        <v/>
      </c>
      <c r="V44" s="87">
        <f t="shared" si="3"/>
        <v>1</v>
      </c>
    </row>
    <row r="45" spans="1:22" s="188" customFormat="1" ht="15" customHeight="1" x14ac:dyDescent="0.2">
      <c r="A45" s="178"/>
      <c r="B45" s="189" t="s">
        <v>17</v>
      </c>
      <c r="C45" s="190"/>
      <c r="D45" s="191"/>
      <c r="E45" s="192"/>
      <c r="F45" s="190"/>
      <c r="G45" s="191"/>
      <c r="H45" s="192"/>
      <c r="I45" s="192"/>
      <c r="J45" s="193"/>
      <c r="K45" s="194"/>
      <c r="L45" s="194"/>
      <c r="M45" s="194"/>
      <c r="N45" s="194"/>
      <c r="O45" s="194"/>
      <c r="P45" s="195">
        <f>ROUND(SUM(P43:P44),2)</f>
        <v>1</v>
      </c>
      <c r="Q45" s="196" t="str">
        <f>IFERROR(VLOOKUP(A43,'Planilha Orçamentária'!$A$8:$H$548,5,FALSE),0)</f>
        <v xml:space="preserve">UN    </v>
      </c>
      <c r="R45" s="187"/>
      <c r="S45" s="187"/>
      <c r="U45" s="87">
        <f t="shared" si="2"/>
        <v>1</v>
      </c>
      <c r="V45" s="87">
        <f t="shared" si="3"/>
        <v>1</v>
      </c>
    </row>
    <row r="46" spans="1:22" s="188" customFormat="1" ht="15" customHeight="1" x14ac:dyDescent="0.2">
      <c r="A46" s="178"/>
      <c r="B46" s="197"/>
      <c r="C46" s="198"/>
      <c r="D46" s="180"/>
      <c r="E46" s="181"/>
      <c r="F46" s="198"/>
      <c r="G46" s="180"/>
      <c r="H46" s="181"/>
      <c r="I46" s="181"/>
      <c r="J46" s="199"/>
      <c r="K46" s="257"/>
      <c r="L46" s="257"/>
      <c r="M46" s="257"/>
      <c r="N46" s="257"/>
      <c r="O46" s="257"/>
      <c r="P46" s="55"/>
      <c r="Q46" s="200"/>
      <c r="R46" s="187"/>
      <c r="S46" s="187"/>
      <c r="U46" s="87" t="str">
        <f t="shared" si="2"/>
        <v/>
      </c>
      <c r="V46" s="87" t="str">
        <f t="shared" si="3"/>
        <v/>
      </c>
    </row>
    <row r="47" spans="1:22" s="188" customFormat="1" ht="15" customHeight="1" x14ac:dyDescent="0.2">
      <c r="A47" s="178" t="str">
        <f>'Planilha Orçamentária'!A17</f>
        <v>01.09</v>
      </c>
      <c r="B47" s="252" t="str">
        <f>VLOOKUP(A47,'Planilha Orçamentária'!$A$8:$D$548,4,FALSE)</f>
        <v>LOCACAO DE CONTAINER 2,30 X 4,30 M, ALT. 2,50 M, P/ SANITARIO, C/ 5 BACIAS, 1 LAVATORIO E 4 MICTORIOS</v>
      </c>
      <c r="C47" s="179"/>
      <c r="D47" s="180"/>
      <c r="E47" s="181"/>
      <c r="F47" s="181"/>
      <c r="G47" s="180"/>
      <c r="H47" s="181"/>
      <c r="I47" s="182"/>
      <c r="J47" s="183"/>
      <c r="K47" s="184"/>
      <c r="L47" s="183"/>
      <c r="M47" s="185"/>
      <c r="N47" s="183"/>
      <c r="O47" s="185"/>
      <c r="P47" s="55"/>
      <c r="Q47" s="186">
        <f>P51</f>
        <v>16</v>
      </c>
      <c r="U47" s="87">
        <f t="shared" si="2"/>
        <v>0</v>
      </c>
      <c r="V47" s="87" t="str">
        <f t="shared" si="3"/>
        <v/>
      </c>
    </row>
    <row r="48" spans="1:22" s="187" customFormat="1" ht="15" customHeight="1" x14ac:dyDescent="0.2">
      <c r="A48" s="333"/>
      <c r="B48" s="253" t="s">
        <v>19344</v>
      </c>
      <c r="C48" s="549"/>
      <c r="D48" s="203"/>
      <c r="E48" s="182"/>
      <c r="F48" s="549"/>
      <c r="G48" s="203"/>
      <c r="H48" s="182"/>
      <c r="I48" s="182"/>
      <c r="J48" s="183">
        <v>6</v>
      </c>
      <c r="K48" s="183"/>
      <c r="L48" s="183"/>
      <c r="M48" s="183"/>
      <c r="N48" s="183"/>
      <c r="O48" s="183"/>
      <c r="P48" s="254">
        <f>J48</f>
        <v>6</v>
      </c>
      <c r="Q48" s="336"/>
      <c r="U48" s="87" t="str">
        <f t="shared" si="2"/>
        <v/>
      </c>
      <c r="V48" s="87">
        <f t="shared" si="3"/>
        <v>6</v>
      </c>
    </row>
    <row r="49" spans="1:23" s="187" customFormat="1" ht="15" customHeight="1" x14ac:dyDescent="0.2">
      <c r="A49" s="333"/>
      <c r="B49" s="253" t="s">
        <v>19184</v>
      </c>
      <c r="C49" s="549"/>
      <c r="D49" s="203"/>
      <c r="E49" s="182"/>
      <c r="F49" s="549"/>
      <c r="G49" s="203"/>
      <c r="H49" s="182"/>
      <c r="I49" s="182"/>
      <c r="J49" s="183">
        <v>4</v>
      </c>
      <c r="K49" s="183"/>
      <c r="L49" s="183"/>
      <c r="M49" s="183"/>
      <c r="N49" s="183"/>
      <c r="O49" s="183"/>
      <c r="P49" s="254">
        <f>J49</f>
        <v>4</v>
      </c>
      <c r="Q49" s="336"/>
      <c r="U49" s="87" t="str">
        <f t="shared" si="2"/>
        <v/>
      </c>
      <c r="V49" s="87">
        <f t="shared" si="3"/>
        <v>4</v>
      </c>
    </row>
    <row r="50" spans="1:23" s="187" customFormat="1" ht="15" customHeight="1" x14ac:dyDescent="0.2">
      <c r="A50" s="333"/>
      <c r="B50" s="253" t="s">
        <v>19345</v>
      </c>
      <c r="C50" s="549"/>
      <c r="D50" s="203"/>
      <c r="E50" s="182"/>
      <c r="F50" s="549"/>
      <c r="G50" s="203"/>
      <c r="H50" s="182"/>
      <c r="I50" s="182"/>
      <c r="J50" s="183">
        <v>6</v>
      </c>
      <c r="K50" s="183"/>
      <c r="L50" s="183"/>
      <c r="M50" s="183"/>
      <c r="N50" s="183"/>
      <c r="O50" s="183"/>
      <c r="P50" s="254">
        <f>J50</f>
        <v>6</v>
      </c>
      <c r="Q50" s="336"/>
      <c r="U50" s="87" t="str">
        <f t="shared" si="2"/>
        <v/>
      </c>
      <c r="V50" s="87">
        <f t="shared" si="3"/>
        <v>6</v>
      </c>
    </row>
    <row r="51" spans="1:23" s="188" customFormat="1" ht="15" customHeight="1" x14ac:dyDescent="0.2">
      <c r="A51" s="178"/>
      <c r="B51" s="189" t="s">
        <v>17</v>
      </c>
      <c r="C51" s="190"/>
      <c r="D51" s="191"/>
      <c r="E51" s="192"/>
      <c r="F51" s="190"/>
      <c r="G51" s="191"/>
      <c r="H51" s="192"/>
      <c r="I51" s="192"/>
      <c r="J51" s="193"/>
      <c r="K51" s="194"/>
      <c r="L51" s="194"/>
      <c r="M51" s="194"/>
      <c r="N51" s="194"/>
      <c r="O51" s="194"/>
      <c r="P51" s="195">
        <f>SUM(P48:P50)</f>
        <v>16</v>
      </c>
      <c r="Q51" s="196" t="str">
        <f>IFERROR(VLOOKUP(A47,'Planilha Orçamentária'!$A$8:$H$548,5,FALSE),0)</f>
        <v xml:space="preserve">MES   </v>
      </c>
      <c r="U51" s="87">
        <f t="shared" si="2"/>
        <v>16</v>
      </c>
      <c r="V51" s="87">
        <f t="shared" si="3"/>
        <v>16</v>
      </c>
    </row>
    <row r="52" spans="1:23" s="188" customFormat="1" ht="15" customHeight="1" x14ac:dyDescent="0.2">
      <c r="A52" s="178"/>
      <c r="B52" s="197"/>
      <c r="C52" s="198"/>
      <c r="D52" s="180"/>
      <c r="E52" s="181"/>
      <c r="F52" s="198"/>
      <c r="G52" s="180"/>
      <c r="H52" s="181"/>
      <c r="I52" s="181"/>
      <c r="J52" s="199"/>
      <c r="K52" s="560"/>
      <c r="L52" s="560"/>
      <c r="M52" s="560"/>
      <c r="N52" s="560"/>
      <c r="O52" s="560"/>
      <c r="P52" s="55"/>
      <c r="Q52" s="200"/>
      <c r="R52" s="187"/>
      <c r="S52" s="187"/>
      <c r="U52" s="87" t="str">
        <f t="shared" ref="U52:U55" si="6">IF(Q52&lt;&gt;"",P52,"")</f>
        <v/>
      </c>
      <c r="V52" s="87" t="str">
        <f t="shared" ref="V52:V55" si="7">IF(P52&lt;&gt;"",P52,"")</f>
        <v/>
      </c>
    </row>
    <row r="53" spans="1:23" s="188" customFormat="1" ht="15" customHeight="1" x14ac:dyDescent="0.2">
      <c r="A53" s="178" t="str">
        <f>'Planilha Orçamentária'!A18</f>
        <v>01.10</v>
      </c>
      <c r="B53" s="252" t="str">
        <f>VLOOKUP(A53,'Planilha Orçamentária'!$A$8:$D$548,4,FALSE)</f>
        <v>Mobilização e desmobilização de container até 50 km</v>
      </c>
      <c r="C53" s="179"/>
      <c r="D53" s="180"/>
      <c r="E53" s="181"/>
      <c r="F53" s="181"/>
      <c r="G53" s="180"/>
      <c r="H53" s="181"/>
      <c r="I53" s="182"/>
      <c r="J53" s="183"/>
      <c r="K53" s="184"/>
      <c r="L53" s="183"/>
      <c r="M53" s="185"/>
      <c r="N53" s="183"/>
      <c r="O53" s="185"/>
      <c r="P53" s="55"/>
      <c r="Q53" s="186">
        <f>P55</f>
        <v>4</v>
      </c>
      <c r="U53" s="87">
        <f t="shared" si="6"/>
        <v>0</v>
      </c>
      <c r="V53" s="87" t="str">
        <f t="shared" si="7"/>
        <v/>
      </c>
    </row>
    <row r="54" spans="1:23" s="187" customFormat="1" ht="15" customHeight="1" x14ac:dyDescent="0.2">
      <c r="A54" s="333"/>
      <c r="B54" s="253"/>
      <c r="C54" s="549"/>
      <c r="D54" s="203"/>
      <c r="E54" s="182"/>
      <c r="F54" s="549"/>
      <c r="G54" s="203"/>
      <c r="H54" s="182"/>
      <c r="I54" s="182"/>
      <c r="J54" s="183">
        <v>4</v>
      </c>
      <c r="K54" s="183"/>
      <c r="L54" s="183"/>
      <c r="M54" s="183"/>
      <c r="N54" s="183"/>
      <c r="O54" s="183"/>
      <c r="P54" s="254">
        <f>J54</f>
        <v>4</v>
      </c>
      <c r="Q54" s="336"/>
      <c r="U54" s="87" t="str">
        <f t="shared" si="6"/>
        <v/>
      </c>
      <c r="V54" s="87">
        <f t="shared" si="7"/>
        <v>4</v>
      </c>
    </row>
    <row r="55" spans="1:23" s="188" customFormat="1" ht="15" customHeight="1" x14ac:dyDescent="0.2">
      <c r="A55" s="178"/>
      <c r="B55" s="189" t="s">
        <v>17</v>
      </c>
      <c r="C55" s="190"/>
      <c r="D55" s="191"/>
      <c r="E55" s="192"/>
      <c r="F55" s="190"/>
      <c r="G55" s="191"/>
      <c r="H55" s="192"/>
      <c r="I55" s="192"/>
      <c r="J55" s="193"/>
      <c r="K55" s="194"/>
      <c r="L55" s="194"/>
      <c r="M55" s="194"/>
      <c r="N55" s="194"/>
      <c r="O55" s="194"/>
      <c r="P55" s="195">
        <f>SUM(P54:P54)</f>
        <v>4</v>
      </c>
      <c r="Q55" s="196" t="str">
        <f>IFERROR(VLOOKUP(A53,'Planilha Orçamentária'!$A$8:$H$548,5,FALSE),0)</f>
        <v>Ud</v>
      </c>
      <c r="U55" s="87">
        <f t="shared" si="6"/>
        <v>4</v>
      </c>
      <c r="V55" s="87">
        <f t="shared" si="7"/>
        <v>4</v>
      </c>
    </row>
    <row r="56" spans="1:23" s="188" customFormat="1" ht="15" customHeight="1" x14ac:dyDescent="0.2">
      <c r="A56" s="178"/>
      <c r="B56" s="197"/>
      <c r="C56" s="198"/>
      <c r="D56" s="180"/>
      <c r="E56" s="181"/>
      <c r="F56" s="198"/>
      <c r="G56" s="180"/>
      <c r="H56" s="181"/>
      <c r="I56" s="181"/>
      <c r="J56" s="199"/>
      <c r="K56" s="543"/>
      <c r="L56" s="543"/>
      <c r="M56" s="543"/>
      <c r="N56" s="543"/>
      <c r="O56" s="543"/>
      <c r="P56" s="55"/>
      <c r="Q56" s="200"/>
      <c r="U56" s="87" t="str">
        <f t="shared" si="2"/>
        <v/>
      </c>
      <c r="V56" s="87" t="str">
        <f t="shared" si="3"/>
        <v/>
      </c>
    </row>
    <row r="57" spans="1:23" s="188" customFormat="1" ht="15" customHeight="1" x14ac:dyDescent="0.2">
      <c r="A57" s="150" t="str">
        <f>'Planilha Orçamentária'!A21</f>
        <v>02</v>
      </c>
      <c r="B57" s="151" t="str">
        <f>VLOOKUP(A57,'Planilha Orçamentária'!$A$8:$D$548,4,FALSE)</f>
        <v>TRÊS PRAÇAS</v>
      </c>
      <c r="C57" s="152"/>
      <c r="D57" s="153"/>
      <c r="E57" s="154"/>
      <c r="F57" s="154"/>
      <c r="G57" s="153"/>
      <c r="H57" s="154"/>
      <c r="I57" s="155"/>
      <c r="J57" s="156"/>
      <c r="K57" s="157"/>
      <c r="L57" s="156"/>
      <c r="M57" s="158"/>
      <c r="N57" s="159"/>
      <c r="O57" s="158"/>
      <c r="P57" s="160"/>
      <c r="Q57" s="161"/>
      <c r="R57" s="187"/>
      <c r="S57" s="187"/>
      <c r="U57" s="87" t="str">
        <f t="shared" si="2"/>
        <v/>
      </c>
      <c r="V57" s="87" t="str">
        <f t="shared" si="3"/>
        <v/>
      </c>
    </row>
    <row r="58" spans="1:23" s="188" customFormat="1" ht="15" customHeight="1" x14ac:dyDescent="0.2">
      <c r="A58" s="292" t="str">
        <f>'Planilha Orçamentária'!A22</f>
        <v>02.01</v>
      </c>
      <c r="B58" s="293" t="str">
        <f>VLOOKUP(A58,'Planilha Orçamentária'!$A$8:$D$548,4,FALSE)</f>
        <v>DEMOLIÇÕES / PREPARAÇÃO DO TERRENO</v>
      </c>
      <c r="C58" s="294"/>
      <c r="D58" s="295"/>
      <c r="E58" s="296"/>
      <c r="F58" s="296"/>
      <c r="G58" s="295"/>
      <c r="H58" s="296"/>
      <c r="I58" s="297"/>
      <c r="J58" s="298"/>
      <c r="K58" s="299"/>
      <c r="L58" s="298"/>
      <c r="M58" s="300"/>
      <c r="N58" s="301"/>
      <c r="O58" s="300"/>
      <c r="P58" s="302"/>
      <c r="Q58" s="303"/>
      <c r="R58" s="187"/>
      <c r="S58" s="187"/>
      <c r="U58" s="87" t="str">
        <f t="shared" si="2"/>
        <v/>
      </c>
      <c r="V58" s="87" t="str">
        <f t="shared" si="3"/>
        <v/>
      </c>
    </row>
    <row r="59" spans="1:23" s="188" customFormat="1" ht="15" customHeight="1" x14ac:dyDescent="0.2">
      <c r="A59" s="178" t="str">
        <f>'Planilha Orçamentária'!A23</f>
        <v>02.01.01</v>
      </c>
      <c r="B59" s="252" t="str">
        <f>VLOOKUP(A59,'Planilha Orçamentária'!$A$8:$D$548,4,FALSE)</f>
        <v>Retirada de meio-fio de concreto</v>
      </c>
      <c r="C59" s="179"/>
      <c r="D59" s="180"/>
      <c r="E59" s="181"/>
      <c r="F59" s="181"/>
      <c r="G59" s="180"/>
      <c r="H59" s="181"/>
      <c r="I59" s="182"/>
      <c r="J59" s="183"/>
      <c r="K59" s="184"/>
      <c r="L59" s="183"/>
      <c r="M59" s="185"/>
      <c r="N59" s="405"/>
      <c r="O59" s="185"/>
      <c r="P59" s="55"/>
      <c r="Q59" s="406">
        <f>P119</f>
        <v>386.53</v>
      </c>
      <c r="R59" s="187"/>
      <c r="S59" s="187"/>
      <c r="U59" s="87">
        <f t="shared" si="2"/>
        <v>0</v>
      </c>
      <c r="V59" s="87" t="str">
        <f t="shared" si="3"/>
        <v/>
      </c>
      <c r="W59" s="218"/>
    </row>
    <row r="60" spans="1:23" s="411" customFormat="1" ht="15" customHeight="1" x14ac:dyDescent="0.2">
      <c r="A60" s="407"/>
      <c r="B60" s="309" t="s">
        <v>17942</v>
      </c>
      <c r="C60" s="326"/>
      <c r="D60" s="203"/>
      <c r="E60" s="182"/>
      <c r="F60" s="326"/>
      <c r="G60" s="203"/>
      <c r="H60" s="182"/>
      <c r="I60" s="182"/>
      <c r="J60" s="408"/>
      <c r="K60" s="342">
        <v>0.8</v>
      </c>
      <c r="L60" s="183"/>
      <c r="M60" s="185"/>
      <c r="N60" s="183"/>
      <c r="O60" s="185"/>
      <c r="P60" s="254">
        <f>K60</f>
        <v>0.8</v>
      </c>
      <c r="Q60" s="409"/>
      <c r="R60" s="410"/>
      <c r="S60" s="410"/>
      <c r="U60" s="87" t="str">
        <f t="shared" si="2"/>
        <v/>
      </c>
      <c r="V60" s="87">
        <f t="shared" si="3"/>
        <v>0.8</v>
      </c>
    </row>
    <row r="61" spans="1:23" s="411" customFormat="1" ht="15" customHeight="1" x14ac:dyDescent="0.2">
      <c r="A61" s="407"/>
      <c r="B61" s="309" t="s">
        <v>17942</v>
      </c>
      <c r="C61" s="326"/>
      <c r="D61" s="203"/>
      <c r="E61" s="182"/>
      <c r="F61" s="326"/>
      <c r="G61" s="203"/>
      <c r="H61" s="182"/>
      <c r="I61" s="182"/>
      <c r="J61" s="408"/>
      <c r="K61" s="342">
        <v>5.9</v>
      </c>
      <c r="L61" s="183"/>
      <c r="M61" s="185"/>
      <c r="N61" s="183"/>
      <c r="O61" s="185"/>
      <c r="P61" s="254">
        <f>K61</f>
        <v>5.9</v>
      </c>
      <c r="Q61" s="409"/>
      <c r="R61" s="410"/>
      <c r="S61" s="410"/>
      <c r="U61" s="87" t="str">
        <f t="shared" si="2"/>
        <v/>
      </c>
      <c r="V61" s="87">
        <f t="shared" si="3"/>
        <v>5.9</v>
      </c>
    </row>
    <row r="62" spans="1:23" s="411" customFormat="1" ht="15" customHeight="1" x14ac:dyDescent="0.2">
      <c r="A62" s="407"/>
      <c r="B62" s="309" t="s">
        <v>17942</v>
      </c>
      <c r="C62" s="326"/>
      <c r="D62" s="203"/>
      <c r="E62" s="182"/>
      <c r="F62" s="326"/>
      <c r="G62" s="203"/>
      <c r="H62" s="182"/>
      <c r="I62" s="182"/>
      <c r="J62" s="408"/>
      <c r="K62" s="342">
        <v>11.28</v>
      </c>
      <c r="L62" s="183"/>
      <c r="M62" s="185"/>
      <c r="N62" s="183"/>
      <c r="O62" s="185"/>
      <c r="P62" s="254">
        <f t="shared" ref="P62:P118" si="8">K62</f>
        <v>11.28</v>
      </c>
      <c r="Q62" s="409"/>
      <c r="R62" s="410"/>
      <c r="S62" s="410"/>
      <c r="U62" s="87" t="str">
        <f t="shared" si="2"/>
        <v/>
      </c>
      <c r="V62" s="87">
        <f t="shared" si="3"/>
        <v>11.28</v>
      </c>
    </row>
    <row r="63" spans="1:23" s="411" customFormat="1" ht="15" customHeight="1" x14ac:dyDescent="0.2">
      <c r="A63" s="407"/>
      <c r="B63" s="309" t="s">
        <v>17942</v>
      </c>
      <c r="C63" s="326"/>
      <c r="D63" s="203"/>
      <c r="E63" s="182"/>
      <c r="F63" s="326"/>
      <c r="G63" s="203"/>
      <c r="H63" s="182"/>
      <c r="I63" s="182"/>
      <c r="J63" s="408"/>
      <c r="K63" s="342">
        <v>11.83</v>
      </c>
      <c r="L63" s="183"/>
      <c r="M63" s="185"/>
      <c r="N63" s="183"/>
      <c r="O63" s="185"/>
      <c r="P63" s="254">
        <f t="shared" si="8"/>
        <v>11.83</v>
      </c>
      <c r="Q63" s="409"/>
      <c r="R63" s="410"/>
      <c r="S63" s="410"/>
      <c r="U63" s="87" t="str">
        <f t="shared" ref="U63:U126" si="9">IF(Q63&lt;&gt;"",P63,"")</f>
        <v/>
      </c>
      <c r="V63" s="87">
        <f t="shared" ref="V63:V126" si="10">IF(P63&lt;&gt;"",P63,"")</f>
        <v>11.83</v>
      </c>
    </row>
    <row r="64" spans="1:23" s="411" customFormat="1" ht="15" customHeight="1" x14ac:dyDescent="0.2">
      <c r="A64" s="407"/>
      <c r="B64" s="309" t="s">
        <v>17942</v>
      </c>
      <c r="C64" s="326"/>
      <c r="D64" s="203"/>
      <c r="E64" s="182"/>
      <c r="F64" s="326"/>
      <c r="G64" s="203"/>
      <c r="H64" s="182"/>
      <c r="I64" s="182"/>
      <c r="J64" s="408"/>
      <c r="K64" s="342">
        <v>8.9</v>
      </c>
      <c r="L64" s="183"/>
      <c r="M64" s="185"/>
      <c r="N64" s="183"/>
      <c r="O64" s="185"/>
      <c r="P64" s="254">
        <f t="shared" si="8"/>
        <v>8.9</v>
      </c>
      <c r="Q64" s="409"/>
      <c r="R64" s="410"/>
      <c r="S64" s="410"/>
      <c r="U64" s="87" t="str">
        <f t="shared" si="9"/>
        <v/>
      </c>
      <c r="V64" s="87">
        <f t="shared" si="10"/>
        <v>8.9</v>
      </c>
    </row>
    <row r="65" spans="1:22" s="411" customFormat="1" ht="15" customHeight="1" x14ac:dyDescent="0.2">
      <c r="A65" s="407"/>
      <c r="B65" s="309" t="s">
        <v>17942</v>
      </c>
      <c r="C65" s="326"/>
      <c r="D65" s="203"/>
      <c r="E65" s="182"/>
      <c r="F65" s="326"/>
      <c r="G65" s="203"/>
      <c r="H65" s="182"/>
      <c r="I65" s="182"/>
      <c r="J65" s="408"/>
      <c r="K65" s="342">
        <v>5.82</v>
      </c>
      <c r="L65" s="183"/>
      <c r="M65" s="185"/>
      <c r="N65" s="183"/>
      <c r="O65" s="185"/>
      <c r="P65" s="254">
        <f t="shared" si="8"/>
        <v>5.82</v>
      </c>
      <c r="Q65" s="409"/>
      <c r="R65" s="410"/>
      <c r="S65" s="410"/>
      <c r="U65" s="87" t="str">
        <f t="shared" si="9"/>
        <v/>
      </c>
      <c r="V65" s="87">
        <f t="shared" si="10"/>
        <v>5.82</v>
      </c>
    </row>
    <row r="66" spans="1:22" s="411" customFormat="1" ht="15" customHeight="1" x14ac:dyDescent="0.2">
      <c r="A66" s="407"/>
      <c r="B66" s="309" t="s">
        <v>17942</v>
      </c>
      <c r="C66" s="326"/>
      <c r="D66" s="203"/>
      <c r="E66" s="182"/>
      <c r="F66" s="326"/>
      <c r="G66" s="203"/>
      <c r="H66" s="182"/>
      <c r="I66" s="182"/>
      <c r="J66" s="408"/>
      <c r="K66" s="342">
        <v>6.93</v>
      </c>
      <c r="L66" s="183"/>
      <c r="M66" s="185"/>
      <c r="N66" s="183"/>
      <c r="O66" s="185"/>
      <c r="P66" s="254">
        <f t="shared" si="8"/>
        <v>6.93</v>
      </c>
      <c r="Q66" s="409"/>
      <c r="R66" s="410"/>
      <c r="S66" s="410"/>
      <c r="U66" s="87" t="str">
        <f t="shared" si="9"/>
        <v/>
      </c>
      <c r="V66" s="87">
        <f t="shared" si="10"/>
        <v>6.93</v>
      </c>
    </row>
    <row r="67" spans="1:22" s="411" customFormat="1" ht="15" customHeight="1" x14ac:dyDescent="0.2">
      <c r="A67" s="407"/>
      <c r="B67" s="309" t="s">
        <v>17942</v>
      </c>
      <c r="C67" s="326"/>
      <c r="D67" s="203"/>
      <c r="E67" s="182"/>
      <c r="F67" s="326"/>
      <c r="G67" s="203"/>
      <c r="H67" s="182"/>
      <c r="I67" s="182"/>
      <c r="J67" s="408"/>
      <c r="K67" s="342">
        <v>6.94</v>
      </c>
      <c r="L67" s="183"/>
      <c r="M67" s="185"/>
      <c r="N67" s="183"/>
      <c r="O67" s="185"/>
      <c r="P67" s="254">
        <f t="shared" si="8"/>
        <v>6.94</v>
      </c>
      <c r="Q67" s="409"/>
      <c r="R67" s="410"/>
      <c r="S67" s="410"/>
      <c r="U67" s="87" t="str">
        <f t="shared" si="9"/>
        <v/>
      </c>
      <c r="V67" s="87">
        <f t="shared" si="10"/>
        <v>6.94</v>
      </c>
    </row>
    <row r="68" spans="1:22" s="411" customFormat="1" ht="15" customHeight="1" x14ac:dyDescent="0.2">
      <c r="A68" s="407"/>
      <c r="B68" s="309" t="s">
        <v>17942</v>
      </c>
      <c r="C68" s="326"/>
      <c r="D68" s="203"/>
      <c r="E68" s="182"/>
      <c r="F68" s="326"/>
      <c r="G68" s="203"/>
      <c r="H68" s="182"/>
      <c r="I68" s="182"/>
      <c r="J68" s="408"/>
      <c r="K68" s="342">
        <v>12</v>
      </c>
      <c r="L68" s="183"/>
      <c r="M68" s="185"/>
      <c r="N68" s="183"/>
      <c r="O68" s="185"/>
      <c r="P68" s="254">
        <f t="shared" si="8"/>
        <v>12</v>
      </c>
      <c r="Q68" s="409"/>
      <c r="R68" s="410"/>
      <c r="S68" s="410"/>
      <c r="U68" s="87" t="str">
        <f t="shared" si="9"/>
        <v/>
      </c>
      <c r="V68" s="87">
        <f t="shared" si="10"/>
        <v>12</v>
      </c>
    </row>
    <row r="69" spans="1:22" s="411" customFormat="1" ht="15" customHeight="1" x14ac:dyDescent="0.2">
      <c r="A69" s="407"/>
      <c r="B69" s="309" t="s">
        <v>17942</v>
      </c>
      <c r="C69" s="326"/>
      <c r="D69" s="203"/>
      <c r="E69" s="182"/>
      <c r="F69" s="326"/>
      <c r="G69" s="203"/>
      <c r="H69" s="182"/>
      <c r="I69" s="182"/>
      <c r="J69" s="408"/>
      <c r="K69" s="342">
        <v>9.8800000000000008</v>
      </c>
      <c r="L69" s="183"/>
      <c r="M69" s="185"/>
      <c r="N69" s="183"/>
      <c r="O69" s="185"/>
      <c r="P69" s="254">
        <f t="shared" si="8"/>
        <v>9.8800000000000008</v>
      </c>
      <c r="Q69" s="409"/>
      <c r="R69" s="410"/>
      <c r="S69" s="410"/>
      <c r="U69" s="87" t="str">
        <f t="shared" si="9"/>
        <v/>
      </c>
      <c r="V69" s="87">
        <f t="shared" si="10"/>
        <v>9.8800000000000008</v>
      </c>
    </row>
    <row r="70" spans="1:22" s="411" customFormat="1" ht="15" customHeight="1" x14ac:dyDescent="0.2">
      <c r="A70" s="407"/>
      <c r="B70" s="309" t="s">
        <v>17942</v>
      </c>
      <c r="C70" s="326"/>
      <c r="D70" s="203"/>
      <c r="E70" s="182"/>
      <c r="F70" s="326"/>
      <c r="G70" s="203"/>
      <c r="H70" s="182"/>
      <c r="I70" s="182"/>
      <c r="J70" s="408"/>
      <c r="K70" s="342">
        <v>7.95</v>
      </c>
      <c r="L70" s="183"/>
      <c r="M70" s="185"/>
      <c r="N70" s="183"/>
      <c r="O70" s="185"/>
      <c r="P70" s="254">
        <f t="shared" si="8"/>
        <v>7.95</v>
      </c>
      <c r="Q70" s="409"/>
      <c r="R70" s="410"/>
      <c r="S70" s="410"/>
      <c r="U70" s="87" t="str">
        <f t="shared" si="9"/>
        <v/>
      </c>
      <c r="V70" s="87">
        <f t="shared" si="10"/>
        <v>7.95</v>
      </c>
    </row>
    <row r="71" spans="1:22" s="411" customFormat="1" ht="15" customHeight="1" x14ac:dyDescent="0.2">
      <c r="A71" s="407"/>
      <c r="B71" s="309" t="s">
        <v>17942</v>
      </c>
      <c r="C71" s="326"/>
      <c r="D71" s="203"/>
      <c r="E71" s="182"/>
      <c r="F71" s="326"/>
      <c r="G71" s="203"/>
      <c r="H71" s="182"/>
      <c r="I71" s="182"/>
      <c r="J71" s="408"/>
      <c r="K71" s="342">
        <v>6.82</v>
      </c>
      <c r="L71" s="183"/>
      <c r="M71" s="185"/>
      <c r="N71" s="183"/>
      <c r="O71" s="185"/>
      <c r="P71" s="254">
        <f t="shared" si="8"/>
        <v>6.82</v>
      </c>
      <c r="Q71" s="409"/>
      <c r="R71" s="410"/>
      <c r="S71" s="410"/>
      <c r="U71" s="87" t="str">
        <f t="shared" si="9"/>
        <v/>
      </c>
      <c r="V71" s="87">
        <f t="shared" si="10"/>
        <v>6.82</v>
      </c>
    </row>
    <row r="72" spans="1:22" s="411" customFormat="1" ht="15" customHeight="1" x14ac:dyDescent="0.2">
      <c r="A72" s="407"/>
      <c r="B72" s="309" t="s">
        <v>17942</v>
      </c>
      <c r="C72" s="326"/>
      <c r="D72" s="203"/>
      <c r="E72" s="182"/>
      <c r="F72" s="326"/>
      <c r="G72" s="203"/>
      <c r="H72" s="182"/>
      <c r="I72" s="182"/>
      <c r="J72" s="408"/>
      <c r="K72" s="342">
        <v>6.33</v>
      </c>
      <c r="L72" s="183"/>
      <c r="M72" s="185"/>
      <c r="N72" s="183"/>
      <c r="O72" s="185"/>
      <c r="P72" s="254">
        <f t="shared" si="8"/>
        <v>6.33</v>
      </c>
      <c r="Q72" s="409"/>
      <c r="R72" s="410"/>
      <c r="S72" s="410"/>
      <c r="U72" s="87" t="str">
        <f t="shared" si="9"/>
        <v/>
      </c>
      <c r="V72" s="87">
        <f t="shared" si="10"/>
        <v>6.33</v>
      </c>
    </row>
    <row r="73" spans="1:22" s="411" customFormat="1" ht="15" customHeight="1" x14ac:dyDescent="0.2">
      <c r="A73" s="407"/>
      <c r="B73" s="309" t="s">
        <v>17942</v>
      </c>
      <c r="C73" s="326"/>
      <c r="D73" s="203"/>
      <c r="E73" s="182"/>
      <c r="F73" s="326"/>
      <c r="G73" s="203"/>
      <c r="H73" s="182"/>
      <c r="I73" s="182"/>
      <c r="J73" s="408"/>
      <c r="K73" s="342">
        <v>5.31</v>
      </c>
      <c r="L73" s="183"/>
      <c r="M73" s="185"/>
      <c r="N73" s="183"/>
      <c r="O73" s="185"/>
      <c r="P73" s="254">
        <f t="shared" si="8"/>
        <v>5.31</v>
      </c>
      <c r="Q73" s="409"/>
      <c r="R73" s="410"/>
      <c r="S73" s="410"/>
      <c r="U73" s="87" t="str">
        <f t="shared" si="9"/>
        <v/>
      </c>
      <c r="V73" s="87">
        <f t="shared" si="10"/>
        <v>5.31</v>
      </c>
    </row>
    <row r="74" spans="1:22" s="411" customFormat="1" ht="15" customHeight="1" x14ac:dyDescent="0.2">
      <c r="A74" s="407"/>
      <c r="B74" s="309" t="s">
        <v>17942</v>
      </c>
      <c r="C74" s="326"/>
      <c r="D74" s="203"/>
      <c r="E74" s="182"/>
      <c r="F74" s="326"/>
      <c r="G74" s="203"/>
      <c r="H74" s="182"/>
      <c r="I74" s="182"/>
      <c r="J74" s="408"/>
      <c r="K74" s="342">
        <v>2.59</v>
      </c>
      <c r="L74" s="183"/>
      <c r="M74" s="185"/>
      <c r="N74" s="183"/>
      <c r="O74" s="185"/>
      <c r="P74" s="254">
        <f t="shared" si="8"/>
        <v>2.59</v>
      </c>
      <c r="Q74" s="409"/>
      <c r="R74" s="410"/>
      <c r="S74" s="410"/>
      <c r="U74" s="87" t="str">
        <f t="shared" si="9"/>
        <v/>
      </c>
      <c r="V74" s="87">
        <f t="shared" si="10"/>
        <v>2.59</v>
      </c>
    </row>
    <row r="75" spans="1:22" s="411" customFormat="1" ht="15" customHeight="1" x14ac:dyDescent="0.2">
      <c r="A75" s="407"/>
      <c r="B75" s="309" t="s">
        <v>17942</v>
      </c>
      <c r="C75" s="326"/>
      <c r="D75" s="203"/>
      <c r="E75" s="182"/>
      <c r="F75" s="326"/>
      <c r="G75" s="203"/>
      <c r="H75" s="182"/>
      <c r="I75" s="182"/>
      <c r="J75" s="408"/>
      <c r="K75" s="342">
        <v>5.36</v>
      </c>
      <c r="L75" s="183"/>
      <c r="M75" s="185"/>
      <c r="N75" s="183"/>
      <c r="O75" s="185"/>
      <c r="P75" s="254">
        <f t="shared" si="8"/>
        <v>5.36</v>
      </c>
      <c r="Q75" s="409"/>
      <c r="R75" s="410"/>
      <c r="S75" s="410"/>
      <c r="U75" s="87" t="str">
        <f t="shared" si="9"/>
        <v/>
      </c>
      <c r="V75" s="87">
        <f t="shared" si="10"/>
        <v>5.36</v>
      </c>
    </row>
    <row r="76" spans="1:22" s="411" customFormat="1" ht="15" customHeight="1" x14ac:dyDescent="0.2">
      <c r="A76" s="407"/>
      <c r="B76" s="309" t="s">
        <v>17942</v>
      </c>
      <c r="C76" s="326"/>
      <c r="D76" s="203"/>
      <c r="E76" s="182"/>
      <c r="F76" s="326"/>
      <c r="G76" s="203"/>
      <c r="H76" s="182"/>
      <c r="I76" s="182"/>
      <c r="J76" s="408"/>
      <c r="K76" s="342">
        <v>4.38</v>
      </c>
      <c r="L76" s="183"/>
      <c r="M76" s="185"/>
      <c r="N76" s="183"/>
      <c r="O76" s="185"/>
      <c r="P76" s="254">
        <f t="shared" si="8"/>
        <v>4.38</v>
      </c>
      <c r="Q76" s="409"/>
      <c r="R76" s="410"/>
      <c r="S76" s="410"/>
      <c r="U76" s="87" t="str">
        <f t="shared" si="9"/>
        <v/>
      </c>
      <c r="V76" s="87">
        <f t="shared" si="10"/>
        <v>4.38</v>
      </c>
    </row>
    <row r="77" spans="1:22" s="411" customFormat="1" ht="15" customHeight="1" x14ac:dyDescent="0.2">
      <c r="A77" s="407"/>
      <c r="B77" s="309" t="s">
        <v>17942</v>
      </c>
      <c r="C77" s="326"/>
      <c r="D77" s="203"/>
      <c r="E77" s="182"/>
      <c r="F77" s="326"/>
      <c r="G77" s="203"/>
      <c r="H77" s="182"/>
      <c r="I77" s="182"/>
      <c r="J77" s="408"/>
      <c r="K77" s="342">
        <v>2.64</v>
      </c>
      <c r="L77" s="183"/>
      <c r="M77" s="185"/>
      <c r="N77" s="183"/>
      <c r="O77" s="185"/>
      <c r="P77" s="254">
        <f t="shared" si="8"/>
        <v>2.64</v>
      </c>
      <c r="Q77" s="409"/>
      <c r="R77" s="410"/>
      <c r="S77" s="410"/>
      <c r="U77" s="87" t="str">
        <f t="shared" si="9"/>
        <v/>
      </c>
      <c r="V77" s="87">
        <f t="shared" si="10"/>
        <v>2.64</v>
      </c>
    </row>
    <row r="78" spans="1:22" s="411" customFormat="1" ht="15" customHeight="1" x14ac:dyDescent="0.2">
      <c r="A78" s="407"/>
      <c r="B78" s="309" t="s">
        <v>17942</v>
      </c>
      <c r="C78" s="326"/>
      <c r="D78" s="203"/>
      <c r="E78" s="182"/>
      <c r="F78" s="326"/>
      <c r="G78" s="203"/>
      <c r="H78" s="182"/>
      <c r="I78" s="182"/>
      <c r="J78" s="408"/>
      <c r="K78" s="342">
        <v>0.51</v>
      </c>
      <c r="L78" s="183"/>
      <c r="M78" s="185"/>
      <c r="N78" s="183"/>
      <c r="O78" s="185"/>
      <c r="P78" s="254">
        <f t="shared" si="8"/>
        <v>0.51</v>
      </c>
      <c r="Q78" s="409"/>
      <c r="R78" s="410"/>
      <c r="S78" s="410"/>
      <c r="U78" s="87" t="str">
        <f t="shared" si="9"/>
        <v/>
      </c>
      <c r="V78" s="87">
        <f t="shared" si="10"/>
        <v>0.51</v>
      </c>
    </row>
    <row r="79" spans="1:22" s="411" customFormat="1" ht="15" customHeight="1" x14ac:dyDescent="0.2">
      <c r="A79" s="407"/>
      <c r="B79" s="309" t="s">
        <v>17942</v>
      </c>
      <c r="C79" s="326"/>
      <c r="D79" s="203"/>
      <c r="E79" s="182"/>
      <c r="F79" s="326"/>
      <c r="G79" s="203"/>
      <c r="H79" s="182"/>
      <c r="I79" s="182"/>
      <c r="J79" s="408"/>
      <c r="K79" s="342">
        <v>2.08</v>
      </c>
      <c r="L79" s="183"/>
      <c r="M79" s="185"/>
      <c r="N79" s="183"/>
      <c r="O79" s="185"/>
      <c r="P79" s="254">
        <f t="shared" si="8"/>
        <v>2.08</v>
      </c>
      <c r="Q79" s="409"/>
      <c r="R79" s="410"/>
      <c r="S79" s="410"/>
      <c r="U79" s="87" t="str">
        <f t="shared" si="9"/>
        <v/>
      </c>
      <c r="V79" s="87">
        <f t="shared" si="10"/>
        <v>2.08</v>
      </c>
    </row>
    <row r="80" spans="1:22" s="411" customFormat="1" ht="15" customHeight="1" x14ac:dyDescent="0.2">
      <c r="A80" s="407"/>
      <c r="B80" s="309" t="s">
        <v>17942</v>
      </c>
      <c r="C80" s="326"/>
      <c r="D80" s="203"/>
      <c r="E80" s="182"/>
      <c r="F80" s="326"/>
      <c r="G80" s="203"/>
      <c r="H80" s="182"/>
      <c r="I80" s="182"/>
      <c r="J80" s="408"/>
      <c r="K80" s="342">
        <v>6.9</v>
      </c>
      <c r="L80" s="183"/>
      <c r="M80" s="185"/>
      <c r="N80" s="183"/>
      <c r="O80" s="185"/>
      <c r="P80" s="254">
        <f t="shared" si="8"/>
        <v>6.9</v>
      </c>
      <c r="Q80" s="409"/>
      <c r="R80" s="410"/>
      <c r="S80" s="410"/>
      <c r="U80" s="87" t="str">
        <f t="shared" si="9"/>
        <v/>
      </c>
      <c r="V80" s="87">
        <f t="shared" si="10"/>
        <v>6.9</v>
      </c>
    </row>
    <row r="81" spans="1:22" s="411" customFormat="1" ht="15" customHeight="1" x14ac:dyDescent="0.2">
      <c r="A81" s="407"/>
      <c r="B81" s="309" t="s">
        <v>17942</v>
      </c>
      <c r="C81" s="326"/>
      <c r="D81" s="203"/>
      <c r="E81" s="182"/>
      <c r="F81" s="326"/>
      <c r="G81" s="203"/>
      <c r="H81" s="182"/>
      <c r="I81" s="182"/>
      <c r="J81" s="408"/>
      <c r="K81" s="342">
        <v>14.78</v>
      </c>
      <c r="L81" s="183"/>
      <c r="M81" s="185"/>
      <c r="N81" s="183"/>
      <c r="O81" s="185"/>
      <c r="P81" s="254">
        <f t="shared" si="8"/>
        <v>14.78</v>
      </c>
      <c r="Q81" s="409"/>
      <c r="R81" s="410"/>
      <c r="S81" s="410"/>
      <c r="U81" s="87" t="str">
        <f t="shared" si="9"/>
        <v/>
      </c>
      <c r="V81" s="87">
        <f t="shared" si="10"/>
        <v>14.78</v>
      </c>
    </row>
    <row r="82" spans="1:22" s="411" customFormat="1" ht="15" customHeight="1" x14ac:dyDescent="0.2">
      <c r="A82" s="407"/>
      <c r="B82" s="309" t="s">
        <v>17942</v>
      </c>
      <c r="C82" s="326"/>
      <c r="D82" s="203"/>
      <c r="E82" s="182"/>
      <c r="F82" s="326"/>
      <c r="G82" s="203"/>
      <c r="H82" s="182"/>
      <c r="I82" s="182"/>
      <c r="J82" s="408"/>
      <c r="K82" s="342">
        <v>6.73</v>
      </c>
      <c r="L82" s="183"/>
      <c r="M82" s="185"/>
      <c r="N82" s="183"/>
      <c r="O82" s="185"/>
      <c r="P82" s="254">
        <f t="shared" si="8"/>
        <v>6.73</v>
      </c>
      <c r="Q82" s="409"/>
      <c r="R82" s="410"/>
      <c r="S82" s="410"/>
      <c r="U82" s="87" t="str">
        <f t="shared" si="9"/>
        <v/>
      </c>
      <c r="V82" s="87">
        <f t="shared" si="10"/>
        <v>6.73</v>
      </c>
    </row>
    <row r="83" spans="1:22" s="411" customFormat="1" ht="15" customHeight="1" x14ac:dyDescent="0.2">
      <c r="A83" s="407"/>
      <c r="B83" s="309" t="s">
        <v>17942</v>
      </c>
      <c r="C83" s="326"/>
      <c r="D83" s="203"/>
      <c r="E83" s="182"/>
      <c r="F83" s="326"/>
      <c r="G83" s="203"/>
      <c r="H83" s="182"/>
      <c r="I83" s="182"/>
      <c r="J83" s="408"/>
      <c r="K83" s="342">
        <v>13.9</v>
      </c>
      <c r="L83" s="183"/>
      <c r="M83" s="185"/>
      <c r="N83" s="183"/>
      <c r="O83" s="185"/>
      <c r="P83" s="254">
        <f t="shared" si="8"/>
        <v>13.9</v>
      </c>
      <c r="Q83" s="409"/>
      <c r="R83" s="410"/>
      <c r="S83" s="410"/>
      <c r="U83" s="87" t="str">
        <f t="shared" si="9"/>
        <v/>
      </c>
      <c r="V83" s="87">
        <f t="shared" si="10"/>
        <v>13.9</v>
      </c>
    </row>
    <row r="84" spans="1:22" s="411" customFormat="1" ht="15" customHeight="1" x14ac:dyDescent="0.2">
      <c r="A84" s="407"/>
      <c r="B84" s="309" t="s">
        <v>17942</v>
      </c>
      <c r="C84" s="326"/>
      <c r="D84" s="203"/>
      <c r="E84" s="182"/>
      <c r="F84" s="326"/>
      <c r="G84" s="203"/>
      <c r="H84" s="182"/>
      <c r="I84" s="182"/>
      <c r="J84" s="408"/>
      <c r="K84" s="342">
        <v>4.76</v>
      </c>
      <c r="L84" s="183"/>
      <c r="M84" s="185"/>
      <c r="N84" s="183"/>
      <c r="O84" s="185"/>
      <c r="P84" s="254">
        <f t="shared" si="8"/>
        <v>4.76</v>
      </c>
      <c r="Q84" s="409"/>
      <c r="R84" s="410"/>
      <c r="S84" s="410"/>
      <c r="U84" s="87" t="str">
        <f t="shared" si="9"/>
        <v/>
      </c>
      <c r="V84" s="87">
        <f t="shared" si="10"/>
        <v>4.76</v>
      </c>
    </row>
    <row r="85" spans="1:22" s="411" customFormat="1" ht="15" customHeight="1" x14ac:dyDescent="0.2">
      <c r="A85" s="407"/>
      <c r="B85" s="309" t="s">
        <v>17942</v>
      </c>
      <c r="C85" s="326"/>
      <c r="D85" s="203"/>
      <c r="E85" s="182"/>
      <c r="F85" s="326"/>
      <c r="G85" s="203"/>
      <c r="H85" s="182"/>
      <c r="I85" s="182"/>
      <c r="J85" s="408"/>
      <c r="K85" s="342">
        <v>1.67</v>
      </c>
      <c r="L85" s="183"/>
      <c r="M85" s="185"/>
      <c r="N85" s="183"/>
      <c r="O85" s="185"/>
      <c r="P85" s="254">
        <f t="shared" si="8"/>
        <v>1.67</v>
      </c>
      <c r="Q85" s="409"/>
      <c r="R85" s="410"/>
      <c r="S85" s="410"/>
      <c r="U85" s="87" t="str">
        <f t="shared" si="9"/>
        <v/>
      </c>
      <c r="V85" s="87">
        <f t="shared" si="10"/>
        <v>1.67</v>
      </c>
    </row>
    <row r="86" spans="1:22" s="411" customFormat="1" ht="15" customHeight="1" x14ac:dyDescent="0.2">
      <c r="A86" s="407"/>
      <c r="B86" s="309" t="s">
        <v>17942</v>
      </c>
      <c r="C86" s="326"/>
      <c r="D86" s="203"/>
      <c r="E86" s="182"/>
      <c r="F86" s="326"/>
      <c r="G86" s="203"/>
      <c r="H86" s="182"/>
      <c r="I86" s="182"/>
      <c r="J86" s="408"/>
      <c r="K86" s="342">
        <v>8.34</v>
      </c>
      <c r="L86" s="183"/>
      <c r="M86" s="185"/>
      <c r="N86" s="183"/>
      <c r="O86" s="185"/>
      <c r="P86" s="254">
        <f t="shared" si="8"/>
        <v>8.34</v>
      </c>
      <c r="Q86" s="409"/>
      <c r="R86" s="410"/>
      <c r="S86" s="410"/>
      <c r="U86" s="87" t="str">
        <f t="shared" si="9"/>
        <v/>
      </c>
      <c r="V86" s="87">
        <f t="shared" si="10"/>
        <v>8.34</v>
      </c>
    </row>
    <row r="87" spans="1:22" s="411" customFormat="1" ht="15" customHeight="1" x14ac:dyDescent="0.2">
      <c r="A87" s="407"/>
      <c r="B87" s="309" t="s">
        <v>17942</v>
      </c>
      <c r="C87" s="326"/>
      <c r="D87" s="203"/>
      <c r="E87" s="182"/>
      <c r="F87" s="326"/>
      <c r="G87" s="203"/>
      <c r="H87" s="182"/>
      <c r="I87" s="182"/>
      <c r="J87" s="408"/>
      <c r="K87" s="342">
        <v>8.6999999999999993</v>
      </c>
      <c r="L87" s="183"/>
      <c r="M87" s="185"/>
      <c r="N87" s="183"/>
      <c r="O87" s="185"/>
      <c r="P87" s="254">
        <f t="shared" si="8"/>
        <v>8.6999999999999993</v>
      </c>
      <c r="Q87" s="409"/>
      <c r="R87" s="410"/>
      <c r="S87" s="410"/>
      <c r="U87" s="87" t="str">
        <f t="shared" si="9"/>
        <v/>
      </c>
      <c r="V87" s="87">
        <f t="shared" si="10"/>
        <v>8.6999999999999993</v>
      </c>
    </row>
    <row r="88" spans="1:22" s="411" customFormat="1" ht="15" customHeight="1" x14ac:dyDescent="0.2">
      <c r="A88" s="407"/>
      <c r="B88" s="309" t="s">
        <v>17942</v>
      </c>
      <c r="C88" s="326"/>
      <c r="D88" s="203"/>
      <c r="E88" s="182"/>
      <c r="F88" s="326"/>
      <c r="G88" s="203"/>
      <c r="H88" s="182"/>
      <c r="I88" s="182"/>
      <c r="J88" s="408"/>
      <c r="K88" s="342">
        <v>8.35</v>
      </c>
      <c r="L88" s="183"/>
      <c r="M88" s="185"/>
      <c r="N88" s="183"/>
      <c r="O88" s="185"/>
      <c r="P88" s="254">
        <f t="shared" si="8"/>
        <v>8.35</v>
      </c>
      <c r="Q88" s="409"/>
      <c r="R88" s="410"/>
      <c r="S88" s="410"/>
      <c r="U88" s="87" t="str">
        <f t="shared" si="9"/>
        <v/>
      </c>
      <c r="V88" s="87">
        <f t="shared" si="10"/>
        <v>8.35</v>
      </c>
    </row>
    <row r="89" spans="1:22" s="411" customFormat="1" ht="15" customHeight="1" x14ac:dyDescent="0.2">
      <c r="A89" s="407"/>
      <c r="B89" s="309" t="s">
        <v>17942</v>
      </c>
      <c r="C89" s="326"/>
      <c r="D89" s="203"/>
      <c r="E89" s="182"/>
      <c r="F89" s="326"/>
      <c r="G89" s="203"/>
      <c r="H89" s="182"/>
      <c r="I89" s="182"/>
      <c r="J89" s="408"/>
      <c r="K89" s="342">
        <v>7.73</v>
      </c>
      <c r="L89" s="183"/>
      <c r="M89" s="185"/>
      <c r="N89" s="183"/>
      <c r="O89" s="185"/>
      <c r="P89" s="254">
        <f t="shared" si="8"/>
        <v>7.73</v>
      </c>
      <c r="Q89" s="409"/>
      <c r="R89" s="410"/>
      <c r="S89" s="410"/>
      <c r="U89" s="87" t="str">
        <f t="shared" si="9"/>
        <v/>
      </c>
      <c r="V89" s="87">
        <f t="shared" si="10"/>
        <v>7.73</v>
      </c>
    </row>
    <row r="90" spans="1:22" s="411" customFormat="1" ht="15" customHeight="1" x14ac:dyDescent="0.2">
      <c r="A90" s="407"/>
      <c r="B90" s="309" t="s">
        <v>17942</v>
      </c>
      <c r="C90" s="326"/>
      <c r="D90" s="203"/>
      <c r="E90" s="182"/>
      <c r="F90" s="326"/>
      <c r="G90" s="203"/>
      <c r="H90" s="182"/>
      <c r="I90" s="182"/>
      <c r="J90" s="408"/>
      <c r="K90" s="342">
        <v>5.88</v>
      </c>
      <c r="L90" s="183"/>
      <c r="M90" s="185"/>
      <c r="N90" s="183"/>
      <c r="O90" s="185"/>
      <c r="P90" s="254">
        <f t="shared" si="8"/>
        <v>5.88</v>
      </c>
      <c r="Q90" s="409"/>
      <c r="R90" s="410"/>
      <c r="S90" s="410"/>
      <c r="U90" s="87" t="str">
        <f t="shared" si="9"/>
        <v/>
      </c>
      <c r="V90" s="87">
        <f t="shared" si="10"/>
        <v>5.88</v>
      </c>
    </row>
    <row r="91" spans="1:22" s="411" customFormat="1" ht="15" customHeight="1" x14ac:dyDescent="0.2">
      <c r="A91" s="407"/>
      <c r="B91" s="309" t="s">
        <v>17942</v>
      </c>
      <c r="C91" s="326"/>
      <c r="D91" s="203"/>
      <c r="E91" s="182"/>
      <c r="F91" s="326"/>
      <c r="G91" s="203"/>
      <c r="H91" s="182"/>
      <c r="I91" s="182"/>
      <c r="J91" s="408"/>
      <c r="K91" s="342">
        <v>3.32</v>
      </c>
      <c r="L91" s="183"/>
      <c r="M91" s="185"/>
      <c r="N91" s="183"/>
      <c r="O91" s="185"/>
      <c r="P91" s="254">
        <f t="shared" si="8"/>
        <v>3.32</v>
      </c>
      <c r="Q91" s="409"/>
      <c r="R91" s="410"/>
      <c r="S91" s="410"/>
      <c r="U91" s="87" t="str">
        <f t="shared" si="9"/>
        <v/>
      </c>
      <c r="V91" s="87">
        <f t="shared" si="10"/>
        <v>3.32</v>
      </c>
    </row>
    <row r="92" spans="1:22" s="411" customFormat="1" ht="15" customHeight="1" x14ac:dyDescent="0.2">
      <c r="A92" s="407"/>
      <c r="B92" s="309" t="s">
        <v>17942</v>
      </c>
      <c r="C92" s="326"/>
      <c r="D92" s="203"/>
      <c r="E92" s="182"/>
      <c r="F92" s="326"/>
      <c r="G92" s="203"/>
      <c r="H92" s="182"/>
      <c r="I92" s="182"/>
      <c r="J92" s="408"/>
      <c r="K92" s="342">
        <v>12.05</v>
      </c>
      <c r="L92" s="183"/>
      <c r="M92" s="185"/>
      <c r="N92" s="183"/>
      <c r="O92" s="185"/>
      <c r="P92" s="254">
        <f t="shared" si="8"/>
        <v>12.05</v>
      </c>
      <c r="Q92" s="409"/>
      <c r="R92" s="410"/>
      <c r="S92" s="410"/>
      <c r="U92" s="87" t="str">
        <f t="shared" si="9"/>
        <v/>
      </c>
      <c r="V92" s="87">
        <f t="shared" si="10"/>
        <v>12.05</v>
      </c>
    </row>
    <row r="93" spans="1:22" s="411" customFormat="1" ht="15" customHeight="1" x14ac:dyDescent="0.2">
      <c r="A93" s="407"/>
      <c r="B93" s="309" t="s">
        <v>17942</v>
      </c>
      <c r="C93" s="326"/>
      <c r="D93" s="203"/>
      <c r="E93" s="182"/>
      <c r="F93" s="326"/>
      <c r="G93" s="203"/>
      <c r="H93" s="182"/>
      <c r="I93" s="182"/>
      <c r="J93" s="408"/>
      <c r="K93" s="342">
        <v>4.93</v>
      </c>
      <c r="L93" s="183"/>
      <c r="M93" s="185"/>
      <c r="N93" s="183"/>
      <c r="O93" s="185"/>
      <c r="P93" s="254">
        <f t="shared" si="8"/>
        <v>4.93</v>
      </c>
      <c r="Q93" s="409"/>
      <c r="R93" s="410"/>
      <c r="S93" s="410"/>
      <c r="U93" s="87" t="str">
        <f t="shared" si="9"/>
        <v/>
      </c>
      <c r="V93" s="87">
        <f t="shared" si="10"/>
        <v>4.93</v>
      </c>
    </row>
    <row r="94" spans="1:22" s="411" customFormat="1" ht="15" customHeight="1" x14ac:dyDescent="0.2">
      <c r="A94" s="407"/>
      <c r="B94" s="309" t="s">
        <v>17942</v>
      </c>
      <c r="C94" s="326"/>
      <c r="D94" s="203"/>
      <c r="E94" s="182"/>
      <c r="F94" s="326"/>
      <c r="G94" s="203"/>
      <c r="H94" s="182"/>
      <c r="I94" s="182"/>
      <c r="J94" s="408"/>
      <c r="K94" s="342">
        <v>3.3</v>
      </c>
      <c r="L94" s="183"/>
      <c r="M94" s="185"/>
      <c r="N94" s="183"/>
      <c r="O94" s="185"/>
      <c r="P94" s="254">
        <f t="shared" si="8"/>
        <v>3.3</v>
      </c>
      <c r="Q94" s="409"/>
      <c r="R94" s="410"/>
      <c r="S94" s="410"/>
      <c r="U94" s="87" t="str">
        <f t="shared" si="9"/>
        <v/>
      </c>
      <c r="V94" s="87">
        <f t="shared" si="10"/>
        <v>3.3</v>
      </c>
    </row>
    <row r="95" spans="1:22" s="411" customFormat="1" ht="15" customHeight="1" x14ac:dyDescent="0.2">
      <c r="A95" s="407"/>
      <c r="B95" s="309" t="s">
        <v>17942</v>
      </c>
      <c r="C95" s="326"/>
      <c r="D95" s="203"/>
      <c r="E95" s="182"/>
      <c r="F95" s="326"/>
      <c r="G95" s="203"/>
      <c r="H95" s="182"/>
      <c r="I95" s="182"/>
      <c r="J95" s="408"/>
      <c r="K95" s="342">
        <v>3.11</v>
      </c>
      <c r="L95" s="183"/>
      <c r="M95" s="185"/>
      <c r="N95" s="183"/>
      <c r="O95" s="185"/>
      <c r="P95" s="254">
        <f t="shared" si="8"/>
        <v>3.11</v>
      </c>
      <c r="Q95" s="409"/>
      <c r="R95" s="410"/>
      <c r="S95" s="410"/>
      <c r="U95" s="87" t="str">
        <f t="shared" si="9"/>
        <v/>
      </c>
      <c r="V95" s="87">
        <f t="shared" si="10"/>
        <v>3.11</v>
      </c>
    </row>
    <row r="96" spans="1:22" s="411" customFormat="1" ht="15" customHeight="1" x14ac:dyDescent="0.2">
      <c r="A96" s="407"/>
      <c r="B96" s="309" t="s">
        <v>17942</v>
      </c>
      <c r="C96" s="326"/>
      <c r="D96" s="203"/>
      <c r="E96" s="182"/>
      <c r="F96" s="326"/>
      <c r="G96" s="203"/>
      <c r="H96" s="182"/>
      <c r="I96" s="182"/>
      <c r="J96" s="408"/>
      <c r="K96" s="342">
        <v>4.5599999999999996</v>
      </c>
      <c r="L96" s="183"/>
      <c r="M96" s="185"/>
      <c r="N96" s="183"/>
      <c r="O96" s="185"/>
      <c r="P96" s="254">
        <f t="shared" si="8"/>
        <v>4.5599999999999996</v>
      </c>
      <c r="Q96" s="409"/>
      <c r="R96" s="410"/>
      <c r="S96" s="410"/>
      <c r="U96" s="87" t="str">
        <f t="shared" si="9"/>
        <v/>
      </c>
      <c r="V96" s="87">
        <f t="shared" si="10"/>
        <v>4.5599999999999996</v>
      </c>
    </row>
    <row r="97" spans="1:22" s="411" customFormat="1" ht="15" customHeight="1" x14ac:dyDescent="0.2">
      <c r="A97" s="407"/>
      <c r="B97" s="309" t="s">
        <v>17942</v>
      </c>
      <c r="C97" s="326"/>
      <c r="D97" s="203"/>
      <c r="E97" s="182"/>
      <c r="F97" s="326"/>
      <c r="G97" s="203"/>
      <c r="H97" s="182"/>
      <c r="I97" s="182"/>
      <c r="J97" s="408"/>
      <c r="K97" s="342">
        <v>17.77</v>
      </c>
      <c r="L97" s="183"/>
      <c r="M97" s="185"/>
      <c r="N97" s="183"/>
      <c r="O97" s="185"/>
      <c r="P97" s="254">
        <f t="shared" si="8"/>
        <v>17.77</v>
      </c>
      <c r="Q97" s="409"/>
      <c r="R97" s="410"/>
      <c r="S97" s="410"/>
      <c r="U97" s="87" t="str">
        <f t="shared" si="9"/>
        <v/>
      </c>
      <c r="V97" s="87">
        <f t="shared" si="10"/>
        <v>17.77</v>
      </c>
    </row>
    <row r="98" spans="1:22" s="411" customFormat="1" ht="15" customHeight="1" x14ac:dyDescent="0.2">
      <c r="A98" s="407"/>
      <c r="B98" s="309" t="s">
        <v>17942</v>
      </c>
      <c r="C98" s="326"/>
      <c r="D98" s="203"/>
      <c r="E98" s="182"/>
      <c r="F98" s="326"/>
      <c r="G98" s="203"/>
      <c r="H98" s="182"/>
      <c r="I98" s="182"/>
      <c r="J98" s="408"/>
      <c r="K98" s="342">
        <v>11.46</v>
      </c>
      <c r="L98" s="183"/>
      <c r="M98" s="185"/>
      <c r="N98" s="183"/>
      <c r="O98" s="185"/>
      <c r="P98" s="254">
        <f t="shared" si="8"/>
        <v>11.46</v>
      </c>
      <c r="Q98" s="409"/>
      <c r="R98" s="410"/>
      <c r="S98" s="410"/>
      <c r="U98" s="87" t="str">
        <f t="shared" si="9"/>
        <v/>
      </c>
      <c r="V98" s="87">
        <f t="shared" si="10"/>
        <v>11.46</v>
      </c>
    </row>
    <row r="99" spans="1:22" s="411" customFormat="1" ht="15" customHeight="1" x14ac:dyDescent="0.2">
      <c r="A99" s="407"/>
      <c r="B99" s="309" t="s">
        <v>17942</v>
      </c>
      <c r="C99" s="326"/>
      <c r="D99" s="203"/>
      <c r="E99" s="182"/>
      <c r="F99" s="326"/>
      <c r="G99" s="203"/>
      <c r="H99" s="182"/>
      <c r="I99" s="182"/>
      <c r="J99" s="408"/>
      <c r="K99" s="342">
        <v>15.55</v>
      </c>
      <c r="L99" s="183"/>
      <c r="M99" s="185"/>
      <c r="N99" s="183"/>
      <c r="O99" s="185"/>
      <c r="P99" s="254">
        <f t="shared" si="8"/>
        <v>15.55</v>
      </c>
      <c r="Q99" s="409"/>
      <c r="R99" s="410"/>
      <c r="S99" s="410"/>
      <c r="U99" s="87" t="str">
        <f t="shared" si="9"/>
        <v/>
      </c>
      <c r="V99" s="87">
        <f t="shared" si="10"/>
        <v>15.55</v>
      </c>
    </row>
    <row r="100" spans="1:22" s="411" customFormat="1" ht="15" customHeight="1" x14ac:dyDescent="0.2">
      <c r="A100" s="407"/>
      <c r="B100" s="309" t="s">
        <v>17942</v>
      </c>
      <c r="C100" s="326"/>
      <c r="D100" s="203"/>
      <c r="E100" s="182"/>
      <c r="F100" s="326"/>
      <c r="G100" s="203"/>
      <c r="H100" s="182"/>
      <c r="I100" s="182"/>
      <c r="J100" s="408"/>
      <c r="K100" s="342">
        <v>3.16</v>
      </c>
      <c r="L100" s="183"/>
      <c r="M100" s="185"/>
      <c r="N100" s="183"/>
      <c r="O100" s="185"/>
      <c r="P100" s="254">
        <f t="shared" si="8"/>
        <v>3.16</v>
      </c>
      <c r="Q100" s="409"/>
      <c r="R100" s="410"/>
      <c r="S100" s="410"/>
      <c r="U100" s="87" t="str">
        <f t="shared" si="9"/>
        <v/>
      </c>
      <c r="V100" s="87">
        <f t="shared" si="10"/>
        <v>3.16</v>
      </c>
    </row>
    <row r="101" spans="1:22" s="411" customFormat="1" ht="15" customHeight="1" x14ac:dyDescent="0.2">
      <c r="A101" s="407"/>
      <c r="B101" s="309" t="s">
        <v>17942</v>
      </c>
      <c r="C101" s="326"/>
      <c r="D101" s="203"/>
      <c r="E101" s="182"/>
      <c r="F101" s="326"/>
      <c r="G101" s="203"/>
      <c r="H101" s="182"/>
      <c r="I101" s="182"/>
      <c r="J101" s="408"/>
      <c r="K101" s="342">
        <v>3.21</v>
      </c>
      <c r="L101" s="183"/>
      <c r="M101" s="185"/>
      <c r="N101" s="183"/>
      <c r="O101" s="185"/>
      <c r="P101" s="254">
        <f t="shared" si="8"/>
        <v>3.21</v>
      </c>
      <c r="Q101" s="409"/>
      <c r="R101" s="410"/>
      <c r="S101" s="410"/>
      <c r="U101" s="87" t="str">
        <f t="shared" si="9"/>
        <v/>
      </c>
      <c r="V101" s="87">
        <f t="shared" si="10"/>
        <v>3.21</v>
      </c>
    </row>
    <row r="102" spans="1:22" s="411" customFormat="1" ht="15" customHeight="1" x14ac:dyDescent="0.2">
      <c r="A102" s="407"/>
      <c r="B102" s="309" t="s">
        <v>17942</v>
      </c>
      <c r="C102" s="326"/>
      <c r="D102" s="203"/>
      <c r="E102" s="182"/>
      <c r="F102" s="326"/>
      <c r="G102" s="203"/>
      <c r="H102" s="182"/>
      <c r="I102" s="182"/>
      <c r="J102" s="408"/>
      <c r="K102" s="342">
        <v>1.47</v>
      </c>
      <c r="L102" s="183"/>
      <c r="M102" s="185"/>
      <c r="N102" s="183"/>
      <c r="O102" s="185"/>
      <c r="P102" s="254">
        <f t="shared" si="8"/>
        <v>1.47</v>
      </c>
      <c r="Q102" s="409"/>
      <c r="R102" s="410"/>
      <c r="S102" s="410"/>
      <c r="U102" s="87" t="str">
        <f t="shared" si="9"/>
        <v/>
      </c>
      <c r="V102" s="87">
        <f t="shared" si="10"/>
        <v>1.47</v>
      </c>
    </row>
    <row r="103" spans="1:22" s="411" customFormat="1" ht="15" customHeight="1" x14ac:dyDescent="0.2">
      <c r="A103" s="407"/>
      <c r="B103" s="309" t="s">
        <v>17942</v>
      </c>
      <c r="C103" s="326"/>
      <c r="D103" s="203"/>
      <c r="E103" s="182"/>
      <c r="F103" s="326"/>
      <c r="G103" s="203"/>
      <c r="H103" s="182"/>
      <c r="I103" s="182"/>
      <c r="J103" s="408"/>
      <c r="K103" s="342">
        <v>5.99</v>
      </c>
      <c r="L103" s="183"/>
      <c r="M103" s="185"/>
      <c r="N103" s="183"/>
      <c r="O103" s="185"/>
      <c r="P103" s="254">
        <f t="shared" si="8"/>
        <v>5.99</v>
      </c>
      <c r="Q103" s="409"/>
      <c r="R103" s="410"/>
      <c r="S103" s="410"/>
      <c r="U103" s="87" t="str">
        <f t="shared" si="9"/>
        <v/>
      </c>
      <c r="V103" s="87">
        <f t="shared" si="10"/>
        <v>5.99</v>
      </c>
    </row>
    <row r="104" spans="1:22" s="411" customFormat="1" ht="15" customHeight="1" x14ac:dyDescent="0.2">
      <c r="A104" s="407"/>
      <c r="B104" s="309" t="s">
        <v>17942</v>
      </c>
      <c r="C104" s="326"/>
      <c r="D104" s="203"/>
      <c r="E104" s="182"/>
      <c r="F104" s="326"/>
      <c r="G104" s="203"/>
      <c r="H104" s="182"/>
      <c r="I104" s="182"/>
      <c r="J104" s="408"/>
      <c r="K104" s="342">
        <v>8.89</v>
      </c>
      <c r="L104" s="183"/>
      <c r="M104" s="185"/>
      <c r="N104" s="183"/>
      <c r="O104" s="185"/>
      <c r="P104" s="254">
        <f t="shared" si="8"/>
        <v>8.89</v>
      </c>
      <c r="Q104" s="409"/>
      <c r="R104" s="410"/>
      <c r="S104" s="410"/>
      <c r="U104" s="87" t="str">
        <f t="shared" si="9"/>
        <v/>
      </c>
      <c r="V104" s="87">
        <f t="shared" si="10"/>
        <v>8.89</v>
      </c>
    </row>
    <row r="105" spans="1:22" s="411" customFormat="1" ht="15" customHeight="1" x14ac:dyDescent="0.2">
      <c r="A105" s="407"/>
      <c r="B105" s="309" t="s">
        <v>17942</v>
      </c>
      <c r="C105" s="326"/>
      <c r="D105" s="203"/>
      <c r="E105" s="182"/>
      <c r="F105" s="326"/>
      <c r="G105" s="203"/>
      <c r="H105" s="182"/>
      <c r="I105" s="182"/>
      <c r="J105" s="408"/>
      <c r="K105" s="342">
        <v>1.96</v>
      </c>
      <c r="L105" s="183"/>
      <c r="M105" s="185"/>
      <c r="N105" s="183"/>
      <c r="O105" s="185"/>
      <c r="P105" s="254">
        <f t="shared" si="8"/>
        <v>1.96</v>
      </c>
      <c r="Q105" s="409"/>
      <c r="R105" s="410"/>
      <c r="S105" s="410"/>
      <c r="U105" s="87" t="str">
        <f t="shared" si="9"/>
        <v/>
      </c>
      <c r="V105" s="87">
        <f t="shared" si="10"/>
        <v>1.96</v>
      </c>
    </row>
    <row r="106" spans="1:22" s="411" customFormat="1" ht="15" customHeight="1" x14ac:dyDescent="0.2">
      <c r="A106" s="407"/>
      <c r="B106" s="309" t="s">
        <v>17942</v>
      </c>
      <c r="C106" s="326"/>
      <c r="D106" s="203"/>
      <c r="E106" s="182"/>
      <c r="F106" s="326"/>
      <c r="G106" s="203"/>
      <c r="H106" s="182"/>
      <c r="I106" s="182"/>
      <c r="J106" s="408"/>
      <c r="K106" s="342">
        <v>4.58</v>
      </c>
      <c r="L106" s="183"/>
      <c r="M106" s="185"/>
      <c r="N106" s="183"/>
      <c r="O106" s="185"/>
      <c r="P106" s="254">
        <f t="shared" si="8"/>
        <v>4.58</v>
      </c>
      <c r="Q106" s="409"/>
      <c r="R106" s="410"/>
      <c r="S106" s="410"/>
      <c r="U106" s="87" t="str">
        <f t="shared" si="9"/>
        <v/>
      </c>
      <c r="V106" s="87">
        <f t="shared" si="10"/>
        <v>4.58</v>
      </c>
    </row>
    <row r="107" spans="1:22" s="411" customFormat="1" ht="15" customHeight="1" x14ac:dyDescent="0.2">
      <c r="A107" s="407"/>
      <c r="B107" s="309" t="s">
        <v>17942</v>
      </c>
      <c r="C107" s="326"/>
      <c r="D107" s="203"/>
      <c r="E107" s="182"/>
      <c r="F107" s="326"/>
      <c r="G107" s="203"/>
      <c r="H107" s="182"/>
      <c r="I107" s="182"/>
      <c r="J107" s="408"/>
      <c r="K107" s="342">
        <v>3.13</v>
      </c>
      <c r="L107" s="183"/>
      <c r="M107" s="185"/>
      <c r="N107" s="183"/>
      <c r="O107" s="185"/>
      <c r="P107" s="254">
        <f t="shared" si="8"/>
        <v>3.13</v>
      </c>
      <c r="Q107" s="409"/>
      <c r="R107" s="410"/>
      <c r="S107" s="410"/>
      <c r="U107" s="87" t="str">
        <f t="shared" si="9"/>
        <v/>
      </c>
      <c r="V107" s="87">
        <f t="shared" si="10"/>
        <v>3.13</v>
      </c>
    </row>
    <row r="108" spans="1:22" s="411" customFormat="1" ht="15" customHeight="1" x14ac:dyDescent="0.2">
      <c r="A108" s="407"/>
      <c r="B108" s="309" t="s">
        <v>17942</v>
      </c>
      <c r="C108" s="326"/>
      <c r="D108" s="203"/>
      <c r="E108" s="182"/>
      <c r="F108" s="326"/>
      <c r="G108" s="203"/>
      <c r="H108" s="182"/>
      <c r="I108" s="182"/>
      <c r="J108" s="408"/>
      <c r="K108" s="342">
        <v>10.72</v>
      </c>
      <c r="L108" s="183"/>
      <c r="M108" s="185"/>
      <c r="N108" s="183"/>
      <c r="O108" s="185"/>
      <c r="P108" s="254">
        <f t="shared" si="8"/>
        <v>10.72</v>
      </c>
      <c r="Q108" s="409"/>
      <c r="R108" s="410"/>
      <c r="S108" s="410"/>
      <c r="U108" s="87" t="str">
        <f t="shared" si="9"/>
        <v/>
      </c>
      <c r="V108" s="87">
        <f t="shared" si="10"/>
        <v>10.72</v>
      </c>
    </row>
    <row r="109" spans="1:22" s="411" customFormat="1" ht="15" customHeight="1" x14ac:dyDescent="0.2">
      <c r="A109" s="407"/>
      <c r="B109" s="309" t="s">
        <v>17942</v>
      </c>
      <c r="C109" s="326"/>
      <c r="D109" s="203"/>
      <c r="E109" s="182"/>
      <c r="F109" s="326"/>
      <c r="G109" s="203"/>
      <c r="H109" s="182"/>
      <c r="I109" s="182"/>
      <c r="J109" s="408"/>
      <c r="K109" s="342">
        <v>1.91</v>
      </c>
      <c r="L109" s="183"/>
      <c r="M109" s="185"/>
      <c r="N109" s="183"/>
      <c r="O109" s="185"/>
      <c r="P109" s="254">
        <f t="shared" si="8"/>
        <v>1.91</v>
      </c>
      <c r="Q109" s="409"/>
      <c r="R109" s="410"/>
      <c r="S109" s="410"/>
      <c r="U109" s="87" t="str">
        <f t="shared" si="9"/>
        <v/>
      </c>
      <c r="V109" s="87">
        <f t="shared" si="10"/>
        <v>1.91</v>
      </c>
    </row>
    <row r="110" spans="1:22" s="411" customFormat="1" ht="15" customHeight="1" x14ac:dyDescent="0.2">
      <c r="A110" s="407"/>
      <c r="B110" s="309" t="s">
        <v>17942</v>
      </c>
      <c r="C110" s="326"/>
      <c r="D110" s="203"/>
      <c r="E110" s="182"/>
      <c r="F110" s="326"/>
      <c r="G110" s="203"/>
      <c r="H110" s="182"/>
      <c r="I110" s="182"/>
      <c r="J110" s="408"/>
      <c r="K110" s="342">
        <v>4.59</v>
      </c>
      <c r="L110" s="183"/>
      <c r="M110" s="185"/>
      <c r="N110" s="183"/>
      <c r="O110" s="185"/>
      <c r="P110" s="254">
        <f t="shared" si="8"/>
        <v>4.59</v>
      </c>
      <c r="Q110" s="409"/>
      <c r="R110" s="410"/>
      <c r="S110" s="410"/>
      <c r="U110" s="87" t="str">
        <f t="shared" si="9"/>
        <v/>
      </c>
      <c r="V110" s="87">
        <f t="shared" si="10"/>
        <v>4.59</v>
      </c>
    </row>
    <row r="111" spans="1:22" s="411" customFormat="1" ht="15" customHeight="1" x14ac:dyDescent="0.2">
      <c r="A111" s="407"/>
      <c r="B111" s="309" t="s">
        <v>17942</v>
      </c>
      <c r="C111" s="326"/>
      <c r="D111" s="203"/>
      <c r="E111" s="182"/>
      <c r="F111" s="326"/>
      <c r="G111" s="203"/>
      <c r="H111" s="182"/>
      <c r="I111" s="182"/>
      <c r="J111" s="408"/>
      <c r="K111" s="342">
        <v>2.0099999999999998</v>
      </c>
      <c r="L111" s="183"/>
      <c r="M111" s="185"/>
      <c r="N111" s="183"/>
      <c r="O111" s="185"/>
      <c r="P111" s="254">
        <f t="shared" si="8"/>
        <v>2.0099999999999998</v>
      </c>
      <c r="Q111" s="409"/>
      <c r="R111" s="410"/>
      <c r="S111" s="410"/>
      <c r="U111" s="87" t="str">
        <f t="shared" si="9"/>
        <v/>
      </c>
      <c r="V111" s="87">
        <f t="shared" si="10"/>
        <v>2.0099999999999998</v>
      </c>
    </row>
    <row r="112" spans="1:22" s="411" customFormat="1" ht="15" customHeight="1" x14ac:dyDescent="0.2">
      <c r="A112" s="407"/>
      <c r="B112" s="309" t="s">
        <v>17942</v>
      </c>
      <c r="C112" s="326"/>
      <c r="D112" s="203"/>
      <c r="E112" s="182"/>
      <c r="F112" s="326"/>
      <c r="G112" s="203"/>
      <c r="H112" s="182"/>
      <c r="I112" s="182"/>
      <c r="J112" s="408"/>
      <c r="K112" s="342">
        <v>11.65</v>
      </c>
      <c r="L112" s="183"/>
      <c r="M112" s="185"/>
      <c r="N112" s="183"/>
      <c r="O112" s="185"/>
      <c r="P112" s="254">
        <f t="shared" si="8"/>
        <v>11.65</v>
      </c>
      <c r="Q112" s="409"/>
      <c r="R112" s="410"/>
      <c r="S112" s="410"/>
      <c r="U112" s="87" t="str">
        <f t="shared" si="9"/>
        <v/>
      </c>
      <c r="V112" s="87">
        <f t="shared" si="10"/>
        <v>11.65</v>
      </c>
    </row>
    <row r="113" spans="1:23" s="411" customFormat="1" ht="15" customHeight="1" x14ac:dyDescent="0.2">
      <c r="A113" s="407"/>
      <c r="B113" s="309" t="s">
        <v>17942</v>
      </c>
      <c r="C113" s="326"/>
      <c r="D113" s="203"/>
      <c r="E113" s="182"/>
      <c r="F113" s="326"/>
      <c r="G113" s="203"/>
      <c r="H113" s="182"/>
      <c r="I113" s="182"/>
      <c r="J113" s="408"/>
      <c r="K113" s="342">
        <v>4.29</v>
      </c>
      <c r="L113" s="183"/>
      <c r="M113" s="185"/>
      <c r="N113" s="183"/>
      <c r="O113" s="185"/>
      <c r="P113" s="254">
        <f t="shared" si="8"/>
        <v>4.29</v>
      </c>
      <c r="Q113" s="409"/>
      <c r="R113" s="410"/>
      <c r="S113" s="410"/>
      <c r="U113" s="87" t="str">
        <f t="shared" si="9"/>
        <v/>
      </c>
      <c r="V113" s="87">
        <f t="shared" si="10"/>
        <v>4.29</v>
      </c>
    </row>
    <row r="114" spans="1:23" s="411" customFormat="1" ht="15" customHeight="1" x14ac:dyDescent="0.2">
      <c r="A114" s="407"/>
      <c r="B114" s="309" t="s">
        <v>17942</v>
      </c>
      <c r="C114" s="326"/>
      <c r="D114" s="203"/>
      <c r="E114" s="182"/>
      <c r="F114" s="326"/>
      <c r="G114" s="203"/>
      <c r="H114" s="182"/>
      <c r="I114" s="182"/>
      <c r="J114" s="408"/>
      <c r="K114" s="342">
        <v>1.71</v>
      </c>
      <c r="L114" s="183"/>
      <c r="M114" s="185"/>
      <c r="N114" s="183"/>
      <c r="O114" s="185"/>
      <c r="P114" s="254">
        <f t="shared" si="8"/>
        <v>1.71</v>
      </c>
      <c r="Q114" s="409"/>
      <c r="R114" s="410"/>
      <c r="S114" s="410"/>
      <c r="U114" s="87" t="str">
        <f t="shared" si="9"/>
        <v/>
      </c>
      <c r="V114" s="87">
        <f t="shared" si="10"/>
        <v>1.71</v>
      </c>
    </row>
    <row r="115" spans="1:23" s="411" customFormat="1" ht="15" customHeight="1" x14ac:dyDescent="0.2">
      <c r="A115" s="407"/>
      <c r="B115" s="309" t="s">
        <v>17942</v>
      </c>
      <c r="C115" s="326"/>
      <c r="D115" s="203"/>
      <c r="E115" s="182"/>
      <c r="F115" s="326"/>
      <c r="G115" s="203"/>
      <c r="H115" s="182"/>
      <c r="I115" s="182"/>
      <c r="J115" s="408"/>
      <c r="K115" s="342">
        <v>10.43</v>
      </c>
      <c r="L115" s="183"/>
      <c r="M115" s="185"/>
      <c r="N115" s="183"/>
      <c r="O115" s="185"/>
      <c r="P115" s="254">
        <f t="shared" si="8"/>
        <v>10.43</v>
      </c>
      <c r="Q115" s="409"/>
      <c r="R115" s="410"/>
      <c r="S115" s="410"/>
      <c r="U115" s="87" t="str">
        <f t="shared" si="9"/>
        <v/>
      </c>
      <c r="V115" s="87">
        <f t="shared" si="10"/>
        <v>10.43</v>
      </c>
    </row>
    <row r="116" spans="1:23" s="411" customFormat="1" ht="15" customHeight="1" x14ac:dyDescent="0.2">
      <c r="A116" s="407"/>
      <c r="B116" s="309" t="s">
        <v>17942</v>
      </c>
      <c r="C116" s="326"/>
      <c r="D116" s="203"/>
      <c r="E116" s="182"/>
      <c r="F116" s="326"/>
      <c r="G116" s="203"/>
      <c r="H116" s="182"/>
      <c r="I116" s="182"/>
      <c r="J116" s="408"/>
      <c r="K116" s="342">
        <v>1.99</v>
      </c>
      <c r="L116" s="183"/>
      <c r="M116" s="185"/>
      <c r="N116" s="183"/>
      <c r="O116" s="185"/>
      <c r="P116" s="254">
        <f t="shared" si="8"/>
        <v>1.99</v>
      </c>
      <c r="Q116" s="409"/>
      <c r="R116" s="410"/>
      <c r="S116" s="410"/>
      <c r="U116" s="87" t="str">
        <f t="shared" si="9"/>
        <v/>
      </c>
      <c r="V116" s="87">
        <f t="shared" si="10"/>
        <v>1.99</v>
      </c>
    </row>
    <row r="117" spans="1:23" s="411" customFormat="1" ht="15" customHeight="1" x14ac:dyDescent="0.2">
      <c r="A117" s="407"/>
      <c r="B117" s="309" t="s">
        <v>17942</v>
      </c>
      <c r="C117" s="326"/>
      <c r="D117" s="203"/>
      <c r="E117" s="182"/>
      <c r="F117" s="326"/>
      <c r="G117" s="203"/>
      <c r="H117" s="182"/>
      <c r="I117" s="182"/>
      <c r="J117" s="408"/>
      <c r="K117" s="342">
        <v>5.31</v>
      </c>
      <c r="L117" s="183"/>
      <c r="M117" s="185"/>
      <c r="N117" s="183"/>
      <c r="O117" s="185"/>
      <c r="P117" s="254">
        <f t="shared" si="8"/>
        <v>5.31</v>
      </c>
      <c r="Q117" s="409"/>
      <c r="R117" s="410"/>
      <c r="S117" s="410"/>
      <c r="U117" s="87" t="str">
        <f t="shared" si="9"/>
        <v/>
      </c>
      <c r="V117" s="87">
        <f t="shared" si="10"/>
        <v>5.31</v>
      </c>
    </row>
    <row r="118" spans="1:23" s="411" customFormat="1" ht="15" customHeight="1" x14ac:dyDescent="0.2">
      <c r="A118" s="407"/>
      <c r="B118" s="309" t="s">
        <v>17942</v>
      </c>
      <c r="C118" s="326"/>
      <c r="D118" s="203"/>
      <c r="E118" s="182"/>
      <c r="F118" s="326"/>
      <c r="G118" s="203"/>
      <c r="H118" s="182"/>
      <c r="I118" s="182"/>
      <c r="J118" s="408"/>
      <c r="K118" s="342">
        <v>11.49</v>
      </c>
      <c r="L118" s="183"/>
      <c r="M118" s="185"/>
      <c r="N118" s="183"/>
      <c r="O118" s="185"/>
      <c r="P118" s="254">
        <f t="shared" si="8"/>
        <v>11.49</v>
      </c>
      <c r="Q118" s="409"/>
      <c r="R118" s="410"/>
      <c r="S118" s="410"/>
      <c r="U118" s="87" t="str">
        <f t="shared" si="9"/>
        <v/>
      </c>
      <c r="V118" s="87">
        <f t="shared" si="10"/>
        <v>11.49</v>
      </c>
    </row>
    <row r="119" spans="1:23" s="188" customFormat="1" ht="15" customHeight="1" x14ac:dyDescent="0.2">
      <c r="A119" s="178"/>
      <c r="B119" s="189" t="s">
        <v>17</v>
      </c>
      <c r="C119" s="190"/>
      <c r="D119" s="191"/>
      <c r="E119" s="192"/>
      <c r="F119" s="190"/>
      <c r="G119" s="191"/>
      <c r="H119" s="192"/>
      <c r="I119" s="192"/>
      <c r="J119" s="193"/>
      <c r="K119" s="194"/>
      <c r="L119" s="194"/>
      <c r="M119" s="194"/>
      <c r="N119" s="194"/>
      <c r="O119" s="194"/>
      <c r="P119" s="195">
        <f>ROUND(SUM(P59:P118),2)</f>
        <v>386.53</v>
      </c>
      <c r="Q119" s="196" t="str">
        <f>IFERROR(VLOOKUP(A59,'Planilha Orçamentária'!$A$8:$H$548,5,FALSE),0)</f>
        <v>m</v>
      </c>
      <c r="R119" s="187"/>
      <c r="S119" s="187"/>
      <c r="U119" s="87">
        <f t="shared" si="9"/>
        <v>386.53</v>
      </c>
      <c r="V119" s="87">
        <f t="shared" si="10"/>
        <v>386.53</v>
      </c>
    </row>
    <row r="120" spans="1:23" s="188" customFormat="1" ht="15" customHeight="1" x14ac:dyDescent="0.2">
      <c r="A120" s="178"/>
      <c r="B120" s="339"/>
      <c r="C120" s="198"/>
      <c r="D120" s="180"/>
      <c r="E120" s="181"/>
      <c r="F120" s="198"/>
      <c r="G120" s="180"/>
      <c r="H120" s="181"/>
      <c r="I120" s="181"/>
      <c r="J120" s="199"/>
      <c r="K120" s="363"/>
      <c r="L120" s="363"/>
      <c r="M120" s="363"/>
      <c r="N120" s="363"/>
      <c r="O120" s="363"/>
      <c r="P120" s="55"/>
      <c r="Q120" s="340"/>
      <c r="R120" s="187"/>
      <c r="S120" s="187"/>
      <c r="U120" s="87" t="str">
        <f t="shared" si="9"/>
        <v/>
      </c>
      <c r="V120" s="87" t="str">
        <f t="shared" si="10"/>
        <v/>
      </c>
    </row>
    <row r="121" spans="1:23" s="188" customFormat="1" ht="15" customHeight="1" x14ac:dyDescent="0.2">
      <c r="A121" s="178" t="str">
        <f>'Planilha Orçamentária'!A24</f>
        <v>02.01.02</v>
      </c>
      <c r="B121" s="252" t="str">
        <f>VLOOKUP(A121,'Planilha Orçamentária'!$A$8:$D$548,4,FALSE)</f>
        <v>Demolição mecânica de concreto</v>
      </c>
      <c r="C121" s="179"/>
      <c r="D121" s="180"/>
      <c r="E121" s="181"/>
      <c r="F121" s="181"/>
      <c r="G121" s="180"/>
      <c r="H121" s="181"/>
      <c r="I121" s="182"/>
      <c r="J121" s="183"/>
      <c r="K121" s="184"/>
      <c r="L121" s="183"/>
      <c r="M121" s="185"/>
      <c r="N121" s="405"/>
      <c r="O121" s="185"/>
      <c r="P121" s="55"/>
      <c r="Q121" s="406">
        <f>P124</f>
        <v>5.28</v>
      </c>
      <c r="R121" s="187"/>
      <c r="S121" s="187"/>
      <c r="U121" s="87">
        <f t="shared" si="9"/>
        <v>0</v>
      </c>
      <c r="V121" s="87" t="str">
        <f t="shared" si="10"/>
        <v/>
      </c>
      <c r="W121" s="218"/>
    </row>
    <row r="122" spans="1:23" s="204" customFormat="1" ht="15" customHeight="1" x14ac:dyDescent="0.2">
      <c r="A122" s="333"/>
      <c r="B122" s="319" t="s">
        <v>17932</v>
      </c>
      <c r="C122" s="320"/>
      <c r="D122" s="321"/>
      <c r="E122" s="322"/>
      <c r="F122" s="320"/>
      <c r="G122" s="321"/>
      <c r="H122" s="322"/>
      <c r="I122" s="334"/>
      <c r="J122" s="323"/>
      <c r="K122" s="325">
        <v>13.69</v>
      </c>
      <c r="L122" s="325">
        <v>1.72</v>
      </c>
      <c r="M122" s="325">
        <v>0.1</v>
      </c>
      <c r="N122" s="325"/>
      <c r="O122" s="325"/>
      <c r="P122" s="335">
        <f>M122*L122*K122</f>
        <v>2.3546800000000001</v>
      </c>
      <c r="Q122" s="336"/>
      <c r="U122" s="87" t="str">
        <f t="shared" si="9"/>
        <v/>
      </c>
      <c r="V122" s="87">
        <f t="shared" si="10"/>
        <v>2.3546800000000001</v>
      </c>
    </row>
    <row r="123" spans="1:23" s="204" customFormat="1" ht="15" customHeight="1" x14ac:dyDescent="0.2">
      <c r="A123" s="333"/>
      <c r="B123" s="319" t="s">
        <v>17932</v>
      </c>
      <c r="C123" s="320"/>
      <c r="D123" s="321"/>
      <c r="E123" s="322"/>
      <c r="F123" s="320"/>
      <c r="G123" s="321"/>
      <c r="H123" s="322"/>
      <c r="I123" s="334"/>
      <c r="J123" s="323"/>
      <c r="K123" s="325">
        <v>15.65</v>
      </c>
      <c r="L123" s="325">
        <v>1.87</v>
      </c>
      <c r="M123" s="325">
        <v>0.1</v>
      </c>
      <c r="N123" s="325"/>
      <c r="O123" s="325"/>
      <c r="P123" s="335">
        <f>M123*L123*K123</f>
        <v>2.9265500000000007</v>
      </c>
      <c r="Q123" s="336"/>
      <c r="U123" s="87" t="str">
        <f t="shared" si="9"/>
        <v/>
      </c>
      <c r="V123" s="87">
        <f t="shared" si="10"/>
        <v>2.9265500000000007</v>
      </c>
    </row>
    <row r="124" spans="1:23" s="188" customFormat="1" ht="15" customHeight="1" x14ac:dyDescent="0.2">
      <c r="A124" s="178"/>
      <c r="B124" s="189" t="s">
        <v>17</v>
      </c>
      <c r="C124" s="190"/>
      <c r="D124" s="191"/>
      <c r="E124" s="192"/>
      <c r="F124" s="190"/>
      <c r="G124" s="191"/>
      <c r="H124" s="192"/>
      <c r="I124" s="192"/>
      <c r="J124" s="193"/>
      <c r="K124" s="194"/>
      <c r="L124" s="194"/>
      <c r="M124" s="194"/>
      <c r="N124" s="194"/>
      <c r="O124" s="194"/>
      <c r="P124" s="195">
        <f>ROUND(SUM(P121:P123),2)</f>
        <v>5.28</v>
      </c>
      <c r="Q124" s="196" t="str">
        <f>IFERROR(VLOOKUP(A121,'Planilha Orçamentária'!$A$8:$H$553,5,FALSE),0)</f>
        <v>M3</v>
      </c>
      <c r="R124" s="187"/>
      <c r="S124" s="187"/>
      <c r="U124" s="87">
        <f t="shared" si="9"/>
        <v>5.28</v>
      </c>
      <c r="V124" s="87">
        <f t="shared" si="10"/>
        <v>5.28</v>
      </c>
    </row>
    <row r="125" spans="1:23" s="188" customFormat="1" ht="15" customHeight="1" x14ac:dyDescent="0.2">
      <c r="A125" s="178"/>
      <c r="B125" s="339"/>
      <c r="C125" s="198"/>
      <c r="D125" s="180"/>
      <c r="E125" s="181"/>
      <c r="F125" s="198"/>
      <c r="G125" s="180"/>
      <c r="H125" s="181"/>
      <c r="I125" s="181"/>
      <c r="J125" s="199"/>
      <c r="K125" s="363"/>
      <c r="L125" s="363"/>
      <c r="M125" s="363"/>
      <c r="N125" s="363"/>
      <c r="O125" s="363"/>
      <c r="P125" s="55"/>
      <c r="Q125" s="340"/>
      <c r="R125" s="187"/>
      <c r="S125" s="187"/>
      <c r="U125" s="87" t="str">
        <f t="shared" si="9"/>
        <v/>
      </c>
      <c r="V125" s="87" t="str">
        <f t="shared" si="10"/>
        <v/>
      </c>
    </row>
    <row r="126" spans="1:23" s="188" customFormat="1" ht="15" customHeight="1" x14ac:dyDescent="0.2">
      <c r="A126" s="178" t="str">
        <f>'Planilha Orçamentária'!A25</f>
        <v>02.01.04</v>
      </c>
      <c r="B126" s="252" t="str">
        <f>VLOOKUP(A126,'Planilha Orçamentária'!$A$8:$D$548,4,FALSE)</f>
        <v>DESMATAMENTO E LIMPEZA MECANIZADA DE TERRENO COM REMOCAO DE CAMADA VEGETAL, UTILIZANDO TRATOR DE ESTEIRAS</v>
      </c>
      <c r="C126" s="179"/>
      <c r="D126" s="180"/>
      <c r="E126" s="181"/>
      <c r="F126" s="181"/>
      <c r="G126" s="180"/>
      <c r="H126" s="181"/>
      <c r="I126" s="182"/>
      <c r="J126" s="183"/>
      <c r="K126" s="184"/>
      <c r="L126" s="183"/>
      <c r="M126" s="185"/>
      <c r="N126" s="405"/>
      <c r="O126" s="185"/>
      <c r="P126" s="55"/>
      <c r="Q126" s="406">
        <f>P130</f>
        <v>2266.37</v>
      </c>
      <c r="R126" s="187"/>
      <c r="S126" s="187"/>
      <c r="U126" s="87">
        <f t="shared" si="9"/>
        <v>0</v>
      </c>
      <c r="V126" s="87" t="str">
        <f t="shared" si="10"/>
        <v/>
      </c>
      <c r="W126" s="218"/>
    </row>
    <row r="127" spans="1:23" s="204" customFormat="1" ht="15" customHeight="1" x14ac:dyDescent="0.2">
      <c r="A127" s="333"/>
      <c r="B127" s="319" t="s">
        <v>17927</v>
      </c>
      <c r="C127" s="320"/>
      <c r="D127" s="321"/>
      <c r="E127" s="322"/>
      <c r="F127" s="320"/>
      <c r="G127" s="321"/>
      <c r="H127" s="322"/>
      <c r="I127" s="334"/>
      <c r="J127" s="323"/>
      <c r="K127" s="325"/>
      <c r="L127" s="325"/>
      <c r="M127" s="325"/>
      <c r="N127" s="325">
        <v>366.09</v>
      </c>
      <c r="O127" s="325"/>
      <c r="P127" s="335">
        <f>N127</f>
        <v>366.09</v>
      </c>
      <c r="Q127" s="336"/>
      <c r="U127" s="87" t="str">
        <f t="shared" ref="U127:U190" si="11">IF(Q127&lt;&gt;"",P127,"")</f>
        <v/>
      </c>
      <c r="V127" s="87">
        <f t="shared" ref="V127:V190" si="12">IF(P127&lt;&gt;"",P127,"")</f>
        <v>366.09</v>
      </c>
    </row>
    <row r="128" spans="1:23" s="204" customFormat="1" ht="15" customHeight="1" x14ac:dyDescent="0.2">
      <c r="A128" s="333"/>
      <c r="B128" s="319" t="s">
        <v>17927</v>
      </c>
      <c r="C128" s="320"/>
      <c r="D128" s="321"/>
      <c r="E128" s="322"/>
      <c r="F128" s="320"/>
      <c r="G128" s="321"/>
      <c r="H128" s="322"/>
      <c r="I128" s="334"/>
      <c r="J128" s="323"/>
      <c r="K128" s="325"/>
      <c r="L128" s="325"/>
      <c r="M128" s="325"/>
      <c r="N128" s="325">
        <v>1562.51</v>
      </c>
      <c r="O128" s="325"/>
      <c r="P128" s="335">
        <f>N128</f>
        <v>1562.51</v>
      </c>
      <c r="Q128" s="336"/>
      <c r="U128" s="87" t="str">
        <f t="shared" si="11"/>
        <v/>
      </c>
      <c r="V128" s="87">
        <f t="shared" si="12"/>
        <v>1562.51</v>
      </c>
    </row>
    <row r="129" spans="1:23" s="204" customFormat="1" ht="15" customHeight="1" x14ac:dyDescent="0.2">
      <c r="A129" s="333"/>
      <c r="B129" s="319" t="s">
        <v>17927</v>
      </c>
      <c r="C129" s="320"/>
      <c r="D129" s="321"/>
      <c r="E129" s="322"/>
      <c r="F129" s="320"/>
      <c r="G129" s="321"/>
      <c r="H129" s="322"/>
      <c r="I129" s="334"/>
      <c r="J129" s="323"/>
      <c r="K129" s="325"/>
      <c r="L129" s="325"/>
      <c r="M129" s="325"/>
      <c r="N129" s="325">
        <v>337.77</v>
      </c>
      <c r="O129" s="325"/>
      <c r="P129" s="335">
        <f>N129</f>
        <v>337.77</v>
      </c>
      <c r="Q129" s="336"/>
      <c r="U129" s="87" t="str">
        <f t="shared" si="11"/>
        <v/>
      </c>
      <c r="V129" s="87">
        <f t="shared" si="12"/>
        <v>337.77</v>
      </c>
    </row>
    <row r="130" spans="1:23" s="188" customFormat="1" ht="15" customHeight="1" x14ac:dyDescent="0.2">
      <c r="A130" s="178"/>
      <c r="B130" s="189" t="s">
        <v>17</v>
      </c>
      <c r="C130" s="190"/>
      <c r="D130" s="191"/>
      <c r="E130" s="192"/>
      <c r="F130" s="190"/>
      <c r="G130" s="191"/>
      <c r="H130" s="192"/>
      <c r="I130" s="192"/>
      <c r="J130" s="193"/>
      <c r="K130" s="194"/>
      <c r="L130" s="194"/>
      <c r="M130" s="194"/>
      <c r="N130" s="194"/>
      <c r="O130" s="194"/>
      <c r="P130" s="195">
        <f>ROUND(SUM(P126:P129),2)</f>
        <v>2266.37</v>
      </c>
      <c r="Q130" s="196" t="str">
        <f>IFERROR(VLOOKUP(A126,'Planilha Orçamentária'!$A$8:$H$553,5,FALSE),0)</f>
        <v>M2</v>
      </c>
      <c r="R130" s="187"/>
      <c r="S130" s="187"/>
      <c r="U130" s="87">
        <f t="shared" si="11"/>
        <v>2266.37</v>
      </c>
      <c r="V130" s="87">
        <f t="shared" si="12"/>
        <v>2266.37</v>
      </c>
    </row>
    <row r="131" spans="1:23" s="188" customFormat="1" ht="15" customHeight="1" x14ac:dyDescent="0.2">
      <c r="A131" s="178"/>
      <c r="B131" s="339"/>
      <c r="C131" s="198"/>
      <c r="D131" s="180"/>
      <c r="E131" s="181"/>
      <c r="F131" s="198"/>
      <c r="G131" s="180"/>
      <c r="H131" s="181"/>
      <c r="I131" s="181"/>
      <c r="J131" s="199"/>
      <c r="K131" s="363"/>
      <c r="L131" s="363"/>
      <c r="M131" s="363"/>
      <c r="N131" s="363"/>
      <c r="O131" s="363"/>
      <c r="P131" s="55"/>
      <c r="Q131" s="340"/>
      <c r="R131" s="187"/>
      <c r="S131" s="187"/>
      <c r="U131" s="87" t="str">
        <f t="shared" si="11"/>
        <v/>
      </c>
      <c r="V131" s="87" t="str">
        <f t="shared" si="12"/>
        <v/>
      </c>
    </row>
    <row r="132" spans="1:23" s="188" customFormat="1" ht="15" customHeight="1" x14ac:dyDescent="0.2">
      <c r="A132" s="178" t="str">
        <f>'Planilha Orçamentária'!A26</f>
        <v>02.01.05</v>
      </c>
      <c r="B132" s="252" t="str">
        <f>VLOOKUP(A132,'Planilha Orçamentária'!$A$8:$D$548,4,FALSE)</f>
        <v>REGULARIZACAO DE SUPERFICIES EM TERRA COM MOTONIVELADORA</v>
      </c>
      <c r="C132" s="179"/>
      <c r="D132" s="180"/>
      <c r="E132" s="181"/>
      <c r="F132" s="181"/>
      <c r="G132" s="180"/>
      <c r="H132" s="181"/>
      <c r="I132" s="182"/>
      <c r="J132" s="183"/>
      <c r="K132" s="184"/>
      <c r="L132" s="183"/>
      <c r="M132" s="185"/>
      <c r="N132" s="405"/>
      <c r="O132" s="185"/>
      <c r="P132" s="55"/>
      <c r="Q132" s="406">
        <f>P134</f>
        <v>2266.37</v>
      </c>
      <c r="R132" s="187"/>
      <c r="S132" s="187"/>
      <c r="U132" s="87">
        <f t="shared" si="11"/>
        <v>0</v>
      </c>
      <c r="V132" s="87" t="str">
        <f t="shared" si="12"/>
        <v/>
      </c>
      <c r="W132" s="218"/>
    </row>
    <row r="133" spans="1:23" s="204" customFormat="1" ht="15" customHeight="1" x14ac:dyDescent="0.2">
      <c r="A133" s="333"/>
      <c r="B133" s="319" t="s">
        <v>17927</v>
      </c>
      <c r="C133" s="320"/>
      <c r="D133" s="321"/>
      <c r="E133" s="322"/>
      <c r="F133" s="320"/>
      <c r="G133" s="321"/>
      <c r="H133" s="322"/>
      <c r="I133" s="334"/>
      <c r="J133" s="412"/>
      <c r="K133" s="325"/>
      <c r="L133" s="325"/>
      <c r="M133" s="325"/>
      <c r="N133" s="325">
        <f>P130</f>
        <v>2266.37</v>
      </c>
      <c r="O133" s="325"/>
      <c r="P133" s="335">
        <f>N133</f>
        <v>2266.37</v>
      </c>
      <c r="Q133" s="336"/>
      <c r="U133" s="87" t="str">
        <f t="shared" si="11"/>
        <v/>
      </c>
      <c r="V133" s="87">
        <f t="shared" si="12"/>
        <v>2266.37</v>
      </c>
    </row>
    <row r="134" spans="1:23" s="188" customFormat="1" ht="15" customHeight="1" x14ac:dyDescent="0.2">
      <c r="A134" s="178"/>
      <c r="B134" s="189" t="s">
        <v>17</v>
      </c>
      <c r="C134" s="190"/>
      <c r="D134" s="191"/>
      <c r="E134" s="192"/>
      <c r="F134" s="190"/>
      <c r="G134" s="191"/>
      <c r="H134" s="192"/>
      <c r="I134" s="192"/>
      <c r="J134" s="193"/>
      <c r="K134" s="194"/>
      <c r="L134" s="194"/>
      <c r="M134" s="194"/>
      <c r="N134" s="194"/>
      <c r="O134" s="194"/>
      <c r="P134" s="195">
        <f>ROUND(SUM(P132:P133),2)</f>
        <v>2266.37</v>
      </c>
      <c r="Q134" s="196" t="str">
        <f>IFERROR(VLOOKUP(A132,'Planilha Orçamentária'!$A$8:$H$553,5,FALSE),0)</f>
        <v>M2</v>
      </c>
      <c r="R134" s="187"/>
      <c r="S134" s="187"/>
      <c r="U134" s="87">
        <f t="shared" si="11"/>
        <v>2266.37</v>
      </c>
      <c r="V134" s="87">
        <f t="shared" si="12"/>
        <v>2266.37</v>
      </c>
    </row>
    <row r="135" spans="1:23" s="188" customFormat="1" ht="15" customHeight="1" x14ac:dyDescent="0.2">
      <c r="A135" s="178"/>
      <c r="B135" s="339"/>
      <c r="C135" s="198"/>
      <c r="D135" s="180"/>
      <c r="E135" s="181"/>
      <c r="F135" s="198"/>
      <c r="G135" s="180"/>
      <c r="H135" s="181"/>
      <c r="I135" s="181"/>
      <c r="J135" s="199"/>
      <c r="K135" s="541"/>
      <c r="L135" s="541"/>
      <c r="M135" s="541"/>
      <c r="N135" s="541"/>
      <c r="O135" s="541"/>
      <c r="P135" s="55"/>
      <c r="Q135" s="340"/>
      <c r="R135" s="187"/>
      <c r="S135" s="187"/>
      <c r="U135" s="87" t="str">
        <f t="shared" si="11"/>
        <v/>
      </c>
      <c r="V135" s="87" t="str">
        <f t="shared" si="12"/>
        <v/>
      </c>
    </row>
    <row r="136" spans="1:23" s="188" customFormat="1" ht="15" customHeight="1" x14ac:dyDescent="0.2">
      <c r="A136" s="178" t="str">
        <f>'Planilha Orçamentária'!A27</f>
        <v>02.01.06</v>
      </c>
      <c r="B136" s="252" t="str">
        <f>VLOOKUP(A136,'Planilha Orçamentária'!$A$8:$D$548,4,FALSE)</f>
        <v>CARGA E DESCARGA MECANIZADAS DE ENTULHO EM CAMINHAO BASCULANTE 6 M3</v>
      </c>
      <c r="C136" s="179"/>
      <c r="D136" s="180"/>
      <c r="E136" s="181"/>
      <c r="F136" s="181"/>
      <c r="G136" s="180"/>
      <c r="H136" s="181"/>
      <c r="I136" s="182"/>
      <c r="J136" s="183"/>
      <c r="K136" s="184"/>
      <c r="L136" s="183"/>
      <c r="M136" s="185" t="s">
        <v>3698</v>
      </c>
      <c r="N136" s="405" t="s">
        <v>3700</v>
      </c>
      <c r="O136" s="185"/>
      <c r="P136" s="55"/>
      <c r="Q136" s="406">
        <f>P138</f>
        <v>710.9</v>
      </c>
      <c r="R136" s="187"/>
      <c r="S136" s="187"/>
      <c r="U136" s="87">
        <f t="shared" si="11"/>
        <v>0</v>
      </c>
      <c r="V136" s="87" t="str">
        <f t="shared" si="12"/>
        <v/>
      </c>
      <c r="W136" s="218"/>
    </row>
    <row r="137" spans="1:23" s="204" customFormat="1" ht="15" customHeight="1" x14ac:dyDescent="0.2">
      <c r="A137" s="333"/>
      <c r="B137" s="319" t="s">
        <v>17927</v>
      </c>
      <c r="C137" s="320"/>
      <c r="D137" s="321"/>
      <c r="E137" s="322"/>
      <c r="F137" s="320"/>
      <c r="G137" s="321"/>
      <c r="H137" s="322"/>
      <c r="I137" s="334"/>
      <c r="J137" s="412"/>
      <c r="K137" s="325"/>
      <c r="L137" s="325"/>
      <c r="M137" s="325">
        <v>1.3</v>
      </c>
      <c r="N137" s="325">
        <f>SUM(O141:O144)</f>
        <v>546.84235000000001</v>
      </c>
      <c r="O137" s="325">
        <f>N137*M137</f>
        <v>710.89505500000007</v>
      </c>
      <c r="P137" s="335">
        <f>O137</f>
        <v>710.89505500000007</v>
      </c>
      <c r="Q137" s="336"/>
      <c r="U137" s="87" t="str">
        <f t="shared" si="11"/>
        <v/>
      </c>
      <c r="V137" s="87">
        <f t="shared" si="12"/>
        <v>710.89505500000007</v>
      </c>
    </row>
    <row r="138" spans="1:23" s="188" customFormat="1" ht="15" customHeight="1" x14ac:dyDescent="0.2">
      <c r="A138" s="178"/>
      <c r="B138" s="189" t="s">
        <v>17</v>
      </c>
      <c r="C138" s="190"/>
      <c r="D138" s="191"/>
      <c r="E138" s="192"/>
      <c r="F138" s="190"/>
      <c r="G138" s="191"/>
      <c r="H138" s="192"/>
      <c r="I138" s="192"/>
      <c r="J138" s="193"/>
      <c r="K138" s="194"/>
      <c r="L138" s="194"/>
      <c r="M138" s="194"/>
      <c r="N138" s="194"/>
      <c r="O138" s="194"/>
      <c r="P138" s="195">
        <f>ROUND(SUM(P136:P137),2)</f>
        <v>710.9</v>
      </c>
      <c r="Q138" s="196" t="str">
        <f>IFERROR(VLOOKUP(A136,'Planilha Orçamentária'!$A$8:$H$553,5,FALSE),0)</f>
        <v>M3</v>
      </c>
      <c r="R138" s="187"/>
      <c r="S138" s="187"/>
      <c r="U138" s="87">
        <f t="shared" si="11"/>
        <v>710.9</v>
      </c>
      <c r="V138" s="87">
        <f t="shared" si="12"/>
        <v>710.9</v>
      </c>
    </row>
    <row r="139" spans="1:23" s="188" customFormat="1" ht="15" customHeight="1" x14ac:dyDescent="0.2">
      <c r="A139" s="178"/>
      <c r="B139" s="339"/>
      <c r="C139" s="198"/>
      <c r="D139" s="180"/>
      <c r="E139" s="181"/>
      <c r="F139" s="198"/>
      <c r="G139" s="180"/>
      <c r="H139" s="181"/>
      <c r="I139" s="181"/>
      <c r="J139" s="199"/>
      <c r="K139" s="363"/>
      <c r="L139" s="660" t="s">
        <v>3697</v>
      </c>
      <c r="M139" s="661" t="s">
        <v>3698</v>
      </c>
      <c r="N139" s="660"/>
      <c r="O139" s="661" t="s">
        <v>3700</v>
      </c>
      <c r="P139" s="659" t="s">
        <v>3701</v>
      </c>
      <c r="Q139" s="340"/>
      <c r="R139" s="187"/>
      <c r="S139" s="187"/>
      <c r="U139" s="87" t="str">
        <f t="shared" si="11"/>
        <v/>
      </c>
      <c r="V139" s="87" t="str">
        <f t="shared" si="12"/>
        <v>momento de transp.</v>
      </c>
    </row>
    <row r="140" spans="1:23" s="188" customFormat="1" ht="15" customHeight="1" x14ac:dyDescent="0.2">
      <c r="A140" s="178" t="str">
        <f>'Planilha Orçamentária'!A28</f>
        <v>02.01.07</v>
      </c>
      <c r="B140" s="252" t="str">
        <f>VLOOKUP(A140,'Planilha Orçamentária'!$A$8:$D$548,4,FALSE)</f>
        <v>TRANSPORTE COM CAMINHÃO BASCULANTE DE 6 M3, EM VIA URBANA PAVIMENTADA, DMT ATÉ 30 KM (UNIDADE: M3XKM). AF_01/2018</v>
      </c>
      <c r="C140" s="179"/>
      <c r="D140" s="180"/>
      <c r="E140" s="181"/>
      <c r="F140" s="181"/>
      <c r="G140" s="180"/>
      <c r="H140" s="181"/>
      <c r="I140" s="182"/>
      <c r="J140" s="183"/>
      <c r="K140" s="184"/>
      <c r="L140" s="661"/>
      <c r="M140" s="661"/>
      <c r="N140" s="660"/>
      <c r="O140" s="661"/>
      <c r="P140" s="659"/>
      <c r="Q140" s="406">
        <f>P146</f>
        <v>14075.72</v>
      </c>
      <c r="R140" s="187"/>
      <c r="S140" s="187"/>
      <c r="U140" s="87">
        <f t="shared" si="11"/>
        <v>0</v>
      </c>
      <c r="V140" s="87" t="str">
        <f t="shared" si="12"/>
        <v/>
      </c>
      <c r="W140" s="218"/>
    </row>
    <row r="141" spans="1:23" s="204" customFormat="1" ht="15" customHeight="1" x14ac:dyDescent="0.2">
      <c r="A141" s="333"/>
      <c r="B141" s="346" t="s">
        <v>17928</v>
      </c>
      <c r="C141" s="320"/>
      <c r="D141" s="321"/>
      <c r="E141" s="322"/>
      <c r="F141" s="320"/>
      <c r="G141" s="321"/>
      <c r="H141" s="322"/>
      <c r="I141" s="334"/>
      <c r="J141" s="323"/>
      <c r="K141" s="325"/>
      <c r="L141" s="325">
        <f>DMT!$G$14</f>
        <v>19.8</v>
      </c>
      <c r="M141" s="325">
        <v>1.3</v>
      </c>
      <c r="N141" s="337"/>
      <c r="O141" s="325">
        <f>P130*0.05</f>
        <v>113.3185</v>
      </c>
      <c r="P141" s="347">
        <f>L141*M141*O141</f>
        <v>2916.8181900000004</v>
      </c>
      <c r="Q141" s="336"/>
      <c r="U141" s="87" t="str">
        <f t="shared" si="11"/>
        <v/>
      </c>
      <c r="V141" s="87">
        <f t="shared" si="12"/>
        <v>2916.8181900000004</v>
      </c>
    </row>
    <row r="142" spans="1:23" s="204" customFormat="1" ht="15" customHeight="1" x14ac:dyDescent="0.2">
      <c r="A142" s="333"/>
      <c r="B142" s="346" t="s">
        <v>19178</v>
      </c>
      <c r="C142" s="320"/>
      <c r="D142" s="321"/>
      <c r="E142" s="322"/>
      <c r="F142" s="320"/>
      <c r="G142" s="321"/>
      <c r="H142" s="322"/>
      <c r="I142" s="334"/>
      <c r="J142" s="323"/>
      <c r="K142" s="325"/>
      <c r="L142" s="325">
        <v>19.8</v>
      </c>
      <c r="M142" s="325">
        <v>1.3</v>
      </c>
      <c r="N142" s="337"/>
      <c r="O142" s="325">
        <v>410.85</v>
      </c>
      <c r="P142" s="347">
        <f>L142*M142*O142</f>
        <v>10575.279000000002</v>
      </c>
      <c r="Q142" s="336"/>
      <c r="U142" s="87" t="str">
        <f t="shared" si="11"/>
        <v/>
      </c>
      <c r="V142" s="87">
        <f t="shared" si="12"/>
        <v>10575.279000000002</v>
      </c>
    </row>
    <row r="143" spans="1:23" s="204" customFormat="1" ht="15" customHeight="1" x14ac:dyDescent="0.2">
      <c r="A143" s="333"/>
      <c r="B143" s="346" t="s">
        <v>17929</v>
      </c>
      <c r="C143" s="320"/>
      <c r="D143" s="321"/>
      <c r="E143" s="322"/>
      <c r="F143" s="320"/>
      <c r="G143" s="321"/>
      <c r="H143" s="322"/>
      <c r="I143" s="334"/>
      <c r="J143" s="323"/>
      <c r="K143" s="325"/>
      <c r="L143" s="325">
        <f>DMT!$G$14</f>
        <v>19.8</v>
      </c>
      <c r="M143" s="325">
        <v>1.3</v>
      </c>
      <c r="N143" s="337"/>
      <c r="O143" s="325">
        <f>P119*0.3*0.15</f>
        <v>17.393849999999997</v>
      </c>
      <c r="P143" s="347">
        <f>L143*M143*O143</f>
        <v>447.71769899999998</v>
      </c>
      <c r="Q143" s="336"/>
      <c r="U143" s="87" t="str">
        <f t="shared" si="11"/>
        <v/>
      </c>
      <c r="V143" s="87">
        <f t="shared" si="12"/>
        <v>447.71769899999998</v>
      </c>
    </row>
    <row r="144" spans="1:23" s="204" customFormat="1" ht="15" customHeight="1" x14ac:dyDescent="0.2">
      <c r="A144" s="333"/>
      <c r="B144" s="346" t="s">
        <v>17930</v>
      </c>
      <c r="C144" s="320"/>
      <c r="D144" s="321"/>
      <c r="E144" s="322"/>
      <c r="F144" s="320"/>
      <c r="G144" s="321"/>
      <c r="H144" s="322"/>
      <c r="I144" s="334"/>
      <c r="J144" s="323"/>
      <c r="K144" s="325"/>
      <c r="L144" s="325">
        <f>DMT!$G$14</f>
        <v>19.8</v>
      </c>
      <c r="M144" s="325">
        <v>1.3</v>
      </c>
      <c r="N144" s="337"/>
      <c r="O144" s="325">
        <f>P124</f>
        <v>5.28</v>
      </c>
      <c r="P144" s="347">
        <f>L144*M144*O144</f>
        <v>135.90720000000002</v>
      </c>
      <c r="Q144" s="336"/>
      <c r="U144" s="87" t="str">
        <f t="shared" si="11"/>
        <v/>
      </c>
      <c r="V144" s="87">
        <f t="shared" si="12"/>
        <v>135.90720000000002</v>
      </c>
    </row>
    <row r="145" spans="1:22" s="204" customFormat="1" ht="15" customHeight="1" x14ac:dyDescent="0.2">
      <c r="A145" s="333"/>
      <c r="B145" s="348" t="str">
        <f>"OBSERVAÇÃO: Para o transporte do material da obra até o bota-fora, foi considerado a distância média de transporte referencial de "&amp;L141&amp;" km, que deverá ser confirmado durante a obra pela fiscalização e medido apenas a distância real."</f>
        <v>OBSERVAÇÃO: Para o transporte do material da obra até o bota-fora, foi considerado a distância média de transporte referencial de 19,8 km, que deverá ser confirmado durante a obra pela fiscalização e medido apenas a distância real.</v>
      </c>
      <c r="C145" s="320"/>
      <c r="D145" s="321"/>
      <c r="E145" s="322"/>
      <c r="F145" s="320"/>
      <c r="G145" s="321"/>
      <c r="H145" s="322"/>
      <c r="I145" s="334"/>
      <c r="J145" s="323"/>
      <c r="K145" s="325"/>
      <c r="L145" s="325"/>
      <c r="M145" s="325"/>
      <c r="N145" s="325"/>
      <c r="O145" s="325"/>
      <c r="P145" s="335"/>
      <c r="Q145" s="336"/>
      <c r="U145" s="87" t="str">
        <f t="shared" si="11"/>
        <v/>
      </c>
      <c r="V145" s="87" t="str">
        <f t="shared" si="12"/>
        <v/>
      </c>
    </row>
    <row r="146" spans="1:22" s="188" customFormat="1" ht="15" customHeight="1" x14ac:dyDescent="0.2">
      <c r="A146" s="178"/>
      <c r="B146" s="189" t="s">
        <v>17</v>
      </c>
      <c r="C146" s="190"/>
      <c r="D146" s="191"/>
      <c r="E146" s="192"/>
      <c r="F146" s="190"/>
      <c r="G146" s="191"/>
      <c r="H146" s="192"/>
      <c r="I146" s="192"/>
      <c r="J146" s="193"/>
      <c r="K146" s="194"/>
      <c r="L146" s="194"/>
      <c r="M146" s="194"/>
      <c r="N146" s="194"/>
      <c r="O146" s="194"/>
      <c r="P146" s="195">
        <f>ROUND(SUM(P141:P145),2)</f>
        <v>14075.72</v>
      </c>
      <c r="Q146" s="196" t="str">
        <f>IFERROR(VLOOKUP(A140,'Planilha Orçamentária'!$A$8:$H$553,5,FALSE),0)</f>
        <v>M3XKM</v>
      </c>
      <c r="R146" s="187"/>
      <c r="S146" s="187"/>
      <c r="U146" s="87">
        <f t="shared" si="11"/>
        <v>14075.72</v>
      </c>
      <c r="V146" s="87">
        <f t="shared" si="12"/>
        <v>14075.72</v>
      </c>
    </row>
    <row r="147" spans="1:22" s="188" customFormat="1" ht="15" customHeight="1" x14ac:dyDescent="0.2">
      <c r="A147" s="178"/>
      <c r="B147" s="339"/>
      <c r="C147" s="198"/>
      <c r="D147" s="180"/>
      <c r="E147" s="181"/>
      <c r="F147" s="198"/>
      <c r="G147" s="180"/>
      <c r="H147" s="181"/>
      <c r="I147" s="181"/>
      <c r="J147" s="199"/>
      <c r="K147" s="363"/>
      <c r="L147" s="363"/>
      <c r="M147" s="363"/>
      <c r="N147" s="363"/>
      <c r="O147" s="363"/>
      <c r="P147" s="55"/>
      <c r="Q147" s="340"/>
      <c r="R147" s="187"/>
      <c r="S147" s="187"/>
      <c r="U147" s="87" t="str">
        <f t="shared" si="11"/>
        <v/>
      </c>
      <c r="V147" s="87" t="str">
        <f t="shared" si="12"/>
        <v/>
      </c>
    </row>
    <row r="148" spans="1:22" s="188" customFormat="1" ht="15" customHeight="1" x14ac:dyDescent="0.2">
      <c r="A148" s="292" t="str">
        <f>'Planilha Orçamentária'!A31</f>
        <v>02.02</v>
      </c>
      <c r="B148" s="293" t="str">
        <f>VLOOKUP(A148,'Planilha Orçamentária'!$A$8:$D$548,4,FALSE)</f>
        <v>PAVIMENTAÇÃO</v>
      </c>
      <c r="C148" s="294"/>
      <c r="D148" s="295"/>
      <c r="E148" s="296"/>
      <c r="F148" s="296"/>
      <c r="G148" s="295"/>
      <c r="H148" s="296"/>
      <c r="I148" s="297"/>
      <c r="J148" s="298"/>
      <c r="K148" s="299"/>
      <c r="L148" s="298"/>
      <c r="M148" s="300"/>
      <c r="N148" s="301"/>
      <c r="O148" s="300"/>
      <c r="P148" s="302"/>
      <c r="Q148" s="303"/>
      <c r="R148" s="187"/>
      <c r="S148" s="187"/>
      <c r="U148" s="87" t="str">
        <f t="shared" si="11"/>
        <v/>
      </c>
      <c r="V148" s="87" t="str">
        <f t="shared" si="12"/>
        <v/>
      </c>
    </row>
    <row r="149" spans="1:22" s="188" customFormat="1" ht="15" customHeight="1" x14ac:dyDescent="0.2">
      <c r="A149" s="178" t="str">
        <f>'Planilha Orçamentária'!A32</f>
        <v>02.02.01</v>
      </c>
      <c r="B149" s="252" t="str">
        <f>VLOOKUP(A149,'Planilha Orçamentária'!$A$8:$D$548,4,FALSE)</f>
        <v>EXECUÇÃO DE PÁTIO/ESTACIONAMENTO EM PISO INTERTRAVADO, COM BLOCO RETANGULAR COLORIDO DE 20 X 10 CM, ESPESSURA 6 CM. AF_12/2015</v>
      </c>
      <c r="C149" s="179"/>
      <c r="D149" s="180"/>
      <c r="E149" s="181"/>
      <c r="F149" s="181"/>
      <c r="G149" s="180"/>
      <c r="H149" s="181"/>
      <c r="I149" s="182"/>
      <c r="J149" s="183"/>
      <c r="K149" s="184"/>
      <c r="L149" s="185"/>
      <c r="M149" s="185"/>
      <c r="N149" s="183"/>
      <c r="O149" s="185"/>
      <c r="P149" s="55"/>
      <c r="Q149" s="186">
        <f>P157</f>
        <v>449.49</v>
      </c>
      <c r="R149" s="187"/>
      <c r="S149" s="187"/>
      <c r="U149" s="87">
        <f t="shared" si="11"/>
        <v>0</v>
      </c>
      <c r="V149" s="87" t="str">
        <f t="shared" si="12"/>
        <v/>
      </c>
    </row>
    <row r="150" spans="1:22" s="188" customFormat="1" ht="15" customHeight="1" x14ac:dyDescent="0.2">
      <c r="A150" s="202"/>
      <c r="B150" s="319" t="s">
        <v>17966</v>
      </c>
      <c r="C150" s="179"/>
      <c r="D150" s="180"/>
      <c r="E150" s="181"/>
      <c r="F150" s="181"/>
      <c r="G150" s="180"/>
      <c r="H150" s="181"/>
      <c r="I150" s="182"/>
      <c r="J150" s="183"/>
      <c r="K150" s="184"/>
      <c r="L150" s="185"/>
      <c r="M150" s="185"/>
      <c r="N150" s="183">
        <v>45</v>
      </c>
      <c r="O150" s="185"/>
      <c r="P150" s="254">
        <f t="shared" ref="P150:P156" si="13">N150</f>
        <v>45</v>
      </c>
      <c r="Q150" s="338"/>
      <c r="R150" s="187"/>
      <c r="S150" s="204"/>
      <c r="U150" s="87" t="str">
        <f t="shared" si="11"/>
        <v/>
      </c>
      <c r="V150" s="87">
        <f t="shared" si="12"/>
        <v>45</v>
      </c>
    </row>
    <row r="151" spans="1:22" s="188" customFormat="1" ht="15" customHeight="1" x14ac:dyDescent="0.2">
      <c r="A151" s="202"/>
      <c r="B151" s="319" t="s">
        <v>17966</v>
      </c>
      <c r="C151" s="179"/>
      <c r="D151" s="180"/>
      <c r="E151" s="181"/>
      <c r="F151" s="181"/>
      <c r="G151" s="180"/>
      <c r="H151" s="181"/>
      <c r="I151" s="182"/>
      <c r="J151" s="183"/>
      <c r="K151" s="184"/>
      <c r="L151" s="185"/>
      <c r="M151" s="185"/>
      <c r="N151" s="183">
        <v>96.540400000000005</v>
      </c>
      <c r="O151" s="185"/>
      <c r="P151" s="254">
        <f t="shared" si="13"/>
        <v>96.540400000000005</v>
      </c>
      <c r="Q151" s="338"/>
      <c r="R151" s="187"/>
      <c r="S151" s="204"/>
      <c r="U151" s="87" t="str">
        <f t="shared" si="11"/>
        <v/>
      </c>
      <c r="V151" s="87">
        <f t="shared" si="12"/>
        <v>96.540400000000005</v>
      </c>
    </row>
    <row r="152" spans="1:22" s="188" customFormat="1" ht="15" customHeight="1" x14ac:dyDescent="0.2">
      <c r="A152" s="202"/>
      <c r="B152" s="319" t="s">
        <v>17966</v>
      </c>
      <c r="C152" s="179"/>
      <c r="D152" s="180"/>
      <c r="E152" s="181"/>
      <c r="F152" s="181"/>
      <c r="G152" s="180"/>
      <c r="H152" s="181"/>
      <c r="I152" s="182"/>
      <c r="J152" s="183"/>
      <c r="K152" s="184"/>
      <c r="L152" s="185"/>
      <c r="M152" s="185"/>
      <c r="N152" s="183">
        <v>75.252799999999993</v>
      </c>
      <c r="O152" s="185"/>
      <c r="P152" s="254">
        <f t="shared" si="13"/>
        <v>75.252799999999993</v>
      </c>
      <c r="Q152" s="338"/>
      <c r="R152" s="187"/>
      <c r="S152" s="204"/>
      <c r="U152" s="87" t="str">
        <f t="shared" si="11"/>
        <v/>
      </c>
      <c r="V152" s="87">
        <f t="shared" si="12"/>
        <v>75.252799999999993</v>
      </c>
    </row>
    <row r="153" spans="1:22" s="188" customFormat="1" ht="15" customHeight="1" x14ac:dyDescent="0.2">
      <c r="A153" s="202"/>
      <c r="B153" s="319" t="s">
        <v>17966</v>
      </c>
      <c r="C153" s="179"/>
      <c r="D153" s="180"/>
      <c r="E153" s="181"/>
      <c r="F153" s="181"/>
      <c r="G153" s="180"/>
      <c r="H153" s="181"/>
      <c r="I153" s="182"/>
      <c r="J153" s="183"/>
      <c r="K153" s="184"/>
      <c r="L153" s="185"/>
      <c r="M153" s="185"/>
      <c r="N153" s="183">
        <v>56.875799999999998</v>
      </c>
      <c r="O153" s="185"/>
      <c r="P153" s="254">
        <f t="shared" si="13"/>
        <v>56.875799999999998</v>
      </c>
      <c r="Q153" s="338"/>
      <c r="R153" s="187"/>
      <c r="S153" s="204"/>
      <c r="U153" s="87" t="str">
        <f t="shared" si="11"/>
        <v/>
      </c>
      <c r="V153" s="87">
        <f t="shared" si="12"/>
        <v>56.875799999999998</v>
      </c>
    </row>
    <row r="154" spans="1:22" s="188" customFormat="1" ht="15" customHeight="1" x14ac:dyDescent="0.2">
      <c r="A154" s="202"/>
      <c r="B154" s="319" t="s">
        <v>17967</v>
      </c>
      <c r="C154" s="320"/>
      <c r="D154" s="321"/>
      <c r="E154" s="322"/>
      <c r="F154" s="320"/>
      <c r="G154" s="321"/>
      <c r="H154" s="322"/>
      <c r="I154" s="182"/>
      <c r="J154" s="323"/>
      <c r="K154" s="327"/>
      <c r="L154" s="183"/>
      <c r="M154" s="183"/>
      <c r="N154" s="337">
        <v>87.111999999999995</v>
      </c>
      <c r="O154" s="183"/>
      <c r="P154" s="254">
        <f t="shared" si="13"/>
        <v>87.111999999999995</v>
      </c>
      <c r="Q154" s="338"/>
      <c r="R154" s="187"/>
      <c r="S154" s="204"/>
      <c r="U154" s="87" t="str">
        <f t="shared" si="11"/>
        <v/>
      </c>
      <c r="V154" s="87">
        <f t="shared" si="12"/>
        <v>87.111999999999995</v>
      </c>
    </row>
    <row r="155" spans="1:22" s="188" customFormat="1" ht="15" customHeight="1" x14ac:dyDescent="0.2">
      <c r="A155" s="202"/>
      <c r="B155" s="319" t="s">
        <v>17967</v>
      </c>
      <c r="C155" s="320"/>
      <c r="D155" s="321"/>
      <c r="E155" s="322"/>
      <c r="F155" s="320"/>
      <c r="G155" s="321"/>
      <c r="H155" s="322"/>
      <c r="I155" s="182"/>
      <c r="J155" s="323"/>
      <c r="K155" s="327"/>
      <c r="L155" s="183"/>
      <c r="M155" s="183"/>
      <c r="N155" s="337">
        <v>47.060499999999998</v>
      </c>
      <c r="O155" s="183"/>
      <c r="P155" s="254">
        <f t="shared" si="13"/>
        <v>47.060499999999998</v>
      </c>
      <c r="Q155" s="338"/>
      <c r="R155" s="187"/>
      <c r="S155" s="204"/>
      <c r="U155" s="87" t="str">
        <f t="shared" si="11"/>
        <v/>
      </c>
      <c r="V155" s="87">
        <f t="shared" si="12"/>
        <v>47.060499999999998</v>
      </c>
    </row>
    <row r="156" spans="1:22" s="188" customFormat="1" ht="15" customHeight="1" x14ac:dyDescent="0.2">
      <c r="A156" s="202"/>
      <c r="B156" s="319" t="s">
        <v>17967</v>
      </c>
      <c r="C156" s="320"/>
      <c r="D156" s="321"/>
      <c r="E156" s="322"/>
      <c r="F156" s="320"/>
      <c r="G156" s="321"/>
      <c r="H156" s="322"/>
      <c r="I156" s="182"/>
      <c r="J156" s="323"/>
      <c r="K156" s="327"/>
      <c r="L156" s="183"/>
      <c r="M156" s="183"/>
      <c r="N156" s="337">
        <v>41.65</v>
      </c>
      <c r="O156" s="183"/>
      <c r="P156" s="254">
        <f t="shared" si="13"/>
        <v>41.65</v>
      </c>
      <c r="Q156" s="338"/>
      <c r="R156" s="187"/>
      <c r="S156" s="204"/>
      <c r="U156" s="87" t="str">
        <f t="shared" si="11"/>
        <v/>
      </c>
      <c r="V156" s="87">
        <f t="shared" si="12"/>
        <v>41.65</v>
      </c>
    </row>
    <row r="157" spans="1:22" s="188" customFormat="1" ht="15" customHeight="1" x14ac:dyDescent="0.2">
      <c r="A157" s="178"/>
      <c r="B157" s="189" t="s">
        <v>17</v>
      </c>
      <c r="C157" s="190"/>
      <c r="D157" s="191"/>
      <c r="E157" s="192"/>
      <c r="F157" s="190"/>
      <c r="G157" s="191"/>
      <c r="H157" s="192"/>
      <c r="I157" s="192"/>
      <c r="J157" s="193"/>
      <c r="K157" s="194"/>
      <c r="L157" s="194"/>
      <c r="M157" s="194"/>
      <c r="N157" s="194"/>
      <c r="O157" s="194"/>
      <c r="P157" s="195">
        <f>ROUND(SUM(P149:P156),2)</f>
        <v>449.49</v>
      </c>
      <c r="Q157" s="196" t="str">
        <f>IFERROR(VLOOKUP(A149,'Planilha Orçamentária'!$A$8:$H$553,5,FALSE),0)</f>
        <v>M2</v>
      </c>
      <c r="R157" s="187"/>
      <c r="S157" s="187"/>
      <c r="U157" s="87">
        <f t="shared" si="11"/>
        <v>449.49</v>
      </c>
      <c r="V157" s="87">
        <f t="shared" si="12"/>
        <v>449.49</v>
      </c>
    </row>
    <row r="158" spans="1:22" s="188" customFormat="1" ht="15" customHeight="1" x14ac:dyDescent="0.2">
      <c r="A158" s="178"/>
      <c r="B158" s="197"/>
      <c r="C158" s="198"/>
      <c r="D158" s="180"/>
      <c r="E158" s="181"/>
      <c r="F158" s="198"/>
      <c r="G158" s="180"/>
      <c r="H158" s="181"/>
      <c r="I158" s="181"/>
      <c r="J158" s="199"/>
      <c r="K158" s="363"/>
      <c r="L158" s="363"/>
      <c r="M158" s="363"/>
      <c r="N158" s="363"/>
      <c r="O158" s="363"/>
      <c r="P158" s="55"/>
      <c r="Q158" s="200"/>
      <c r="R158" s="187"/>
      <c r="S158" s="187"/>
      <c r="U158" s="87" t="str">
        <f t="shared" si="11"/>
        <v/>
      </c>
      <c r="V158" s="87" t="str">
        <f t="shared" si="12"/>
        <v/>
      </c>
    </row>
    <row r="159" spans="1:22" s="188" customFormat="1" ht="15" customHeight="1" x14ac:dyDescent="0.2">
      <c r="A159" s="178" t="str">
        <f>'Planilha Orçamentária'!A33</f>
        <v>02.02.02</v>
      </c>
      <c r="B159" s="252" t="str">
        <f>VLOOKUP(A159,'Planilha Orçamentária'!$A$8:$D$548,4,FALSE)</f>
        <v>EXECUÇÃO DE PÁTIO/ESTACIONAMENTO EM PISO INTERTRAVADO, COM BLOCO RETANGULAR COLORIDO DE 20 X 10 CM, ESPESSURA 8 CM. AF_12/2015</v>
      </c>
      <c r="C159" s="179"/>
      <c r="D159" s="180"/>
      <c r="E159" s="181"/>
      <c r="F159" s="181"/>
      <c r="G159" s="180"/>
      <c r="H159" s="181"/>
      <c r="I159" s="182"/>
      <c r="J159" s="183"/>
      <c r="K159" s="184"/>
      <c r="L159" s="185"/>
      <c r="M159" s="185"/>
      <c r="N159" s="183"/>
      <c r="O159" s="185"/>
      <c r="P159" s="55"/>
      <c r="Q159" s="186">
        <f>P164</f>
        <v>132</v>
      </c>
      <c r="R159" s="187"/>
      <c r="S159" s="187"/>
      <c r="U159" s="87">
        <f t="shared" si="11"/>
        <v>0</v>
      </c>
      <c r="V159" s="87" t="str">
        <f t="shared" si="12"/>
        <v/>
      </c>
    </row>
    <row r="160" spans="1:22" s="188" customFormat="1" ht="15" customHeight="1" x14ac:dyDescent="0.2">
      <c r="A160" s="202"/>
      <c r="B160" s="309" t="s">
        <v>18044</v>
      </c>
      <c r="C160" s="326"/>
      <c r="D160" s="203"/>
      <c r="E160" s="182"/>
      <c r="F160" s="326"/>
      <c r="G160" s="203"/>
      <c r="H160" s="182"/>
      <c r="I160" s="182"/>
      <c r="J160" s="408">
        <v>7</v>
      </c>
      <c r="K160" s="205">
        <v>4.4000000000000004</v>
      </c>
      <c r="L160" s="183"/>
      <c r="M160" s="185"/>
      <c r="N160" s="183">
        <f>J160*K160</f>
        <v>30.800000000000004</v>
      </c>
      <c r="O160" s="185"/>
      <c r="P160" s="254">
        <f>N160</f>
        <v>30.800000000000004</v>
      </c>
      <c r="Q160" s="338"/>
      <c r="R160" s="187"/>
      <c r="S160" s="204"/>
      <c r="U160" s="87" t="str">
        <f t="shared" si="11"/>
        <v/>
      </c>
      <c r="V160" s="87">
        <f t="shared" si="12"/>
        <v>30.800000000000004</v>
      </c>
    </row>
    <row r="161" spans="1:22" s="188" customFormat="1" ht="15" customHeight="1" x14ac:dyDescent="0.2">
      <c r="A161" s="202"/>
      <c r="B161" s="309" t="s">
        <v>18044</v>
      </c>
      <c r="C161" s="326"/>
      <c r="D161" s="203"/>
      <c r="E161" s="182"/>
      <c r="F161" s="326"/>
      <c r="G161" s="203"/>
      <c r="H161" s="182"/>
      <c r="I161" s="182"/>
      <c r="J161" s="408">
        <v>8</v>
      </c>
      <c r="K161" s="205">
        <v>4.4000000000000004</v>
      </c>
      <c r="L161" s="183"/>
      <c r="M161" s="185"/>
      <c r="N161" s="183">
        <f t="shared" ref="N161:N163" si="14">J161*K161</f>
        <v>35.200000000000003</v>
      </c>
      <c r="O161" s="185"/>
      <c r="P161" s="254">
        <f t="shared" ref="P161:P163" si="15">N161</f>
        <v>35.200000000000003</v>
      </c>
      <c r="Q161" s="338"/>
      <c r="R161" s="187"/>
      <c r="S161" s="204"/>
      <c r="U161" s="87" t="str">
        <f t="shared" si="11"/>
        <v/>
      </c>
      <c r="V161" s="87">
        <f t="shared" si="12"/>
        <v>35.200000000000003</v>
      </c>
    </row>
    <row r="162" spans="1:22" s="188" customFormat="1" ht="15" customHeight="1" x14ac:dyDescent="0.2">
      <c r="A162" s="202"/>
      <c r="B162" s="309" t="s">
        <v>18044</v>
      </c>
      <c r="C162" s="326"/>
      <c r="D162" s="203"/>
      <c r="E162" s="182"/>
      <c r="F162" s="326"/>
      <c r="G162" s="203"/>
      <c r="H162" s="182"/>
      <c r="I162" s="182"/>
      <c r="J162" s="408">
        <v>8</v>
      </c>
      <c r="K162" s="205">
        <v>4.4000000000000004</v>
      </c>
      <c r="L162" s="183"/>
      <c r="M162" s="185"/>
      <c r="N162" s="183">
        <f t="shared" si="14"/>
        <v>35.200000000000003</v>
      </c>
      <c r="O162" s="185"/>
      <c r="P162" s="254">
        <f t="shared" si="15"/>
        <v>35.200000000000003</v>
      </c>
      <c r="Q162" s="338"/>
      <c r="R162" s="187"/>
      <c r="S162" s="204"/>
      <c r="U162" s="87" t="str">
        <f t="shared" si="11"/>
        <v/>
      </c>
      <c r="V162" s="87">
        <f t="shared" si="12"/>
        <v>35.200000000000003</v>
      </c>
    </row>
    <row r="163" spans="1:22" s="188" customFormat="1" ht="15" customHeight="1" x14ac:dyDescent="0.2">
      <c r="A163" s="202"/>
      <c r="B163" s="309" t="s">
        <v>18044</v>
      </c>
      <c r="C163" s="326"/>
      <c r="D163" s="203"/>
      <c r="E163" s="182"/>
      <c r="F163" s="326"/>
      <c r="G163" s="203"/>
      <c r="H163" s="182"/>
      <c r="I163" s="182"/>
      <c r="J163" s="408">
        <v>7</v>
      </c>
      <c r="K163" s="205">
        <v>4.4000000000000004</v>
      </c>
      <c r="L163" s="183"/>
      <c r="M163" s="185"/>
      <c r="N163" s="183">
        <f t="shared" si="14"/>
        <v>30.800000000000004</v>
      </c>
      <c r="O163" s="185"/>
      <c r="P163" s="254">
        <f t="shared" si="15"/>
        <v>30.800000000000004</v>
      </c>
      <c r="Q163" s="338"/>
      <c r="R163" s="187"/>
      <c r="S163" s="204"/>
      <c r="U163" s="87" t="str">
        <f t="shared" si="11"/>
        <v/>
      </c>
      <c r="V163" s="87">
        <f t="shared" si="12"/>
        <v>30.800000000000004</v>
      </c>
    </row>
    <row r="164" spans="1:22" s="188" customFormat="1" ht="15" customHeight="1" x14ac:dyDescent="0.2">
      <c r="A164" s="178"/>
      <c r="B164" s="189" t="s">
        <v>17</v>
      </c>
      <c r="C164" s="190"/>
      <c r="D164" s="191"/>
      <c r="E164" s="192"/>
      <c r="F164" s="190"/>
      <c r="G164" s="191"/>
      <c r="H164" s="192"/>
      <c r="I164" s="192"/>
      <c r="J164" s="193"/>
      <c r="K164" s="194"/>
      <c r="L164" s="194"/>
      <c r="M164" s="194"/>
      <c r="N164" s="194"/>
      <c r="O164" s="194"/>
      <c r="P164" s="195">
        <f>ROUND(SUM(P159:P163),2)</f>
        <v>132</v>
      </c>
      <c r="Q164" s="196" t="str">
        <f>IFERROR(VLOOKUP(A159,'Planilha Orçamentária'!$A$8:$H$553,5,FALSE),0)</f>
        <v>M2</v>
      </c>
      <c r="R164" s="187"/>
      <c r="S164" s="187"/>
      <c r="U164" s="87">
        <f t="shared" si="11"/>
        <v>132</v>
      </c>
      <c r="V164" s="87">
        <f t="shared" si="12"/>
        <v>132</v>
      </c>
    </row>
    <row r="165" spans="1:22" s="188" customFormat="1" ht="15" customHeight="1" x14ac:dyDescent="0.2">
      <c r="A165" s="178"/>
      <c r="B165" s="197"/>
      <c r="C165" s="198"/>
      <c r="D165" s="180"/>
      <c r="E165" s="181"/>
      <c r="F165" s="198"/>
      <c r="G165" s="180"/>
      <c r="H165" s="181"/>
      <c r="I165" s="181"/>
      <c r="J165" s="199"/>
      <c r="K165" s="363"/>
      <c r="L165" s="363"/>
      <c r="M165" s="363"/>
      <c r="N165" s="363"/>
      <c r="O165" s="363"/>
      <c r="P165" s="55"/>
      <c r="Q165" s="200"/>
      <c r="R165" s="187"/>
      <c r="S165" s="187"/>
      <c r="U165" s="87" t="str">
        <f t="shared" si="11"/>
        <v/>
      </c>
      <c r="V165" s="87" t="str">
        <f t="shared" si="12"/>
        <v/>
      </c>
    </row>
    <row r="166" spans="1:22" s="188" customFormat="1" ht="15" customHeight="1" x14ac:dyDescent="0.2">
      <c r="A166" s="178" t="str">
        <f>'Planilha Orçamentária'!A34</f>
        <v>02.02.03</v>
      </c>
      <c r="B166" s="252" t="str">
        <f>VLOOKUP(A166,'Planilha Orçamentária'!$A$8:$D$548,4,FALSE)</f>
        <v>ASSENTAMENTO DE GUIA (MEIO-FIO) EM TRECHO RETO, CONFECCIONADA EM CONCRETO PRÉ-FABRICADO, DIMENSÕES 100X15X13X20 CM (COMPRIMENTO X BASE INFERIOR X BASE SUPERIOR X ALTURA), PARA URBANIZAÇÃO INTERNA DE EMPREENDIMENTOS. AF_06/2016_P</v>
      </c>
      <c r="C166" s="179"/>
      <c r="D166" s="180"/>
      <c r="E166" s="181"/>
      <c r="F166" s="181"/>
      <c r="G166" s="180"/>
      <c r="H166" s="181"/>
      <c r="I166" s="181"/>
      <c r="J166" s="183"/>
      <c r="K166" s="184"/>
      <c r="L166" s="183"/>
      <c r="M166" s="185"/>
      <c r="N166" s="183"/>
      <c r="O166" s="185"/>
      <c r="P166" s="55"/>
      <c r="Q166" s="406">
        <f>P222</f>
        <v>733.82</v>
      </c>
      <c r="R166" s="187"/>
      <c r="S166" s="187"/>
      <c r="U166" s="87">
        <f t="shared" si="11"/>
        <v>0</v>
      </c>
      <c r="V166" s="87" t="str">
        <f t="shared" si="12"/>
        <v/>
      </c>
    </row>
    <row r="167" spans="1:22" s="188" customFormat="1" ht="15" customHeight="1" x14ac:dyDescent="0.2">
      <c r="A167" s="202"/>
      <c r="B167" s="309" t="s">
        <v>17938</v>
      </c>
      <c r="C167" s="326"/>
      <c r="D167" s="203"/>
      <c r="E167" s="182"/>
      <c r="F167" s="326"/>
      <c r="G167" s="203"/>
      <c r="H167" s="182"/>
      <c r="I167" s="182"/>
      <c r="J167" s="408"/>
      <c r="K167" s="327">
        <v>0.83</v>
      </c>
      <c r="L167" s="183"/>
      <c r="M167" s="185"/>
      <c r="N167" s="183"/>
      <c r="O167" s="185"/>
      <c r="P167" s="254">
        <f>K167</f>
        <v>0.83</v>
      </c>
      <c r="Q167" s="328"/>
      <c r="R167" s="204"/>
      <c r="S167" s="204"/>
      <c r="U167" s="87" t="str">
        <f t="shared" si="11"/>
        <v/>
      </c>
      <c r="V167" s="87">
        <f t="shared" si="12"/>
        <v>0.83</v>
      </c>
    </row>
    <row r="168" spans="1:22" s="188" customFormat="1" ht="15" customHeight="1" x14ac:dyDescent="0.2">
      <c r="A168" s="202"/>
      <c r="B168" s="309" t="s">
        <v>17938</v>
      </c>
      <c r="C168" s="326"/>
      <c r="D168" s="203"/>
      <c r="E168" s="182"/>
      <c r="F168" s="326"/>
      <c r="G168" s="203"/>
      <c r="H168" s="182"/>
      <c r="I168" s="182"/>
      <c r="J168" s="408"/>
      <c r="K168" s="327">
        <v>27.31</v>
      </c>
      <c r="L168" s="183"/>
      <c r="M168" s="185"/>
      <c r="N168" s="183"/>
      <c r="O168" s="185"/>
      <c r="P168" s="254">
        <f>K168</f>
        <v>27.31</v>
      </c>
      <c r="Q168" s="328"/>
      <c r="R168" s="204"/>
      <c r="S168" s="204"/>
      <c r="U168" s="87" t="str">
        <f t="shared" si="11"/>
        <v/>
      </c>
      <c r="V168" s="87">
        <f t="shared" si="12"/>
        <v>27.31</v>
      </c>
    </row>
    <row r="169" spans="1:22" s="188" customFormat="1" ht="15" customHeight="1" x14ac:dyDescent="0.2">
      <c r="A169" s="202"/>
      <c r="B169" s="309" t="s">
        <v>17938</v>
      </c>
      <c r="C169" s="326"/>
      <c r="D169" s="203"/>
      <c r="E169" s="182"/>
      <c r="F169" s="326"/>
      <c r="G169" s="203"/>
      <c r="H169" s="182"/>
      <c r="I169" s="182"/>
      <c r="J169" s="408"/>
      <c r="K169" s="327">
        <v>18.2</v>
      </c>
      <c r="L169" s="183"/>
      <c r="M169" s="185"/>
      <c r="N169" s="183"/>
      <c r="O169" s="185"/>
      <c r="P169" s="254">
        <f>K169</f>
        <v>18.2</v>
      </c>
      <c r="Q169" s="328"/>
      <c r="R169" s="204"/>
      <c r="S169" s="204"/>
      <c r="U169" s="87" t="str">
        <f t="shared" si="11"/>
        <v/>
      </c>
      <c r="V169" s="87">
        <f t="shared" si="12"/>
        <v>18.2</v>
      </c>
    </row>
    <row r="170" spans="1:22" s="188" customFormat="1" ht="15" customHeight="1" x14ac:dyDescent="0.2">
      <c r="A170" s="202"/>
      <c r="B170" s="309" t="s">
        <v>17938</v>
      </c>
      <c r="C170" s="326"/>
      <c r="D170" s="203"/>
      <c r="E170" s="182"/>
      <c r="F170" s="326"/>
      <c r="G170" s="203"/>
      <c r="H170" s="182"/>
      <c r="I170" s="182"/>
      <c r="J170" s="408"/>
      <c r="K170" s="327">
        <v>16.07</v>
      </c>
      <c r="L170" s="183"/>
      <c r="M170" s="185"/>
      <c r="N170" s="183"/>
      <c r="O170" s="185"/>
      <c r="P170" s="254">
        <f>K170</f>
        <v>16.07</v>
      </c>
      <c r="Q170" s="328"/>
      <c r="R170" s="204"/>
      <c r="S170" s="204"/>
      <c r="U170" s="87" t="str">
        <f t="shared" si="11"/>
        <v/>
      </c>
      <c r="V170" s="87">
        <f t="shared" si="12"/>
        <v>16.07</v>
      </c>
    </row>
    <row r="171" spans="1:22" s="188" customFormat="1" ht="15" customHeight="1" x14ac:dyDescent="0.2">
      <c r="A171" s="202"/>
      <c r="B171" s="309" t="s">
        <v>17938</v>
      </c>
      <c r="C171" s="326"/>
      <c r="D171" s="203"/>
      <c r="E171" s="182"/>
      <c r="F171" s="326"/>
      <c r="G171" s="203"/>
      <c r="H171" s="182"/>
      <c r="I171" s="182"/>
      <c r="J171" s="408"/>
      <c r="K171" s="327">
        <v>39.43</v>
      </c>
      <c r="L171" s="183"/>
      <c r="M171" s="185"/>
      <c r="N171" s="183"/>
      <c r="O171" s="185"/>
      <c r="P171" s="254">
        <f t="shared" ref="P171:P178" si="16">K171</f>
        <v>39.43</v>
      </c>
      <c r="Q171" s="328"/>
      <c r="R171" s="204"/>
      <c r="S171" s="204"/>
      <c r="U171" s="87" t="str">
        <f t="shared" si="11"/>
        <v/>
      </c>
      <c r="V171" s="87">
        <f t="shared" si="12"/>
        <v>39.43</v>
      </c>
    </row>
    <row r="172" spans="1:22" s="188" customFormat="1" ht="15" customHeight="1" x14ac:dyDescent="0.2">
      <c r="A172" s="202"/>
      <c r="B172" s="309" t="s">
        <v>17938</v>
      </c>
      <c r="C172" s="326"/>
      <c r="D172" s="203"/>
      <c r="E172" s="182"/>
      <c r="F172" s="326"/>
      <c r="G172" s="203"/>
      <c r="H172" s="182"/>
      <c r="I172" s="182"/>
      <c r="J172" s="408"/>
      <c r="K172" s="327">
        <v>15.15</v>
      </c>
      <c r="L172" s="183"/>
      <c r="M172" s="185"/>
      <c r="N172" s="183"/>
      <c r="O172" s="185"/>
      <c r="P172" s="254">
        <f t="shared" si="16"/>
        <v>15.15</v>
      </c>
      <c r="Q172" s="328"/>
      <c r="R172" s="204"/>
      <c r="S172" s="204"/>
      <c r="U172" s="87" t="str">
        <f t="shared" si="11"/>
        <v/>
      </c>
      <c r="V172" s="87">
        <f t="shared" si="12"/>
        <v>15.15</v>
      </c>
    </row>
    <row r="173" spans="1:22" s="188" customFormat="1" ht="15" customHeight="1" x14ac:dyDescent="0.2">
      <c r="A173" s="202"/>
      <c r="B173" s="309" t="s">
        <v>17938</v>
      </c>
      <c r="C173" s="326"/>
      <c r="D173" s="203"/>
      <c r="E173" s="182"/>
      <c r="F173" s="326"/>
      <c r="G173" s="203"/>
      <c r="H173" s="182"/>
      <c r="I173" s="182"/>
      <c r="J173" s="408"/>
      <c r="K173" s="327">
        <v>5.23</v>
      </c>
      <c r="L173" s="183"/>
      <c r="M173" s="185"/>
      <c r="N173" s="183"/>
      <c r="O173" s="185"/>
      <c r="P173" s="254">
        <f t="shared" si="16"/>
        <v>5.23</v>
      </c>
      <c r="Q173" s="328"/>
      <c r="R173" s="204"/>
      <c r="S173" s="204"/>
      <c r="U173" s="87" t="str">
        <f t="shared" si="11"/>
        <v/>
      </c>
      <c r="V173" s="87">
        <f t="shared" si="12"/>
        <v>5.23</v>
      </c>
    </row>
    <row r="174" spans="1:22" s="188" customFormat="1" ht="15" customHeight="1" x14ac:dyDescent="0.2">
      <c r="A174" s="202"/>
      <c r="B174" s="309" t="s">
        <v>17938</v>
      </c>
      <c r="C174" s="326"/>
      <c r="D174" s="203"/>
      <c r="E174" s="182"/>
      <c r="F174" s="326"/>
      <c r="G174" s="203"/>
      <c r="H174" s="182"/>
      <c r="I174" s="182"/>
      <c r="J174" s="408"/>
      <c r="K174" s="327">
        <v>16.649999999999999</v>
      </c>
      <c r="L174" s="183"/>
      <c r="M174" s="185"/>
      <c r="N174" s="183"/>
      <c r="O174" s="185"/>
      <c r="P174" s="254">
        <f t="shared" si="16"/>
        <v>16.649999999999999</v>
      </c>
      <c r="Q174" s="328"/>
      <c r="R174" s="204"/>
      <c r="S174" s="204"/>
      <c r="U174" s="87" t="str">
        <f t="shared" si="11"/>
        <v/>
      </c>
      <c r="V174" s="87">
        <f t="shared" si="12"/>
        <v>16.649999999999999</v>
      </c>
    </row>
    <row r="175" spans="1:22" s="188" customFormat="1" ht="15" customHeight="1" x14ac:dyDescent="0.2">
      <c r="A175" s="202"/>
      <c r="B175" s="309" t="s">
        <v>17938</v>
      </c>
      <c r="C175" s="326"/>
      <c r="D175" s="203"/>
      <c r="E175" s="182"/>
      <c r="F175" s="326"/>
      <c r="G175" s="203"/>
      <c r="H175" s="182"/>
      <c r="I175" s="182"/>
      <c r="J175" s="408"/>
      <c r="K175" s="327">
        <v>4.84</v>
      </c>
      <c r="L175" s="183"/>
      <c r="M175" s="185"/>
      <c r="N175" s="183"/>
      <c r="O175" s="185"/>
      <c r="P175" s="254">
        <f t="shared" si="16"/>
        <v>4.84</v>
      </c>
      <c r="Q175" s="328"/>
      <c r="R175" s="204"/>
      <c r="S175" s="204"/>
      <c r="U175" s="87" t="str">
        <f t="shared" si="11"/>
        <v/>
      </c>
      <c r="V175" s="87">
        <f t="shared" si="12"/>
        <v>4.84</v>
      </c>
    </row>
    <row r="176" spans="1:22" s="188" customFormat="1" ht="15" customHeight="1" x14ac:dyDescent="0.2">
      <c r="A176" s="202"/>
      <c r="B176" s="309" t="s">
        <v>17938</v>
      </c>
      <c r="C176" s="326"/>
      <c r="D176" s="203"/>
      <c r="E176" s="182"/>
      <c r="F176" s="326"/>
      <c r="G176" s="203"/>
      <c r="H176" s="182"/>
      <c r="I176" s="182"/>
      <c r="J176" s="408"/>
      <c r="K176" s="327">
        <v>6.93</v>
      </c>
      <c r="L176" s="183"/>
      <c r="M176" s="185"/>
      <c r="N176" s="183"/>
      <c r="O176" s="185"/>
      <c r="P176" s="254">
        <f t="shared" si="16"/>
        <v>6.93</v>
      </c>
      <c r="Q176" s="328"/>
      <c r="R176" s="204"/>
      <c r="S176" s="204"/>
      <c r="U176" s="87" t="str">
        <f t="shared" si="11"/>
        <v/>
      </c>
      <c r="V176" s="87">
        <f t="shared" si="12"/>
        <v>6.93</v>
      </c>
    </row>
    <row r="177" spans="1:22" s="188" customFormat="1" ht="15" customHeight="1" x14ac:dyDescent="0.2">
      <c r="A177" s="202"/>
      <c r="B177" s="309" t="s">
        <v>17938</v>
      </c>
      <c r="C177" s="326"/>
      <c r="D177" s="203"/>
      <c r="E177" s="182"/>
      <c r="F177" s="326"/>
      <c r="G177" s="203"/>
      <c r="H177" s="182"/>
      <c r="I177" s="182"/>
      <c r="J177" s="408"/>
      <c r="K177" s="327">
        <v>5.0199999999999996</v>
      </c>
      <c r="L177" s="183"/>
      <c r="M177" s="185"/>
      <c r="N177" s="183"/>
      <c r="O177" s="185"/>
      <c r="P177" s="254">
        <f t="shared" si="16"/>
        <v>5.0199999999999996</v>
      </c>
      <c r="Q177" s="328"/>
      <c r="R177" s="204"/>
      <c r="S177" s="204"/>
      <c r="U177" s="87" t="str">
        <f t="shared" si="11"/>
        <v/>
      </c>
      <c r="V177" s="87">
        <f t="shared" si="12"/>
        <v>5.0199999999999996</v>
      </c>
    </row>
    <row r="178" spans="1:22" s="188" customFormat="1" ht="15" customHeight="1" x14ac:dyDescent="0.2">
      <c r="A178" s="202"/>
      <c r="B178" s="309" t="s">
        <v>17938</v>
      </c>
      <c r="C178" s="326"/>
      <c r="D178" s="203"/>
      <c r="E178" s="182"/>
      <c r="F178" s="326"/>
      <c r="G178" s="203"/>
      <c r="H178" s="182"/>
      <c r="I178" s="182"/>
      <c r="J178" s="408"/>
      <c r="K178" s="327">
        <v>5.0999999999999996</v>
      </c>
      <c r="L178" s="183"/>
      <c r="M178" s="185"/>
      <c r="N178" s="183"/>
      <c r="O178" s="185"/>
      <c r="P178" s="254">
        <f t="shared" si="16"/>
        <v>5.0999999999999996</v>
      </c>
      <c r="Q178" s="328"/>
      <c r="R178" s="204"/>
      <c r="S178" s="204"/>
      <c r="U178" s="87" t="str">
        <f t="shared" si="11"/>
        <v/>
      </c>
      <c r="V178" s="87">
        <f t="shared" si="12"/>
        <v>5.0999999999999996</v>
      </c>
    </row>
    <row r="179" spans="1:22" s="188" customFormat="1" ht="15" customHeight="1" x14ac:dyDescent="0.2">
      <c r="A179" s="202"/>
      <c r="B179" s="309" t="s">
        <v>17938</v>
      </c>
      <c r="C179" s="326"/>
      <c r="D179" s="203"/>
      <c r="E179" s="182"/>
      <c r="F179" s="326"/>
      <c r="G179" s="203"/>
      <c r="H179" s="182"/>
      <c r="I179" s="182"/>
      <c r="J179" s="408"/>
      <c r="K179" s="327">
        <v>10.46</v>
      </c>
      <c r="L179" s="183"/>
      <c r="M179" s="185"/>
      <c r="N179" s="183"/>
      <c r="O179" s="185"/>
      <c r="P179" s="254">
        <f t="shared" ref="P179:P221" si="17">+K179</f>
        <v>10.46</v>
      </c>
      <c r="Q179" s="328"/>
      <c r="R179" s="204"/>
      <c r="S179" s="204"/>
      <c r="U179" s="87" t="str">
        <f t="shared" si="11"/>
        <v/>
      </c>
      <c r="V179" s="87">
        <f t="shared" si="12"/>
        <v>10.46</v>
      </c>
    </row>
    <row r="180" spans="1:22" s="188" customFormat="1" ht="15" customHeight="1" x14ac:dyDescent="0.2">
      <c r="A180" s="202"/>
      <c r="B180" s="309" t="s">
        <v>17938</v>
      </c>
      <c r="C180" s="326"/>
      <c r="D180" s="203"/>
      <c r="E180" s="182"/>
      <c r="F180" s="326"/>
      <c r="G180" s="203"/>
      <c r="H180" s="182"/>
      <c r="I180" s="182"/>
      <c r="J180" s="408"/>
      <c r="K180" s="327">
        <v>6.5</v>
      </c>
      <c r="L180" s="183"/>
      <c r="M180" s="185"/>
      <c r="N180" s="183"/>
      <c r="O180" s="185"/>
      <c r="P180" s="254">
        <f t="shared" si="17"/>
        <v>6.5</v>
      </c>
      <c r="Q180" s="328"/>
      <c r="R180" s="204"/>
      <c r="S180" s="204"/>
      <c r="U180" s="87" t="str">
        <f t="shared" si="11"/>
        <v/>
      </c>
      <c r="V180" s="87">
        <f t="shared" si="12"/>
        <v>6.5</v>
      </c>
    </row>
    <row r="181" spans="1:22" s="188" customFormat="1" ht="15" customHeight="1" x14ac:dyDescent="0.2">
      <c r="A181" s="202"/>
      <c r="B181" s="309" t="s">
        <v>17938</v>
      </c>
      <c r="C181" s="326"/>
      <c r="D181" s="203"/>
      <c r="E181" s="182"/>
      <c r="F181" s="326"/>
      <c r="G181" s="203"/>
      <c r="H181" s="182"/>
      <c r="I181" s="182"/>
      <c r="J181" s="408"/>
      <c r="K181" s="327">
        <v>11.19</v>
      </c>
      <c r="L181" s="183"/>
      <c r="M181" s="185"/>
      <c r="N181" s="183"/>
      <c r="O181" s="185"/>
      <c r="P181" s="254">
        <f t="shared" si="17"/>
        <v>11.19</v>
      </c>
      <c r="Q181" s="328"/>
      <c r="R181" s="204"/>
      <c r="S181" s="204"/>
      <c r="U181" s="87" t="str">
        <f t="shared" si="11"/>
        <v/>
      </c>
      <c r="V181" s="87">
        <f t="shared" si="12"/>
        <v>11.19</v>
      </c>
    </row>
    <row r="182" spans="1:22" s="188" customFormat="1" ht="15" customHeight="1" x14ac:dyDescent="0.2">
      <c r="A182" s="202"/>
      <c r="B182" s="309" t="s">
        <v>17938</v>
      </c>
      <c r="C182" s="326"/>
      <c r="D182" s="203"/>
      <c r="E182" s="182"/>
      <c r="F182" s="326"/>
      <c r="G182" s="203"/>
      <c r="H182" s="182"/>
      <c r="I182" s="182"/>
      <c r="J182" s="408"/>
      <c r="K182" s="327">
        <v>63.88</v>
      </c>
      <c r="L182" s="183"/>
      <c r="M182" s="185"/>
      <c r="N182" s="183"/>
      <c r="O182" s="185"/>
      <c r="P182" s="254">
        <f t="shared" si="17"/>
        <v>63.88</v>
      </c>
      <c r="Q182" s="328"/>
      <c r="R182" s="204"/>
      <c r="S182" s="204"/>
      <c r="U182" s="87" t="str">
        <f t="shared" si="11"/>
        <v/>
      </c>
      <c r="V182" s="87">
        <f t="shared" si="12"/>
        <v>63.88</v>
      </c>
    </row>
    <row r="183" spans="1:22" s="188" customFormat="1" ht="15" customHeight="1" x14ac:dyDescent="0.2">
      <c r="A183" s="202"/>
      <c r="B183" s="309" t="s">
        <v>17938</v>
      </c>
      <c r="C183" s="326"/>
      <c r="D183" s="203"/>
      <c r="E183" s="182"/>
      <c r="F183" s="326"/>
      <c r="G183" s="203"/>
      <c r="H183" s="182"/>
      <c r="I183" s="182"/>
      <c r="J183" s="408"/>
      <c r="K183" s="327">
        <v>11.82</v>
      </c>
      <c r="L183" s="183"/>
      <c r="M183" s="185"/>
      <c r="N183" s="183"/>
      <c r="O183" s="185"/>
      <c r="P183" s="254">
        <f t="shared" si="17"/>
        <v>11.82</v>
      </c>
      <c r="Q183" s="328"/>
      <c r="R183" s="204"/>
      <c r="S183" s="204"/>
      <c r="U183" s="87" t="str">
        <f t="shared" si="11"/>
        <v/>
      </c>
      <c r="V183" s="87">
        <f t="shared" si="12"/>
        <v>11.82</v>
      </c>
    </row>
    <row r="184" spans="1:22" s="188" customFormat="1" ht="15" customHeight="1" x14ac:dyDescent="0.2">
      <c r="A184" s="202"/>
      <c r="B184" s="309" t="s">
        <v>17938</v>
      </c>
      <c r="C184" s="326"/>
      <c r="D184" s="203"/>
      <c r="E184" s="182"/>
      <c r="F184" s="326"/>
      <c r="G184" s="203"/>
      <c r="H184" s="182"/>
      <c r="I184" s="182"/>
      <c r="J184" s="408"/>
      <c r="K184" s="327">
        <v>13.79</v>
      </c>
      <c r="L184" s="183"/>
      <c r="M184" s="185"/>
      <c r="N184" s="183"/>
      <c r="O184" s="185"/>
      <c r="P184" s="254">
        <f t="shared" si="17"/>
        <v>13.79</v>
      </c>
      <c r="Q184" s="328"/>
      <c r="R184" s="204"/>
      <c r="S184" s="204"/>
      <c r="U184" s="87" t="str">
        <f t="shared" si="11"/>
        <v/>
      </c>
      <c r="V184" s="87">
        <f t="shared" si="12"/>
        <v>13.79</v>
      </c>
    </row>
    <row r="185" spans="1:22" s="188" customFormat="1" ht="15" customHeight="1" x14ac:dyDescent="0.2">
      <c r="A185" s="202"/>
      <c r="B185" s="309" t="s">
        <v>17938</v>
      </c>
      <c r="C185" s="326"/>
      <c r="D185" s="203"/>
      <c r="E185" s="182"/>
      <c r="F185" s="326"/>
      <c r="G185" s="203"/>
      <c r="H185" s="182"/>
      <c r="I185" s="182"/>
      <c r="J185" s="408"/>
      <c r="K185" s="327">
        <v>49.34</v>
      </c>
      <c r="L185" s="183"/>
      <c r="M185" s="185"/>
      <c r="N185" s="183"/>
      <c r="O185" s="185"/>
      <c r="P185" s="254">
        <f t="shared" si="17"/>
        <v>49.34</v>
      </c>
      <c r="Q185" s="328"/>
      <c r="R185" s="204"/>
      <c r="S185" s="204"/>
      <c r="U185" s="87" t="str">
        <f t="shared" si="11"/>
        <v/>
      </c>
      <c r="V185" s="87">
        <f t="shared" si="12"/>
        <v>49.34</v>
      </c>
    </row>
    <row r="186" spans="1:22" s="188" customFormat="1" ht="15" customHeight="1" x14ac:dyDescent="0.2">
      <c r="A186" s="202"/>
      <c r="B186" s="309" t="s">
        <v>17938</v>
      </c>
      <c r="C186" s="326"/>
      <c r="D186" s="203"/>
      <c r="E186" s="182"/>
      <c r="F186" s="326"/>
      <c r="G186" s="203"/>
      <c r="H186" s="182"/>
      <c r="I186" s="182"/>
      <c r="J186" s="408"/>
      <c r="K186" s="327">
        <v>12.66</v>
      </c>
      <c r="L186" s="183"/>
      <c r="M186" s="185"/>
      <c r="N186" s="183"/>
      <c r="O186" s="185"/>
      <c r="P186" s="254">
        <f t="shared" si="17"/>
        <v>12.66</v>
      </c>
      <c r="Q186" s="328"/>
      <c r="R186" s="204"/>
      <c r="S186" s="204"/>
      <c r="U186" s="87" t="str">
        <f t="shared" si="11"/>
        <v/>
      </c>
      <c r="V186" s="87">
        <f t="shared" si="12"/>
        <v>12.66</v>
      </c>
    </row>
    <row r="187" spans="1:22" s="188" customFormat="1" ht="15" customHeight="1" x14ac:dyDescent="0.2">
      <c r="A187" s="202"/>
      <c r="B187" s="309" t="s">
        <v>17938</v>
      </c>
      <c r="C187" s="326"/>
      <c r="D187" s="203"/>
      <c r="E187" s="182"/>
      <c r="F187" s="326"/>
      <c r="G187" s="203"/>
      <c r="H187" s="182"/>
      <c r="I187" s="182"/>
      <c r="J187" s="408"/>
      <c r="K187" s="327">
        <v>8.01</v>
      </c>
      <c r="L187" s="183"/>
      <c r="M187" s="185"/>
      <c r="N187" s="183"/>
      <c r="O187" s="185"/>
      <c r="P187" s="254">
        <f t="shared" si="17"/>
        <v>8.01</v>
      </c>
      <c r="Q187" s="328"/>
      <c r="R187" s="204"/>
      <c r="S187" s="204"/>
      <c r="U187" s="87" t="str">
        <f t="shared" si="11"/>
        <v/>
      </c>
      <c r="V187" s="87">
        <f t="shared" si="12"/>
        <v>8.01</v>
      </c>
    </row>
    <row r="188" spans="1:22" s="188" customFormat="1" ht="15" customHeight="1" x14ac:dyDescent="0.2">
      <c r="A188" s="202"/>
      <c r="B188" s="309" t="s">
        <v>17938</v>
      </c>
      <c r="C188" s="326"/>
      <c r="D188" s="203"/>
      <c r="E188" s="182"/>
      <c r="F188" s="326"/>
      <c r="G188" s="203"/>
      <c r="H188" s="182"/>
      <c r="I188" s="182"/>
      <c r="J188" s="408"/>
      <c r="K188" s="327">
        <v>61.09</v>
      </c>
      <c r="L188" s="183"/>
      <c r="M188" s="185"/>
      <c r="N188" s="183"/>
      <c r="O188" s="185"/>
      <c r="P188" s="254">
        <f t="shared" si="17"/>
        <v>61.09</v>
      </c>
      <c r="Q188" s="328"/>
      <c r="R188" s="204"/>
      <c r="S188" s="204"/>
      <c r="U188" s="87" t="str">
        <f t="shared" si="11"/>
        <v/>
      </c>
      <c r="V188" s="87">
        <f t="shared" si="12"/>
        <v>61.09</v>
      </c>
    </row>
    <row r="189" spans="1:22" s="188" customFormat="1" ht="15" customHeight="1" x14ac:dyDescent="0.2">
      <c r="A189" s="202"/>
      <c r="B189" s="309" t="s">
        <v>17938</v>
      </c>
      <c r="C189" s="326"/>
      <c r="D189" s="203"/>
      <c r="E189" s="182"/>
      <c r="F189" s="326"/>
      <c r="G189" s="203"/>
      <c r="H189" s="182"/>
      <c r="I189" s="182"/>
      <c r="J189" s="408"/>
      <c r="K189" s="327">
        <v>8.81</v>
      </c>
      <c r="L189" s="183"/>
      <c r="M189" s="185"/>
      <c r="N189" s="183"/>
      <c r="O189" s="185"/>
      <c r="P189" s="254">
        <f t="shared" si="17"/>
        <v>8.81</v>
      </c>
      <c r="Q189" s="328"/>
      <c r="R189" s="204"/>
      <c r="S189" s="204"/>
      <c r="U189" s="87" t="str">
        <f t="shared" si="11"/>
        <v/>
      </c>
      <c r="V189" s="87">
        <f t="shared" si="12"/>
        <v>8.81</v>
      </c>
    </row>
    <row r="190" spans="1:22" s="188" customFormat="1" ht="15" customHeight="1" x14ac:dyDescent="0.2">
      <c r="A190" s="202"/>
      <c r="B190" s="309" t="s">
        <v>17938</v>
      </c>
      <c r="C190" s="326"/>
      <c r="D190" s="203"/>
      <c r="E190" s="182"/>
      <c r="F190" s="326"/>
      <c r="G190" s="203"/>
      <c r="H190" s="182"/>
      <c r="I190" s="182"/>
      <c r="J190" s="408"/>
      <c r="K190" s="327">
        <v>10.84</v>
      </c>
      <c r="L190" s="183"/>
      <c r="M190" s="185"/>
      <c r="N190" s="183"/>
      <c r="O190" s="185"/>
      <c r="P190" s="254">
        <f t="shared" si="17"/>
        <v>10.84</v>
      </c>
      <c r="Q190" s="328"/>
      <c r="R190" s="204"/>
      <c r="S190" s="204"/>
      <c r="U190" s="87" t="str">
        <f t="shared" si="11"/>
        <v/>
      </c>
      <c r="V190" s="87">
        <f t="shared" si="12"/>
        <v>10.84</v>
      </c>
    </row>
    <row r="191" spans="1:22" s="188" customFormat="1" ht="15" customHeight="1" x14ac:dyDescent="0.2">
      <c r="A191" s="202"/>
      <c r="B191" s="309" t="s">
        <v>17938</v>
      </c>
      <c r="C191" s="326"/>
      <c r="D191" s="203"/>
      <c r="E191" s="182"/>
      <c r="F191" s="326"/>
      <c r="G191" s="203"/>
      <c r="H191" s="182"/>
      <c r="I191" s="182"/>
      <c r="J191" s="408"/>
      <c r="K191" s="327">
        <v>48.34</v>
      </c>
      <c r="L191" s="183"/>
      <c r="M191" s="185"/>
      <c r="N191" s="183"/>
      <c r="O191" s="185"/>
      <c r="P191" s="254">
        <f t="shared" si="17"/>
        <v>48.34</v>
      </c>
      <c r="Q191" s="328"/>
      <c r="R191" s="204"/>
      <c r="S191" s="204"/>
      <c r="U191" s="87" t="str">
        <f t="shared" ref="U191:U254" si="18">IF(Q191&lt;&gt;"",P191,"")</f>
        <v/>
      </c>
      <c r="V191" s="87">
        <f t="shared" ref="V191:V254" si="19">IF(P191&lt;&gt;"",P191,"")</f>
        <v>48.34</v>
      </c>
    </row>
    <row r="192" spans="1:22" s="188" customFormat="1" ht="15" customHeight="1" x14ac:dyDescent="0.2">
      <c r="A192" s="202"/>
      <c r="B192" s="309" t="s">
        <v>17938</v>
      </c>
      <c r="C192" s="326"/>
      <c r="D192" s="203"/>
      <c r="E192" s="182"/>
      <c r="F192" s="326"/>
      <c r="G192" s="203"/>
      <c r="H192" s="182"/>
      <c r="I192" s="182"/>
      <c r="J192" s="408"/>
      <c r="K192" s="327">
        <v>10.1</v>
      </c>
      <c r="L192" s="183"/>
      <c r="M192" s="185"/>
      <c r="N192" s="183"/>
      <c r="O192" s="185"/>
      <c r="P192" s="254">
        <f t="shared" si="17"/>
        <v>10.1</v>
      </c>
      <c r="Q192" s="328"/>
      <c r="R192" s="204"/>
      <c r="S192" s="204"/>
      <c r="U192" s="87" t="str">
        <f t="shared" si="18"/>
        <v/>
      </c>
      <c r="V192" s="87">
        <f t="shared" si="19"/>
        <v>10.1</v>
      </c>
    </row>
    <row r="193" spans="1:22" s="188" customFormat="1" ht="15" customHeight="1" x14ac:dyDescent="0.2">
      <c r="A193" s="202"/>
      <c r="B193" s="309" t="s">
        <v>17938</v>
      </c>
      <c r="C193" s="326"/>
      <c r="D193" s="203"/>
      <c r="E193" s="182"/>
      <c r="F193" s="326"/>
      <c r="G193" s="203"/>
      <c r="H193" s="182"/>
      <c r="I193" s="182"/>
      <c r="J193" s="408"/>
      <c r="K193" s="327">
        <v>10</v>
      </c>
      <c r="L193" s="183"/>
      <c r="M193" s="185"/>
      <c r="N193" s="183"/>
      <c r="O193" s="185"/>
      <c r="P193" s="254">
        <f t="shared" si="17"/>
        <v>10</v>
      </c>
      <c r="Q193" s="328"/>
      <c r="R193" s="204"/>
      <c r="S193" s="204"/>
      <c r="U193" s="87" t="str">
        <f t="shared" si="18"/>
        <v/>
      </c>
      <c r="V193" s="87">
        <f t="shared" si="19"/>
        <v>10</v>
      </c>
    </row>
    <row r="194" spans="1:22" s="188" customFormat="1" ht="15" customHeight="1" x14ac:dyDescent="0.2">
      <c r="A194" s="202"/>
      <c r="B194" s="309" t="s">
        <v>17938</v>
      </c>
      <c r="C194" s="326"/>
      <c r="D194" s="203"/>
      <c r="E194" s="182"/>
      <c r="F194" s="326"/>
      <c r="G194" s="203"/>
      <c r="H194" s="182"/>
      <c r="I194" s="182"/>
      <c r="J194" s="408"/>
      <c r="K194" s="327">
        <v>9.8000000000000007</v>
      </c>
      <c r="L194" s="183"/>
      <c r="M194" s="185"/>
      <c r="N194" s="183"/>
      <c r="O194" s="185"/>
      <c r="P194" s="254">
        <f t="shared" si="17"/>
        <v>9.8000000000000007</v>
      </c>
      <c r="Q194" s="328"/>
      <c r="R194" s="204"/>
      <c r="S194" s="204"/>
      <c r="U194" s="87" t="str">
        <f t="shared" si="18"/>
        <v/>
      </c>
      <c r="V194" s="87">
        <f t="shared" si="19"/>
        <v>9.8000000000000007</v>
      </c>
    </row>
    <row r="195" spans="1:22" s="188" customFormat="1" ht="15" customHeight="1" x14ac:dyDescent="0.2">
      <c r="A195" s="202"/>
      <c r="B195" s="309" t="s">
        <v>17938</v>
      </c>
      <c r="C195" s="326"/>
      <c r="D195" s="203"/>
      <c r="E195" s="182"/>
      <c r="F195" s="326"/>
      <c r="G195" s="203"/>
      <c r="H195" s="182"/>
      <c r="I195" s="182"/>
      <c r="J195" s="408"/>
      <c r="K195" s="327">
        <v>10</v>
      </c>
      <c r="L195" s="183"/>
      <c r="M195" s="185"/>
      <c r="N195" s="183"/>
      <c r="O195" s="185"/>
      <c r="P195" s="254">
        <f t="shared" si="17"/>
        <v>10</v>
      </c>
      <c r="Q195" s="328"/>
      <c r="R195" s="204"/>
      <c r="S195" s="204"/>
      <c r="U195" s="87" t="str">
        <f t="shared" si="18"/>
        <v/>
      </c>
      <c r="V195" s="87">
        <f t="shared" si="19"/>
        <v>10</v>
      </c>
    </row>
    <row r="196" spans="1:22" s="188" customFormat="1" ht="15" customHeight="1" x14ac:dyDescent="0.2">
      <c r="A196" s="202"/>
      <c r="B196" s="309" t="s">
        <v>17938</v>
      </c>
      <c r="C196" s="326"/>
      <c r="D196" s="203"/>
      <c r="E196" s="182"/>
      <c r="F196" s="326"/>
      <c r="G196" s="203"/>
      <c r="H196" s="182"/>
      <c r="I196" s="182"/>
      <c r="J196" s="408"/>
      <c r="K196" s="327">
        <v>10</v>
      </c>
      <c r="L196" s="183"/>
      <c r="M196" s="185"/>
      <c r="N196" s="183"/>
      <c r="O196" s="185"/>
      <c r="P196" s="254">
        <f t="shared" si="17"/>
        <v>10</v>
      </c>
      <c r="Q196" s="328"/>
      <c r="R196" s="204"/>
      <c r="S196" s="204"/>
      <c r="U196" s="87" t="str">
        <f t="shared" si="18"/>
        <v/>
      </c>
      <c r="V196" s="87">
        <f t="shared" si="19"/>
        <v>10</v>
      </c>
    </row>
    <row r="197" spans="1:22" s="188" customFormat="1" ht="15" customHeight="1" x14ac:dyDescent="0.2">
      <c r="A197" s="202"/>
      <c r="B197" s="309" t="s">
        <v>17938</v>
      </c>
      <c r="C197" s="326"/>
      <c r="D197" s="203"/>
      <c r="E197" s="182"/>
      <c r="F197" s="326"/>
      <c r="G197" s="203"/>
      <c r="H197" s="182"/>
      <c r="I197" s="182"/>
      <c r="J197" s="408"/>
      <c r="K197" s="327">
        <v>4.5599999999999996</v>
      </c>
      <c r="L197" s="183"/>
      <c r="M197" s="185"/>
      <c r="N197" s="183"/>
      <c r="O197" s="185"/>
      <c r="P197" s="254">
        <f t="shared" si="17"/>
        <v>4.5599999999999996</v>
      </c>
      <c r="Q197" s="328"/>
      <c r="R197" s="204"/>
      <c r="S197" s="204"/>
      <c r="U197" s="87" t="str">
        <f t="shared" si="18"/>
        <v/>
      </c>
      <c r="V197" s="87">
        <f t="shared" si="19"/>
        <v>4.5599999999999996</v>
      </c>
    </row>
    <row r="198" spans="1:22" s="188" customFormat="1" ht="15" customHeight="1" x14ac:dyDescent="0.2">
      <c r="A198" s="202"/>
      <c r="B198" s="309" t="s">
        <v>17938</v>
      </c>
      <c r="C198" s="326"/>
      <c r="D198" s="203"/>
      <c r="E198" s="182"/>
      <c r="F198" s="326"/>
      <c r="G198" s="203"/>
      <c r="H198" s="182"/>
      <c r="I198" s="182"/>
      <c r="J198" s="408"/>
      <c r="K198" s="327">
        <v>3.14</v>
      </c>
      <c r="L198" s="183"/>
      <c r="M198" s="185"/>
      <c r="N198" s="183"/>
      <c r="O198" s="185"/>
      <c r="P198" s="254">
        <f t="shared" si="17"/>
        <v>3.14</v>
      </c>
      <c r="Q198" s="328"/>
      <c r="R198" s="204"/>
      <c r="S198" s="204"/>
      <c r="U198" s="87" t="str">
        <f t="shared" si="18"/>
        <v/>
      </c>
      <c r="V198" s="87">
        <f t="shared" si="19"/>
        <v>3.14</v>
      </c>
    </row>
    <row r="199" spans="1:22" s="188" customFormat="1" ht="15" customHeight="1" x14ac:dyDescent="0.2">
      <c r="A199" s="202"/>
      <c r="B199" s="309" t="s">
        <v>17938</v>
      </c>
      <c r="C199" s="326"/>
      <c r="D199" s="203"/>
      <c r="E199" s="182"/>
      <c r="F199" s="326"/>
      <c r="G199" s="203"/>
      <c r="H199" s="182"/>
      <c r="I199" s="182"/>
      <c r="J199" s="408"/>
      <c r="K199" s="327">
        <v>9.8000000000000007</v>
      </c>
      <c r="L199" s="183"/>
      <c r="M199" s="185"/>
      <c r="N199" s="183"/>
      <c r="O199" s="185"/>
      <c r="P199" s="254">
        <f t="shared" si="17"/>
        <v>9.8000000000000007</v>
      </c>
      <c r="Q199" s="328"/>
      <c r="R199" s="204"/>
      <c r="S199" s="204"/>
      <c r="U199" s="87" t="str">
        <f t="shared" si="18"/>
        <v/>
      </c>
      <c r="V199" s="87">
        <f t="shared" si="19"/>
        <v>9.8000000000000007</v>
      </c>
    </row>
    <row r="200" spans="1:22" s="188" customFormat="1" ht="15" customHeight="1" x14ac:dyDescent="0.2">
      <c r="A200" s="202"/>
      <c r="B200" s="309" t="s">
        <v>17938</v>
      </c>
      <c r="C200" s="326"/>
      <c r="D200" s="203"/>
      <c r="E200" s="182"/>
      <c r="F200" s="326"/>
      <c r="G200" s="203"/>
      <c r="H200" s="182"/>
      <c r="I200" s="182"/>
      <c r="J200" s="408"/>
      <c r="K200" s="327">
        <v>10</v>
      </c>
      <c r="L200" s="183"/>
      <c r="M200" s="185"/>
      <c r="N200" s="183"/>
      <c r="O200" s="185"/>
      <c r="P200" s="254">
        <f t="shared" si="17"/>
        <v>10</v>
      </c>
      <c r="Q200" s="328"/>
      <c r="R200" s="204"/>
      <c r="S200" s="204"/>
      <c r="U200" s="87" t="str">
        <f t="shared" si="18"/>
        <v/>
      </c>
      <c r="V200" s="87">
        <f t="shared" si="19"/>
        <v>10</v>
      </c>
    </row>
    <row r="201" spans="1:22" s="188" customFormat="1" ht="15" customHeight="1" x14ac:dyDescent="0.2">
      <c r="A201" s="202"/>
      <c r="B201" s="309" t="s">
        <v>17938</v>
      </c>
      <c r="C201" s="326"/>
      <c r="D201" s="203"/>
      <c r="E201" s="182"/>
      <c r="F201" s="326"/>
      <c r="G201" s="203"/>
      <c r="H201" s="182"/>
      <c r="I201" s="182"/>
      <c r="J201" s="408"/>
      <c r="K201" s="327">
        <v>10</v>
      </c>
      <c r="L201" s="183"/>
      <c r="M201" s="185"/>
      <c r="N201" s="183"/>
      <c r="O201" s="185"/>
      <c r="P201" s="254">
        <f t="shared" si="17"/>
        <v>10</v>
      </c>
      <c r="Q201" s="328"/>
      <c r="R201" s="204"/>
      <c r="S201" s="204"/>
      <c r="U201" s="87" t="str">
        <f t="shared" si="18"/>
        <v/>
      </c>
      <c r="V201" s="87">
        <f t="shared" si="19"/>
        <v>10</v>
      </c>
    </row>
    <row r="202" spans="1:22" s="188" customFormat="1" ht="15" customHeight="1" x14ac:dyDescent="0.2">
      <c r="A202" s="202"/>
      <c r="B202" s="309" t="s">
        <v>17938</v>
      </c>
      <c r="C202" s="326"/>
      <c r="D202" s="203"/>
      <c r="E202" s="182"/>
      <c r="F202" s="326"/>
      <c r="G202" s="203"/>
      <c r="H202" s="182"/>
      <c r="I202" s="182"/>
      <c r="J202" s="408"/>
      <c r="K202" s="327">
        <v>11.75</v>
      </c>
      <c r="L202" s="183"/>
      <c r="M202" s="185"/>
      <c r="N202" s="183"/>
      <c r="O202" s="185"/>
      <c r="P202" s="254">
        <f t="shared" si="17"/>
        <v>11.75</v>
      </c>
      <c r="Q202" s="328"/>
      <c r="R202" s="204"/>
      <c r="S202" s="204"/>
      <c r="U202" s="87" t="str">
        <f t="shared" si="18"/>
        <v/>
      </c>
      <c r="V202" s="87">
        <f t="shared" si="19"/>
        <v>11.75</v>
      </c>
    </row>
    <row r="203" spans="1:22" s="188" customFormat="1" ht="15" customHeight="1" x14ac:dyDescent="0.2">
      <c r="A203" s="202"/>
      <c r="B203" s="309" t="s">
        <v>17938</v>
      </c>
      <c r="C203" s="326"/>
      <c r="D203" s="203"/>
      <c r="E203" s="182"/>
      <c r="F203" s="326"/>
      <c r="G203" s="203"/>
      <c r="H203" s="182"/>
      <c r="I203" s="182"/>
      <c r="J203" s="408"/>
      <c r="K203" s="327">
        <v>13.43</v>
      </c>
      <c r="L203" s="183"/>
      <c r="M203" s="185"/>
      <c r="N203" s="183"/>
      <c r="O203" s="185"/>
      <c r="P203" s="254">
        <f t="shared" si="17"/>
        <v>13.43</v>
      </c>
      <c r="Q203" s="328"/>
      <c r="R203" s="204"/>
      <c r="S203" s="204"/>
      <c r="U203" s="87" t="str">
        <f t="shared" si="18"/>
        <v/>
      </c>
      <c r="V203" s="87">
        <f t="shared" si="19"/>
        <v>13.43</v>
      </c>
    </row>
    <row r="204" spans="1:22" s="188" customFormat="1" ht="15" customHeight="1" x14ac:dyDescent="0.2">
      <c r="A204" s="202"/>
      <c r="B204" s="309" t="s">
        <v>17938</v>
      </c>
      <c r="C204" s="326"/>
      <c r="D204" s="203"/>
      <c r="E204" s="182"/>
      <c r="F204" s="326"/>
      <c r="G204" s="203"/>
      <c r="H204" s="182"/>
      <c r="I204" s="182"/>
      <c r="J204" s="408"/>
      <c r="K204" s="327">
        <v>7.21</v>
      </c>
      <c r="L204" s="183"/>
      <c r="M204" s="185"/>
      <c r="N204" s="183"/>
      <c r="O204" s="185"/>
      <c r="P204" s="254">
        <f t="shared" si="17"/>
        <v>7.21</v>
      </c>
      <c r="Q204" s="328"/>
      <c r="R204" s="204"/>
      <c r="S204" s="204"/>
      <c r="U204" s="87" t="str">
        <f t="shared" si="18"/>
        <v/>
      </c>
      <c r="V204" s="87">
        <f t="shared" si="19"/>
        <v>7.21</v>
      </c>
    </row>
    <row r="205" spans="1:22" s="188" customFormat="1" ht="15" customHeight="1" x14ac:dyDescent="0.2">
      <c r="A205" s="202"/>
      <c r="B205" s="309" t="s">
        <v>17938</v>
      </c>
      <c r="C205" s="326"/>
      <c r="D205" s="203"/>
      <c r="E205" s="182"/>
      <c r="F205" s="326"/>
      <c r="G205" s="203"/>
      <c r="H205" s="182"/>
      <c r="I205" s="182"/>
      <c r="J205" s="408"/>
      <c r="K205" s="327">
        <v>10.97</v>
      </c>
      <c r="L205" s="183"/>
      <c r="M205" s="185"/>
      <c r="N205" s="183"/>
      <c r="O205" s="185"/>
      <c r="P205" s="254">
        <f t="shared" si="17"/>
        <v>10.97</v>
      </c>
      <c r="Q205" s="328"/>
      <c r="R205" s="204"/>
      <c r="S205" s="204"/>
      <c r="U205" s="87" t="str">
        <f t="shared" si="18"/>
        <v/>
      </c>
      <c r="V205" s="87">
        <f t="shared" si="19"/>
        <v>10.97</v>
      </c>
    </row>
    <row r="206" spans="1:22" s="188" customFormat="1" ht="15" customHeight="1" x14ac:dyDescent="0.2">
      <c r="A206" s="202"/>
      <c r="B206" s="309" t="s">
        <v>17938</v>
      </c>
      <c r="C206" s="326"/>
      <c r="D206" s="203"/>
      <c r="E206" s="182"/>
      <c r="F206" s="326"/>
      <c r="G206" s="203"/>
      <c r="H206" s="182"/>
      <c r="I206" s="182"/>
      <c r="J206" s="408"/>
      <c r="K206" s="327">
        <v>1.34</v>
      </c>
      <c r="L206" s="183"/>
      <c r="M206" s="185"/>
      <c r="N206" s="183"/>
      <c r="O206" s="185"/>
      <c r="P206" s="254">
        <f t="shared" si="17"/>
        <v>1.34</v>
      </c>
      <c r="Q206" s="328"/>
      <c r="R206" s="204"/>
      <c r="S206" s="204"/>
      <c r="U206" s="87" t="str">
        <f t="shared" si="18"/>
        <v/>
      </c>
      <c r="V206" s="87">
        <f t="shared" si="19"/>
        <v>1.34</v>
      </c>
    </row>
    <row r="207" spans="1:22" s="188" customFormat="1" ht="15" customHeight="1" x14ac:dyDescent="0.2">
      <c r="A207" s="202"/>
      <c r="B207" s="309" t="s">
        <v>17938</v>
      </c>
      <c r="C207" s="326"/>
      <c r="D207" s="203"/>
      <c r="E207" s="182"/>
      <c r="F207" s="326"/>
      <c r="G207" s="203"/>
      <c r="H207" s="182"/>
      <c r="I207" s="182"/>
      <c r="J207" s="408"/>
      <c r="K207" s="327">
        <v>4.6500000000000004</v>
      </c>
      <c r="L207" s="183"/>
      <c r="M207" s="185"/>
      <c r="N207" s="183"/>
      <c r="O207" s="185"/>
      <c r="P207" s="254">
        <f t="shared" si="17"/>
        <v>4.6500000000000004</v>
      </c>
      <c r="Q207" s="328"/>
      <c r="R207" s="204"/>
      <c r="S207" s="204"/>
      <c r="U207" s="87" t="str">
        <f t="shared" si="18"/>
        <v/>
      </c>
      <c r="V207" s="87">
        <f t="shared" si="19"/>
        <v>4.6500000000000004</v>
      </c>
    </row>
    <row r="208" spans="1:22" s="188" customFormat="1" ht="15" customHeight="1" x14ac:dyDescent="0.2">
      <c r="A208" s="202"/>
      <c r="B208" s="309" t="s">
        <v>17938</v>
      </c>
      <c r="C208" s="326"/>
      <c r="D208" s="203"/>
      <c r="E208" s="182"/>
      <c r="F208" s="326"/>
      <c r="G208" s="203"/>
      <c r="H208" s="182"/>
      <c r="I208" s="182"/>
      <c r="J208" s="408"/>
      <c r="K208" s="327">
        <v>4.5599999999999996</v>
      </c>
      <c r="L208" s="183"/>
      <c r="M208" s="185"/>
      <c r="N208" s="183"/>
      <c r="O208" s="185"/>
      <c r="P208" s="254">
        <f t="shared" si="17"/>
        <v>4.5599999999999996</v>
      </c>
      <c r="Q208" s="328"/>
      <c r="R208" s="204"/>
      <c r="S208" s="204"/>
      <c r="U208" s="87" t="str">
        <f t="shared" si="18"/>
        <v/>
      </c>
      <c r="V208" s="87">
        <f t="shared" si="19"/>
        <v>4.5599999999999996</v>
      </c>
    </row>
    <row r="209" spans="1:22" s="188" customFormat="1" ht="15" customHeight="1" x14ac:dyDescent="0.2">
      <c r="A209" s="202"/>
      <c r="B209" s="309" t="s">
        <v>17938</v>
      </c>
      <c r="C209" s="326"/>
      <c r="D209" s="203"/>
      <c r="E209" s="182"/>
      <c r="F209" s="326"/>
      <c r="G209" s="203"/>
      <c r="H209" s="182"/>
      <c r="I209" s="182"/>
      <c r="J209" s="408"/>
      <c r="K209" s="327">
        <v>5</v>
      </c>
      <c r="L209" s="183"/>
      <c r="M209" s="185"/>
      <c r="N209" s="183"/>
      <c r="O209" s="185"/>
      <c r="P209" s="254">
        <f t="shared" si="17"/>
        <v>5</v>
      </c>
      <c r="Q209" s="328"/>
      <c r="R209" s="204"/>
      <c r="S209" s="204"/>
      <c r="U209" s="87" t="str">
        <f t="shared" si="18"/>
        <v/>
      </c>
      <c r="V209" s="87">
        <f t="shared" si="19"/>
        <v>5</v>
      </c>
    </row>
    <row r="210" spans="1:22" s="188" customFormat="1" ht="15" customHeight="1" x14ac:dyDescent="0.2">
      <c r="A210" s="202"/>
      <c r="B210" s="309" t="s">
        <v>17938</v>
      </c>
      <c r="C210" s="326"/>
      <c r="D210" s="203"/>
      <c r="E210" s="182"/>
      <c r="F210" s="326"/>
      <c r="G210" s="203"/>
      <c r="H210" s="182"/>
      <c r="I210" s="182"/>
      <c r="J210" s="408"/>
      <c r="K210" s="327">
        <v>1</v>
      </c>
      <c r="L210" s="183"/>
      <c r="M210" s="185"/>
      <c r="N210" s="183"/>
      <c r="O210" s="185"/>
      <c r="P210" s="254">
        <f t="shared" si="17"/>
        <v>1</v>
      </c>
      <c r="Q210" s="328"/>
      <c r="R210" s="204"/>
      <c r="S210" s="204"/>
      <c r="U210" s="87" t="str">
        <f t="shared" si="18"/>
        <v/>
      </c>
      <c r="V210" s="87">
        <f t="shared" si="19"/>
        <v>1</v>
      </c>
    </row>
    <row r="211" spans="1:22" s="188" customFormat="1" ht="15" customHeight="1" x14ac:dyDescent="0.2">
      <c r="A211" s="202"/>
      <c r="B211" s="309" t="s">
        <v>17938</v>
      </c>
      <c r="C211" s="326"/>
      <c r="D211" s="203"/>
      <c r="E211" s="182"/>
      <c r="F211" s="326"/>
      <c r="G211" s="203"/>
      <c r="H211" s="182"/>
      <c r="I211" s="182"/>
      <c r="J211" s="408"/>
      <c r="K211" s="327">
        <v>4.49</v>
      </c>
      <c r="L211" s="183"/>
      <c r="M211" s="185"/>
      <c r="N211" s="183"/>
      <c r="O211" s="185"/>
      <c r="P211" s="254">
        <f t="shared" si="17"/>
        <v>4.49</v>
      </c>
      <c r="Q211" s="328"/>
      <c r="R211" s="204"/>
      <c r="S211" s="204"/>
      <c r="U211" s="87" t="str">
        <f t="shared" si="18"/>
        <v/>
      </c>
      <c r="V211" s="87">
        <f t="shared" si="19"/>
        <v>4.49</v>
      </c>
    </row>
    <row r="212" spans="1:22" s="188" customFormat="1" ht="15" customHeight="1" x14ac:dyDescent="0.2">
      <c r="A212" s="202"/>
      <c r="B212" s="309" t="s">
        <v>17938</v>
      </c>
      <c r="C212" s="326"/>
      <c r="D212" s="203"/>
      <c r="E212" s="182"/>
      <c r="F212" s="326"/>
      <c r="G212" s="203"/>
      <c r="H212" s="182"/>
      <c r="I212" s="182"/>
      <c r="J212" s="408"/>
      <c r="K212" s="327">
        <v>6.01</v>
      </c>
      <c r="L212" s="183"/>
      <c r="M212" s="185"/>
      <c r="N212" s="183"/>
      <c r="O212" s="185"/>
      <c r="P212" s="254">
        <f t="shared" si="17"/>
        <v>6.01</v>
      </c>
      <c r="Q212" s="328"/>
      <c r="R212" s="204"/>
      <c r="S212" s="204"/>
      <c r="U212" s="87" t="str">
        <f t="shared" si="18"/>
        <v/>
      </c>
      <c r="V212" s="87">
        <f t="shared" si="19"/>
        <v>6.01</v>
      </c>
    </row>
    <row r="213" spans="1:22" s="188" customFormat="1" ht="15" customHeight="1" x14ac:dyDescent="0.2">
      <c r="A213" s="202"/>
      <c r="B213" s="309" t="s">
        <v>17938</v>
      </c>
      <c r="C213" s="326"/>
      <c r="D213" s="203"/>
      <c r="E213" s="182"/>
      <c r="F213" s="326"/>
      <c r="G213" s="203"/>
      <c r="H213" s="182"/>
      <c r="I213" s="182"/>
      <c r="J213" s="408"/>
      <c r="K213" s="327">
        <v>7.2</v>
      </c>
      <c r="L213" s="183"/>
      <c r="M213" s="185"/>
      <c r="N213" s="183"/>
      <c r="O213" s="185"/>
      <c r="P213" s="254">
        <f t="shared" si="17"/>
        <v>7.2</v>
      </c>
      <c r="Q213" s="328"/>
      <c r="R213" s="204"/>
      <c r="S213" s="204"/>
      <c r="U213" s="87" t="str">
        <f t="shared" si="18"/>
        <v/>
      </c>
      <c r="V213" s="87">
        <f t="shared" si="19"/>
        <v>7.2</v>
      </c>
    </row>
    <row r="214" spans="1:22" s="188" customFormat="1" ht="15" customHeight="1" x14ac:dyDescent="0.2">
      <c r="A214" s="202"/>
      <c r="B214" s="309" t="s">
        <v>17938</v>
      </c>
      <c r="C214" s="326"/>
      <c r="D214" s="203"/>
      <c r="E214" s="182"/>
      <c r="F214" s="326"/>
      <c r="G214" s="203"/>
      <c r="H214" s="182"/>
      <c r="I214" s="182"/>
      <c r="J214" s="408"/>
      <c r="K214" s="327">
        <v>2.96</v>
      </c>
      <c r="L214" s="183"/>
      <c r="M214" s="185"/>
      <c r="N214" s="183"/>
      <c r="O214" s="185"/>
      <c r="P214" s="254">
        <f t="shared" si="17"/>
        <v>2.96</v>
      </c>
      <c r="Q214" s="328"/>
      <c r="R214" s="204"/>
      <c r="S214" s="204"/>
      <c r="U214" s="87" t="str">
        <f t="shared" si="18"/>
        <v/>
      </c>
      <c r="V214" s="87">
        <f t="shared" si="19"/>
        <v>2.96</v>
      </c>
    </row>
    <row r="215" spans="1:22" s="188" customFormat="1" ht="15" customHeight="1" x14ac:dyDescent="0.2">
      <c r="A215" s="202"/>
      <c r="B215" s="309" t="s">
        <v>17938</v>
      </c>
      <c r="C215" s="326"/>
      <c r="D215" s="203"/>
      <c r="E215" s="182"/>
      <c r="F215" s="326"/>
      <c r="G215" s="203"/>
      <c r="H215" s="182"/>
      <c r="I215" s="182"/>
      <c r="J215" s="408"/>
      <c r="K215" s="327">
        <v>8.7899999999999991</v>
      </c>
      <c r="L215" s="183"/>
      <c r="M215" s="185"/>
      <c r="N215" s="183"/>
      <c r="O215" s="185"/>
      <c r="P215" s="254">
        <f t="shared" si="17"/>
        <v>8.7899999999999991</v>
      </c>
      <c r="Q215" s="328"/>
      <c r="R215" s="204"/>
      <c r="S215" s="204"/>
      <c r="U215" s="87" t="str">
        <f t="shared" si="18"/>
        <v/>
      </c>
      <c r="V215" s="87">
        <f t="shared" si="19"/>
        <v>8.7899999999999991</v>
      </c>
    </row>
    <row r="216" spans="1:22" s="188" customFormat="1" ht="15" customHeight="1" x14ac:dyDescent="0.2">
      <c r="A216" s="202"/>
      <c r="B216" s="309" t="s">
        <v>17938</v>
      </c>
      <c r="C216" s="326"/>
      <c r="D216" s="203"/>
      <c r="E216" s="182"/>
      <c r="F216" s="326"/>
      <c r="G216" s="203"/>
      <c r="H216" s="182"/>
      <c r="I216" s="182"/>
      <c r="J216" s="408"/>
      <c r="K216" s="327">
        <v>1.92</v>
      </c>
      <c r="L216" s="183"/>
      <c r="M216" s="185"/>
      <c r="N216" s="183"/>
      <c r="O216" s="185"/>
      <c r="P216" s="254">
        <f t="shared" si="17"/>
        <v>1.92</v>
      </c>
      <c r="Q216" s="328"/>
      <c r="R216" s="204"/>
      <c r="S216" s="204"/>
      <c r="U216" s="87" t="str">
        <f t="shared" si="18"/>
        <v/>
      </c>
      <c r="V216" s="87">
        <f t="shared" si="19"/>
        <v>1.92</v>
      </c>
    </row>
    <row r="217" spans="1:22" s="188" customFormat="1" ht="15" customHeight="1" x14ac:dyDescent="0.2">
      <c r="A217" s="202"/>
      <c r="B217" s="309" t="s">
        <v>17938</v>
      </c>
      <c r="C217" s="326"/>
      <c r="D217" s="203"/>
      <c r="E217" s="182"/>
      <c r="F217" s="326"/>
      <c r="G217" s="203"/>
      <c r="H217" s="182"/>
      <c r="I217" s="182"/>
      <c r="J217" s="408"/>
      <c r="K217" s="327">
        <v>14.79</v>
      </c>
      <c r="L217" s="183"/>
      <c r="M217" s="185"/>
      <c r="N217" s="183"/>
      <c r="O217" s="185"/>
      <c r="P217" s="254">
        <f t="shared" si="17"/>
        <v>14.79</v>
      </c>
      <c r="Q217" s="328"/>
      <c r="R217" s="204"/>
      <c r="S217" s="204"/>
      <c r="U217" s="87" t="str">
        <f t="shared" si="18"/>
        <v/>
      </c>
      <c r="V217" s="87">
        <f t="shared" si="19"/>
        <v>14.79</v>
      </c>
    </row>
    <row r="218" spans="1:22" s="188" customFormat="1" ht="15" customHeight="1" x14ac:dyDescent="0.2">
      <c r="A218" s="202"/>
      <c r="B218" s="309" t="s">
        <v>17938</v>
      </c>
      <c r="C218" s="326"/>
      <c r="D218" s="203"/>
      <c r="E218" s="182"/>
      <c r="F218" s="326"/>
      <c r="G218" s="203"/>
      <c r="H218" s="182"/>
      <c r="I218" s="182"/>
      <c r="J218" s="408"/>
      <c r="K218" s="327">
        <v>2.2400000000000002</v>
      </c>
      <c r="L218" s="183"/>
      <c r="M218" s="185"/>
      <c r="N218" s="183"/>
      <c r="O218" s="185"/>
      <c r="P218" s="254">
        <f t="shared" si="17"/>
        <v>2.2400000000000002</v>
      </c>
      <c r="Q218" s="328"/>
      <c r="R218" s="204"/>
      <c r="S218" s="204"/>
      <c r="U218" s="87" t="str">
        <f t="shared" si="18"/>
        <v/>
      </c>
      <c r="V218" s="87">
        <f t="shared" si="19"/>
        <v>2.2400000000000002</v>
      </c>
    </row>
    <row r="219" spans="1:22" s="188" customFormat="1" ht="15" customHeight="1" x14ac:dyDescent="0.2">
      <c r="A219" s="202"/>
      <c r="B219" s="309" t="s">
        <v>17938</v>
      </c>
      <c r="C219" s="326"/>
      <c r="D219" s="203"/>
      <c r="E219" s="182"/>
      <c r="F219" s="326"/>
      <c r="G219" s="203"/>
      <c r="H219" s="182"/>
      <c r="I219" s="182"/>
      <c r="J219" s="408"/>
      <c r="K219" s="327">
        <v>26.99</v>
      </c>
      <c r="L219" s="183"/>
      <c r="M219" s="185"/>
      <c r="N219" s="183"/>
      <c r="O219" s="185"/>
      <c r="P219" s="254">
        <f t="shared" si="17"/>
        <v>26.99</v>
      </c>
      <c r="Q219" s="328"/>
      <c r="R219" s="204"/>
      <c r="S219" s="204"/>
      <c r="U219" s="87" t="str">
        <f t="shared" si="18"/>
        <v/>
      </c>
      <c r="V219" s="87">
        <f t="shared" si="19"/>
        <v>26.99</v>
      </c>
    </row>
    <row r="220" spans="1:22" s="188" customFormat="1" ht="15" customHeight="1" x14ac:dyDescent="0.2">
      <c r="A220" s="202"/>
      <c r="B220" s="309" t="s">
        <v>17938</v>
      </c>
      <c r="C220" s="326"/>
      <c r="D220" s="203"/>
      <c r="E220" s="182"/>
      <c r="F220" s="326"/>
      <c r="G220" s="203"/>
      <c r="H220" s="182"/>
      <c r="I220" s="182"/>
      <c r="J220" s="408"/>
      <c r="K220" s="327">
        <v>6.84</v>
      </c>
      <c r="L220" s="183"/>
      <c r="M220" s="185"/>
      <c r="N220" s="183"/>
      <c r="O220" s="185"/>
      <c r="P220" s="254">
        <f t="shared" si="17"/>
        <v>6.84</v>
      </c>
      <c r="Q220" s="328"/>
      <c r="R220" s="204"/>
      <c r="S220" s="204"/>
      <c r="U220" s="87" t="str">
        <f t="shared" si="18"/>
        <v/>
      </c>
      <c r="V220" s="87">
        <f t="shared" si="19"/>
        <v>6.84</v>
      </c>
    </row>
    <row r="221" spans="1:22" s="188" customFormat="1" ht="15" customHeight="1" x14ac:dyDescent="0.2">
      <c r="A221" s="202"/>
      <c r="B221" s="309" t="s">
        <v>17938</v>
      </c>
      <c r="C221" s="326"/>
      <c r="D221" s="203"/>
      <c r="E221" s="182"/>
      <c r="F221" s="326"/>
      <c r="G221" s="203"/>
      <c r="H221" s="182"/>
      <c r="I221" s="182"/>
      <c r="J221" s="408"/>
      <c r="K221" s="327">
        <v>26.79</v>
      </c>
      <c r="L221" s="183"/>
      <c r="M221" s="185"/>
      <c r="N221" s="183"/>
      <c r="O221" s="185"/>
      <c r="P221" s="254">
        <f t="shared" si="17"/>
        <v>26.79</v>
      </c>
      <c r="Q221" s="328"/>
      <c r="R221" s="204"/>
      <c r="S221" s="204"/>
      <c r="U221" s="87" t="str">
        <f t="shared" si="18"/>
        <v/>
      </c>
      <c r="V221" s="87">
        <f t="shared" si="19"/>
        <v>26.79</v>
      </c>
    </row>
    <row r="222" spans="1:22" s="188" customFormat="1" ht="15" customHeight="1" x14ac:dyDescent="0.2">
      <c r="A222" s="178"/>
      <c r="B222" s="189" t="s">
        <v>17</v>
      </c>
      <c r="C222" s="190"/>
      <c r="D222" s="191"/>
      <c r="E222" s="192"/>
      <c r="F222" s="190"/>
      <c r="G222" s="191"/>
      <c r="H222" s="192"/>
      <c r="I222" s="192"/>
      <c r="J222" s="193"/>
      <c r="K222" s="194"/>
      <c r="L222" s="194"/>
      <c r="M222" s="194"/>
      <c r="N222" s="194"/>
      <c r="O222" s="194"/>
      <c r="P222" s="195">
        <f>ROUND(SUM(P167:P221),2)</f>
        <v>733.82</v>
      </c>
      <c r="Q222" s="196" t="str">
        <f>IFERROR(VLOOKUP(A166,'Planilha Orçamentária'!$A$8:$H$553,5,FALSE),0)</f>
        <v>M</v>
      </c>
      <c r="R222" s="187"/>
      <c r="S222" s="187"/>
      <c r="U222" s="87">
        <f t="shared" si="18"/>
        <v>733.82</v>
      </c>
      <c r="V222" s="87">
        <f t="shared" si="19"/>
        <v>733.82</v>
      </c>
    </row>
    <row r="223" spans="1:22" s="188" customFormat="1" ht="15" customHeight="1" x14ac:dyDescent="0.2">
      <c r="A223" s="178"/>
      <c r="B223" s="197"/>
      <c r="C223" s="198"/>
      <c r="D223" s="180"/>
      <c r="E223" s="181"/>
      <c r="F223" s="198"/>
      <c r="G223" s="180"/>
      <c r="H223" s="181"/>
      <c r="I223" s="181"/>
      <c r="J223" s="199"/>
      <c r="K223" s="363"/>
      <c r="L223" s="363"/>
      <c r="M223" s="363"/>
      <c r="N223" s="363"/>
      <c r="O223" s="363"/>
      <c r="P223" s="55"/>
      <c r="Q223" s="200"/>
      <c r="R223" s="187"/>
      <c r="S223" s="187"/>
      <c r="U223" s="87" t="str">
        <f t="shared" si="18"/>
        <v/>
      </c>
      <c r="V223" s="87" t="str">
        <f t="shared" si="19"/>
        <v/>
      </c>
    </row>
    <row r="224" spans="1:22" s="188" customFormat="1" ht="15" customHeight="1" x14ac:dyDescent="0.2">
      <c r="A224" s="178" t="str">
        <f>'Planilha Orçamentária'!A35</f>
        <v>02.02.04</v>
      </c>
      <c r="B224" s="252" t="str">
        <f>VLOOKUP(A224,'Planilha Orçamentária'!$A$8:$D$548,4,FALSE)</f>
        <v>EXECUÇÃO DE PASSEIO (CALÇADA) OU PISO DE CONCRETO COM CONCRETO MOLDADO IN LOCO, USINADO, ACABAMENTO CONVENCIONAL, ESPESSURA 8 CM, ARMADO. AF_07/2016</v>
      </c>
      <c r="C224" s="179"/>
      <c r="D224" s="180"/>
      <c r="E224" s="181"/>
      <c r="F224" s="181"/>
      <c r="G224" s="180"/>
      <c r="H224" s="181"/>
      <c r="I224" s="182"/>
      <c r="J224" s="183"/>
      <c r="K224" s="184"/>
      <c r="L224" s="183"/>
      <c r="M224" s="185"/>
      <c r="N224" s="183"/>
      <c r="O224" s="185"/>
      <c r="P224" s="55"/>
      <c r="Q224" s="186">
        <f>P229</f>
        <v>672.44</v>
      </c>
      <c r="R224" s="187"/>
      <c r="S224" s="187"/>
      <c r="U224" s="87">
        <f t="shared" si="18"/>
        <v>0</v>
      </c>
      <c r="V224" s="87" t="str">
        <f t="shared" si="19"/>
        <v/>
      </c>
    </row>
    <row r="225" spans="1:22" s="188" customFormat="1" ht="15" customHeight="1" x14ac:dyDescent="0.2">
      <c r="A225" s="202"/>
      <c r="B225" s="319" t="s">
        <v>17968</v>
      </c>
      <c r="C225" s="320"/>
      <c r="D225" s="321"/>
      <c r="E225" s="322"/>
      <c r="F225" s="320"/>
      <c r="G225" s="321"/>
      <c r="H225" s="322"/>
      <c r="I225" s="182"/>
      <c r="J225" s="323"/>
      <c r="K225" s="327"/>
      <c r="L225" s="183"/>
      <c r="M225" s="183"/>
      <c r="N225" s="337">
        <v>185.42</v>
      </c>
      <c r="O225" s="183"/>
      <c r="P225" s="254">
        <f>N225</f>
        <v>185.42</v>
      </c>
      <c r="Q225" s="338"/>
      <c r="R225" s="187"/>
      <c r="S225" s="204"/>
      <c r="U225" s="87" t="str">
        <f t="shared" si="18"/>
        <v/>
      </c>
      <c r="V225" s="87">
        <f t="shared" si="19"/>
        <v>185.42</v>
      </c>
    </row>
    <row r="226" spans="1:22" s="188" customFormat="1" ht="15" customHeight="1" x14ac:dyDescent="0.2">
      <c r="A226" s="202"/>
      <c r="B226" s="319" t="s">
        <v>17968</v>
      </c>
      <c r="C226" s="320"/>
      <c r="D226" s="321"/>
      <c r="E226" s="322"/>
      <c r="F226" s="320"/>
      <c r="G226" s="321"/>
      <c r="H226" s="322"/>
      <c r="I226" s="182"/>
      <c r="J226" s="323"/>
      <c r="K226" s="327"/>
      <c r="L226" s="183"/>
      <c r="M226" s="183"/>
      <c r="N226" s="337">
        <v>291.75</v>
      </c>
      <c r="O226" s="183"/>
      <c r="P226" s="254">
        <f>N226</f>
        <v>291.75</v>
      </c>
      <c r="Q226" s="338"/>
      <c r="R226" s="187"/>
      <c r="S226" s="204"/>
      <c r="U226" s="87" t="str">
        <f t="shared" si="18"/>
        <v/>
      </c>
      <c r="V226" s="87">
        <f t="shared" si="19"/>
        <v>291.75</v>
      </c>
    </row>
    <row r="227" spans="1:22" s="188" customFormat="1" ht="15" customHeight="1" x14ac:dyDescent="0.2">
      <c r="A227" s="202"/>
      <c r="B227" s="319" t="s">
        <v>17968</v>
      </c>
      <c r="C227" s="320"/>
      <c r="D227" s="321"/>
      <c r="E227" s="322"/>
      <c r="F227" s="320"/>
      <c r="G227" s="321"/>
      <c r="H227" s="322"/>
      <c r="I227" s="182"/>
      <c r="J227" s="323"/>
      <c r="K227" s="327"/>
      <c r="L227" s="183"/>
      <c r="M227" s="183"/>
      <c r="N227" s="337">
        <v>150.75</v>
      </c>
      <c r="O227" s="183"/>
      <c r="P227" s="254">
        <f>N227</f>
        <v>150.75</v>
      </c>
      <c r="Q227" s="338"/>
      <c r="R227" s="187"/>
      <c r="S227" s="204"/>
      <c r="U227" s="87" t="str">
        <f t="shared" si="18"/>
        <v/>
      </c>
      <c r="V227" s="87">
        <f t="shared" si="19"/>
        <v>150.75</v>
      </c>
    </row>
    <row r="228" spans="1:22" s="188" customFormat="1" ht="15" customHeight="1" x14ac:dyDescent="0.2">
      <c r="A228" s="202"/>
      <c r="B228" s="319" t="s">
        <v>17969</v>
      </c>
      <c r="C228" s="320"/>
      <c r="D228" s="321"/>
      <c r="E228" s="322"/>
      <c r="F228" s="320"/>
      <c r="G228" s="321"/>
      <c r="H228" s="322"/>
      <c r="I228" s="182"/>
      <c r="J228" s="323"/>
      <c r="K228" s="327"/>
      <c r="L228" s="183"/>
      <c r="M228" s="183"/>
      <c r="N228" s="337">
        <v>44.520400000000002</v>
      </c>
      <c r="O228" s="183"/>
      <c r="P228" s="254">
        <f>N228</f>
        <v>44.520400000000002</v>
      </c>
      <c r="Q228" s="338"/>
      <c r="R228" s="187"/>
      <c r="S228" s="204"/>
      <c r="U228" s="87" t="str">
        <f t="shared" si="18"/>
        <v/>
      </c>
      <c r="V228" s="87">
        <f t="shared" si="19"/>
        <v>44.520400000000002</v>
      </c>
    </row>
    <row r="229" spans="1:22" s="188" customFormat="1" ht="15" customHeight="1" x14ac:dyDescent="0.2">
      <c r="A229" s="178"/>
      <c r="B229" s="189" t="s">
        <v>17</v>
      </c>
      <c r="C229" s="190"/>
      <c r="D229" s="191"/>
      <c r="E229" s="192"/>
      <c r="F229" s="190"/>
      <c r="G229" s="191"/>
      <c r="H229" s="192"/>
      <c r="I229" s="192"/>
      <c r="J229" s="193"/>
      <c r="K229" s="194"/>
      <c r="L229" s="194"/>
      <c r="M229" s="194"/>
      <c r="N229" s="194"/>
      <c r="O229" s="194"/>
      <c r="P229" s="195">
        <f>ROUND(SUM(P224:P228),2)</f>
        <v>672.44</v>
      </c>
      <c r="Q229" s="196" t="str">
        <f>IFERROR(VLOOKUP(A224,'Planilha Orçamentária'!$A$8:$H$553,5,FALSE),0)</f>
        <v>M2</v>
      </c>
      <c r="R229" s="187"/>
      <c r="S229" s="187"/>
      <c r="U229" s="87">
        <f t="shared" si="18"/>
        <v>672.44</v>
      </c>
      <c r="V229" s="87">
        <f t="shared" si="19"/>
        <v>672.44</v>
      </c>
    </row>
    <row r="230" spans="1:22" s="188" customFormat="1" ht="15" customHeight="1" x14ac:dyDescent="0.2">
      <c r="A230" s="178"/>
      <c r="B230" s="197"/>
      <c r="C230" s="198"/>
      <c r="D230" s="180"/>
      <c r="E230" s="181"/>
      <c r="F230" s="198"/>
      <c r="G230" s="180"/>
      <c r="H230" s="181"/>
      <c r="I230" s="181"/>
      <c r="J230" s="199"/>
      <c r="K230" s="363"/>
      <c r="L230" s="363"/>
      <c r="M230" s="363"/>
      <c r="N230" s="363"/>
      <c r="O230" s="363"/>
      <c r="P230" s="55"/>
      <c r="Q230" s="200"/>
      <c r="R230" s="187"/>
      <c r="S230" s="187"/>
      <c r="T230" s="187"/>
      <c r="U230" s="87" t="str">
        <f t="shared" si="18"/>
        <v/>
      </c>
      <c r="V230" s="87" t="str">
        <f t="shared" si="19"/>
        <v/>
      </c>
    </row>
    <row r="231" spans="1:22" s="188" customFormat="1" ht="15" customHeight="1" x14ac:dyDescent="0.2">
      <c r="A231" s="178" t="str">
        <f>'Planilha Orçamentária'!A36</f>
        <v>02.02.05</v>
      </c>
      <c r="B231" s="252" t="str">
        <f>VLOOKUP(A231,'Planilha Orçamentária'!$A$8:$D$548,4,FALSE)</f>
        <v>Fornecimento e assentamento de ladrilho hidráulico pastilhado, vermelho, dim. 20x20 cm, esp. 1.5cm, assentado com pasta de cimento colante, exclusive regularização e lastro</v>
      </c>
      <c r="C231" s="179"/>
      <c r="D231" s="180"/>
      <c r="E231" s="181"/>
      <c r="F231" s="181"/>
      <c r="G231" s="180"/>
      <c r="H231" s="181"/>
      <c r="I231" s="182"/>
      <c r="J231" s="183"/>
      <c r="K231" s="184"/>
      <c r="L231" s="183"/>
      <c r="M231" s="185"/>
      <c r="N231" s="183"/>
      <c r="O231" s="185"/>
      <c r="P231" s="55"/>
      <c r="Q231" s="186">
        <f>P250</f>
        <v>140.82</v>
      </c>
      <c r="R231" s="187"/>
      <c r="S231" s="187"/>
      <c r="U231" s="87">
        <f t="shared" si="18"/>
        <v>0</v>
      </c>
      <c r="V231" s="87" t="str">
        <f t="shared" si="19"/>
        <v/>
      </c>
    </row>
    <row r="232" spans="1:22" s="188" customFormat="1" ht="15" customHeight="1" x14ac:dyDescent="0.2">
      <c r="A232" s="202"/>
      <c r="B232" s="309" t="s">
        <v>17970</v>
      </c>
      <c r="C232" s="310"/>
      <c r="D232" s="97"/>
      <c r="E232" s="182"/>
      <c r="F232" s="344"/>
      <c r="G232" s="203"/>
      <c r="H232" s="182"/>
      <c r="I232" s="182"/>
      <c r="J232" s="183"/>
      <c r="K232" s="205">
        <v>27.31</v>
      </c>
      <c r="L232" s="183">
        <v>0.4</v>
      </c>
      <c r="M232" s="183"/>
      <c r="N232" s="183">
        <f>K232*L232</f>
        <v>10.923999999999999</v>
      </c>
      <c r="O232" s="183"/>
      <c r="P232" s="254">
        <f>N232</f>
        <v>10.923999999999999</v>
      </c>
      <c r="Q232" s="206"/>
      <c r="U232" s="87" t="str">
        <f t="shared" si="18"/>
        <v/>
      </c>
      <c r="V232" s="87">
        <f t="shared" si="19"/>
        <v>10.923999999999999</v>
      </c>
    </row>
    <row r="233" spans="1:22" s="188" customFormat="1" ht="15" customHeight="1" x14ac:dyDescent="0.2">
      <c r="A233" s="202"/>
      <c r="B233" s="309" t="s">
        <v>17970</v>
      </c>
      <c r="C233" s="310"/>
      <c r="D233" s="97"/>
      <c r="E233" s="182"/>
      <c r="F233" s="344"/>
      <c r="G233" s="203"/>
      <c r="H233" s="182"/>
      <c r="I233" s="182"/>
      <c r="J233" s="183"/>
      <c r="K233" s="205">
        <v>18.2</v>
      </c>
      <c r="L233" s="183">
        <v>0.4</v>
      </c>
      <c r="M233" s="183"/>
      <c r="N233" s="183">
        <f t="shared" ref="N233:N249" si="20">K233*L233</f>
        <v>7.28</v>
      </c>
      <c r="O233" s="183"/>
      <c r="P233" s="254">
        <f t="shared" ref="P233:P249" si="21">N233</f>
        <v>7.28</v>
      </c>
      <c r="Q233" s="206"/>
      <c r="U233" s="87" t="str">
        <f t="shared" si="18"/>
        <v/>
      </c>
      <c r="V233" s="87">
        <f t="shared" si="19"/>
        <v>7.28</v>
      </c>
    </row>
    <row r="234" spans="1:22" s="188" customFormat="1" ht="15" customHeight="1" x14ac:dyDescent="0.2">
      <c r="A234" s="202"/>
      <c r="B234" s="309" t="s">
        <v>17970</v>
      </c>
      <c r="C234" s="326"/>
      <c r="D234" s="203"/>
      <c r="E234" s="182"/>
      <c r="F234" s="326"/>
      <c r="G234" s="203"/>
      <c r="H234" s="182"/>
      <c r="I234" s="182"/>
      <c r="J234" s="408"/>
      <c r="K234" s="205">
        <v>16.07</v>
      </c>
      <c r="L234" s="183">
        <v>0.4</v>
      </c>
      <c r="M234" s="185"/>
      <c r="N234" s="183">
        <f t="shared" si="20"/>
        <v>6.4280000000000008</v>
      </c>
      <c r="O234" s="185"/>
      <c r="P234" s="254">
        <f t="shared" si="21"/>
        <v>6.4280000000000008</v>
      </c>
      <c r="Q234" s="328"/>
      <c r="R234" s="204"/>
      <c r="S234" s="204"/>
      <c r="U234" s="87" t="str">
        <f t="shared" si="18"/>
        <v/>
      </c>
      <c r="V234" s="87">
        <f t="shared" si="19"/>
        <v>6.4280000000000008</v>
      </c>
    </row>
    <row r="235" spans="1:22" s="188" customFormat="1" ht="15" customHeight="1" x14ac:dyDescent="0.2">
      <c r="A235" s="202"/>
      <c r="B235" s="309" t="s">
        <v>17970</v>
      </c>
      <c r="C235" s="326"/>
      <c r="D235" s="203"/>
      <c r="E235" s="182"/>
      <c r="F235" s="326"/>
      <c r="G235" s="203"/>
      <c r="H235" s="182"/>
      <c r="I235" s="182"/>
      <c r="J235" s="408"/>
      <c r="K235" s="205">
        <v>39.43</v>
      </c>
      <c r="L235" s="183">
        <v>0.4</v>
      </c>
      <c r="M235" s="185"/>
      <c r="N235" s="183">
        <f t="shared" si="20"/>
        <v>15.772</v>
      </c>
      <c r="O235" s="185"/>
      <c r="P235" s="254">
        <f t="shared" si="21"/>
        <v>15.772</v>
      </c>
      <c r="Q235" s="328"/>
      <c r="R235" s="204"/>
      <c r="S235" s="204"/>
      <c r="U235" s="87" t="str">
        <f t="shared" si="18"/>
        <v/>
      </c>
      <c r="V235" s="87">
        <f t="shared" si="19"/>
        <v>15.772</v>
      </c>
    </row>
    <row r="236" spans="1:22" s="188" customFormat="1" ht="15" customHeight="1" x14ac:dyDescent="0.2">
      <c r="A236" s="202"/>
      <c r="B236" s="309" t="s">
        <v>17970</v>
      </c>
      <c r="C236" s="326"/>
      <c r="D236" s="203"/>
      <c r="E236" s="182"/>
      <c r="F236" s="326"/>
      <c r="G236" s="203"/>
      <c r="H236" s="182"/>
      <c r="I236" s="182"/>
      <c r="J236" s="408"/>
      <c r="K236" s="205">
        <v>7.95</v>
      </c>
      <c r="L236" s="183">
        <v>0.4</v>
      </c>
      <c r="M236" s="185"/>
      <c r="N236" s="183">
        <f t="shared" si="20"/>
        <v>3.18</v>
      </c>
      <c r="O236" s="185"/>
      <c r="P236" s="254">
        <f t="shared" si="21"/>
        <v>3.18</v>
      </c>
      <c r="Q236" s="328"/>
      <c r="R236" s="204"/>
      <c r="S236" s="204"/>
      <c r="U236" s="87" t="str">
        <f t="shared" si="18"/>
        <v/>
      </c>
      <c r="V236" s="87">
        <f t="shared" si="19"/>
        <v>3.18</v>
      </c>
    </row>
    <row r="237" spans="1:22" s="188" customFormat="1" ht="15" customHeight="1" x14ac:dyDescent="0.2">
      <c r="A237" s="202"/>
      <c r="B237" s="309" t="s">
        <v>17970</v>
      </c>
      <c r="C237" s="326"/>
      <c r="D237" s="203"/>
      <c r="E237" s="182"/>
      <c r="F237" s="326"/>
      <c r="G237" s="203"/>
      <c r="H237" s="182"/>
      <c r="I237" s="182"/>
      <c r="J237" s="408"/>
      <c r="K237" s="205">
        <v>0.83</v>
      </c>
      <c r="L237" s="183">
        <v>0.4</v>
      </c>
      <c r="M237" s="185"/>
      <c r="N237" s="183">
        <f t="shared" si="20"/>
        <v>0.33200000000000002</v>
      </c>
      <c r="O237" s="185"/>
      <c r="P237" s="254">
        <f t="shared" si="21"/>
        <v>0.33200000000000002</v>
      </c>
      <c r="Q237" s="328"/>
      <c r="R237" s="204"/>
      <c r="S237" s="204"/>
      <c r="U237" s="87" t="str">
        <f t="shared" si="18"/>
        <v/>
      </c>
      <c r="V237" s="87">
        <f t="shared" si="19"/>
        <v>0.33200000000000002</v>
      </c>
    </row>
    <row r="238" spans="1:22" s="188" customFormat="1" ht="15" customHeight="1" x14ac:dyDescent="0.2">
      <c r="A238" s="202"/>
      <c r="B238" s="309" t="s">
        <v>17970</v>
      </c>
      <c r="C238" s="326"/>
      <c r="D238" s="203"/>
      <c r="E238" s="182"/>
      <c r="F238" s="326"/>
      <c r="G238" s="203"/>
      <c r="H238" s="182"/>
      <c r="I238" s="182"/>
      <c r="J238" s="408"/>
      <c r="K238" s="205">
        <v>11.19</v>
      </c>
      <c r="L238" s="183">
        <v>0.4</v>
      </c>
      <c r="M238" s="185"/>
      <c r="N238" s="183">
        <f t="shared" si="20"/>
        <v>4.476</v>
      </c>
      <c r="O238" s="185"/>
      <c r="P238" s="254">
        <f t="shared" si="21"/>
        <v>4.476</v>
      </c>
      <c r="Q238" s="328"/>
      <c r="R238" s="204"/>
      <c r="S238" s="204"/>
      <c r="U238" s="87" t="str">
        <f t="shared" si="18"/>
        <v/>
      </c>
      <c r="V238" s="87">
        <f t="shared" si="19"/>
        <v>4.476</v>
      </c>
    </row>
    <row r="239" spans="1:22" s="188" customFormat="1" ht="15" customHeight="1" x14ac:dyDescent="0.2">
      <c r="A239" s="202"/>
      <c r="B239" s="309" t="s">
        <v>17970</v>
      </c>
      <c r="C239" s="326"/>
      <c r="D239" s="203"/>
      <c r="E239" s="182"/>
      <c r="F239" s="326"/>
      <c r="G239" s="203"/>
      <c r="H239" s="182"/>
      <c r="I239" s="182"/>
      <c r="J239" s="408"/>
      <c r="K239" s="205">
        <v>63.88</v>
      </c>
      <c r="L239" s="183">
        <v>0.4</v>
      </c>
      <c r="M239" s="185"/>
      <c r="N239" s="183">
        <f t="shared" si="20"/>
        <v>25.552000000000003</v>
      </c>
      <c r="O239" s="185"/>
      <c r="P239" s="254">
        <f t="shared" si="21"/>
        <v>25.552000000000003</v>
      </c>
      <c r="Q239" s="328"/>
      <c r="R239" s="204"/>
      <c r="S239" s="204"/>
      <c r="U239" s="87" t="str">
        <f t="shared" si="18"/>
        <v/>
      </c>
      <c r="V239" s="87">
        <f t="shared" si="19"/>
        <v>25.552000000000003</v>
      </c>
    </row>
    <row r="240" spans="1:22" s="188" customFormat="1" ht="15" customHeight="1" x14ac:dyDescent="0.2">
      <c r="A240" s="202"/>
      <c r="B240" s="309" t="s">
        <v>17970</v>
      </c>
      <c r="C240" s="326"/>
      <c r="D240" s="203"/>
      <c r="E240" s="182"/>
      <c r="F240" s="326"/>
      <c r="G240" s="203"/>
      <c r="H240" s="182"/>
      <c r="I240" s="182"/>
      <c r="J240" s="408"/>
      <c r="K240" s="205">
        <v>11.82</v>
      </c>
      <c r="L240" s="183">
        <v>0.4</v>
      </c>
      <c r="M240" s="185"/>
      <c r="N240" s="183">
        <f t="shared" si="20"/>
        <v>4.7280000000000006</v>
      </c>
      <c r="O240" s="185"/>
      <c r="P240" s="254">
        <f t="shared" si="21"/>
        <v>4.7280000000000006</v>
      </c>
      <c r="Q240" s="328"/>
      <c r="R240" s="204"/>
      <c r="S240" s="204"/>
      <c r="U240" s="87" t="str">
        <f t="shared" si="18"/>
        <v/>
      </c>
      <c r="V240" s="87">
        <f t="shared" si="19"/>
        <v>4.7280000000000006</v>
      </c>
    </row>
    <row r="241" spans="1:22" s="188" customFormat="1" ht="15" customHeight="1" x14ac:dyDescent="0.2">
      <c r="A241" s="202"/>
      <c r="B241" s="309" t="s">
        <v>17970</v>
      </c>
      <c r="C241" s="326"/>
      <c r="D241" s="203"/>
      <c r="E241" s="182"/>
      <c r="F241" s="326"/>
      <c r="G241" s="203"/>
      <c r="H241" s="182"/>
      <c r="I241" s="182"/>
      <c r="J241" s="408"/>
      <c r="K241" s="205">
        <v>13.79</v>
      </c>
      <c r="L241" s="183">
        <v>0.4</v>
      </c>
      <c r="M241" s="185"/>
      <c r="N241" s="183">
        <f t="shared" si="20"/>
        <v>5.516</v>
      </c>
      <c r="O241" s="185"/>
      <c r="P241" s="254">
        <f t="shared" si="21"/>
        <v>5.516</v>
      </c>
      <c r="Q241" s="328"/>
      <c r="R241" s="204"/>
      <c r="S241" s="204"/>
      <c r="U241" s="87" t="str">
        <f t="shared" si="18"/>
        <v/>
      </c>
      <c r="V241" s="87">
        <f t="shared" si="19"/>
        <v>5.516</v>
      </c>
    </row>
    <row r="242" spans="1:22" s="188" customFormat="1" ht="15" customHeight="1" x14ac:dyDescent="0.2">
      <c r="A242" s="202"/>
      <c r="B242" s="309" t="s">
        <v>17970</v>
      </c>
      <c r="C242" s="326"/>
      <c r="D242" s="203"/>
      <c r="E242" s="182"/>
      <c r="F242" s="326"/>
      <c r="G242" s="203"/>
      <c r="H242" s="182"/>
      <c r="I242" s="182"/>
      <c r="J242" s="408"/>
      <c r="K242" s="205">
        <v>49.34</v>
      </c>
      <c r="L242" s="183">
        <v>0.4</v>
      </c>
      <c r="M242" s="185"/>
      <c r="N242" s="183">
        <f t="shared" si="20"/>
        <v>19.736000000000004</v>
      </c>
      <c r="O242" s="185"/>
      <c r="P242" s="254">
        <f t="shared" si="21"/>
        <v>19.736000000000004</v>
      </c>
      <c r="Q242" s="328"/>
      <c r="R242" s="204"/>
      <c r="S242" s="204"/>
      <c r="U242" s="87" t="str">
        <f t="shared" si="18"/>
        <v/>
      </c>
      <c r="V242" s="87">
        <f t="shared" si="19"/>
        <v>19.736000000000004</v>
      </c>
    </row>
    <row r="243" spans="1:22" s="188" customFormat="1" ht="15" customHeight="1" x14ac:dyDescent="0.2">
      <c r="A243" s="202"/>
      <c r="B243" s="309" t="s">
        <v>17970</v>
      </c>
      <c r="C243" s="326"/>
      <c r="D243" s="203"/>
      <c r="E243" s="182"/>
      <c r="F243" s="326"/>
      <c r="G243" s="203"/>
      <c r="H243" s="182"/>
      <c r="I243" s="182"/>
      <c r="J243" s="408"/>
      <c r="K243" s="205">
        <v>12.66</v>
      </c>
      <c r="L243" s="183">
        <v>0.4</v>
      </c>
      <c r="M243" s="185"/>
      <c r="N243" s="183">
        <f t="shared" si="20"/>
        <v>5.0640000000000001</v>
      </c>
      <c r="O243" s="185"/>
      <c r="P243" s="254">
        <f t="shared" si="21"/>
        <v>5.0640000000000001</v>
      </c>
      <c r="Q243" s="328"/>
      <c r="R243" s="204"/>
      <c r="S243" s="204"/>
      <c r="U243" s="87" t="str">
        <f t="shared" si="18"/>
        <v/>
      </c>
      <c r="V243" s="87">
        <f t="shared" si="19"/>
        <v>5.0640000000000001</v>
      </c>
    </row>
    <row r="244" spans="1:22" s="188" customFormat="1" ht="15" customHeight="1" x14ac:dyDescent="0.2">
      <c r="A244" s="202"/>
      <c r="B244" s="309" t="s">
        <v>17970</v>
      </c>
      <c r="C244" s="326"/>
      <c r="D244" s="203"/>
      <c r="E244" s="182"/>
      <c r="F244" s="326"/>
      <c r="G244" s="203"/>
      <c r="H244" s="182"/>
      <c r="I244" s="182"/>
      <c r="J244" s="408"/>
      <c r="K244" s="205">
        <v>14.79</v>
      </c>
      <c r="L244" s="183">
        <v>0.4</v>
      </c>
      <c r="M244" s="185"/>
      <c r="N244" s="183">
        <f t="shared" si="20"/>
        <v>5.9160000000000004</v>
      </c>
      <c r="O244" s="185"/>
      <c r="P244" s="254">
        <f t="shared" si="21"/>
        <v>5.9160000000000004</v>
      </c>
      <c r="Q244" s="328"/>
      <c r="R244" s="204"/>
      <c r="S244" s="204"/>
      <c r="U244" s="87" t="str">
        <f t="shared" si="18"/>
        <v/>
      </c>
      <c r="V244" s="87">
        <f t="shared" si="19"/>
        <v>5.9160000000000004</v>
      </c>
    </row>
    <row r="245" spans="1:22" s="188" customFormat="1" ht="15" customHeight="1" x14ac:dyDescent="0.2">
      <c r="A245" s="202"/>
      <c r="B245" s="309" t="s">
        <v>17970</v>
      </c>
      <c r="C245" s="326"/>
      <c r="D245" s="203"/>
      <c r="E245" s="182"/>
      <c r="F245" s="326"/>
      <c r="G245" s="203"/>
      <c r="H245" s="182"/>
      <c r="I245" s="182"/>
      <c r="J245" s="408"/>
      <c r="K245" s="205">
        <v>2.2400000000000002</v>
      </c>
      <c r="L245" s="183">
        <v>0.4</v>
      </c>
      <c r="M245" s="185"/>
      <c r="N245" s="183">
        <f t="shared" si="20"/>
        <v>0.89600000000000013</v>
      </c>
      <c r="O245" s="185"/>
      <c r="P245" s="254">
        <f t="shared" si="21"/>
        <v>0.89600000000000013</v>
      </c>
      <c r="Q245" s="328"/>
      <c r="R245" s="204"/>
      <c r="S245" s="204"/>
      <c r="U245" s="87" t="str">
        <f t="shared" si="18"/>
        <v/>
      </c>
      <c r="V245" s="87">
        <f t="shared" si="19"/>
        <v>0.89600000000000013</v>
      </c>
    </row>
    <row r="246" spans="1:22" s="188" customFormat="1" ht="15" customHeight="1" x14ac:dyDescent="0.2">
      <c r="A246" s="202"/>
      <c r="B246" s="309" t="s">
        <v>17970</v>
      </c>
      <c r="C246" s="326"/>
      <c r="D246" s="203"/>
      <c r="E246" s="182"/>
      <c r="F246" s="326"/>
      <c r="G246" s="203"/>
      <c r="H246" s="182"/>
      <c r="I246" s="182"/>
      <c r="J246" s="408"/>
      <c r="K246" s="205">
        <v>26.99</v>
      </c>
      <c r="L246" s="183">
        <v>0.4</v>
      </c>
      <c r="M246" s="185"/>
      <c r="N246" s="183">
        <f t="shared" si="20"/>
        <v>10.795999999999999</v>
      </c>
      <c r="O246" s="185"/>
      <c r="P246" s="254">
        <f t="shared" si="21"/>
        <v>10.795999999999999</v>
      </c>
      <c r="Q246" s="328"/>
      <c r="R246" s="204"/>
      <c r="S246" s="204"/>
      <c r="U246" s="87" t="str">
        <f t="shared" si="18"/>
        <v/>
      </c>
      <c r="V246" s="87">
        <f t="shared" si="19"/>
        <v>10.795999999999999</v>
      </c>
    </row>
    <row r="247" spans="1:22" s="188" customFormat="1" ht="15" customHeight="1" x14ac:dyDescent="0.2">
      <c r="A247" s="202"/>
      <c r="B247" s="309" t="s">
        <v>17970</v>
      </c>
      <c r="C247" s="326"/>
      <c r="D247" s="203"/>
      <c r="E247" s="182"/>
      <c r="F247" s="326"/>
      <c r="G247" s="203"/>
      <c r="H247" s="182"/>
      <c r="I247" s="182"/>
      <c r="J247" s="408"/>
      <c r="K247" s="205">
        <v>6.84</v>
      </c>
      <c r="L247" s="183">
        <v>0.4</v>
      </c>
      <c r="M247" s="185"/>
      <c r="N247" s="183">
        <f t="shared" si="20"/>
        <v>2.7360000000000002</v>
      </c>
      <c r="O247" s="185"/>
      <c r="P247" s="254">
        <f t="shared" si="21"/>
        <v>2.7360000000000002</v>
      </c>
      <c r="Q247" s="328"/>
      <c r="R247" s="204"/>
      <c r="S247" s="204"/>
      <c r="U247" s="87" t="str">
        <f t="shared" si="18"/>
        <v/>
      </c>
      <c r="V247" s="87">
        <f t="shared" si="19"/>
        <v>2.7360000000000002</v>
      </c>
    </row>
    <row r="248" spans="1:22" s="188" customFormat="1" ht="15" customHeight="1" x14ac:dyDescent="0.2">
      <c r="A248" s="202"/>
      <c r="B248" s="309" t="s">
        <v>17970</v>
      </c>
      <c r="C248" s="326"/>
      <c r="D248" s="203"/>
      <c r="E248" s="182"/>
      <c r="F248" s="326"/>
      <c r="G248" s="203"/>
      <c r="H248" s="182"/>
      <c r="I248" s="182"/>
      <c r="J248" s="408"/>
      <c r="K248" s="205">
        <v>26.79</v>
      </c>
      <c r="L248" s="183">
        <v>0.4</v>
      </c>
      <c r="M248" s="185"/>
      <c r="N248" s="183">
        <f t="shared" si="20"/>
        <v>10.716000000000001</v>
      </c>
      <c r="O248" s="185"/>
      <c r="P248" s="254">
        <f t="shared" si="21"/>
        <v>10.716000000000001</v>
      </c>
      <c r="Q248" s="328"/>
      <c r="R248" s="204"/>
      <c r="S248" s="204"/>
      <c r="U248" s="87" t="str">
        <f t="shared" si="18"/>
        <v/>
      </c>
      <c r="V248" s="87">
        <f t="shared" si="19"/>
        <v>10.716000000000001</v>
      </c>
    </row>
    <row r="249" spans="1:22" s="188" customFormat="1" ht="15" customHeight="1" x14ac:dyDescent="0.2">
      <c r="A249" s="202"/>
      <c r="B249" s="309" t="s">
        <v>17970</v>
      </c>
      <c r="C249" s="326"/>
      <c r="D249" s="203"/>
      <c r="E249" s="182"/>
      <c r="F249" s="326"/>
      <c r="G249" s="203"/>
      <c r="H249" s="182"/>
      <c r="I249" s="182"/>
      <c r="J249" s="408"/>
      <c r="K249" s="205">
        <v>1.92</v>
      </c>
      <c r="L249" s="183">
        <v>0.4</v>
      </c>
      <c r="M249" s="185"/>
      <c r="N249" s="183">
        <f t="shared" si="20"/>
        <v>0.76800000000000002</v>
      </c>
      <c r="O249" s="185"/>
      <c r="P249" s="254">
        <f t="shared" si="21"/>
        <v>0.76800000000000002</v>
      </c>
      <c r="Q249" s="328"/>
      <c r="R249" s="204"/>
      <c r="S249" s="204"/>
      <c r="U249" s="87" t="str">
        <f t="shared" si="18"/>
        <v/>
      </c>
      <c r="V249" s="87">
        <f t="shared" si="19"/>
        <v>0.76800000000000002</v>
      </c>
    </row>
    <row r="250" spans="1:22" s="188" customFormat="1" ht="15" customHeight="1" x14ac:dyDescent="0.2">
      <c r="A250" s="178"/>
      <c r="B250" s="189" t="s">
        <v>17</v>
      </c>
      <c r="C250" s="190"/>
      <c r="D250" s="191"/>
      <c r="E250" s="192"/>
      <c r="F250" s="190"/>
      <c r="G250" s="191"/>
      <c r="H250" s="192"/>
      <c r="I250" s="192"/>
      <c r="J250" s="193"/>
      <c r="K250" s="194"/>
      <c r="L250" s="194"/>
      <c r="M250" s="194"/>
      <c r="N250" s="194"/>
      <c r="O250" s="194"/>
      <c r="P250" s="195">
        <f>ROUND(SUM(P231:P249),2)</f>
        <v>140.82</v>
      </c>
      <c r="Q250" s="196" t="str">
        <f>IFERROR(VLOOKUP(A231,'Planilha Orçamentária'!$A$8:$H$548,5,FALSE),0)</f>
        <v>m2</v>
      </c>
      <c r="R250" s="187"/>
      <c r="S250" s="187"/>
      <c r="U250" s="87">
        <f t="shared" si="18"/>
        <v>140.82</v>
      </c>
      <c r="V250" s="87">
        <f t="shared" si="19"/>
        <v>140.82</v>
      </c>
    </row>
    <row r="251" spans="1:22" s="188" customFormat="1" ht="15" customHeight="1" x14ac:dyDescent="0.2">
      <c r="A251" s="178"/>
      <c r="B251" s="197"/>
      <c r="C251" s="198"/>
      <c r="D251" s="180"/>
      <c r="E251" s="181"/>
      <c r="F251" s="198"/>
      <c r="G251" s="180"/>
      <c r="H251" s="181"/>
      <c r="I251" s="181"/>
      <c r="J251" s="199"/>
      <c r="K251" s="363"/>
      <c r="L251" s="363"/>
      <c r="M251" s="363"/>
      <c r="N251" s="363"/>
      <c r="O251" s="363"/>
      <c r="P251" s="55"/>
      <c r="Q251" s="200"/>
      <c r="R251" s="187"/>
      <c r="S251" s="187"/>
      <c r="T251" s="187"/>
      <c r="U251" s="87" t="str">
        <f t="shared" si="18"/>
        <v/>
      </c>
      <c r="V251" s="87" t="str">
        <f t="shared" si="19"/>
        <v/>
      </c>
    </row>
    <row r="252" spans="1:22" s="188" customFormat="1" ht="15" customHeight="1" x14ac:dyDescent="0.2">
      <c r="A252" s="413" t="str">
        <f>'Planilha Orçamentária'!A39</f>
        <v>02.03</v>
      </c>
      <c r="B252" s="414" t="str">
        <f>VLOOKUP(A252,'Planilha Orçamentária'!$A$8:$D$548,4,FALSE)</f>
        <v>MOBILIÁRIO</v>
      </c>
      <c r="C252" s="415"/>
      <c r="D252" s="191"/>
      <c r="E252" s="192"/>
      <c r="F252" s="192"/>
      <c r="G252" s="191"/>
      <c r="H252" s="192"/>
      <c r="I252" s="416"/>
      <c r="J252" s="417"/>
      <c r="K252" s="418"/>
      <c r="L252" s="417"/>
      <c r="M252" s="419"/>
      <c r="N252" s="420"/>
      <c r="O252" s="419"/>
      <c r="P252" s="195"/>
      <c r="Q252" s="421"/>
      <c r="R252" s="187"/>
      <c r="S252" s="187"/>
      <c r="U252" s="87" t="str">
        <f t="shared" si="18"/>
        <v/>
      </c>
      <c r="V252" s="87" t="str">
        <f t="shared" si="19"/>
        <v/>
      </c>
    </row>
    <row r="253" spans="1:22" s="188" customFormat="1" ht="15" customHeight="1" x14ac:dyDescent="0.2">
      <c r="A253" s="178" t="str">
        <f>'Planilha Orçamentária'!A40</f>
        <v>02.03.01</v>
      </c>
      <c r="B253" s="252" t="str">
        <f>VLOOKUP(A253,'Planilha Orçamentária'!$A$8:$D$548,4,FALSE)</f>
        <v>Fornecimento e Instalação de Banco Concreto-madeira  (3,00x0,50m), tudo incluido conforme detalhes de projeto</v>
      </c>
      <c r="C253" s="179"/>
      <c r="D253" s="180"/>
      <c r="E253" s="181"/>
      <c r="F253" s="181"/>
      <c r="G253" s="180"/>
      <c r="H253" s="181"/>
      <c r="I253" s="182"/>
      <c r="J253" s="183"/>
      <c r="K253" s="184"/>
      <c r="L253" s="183"/>
      <c r="M253" s="185"/>
      <c r="N253" s="183"/>
      <c r="O253" s="185"/>
      <c r="P253" s="55"/>
      <c r="Q253" s="186">
        <f>P255</f>
        <v>18</v>
      </c>
      <c r="R253" s="187"/>
      <c r="S253" s="187"/>
      <c r="U253" s="87">
        <f t="shared" si="18"/>
        <v>0</v>
      </c>
      <c r="V253" s="87" t="str">
        <f t="shared" si="19"/>
        <v/>
      </c>
    </row>
    <row r="254" spans="1:22" s="188" customFormat="1" ht="15" customHeight="1" x14ac:dyDescent="0.2">
      <c r="A254" s="202"/>
      <c r="B254" s="207"/>
      <c r="C254" s="203"/>
      <c r="E254" s="182"/>
      <c r="F254" s="182"/>
      <c r="G254" s="203"/>
      <c r="H254" s="182"/>
      <c r="I254" s="182"/>
      <c r="J254" s="183">
        <v>18</v>
      </c>
      <c r="K254" s="205"/>
      <c r="L254" s="183"/>
      <c r="M254" s="183"/>
      <c r="N254" s="183"/>
      <c r="O254" s="183"/>
      <c r="P254" s="208">
        <f>J254</f>
        <v>18</v>
      </c>
      <c r="Q254" s="206"/>
      <c r="U254" s="87" t="str">
        <f t="shared" si="18"/>
        <v/>
      </c>
      <c r="V254" s="87">
        <f t="shared" si="19"/>
        <v>18</v>
      </c>
    </row>
    <row r="255" spans="1:22" s="188" customFormat="1" ht="15" customHeight="1" x14ac:dyDescent="0.2">
      <c r="A255" s="202"/>
      <c r="B255" s="189" t="s">
        <v>17</v>
      </c>
      <c r="C255" s="190"/>
      <c r="D255" s="191"/>
      <c r="E255" s="192"/>
      <c r="F255" s="190"/>
      <c r="G255" s="191"/>
      <c r="H255" s="192"/>
      <c r="I255" s="192"/>
      <c r="J255" s="193"/>
      <c r="K255" s="194"/>
      <c r="L255" s="194"/>
      <c r="M255" s="194"/>
      <c r="N255" s="194"/>
      <c r="O255" s="194"/>
      <c r="P255" s="195">
        <f>ROUND(SUM(P253:P254),2)</f>
        <v>18</v>
      </c>
      <c r="Q255" s="196" t="str">
        <f>IFERROR(VLOOKUP(A253,'Planilha Orçamentária'!$A$8:$H$548,5,FALSE),0)</f>
        <v>und</v>
      </c>
      <c r="R255" s="187"/>
      <c r="S255" s="187"/>
      <c r="U255" s="87">
        <f t="shared" ref="U255:U318" si="22">IF(Q255&lt;&gt;"",P255,"")</f>
        <v>18</v>
      </c>
      <c r="V255" s="87">
        <f t="shared" ref="V255:V318" si="23">IF(P255&lt;&gt;"",P255,"")</f>
        <v>18</v>
      </c>
    </row>
    <row r="256" spans="1:22" s="188" customFormat="1" ht="15" customHeight="1" x14ac:dyDescent="0.2">
      <c r="A256" s="202"/>
      <c r="B256" s="339"/>
      <c r="C256" s="198"/>
      <c r="D256" s="180"/>
      <c r="E256" s="181"/>
      <c r="F256" s="198"/>
      <c r="G256" s="180"/>
      <c r="H256" s="181"/>
      <c r="I256" s="181"/>
      <c r="J256" s="199"/>
      <c r="K256" s="363"/>
      <c r="L256" s="363"/>
      <c r="M256" s="363"/>
      <c r="N256" s="363"/>
      <c r="O256" s="363"/>
      <c r="P256" s="55"/>
      <c r="Q256" s="340"/>
      <c r="R256" s="187"/>
      <c r="S256" s="187"/>
      <c r="U256" s="87" t="str">
        <f t="shared" si="22"/>
        <v/>
      </c>
      <c r="V256" s="87" t="str">
        <f t="shared" si="23"/>
        <v/>
      </c>
    </row>
    <row r="257" spans="1:22" s="188" customFormat="1" ht="15" customHeight="1" x14ac:dyDescent="0.2">
      <c r="A257" s="178" t="str">
        <f>'Planilha Orçamentária'!A41</f>
        <v>02.03.02</v>
      </c>
      <c r="B257" s="252" t="str">
        <f>VLOOKUP(A257,'Planilha Orçamentária'!$A$8:$D$548,4,FALSE)</f>
        <v>Fornecimento de Lixeira conforme detalhe de projeto</v>
      </c>
      <c r="C257" s="179"/>
      <c r="D257" s="180"/>
      <c r="E257" s="181"/>
      <c r="F257" s="181"/>
      <c r="G257" s="180"/>
      <c r="H257" s="181"/>
      <c r="I257" s="182"/>
      <c r="J257" s="183"/>
      <c r="K257" s="184"/>
      <c r="L257" s="183"/>
      <c r="M257" s="185"/>
      <c r="N257" s="183"/>
      <c r="O257" s="185"/>
      <c r="P257" s="55"/>
      <c r="Q257" s="186">
        <f>P259</f>
        <v>12</v>
      </c>
      <c r="R257" s="187"/>
      <c r="S257" s="187"/>
      <c r="U257" s="87">
        <f t="shared" si="22"/>
        <v>0</v>
      </c>
      <c r="V257" s="87" t="str">
        <f t="shared" si="23"/>
        <v/>
      </c>
    </row>
    <row r="258" spans="1:22" s="188" customFormat="1" ht="15" customHeight="1" x14ac:dyDescent="0.2">
      <c r="A258" s="202"/>
      <c r="B258" s="309"/>
      <c r="C258" s="341"/>
      <c r="D258" s="203"/>
      <c r="E258" s="182"/>
      <c r="F258" s="182"/>
      <c r="G258" s="203"/>
      <c r="H258" s="182"/>
      <c r="I258" s="182"/>
      <c r="J258" s="342">
        <v>12</v>
      </c>
      <c r="K258" s="422"/>
      <c r="L258" s="342"/>
      <c r="M258" s="342"/>
      <c r="N258" s="342"/>
      <c r="O258" s="342"/>
      <c r="P258" s="208">
        <f>J258</f>
        <v>12</v>
      </c>
      <c r="Q258" s="206"/>
      <c r="U258" s="87" t="str">
        <f t="shared" si="22"/>
        <v/>
      </c>
      <c r="V258" s="87">
        <f t="shared" si="23"/>
        <v>12</v>
      </c>
    </row>
    <row r="259" spans="1:22" s="188" customFormat="1" ht="15" customHeight="1" x14ac:dyDescent="0.2">
      <c r="A259" s="423"/>
      <c r="B259" s="189" t="s">
        <v>17</v>
      </c>
      <c r="C259" s="190"/>
      <c r="D259" s="191"/>
      <c r="E259" s="192"/>
      <c r="F259" s="190"/>
      <c r="G259" s="191"/>
      <c r="H259" s="192"/>
      <c r="I259" s="192"/>
      <c r="J259" s="193"/>
      <c r="K259" s="194"/>
      <c r="L259" s="194"/>
      <c r="M259" s="194"/>
      <c r="N259" s="194"/>
      <c r="O259" s="194"/>
      <c r="P259" s="195">
        <f>ROUND(SUM(P257:P258),2)</f>
        <v>12</v>
      </c>
      <c r="Q259" s="196" t="str">
        <f>IFERROR(VLOOKUP(A257,'Planilha Orçamentária'!$A$8:$H$548,5,FALSE),0)</f>
        <v>und</v>
      </c>
      <c r="R259" s="187"/>
      <c r="S259" s="187"/>
      <c r="U259" s="87">
        <f t="shared" si="22"/>
        <v>12</v>
      </c>
      <c r="V259" s="87">
        <f t="shared" si="23"/>
        <v>12</v>
      </c>
    </row>
    <row r="260" spans="1:22" s="188" customFormat="1" ht="15" customHeight="1" x14ac:dyDescent="0.2">
      <c r="A260" s="178"/>
      <c r="B260" s="197"/>
      <c r="C260" s="198"/>
      <c r="D260" s="180"/>
      <c r="E260" s="181"/>
      <c r="F260" s="198"/>
      <c r="G260" s="180"/>
      <c r="H260" s="181"/>
      <c r="I260" s="181"/>
      <c r="J260" s="199"/>
      <c r="K260" s="363"/>
      <c r="L260" s="363"/>
      <c r="M260" s="363"/>
      <c r="N260" s="363"/>
      <c r="O260" s="363"/>
      <c r="P260" s="55"/>
      <c r="Q260" s="200"/>
      <c r="R260" s="187"/>
      <c r="S260" s="187"/>
      <c r="T260" s="187"/>
      <c r="U260" s="87" t="str">
        <f t="shared" si="22"/>
        <v/>
      </c>
      <c r="V260" s="87" t="str">
        <f t="shared" si="23"/>
        <v/>
      </c>
    </row>
    <row r="261" spans="1:22" s="188" customFormat="1" ht="15" customHeight="1" x14ac:dyDescent="0.2">
      <c r="A261" s="178" t="str">
        <f>'Planilha Orçamentária'!A42</f>
        <v>02.03.03</v>
      </c>
      <c r="B261" s="252" t="str">
        <f>VLOOKUP(A261,'Planilha Orçamentária'!$A$8:$D$548,4,FALSE)</f>
        <v>Bicicletário em tubo de ferro galvanizado 1" e ferro liso 1/2", inclusive pintura, conforme projeto padrão SEDU</v>
      </c>
      <c r="C261" s="179"/>
      <c r="D261" s="180"/>
      <c r="E261" s="181"/>
      <c r="F261" s="181"/>
      <c r="G261" s="180"/>
      <c r="H261" s="181"/>
      <c r="I261" s="182"/>
      <c r="J261" s="183"/>
      <c r="K261" s="184"/>
      <c r="L261" s="183"/>
      <c r="M261" s="185"/>
      <c r="N261" s="183"/>
      <c r="O261" s="185"/>
      <c r="P261" s="55"/>
      <c r="Q261" s="424">
        <f>P263</f>
        <v>3</v>
      </c>
      <c r="R261" s="187"/>
      <c r="S261" s="204"/>
      <c r="U261" s="87">
        <f t="shared" si="22"/>
        <v>0</v>
      </c>
      <c r="V261" s="87" t="str">
        <f t="shared" si="23"/>
        <v/>
      </c>
    </row>
    <row r="262" spans="1:22" s="188" customFormat="1" ht="15" customHeight="1" x14ac:dyDescent="0.2">
      <c r="A262" s="202"/>
      <c r="B262" s="253"/>
      <c r="C262" s="425"/>
      <c r="D262" s="180"/>
      <c r="E262" s="181"/>
      <c r="F262" s="181"/>
      <c r="G262" s="180"/>
      <c r="H262" s="181"/>
      <c r="I262" s="182"/>
      <c r="J262" s="342">
        <v>3</v>
      </c>
      <c r="K262" s="422"/>
      <c r="L262" s="342"/>
      <c r="M262" s="199"/>
      <c r="N262" s="342"/>
      <c r="O262" s="199"/>
      <c r="P262" s="208">
        <f>J262</f>
        <v>3</v>
      </c>
      <c r="Q262" s="206"/>
      <c r="U262" s="87" t="str">
        <f t="shared" si="22"/>
        <v/>
      </c>
      <c r="V262" s="87">
        <f t="shared" si="23"/>
        <v>3</v>
      </c>
    </row>
    <row r="263" spans="1:22" s="188" customFormat="1" ht="15" customHeight="1" x14ac:dyDescent="0.2">
      <c r="A263" s="178"/>
      <c r="B263" s="189" t="s">
        <v>17</v>
      </c>
      <c r="C263" s="190"/>
      <c r="D263" s="191"/>
      <c r="E263" s="192"/>
      <c r="F263" s="190"/>
      <c r="G263" s="191"/>
      <c r="H263" s="192"/>
      <c r="I263" s="192"/>
      <c r="J263" s="193"/>
      <c r="K263" s="194"/>
      <c r="L263" s="194"/>
      <c r="M263" s="194"/>
      <c r="N263" s="194"/>
      <c r="O263" s="194"/>
      <c r="P263" s="195">
        <f>ROUND(SUM(P261:P262),2)</f>
        <v>3</v>
      </c>
      <c r="Q263" s="421" t="str">
        <f>IFERROR(VLOOKUP(A261,'Planilha Orçamentária'!$A$8:$H$569,5,FALSE),0)</f>
        <v>m</v>
      </c>
      <c r="R263" s="187"/>
      <c r="S263" s="204"/>
      <c r="U263" s="87">
        <f t="shared" si="22"/>
        <v>3</v>
      </c>
      <c r="V263" s="87">
        <f t="shared" si="23"/>
        <v>3</v>
      </c>
    </row>
    <row r="264" spans="1:22" s="188" customFormat="1" ht="15" customHeight="1" x14ac:dyDescent="0.2">
      <c r="A264" s="178"/>
      <c r="B264" s="197"/>
      <c r="C264" s="198"/>
      <c r="D264" s="180"/>
      <c r="E264" s="181"/>
      <c r="F264" s="198"/>
      <c r="G264" s="180"/>
      <c r="H264" s="181"/>
      <c r="I264" s="181"/>
      <c r="J264" s="199"/>
      <c r="K264" s="363"/>
      <c r="L264" s="363"/>
      <c r="M264" s="363"/>
      <c r="N264" s="363"/>
      <c r="O264" s="363"/>
      <c r="P264" s="55"/>
      <c r="Q264" s="200"/>
      <c r="R264" s="187"/>
      <c r="S264" s="187"/>
      <c r="T264" s="187"/>
      <c r="U264" s="87" t="str">
        <f t="shared" si="22"/>
        <v/>
      </c>
      <c r="V264" s="87" t="str">
        <f t="shared" si="23"/>
        <v/>
      </c>
    </row>
    <row r="265" spans="1:22" s="188" customFormat="1" ht="15" customHeight="1" x14ac:dyDescent="0.2">
      <c r="A265" s="178" t="str">
        <f>'Planilha Orçamentária'!A43</f>
        <v>02.03.04</v>
      </c>
      <c r="B265" s="252" t="str">
        <f>VLOOKUP(A265,'Planilha Orçamentária'!$A$8:$D$548,4,FALSE)</f>
        <v>Fornecimento e Instalação de Pergolado conforme detalhe de projeto, inclusive pintura em verniz três demãos e base de concreto armado</v>
      </c>
      <c r="C265" s="179"/>
      <c r="D265" s="180"/>
      <c r="E265" s="181"/>
      <c r="F265" s="181"/>
      <c r="G265" s="180"/>
      <c r="H265" s="181"/>
      <c r="I265" s="182"/>
      <c r="J265" s="183"/>
      <c r="K265" s="184"/>
      <c r="L265" s="183"/>
      <c r="M265" s="185"/>
      <c r="N265" s="183"/>
      <c r="O265" s="185"/>
      <c r="P265" s="55"/>
      <c r="Q265" s="424">
        <f>P267</f>
        <v>4</v>
      </c>
      <c r="R265" s="187"/>
      <c r="S265" s="204"/>
      <c r="U265" s="87">
        <f t="shared" si="22"/>
        <v>0</v>
      </c>
      <c r="V265" s="87" t="str">
        <f t="shared" si="23"/>
        <v/>
      </c>
    </row>
    <row r="266" spans="1:22" s="188" customFormat="1" ht="15" customHeight="1" x14ac:dyDescent="0.2">
      <c r="A266" s="202"/>
      <c r="B266" s="253"/>
      <c r="C266" s="320"/>
      <c r="D266" s="321"/>
      <c r="E266" s="322"/>
      <c r="F266" s="320"/>
      <c r="G266" s="321"/>
      <c r="H266" s="322"/>
      <c r="I266" s="182"/>
      <c r="J266" s="323">
        <v>4</v>
      </c>
      <c r="K266" s="327"/>
      <c r="L266" s="183"/>
      <c r="M266" s="183"/>
      <c r="N266" s="337"/>
      <c r="O266" s="183"/>
      <c r="P266" s="254">
        <f>J266</f>
        <v>4</v>
      </c>
      <c r="Q266" s="206"/>
      <c r="U266" s="87" t="str">
        <f t="shared" si="22"/>
        <v/>
      </c>
      <c r="V266" s="87">
        <f t="shared" si="23"/>
        <v>4</v>
      </c>
    </row>
    <row r="267" spans="1:22" s="188" customFormat="1" ht="15" customHeight="1" x14ac:dyDescent="0.2">
      <c r="A267" s="178"/>
      <c r="B267" s="189" t="s">
        <v>17</v>
      </c>
      <c r="C267" s="190"/>
      <c r="D267" s="191"/>
      <c r="E267" s="192"/>
      <c r="F267" s="190"/>
      <c r="G267" s="191"/>
      <c r="H267" s="192"/>
      <c r="I267" s="192"/>
      <c r="J267" s="193"/>
      <c r="K267" s="194"/>
      <c r="L267" s="194"/>
      <c r="M267" s="194"/>
      <c r="N267" s="194"/>
      <c r="O267" s="194"/>
      <c r="P267" s="195">
        <f>ROUND(SUM(P265:P266),2)</f>
        <v>4</v>
      </c>
      <c r="Q267" s="421" t="str">
        <f>IFERROR(VLOOKUP(A265,'Planilha Orçamentária'!$A$8:$H$569,5,FALSE),0)</f>
        <v>und</v>
      </c>
      <c r="R267" s="187"/>
      <c r="S267" s="204"/>
      <c r="U267" s="87">
        <f t="shared" si="22"/>
        <v>4</v>
      </c>
      <c r="V267" s="87">
        <f t="shared" si="23"/>
        <v>4</v>
      </c>
    </row>
    <row r="268" spans="1:22" s="188" customFormat="1" ht="15" customHeight="1" x14ac:dyDescent="0.2">
      <c r="A268" s="178"/>
      <c r="B268" s="197"/>
      <c r="C268" s="198"/>
      <c r="D268" s="180"/>
      <c r="E268" s="181"/>
      <c r="F268" s="198"/>
      <c r="G268" s="180"/>
      <c r="H268" s="181"/>
      <c r="I268" s="181"/>
      <c r="J268" s="199"/>
      <c r="K268" s="363"/>
      <c r="L268" s="363"/>
      <c r="M268" s="363"/>
      <c r="N268" s="363"/>
      <c r="O268" s="363"/>
      <c r="P268" s="55"/>
      <c r="Q268" s="200"/>
      <c r="R268" s="187"/>
      <c r="S268" s="187"/>
      <c r="T268" s="187"/>
      <c r="U268" s="87" t="str">
        <f t="shared" si="22"/>
        <v/>
      </c>
      <c r="V268" s="87" t="str">
        <f t="shared" si="23"/>
        <v/>
      </c>
    </row>
    <row r="269" spans="1:22" s="188" customFormat="1" ht="15" customHeight="1" x14ac:dyDescent="0.2">
      <c r="A269" s="292" t="str">
        <f>'Planilha Orçamentária'!A46</f>
        <v>02.04</v>
      </c>
      <c r="B269" s="293" t="str">
        <f>VLOOKUP(A269,'Planilha Orçamentária'!$A$8:$D$548,4,FALSE)</f>
        <v>PAISAGISMO</v>
      </c>
      <c r="C269" s="294"/>
      <c r="D269" s="295"/>
      <c r="E269" s="296"/>
      <c r="F269" s="296"/>
      <c r="G269" s="295"/>
      <c r="H269" s="296"/>
      <c r="I269" s="297"/>
      <c r="J269" s="298"/>
      <c r="K269" s="299"/>
      <c r="L269" s="298"/>
      <c r="M269" s="300"/>
      <c r="N269" s="301"/>
      <c r="O269" s="300"/>
      <c r="P269" s="302"/>
      <c r="Q269" s="303"/>
      <c r="R269" s="187"/>
      <c r="S269" s="187"/>
      <c r="U269" s="87" t="str">
        <f t="shared" si="22"/>
        <v/>
      </c>
      <c r="V269" s="87" t="str">
        <f t="shared" si="23"/>
        <v/>
      </c>
    </row>
    <row r="270" spans="1:22" s="188" customFormat="1" ht="15" customHeight="1" x14ac:dyDescent="0.2">
      <c r="A270" s="178" t="str">
        <f>'Planilha Orçamentária'!A47</f>
        <v>02.04.01</v>
      </c>
      <c r="B270" s="252" t="str">
        <f>VLOOKUP(A270,'Planilha Orçamentária'!$A$8:$D$548,4,FALSE)</f>
        <v>PLANTIO DE GRAMA ESMERALDA EM ROLO</v>
      </c>
      <c r="C270" s="179"/>
      <c r="D270" s="180"/>
      <c r="E270" s="181"/>
      <c r="F270" s="181"/>
      <c r="G270" s="180"/>
      <c r="H270" s="181"/>
      <c r="I270" s="182"/>
      <c r="J270" s="183"/>
      <c r="K270" s="184"/>
      <c r="L270" s="183"/>
      <c r="M270" s="185"/>
      <c r="N270" s="183"/>
      <c r="O270" s="185"/>
      <c r="P270" s="55"/>
      <c r="Q270" s="186">
        <f>P279</f>
        <v>170.47</v>
      </c>
      <c r="R270" s="187"/>
      <c r="S270" s="187"/>
      <c r="U270" s="87">
        <f t="shared" si="22"/>
        <v>0</v>
      </c>
      <c r="V270" s="87" t="str">
        <f t="shared" si="23"/>
        <v/>
      </c>
    </row>
    <row r="271" spans="1:22" s="188" customFormat="1" ht="15" customHeight="1" x14ac:dyDescent="0.2">
      <c r="A271" s="202"/>
      <c r="B271" s="309" t="s">
        <v>17947</v>
      </c>
      <c r="C271" s="310"/>
      <c r="D271" s="97"/>
      <c r="E271" s="182"/>
      <c r="F271" s="344"/>
      <c r="G271" s="203"/>
      <c r="H271" s="182"/>
      <c r="I271" s="182"/>
      <c r="J271" s="183"/>
      <c r="K271" s="205"/>
      <c r="L271" s="183"/>
      <c r="M271" s="183"/>
      <c r="N271" s="183">
        <v>18.75</v>
      </c>
      <c r="O271" s="183"/>
      <c r="P271" s="254">
        <f>+N271</f>
        <v>18.75</v>
      </c>
      <c r="Q271" s="206"/>
      <c r="U271" s="87" t="str">
        <f t="shared" si="22"/>
        <v/>
      </c>
      <c r="V271" s="87">
        <f t="shared" si="23"/>
        <v>18.75</v>
      </c>
    </row>
    <row r="272" spans="1:22" s="188" customFormat="1" ht="15" customHeight="1" x14ac:dyDescent="0.2">
      <c r="A272" s="202"/>
      <c r="B272" s="309" t="s">
        <v>17947</v>
      </c>
      <c r="C272" s="310"/>
      <c r="D272" s="97"/>
      <c r="E272" s="182"/>
      <c r="F272" s="344"/>
      <c r="G272" s="203"/>
      <c r="H272" s="182"/>
      <c r="I272" s="182"/>
      <c r="J272" s="183"/>
      <c r="K272" s="205"/>
      <c r="L272" s="183"/>
      <c r="M272" s="183"/>
      <c r="N272" s="183">
        <v>10.53</v>
      </c>
      <c r="O272" s="183"/>
      <c r="P272" s="254">
        <f t="shared" ref="P272:P277" si="24">+N272</f>
        <v>10.53</v>
      </c>
      <c r="Q272" s="206"/>
      <c r="U272" s="87" t="str">
        <f t="shared" si="22"/>
        <v/>
      </c>
      <c r="V272" s="87">
        <f t="shared" si="23"/>
        <v>10.53</v>
      </c>
    </row>
    <row r="273" spans="1:22" s="188" customFormat="1" ht="15" customHeight="1" x14ac:dyDescent="0.2">
      <c r="A273" s="202"/>
      <c r="B273" s="309" t="s">
        <v>17947</v>
      </c>
      <c r="C273" s="310"/>
      <c r="D273" s="97"/>
      <c r="E273" s="182"/>
      <c r="F273" s="344"/>
      <c r="G273" s="203"/>
      <c r="H273" s="182"/>
      <c r="I273" s="182"/>
      <c r="J273" s="183"/>
      <c r="K273" s="205"/>
      <c r="L273" s="183"/>
      <c r="M273" s="183"/>
      <c r="N273" s="183">
        <v>15.45</v>
      </c>
      <c r="O273" s="183"/>
      <c r="P273" s="254">
        <f t="shared" si="24"/>
        <v>15.45</v>
      </c>
      <c r="Q273" s="206"/>
      <c r="U273" s="87" t="str">
        <f t="shared" si="22"/>
        <v/>
      </c>
      <c r="V273" s="87">
        <f t="shared" si="23"/>
        <v>15.45</v>
      </c>
    </row>
    <row r="274" spans="1:22" s="188" customFormat="1" ht="15" customHeight="1" x14ac:dyDescent="0.2">
      <c r="A274" s="202"/>
      <c r="B274" s="309" t="s">
        <v>17947</v>
      </c>
      <c r="C274" s="310"/>
      <c r="D274" s="97"/>
      <c r="E274" s="182"/>
      <c r="F274" s="344"/>
      <c r="G274" s="203"/>
      <c r="H274" s="182"/>
      <c r="I274" s="182"/>
      <c r="J274" s="183"/>
      <c r="K274" s="205"/>
      <c r="L274" s="183"/>
      <c r="M274" s="183"/>
      <c r="N274" s="183">
        <v>38.020000000000003</v>
      </c>
      <c r="O274" s="183"/>
      <c r="P274" s="254">
        <f>+N274</f>
        <v>38.020000000000003</v>
      </c>
      <c r="Q274" s="206"/>
      <c r="U274" s="87" t="str">
        <f t="shared" si="22"/>
        <v/>
      </c>
      <c r="V274" s="87">
        <f t="shared" si="23"/>
        <v>38.020000000000003</v>
      </c>
    </row>
    <row r="275" spans="1:22" s="188" customFormat="1" ht="15" customHeight="1" x14ac:dyDescent="0.2">
      <c r="A275" s="202"/>
      <c r="B275" s="309" t="s">
        <v>17947</v>
      </c>
      <c r="C275" s="310"/>
      <c r="D275" s="97"/>
      <c r="E275" s="182"/>
      <c r="F275" s="344"/>
      <c r="G275" s="203"/>
      <c r="H275" s="182"/>
      <c r="I275" s="182"/>
      <c r="J275" s="183"/>
      <c r="K275" s="205"/>
      <c r="L275" s="183"/>
      <c r="M275" s="183"/>
      <c r="N275" s="183">
        <v>31.96</v>
      </c>
      <c r="O275" s="183"/>
      <c r="P275" s="254">
        <f t="shared" si="24"/>
        <v>31.96</v>
      </c>
      <c r="Q275" s="206"/>
      <c r="U275" s="87" t="str">
        <f t="shared" si="22"/>
        <v/>
      </c>
      <c r="V275" s="87">
        <f t="shared" si="23"/>
        <v>31.96</v>
      </c>
    </row>
    <row r="276" spans="1:22" s="188" customFormat="1" ht="15" customHeight="1" x14ac:dyDescent="0.2">
      <c r="A276" s="202"/>
      <c r="B276" s="309" t="s">
        <v>17947</v>
      </c>
      <c r="C276" s="310"/>
      <c r="D276" s="97"/>
      <c r="E276" s="182"/>
      <c r="F276" s="344"/>
      <c r="G276" s="203"/>
      <c r="H276" s="182"/>
      <c r="I276" s="182"/>
      <c r="J276" s="183"/>
      <c r="K276" s="205"/>
      <c r="L276" s="183"/>
      <c r="M276" s="183"/>
      <c r="N276" s="183">
        <v>14.26</v>
      </c>
      <c r="O276" s="183"/>
      <c r="P276" s="254">
        <f t="shared" si="24"/>
        <v>14.26</v>
      </c>
      <c r="Q276" s="206"/>
      <c r="U276" s="87" t="str">
        <f t="shared" si="22"/>
        <v/>
      </c>
      <c r="V276" s="87">
        <f t="shared" si="23"/>
        <v>14.26</v>
      </c>
    </row>
    <row r="277" spans="1:22" s="188" customFormat="1" ht="15" customHeight="1" x14ac:dyDescent="0.2">
      <c r="A277" s="202"/>
      <c r="B277" s="309" t="s">
        <v>17947</v>
      </c>
      <c r="C277" s="310"/>
      <c r="D277" s="97"/>
      <c r="E277" s="182"/>
      <c r="F277" s="344"/>
      <c r="G277" s="203"/>
      <c r="H277" s="182"/>
      <c r="I277" s="182"/>
      <c r="J277" s="183"/>
      <c r="K277" s="205"/>
      <c r="L277" s="183"/>
      <c r="M277" s="183"/>
      <c r="N277" s="183">
        <v>20.74</v>
      </c>
      <c r="O277" s="183"/>
      <c r="P277" s="254">
        <f t="shared" si="24"/>
        <v>20.74</v>
      </c>
      <c r="Q277" s="206"/>
      <c r="U277" s="87" t="str">
        <f t="shared" si="22"/>
        <v/>
      </c>
      <c r="V277" s="87">
        <f t="shared" si="23"/>
        <v>20.74</v>
      </c>
    </row>
    <row r="278" spans="1:22" s="188" customFormat="1" ht="15" customHeight="1" x14ac:dyDescent="0.2">
      <c r="A278" s="202"/>
      <c r="B278" s="309" t="s">
        <v>17947</v>
      </c>
      <c r="C278" s="310"/>
      <c r="D278" s="97"/>
      <c r="E278" s="182"/>
      <c r="F278" s="344"/>
      <c r="G278" s="203"/>
      <c r="H278" s="182"/>
      <c r="I278" s="182"/>
      <c r="J278" s="183"/>
      <c r="K278" s="205"/>
      <c r="L278" s="183"/>
      <c r="M278" s="183"/>
      <c r="N278" s="183">
        <v>20.76</v>
      </c>
      <c r="O278" s="183"/>
      <c r="P278" s="254">
        <f>+N278</f>
        <v>20.76</v>
      </c>
      <c r="Q278" s="206"/>
      <c r="U278" s="87" t="str">
        <f t="shared" si="22"/>
        <v/>
      </c>
      <c r="V278" s="87">
        <f t="shared" si="23"/>
        <v>20.76</v>
      </c>
    </row>
    <row r="279" spans="1:22" s="188" customFormat="1" ht="15" customHeight="1" x14ac:dyDescent="0.2">
      <c r="A279" s="202"/>
      <c r="B279" s="189" t="s">
        <v>17</v>
      </c>
      <c r="C279" s="190"/>
      <c r="D279" s="191"/>
      <c r="E279" s="192"/>
      <c r="F279" s="190"/>
      <c r="G279" s="191"/>
      <c r="H279" s="192"/>
      <c r="I279" s="192"/>
      <c r="J279" s="193"/>
      <c r="K279" s="194"/>
      <c r="L279" s="194"/>
      <c r="M279" s="194"/>
      <c r="N279" s="194"/>
      <c r="O279" s="194"/>
      <c r="P279" s="195">
        <f>ROUND(SUM(P270:P278),2)</f>
        <v>170.47</v>
      </c>
      <c r="Q279" s="196" t="str">
        <f>IFERROR(VLOOKUP(A270,'Planilha Orçamentária'!$A$8:$H$548,5,FALSE),0)</f>
        <v>M2</v>
      </c>
      <c r="R279" s="187"/>
      <c r="S279" s="187"/>
      <c r="U279" s="87">
        <f t="shared" si="22"/>
        <v>170.47</v>
      </c>
      <c r="V279" s="87">
        <f t="shared" si="23"/>
        <v>170.47</v>
      </c>
    </row>
    <row r="280" spans="1:22" s="188" customFormat="1" ht="15" customHeight="1" x14ac:dyDescent="0.2">
      <c r="A280" s="202"/>
      <c r="B280" s="311"/>
      <c r="C280" s="312"/>
      <c r="D280" s="313"/>
      <c r="E280" s="314"/>
      <c r="F280" s="312"/>
      <c r="G280" s="313"/>
      <c r="H280" s="314"/>
      <c r="I280" s="314"/>
      <c r="J280" s="315"/>
      <c r="K280" s="316"/>
      <c r="L280" s="316"/>
      <c r="M280" s="316"/>
      <c r="N280" s="316"/>
      <c r="O280" s="316"/>
      <c r="P280" s="317"/>
      <c r="Q280" s="318"/>
      <c r="R280" s="187"/>
      <c r="S280" s="187"/>
      <c r="U280" s="87" t="str">
        <f t="shared" si="22"/>
        <v/>
      </c>
      <c r="V280" s="87" t="str">
        <f t="shared" si="23"/>
        <v/>
      </c>
    </row>
    <row r="281" spans="1:22" s="188" customFormat="1" ht="15" customHeight="1" x14ac:dyDescent="0.2">
      <c r="A281" s="178" t="str">
        <f>'Planilha Orçamentária'!A48</f>
        <v>02.04.02</v>
      </c>
      <c r="B281" s="252" t="str">
        <f>VLOOKUP(A281,'Planilha Orçamentária'!$A$8:$D$548,4,FALSE)</f>
        <v>Fornecimento e Plantio de PINGO DE OURO (Duranta repens)</v>
      </c>
      <c r="C281" s="179"/>
      <c r="D281" s="180"/>
      <c r="E281" s="181"/>
      <c r="F281" s="181"/>
      <c r="G281" s="180"/>
      <c r="H281" s="181"/>
      <c r="I281" s="182"/>
      <c r="J281" s="183"/>
      <c r="K281" s="345" t="s">
        <v>3667</v>
      </c>
      <c r="L281" s="183"/>
      <c r="M281" s="185"/>
      <c r="N281" s="183"/>
      <c r="O281" s="185"/>
      <c r="P281" s="55"/>
      <c r="Q281" s="186">
        <f>P286</f>
        <v>213</v>
      </c>
      <c r="R281" s="187"/>
      <c r="S281" s="187"/>
      <c r="U281" s="87">
        <f t="shared" si="22"/>
        <v>0</v>
      </c>
      <c r="V281" s="87" t="str">
        <f t="shared" si="23"/>
        <v/>
      </c>
    </row>
    <row r="282" spans="1:22" s="188" customFormat="1" ht="15" customHeight="1" x14ac:dyDescent="0.2">
      <c r="A282" s="202"/>
      <c r="B282" s="394" t="s">
        <v>17948</v>
      </c>
      <c r="C282" s="344"/>
      <c r="D282" s="203"/>
      <c r="E282" s="182"/>
      <c r="F282" s="344"/>
      <c r="G282" s="203"/>
      <c r="H282" s="182"/>
      <c r="I282" s="182"/>
      <c r="J282" s="323">
        <f t="shared" ref="J282" si="25">ROUNDUP(K282*N282,0)</f>
        <v>61</v>
      </c>
      <c r="K282" s="324">
        <v>4</v>
      </c>
      <c r="L282" s="183"/>
      <c r="M282" s="185"/>
      <c r="N282" s="395">
        <v>15.21</v>
      </c>
      <c r="O282" s="325"/>
      <c r="P282" s="254">
        <f>J282</f>
        <v>61</v>
      </c>
      <c r="Q282" s="206"/>
      <c r="U282" s="87" t="str">
        <f t="shared" si="22"/>
        <v/>
      </c>
      <c r="V282" s="87">
        <f t="shared" si="23"/>
        <v>61</v>
      </c>
    </row>
    <row r="283" spans="1:22" s="188" customFormat="1" ht="15" customHeight="1" x14ac:dyDescent="0.2">
      <c r="A283" s="202"/>
      <c r="B283" s="394" t="s">
        <v>17948</v>
      </c>
      <c r="C283" s="344"/>
      <c r="D283" s="203"/>
      <c r="E283" s="182"/>
      <c r="F283" s="344"/>
      <c r="G283" s="203"/>
      <c r="H283" s="182"/>
      <c r="I283" s="182"/>
      <c r="J283" s="323">
        <f t="shared" ref="J283:J285" si="26">ROUNDUP(K283*N283,0)</f>
        <v>51</v>
      </c>
      <c r="K283" s="324">
        <v>4</v>
      </c>
      <c r="L283" s="183"/>
      <c r="M283" s="185"/>
      <c r="N283" s="395">
        <v>12.56</v>
      </c>
      <c r="O283" s="325"/>
      <c r="P283" s="254">
        <f t="shared" ref="P283:P285" si="27">J283</f>
        <v>51</v>
      </c>
      <c r="Q283" s="206"/>
      <c r="U283" s="87" t="str">
        <f t="shared" si="22"/>
        <v/>
      </c>
      <c r="V283" s="87">
        <f t="shared" si="23"/>
        <v>51</v>
      </c>
    </row>
    <row r="284" spans="1:22" s="188" customFormat="1" ht="15" customHeight="1" x14ac:dyDescent="0.2">
      <c r="A284" s="202"/>
      <c r="B284" s="394" t="s">
        <v>17948</v>
      </c>
      <c r="C284" s="344"/>
      <c r="D284" s="203"/>
      <c r="E284" s="182"/>
      <c r="F284" s="344"/>
      <c r="G284" s="203"/>
      <c r="H284" s="182"/>
      <c r="I284" s="182"/>
      <c r="J284" s="323">
        <f t="shared" si="26"/>
        <v>56</v>
      </c>
      <c r="K284" s="324">
        <v>4</v>
      </c>
      <c r="L284" s="183"/>
      <c r="M284" s="185"/>
      <c r="N284" s="395">
        <v>13.92</v>
      </c>
      <c r="O284" s="325"/>
      <c r="P284" s="254">
        <f t="shared" si="27"/>
        <v>56</v>
      </c>
      <c r="Q284" s="206"/>
      <c r="U284" s="87" t="str">
        <f t="shared" si="22"/>
        <v/>
      </c>
      <c r="V284" s="87">
        <f t="shared" si="23"/>
        <v>56</v>
      </c>
    </row>
    <row r="285" spans="1:22" s="188" customFormat="1" ht="15" customHeight="1" x14ac:dyDescent="0.2">
      <c r="A285" s="202"/>
      <c r="B285" s="394" t="s">
        <v>17948</v>
      </c>
      <c r="C285" s="344"/>
      <c r="D285" s="203"/>
      <c r="E285" s="182"/>
      <c r="F285" s="344"/>
      <c r="G285" s="203"/>
      <c r="H285" s="182"/>
      <c r="I285" s="182"/>
      <c r="J285" s="323">
        <f t="shared" si="26"/>
        <v>45</v>
      </c>
      <c r="K285" s="324">
        <v>4</v>
      </c>
      <c r="L285" s="183"/>
      <c r="M285" s="185"/>
      <c r="N285" s="395">
        <v>11.01</v>
      </c>
      <c r="O285" s="325"/>
      <c r="P285" s="254">
        <f t="shared" si="27"/>
        <v>45</v>
      </c>
      <c r="Q285" s="206"/>
      <c r="U285" s="87" t="str">
        <f t="shared" si="22"/>
        <v/>
      </c>
      <c r="V285" s="87">
        <f t="shared" si="23"/>
        <v>45</v>
      </c>
    </row>
    <row r="286" spans="1:22" s="188" customFormat="1" ht="15" customHeight="1" x14ac:dyDescent="0.2">
      <c r="A286" s="202"/>
      <c r="B286" s="189" t="s">
        <v>17</v>
      </c>
      <c r="C286" s="190"/>
      <c r="D286" s="191"/>
      <c r="E286" s="192"/>
      <c r="F286" s="190"/>
      <c r="G286" s="191"/>
      <c r="H286" s="192"/>
      <c r="I286" s="192"/>
      <c r="J286" s="193"/>
      <c r="K286" s="194"/>
      <c r="L286" s="194"/>
      <c r="M286" s="194"/>
      <c r="N286" s="194"/>
      <c r="O286" s="194"/>
      <c r="P286" s="195">
        <f>ROUND(SUM(P281:P285),2)</f>
        <v>213</v>
      </c>
      <c r="Q286" s="196" t="str">
        <f>IFERROR(VLOOKUP(A281,'Planilha Orçamentária'!$A$8:$H$548,5,FALSE),0)</f>
        <v>und</v>
      </c>
      <c r="R286" s="187"/>
      <c r="S286" s="187"/>
      <c r="U286" s="87">
        <f t="shared" si="22"/>
        <v>213</v>
      </c>
      <c r="V286" s="87">
        <f t="shared" si="23"/>
        <v>213</v>
      </c>
    </row>
    <row r="287" spans="1:22" s="188" customFormat="1" ht="15" customHeight="1" x14ac:dyDescent="0.2">
      <c r="A287" s="202"/>
      <c r="B287" s="311"/>
      <c r="C287" s="312"/>
      <c r="D287" s="313"/>
      <c r="E287" s="314"/>
      <c r="F287" s="312"/>
      <c r="G287" s="313"/>
      <c r="H287" s="314"/>
      <c r="I287" s="314"/>
      <c r="J287" s="315"/>
      <c r="K287" s="316"/>
      <c r="L287" s="316"/>
      <c r="M287" s="316"/>
      <c r="N287" s="316"/>
      <c r="O287" s="316"/>
      <c r="P287" s="317"/>
      <c r="Q287" s="318"/>
      <c r="R287" s="187"/>
      <c r="S287" s="187"/>
      <c r="U287" s="87" t="str">
        <f t="shared" si="22"/>
        <v/>
      </c>
      <c r="V287" s="87" t="str">
        <f t="shared" si="23"/>
        <v/>
      </c>
    </row>
    <row r="288" spans="1:22" s="188" customFormat="1" ht="15" customHeight="1" x14ac:dyDescent="0.2">
      <c r="A288" s="178" t="str">
        <f>'Planilha Orçamentária'!A49</f>
        <v>02.04.03</v>
      </c>
      <c r="B288" s="252" t="str">
        <f>VLOOKUP(A288,'Planilha Orçamentária'!$A$8:$D$548,4,FALSE)</f>
        <v>Fornecimento e Plantio de VEDÉLIA (Wedelia trilobata)</v>
      </c>
      <c r="C288" s="179"/>
      <c r="D288" s="180"/>
      <c r="E288" s="181"/>
      <c r="F288" s="181"/>
      <c r="G288" s="180"/>
      <c r="H288" s="181"/>
      <c r="I288" s="182"/>
      <c r="J288" s="183"/>
      <c r="K288" s="345" t="s">
        <v>3667</v>
      </c>
      <c r="L288" s="183"/>
      <c r="M288" s="185"/>
      <c r="N288" s="183"/>
      <c r="O288" s="185"/>
      <c r="P288" s="55"/>
      <c r="Q288" s="186">
        <f>P290</f>
        <v>276</v>
      </c>
      <c r="R288" s="187"/>
      <c r="S288" s="187"/>
      <c r="U288" s="87">
        <f t="shared" si="22"/>
        <v>0</v>
      </c>
      <c r="V288" s="87" t="str">
        <f t="shared" si="23"/>
        <v/>
      </c>
    </row>
    <row r="289" spans="1:22" s="188" customFormat="1" ht="15" customHeight="1" x14ac:dyDescent="0.2">
      <c r="A289" s="202"/>
      <c r="B289" s="394" t="s">
        <v>17965</v>
      </c>
      <c r="C289" s="344"/>
      <c r="D289" s="203"/>
      <c r="E289" s="182"/>
      <c r="F289" s="344"/>
      <c r="G289" s="203"/>
      <c r="H289" s="182"/>
      <c r="I289" s="182"/>
      <c r="J289" s="323">
        <f t="shared" ref="J289" si="28">ROUNDUP(K289*N289,0)</f>
        <v>276</v>
      </c>
      <c r="K289" s="324">
        <v>4</v>
      </c>
      <c r="L289" s="183"/>
      <c r="M289" s="185"/>
      <c r="N289" s="395">
        <v>68.86</v>
      </c>
      <c r="O289" s="325"/>
      <c r="P289" s="254">
        <f>J289</f>
        <v>276</v>
      </c>
      <c r="Q289" s="206"/>
      <c r="U289" s="87" t="str">
        <f t="shared" si="22"/>
        <v/>
      </c>
      <c r="V289" s="87">
        <f t="shared" si="23"/>
        <v>276</v>
      </c>
    </row>
    <row r="290" spans="1:22" s="188" customFormat="1" ht="15" customHeight="1" x14ac:dyDescent="0.2">
      <c r="A290" s="202"/>
      <c r="B290" s="189" t="s">
        <v>17</v>
      </c>
      <c r="C290" s="190"/>
      <c r="D290" s="191"/>
      <c r="E290" s="192"/>
      <c r="F290" s="190"/>
      <c r="G290" s="191"/>
      <c r="H290" s="192"/>
      <c r="I290" s="192"/>
      <c r="J290" s="193"/>
      <c r="K290" s="194"/>
      <c r="L290" s="194"/>
      <c r="M290" s="194"/>
      <c r="N290" s="194"/>
      <c r="O290" s="194"/>
      <c r="P290" s="195">
        <f>ROUND(SUM(P288:P289),2)</f>
        <v>276</v>
      </c>
      <c r="Q290" s="196" t="str">
        <f>IFERROR(VLOOKUP(A288,'Planilha Orçamentária'!$A$8:$H$548,5,FALSE),0)</f>
        <v>und</v>
      </c>
      <c r="R290" s="187"/>
      <c r="S290" s="187"/>
      <c r="U290" s="87">
        <f t="shared" si="22"/>
        <v>276</v>
      </c>
      <c r="V290" s="87">
        <f t="shared" si="23"/>
        <v>276</v>
      </c>
    </row>
    <row r="291" spans="1:22" s="188" customFormat="1" ht="15" customHeight="1" x14ac:dyDescent="0.2">
      <c r="A291" s="202"/>
      <c r="B291" s="311"/>
      <c r="C291" s="312"/>
      <c r="D291" s="313"/>
      <c r="E291" s="314"/>
      <c r="F291" s="312"/>
      <c r="G291" s="313"/>
      <c r="H291" s="314"/>
      <c r="I291" s="314"/>
      <c r="J291" s="315"/>
      <c r="K291" s="316"/>
      <c r="L291" s="316"/>
      <c r="M291" s="316"/>
      <c r="N291" s="316"/>
      <c r="O291" s="316"/>
      <c r="P291" s="317"/>
      <c r="Q291" s="318"/>
      <c r="R291" s="187"/>
      <c r="S291" s="187"/>
      <c r="U291" s="87" t="str">
        <f t="shared" si="22"/>
        <v/>
      </c>
      <c r="V291" s="87" t="str">
        <f t="shared" si="23"/>
        <v/>
      </c>
    </row>
    <row r="292" spans="1:22" s="188" customFormat="1" ht="15" customHeight="1" x14ac:dyDescent="0.2">
      <c r="A292" s="178" t="str">
        <f>'Planilha Orçamentária'!A50</f>
        <v>02.04.04</v>
      </c>
      <c r="B292" s="252" t="str">
        <f>VLOOKUP(A292,'Planilha Orçamentária'!$A$8:$D$548,4,FALSE)</f>
        <v>Fornecimento e Plantio de IPÊ ROSA (Tabebeuia impeginosa)</v>
      </c>
      <c r="C292" s="179"/>
      <c r="D292" s="180"/>
      <c r="E292" s="181"/>
      <c r="F292" s="181"/>
      <c r="G292" s="180"/>
      <c r="H292" s="181"/>
      <c r="I292" s="182"/>
      <c r="J292" s="183"/>
      <c r="K292" s="184"/>
      <c r="L292" s="183"/>
      <c r="M292" s="185"/>
      <c r="N292" s="183"/>
      <c r="O292" s="185"/>
      <c r="P292" s="55"/>
      <c r="Q292" s="186">
        <f>P294</f>
        <v>4</v>
      </c>
      <c r="R292" s="187"/>
      <c r="S292" s="187"/>
      <c r="U292" s="87">
        <f t="shared" si="22"/>
        <v>0</v>
      </c>
      <c r="V292" s="87" t="str">
        <f t="shared" si="23"/>
        <v/>
      </c>
    </row>
    <row r="293" spans="1:22" s="188" customFormat="1" ht="15" customHeight="1" x14ac:dyDescent="0.2">
      <c r="A293" s="202"/>
      <c r="B293" s="309" t="s">
        <v>17949</v>
      </c>
      <c r="C293" s="179"/>
      <c r="D293" s="180"/>
      <c r="E293" s="181"/>
      <c r="F293" s="181"/>
      <c r="G293" s="180"/>
      <c r="H293" s="181"/>
      <c r="I293" s="182"/>
      <c r="J293" s="183">
        <v>4</v>
      </c>
      <c r="K293" s="205"/>
      <c r="L293" s="183"/>
      <c r="M293" s="183"/>
      <c r="N293" s="183"/>
      <c r="O293" s="183"/>
      <c r="P293" s="254">
        <f t="shared" ref="P293" si="29">+J293</f>
        <v>4</v>
      </c>
      <c r="Q293" s="206"/>
      <c r="U293" s="87" t="str">
        <f t="shared" si="22"/>
        <v/>
      </c>
      <c r="V293" s="87">
        <f t="shared" si="23"/>
        <v>4</v>
      </c>
    </row>
    <row r="294" spans="1:22" s="188" customFormat="1" ht="15" customHeight="1" x14ac:dyDescent="0.2">
      <c r="A294" s="202"/>
      <c r="B294" s="189" t="s">
        <v>17</v>
      </c>
      <c r="C294" s="190"/>
      <c r="D294" s="191"/>
      <c r="E294" s="192"/>
      <c r="F294" s="190"/>
      <c r="G294" s="191"/>
      <c r="H294" s="192"/>
      <c r="I294" s="192"/>
      <c r="J294" s="193"/>
      <c r="K294" s="194"/>
      <c r="L294" s="194"/>
      <c r="M294" s="194"/>
      <c r="N294" s="194"/>
      <c r="O294" s="194"/>
      <c r="P294" s="195">
        <f>ROUND(SUM(P292:P293),2)</f>
        <v>4</v>
      </c>
      <c r="Q294" s="196" t="str">
        <f>IFERROR(VLOOKUP(A292,'Planilha Orçamentária'!$A$8:$H$548,5,FALSE),0)</f>
        <v>und</v>
      </c>
      <c r="R294" s="187"/>
      <c r="S294" s="187"/>
      <c r="U294" s="87">
        <f t="shared" si="22"/>
        <v>4</v>
      </c>
      <c r="V294" s="87">
        <f t="shared" si="23"/>
        <v>4</v>
      </c>
    </row>
    <row r="295" spans="1:22" s="188" customFormat="1" ht="15" customHeight="1" x14ac:dyDescent="0.2">
      <c r="A295" s="202"/>
      <c r="B295" s="311"/>
      <c r="C295" s="312"/>
      <c r="D295" s="313"/>
      <c r="E295" s="314"/>
      <c r="F295" s="312"/>
      <c r="G295" s="313"/>
      <c r="H295" s="314"/>
      <c r="I295" s="314"/>
      <c r="J295" s="315"/>
      <c r="K295" s="316"/>
      <c r="L295" s="316"/>
      <c r="M295" s="316"/>
      <c r="N295" s="316"/>
      <c r="O295" s="316"/>
      <c r="P295" s="317"/>
      <c r="Q295" s="318"/>
      <c r="R295" s="187"/>
      <c r="S295" s="187"/>
      <c r="U295" s="87" t="str">
        <f t="shared" si="22"/>
        <v/>
      </c>
      <c r="V295" s="87" t="str">
        <f t="shared" si="23"/>
        <v/>
      </c>
    </row>
    <row r="296" spans="1:22" s="188" customFormat="1" ht="15" customHeight="1" x14ac:dyDescent="0.2">
      <c r="A296" s="178" t="str">
        <f>'Planilha Orçamentária'!A51</f>
        <v>02.04.05</v>
      </c>
      <c r="B296" s="252" t="str">
        <f>VLOOKUP(A296,'Planilha Orçamentária'!$A$8:$D$548,4,FALSE)</f>
        <v>Fornecimento e Plantio de IPÊ AMARELO (Tabebuia alba)</v>
      </c>
      <c r="C296" s="341"/>
      <c r="D296" s="203"/>
      <c r="E296" s="182"/>
      <c r="F296" s="182"/>
      <c r="G296" s="203"/>
      <c r="H296" s="182"/>
      <c r="I296" s="182"/>
      <c r="J296" s="183"/>
      <c r="K296" s="205"/>
      <c r="L296" s="183"/>
      <c r="M296" s="183"/>
      <c r="N296" s="183"/>
      <c r="O296" s="183"/>
      <c r="P296" s="254"/>
      <c r="Q296" s="186">
        <f>P298</f>
        <v>8</v>
      </c>
      <c r="R296" s="187"/>
      <c r="S296" s="187"/>
      <c r="U296" s="87">
        <f t="shared" si="22"/>
        <v>0</v>
      </c>
      <c r="V296" s="87" t="str">
        <f t="shared" si="23"/>
        <v/>
      </c>
    </row>
    <row r="297" spans="1:22" s="188" customFormat="1" ht="15" customHeight="1" x14ac:dyDescent="0.2">
      <c r="A297" s="178"/>
      <c r="B297" s="309" t="s">
        <v>17950</v>
      </c>
      <c r="C297" s="310"/>
      <c r="D297" s="97"/>
      <c r="E297" s="182"/>
      <c r="F297" s="182"/>
      <c r="G297" s="203"/>
      <c r="H297" s="182"/>
      <c r="I297" s="182"/>
      <c r="J297" s="183">
        <v>8</v>
      </c>
      <c r="K297" s="205"/>
      <c r="L297" s="183"/>
      <c r="M297" s="183"/>
      <c r="N297" s="183"/>
      <c r="O297" s="183"/>
      <c r="P297" s="254">
        <f t="shared" ref="P297" si="30">+J297</f>
        <v>8</v>
      </c>
      <c r="Q297" s="186"/>
      <c r="R297" s="187"/>
      <c r="S297" s="187"/>
      <c r="U297" s="87" t="str">
        <f t="shared" si="22"/>
        <v/>
      </c>
      <c r="V297" s="87">
        <f t="shared" si="23"/>
        <v>8</v>
      </c>
    </row>
    <row r="298" spans="1:22" s="188" customFormat="1" ht="15" customHeight="1" x14ac:dyDescent="0.2">
      <c r="A298" s="202"/>
      <c r="B298" s="189" t="s">
        <v>17</v>
      </c>
      <c r="C298" s="190"/>
      <c r="D298" s="191"/>
      <c r="E298" s="192"/>
      <c r="F298" s="190"/>
      <c r="G298" s="191"/>
      <c r="H298" s="192"/>
      <c r="I298" s="192"/>
      <c r="J298" s="193"/>
      <c r="K298" s="194"/>
      <c r="L298" s="194"/>
      <c r="M298" s="194"/>
      <c r="N298" s="194"/>
      <c r="O298" s="194"/>
      <c r="P298" s="195">
        <f>ROUND(SUM(P296:P297),2)</f>
        <v>8</v>
      </c>
      <c r="Q298" s="196" t="str">
        <f>IFERROR(VLOOKUP(A296,'Planilha Orçamentária'!$A$8:$H$548,5,FALSE),0)</f>
        <v>und</v>
      </c>
      <c r="R298" s="187"/>
      <c r="S298" s="187"/>
      <c r="U298" s="87">
        <f t="shared" si="22"/>
        <v>8</v>
      </c>
      <c r="V298" s="87">
        <f t="shared" si="23"/>
        <v>8</v>
      </c>
    </row>
    <row r="299" spans="1:22" s="188" customFormat="1" ht="15" customHeight="1" x14ac:dyDescent="0.2">
      <c r="A299" s="202"/>
      <c r="B299" s="311"/>
      <c r="C299" s="312"/>
      <c r="D299" s="313"/>
      <c r="E299" s="314"/>
      <c r="F299" s="312"/>
      <c r="G299" s="313"/>
      <c r="H299" s="314"/>
      <c r="I299" s="314"/>
      <c r="J299" s="315"/>
      <c r="K299" s="316"/>
      <c r="L299" s="316"/>
      <c r="M299" s="316"/>
      <c r="N299" s="316"/>
      <c r="O299" s="316"/>
      <c r="P299" s="317"/>
      <c r="Q299" s="318"/>
      <c r="R299" s="187"/>
      <c r="S299" s="187"/>
      <c r="U299" s="87" t="str">
        <f t="shared" si="22"/>
        <v/>
      </c>
      <c r="V299" s="87" t="str">
        <f t="shared" si="23"/>
        <v/>
      </c>
    </row>
    <row r="300" spans="1:22" s="188" customFormat="1" ht="15" customHeight="1" x14ac:dyDescent="0.2">
      <c r="A300" s="292" t="str">
        <f>+'Planilha Orçamentária'!A54</f>
        <v>02.05</v>
      </c>
      <c r="B300" s="293" t="str">
        <f>VLOOKUP(A300,'Planilha Orçamentária'!$A$8:$G$9990,4,FALSE)</f>
        <v>PISTA DE SKATE</v>
      </c>
      <c r="C300" s="294"/>
      <c r="D300" s="295"/>
      <c r="E300" s="296"/>
      <c r="F300" s="296"/>
      <c r="G300" s="295"/>
      <c r="H300" s="296"/>
      <c r="I300" s="297"/>
      <c r="J300" s="298"/>
      <c r="K300" s="299"/>
      <c r="L300" s="298"/>
      <c r="M300" s="300"/>
      <c r="N300" s="301"/>
      <c r="O300" s="300"/>
      <c r="P300" s="302"/>
      <c r="Q300" s="303"/>
      <c r="R300" s="187"/>
      <c r="S300" s="187"/>
      <c r="U300" s="87" t="str">
        <f t="shared" si="22"/>
        <v/>
      </c>
      <c r="V300" s="87" t="str">
        <f t="shared" si="23"/>
        <v/>
      </c>
    </row>
    <row r="301" spans="1:22" s="188" customFormat="1" ht="15" customHeight="1" x14ac:dyDescent="0.2">
      <c r="A301" s="373" t="str">
        <f>+'Planilha Orçamentária'!A55</f>
        <v>02.05.01</v>
      </c>
      <c r="B301" s="374" t="str">
        <f>VLOOKUP(A301,'Planilha Orçamentária'!$A$8:$G$9990,4,FALSE)</f>
        <v>MOVIMENTO DE TERRA</v>
      </c>
      <c r="C301" s="375"/>
      <c r="D301" s="376"/>
      <c r="E301" s="377"/>
      <c r="F301" s="377"/>
      <c r="G301" s="376"/>
      <c r="H301" s="377"/>
      <c r="I301" s="378"/>
      <c r="J301" s="379"/>
      <c r="K301" s="380"/>
      <c r="L301" s="379"/>
      <c r="M301" s="381"/>
      <c r="N301" s="382"/>
      <c r="O301" s="381"/>
      <c r="P301" s="383"/>
      <c r="Q301" s="384"/>
      <c r="R301" s="187"/>
      <c r="S301" s="187"/>
      <c r="U301" s="87" t="str">
        <f t="shared" si="22"/>
        <v/>
      </c>
      <c r="V301" s="87" t="str">
        <f t="shared" si="23"/>
        <v/>
      </c>
    </row>
    <row r="302" spans="1:22" s="188" customFormat="1" ht="15.75" customHeight="1" x14ac:dyDescent="0.2">
      <c r="A302" s="178" t="str">
        <f>+'Planilha Orçamentária'!A56</f>
        <v>02.05.01.01</v>
      </c>
      <c r="B302" s="252" t="str">
        <f>VLOOKUP(A302,'Planilha Orçamentária'!$A$8:$G$9990,4,FALSE)</f>
        <v>ESCAVACAO MECANICA DE MATERIAL 1A. CATEGORIA, PROVENIENTE DE CORTE DE SUBLEITO (C/TRATOR ESTEIRAS  160HP)</v>
      </c>
      <c r="C302" s="179"/>
      <c r="D302" s="180"/>
      <c r="E302" s="181"/>
      <c r="F302" s="181"/>
      <c r="G302" s="180"/>
      <c r="H302" s="181"/>
      <c r="I302" s="182"/>
      <c r="J302" s="183"/>
      <c r="K302" s="184"/>
      <c r="L302" s="183"/>
      <c r="M302" s="185"/>
      <c r="N302" s="183"/>
      <c r="O302" s="185"/>
      <c r="P302" s="55"/>
      <c r="Q302" s="186">
        <f>P304</f>
        <v>108</v>
      </c>
      <c r="R302" s="187"/>
      <c r="S302" s="187"/>
      <c r="U302" s="87">
        <f t="shared" si="22"/>
        <v>0</v>
      </c>
      <c r="V302" s="87" t="str">
        <f t="shared" si="23"/>
        <v/>
      </c>
    </row>
    <row r="303" spans="1:22" s="188" customFormat="1" ht="15.75" customHeight="1" x14ac:dyDescent="0.2">
      <c r="A303" s="202"/>
      <c r="B303" s="319" t="s">
        <v>17979</v>
      </c>
      <c r="C303" s="203"/>
      <c r="E303" s="182"/>
      <c r="F303" s="182"/>
      <c r="G303" s="203"/>
      <c r="H303" s="182"/>
      <c r="I303" s="182"/>
      <c r="J303" s="183"/>
      <c r="K303" s="220"/>
      <c r="L303" s="183"/>
      <c r="M303" s="183">
        <v>0.25</v>
      </c>
      <c r="N303" s="183">
        <v>432</v>
      </c>
      <c r="O303" s="183">
        <f>+M303*N303</f>
        <v>108</v>
      </c>
      <c r="P303" s="208">
        <f>+O303</f>
        <v>108</v>
      </c>
      <c r="Q303" s="186"/>
      <c r="U303" s="87" t="str">
        <f t="shared" si="22"/>
        <v/>
      </c>
      <c r="V303" s="87">
        <f t="shared" si="23"/>
        <v>108</v>
      </c>
    </row>
    <row r="304" spans="1:22" s="188" customFormat="1" ht="15.75" customHeight="1" x14ac:dyDescent="0.2">
      <c r="A304" s="202"/>
      <c r="B304" s="189" t="s">
        <v>17</v>
      </c>
      <c r="C304" s="190"/>
      <c r="D304" s="191"/>
      <c r="E304" s="192"/>
      <c r="F304" s="190"/>
      <c r="G304" s="191"/>
      <c r="H304" s="192"/>
      <c r="I304" s="192"/>
      <c r="J304" s="193"/>
      <c r="K304" s="193"/>
      <c r="L304" s="194"/>
      <c r="M304" s="194"/>
      <c r="N304" s="194"/>
      <c r="O304" s="194"/>
      <c r="P304" s="195">
        <f>ROUND(SUM(P302:P303),2)</f>
        <v>108</v>
      </c>
      <c r="Q304" s="196" t="str">
        <f>IFERROR(VLOOKUP(A302,'Planilha Orçamentária'!$A$8:$G$9990,5,FALSE),0)</f>
        <v>M3</v>
      </c>
      <c r="R304" s="187"/>
      <c r="S304" s="187"/>
      <c r="U304" s="87">
        <f t="shared" si="22"/>
        <v>108</v>
      </c>
      <c r="V304" s="87">
        <f t="shared" si="23"/>
        <v>108</v>
      </c>
    </row>
    <row r="305" spans="1:22" s="188" customFormat="1" ht="15.75" customHeight="1" x14ac:dyDescent="0.2">
      <c r="A305" s="202"/>
      <c r="B305" s="197"/>
      <c r="C305" s="198"/>
      <c r="D305" s="180"/>
      <c r="E305" s="181"/>
      <c r="F305" s="198"/>
      <c r="G305" s="180"/>
      <c r="H305" s="181"/>
      <c r="I305" s="181"/>
      <c r="J305" s="199"/>
      <c r="K305" s="199"/>
      <c r="L305" s="480"/>
      <c r="M305" s="480"/>
      <c r="N305" s="480"/>
      <c r="O305" s="480"/>
      <c r="P305" s="55"/>
      <c r="Q305" s="200"/>
      <c r="R305" s="187"/>
      <c r="S305" s="187"/>
      <c r="T305" s="187"/>
      <c r="U305" s="87" t="str">
        <f t="shared" si="22"/>
        <v/>
      </c>
      <c r="V305" s="87" t="str">
        <f t="shared" si="23"/>
        <v/>
      </c>
    </row>
    <row r="306" spans="1:22" s="188" customFormat="1" ht="15.75" customHeight="1" x14ac:dyDescent="0.2">
      <c r="A306" s="178" t="str">
        <f>+'Planilha Orçamentária'!A57</f>
        <v>02.05.01.02</v>
      </c>
      <c r="B306" s="252" t="str">
        <f>VLOOKUP(A306,'Planilha Orçamentária'!$A$8:$G$9990,4,FALSE)</f>
        <v>REATERRO MANUAL DE VALAS COM COMPACTAÇÃO MECANIZADA. AF_04/2016</v>
      </c>
      <c r="C306" s="179"/>
      <c r="D306" s="180"/>
      <c r="E306" s="181"/>
      <c r="F306" s="181"/>
      <c r="G306" s="180"/>
      <c r="H306" s="181"/>
      <c r="I306" s="182"/>
      <c r="J306" s="183"/>
      <c r="K306" s="184"/>
      <c r="L306" s="183"/>
      <c r="M306" s="185"/>
      <c r="N306" s="183"/>
      <c r="O306" s="185"/>
      <c r="P306" s="55"/>
      <c r="Q306" s="186">
        <f>P313</f>
        <v>25.22</v>
      </c>
      <c r="R306" s="187"/>
      <c r="S306" s="187"/>
      <c r="U306" s="87">
        <f t="shared" si="22"/>
        <v>0</v>
      </c>
      <c r="V306" s="87" t="str">
        <f t="shared" si="23"/>
        <v/>
      </c>
    </row>
    <row r="307" spans="1:22" s="188" customFormat="1" ht="15.75" customHeight="1" x14ac:dyDescent="0.2">
      <c r="A307" s="202"/>
      <c r="B307" s="399" t="s">
        <v>17980</v>
      </c>
      <c r="C307" s="341"/>
      <c r="D307" s="203"/>
      <c r="E307" s="182"/>
      <c r="F307" s="182"/>
      <c r="G307" s="203"/>
      <c r="H307" s="182"/>
      <c r="I307" s="182"/>
      <c r="J307" s="183"/>
      <c r="K307" s="205"/>
      <c r="L307" s="183"/>
      <c r="M307" s="183"/>
      <c r="N307" s="183"/>
      <c r="O307" s="183"/>
      <c r="P307" s="254"/>
      <c r="Q307" s="186"/>
      <c r="R307" s="187"/>
      <c r="S307" s="187"/>
      <c r="U307" s="87" t="str">
        <f t="shared" si="22"/>
        <v/>
      </c>
      <c r="V307" s="87" t="str">
        <f t="shared" si="23"/>
        <v/>
      </c>
    </row>
    <row r="308" spans="1:22" s="188" customFormat="1" ht="15.75" customHeight="1" x14ac:dyDescent="0.2">
      <c r="A308" s="202"/>
      <c r="B308" s="253" t="s">
        <v>17981</v>
      </c>
      <c r="C308" s="341"/>
      <c r="D308" s="203"/>
      <c r="E308" s="182"/>
      <c r="F308" s="182"/>
      <c r="G308" s="203"/>
      <c r="H308" s="182"/>
      <c r="I308" s="182"/>
      <c r="J308" s="183">
        <v>2</v>
      </c>
      <c r="K308" s="205"/>
      <c r="L308" s="183">
        <v>6.8</v>
      </c>
      <c r="M308" s="183"/>
      <c r="N308" s="183">
        <v>0.61</v>
      </c>
      <c r="O308" s="183">
        <f>+L308*N308</f>
        <v>4.1479999999999997</v>
      </c>
      <c r="P308" s="254">
        <f>+O308*J308</f>
        <v>8.2959999999999994</v>
      </c>
      <c r="Q308" s="186"/>
      <c r="R308" s="187"/>
      <c r="S308" s="187"/>
      <c r="U308" s="87" t="str">
        <f t="shared" si="22"/>
        <v/>
      </c>
      <c r="V308" s="87">
        <f t="shared" si="23"/>
        <v>8.2959999999999994</v>
      </c>
    </row>
    <row r="309" spans="1:22" s="188" customFormat="1" ht="15.75" customHeight="1" x14ac:dyDescent="0.2">
      <c r="A309" s="202"/>
      <c r="B309" s="253" t="s">
        <v>17981</v>
      </c>
      <c r="C309" s="341"/>
      <c r="D309" s="203"/>
      <c r="E309" s="182"/>
      <c r="F309" s="182"/>
      <c r="G309" s="203"/>
      <c r="H309" s="182"/>
      <c r="I309" s="182"/>
      <c r="J309" s="183"/>
      <c r="K309" s="205"/>
      <c r="L309" s="183">
        <v>6.8</v>
      </c>
      <c r="M309" s="183"/>
      <c r="N309" s="183">
        <v>0.61</v>
      </c>
      <c r="O309" s="183">
        <f>+L309*N309</f>
        <v>4.1479999999999997</v>
      </c>
      <c r="P309" s="254">
        <f>+O309</f>
        <v>4.1479999999999997</v>
      </c>
      <c r="Q309" s="186"/>
      <c r="R309" s="187"/>
      <c r="S309" s="187"/>
      <c r="U309" s="87" t="str">
        <f t="shared" si="22"/>
        <v/>
      </c>
      <c r="V309" s="87">
        <f t="shared" si="23"/>
        <v>4.1479999999999997</v>
      </c>
    </row>
    <row r="310" spans="1:22" s="188" customFormat="1" ht="15.75" customHeight="1" x14ac:dyDescent="0.2">
      <c r="A310" s="202"/>
      <c r="B310" s="253" t="s">
        <v>17982</v>
      </c>
      <c r="C310" s="341"/>
      <c r="D310" s="203"/>
      <c r="E310" s="182"/>
      <c r="F310" s="182"/>
      <c r="G310" s="203"/>
      <c r="H310" s="182"/>
      <c r="I310" s="182"/>
      <c r="J310" s="183"/>
      <c r="K310" s="205"/>
      <c r="L310" s="183">
        <v>4.3</v>
      </c>
      <c r="M310" s="183"/>
      <c r="N310" s="183">
        <v>1.38</v>
      </c>
      <c r="O310" s="183">
        <f>+L310*N310</f>
        <v>5.9339999999999993</v>
      </c>
      <c r="P310" s="254">
        <f>+O310</f>
        <v>5.9339999999999993</v>
      </c>
      <c r="Q310" s="186"/>
      <c r="R310" s="187"/>
      <c r="S310" s="187"/>
      <c r="U310" s="87" t="str">
        <f t="shared" si="22"/>
        <v/>
      </c>
      <c r="V310" s="87">
        <f t="shared" si="23"/>
        <v>5.9339999999999993</v>
      </c>
    </row>
    <row r="311" spans="1:22" s="188" customFormat="1" ht="15.75" customHeight="1" x14ac:dyDescent="0.2">
      <c r="A311" s="202"/>
      <c r="B311" s="253" t="s">
        <v>17983</v>
      </c>
      <c r="C311" s="341"/>
      <c r="D311" s="203"/>
      <c r="E311" s="182"/>
      <c r="F311" s="182"/>
      <c r="G311" s="203"/>
      <c r="H311" s="182"/>
      <c r="I311" s="182"/>
      <c r="J311" s="183"/>
      <c r="K311" s="205"/>
      <c r="L311" s="183">
        <v>2.5</v>
      </c>
      <c r="M311" s="183"/>
      <c r="N311" s="183">
        <v>1.77</v>
      </c>
      <c r="O311" s="183">
        <f>+L311*N311</f>
        <v>4.4249999999999998</v>
      </c>
      <c r="P311" s="254">
        <f>+O311</f>
        <v>4.4249999999999998</v>
      </c>
      <c r="Q311" s="186"/>
      <c r="R311" s="187"/>
      <c r="S311" s="187"/>
      <c r="U311" s="87" t="str">
        <f t="shared" si="22"/>
        <v/>
      </c>
      <c r="V311" s="87">
        <f t="shared" si="23"/>
        <v>4.4249999999999998</v>
      </c>
    </row>
    <row r="312" spans="1:22" s="188" customFormat="1" ht="15.75" customHeight="1" x14ac:dyDescent="0.2">
      <c r="A312" s="202"/>
      <c r="B312" s="253" t="s">
        <v>17984</v>
      </c>
      <c r="C312" s="341"/>
      <c r="D312" s="203"/>
      <c r="E312" s="182"/>
      <c r="F312" s="182"/>
      <c r="G312" s="203"/>
      <c r="H312" s="182"/>
      <c r="I312" s="182"/>
      <c r="J312" s="183"/>
      <c r="K312" s="205"/>
      <c r="L312" s="183">
        <v>5.5</v>
      </c>
      <c r="M312" s="183"/>
      <c r="N312" s="183">
        <v>0.44</v>
      </c>
      <c r="O312" s="183">
        <f>+L312*N312</f>
        <v>2.42</v>
      </c>
      <c r="P312" s="254">
        <f>+O312</f>
        <v>2.42</v>
      </c>
      <c r="Q312" s="186"/>
      <c r="R312" s="187"/>
      <c r="S312" s="187"/>
      <c r="U312" s="87" t="str">
        <f t="shared" si="22"/>
        <v/>
      </c>
      <c r="V312" s="87">
        <f t="shared" si="23"/>
        <v>2.42</v>
      </c>
    </row>
    <row r="313" spans="1:22" s="188" customFormat="1" ht="15.75" customHeight="1" x14ac:dyDescent="0.2">
      <c r="A313" s="202"/>
      <c r="B313" s="189" t="s">
        <v>17</v>
      </c>
      <c r="C313" s="190"/>
      <c r="D313" s="191"/>
      <c r="E313" s="192"/>
      <c r="F313" s="190"/>
      <c r="G313" s="191"/>
      <c r="H313" s="192"/>
      <c r="I313" s="192"/>
      <c r="J313" s="193"/>
      <c r="K313" s="193"/>
      <c r="L313" s="194"/>
      <c r="M313" s="194"/>
      <c r="N313" s="194"/>
      <c r="O313" s="194"/>
      <c r="P313" s="195">
        <f>ROUND(SUM(P306:P312),2)</f>
        <v>25.22</v>
      </c>
      <c r="Q313" s="196" t="str">
        <f>IFERROR(VLOOKUP(A306,'Planilha Orçamentária'!$A$8:$G$9990,5,FALSE),0)</f>
        <v>M3</v>
      </c>
      <c r="R313" s="187"/>
      <c r="S313" s="187"/>
      <c r="U313" s="87">
        <f t="shared" si="22"/>
        <v>25.22</v>
      </c>
      <c r="V313" s="87">
        <f t="shared" si="23"/>
        <v>25.22</v>
      </c>
    </row>
    <row r="314" spans="1:22" s="188" customFormat="1" ht="15.75" customHeight="1" x14ac:dyDescent="0.2">
      <c r="A314" s="202"/>
      <c r="B314" s="197"/>
      <c r="C314" s="198"/>
      <c r="D314" s="180"/>
      <c r="E314" s="181"/>
      <c r="F314" s="198"/>
      <c r="G314" s="180"/>
      <c r="H314" s="181"/>
      <c r="I314" s="181"/>
      <c r="J314" s="199"/>
      <c r="K314" s="199"/>
      <c r="L314" s="660" t="s">
        <v>3697</v>
      </c>
      <c r="M314" s="661" t="s">
        <v>3698</v>
      </c>
      <c r="N314" s="660" t="s">
        <v>3699</v>
      </c>
      <c r="O314" s="661" t="s">
        <v>3700</v>
      </c>
      <c r="P314" s="659" t="s">
        <v>3701</v>
      </c>
      <c r="Q314" s="200"/>
      <c r="R314" s="187"/>
      <c r="S314" s="187"/>
      <c r="T314" s="187"/>
      <c r="U314" s="87" t="str">
        <f t="shared" si="22"/>
        <v/>
      </c>
      <c r="V314" s="87" t="str">
        <f t="shared" si="23"/>
        <v>momento de transp.</v>
      </c>
    </row>
    <row r="315" spans="1:22" s="188" customFormat="1" ht="15.75" customHeight="1" x14ac:dyDescent="0.2">
      <c r="A315" s="178" t="str">
        <f>+'Planilha Orçamentária'!A58</f>
        <v>02.05.01.03</v>
      </c>
      <c r="B315" s="252" t="str">
        <f>VLOOKUP(A315,'Planilha Orçamentária'!$A$8:$G$9990,4,FALSE)</f>
        <v>TRANSPORTE COM CAMINHÃO BASCULANTE DE 6 M3, EM VIA URBANA PAVIMENTADA, DMT ATÉ 30 KM (UNIDADE: M3XKM). AF_01/2018</v>
      </c>
      <c r="C315" s="179"/>
      <c r="D315" s="180"/>
      <c r="E315" s="181"/>
      <c r="F315" s="181"/>
      <c r="G315" s="180"/>
      <c r="H315" s="181"/>
      <c r="I315" s="182"/>
      <c r="J315" s="183"/>
      <c r="K315" s="184"/>
      <c r="L315" s="661"/>
      <c r="M315" s="661"/>
      <c r="N315" s="660"/>
      <c r="O315" s="661"/>
      <c r="P315" s="659"/>
      <c r="Q315" s="186">
        <f>P318</f>
        <v>2048.81</v>
      </c>
      <c r="R315" s="187"/>
      <c r="S315" s="187"/>
      <c r="U315" s="87">
        <f t="shared" si="22"/>
        <v>0</v>
      </c>
      <c r="V315" s="87" t="str">
        <f t="shared" si="23"/>
        <v/>
      </c>
    </row>
    <row r="316" spans="1:22" s="188" customFormat="1" ht="15.75" customHeight="1" x14ac:dyDescent="0.2">
      <c r="A316" s="178"/>
      <c r="B316" s="346" t="s">
        <v>17985</v>
      </c>
      <c r="C316" s="179"/>
      <c r="D316" s="180"/>
      <c r="E316" s="181"/>
      <c r="F316" s="181"/>
      <c r="G316" s="180"/>
      <c r="H316" s="181"/>
      <c r="I316" s="182"/>
      <c r="J316" s="183"/>
      <c r="K316" s="184"/>
      <c r="L316" s="325">
        <f>DMT!G14</f>
        <v>19.8</v>
      </c>
      <c r="M316" s="325">
        <v>1.25</v>
      </c>
      <c r="N316" s="337">
        <v>1.6</v>
      </c>
      <c r="O316" s="325">
        <f>+P304-P313</f>
        <v>82.78</v>
      </c>
      <c r="P316" s="347">
        <f>L316*M316*O316</f>
        <v>2048.8049999999998</v>
      </c>
      <c r="Q316" s="186"/>
      <c r="R316" s="187"/>
      <c r="S316" s="187"/>
      <c r="U316" s="87" t="str">
        <f t="shared" si="22"/>
        <v/>
      </c>
      <c r="V316" s="87">
        <f t="shared" si="23"/>
        <v>2048.8049999999998</v>
      </c>
    </row>
    <row r="317" spans="1:22" s="188" customFormat="1" ht="15.75" customHeight="1" x14ac:dyDescent="0.2">
      <c r="A317" s="178"/>
      <c r="B317" s="348" t="str">
        <f>"OBSERVAÇÃO: Para o transporte do material destinado ao bota-fora, foi considerado a distância média de transporte referencial de "&amp;L316&amp;" km, que deverá ser confirmado durante a obra pela fiscalização e medido apenas a distância real."</f>
        <v>OBSERVAÇÃO: Para o transporte do material destinado ao bota-fora, foi considerado a distância média de transporte referencial de 19,8 km, que deverá ser confirmado durante a obra pela fiscalização e medido apenas a distância real.</v>
      </c>
      <c r="C317" s="179"/>
      <c r="D317" s="180"/>
      <c r="E317" s="181"/>
      <c r="F317" s="181"/>
      <c r="G317" s="180"/>
      <c r="H317" s="181"/>
      <c r="I317" s="182"/>
      <c r="J317" s="183"/>
      <c r="K317" s="184"/>
      <c r="L317" s="325"/>
      <c r="M317" s="325"/>
      <c r="N317" s="325"/>
      <c r="O317" s="325"/>
      <c r="P317" s="335"/>
      <c r="Q317" s="186"/>
      <c r="R317" s="187"/>
      <c r="S317" s="187"/>
      <c r="U317" s="87" t="str">
        <f t="shared" si="22"/>
        <v/>
      </c>
      <c r="V317" s="87" t="str">
        <f t="shared" si="23"/>
        <v/>
      </c>
    </row>
    <row r="318" spans="1:22" s="188" customFormat="1" ht="15.75" customHeight="1" x14ac:dyDescent="0.2">
      <c r="A318" s="202"/>
      <c r="B318" s="189" t="s">
        <v>17</v>
      </c>
      <c r="C318" s="190"/>
      <c r="D318" s="191"/>
      <c r="E318" s="192"/>
      <c r="F318" s="190"/>
      <c r="G318" s="191"/>
      <c r="H318" s="192"/>
      <c r="I318" s="192"/>
      <c r="J318" s="193"/>
      <c r="K318" s="193"/>
      <c r="L318" s="194"/>
      <c r="M318" s="194"/>
      <c r="N318" s="194"/>
      <c r="O318" s="194"/>
      <c r="P318" s="195">
        <f>ROUND(SUM(P315:P317),2)</f>
        <v>2048.81</v>
      </c>
      <c r="Q318" s="196" t="str">
        <f>IFERROR(VLOOKUP(A315,'Planilha Orçamentária'!$A$8:$G$9990,5,FALSE),0)</f>
        <v>M3XKM</v>
      </c>
      <c r="R318" s="187"/>
      <c r="S318" s="187"/>
      <c r="U318" s="87">
        <f t="shared" si="22"/>
        <v>2048.81</v>
      </c>
      <c r="V318" s="87">
        <f t="shared" si="23"/>
        <v>2048.81</v>
      </c>
    </row>
    <row r="319" spans="1:22" s="188" customFormat="1" ht="15.75" customHeight="1" x14ac:dyDescent="0.2">
      <c r="A319" s="202"/>
      <c r="B319" s="197"/>
      <c r="C319" s="198"/>
      <c r="D319" s="180"/>
      <c r="E319" s="181"/>
      <c r="F319" s="198"/>
      <c r="G319" s="180"/>
      <c r="H319" s="181"/>
      <c r="I319" s="181"/>
      <c r="J319" s="199"/>
      <c r="K319" s="199"/>
      <c r="L319" s="480"/>
      <c r="M319" s="480"/>
      <c r="N319" s="480"/>
      <c r="O319" s="480"/>
      <c r="P319" s="55"/>
      <c r="Q319" s="200"/>
      <c r="R319" s="187"/>
      <c r="S319" s="187"/>
      <c r="T319" s="187"/>
      <c r="U319" s="87" t="str">
        <f t="shared" ref="U319:U382" si="31">IF(Q319&lt;&gt;"",P319,"")</f>
        <v/>
      </c>
      <c r="V319" s="87" t="str">
        <f t="shared" ref="V319:V382" si="32">IF(P319&lt;&gt;"",P319,"")</f>
        <v/>
      </c>
    </row>
    <row r="320" spans="1:22" s="188" customFormat="1" ht="15" customHeight="1" x14ac:dyDescent="0.2">
      <c r="A320" s="373" t="str">
        <f>+'Planilha Orçamentária'!A60</f>
        <v>02.05.02</v>
      </c>
      <c r="B320" s="374" t="str">
        <f>VLOOKUP(A320,'Planilha Orçamentária'!$A$8:$G$9990,4,FALSE)</f>
        <v>RADIER</v>
      </c>
      <c r="C320" s="375"/>
      <c r="D320" s="376"/>
      <c r="E320" s="377"/>
      <c r="F320" s="377"/>
      <c r="G320" s="376"/>
      <c r="H320" s="377"/>
      <c r="I320" s="378"/>
      <c r="J320" s="379"/>
      <c r="K320" s="380"/>
      <c r="L320" s="379"/>
      <c r="M320" s="381"/>
      <c r="N320" s="382"/>
      <c r="O320" s="381"/>
      <c r="P320" s="383"/>
      <c r="Q320" s="384"/>
      <c r="R320" s="187"/>
      <c r="S320" s="187"/>
      <c r="U320" s="87" t="str">
        <f t="shared" si="31"/>
        <v/>
      </c>
      <c r="V320" s="87" t="str">
        <f t="shared" si="32"/>
        <v/>
      </c>
    </row>
    <row r="321" spans="1:22" s="188" customFormat="1" ht="15.75" customHeight="1" x14ac:dyDescent="0.2">
      <c r="A321" s="178" t="str">
        <f>+'Planilha Orçamentária'!A61</f>
        <v>02.05.02.01</v>
      </c>
      <c r="B321" s="252" t="str">
        <f>VLOOKUP(A321,'Planilha Orçamentária'!$A$8:$G$9990,4,FALSE)</f>
        <v>FORNECIMENTO/INSTALACAO LONA PLASTICA PRETA, PARA IMPERMEABILIZACAO, ESPESSURA 150 MICRAS.</v>
      </c>
      <c r="C321" s="179"/>
      <c r="D321" s="180"/>
      <c r="E321" s="181"/>
      <c r="F321" s="181"/>
      <c r="G321" s="180"/>
      <c r="H321" s="181"/>
      <c r="I321" s="182"/>
      <c r="J321" s="183"/>
      <c r="K321" s="184"/>
      <c r="L321" s="183"/>
      <c r="M321" s="185"/>
      <c r="N321" s="183"/>
      <c r="O321" s="185"/>
      <c r="P321" s="55"/>
      <c r="Q321" s="186">
        <f>P323</f>
        <v>432</v>
      </c>
      <c r="R321" s="187"/>
      <c r="S321" s="187"/>
      <c r="U321" s="87">
        <f t="shared" si="31"/>
        <v>0</v>
      </c>
      <c r="V321" s="87" t="str">
        <f t="shared" si="32"/>
        <v/>
      </c>
    </row>
    <row r="322" spans="1:22" s="188" customFormat="1" ht="15.75" customHeight="1" x14ac:dyDescent="0.2">
      <c r="A322" s="202"/>
      <c r="B322" s="207"/>
      <c r="C322" s="203"/>
      <c r="E322" s="182"/>
      <c r="F322" s="182"/>
      <c r="G322" s="203"/>
      <c r="H322" s="182"/>
      <c r="I322" s="182"/>
      <c r="J322" s="183"/>
      <c r="K322" s="220"/>
      <c r="L322" s="183"/>
      <c r="M322" s="183"/>
      <c r="N322" s="183">
        <v>432</v>
      </c>
      <c r="O322" s="183"/>
      <c r="P322" s="208">
        <f>+N322</f>
        <v>432</v>
      </c>
      <c r="Q322" s="186"/>
      <c r="U322" s="87" t="str">
        <f t="shared" si="31"/>
        <v/>
      </c>
      <c r="V322" s="87">
        <f t="shared" si="32"/>
        <v>432</v>
      </c>
    </row>
    <row r="323" spans="1:22" s="188" customFormat="1" ht="15.75" customHeight="1" x14ac:dyDescent="0.2">
      <c r="A323" s="202"/>
      <c r="B323" s="189" t="s">
        <v>17</v>
      </c>
      <c r="C323" s="190"/>
      <c r="D323" s="191"/>
      <c r="E323" s="192"/>
      <c r="F323" s="190"/>
      <c r="G323" s="191"/>
      <c r="H323" s="192"/>
      <c r="I323" s="192"/>
      <c r="J323" s="193"/>
      <c r="K323" s="193"/>
      <c r="L323" s="194"/>
      <c r="M323" s="194"/>
      <c r="N323" s="194"/>
      <c r="O323" s="194"/>
      <c r="P323" s="195">
        <f>ROUND(SUM(P321:P322),2)</f>
        <v>432</v>
      </c>
      <c r="Q323" s="196" t="str">
        <f>IFERROR(VLOOKUP(A321,'Planilha Orçamentária'!$A$8:$G$9990,5,FALSE),0)</f>
        <v>M2</v>
      </c>
      <c r="R323" s="187"/>
      <c r="S323" s="187"/>
      <c r="U323" s="87">
        <f t="shared" si="31"/>
        <v>432</v>
      </c>
      <c r="V323" s="87">
        <f t="shared" si="32"/>
        <v>432</v>
      </c>
    </row>
    <row r="324" spans="1:22" s="188" customFormat="1" ht="15.75" customHeight="1" x14ac:dyDescent="0.2">
      <c r="A324" s="202"/>
      <c r="B324" s="197"/>
      <c r="C324" s="198"/>
      <c r="D324" s="180"/>
      <c r="E324" s="181"/>
      <c r="F324" s="198"/>
      <c r="G324" s="180"/>
      <c r="H324" s="181"/>
      <c r="I324" s="181"/>
      <c r="J324" s="199"/>
      <c r="K324" s="199"/>
      <c r="L324" s="480"/>
      <c r="M324" s="480"/>
      <c r="N324" s="480"/>
      <c r="O324" s="480"/>
      <c r="P324" s="55"/>
      <c r="Q324" s="200"/>
      <c r="R324" s="187"/>
      <c r="S324" s="187"/>
      <c r="T324" s="187"/>
      <c r="U324" s="87" t="str">
        <f t="shared" si="31"/>
        <v/>
      </c>
      <c r="V324" s="87" t="str">
        <f t="shared" si="32"/>
        <v/>
      </c>
    </row>
    <row r="325" spans="1:22" s="188" customFormat="1" ht="15.75" customHeight="1" x14ac:dyDescent="0.2">
      <c r="A325" s="178" t="str">
        <f>+'Planilha Orçamentária'!A62</f>
        <v>02.05.02.02</v>
      </c>
      <c r="B325" s="252" t="str">
        <f>VLOOKUP(A325,'Planilha Orçamentária'!$A$8:$G$9990,4,FALSE)</f>
        <v>FABRICAÇÃO, MONTAGEM E DESMONTAGEM DE FORMA PARA RADIER, EM MADEIRA SERRADA, 4 UTILIZAÇÕES. AF_09/2017</v>
      </c>
      <c r="C325" s="179"/>
      <c r="D325" s="180"/>
      <c r="E325" s="181"/>
      <c r="F325" s="181"/>
      <c r="G325" s="180"/>
      <c r="H325" s="181"/>
      <c r="I325" s="182"/>
      <c r="J325" s="183"/>
      <c r="K325" s="184"/>
      <c r="L325" s="183"/>
      <c r="M325" s="185"/>
      <c r="N325" s="183"/>
      <c r="O325" s="185"/>
      <c r="P325" s="55"/>
      <c r="Q325" s="186">
        <f>P327</f>
        <v>17.440000000000001</v>
      </c>
      <c r="R325" s="187"/>
      <c r="S325" s="187"/>
      <c r="U325" s="87">
        <f t="shared" si="31"/>
        <v>0</v>
      </c>
      <c r="V325" s="87" t="str">
        <f t="shared" si="32"/>
        <v/>
      </c>
    </row>
    <row r="326" spans="1:22" s="188" customFormat="1" ht="15.75" customHeight="1" x14ac:dyDescent="0.2">
      <c r="A326" s="202"/>
      <c r="B326" s="207"/>
      <c r="C326" s="203"/>
      <c r="E326" s="182"/>
      <c r="F326" s="182"/>
      <c r="G326" s="203"/>
      <c r="H326" s="182"/>
      <c r="I326" s="182"/>
      <c r="J326" s="183"/>
      <c r="K326" s="220">
        <v>87.2</v>
      </c>
      <c r="L326" s="183"/>
      <c r="M326" s="183">
        <v>0.2</v>
      </c>
      <c r="N326" s="183">
        <f>+K326*M326</f>
        <v>17.440000000000001</v>
      </c>
      <c r="O326" s="183"/>
      <c r="P326" s="208">
        <f>+N326</f>
        <v>17.440000000000001</v>
      </c>
      <c r="Q326" s="186"/>
      <c r="U326" s="87" t="str">
        <f t="shared" si="31"/>
        <v/>
      </c>
      <c r="V326" s="87">
        <f t="shared" si="32"/>
        <v>17.440000000000001</v>
      </c>
    </row>
    <row r="327" spans="1:22" s="188" customFormat="1" ht="15.75" customHeight="1" x14ac:dyDescent="0.2">
      <c r="A327" s="202"/>
      <c r="B327" s="189" t="s">
        <v>17</v>
      </c>
      <c r="C327" s="190"/>
      <c r="D327" s="191"/>
      <c r="E327" s="192"/>
      <c r="F327" s="190"/>
      <c r="G327" s="191"/>
      <c r="H327" s="192"/>
      <c r="I327" s="192"/>
      <c r="J327" s="193"/>
      <c r="K327" s="193"/>
      <c r="L327" s="194"/>
      <c r="M327" s="194"/>
      <c r="N327" s="194"/>
      <c r="O327" s="194"/>
      <c r="P327" s="195">
        <f>ROUND(SUM(P325:P326),2)</f>
        <v>17.440000000000001</v>
      </c>
      <c r="Q327" s="196" t="str">
        <f>IFERROR(VLOOKUP(A325,'Planilha Orçamentária'!$A$8:$G$9990,5,FALSE),0)</f>
        <v>M2</v>
      </c>
      <c r="R327" s="187"/>
      <c r="S327" s="187"/>
      <c r="U327" s="87">
        <f t="shared" si="31"/>
        <v>17.440000000000001</v>
      </c>
      <c r="V327" s="87">
        <f t="shared" si="32"/>
        <v>17.440000000000001</v>
      </c>
    </row>
    <row r="328" spans="1:22" s="188" customFormat="1" ht="15.75" customHeight="1" x14ac:dyDescent="0.2">
      <c r="A328" s="202"/>
      <c r="B328" s="197"/>
      <c r="C328" s="198"/>
      <c r="D328" s="180"/>
      <c r="E328" s="181"/>
      <c r="F328" s="198"/>
      <c r="G328" s="180"/>
      <c r="H328" s="181"/>
      <c r="I328" s="181"/>
      <c r="J328" s="199"/>
      <c r="K328" s="199"/>
      <c r="L328" s="480"/>
      <c r="M328" s="480"/>
      <c r="N328" s="480"/>
      <c r="O328" s="480"/>
      <c r="P328" s="55"/>
      <c r="Q328" s="200"/>
      <c r="R328" s="187"/>
      <c r="S328" s="187"/>
      <c r="T328" s="187"/>
      <c r="U328" s="87" t="str">
        <f t="shared" si="31"/>
        <v/>
      </c>
      <c r="V328" s="87" t="str">
        <f t="shared" si="32"/>
        <v/>
      </c>
    </row>
    <row r="329" spans="1:22" s="188" customFormat="1" ht="15.75" customHeight="1" x14ac:dyDescent="0.2">
      <c r="A329" s="178" t="str">
        <f>+'Planilha Orçamentária'!A63</f>
        <v>02.05.02.03</v>
      </c>
      <c r="B329" s="252" t="str">
        <f>VLOOKUP(A329,'Planilha Orçamentária'!$A$8:$G$9990,4,FALSE)</f>
        <v>ARMAÇÃO UTILIZANDO AÇO CA-25 DE 8,0 MM - MONTAGEM. AF_12/2015</v>
      </c>
      <c r="C329" s="179"/>
      <c r="D329" s="180"/>
      <c r="E329" s="181"/>
      <c r="F329" s="181"/>
      <c r="G329" s="180"/>
      <c r="H329" s="181"/>
      <c r="I329" s="182"/>
      <c r="J329" s="183"/>
      <c r="K329" s="184"/>
      <c r="L329" s="183"/>
      <c r="M329" s="185"/>
      <c r="N329" s="183"/>
      <c r="O329" s="185"/>
      <c r="P329" s="55"/>
      <c r="Q329" s="186">
        <f>P332</f>
        <v>9138.4</v>
      </c>
      <c r="R329" s="187"/>
      <c r="S329" s="187"/>
      <c r="U329" s="87">
        <f t="shared" si="31"/>
        <v>0</v>
      </c>
      <c r="V329" s="87" t="str">
        <f t="shared" si="32"/>
        <v/>
      </c>
    </row>
    <row r="330" spans="1:22" s="188" customFormat="1" ht="15.75" customHeight="1" x14ac:dyDescent="0.2">
      <c r="A330" s="178"/>
      <c r="B330" s="399" t="s">
        <v>17986</v>
      </c>
      <c r="C330" s="341"/>
      <c r="D330" s="203"/>
      <c r="E330" s="182"/>
      <c r="F330" s="182"/>
      <c r="G330" s="203"/>
      <c r="H330" s="182"/>
      <c r="I330" s="182"/>
      <c r="J330" s="183"/>
      <c r="K330" s="205"/>
      <c r="L330" s="183"/>
      <c r="M330" s="183"/>
      <c r="N330" s="183"/>
      <c r="O330" s="211" t="s">
        <v>17987</v>
      </c>
      <c r="P330" s="254"/>
      <c r="Q330" s="186"/>
      <c r="R330" s="187"/>
      <c r="S330" s="187"/>
      <c r="U330" s="87" t="str">
        <f t="shared" si="31"/>
        <v/>
      </c>
      <c r="V330" s="87" t="str">
        <f t="shared" si="32"/>
        <v/>
      </c>
    </row>
    <row r="331" spans="1:22" s="188" customFormat="1" ht="15.75" customHeight="1" x14ac:dyDescent="0.2">
      <c r="A331" s="202"/>
      <c r="B331" s="207" t="s">
        <v>17988</v>
      </c>
      <c r="C331" s="203"/>
      <c r="E331" s="182"/>
      <c r="F331" s="182"/>
      <c r="G331" s="203"/>
      <c r="H331" s="182"/>
      <c r="I331" s="182"/>
      <c r="J331" s="183">
        <v>78</v>
      </c>
      <c r="K331" s="220">
        <v>6</v>
      </c>
      <c r="L331" s="183">
        <v>2.4500000000000002</v>
      </c>
      <c r="M331" s="183"/>
      <c r="N331" s="183">
        <f>L331*K331</f>
        <v>14.700000000000001</v>
      </c>
      <c r="O331" s="183">
        <v>7.97</v>
      </c>
      <c r="P331" s="208">
        <f>O331*N331*J331</f>
        <v>9138.402</v>
      </c>
      <c r="Q331" s="186"/>
      <c r="U331" s="87" t="str">
        <f t="shared" si="31"/>
        <v/>
      </c>
      <c r="V331" s="87">
        <f t="shared" si="32"/>
        <v>9138.402</v>
      </c>
    </row>
    <row r="332" spans="1:22" s="188" customFormat="1" ht="15.75" customHeight="1" x14ac:dyDescent="0.2">
      <c r="A332" s="202"/>
      <c r="B332" s="189" t="s">
        <v>17</v>
      </c>
      <c r="C332" s="190"/>
      <c r="D332" s="191"/>
      <c r="E332" s="192"/>
      <c r="F332" s="190"/>
      <c r="G332" s="191"/>
      <c r="H332" s="192"/>
      <c r="I332" s="192"/>
      <c r="J332" s="193"/>
      <c r="K332" s="193"/>
      <c r="L332" s="194"/>
      <c r="M332" s="194"/>
      <c r="N332" s="194"/>
      <c r="O332" s="194"/>
      <c r="P332" s="195">
        <f>ROUND(SUM(P330:P331),2)</f>
        <v>9138.4</v>
      </c>
      <c r="Q332" s="196" t="str">
        <f>IFERROR(VLOOKUP(A329,'Planilha Orçamentária'!$A$8:$G$9990,5,FALSE),0)</f>
        <v>KG</v>
      </c>
      <c r="R332" s="187"/>
      <c r="S332" s="187"/>
      <c r="U332" s="87">
        <f t="shared" si="31"/>
        <v>9138.4</v>
      </c>
      <c r="V332" s="87">
        <f t="shared" si="32"/>
        <v>9138.4</v>
      </c>
    </row>
    <row r="333" spans="1:22" s="188" customFormat="1" ht="15.75" customHeight="1" x14ac:dyDescent="0.2">
      <c r="A333" s="202"/>
      <c r="B333" s="197"/>
      <c r="C333" s="198"/>
      <c r="D333" s="180"/>
      <c r="E333" s="181"/>
      <c r="F333" s="198"/>
      <c r="G333" s="180"/>
      <c r="H333" s="181"/>
      <c r="I333" s="181"/>
      <c r="J333" s="199"/>
      <c r="K333" s="199"/>
      <c r="L333" s="480"/>
      <c r="M333" s="480"/>
      <c r="N333" s="480"/>
      <c r="O333" s="480"/>
      <c r="P333" s="55"/>
      <c r="Q333" s="200"/>
      <c r="R333" s="187"/>
      <c r="S333" s="187"/>
      <c r="T333" s="187"/>
      <c r="U333" s="87" t="str">
        <f t="shared" si="31"/>
        <v/>
      </c>
      <c r="V333" s="87" t="str">
        <f t="shared" si="32"/>
        <v/>
      </c>
    </row>
    <row r="334" spans="1:22" s="188" customFormat="1" ht="15.75" customHeight="1" x14ac:dyDescent="0.2">
      <c r="A334" s="178" t="str">
        <f>+'Planilha Orçamentária'!A64</f>
        <v>02.05.02.04</v>
      </c>
      <c r="B334" s="252" t="str">
        <f>VLOOKUP(A334,'Planilha Orçamentária'!$A$8:$G$9990,4,FALSE)</f>
        <v>CONCRETO FCK = 15MPA, TRAÇO 1:3,4:3,5 (CIMENTO/ AREIA MÉDIA/ BRITA 1)  - PREPARO MECÂNICO COM BETONEIRA 600 L. AF_07/2016</v>
      </c>
      <c r="C334" s="179"/>
      <c r="D334" s="180"/>
      <c r="E334" s="181"/>
      <c r="F334" s="181"/>
      <c r="G334" s="180"/>
      <c r="H334" s="181"/>
      <c r="I334" s="182"/>
      <c r="J334" s="183"/>
      <c r="K334" s="184"/>
      <c r="L334" s="183"/>
      <c r="M334" s="185"/>
      <c r="N334" s="183"/>
      <c r="O334" s="185"/>
      <c r="P334" s="55"/>
      <c r="Q334" s="186">
        <f>P336</f>
        <v>21.6</v>
      </c>
      <c r="R334" s="187"/>
      <c r="S334" s="187"/>
      <c r="U334" s="87">
        <f t="shared" si="31"/>
        <v>0</v>
      </c>
      <c r="V334" s="87" t="str">
        <f t="shared" si="32"/>
        <v/>
      </c>
    </row>
    <row r="335" spans="1:22" s="188" customFormat="1" ht="15.75" customHeight="1" x14ac:dyDescent="0.2">
      <c r="A335" s="202"/>
      <c r="B335" s="207" t="s">
        <v>17989</v>
      </c>
      <c r="C335" s="203"/>
      <c r="E335" s="182"/>
      <c r="F335" s="182"/>
      <c r="G335" s="203"/>
      <c r="H335" s="182"/>
      <c r="I335" s="182"/>
      <c r="J335" s="220"/>
      <c r="K335" s="220"/>
      <c r="L335" s="183"/>
      <c r="M335" s="183">
        <v>0.05</v>
      </c>
      <c r="N335" s="183">
        <v>432</v>
      </c>
      <c r="O335" s="183">
        <f>+M335*N335</f>
        <v>21.6</v>
      </c>
      <c r="P335" s="208">
        <f>+O335</f>
        <v>21.6</v>
      </c>
      <c r="Q335" s="186"/>
      <c r="U335" s="87" t="str">
        <f t="shared" si="31"/>
        <v/>
      </c>
      <c r="V335" s="87">
        <f t="shared" si="32"/>
        <v>21.6</v>
      </c>
    </row>
    <row r="336" spans="1:22" s="188" customFormat="1" ht="15.75" customHeight="1" x14ac:dyDescent="0.2">
      <c r="A336" s="202"/>
      <c r="B336" s="189" t="s">
        <v>17</v>
      </c>
      <c r="C336" s="190"/>
      <c r="D336" s="191"/>
      <c r="E336" s="192"/>
      <c r="F336" s="190"/>
      <c r="G336" s="191"/>
      <c r="H336" s="192"/>
      <c r="I336" s="192"/>
      <c r="J336" s="193"/>
      <c r="K336" s="193"/>
      <c r="L336" s="194"/>
      <c r="M336" s="194"/>
      <c r="N336" s="194"/>
      <c r="O336" s="194"/>
      <c r="P336" s="195">
        <f>ROUND(SUM(P334:P335),2)</f>
        <v>21.6</v>
      </c>
      <c r="Q336" s="196" t="str">
        <f>IFERROR(VLOOKUP(A334,'Planilha Orçamentária'!$A$8:$G$9990,5,FALSE),0)</f>
        <v>M3</v>
      </c>
      <c r="R336" s="187"/>
      <c r="S336" s="187"/>
      <c r="U336" s="87">
        <f t="shared" si="31"/>
        <v>21.6</v>
      </c>
      <c r="V336" s="87">
        <f t="shared" si="32"/>
        <v>21.6</v>
      </c>
    </row>
    <row r="337" spans="1:22" s="188" customFormat="1" ht="15.75" customHeight="1" x14ac:dyDescent="0.2">
      <c r="A337" s="202"/>
      <c r="B337" s="197"/>
      <c r="C337" s="198"/>
      <c r="D337" s="180"/>
      <c r="E337" s="181"/>
      <c r="F337" s="198"/>
      <c r="G337" s="180"/>
      <c r="H337" s="181"/>
      <c r="I337" s="181"/>
      <c r="J337" s="199"/>
      <c r="K337" s="199"/>
      <c r="L337" s="480"/>
      <c r="M337" s="480"/>
      <c r="N337" s="480"/>
      <c r="O337" s="480"/>
      <c r="P337" s="55"/>
      <c r="Q337" s="200"/>
      <c r="R337" s="187"/>
      <c r="S337" s="187"/>
      <c r="T337" s="187"/>
      <c r="U337" s="87" t="str">
        <f t="shared" si="31"/>
        <v/>
      </c>
      <c r="V337" s="87" t="str">
        <f t="shared" si="32"/>
        <v/>
      </c>
    </row>
    <row r="338" spans="1:22" s="188" customFormat="1" ht="15.75" customHeight="1" x14ac:dyDescent="0.2">
      <c r="A338" s="178" t="str">
        <f>+'Planilha Orçamentária'!A65</f>
        <v>02.05.02.05</v>
      </c>
      <c r="B338" s="252" t="str">
        <f>VLOOKUP(A338,'Planilha Orçamentária'!$A$8:$G$9990,4,FALSE)</f>
        <v>CONCRETO FCK = 30MPA, TRAÇO 1:2,1:2,5 (CIMENTO/ AREIA MÉDIA/ BRITA 1)  - PREPARO MECÂNICO COM BETONEIRA 600 L. AF_07/2016</v>
      </c>
      <c r="C338" s="179"/>
      <c r="D338" s="180"/>
      <c r="E338" s="181"/>
      <c r="F338" s="181"/>
      <c r="G338" s="180"/>
      <c r="H338" s="181"/>
      <c r="I338" s="182"/>
      <c r="J338" s="183"/>
      <c r="K338" s="184"/>
      <c r="L338" s="183"/>
      <c r="M338" s="185"/>
      <c r="N338" s="183"/>
      <c r="O338" s="185"/>
      <c r="P338" s="55"/>
      <c r="Q338" s="186">
        <f>P340</f>
        <v>86.4</v>
      </c>
      <c r="R338" s="187"/>
      <c r="S338" s="187"/>
      <c r="U338" s="87">
        <f t="shared" si="31"/>
        <v>0</v>
      </c>
      <c r="V338" s="87" t="str">
        <f t="shared" si="32"/>
        <v/>
      </c>
    </row>
    <row r="339" spans="1:22" s="188" customFormat="1" ht="15.75" customHeight="1" x14ac:dyDescent="0.2">
      <c r="A339" s="202"/>
      <c r="B339" s="207"/>
      <c r="C339" s="203"/>
      <c r="E339" s="182"/>
      <c r="F339" s="182"/>
      <c r="G339" s="203"/>
      <c r="H339" s="182"/>
      <c r="I339" s="182"/>
      <c r="J339" s="183"/>
      <c r="K339" s="220"/>
      <c r="L339" s="183"/>
      <c r="M339" s="183">
        <v>0.2</v>
      </c>
      <c r="N339" s="183">
        <v>432</v>
      </c>
      <c r="O339" s="183">
        <f>+M339*N339</f>
        <v>86.4</v>
      </c>
      <c r="P339" s="208">
        <f>+O339</f>
        <v>86.4</v>
      </c>
      <c r="Q339" s="186"/>
      <c r="U339" s="87" t="str">
        <f t="shared" si="31"/>
        <v/>
      </c>
      <c r="V339" s="87">
        <f t="shared" si="32"/>
        <v>86.4</v>
      </c>
    </row>
    <row r="340" spans="1:22" s="188" customFormat="1" ht="15.75" customHeight="1" x14ac:dyDescent="0.2">
      <c r="A340" s="202"/>
      <c r="B340" s="189" t="s">
        <v>17</v>
      </c>
      <c r="C340" s="190"/>
      <c r="D340" s="191"/>
      <c r="E340" s="192"/>
      <c r="F340" s="190"/>
      <c r="G340" s="191"/>
      <c r="H340" s="192"/>
      <c r="I340" s="192"/>
      <c r="J340" s="193"/>
      <c r="K340" s="193"/>
      <c r="L340" s="194"/>
      <c r="M340" s="194"/>
      <c r="N340" s="194"/>
      <c r="O340" s="194"/>
      <c r="P340" s="195">
        <f>ROUND(SUM(P338:P339),2)</f>
        <v>86.4</v>
      </c>
      <c r="Q340" s="196" t="str">
        <f>IFERROR(VLOOKUP(A338,'Planilha Orçamentária'!$A$8:$G$9990,5,FALSE),0)</f>
        <v>M3</v>
      </c>
      <c r="R340" s="187"/>
      <c r="S340" s="187"/>
      <c r="U340" s="87">
        <f t="shared" si="31"/>
        <v>86.4</v>
      </c>
      <c r="V340" s="87">
        <f t="shared" si="32"/>
        <v>86.4</v>
      </c>
    </row>
    <row r="341" spans="1:22" s="188" customFormat="1" ht="15.75" customHeight="1" x14ac:dyDescent="0.2">
      <c r="A341" s="202"/>
      <c r="B341" s="197"/>
      <c r="C341" s="198"/>
      <c r="D341" s="180"/>
      <c r="E341" s="181"/>
      <c r="F341" s="198"/>
      <c r="G341" s="180"/>
      <c r="H341" s="181"/>
      <c r="I341" s="181"/>
      <c r="J341" s="199"/>
      <c r="K341" s="199"/>
      <c r="L341" s="480"/>
      <c r="M341" s="480"/>
      <c r="N341" s="480"/>
      <c r="O341" s="480"/>
      <c r="P341" s="55"/>
      <c r="Q341" s="200"/>
      <c r="R341" s="187"/>
      <c r="S341" s="187"/>
      <c r="T341" s="187"/>
      <c r="U341" s="87" t="str">
        <f t="shared" si="31"/>
        <v/>
      </c>
      <c r="V341" s="87" t="str">
        <f t="shared" si="32"/>
        <v/>
      </c>
    </row>
    <row r="342" spans="1:22" s="188" customFormat="1" ht="15.75" customHeight="1" x14ac:dyDescent="0.2">
      <c r="A342" s="178" t="str">
        <f>+'Planilha Orçamentária'!A66</f>
        <v>02.05.02.06</v>
      </c>
      <c r="B342" s="252" t="str">
        <f>VLOOKUP(A342,'Planilha Orçamentária'!$A$8:$G$9990,4,FALSE)</f>
        <v>LANÇAMENTO COM USO DE BOMBA, ADENSAMENTO E ACABAMENTO DE CONCRETO EM ESTRUTURAS. AF_12/2015</v>
      </c>
      <c r="C342" s="179"/>
      <c r="D342" s="180"/>
      <c r="E342" s="181"/>
      <c r="F342" s="181"/>
      <c r="G342" s="180"/>
      <c r="H342" s="181"/>
      <c r="I342" s="182"/>
      <c r="J342" s="183"/>
      <c r="K342" s="184"/>
      <c r="L342" s="183"/>
      <c r="M342" s="185"/>
      <c r="N342" s="183"/>
      <c r="O342" s="185"/>
      <c r="P342" s="55"/>
      <c r="Q342" s="186">
        <f>P344</f>
        <v>108</v>
      </c>
      <c r="R342" s="187"/>
      <c r="S342" s="187"/>
      <c r="U342" s="87">
        <f t="shared" si="31"/>
        <v>0</v>
      </c>
      <c r="V342" s="87" t="str">
        <f t="shared" si="32"/>
        <v/>
      </c>
    </row>
    <row r="343" spans="1:22" s="188" customFormat="1" ht="15.75" customHeight="1" x14ac:dyDescent="0.2">
      <c r="A343" s="202"/>
      <c r="B343" s="207"/>
      <c r="C343" s="203"/>
      <c r="E343" s="182"/>
      <c r="F343" s="182"/>
      <c r="G343" s="203"/>
      <c r="H343" s="182"/>
      <c r="I343" s="182"/>
      <c r="J343" s="183"/>
      <c r="K343" s="220"/>
      <c r="L343" s="183"/>
      <c r="M343" s="183"/>
      <c r="N343" s="183"/>
      <c r="O343" s="183">
        <f>+O339+O335</f>
        <v>108</v>
      </c>
      <c r="P343" s="208">
        <f>+O343</f>
        <v>108</v>
      </c>
      <c r="Q343" s="186"/>
      <c r="U343" s="87" t="str">
        <f t="shared" si="31"/>
        <v/>
      </c>
      <c r="V343" s="87">
        <f t="shared" si="32"/>
        <v>108</v>
      </c>
    </row>
    <row r="344" spans="1:22" s="188" customFormat="1" ht="15.75" customHeight="1" x14ac:dyDescent="0.2">
      <c r="A344" s="202"/>
      <c r="B344" s="189" t="s">
        <v>17</v>
      </c>
      <c r="C344" s="190"/>
      <c r="D344" s="191"/>
      <c r="E344" s="192"/>
      <c r="F344" s="190"/>
      <c r="G344" s="191"/>
      <c r="H344" s="192"/>
      <c r="I344" s="192"/>
      <c r="J344" s="193"/>
      <c r="K344" s="193"/>
      <c r="L344" s="194"/>
      <c r="M344" s="194"/>
      <c r="N344" s="194"/>
      <c r="O344" s="194"/>
      <c r="P344" s="195">
        <f>ROUND(SUM(P342:P343),2)</f>
        <v>108</v>
      </c>
      <c r="Q344" s="196" t="str">
        <f>IFERROR(VLOOKUP(A342,'Planilha Orçamentária'!$A$8:$G$9990,5,FALSE),0)</f>
        <v>M3</v>
      </c>
      <c r="R344" s="187"/>
      <c r="S344" s="187"/>
      <c r="U344" s="87">
        <f t="shared" si="31"/>
        <v>108</v>
      </c>
      <c r="V344" s="87">
        <f t="shared" si="32"/>
        <v>108</v>
      </c>
    </row>
    <row r="345" spans="1:22" s="188" customFormat="1" ht="15" customHeight="1" x14ac:dyDescent="0.2">
      <c r="A345" s="202"/>
      <c r="B345" s="197"/>
      <c r="C345" s="198"/>
      <c r="D345" s="180"/>
      <c r="E345" s="181"/>
      <c r="F345" s="198"/>
      <c r="G345" s="180"/>
      <c r="H345" s="181"/>
      <c r="I345" s="181"/>
      <c r="J345" s="199"/>
      <c r="K345" s="199"/>
      <c r="L345" s="480"/>
      <c r="M345" s="480"/>
      <c r="N345" s="480"/>
      <c r="O345" s="480"/>
      <c r="P345" s="55"/>
      <c r="Q345" s="200"/>
      <c r="R345" s="187"/>
      <c r="S345" s="187"/>
      <c r="T345" s="187"/>
      <c r="U345" s="87" t="str">
        <f t="shared" si="31"/>
        <v/>
      </c>
      <c r="V345" s="87" t="str">
        <f t="shared" si="32"/>
        <v/>
      </c>
    </row>
    <row r="346" spans="1:22" s="188" customFormat="1" ht="15" customHeight="1" x14ac:dyDescent="0.2">
      <c r="A346" s="373" t="str">
        <f>+'Planilha Orçamentária'!A68</f>
        <v>02.05.03</v>
      </c>
      <c r="B346" s="374" t="str">
        <f>VLOOKUP(A346,'Planilha Orçamentária'!$A$8:$G$9990,4,FALSE)</f>
        <v>OBSTÁCULOS</v>
      </c>
      <c r="C346" s="375"/>
      <c r="D346" s="376"/>
      <c r="E346" s="377"/>
      <c r="F346" s="377"/>
      <c r="G346" s="376"/>
      <c r="H346" s="377"/>
      <c r="I346" s="378"/>
      <c r="J346" s="379"/>
      <c r="K346" s="380"/>
      <c r="L346" s="379"/>
      <c r="M346" s="381"/>
      <c r="N346" s="382"/>
      <c r="O346" s="381"/>
      <c r="P346" s="383"/>
      <c r="Q346" s="384"/>
      <c r="R346" s="187"/>
      <c r="S346" s="187"/>
      <c r="U346" s="87" t="str">
        <f t="shared" si="31"/>
        <v/>
      </c>
      <c r="V346" s="87" t="str">
        <f t="shared" si="32"/>
        <v/>
      </c>
    </row>
    <row r="347" spans="1:22" s="188" customFormat="1" ht="15.75" customHeight="1" x14ac:dyDescent="0.2">
      <c r="A347" s="178" t="str">
        <f>+'Planilha Orçamentária'!A69</f>
        <v>02.05.03.01</v>
      </c>
      <c r="B347" s="252" t="str">
        <f>VLOOKUP(A347,'Planilha Orçamentária'!$A$8:$G$9990,4,FALSE)</f>
        <v>FABRICAÇÃO, MONTAGEM E DESMONTAGEM DE FORMA PARA RADIER, EM MADEIRA SERRADA, 4 UTILIZAÇÕES. AF_09/2017</v>
      </c>
      <c r="C347" s="179"/>
      <c r="D347" s="180"/>
      <c r="E347" s="181"/>
      <c r="F347" s="181"/>
      <c r="G347" s="180"/>
      <c r="H347" s="181"/>
      <c r="I347" s="182"/>
      <c r="J347" s="183"/>
      <c r="K347" s="184"/>
      <c r="L347" s="183"/>
      <c r="M347" s="185"/>
      <c r="N347" s="183"/>
      <c r="O347" s="185"/>
      <c r="P347" s="55"/>
      <c r="Q347" s="186">
        <f>P349</f>
        <v>156.30000000000001</v>
      </c>
      <c r="R347" s="187"/>
      <c r="S347" s="187"/>
      <c r="U347" s="87">
        <f t="shared" si="31"/>
        <v>0</v>
      </c>
      <c r="V347" s="87" t="str">
        <f t="shared" si="32"/>
        <v/>
      </c>
    </row>
    <row r="348" spans="1:22" s="188" customFormat="1" ht="15.75" customHeight="1" x14ac:dyDescent="0.2">
      <c r="A348" s="202"/>
      <c r="B348" s="207"/>
      <c r="C348" s="203"/>
      <c r="E348" s="182"/>
      <c r="F348" s="182"/>
      <c r="G348" s="203"/>
      <c r="H348" s="182"/>
      <c r="I348" s="182"/>
      <c r="J348" s="183"/>
      <c r="K348" s="220"/>
      <c r="L348" s="183"/>
      <c r="M348" s="183"/>
      <c r="N348" s="183">
        <v>156.30000000000001</v>
      </c>
      <c r="O348" s="183"/>
      <c r="P348" s="208">
        <f>+N348</f>
        <v>156.30000000000001</v>
      </c>
      <c r="Q348" s="186"/>
      <c r="U348" s="87" t="str">
        <f t="shared" si="31"/>
        <v/>
      </c>
      <c r="V348" s="87">
        <f t="shared" si="32"/>
        <v>156.30000000000001</v>
      </c>
    </row>
    <row r="349" spans="1:22" s="188" customFormat="1" ht="15.75" customHeight="1" x14ac:dyDescent="0.2">
      <c r="A349" s="202"/>
      <c r="B349" s="189" t="s">
        <v>17</v>
      </c>
      <c r="C349" s="190"/>
      <c r="D349" s="191"/>
      <c r="E349" s="192"/>
      <c r="F349" s="190"/>
      <c r="G349" s="191"/>
      <c r="H349" s="192"/>
      <c r="I349" s="192"/>
      <c r="J349" s="193"/>
      <c r="K349" s="193"/>
      <c r="L349" s="194"/>
      <c r="M349" s="194"/>
      <c r="N349" s="194"/>
      <c r="O349" s="194"/>
      <c r="P349" s="195">
        <f>ROUND(SUM(P347:P348),2)</f>
        <v>156.30000000000001</v>
      </c>
      <c r="Q349" s="196" t="str">
        <f>IFERROR(VLOOKUP(A347,'Planilha Orçamentária'!$A$8:$G$9990,5,FALSE),0)</f>
        <v>M2</v>
      </c>
      <c r="R349" s="187"/>
      <c r="S349" s="187"/>
      <c r="U349" s="87">
        <f t="shared" si="31"/>
        <v>156.30000000000001</v>
      </c>
      <c r="V349" s="87">
        <f t="shared" si="32"/>
        <v>156.30000000000001</v>
      </c>
    </row>
    <row r="350" spans="1:22" s="188" customFormat="1" ht="15.75" customHeight="1" x14ac:dyDescent="0.2">
      <c r="A350" s="202"/>
      <c r="B350" s="197"/>
      <c r="C350" s="198"/>
      <c r="D350" s="180"/>
      <c r="E350" s="181"/>
      <c r="F350" s="198"/>
      <c r="G350" s="180"/>
      <c r="H350" s="181"/>
      <c r="I350" s="181"/>
      <c r="J350" s="199"/>
      <c r="K350" s="199"/>
      <c r="L350" s="480"/>
      <c r="M350" s="480"/>
      <c r="N350" s="480"/>
      <c r="O350" s="480"/>
      <c r="P350" s="55"/>
      <c r="Q350" s="200"/>
      <c r="R350" s="187"/>
      <c r="S350" s="187"/>
      <c r="T350" s="187"/>
      <c r="U350" s="87" t="str">
        <f t="shared" si="31"/>
        <v/>
      </c>
      <c r="V350" s="87" t="str">
        <f t="shared" si="32"/>
        <v/>
      </c>
    </row>
    <row r="351" spans="1:22" s="188" customFormat="1" ht="15.75" customHeight="1" x14ac:dyDescent="0.2">
      <c r="A351" s="178" t="str">
        <f>+'Planilha Orçamentária'!A70</f>
        <v>02.05.03.02</v>
      </c>
      <c r="B351" s="252" t="str">
        <f>VLOOKUP(A351,'Planilha Orçamentária'!$A$8:$G$9990,4,FALSE)</f>
        <v>ARMAÇÃO UTILIZANDO AÇO CA-25 DE 8,0 MM - MONTAGEM. AF_12/2015</v>
      </c>
      <c r="C351" s="179"/>
      <c r="D351" s="180"/>
      <c r="E351" s="181"/>
      <c r="F351" s="181"/>
      <c r="G351" s="180"/>
      <c r="H351" s="181"/>
      <c r="I351" s="182"/>
      <c r="J351" s="183"/>
      <c r="K351" s="184"/>
      <c r="L351" s="183"/>
      <c r="M351" s="185"/>
      <c r="N351" s="183"/>
      <c r="O351" s="185"/>
      <c r="P351" s="55"/>
      <c r="Q351" s="186">
        <f>P354</f>
        <v>873.3</v>
      </c>
      <c r="R351" s="187"/>
      <c r="S351" s="187"/>
      <c r="U351" s="87">
        <f t="shared" si="31"/>
        <v>0</v>
      </c>
      <c r="V351" s="87" t="str">
        <f t="shared" si="32"/>
        <v/>
      </c>
    </row>
    <row r="352" spans="1:22" s="188" customFormat="1" ht="15.75" customHeight="1" x14ac:dyDescent="0.2">
      <c r="A352" s="178"/>
      <c r="B352" s="399" t="s">
        <v>17986</v>
      </c>
      <c r="C352" s="179"/>
      <c r="D352" s="180"/>
      <c r="E352" s="181"/>
      <c r="F352" s="181"/>
      <c r="G352" s="180"/>
      <c r="H352" s="181"/>
      <c r="I352" s="182"/>
      <c r="J352" s="183"/>
      <c r="K352" s="184"/>
      <c r="L352" s="183"/>
      <c r="M352" s="185"/>
      <c r="N352" s="183"/>
      <c r="O352" s="185"/>
      <c r="P352" s="55"/>
      <c r="Q352" s="186"/>
      <c r="R352" s="187"/>
      <c r="S352" s="187"/>
      <c r="U352" s="87" t="str">
        <f t="shared" si="31"/>
        <v/>
      </c>
      <c r="V352" s="87" t="str">
        <f t="shared" si="32"/>
        <v/>
      </c>
    </row>
    <row r="353" spans="1:22" s="188" customFormat="1" ht="15.75" customHeight="1" x14ac:dyDescent="0.2">
      <c r="A353" s="202"/>
      <c r="B353" s="207" t="s">
        <v>17990</v>
      </c>
      <c r="C353" s="203"/>
      <c r="E353" s="182"/>
      <c r="F353" s="182"/>
      <c r="G353" s="203"/>
      <c r="H353" s="182"/>
      <c r="I353" s="182"/>
      <c r="J353" s="337">
        <v>873.3</v>
      </c>
      <c r="K353" s="220"/>
      <c r="L353" s="183"/>
      <c r="M353" s="183"/>
      <c r="N353" s="183"/>
      <c r="O353" s="183"/>
      <c r="P353" s="208">
        <f>+J353</f>
        <v>873.3</v>
      </c>
      <c r="Q353" s="186"/>
      <c r="U353" s="87" t="str">
        <f t="shared" si="31"/>
        <v/>
      </c>
      <c r="V353" s="87">
        <f t="shared" si="32"/>
        <v>873.3</v>
      </c>
    </row>
    <row r="354" spans="1:22" s="188" customFormat="1" ht="15.75" customHeight="1" x14ac:dyDescent="0.2">
      <c r="A354" s="202"/>
      <c r="B354" s="189" t="s">
        <v>17</v>
      </c>
      <c r="C354" s="190"/>
      <c r="D354" s="191"/>
      <c r="E354" s="192"/>
      <c r="F354" s="190"/>
      <c r="G354" s="191"/>
      <c r="H354" s="192"/>
      <c r="I354" s="192"/>
      <c r="J354" s="193"/>
      <c r="K354" s="193"/>
      <c r="L354" s="194"/>
      <c r="M354" s="194"/>
      <c r="N354" s="194"/>
      <c r="O354" s="194"/>
      <c r="P354" s="195">
        <f>ROUND(SUM(P351:P353),2)</f>
        <v>873.3</v>
      </c>
      <c r="Q354" s="196" t="str">
        <f>IFERROR(VLOOKUP(A351,'Planilha Orçamentária'!$A$8:$G$9990,5,FALSE),0)</f>
        <v>KG</v>
      </c>
      <c r="R354" s="187"/>
      <c r="S354" s="187"/>
      <c r="U354" s="87">
        <f t="shared" si="31"/>
        <v>873.3</v>
      </c>
      <c r="V354" s="87">
        <f t="shared" si="32"/>
        <v>873.3</v>
      </c>
    </row>
    <row r="355" spans="1:22" s="188" customFormat="1" ht="15.75" customHeight="1" x14ac:dyDescent="0.2">
      <c r="A355" s="202"/>
      <c r="B355" s="197"/>
      <c r="C355" s="198"/>
      <c r="D355" s="180"/>
      <c r="E355" s="181"/>
      <c r="F355" s="198"/>
      <c r="G355" s="180"/>
      <c r="H355" s="181"/>
      <c r="I355" s="181"/>
      <c r="J355" s="199"/>
      <c r="K355" s="199"/>
      <c r="L355" s="480"/>
      <c r="M355" s="480"/>
      <c r="N355" s="480"/>
      <c r="O355" s="480"/>
      <c r="P355" s="55"/>
      <c r="Q355" s="200"/>
      <c r="R355" s="187"/>
      <c r="S355" s="187"/>
      <c r="T355" s="187"/>
      <c r="U355" s="87" t="str">
        <f t="shared" si="31"/>
        <v/>
      </c>
      <c r="V355" s="87" t="str">
        <f t="shared" si="32"/>
        <v/>
      </c>
    </row>
    <row r="356" spans="1:22" s="188" customFormat="1" ht="15.75" customHeight="1" x14ac:dyDescent="0.2">
      <c r="A356" s="178" t="str">
        <f>+'Planilha Orçamentária'!A71</f>
        <v>02.05.03.03</v>
      </c>
      <c r="B356" s="252" t="str">
        <f>VLOOKUP(A356,'Planilha Orçamentária'!$A$8:$G$9990,4,FALSE)</f>
        <v>CONCRETO FCK = 30MPA, TRAÇO 1:2,1:2,5 (CIMENTO/ AREIA MÉDIA/ BRITA 1)  - PREPARO MECÂNICO COM BETONEIRA 600 L. AF_07/2016</v>
      </c>
      <c r="C356" s="179"/>
      <c r="D356" s="180"/>
      <c r="E356" s="181"/>
      <c r="F356" s="181"/>
      <c r="G356" s="180"/>
      <c r="H356" s="181"/>
      <c r="I356" s="182"/>
      <c r="J356" s="183"/>
      <c r="K356" s="184"/>
      <c r="L356" s="183"/>
      <c r="M356" s="185"/>
      <c r="N356" s="183"/>
      <c r="O356" s="185"/>
      <c r="P356" s="55"/>
      <c r="Q356" s="186">
        <f>P358</f>
        <v>16.850000000000001</v>
      </c>
      <c r="R356" s="187"/>
      <c r="S356" s="187"/>
      <c r="U356" s="87">
        <f t="shared" si="31"/>
        <v>0</v>
      </c>
      <c r="V356" s="87" t="str">
        <f t="shared" si="32"/>
        <v/>
      </c>
    </row>
    <row r="357" spans="1:22" s="188" customFormat="1" ht="15.75" customHeight="1" x14ac:dyDescent="0.2">
      <c r="A357" s="202"/>
      <c r="B357" s="207"/>
      <c r="C357" s="203"/>
      <c r="E357" s="182"/>
      <c r="F357" s="182"/>
      <c r="G357" s="203"/>
      <c r="H357" s="182"/>
      <c r="I357" s="182"/>
      <c r="J357" s="183"/>
      <c r="K357" s="220"/>
      <c r="L357" s="183"/>
      <c r="M357" s="183">
        <v>0.12</v>
      </c>
      <c r="N357" s="183">
        <v>140.4</v>
      </c>
      <c r="O357" s="183">
        <f>+M357*N357</f>
        <v>16.847999999999999</v>
      </c>
      <c r="P357" s="208">
        <f>+O357</f>
        <v>16.847999999999999</v>
      </c>
      <c r="Q357" s="186"/>
      <c r="U357" s="87" t="str">
        <f t="shared" si="31"/>
        <v/>
      </c>
      <c r="V357" s="87">
        <f t="shared" si="32"/>
        <v>16.847999999999999</v>
      </c>
    </row>
    <row r="358" spans="1:22" s="188" customFormat="1" ht="15.75" customHeight="1" x14ac:dyDescent="0.2">
      <c r="A358" s="202"/>
      <c r="B358" s="189" t="s">
        <v>17</v>
      </c>
      <c r="C358" s="190"/>
      <c r="D358" s="191"/>
      <c r="E358" s="192"/>
      <c r="F358" s="190"/>
      <c r="G358" s="191"/>
      <c r="H358" s="192"/>
      <c r="I358" s="192"/>
      <c r="J358" s="193"/>
      <c r="K358" s="193"/>
      <c r="L358" s="194"/>
      <c r="M358" s="194"/>
      <c r="N358" s="194"/>
      <c r="O358" s="194"/>
      <c r="P358" s="195">
        <f>ROUND(SUM(P356:P357),2)</f>
        <v>16.850000000000001</v>
      </c>
      <c r="Q358" s="196" t="str">
        <f>IFERROR(VLOOKUP(A356,'Planilha Orçamentária'!$A$8:$G$9990,5,FALSE),0)</f>
        <v>M3</v>
      </c>
      <c r="R358" s="187"/>
      <c r="S358" s="187"/>
      <c r="U358" s="87">
        <f t="shared" si="31"/>
        <v>16.850000000000001</v>
      </c>
      <c r="V358" s="87">
        <f t="shared" si="32"/>
        <v>16.850000000000001</v>
      </c>
    </row>
    <row r="359" spans="1:22" s="188" customFormat="1" ht="15.75" customHeight="1" x14ac:dyDescent="0.2">
      <c r="A359" s="202"/>
      <c r="B359" s="197"/>
      <c r="C359" s="198"/>
      <c r="D359" s="180"/>
      <c r="E359" s="181"/>
      <c r="F359" s="198"/>
      <c r="G359" s="180"/>
      <c r="H359" s="181"/>
      <c r="I359" s="181"/>
      <c r="J359" s="199"/>
      <c r="K359" s="199"/>
      <c r="L359" s="480"/>
      <c r="M359" s="480"/>
      <c r="N359" s="480"/>
      <c r="O359" s="480"/>
      <c r="P359" s="55"/>
      <c r="Q359" s="200"/>
      <c r="R359" s="187"/>
      <c r="S359" s="187"/>
      <c r="T359" s="187"/>
      <c r="U359" s="87" t="str">
        <f t="shared" si="31"/>
        <v/>
      </c>
      <c r="V359" s="87" t="str">
        <f t="shared" si="32"/>
        <v/>
      </c>
    </row>
    <row r="360" spans="1:22" s="188" customFormat="1" ht="15.75" customHeight="1" x14ac:dyDescent="0.2">
      <c r="A360" s="178" t="str">
        <f>+'Planilha Orçamentária'!A72</f>
        <v>02.05.03.04</v>
      </c>
      <c r="B360" s="252" t="str">
        <f>VLOOKUP(A360,'Planilha Orçamentária'!$A$8:$G$9990,4,FALSE)</f>
        <v>LANÇAMENTO COM USO DE BOMBA, ADENSAMENTO E ACABAMENTO DE CONCRETO EM ESTRUTURAS. AF_12/2015</v>
      </c>
      <c r="C360" s="179"/>
      <c r="D360" s="180"/>
      <c r="E360" s="181"/>
      <c r="F360" s="181"/>
      <c r="G360" s="180"/>
      <c r="H360" s="181"/>
      <c r="I360" s="182"/>
      <c r="J360" s="183"/>
      <c r="K360" s="184"/>
      <c r="L360" s="183"/>
      <c r="M360" s="185"/>
      <c r="N360" s="183"/>
      <c r="O360" s="185"/>
      <c r="P360" s="55"/>
      <c r="Q360" s="186">
        <f>P362</f>
        <v>16.850000000000001</v>
      </c>
      <c r="R360" s="187"/>
      <c r="S360" s="187"/>
      <c r="U360" s="87">
        <f t="shared" si="31"/>
        <v>0</v>
      </c>
      <c r="V360" s="87" t="str">
        <f t="shared" si="32"/>
        <v/>
      </c>
    </row>
    <row r="361" spans="1:22" s="188" customFormat="1" ht="15.75" customHeight="1" x14ac:dyDescent="0.2">
      <c r="A361" s="202"/>
      <c r="B361" s="207"/>
      <c r="C361" s="203"/>
      <c r="E361" s="182"/>
      <c r="F361" s="182"/>
      <c r="G361" s="203"/>
      <c r="H361" s="182"/>
      <c r="I361" s="182"/>
      <c r="J361" s="183"/>
      <c r="K361" s="220"/>
      <c r="L361" s="183"/>
      <c r="M361" s="183"/>
      <c r="N361" s="183"/>
      <c r="O361" s="183">
        <f>+O357</f>
        <v>16.847999999999999</v>
      </c>
      <c r="P361" s="208">
        <f>+O361</f>
        <v>16.847999999999999</v>
      </c>
      <c r="Q361" s="186"/>
      <c r="U361" s="87" t="str">
        <f t="shared" si="31"/>
        <v/>
      </c>
      <c r="V361" s="87">
        <f t="shared" si="32"/>
        <v>16.847999999999999</v>
      </c>
    </row>
    <row r="362" spans="1:22" s="188" customFormat="1" ht="15.75" customHeight="1" x14ac:dyDescent="0.2">
      <c r="A362" s="202"/>
      <c r="B362" s="189" t="s">
        <v>17</v>
      </c>
      <c r="C362" s="190"/>
      <c r="D362" s="191"/>
      <c r="E362" s="192"/>
      <c r="F362" s="190"/>
      <c r="G362" s="191"/>
      <c r="H362" s="192"/>
      <c r="I362" s="192"/>
      <c r="J362" s="193"/>
      <c r="K362" s="193"/>
      <c r="L362" s="194"/>
      <c r="M362" s="194"/>
      <c r="N362" s="194"/>
      <c r="O362" s="194"/>
      <c r="P362" s="195">
        <f>ROUND(SUM(P360:P361),2)</f>
        <v>16.850000000000001</v>
      </c>
      <c r="Q362" s="196" t="str">
        <f>IFERROR(VLOOKUP(A360,'Planilha Orçamentária'!$A$8:$G$9990,5,FALSE),0)</f>
        <v>M3</v>
      </c>
      <c r="R362" s="187"/>
      <c r="S362" s="187"/>
      <c r="U362" s="87">
        <f t="shared" si="31"/>
        <v>16.850000000000001</v>
      </c>
      <c r="V362" s="87">
        <f t="shared" si="32"/>
        <v>16.850000000000001</v>
      </c>
    </row>
    <row r="363" spans="1:22" s="188" customFormat="1" ht="15.75" customHeight="1" x14ac:dyDescent="0.2">
      <c r="A363" s="202"/>
      <c r="B363" s="197"/>
      <c r="C363" s="198"/>
      <c r="D363" s="180"/>
      <c r="E363" s="181"/>
      <c r="F363" s="198"/>
      <c r="G363" s="180"/>
      <c r="H363" s="181"/>
      <c r="I363" s="181"/>
      <c r="J363" s="199"/>
      <c r="K363" s="199"/>
      <c r="L363" s="480"/>
      <c r="M363" s="480"/>
      <c r="N363" s="480"/>
      <c r="O363" s="480"/>
      <c r="P363" s="55"/>
      <c r="Q363" s="200"/>
      <c r="R363" s="187"/>
      <c r="S363" s="187"/>
      <c r="T363" s="187"/>
      <c r="U363" s="87" t="str">
        <f t="shared" si="31"/>
        <v/>
      </c>
      <c r="V363" s="87" t="str">
        <f t="shared" si="32"/>
        <v/>
      </c>
    </row>
    <row r="364" spans="1:22" s="188" customFormat="1" ht="31.5" customHeight="1" x14ac:dyDescent="0.2">
      <c r="A364" s="178" t="str">
        <f>+'Planilha Orçamentária'!A73</f>
        <v>02.05.03.05</v>
      </c>
      <c r="B364" s="693" t="str">
        <f>VLOOKUP(A364,'Planilha Orçamentária'!$A$8:$G$9990,4,FALSE)</f>
        <v>ALVENARIA DE VEDAÇÃO DE BLOCOS CERÂMICOS FURADOS NA VERTICAL DE 9X19X39CM (ESPESSURA 9CM) DE PAREDES COM ÁREA LÍQUIDA MAIOR OU IGUAL A 6M² SEM VÃOS E ARGAMASSA DE ASSENTAMENTO COM PREPARO MANUAL. AF_06/2014</v>
      </c>
      <c r="C364" s="694"/>
      <c r="D364" s="694"/>
      <c r="E364" s="694"/>
      <c r="F364" s="694"/>
      <c r="G364" s="694"/>
      <c r="H364" s="694"/>
      <c r="I364" s="182"/>
      <c r="J364" s="183"/>
      <c r="K364" s="184"/>
      <c r="L364" s="183"/>
      <c r="M364" s="185"/>
      <c r="N364" s="183"/>
      <c r="O364" s="185"/>
      <c r="P364" s="55"/>
      <c r="Q364" s="186">
        <f>P371</f>
        <v>10.68</v>
      </c>
      <c r="R364" s="187"/>
      <c r="S364" s="187"/>
      <c r="U364" s="87">
        <f t="shared" si="31"/>
        <v>0</v>
      </c>
      <c r="V364" s="87" t="str">
        <f t="shared" si="32"/>
        <v/>
      </c>
    </row>
    <row r="365" spans="1:22" s="188" customFormat="1" ht="15.75" customHeight="1" x14ac:dyDescent="0.2">
      <c r="A365" s="178"/>
      <c r="B365" s="399" t="s">
        <v>17980</v>
      </c>
      <c r="C365" s="179"/>
      <c r="D365" s="180"/>
      <c r="E365" s="181"/>
      <c r="F365" s="181"/>
      <c r="G365" s="180"/>
      <c r="H365" s="181"/>
      <c r="I365" s="182"/>
      <c r="J365" s="183"/>
      <c r="K365" s="184"/>
      <c r="L365" s="183"/>
      <c r="M365" s="185"/>
      <c r="N365" s="183"/>
      <c r="O365" s="185"/>
      <c r="P365" s="55"/>
      <c r="Q365" s="186"/>
      <c r="R365" s="187"/>
      <c r="S365" s="187"/>
      <c r="U365" s="87" t="str">
        <f t="shared" si="31"/>
        <v/>
      </c>
      <c r="V365" s="87" t="str">
        <f t="shared" si="32"/>
        <v/>
      </c>
    </row>
    <row r="366" spans="1:22" s="188" customFormat="1" ht="15.75" customHeight="1" x14ac:dyDescent="0.2">
      <c r="A366" s="178"/>
      <c r="B366" s="253" t="s">
        <v>17981</v>
      </c>
      <c r="C366" s="179"/>
      <c r="D366" s="180"/>
      <c r="E366" s="181"/>
      <c r="F366" s="181"/>
      <c r="G366" s="180"/>
      <c r="H366" s="181"/>
      <c r="I366" s="182">
        <v>2</v>
      </c>
      <c r="J366" s="183">
        <v>2</v>
      </c>
      <c r="K366" s="205"/>
      <c r="L366" s="183"/>
      <c r="M366" s="183"/>
      <c r="N366" s="183">
        <v>0.61</v>
      </c>
      <c r="O366" s="183"/>
      <c r="P366" s="254">
        <f>+(J366*N366)*I366</f>
        <v>2.44</v>
      </c>
      <c r="Q366" s="186"/>
      <c r="R366" s="187"/>
      <c r="S366" s="187"/>
      <c r="U366" s="87" t="str">
        <f t="shared" si="31"/>
        <v/>
      </c>
      <c r="V366" s="87">
        <f t="shared" si="32"/>
        <v>2.44</v>
      </c>
    </row>
    <row r="367" spans="1:22" s="188" customFormat="1" ht="15.75" customHeight="1" x14ac:dyDescent="0.2">
      <c r="A367" s="178"/>
      <c r="B367" s="253" t="s">
        <v>17981</v>
      </c>
      <c r="C367" s="179"/>
      <c r="D367" s="180"/>
      <c r="E367" s="181"/>
      <c r="F367" s="181"/>
      <c r="G367" s="180"/>
      <c r="H367" s="181"/>
      <c r="I367" s="182">
        <v>2</v>
      </c>
      <c r="J367" s="183">
        <v>2</v>
      </c>
      <c r="K367" s="205"/>
      <c r="L367" s="183"/>
      <c r="M367" s="183"/>
      <c r="N367" s="183">
        <v>0.61</v>
      </c>
      <c r="O367" s="183"/>
      <c r="P367" s="254">
        <f>+(J367*N367)*I367</f>
        <v>2.44</v>
      </c>
      <c r="Q367" s="186"/>
      <c r="R367" s="187"/>
      <c r="S367" s="187"/>
      <c r="U367" s="87" t="str">
        <f t="shared" si="31"/>
        <v/>
      </c>
      <c r="V367" s="87">
        <f t="shared" si="32"/>
        <v>2.44</v>
      </c>
    </row>
    <row r="368" spans="1:22" s="188" customFormat="1" ht="15.75" customHeight="1" x14ac:dyDescent="0.2">
      <c r="A368" s="178"/>
      <c r="B368" s="253" t="s">
        <v>17982</v>
      </c>
      <c r="C368" s="179"/>
      <c r="D368" s="180"/>
      <c r="E368" s="181"/>
      <c r="F368" s="181"/>
      <c r="G368" s="180"/>
      <c r="H368" s="181"/>
      <c r="I368" s="182"/>
      <c r="J368" s="183">
        <v>1</v>
      </c>
      <c r="K368" s="205"/>
      <c r="L368" s="183"/>
      <c r="M368" s="183"/>
      <c r="N368" s="183">
        <v>1.38</v>
      </c>
      <c r="O368" s="183"/>
      <c r="P368" s="254">
        <f>+J368*N368</f>
        <v>1.38</v>
      </c>
      <c r="Q368" s="186"/>
      <c r="R368" s="187"/>
      <c r="S368" s="187"/>
      <c r="U368" s="87" t="str">
        <f t="shared" si="31"/>
        <v/>
      </c>
      <c r="V368" s="87">
        <f t="shared" si="32"/>
        <v>1.38</v>
      </c>
    </row>
    <row r="369" spans="1:22" s="188" customFormat="1" ht="15.75" customHeight="1" x14ac:dyDescent="0.2">
      <c r="A369" s="178"/>
      <c r="B369" s="253" t="s">
        <v>17983</v>
      </c>
      <c r="C369" s="179"/>
      <c r="D369" s="180"/>
      <c r="E369" s="181"/>
      <c r="F369" s="181"/>
      <c r="G369" s="180"/>
      <c r="H369" s="181"/>
      <c r="I369" s="182"/>
      <c r="J369" s="183">
        <v>2</v>
      </c>
      <c r="K369" s="205"/>
      <c r="L369" s="183"/>
      <c r="M369" s="183"/>
      <c r="N369" s="183">
        <v>1.77</v>
      </c>
      <c r="O369" s="183"/>
      <c r="P369" s="254">
        <f>+J369*N369</f>
        <v>3.54</v>
      </c>
      <c r="Q369" s="186"/>
      <c r="R369" s="187"/>
      <c r="S369" s="187"/>
      <c r="U369" s="87" t="str">
        <f t="shared" si="31"/>
        <v/>
      </c>
      <c r="V369" s="87">
        <f t="shared" si="32"/>
        <v>3.54</v>
      </c>
    </row>
    <row r="370" spans="1:22" s="188" customFormat="1" ht="15.75" customHeight="1" x14ac:dyDescent="0.2">
      <c r="A370" s="178"/>
      <c r="B370" s="253" t="s">
        <v>17984</v>
      </c>
      <c r="C370" s="179"/>
      <c r="D370" s="180"/>
      <c r="E370" s="181"/>
      <c r="F370" s="181"/>
      <c r="G370" s="180"/>
      <c r="H370" s="181"/>
      <c r="I370" s="182"/>
      <c r="J370" s="183">
        <v>2</v>
      </c>
      <c r="K370" s="205"/>
      <c r="L370" s="183"/>
      <c r="M370" s="183"/>
      <c r="N370" s="183">
        <v>0.44</v>
      </c>
      <c r="O370" s="183"/>
      <c r="P370" s="254">
        <f>+J370*N370</f>
        <v>0.88</v>
      </c>
      <c r="Q370" s="186"/>
      <c r="R370" s="187"/>
      <c r="S370" s="187"/>
      <c r="U370" s="87" t="str">
        <f t="shared" si="31"/>
        <v/>
      </c>
      <c r="V370" s="87">
        <f t="shared" si="32"/>
        <v>0.88</v>
      </c>
    </row>
    <row r="371" spans="1:22" s="188" customFormat="1" ht="15.75" customHeight="1" x14ac:dyDescent="0.2">
      <c r="A371" s="202"/>
      <c r="B371" s="189" t="s">
        <v>17</v>
      </c>
      <c r="C371" s="190"/>
      <c r="D371" s="191"/>
      <c r="E371" s="192"/>
      <c r="F371" s="190"/>
      <c r="G371" s="191"/>
      <c r="H371" s="192"/>
      <c r="I371" s="192"/>
      <c r="J371" s="193"/>
      <c r="K371" s="193"/>
      <c r="L371" s="194"/>
      <c r="M371" s="194"/>
      <c r="N371" s="194"/>
      <c r="O371" s="194"/>
      <c r="P371" s="195">
        <f>ROUND(SUM(P364:P370),2)</f>
        <v>10.68</v>
      </c>
      <c r="Q371" s="196" t="str">
        <f>IFERROR(VLOOKUP(A364,'Planilha Orçamentária'!$A$8:$G$9990,5,FALSE),0)</f>
        <v>M2</v>
      </c>
      <c r="R371" s="187"/>
      <c r="S371" s="187"/>
      <c r="U371" s="87">
        <f t="shared" si="31"/>
        <v>10.68</v>
      </c>
      <c r="V371" s="87">
        <f t="shared" si="32"/>
        <v>10.68</v>
      </c>
    </row>
    <row r="372" spans="1:22" s="188" customFormat="1" ht="15.75" customHeight="1" x14ac:dyDescent="0.2">
      <c r="A372" s="202"/>
      <c r="B372" s="197"/>
      <c r="C372" s="198"/>
      <c r="D372" s="180"/>
      <c r="E372" s="181"/>
      <c r="F372" s="198"/>
      <c r="G372" s="180"/>
      <c r="H372" s="181"/>
      <c r="I372" s="181"/>
      <c r="J372" s="199"/>
      <c r="K372" s="199"/>
      <c r="L372" s="480"/>
      <c r="M372" s="480"/>
      <c r="N372" s="480"/>
      <c r="O372" s="480"/>
      <c r="P372" s="55"/>
      <c r="Q372" s="200"/>
      <c r="R372" s="187"/>
      <c r="S372" s="187"/>
      <c r="T372" s="187"/>
      <c r="U372" s="87" t="str">
        <f t="shared" si="31"/>
        <v/>
      </c>
      <c r="V372" s="87" t="str">
        <f t="shared" si="32"/>
        <v/>
      </c>
    </row>
    <row r="373" spans="1:22" s="188" customFormat="1" ht="15" customHeight="1" x14ac:dyDescent="0.2">
      <c r="A373" s="373" t="str">
        <f>+'Planilha Orçamentária'!A75</f>
        <v>02.05.04</v>
      </c>
      <c r="B373" s="374" t="str">
        <f>VLOOKUP(A373,'Planilha Orçamentária'!$A$8:$G$9990,4,FALSE)</f>
        <v>ALVENARIA ESTRUTURAL</v>
      </c>
      <c r="C373" s="375"/>
      <c r="D373" s="376"/>
      <c r="E373" s="377"/>
      <c r="F373" s="377"/>
      <c r="G373" s="376"/>
      <c r="H373" s="377"/>
      <c r="I373" s="378"/>
      <c r="J373" s="379"/>
      <c r="K373" s="380"/>
      <c r="L373" s="379"/>
      <c r="M373" s="381"/>
      <c r="N373" s="382"/>
      <c r="O373" s="381"/>
      <c r="P373" s="383"/>
      <c r="Q373" s="384"/>
      <c r="R373" s="187"/>
      <c r="S373" s="187"/>
      <c r="U373" s="87" t="str">
        <f t="shared" si="31"/>
        <v/>
      </c>
      <c r="V373" s="87" t="str">
        <f t="shared" si="32"/>
        <v/>
      </c>
    </row>
    <row r="374" spans="1:22" s="188" customFormat="1" ht="15.75" customHeight="1" x14ac:dyDescent="0.2">
      <c r="A374" s="178" t="str">
        <f>+'Planilha Orçamentária'!A76</f>
        <v>02.05.04.01</v>
      </c>
      <c r="B374" s="252" t="str">
        <f>VLOOKUP(A374,'Planilha Orçamentária'!$A$8:$G$9990,4,FALSE)</f>
        <v>ALVENARIA DE BLOCOS DE CONCRETO ESTRUTURAL 14X19X39 CM, (ESPESSURA 14 CM), FBK = 4,5 MPA, PARA PAREDES COM ÁREA LÍQUIDA MAIOR OU IGUAL A 6M², COM VÃOS, UTILIZANDO PALHETA. AF_12/2014</v>
      </c>
      <c r="C374" s="400"/>
      <c r="D374" s="400"/>
      <c r="E374" s="400"/>
      <c r="F374" s="400"/>
      <c r="G374" s="400"/>
      <c r="H374" s="400"/>
      <c r="I374" s="400"/>
      <c r="J374" s="183"/>
      <c r="K374" s="184"/>
      <c r="L374" s="183"/>
      <c r="M374" s="185"/>
      <c r="N374" s="183"/>
      <c r="O374" s="185"/>
      <c r="P374" s="55"/>
      <c r="Q374" s="186">
        <f>P378</f>
        <v>110.74</v>
      </c>
      <c r="R374" s="187"/>
      <c r="S374" s="187"/>
      <c r="U374" s="87">
        <f t="shared" si="31"/>
        <v>0</v>
      </c>
      <c r="V374" s="87" t="str">
        <f t="shared" si="32"/>
        <v/>
      </c>
    </row>
    <row r="375" spans="1:22" s="188" customFormat="1" ht="15.75" customHeight="1" x14ac:dyDescent="0.2">
      <c r="A375" s="202"/>
      <c r="B375" s="401" t="s">
        <v>17981</v>
      </c>
      <c r="C375" s="402"/>
      <c r="D375" s="402"/>
      <c r="E375" s="402"/>
      <c r="F375" s="402"/>
      <c r="G375" s="402"/>
      <c r="H375" s="402"/>
      <c r="I375" s="402"/>
      <c r="J375" s="183">
        <v>2</v>
      </c>
      <c r="K375" s="205">
        <f>2*1.55+2*6.8</f>
        <v>16.7</v>
      </c>
      <c r="L375" s="183"/>
      <c r="M375" s="183">
        <v>1.4</v>
      </c>
      <c r="N375" s="183">
        <f>+K375*M375</f>
        <v>23.38</v>
      </c>
      <c r="O375" s="183"/>
      <c r="P375" s="254">
        <f>+N375*J375</f>
        <v>46.76</v>
      </c>
      <c r="Q375" s="186"/>
      <c r="R375" s="187"/>
      <c r="S375" s="187"/>
      <c r="U375" s="87" t="str">
        <f t="shared" si="31"/>
        <v/>
      </c>
      <c r="V375" s="87">
        <f t="shared" si="32"/>
        <v>46.76</v>
      </c>
    </row>
    <row r="376" spans="1:22" s="188" customFormat="1" ht="15.75" customHeight="1" x14ac:dyDescent="0.2">
      <c r="A376" s="202"/>
      <c r="B376" s="401" t="s">
        <v>17981</v>
      </c>
      <c r="C376" s="402"/>
      <c r="D376" s="402"/>
      <c r="E376" s="402"/>
      <c r="F376" s="402"/>
      <c r="G376" s="402"/>
      <c r="H376" s="402"/>
      <c r="I376" s="402"/>
      <c r="J376" s="183">
        <v>2</v>
      </c>
      <c r="K376" s="205">
        <f>2*1.55+2*6.8</f>
        <v>16.7</v>
      </c>
      <c r="L376" s="183"/>
      <c r="M376" s="183">
        <v>1.4</v>
      </c>
      <c r="N376" s="183">
        <f>+K376*M376</f>
        <v>23.38</v>
      </c>
      <c r="O376" s="183"/>
      <c r="P376" s="254">
        <f>+N376*J376</f>
        <v>46.76</v>
      </c>
      <c r="Q376" s="186"/>
      <c r="R376" s="187"/>
      <c r="S376" s="187"/>
      <c r="U376" s="87" t="str">
        <f t="shared" si="31"/>
        <v/>
      </c>
      <c r="V376" s="87">
        <f t="shared" si="32"/>
        <v>46.76</v>
      </c>
    </row>
    <row r="377" spans="1:22" s="188" customFormat="1" ht="15.75" customHeight="1" x14ac:dyDescent="0.2">
      <c r="A377" s="202"/>
      <c r="B377" s="401" t="s">
        <v>17984</v>
      </c>
      <c r="C377" s="402"/>
      <c r="D377" s="402"/>
      <c r="E377" s="402"/>
      <c r="F377" s="402"/>
      <c r="G377" s="402"/>
      <c r="H377" s="402"/>
      <c r="I377" s="402"/>
      <c r="J377" s="183"/>
      <c r="K377" s="205">
        <f>2*0.65+2*5.5</f>
        <v>12.3</v>
      </c>
      <c r="L377" s="183"/>
      <c r="M377" s="183">
        <v>1.4</v>
      </c>
      <c r="N377" s="183">
        <f>+K377*M377</f>
        <v>17.22</v>
      </c>
      <c r="O377" s="183"/>
      <c r="P377" s="254">
        <f>+N377</f>
        <v>17.22</v>
      </c>
      <c r="Q377" s="186"/>
      <c r="R377" s="187"/>
      <c r="S377" s="187"/>
      <c r="U377" s="87" t="str">
        <f t="shared" si="31"/>
        <v/>
      </c>
      <c r="V377" s="87">
        <f t="shared" si="32"/>
        <v>17.22</v>
      </c>
    </row>
    <row r="378" spans="1:22" s="188" customFormat="1" ht="15.75" customHeight="1" x14ac:dyDescent="0.2">
      <c r="A378" s="202"/>
      <c r="B378" s="189" t="s">
        <v>17</v>
      </c>
      <c r="C378" s="190"/>
      <c r="D378" s="191"/>
      <c r="E378" s="192"/>
      <c r="F378" s="190"/>
      <c r="G378" s="191"/>
      <c r="H378" s="192"/>
      <c r="I378" s="192"/>
      <c r="J378" s="193"/>
      <c r="K378" s="193"/>
      <c r="L378" s="194"/>
      <c r="M378" s="194"/>
      <c r="N378" s="194"/>
      <c r="O378" s="194"/>
      <c r="P378" s="195">
        <f>ROUND(SUM(P374:P377),2)</f>
        <v>110.74</v>
      </c>
      <c r="Q378" s="196" t="str">
        <f>IFERROR(VLOOKUP(A374,'Planilha Orçamentária'!$A$8:$G$9990,5,FALSE),0)</f>
        <v>M2</v>
      </c>
      <c r="R378" s="187"/>
      <c r="S378" s="187"/>
      <c r="U378" s="87">
        <f t="shared" si="31"/>
        <v>110.74</v>
      </c>
      <c r="V378" s="87">
        <f t="shared" si="32"/>
        <v>110.74</v>
      </c>
    </row>
    <row r="379" spans="1:22" s="188" customFormat="1" ht="15.75" customHeight="1" x14ac:dyDescent="0.2">
      <c r="A379" s="202"/>
      <c r="B379" s="197"/>
      <c r="C379" s="198"/>
      <c r="D379" s="180"/>
      <c r="E379" s="181"/>
      <c r="F379" s="198"/>
      <c r="G379" s="180"/>
      <c r="H379" s="181"/>
      <c r="I379" s="181"/>
      <c r="J379" s="199"/>
      <c r="K379" s="199"/>
      <c r="L379" s="480"/>
      <c r="M379" s="480"/>
      <c r="N379" s="480"/>
      <c r="O379" s="480"/>
      <c r="P379" s="55"/>
      <c r="Q379" s="200"/>
      <c r="R379" s="187"/>
      <c r="S379" s="187"/>
      <c r="T379" s="187"/>
      <c r="U379" s="87" t="str">
        <f t="shared" si="31"/>
        <v/>
      </c>
      <c r="V379" s="87" t="str">
        <f t="shared" si="32"/>
        <v/>
      </c>
    </row>
    <row r="380" spans="1:22" s="188" customFormat="1" ht="15.75" customHeight="1" x14ac:dyDescent="0.2">
      <c r="A380" s="178" t="str">
        <f>+'Planilha Orçamentária'!A77</f>
        <v>02.05.04.02</v>
      </c>
      <c r="B380" s="252" t="str">
        <f>VLOOKUP(A380,'Planilha Orçamentária'!$A$8:$G$9990,4,FALSE)</f>
        <v>ARMAÇÃO UTILIZANDO AÇO CA-25 DE 8,0 MM - MONTAGEM. AF_12/2015</v>
      </c>
      <c r="C380" s="179"/>
      <c r="D380" s="180"/>
      <c r="E380" s="181"/>
      <c r="F380" s="181"/>
      <c r="G380" s="180"/>
      <c r="H380" s="181"/>
      <c r="I380" s="182"/>
      <c r="J380" s="183"/>
      <c r="K380" s="184"/>
      <c r="L380" s="183"/>
      <c r="M380" s="185"/>
      <c r="N380" s="183"/>
      <c r="O380" s="185"/>
      <c r="P380" s="55"/>
      <c r="Q380" s="186">
        <f>P383</f>
        <v>161.4</v>
      </c>
      <c r="R380" s="187"/>
      <c r="S380" s="187"/>
      <c r="U380" s="87">
        <f t="shared" si="31"/>
        <v>0</v>
      </c>
      <c r="V380" s="87" t="str">
        <f t="shared" si="32"/>
        <v/>
      </c>
    </row>
    <row r="381" spans="1:22" s="188" customFormat="1" ht="15.75" customHeight="1" x14ac:dyDescent="0.2">
      <c r="A381" s="178"/>
      <c r="B381" s="403" t="s">
        <v>17986</v>
      </c>
      <c r="C381" s="179"/>
      <c r="D381" s="180"/>
      <c r="E381" s="181"/>
      <c r="F381" s="181"/>
      <c r="G381" s="180"/>
      <c r="H381" s="181"/>
      <c r="I381" s="182"/>
      <c r="J381" s="183"/>
      <c r="K381" s="184"/>
      <c r="L381" s="183"/>
      <c r="M381" s="185"/>
      <c r="N381" s="183"/>
      <c r="O381" s="185"/>
      <c r="P381" s="55"/>
      <c r="Q381" s="186"/>
      <c r="R381" s="187"/>
      <c r="S381" s="187"/>
      <c r="U381" s="87" t="str">
        <f t="shared" si="31"/>
        <v/>
      </c>
      <c r="V381" s="87" t="str">
        <f t="shared" si="32"/>
        <v/>
      </c>
    </row>
    <row r="382" spans="1:22" s="188" customFormat="1" ht="15.75" customHeight="1" x14ac:dyDescent="0.2">
      <c r="A382" s="202"/>
      <c r="B382" s="207" t="s">
        <v>17991</v>
      </c>
      <c r="C382" s="203"/>
      <c r="E382" s="182"/>
      <c r="F382" s="182"/>
      <c r="G382" s="203"/>
      <c r="H382" s="182"/>
      <c r="I382" s="182"/>
      <c r="J382" s="337">
        <v>161.4</v>
      </c>
      <c r="K382" s="220"/>
      <c r="L382" s="183"/>
      <c r="M382" s="183"/>
      <c r="N382" s="183"/>
      <c r="O382" s="183"/>
      <c r="P382" s="208">
        <f>+J382</f>
        <v>161.4</v>
      </c>
      <c r="Q382" s="186"/>
      <c r="U382" s="87" t="str">
        <f t="shared" si="31"/>
        <v/>
      </c>
      <c r="V382" s="87">
        <f t="shared" si="32"/>
        <v>161.4</v>
      </c>
    </row>
    <row r="383" spans="1:22" s="188" customFormat="1" ht="15.75" customHeight="1" x14ac:dyDescent="0.2">
      <c r="A383" s="202"/>
      <c r="B383" s="189" t="s">
        <v>17</v>
      </c>
      <c r="C383" s="190"/>
      <c r="D383" s="191"/>
      <c r="E383" s="192"/>
      <c r="F383" s="190"/>
      <c r="G383" s="191"/>
      <c r="H383" s="192"/>
      <c r="I383" s="192"/>
      <c r="J383" s="193"/>
      <c r="K383" s="193"/>
      <c r="L383" s="194"/>
      <c r="M383" s="194"/>
      <c r="N383" s="194"/>
      <c r="O383" s="194"/>
      <c r="P383" s="195">
        <f>ROUND(SUM(P380:P382),2)</f>
        <v>161.4</v>
      </c>
      <c r="Q383" s="196" t="str">
        <f>IFERROR(VLOOKUP(A380,'Planilha Orçamentária'!$A$8:$G$9990,5,FALSE),0)</f>
        <v>KG</v>
      </c>
      <c r="R383" s="187"/>
      <c r="S383" s="187"/>
      <c r="U383" s="87">
        <f t="shared" ref="U383:U446" si="33">IF(Q383&lt;&gt;"",P383,"")</f>
        <v>161.4</v>
      </c>
      <c r="V383" s="87">
        <f t="shared" ref="V383:V446" si="34">IF(P383&lt;&gt;"",P383,"")</f>
        <v>161.4</v>
      </c>
    </row>
    <row r="384" spans="1:22" s="188" customFormat="1" ht="15.75" customHeight="1" x14ac:dyDescent="0.2">
      <c r="A384" s="202"/>
      <c r="B384" s="197"/>
      <c r="C384" s="198"/>
      <c r="D384" s="180"/>
      <c r="E384" s="181"/>
      <c r="F384" s="198"/>
      <c r="G384" s="180"/>
      <c r="H384" s="181"/>
      <c r="I384" s="181"/>
      <c r="J384" s="199"/>
      <c r="K384" s="199"/>
      <c r="L384" s="480"/>
      <c r="M384" s="480"/>
      <c r="N384" s="480"/>
      <c r="O384" s="480"/>
      <c r="P384" s="55"/>
      <c r="Q384" s="200"/>
      <c r="R384" s="187"/>
      <c r="S384" s="187"/>
      <c r="T384" s="187"/>
      <c r="U384" s="87" t="str">
        <f t="shared" si="33"/>
        <v/>
      </c>
      <c r="V384" s="87" t="str">
        <f t="shared" si="34"/>
        <v/>
      </c>
    </row>
    <row r="385" spans="1:22" s="188" customFormat="1" ht="15.75" customHeight="1" x14ac:dyDescent="0.2">
      <c r="A385" s="178" t="str">
        <f>+'Planilha Orçamentária'!A78</f>
        <v>02.05.04.03</v>
      </c>
      <c r="B385" s="252" t="str">
        <f>VLOOKUP(A385,'Planilha Orçamentária'!$A$8:$G$9990,4,FALSE)</f>
        <v>GRAUTEAMENTO VERTICAL EM ALVENARIA ESTRUTURAL. AF_01/2015</v>
      </c>
      <c r="C385" s="179"/>
      <c r="D385" s="180"/>
      <c r="E385" s="181"/>
      <c r="F385" s="181"/>
      <c r="G385" s="180"/>
      <c r="H385" s="181"/>
      <c r="I385" s="182"/>
      <c r="J385" s="183"/>
      <c r="K385" s="184"/>
      <c r="L385" s="183"/>
      <c r="M385" s="185"/>
      <c r="N385" s="183"/>
      <c r="O385" s="185"/>
      <c r="P385" s="55"/>
      <c r="Q385" s="186">
        <f>P387</f>
        <v>0.5</v>
      </c>
      <c r="R385" s="187"/>
      <c r="S385" s="187"/>
      <c r="U385" s="87">
        <f t="shared" si="33"/>
        <v>0</v>
      </c>
      <c r="V385" s="87" t="str">
        <f t="shared" si="34"/>
        <v/>
      </c>
    </row>
    <row r="386" spans="1:22" s="188" customFormat="1" ht="15.75" customHeight="1" x14ac:dyDescent="0.2">
      <c r="A386" s="178"/>
      <c r="B386" s="207" t="s">
        <v>17992</v>
      </c>
      <c r="C386" s="341"/>
      <c r="D386" s="203"/>
      <c r="E386" s="182"/>
      <c r="F386" s="182"/>
      <c r="G386" s="203"/>
      <c r="H386" s="182"/>
      <c r="I386" s="182"/>
      <c r="J386" s="183"/>
      <c r="K386" s="205"/>
      <c r="L386" s="183"/>
      <c r="M386" s="183"/>
      <c r="N386" s="183"/>
      <c r="O386" s="183">
        <v>0.5</v>
      </c>
      <c r="P386" s="254">
        <f>+O386</f>
        <v>0.5</v>
      </c>
      <c r="Q386" s="186"/>
      <c r="R386" s="187"/>
      <c r="S386" s="187"/>
      <c r="U386" s="87" t="str">
        <f t="shared" si="33"/>
        <v/>
      </c>
      <c r="V386" s="87">
        <f t="shared" si="34"/>
        <v>0.5</v>
      </c>
    </row>
    <row r="387" spans="1:22" s="188" customFormat="1" ht="15.75" customHeight="1" x14ac:dyDescent="0.2">
      <c r="A387" s="202"/>
      <c r="B387" s="189" t="s">
        <v>17</v>
      </c>
      <c r="C387" s="190"/>
      <c r="D387" s="191"/>
      <c r="E387" s="192"/>
      <c r="F387" s="190"/>
      <c r="G387" s="191"/>
      <c r="H387" s="192"/>
      <c r="I387" s="192"/>
      <c r="J387" s="193"/>
      <c r="K387" s="193"/>
      <c r="L387" s="194"/>
      <c r="M387" s="194"/>
      <c r="N387" s="194"/>
      <c r="O387" s="194"/>
      <c r="P387" s="195">
        <f>ROUND(SUM(P385:P386),2)</f>
        <v>0.5</v>
      </c>
      <c r="Q387" s="196" t="str">
        <f>IFERROR(VLOOKUP(A385,'Planilha Orçamentária'!$A$8:$G$9990,5,FALSE),0)</f>
        <v>M3</v>
      </c>
      <c r="R387" s="187"/>
      <c r="S387" s="187"/>
      <c r="U387" s="87">
        <f t="shared" si="33"/>
        <v>0.5</v>
      </c>
      <c r="V387" s="87">
        <f t="shared" si="34"/>
        <v>0.5</v>
      </c>
    </row>
    <row r="388" spans="1:22" s="188" customFormat="1" ht="15.75" customHeight="1" x14ac:dyDescent="0.2">
      <c r="A388" s="202"/>
      <c r="B388" s="197"/>
      <c r="C388" s="198"/>
      <c r="D388" s="180"/>
      <c r="E388" s="181"/>
      <c r="F388" s="198"/>
      <c r="G388" s="180"/>
      <c r="H388" s="181"/>
      <c r="I388" s="181"/>
      <c r="J388" s="199"/>
      <c r="K388" s="199"/>
      <c r="L388" s="480"/>
      <c r="M388" s="480"/>
      <c r="N388" s="480"/>
      <c r="O388" s="480"/>
      <c r="P388" s="55"/>
      <c r="Q388" s="200"/>
      <c r="R388" s="187"/>
      <c r="S388" s="187"/>
      <c r="T388" s="187"/>
      <c r="U388" s="87" t="str">
        <f t="shared" si="33"/>
        <v/>
      </c>
      <c r="V388" s="87" t="str">
        <f t="shared" si="34"/>
        <v/>
      </c>
    </row>
    <row r="389" spans="1:22" s="188" customFormat="1" ht="15.75" customHeight="1" x14ac:dyDescent="0.2">
      <c r="A389" s="178" t="str">
        <f>+'Planilha Orçamentária'!A79</f>
        <v>02.05.04.04</v>
      </c>
      <c r="B389" s="252" t="str">
        <f>VLOOKUP(A389,'Planilha Orçamentária'!$A$8:$G$9990,4,FALSE)</f>
        <v>GRAUTEAMENTO DE CINTA SUPERIOR OU DE VERGA EM ALVENARIA ESTRUTURAL. AF_01/2015</v>
      </c>
      <c r="C389" s="179"/>
      <c r="D389" s="180"/>
      <c r="E389" s="181"/>
      <c r="F389" s="181"/>
      <c r="G389" s="180"/>
      <c r="H389" s="181"/>
      <c r="I389" s="182"/>
      <c r="J389" s="183"/>
      <c r="K389" s="184"/>
      <c r="L389" s="183"/>
      <c r="M389" s="185"/>
      <c r="N389" s="183"/>
      <c r="O389" s="185"/>
      <c r="P389" s="55"/>
      <c r="Q389" s="186">
        <f>P391</f>
        <v>1.6</v>
      </c>
      <c r="R389" s="187"/>
      <c r="S389" s="187"/>
      <c r="U389" s="87">
        <f t="shared" si="33"/>
        <v>0</v>
      </c>
      <c r="V389" s="87" t="str">
        <f t="shared" si="34"/>
        <v/>
      </c>
    </row>
    <row r="390" spans="1:22" s="188" customFormat="1" ht="15.75" customHeight="1" x14ac:dyDescent="0.2">
      <c r="A390" s="178"/>
      <c r="B390" s="207" t="s">
        <v>17993</v>
      </c>
      <c r="C390" s="341"/>
      <c r="D390" s="203"/>
      <c r="E390" s="182"/>
      <c r="F390" s="182"/>
      <c r="G390" s="203"/>
      <c r="H390" s="182"/>
      <c r="I390" s="182"/>
      <c r="J390" s="183"/>
      <c r="K390" s="205"/>
      <c r="L390" s="183"/>
      <c r="M390" s="183"/>
      <c r="N390" s="183"/>
      <c r="O390" s="183">
        <v>1.6</v>
      </c>
      <c r="P390" s="254">
        <f>+O390</f>
        <v>1.6</v>
      </c>
      <c r="Q390" s="186"/>
      <c r="R390" s="187"/>
      <c r="S390" s="187"/>
      <c r="U390" s="87" t="str">
        <f t="shared" si="33"/>
        <v/>
      </c>
      <c r="V390" s="87">
        <f t="shared" si="34"/>
        <v>1.6</v>
      </c>
    </row>
    <row r="391" spans="1:22" s="188" customFormat="1" ht="15.75" customHeight="1" x14ac:dyDescent="0.2">
      <c r="A391" s="202"/>
      <c r="B391" s="189" t="s">
        <v>17</v>
      </c>
      <c r="C391" s="190"/>
      <c r="D391" s="191"/>
      <c r="E391" s="192"/>
      <c r="F391" s="190"/>
      <c r="G391" s="191"/>
      <c r="H391" s="192"/>
      <c r="I391" s="192"/>
      <c r="J391" s="193"/>
      <c r="K391" s="193"/>
      <c r="L391" s="194"/>
      <c r="M391" s="194"/>
      <c r="N391" s="194"/>
      <c r="O391" s="194"/>
      <c r="P391" s="195">
        <f>ROUND(SUM(P389:P390),2)</f>
        <v>1.6</v>
      </c>
      <c r="Q391" s="196" t="str">
        <f>IFERROR(VLOOKUP(A389,'Planilha Orçamentária'!$A$8:$G$9990,5,FALSE),0)</f>
        <v>M3</v>
      </c>
      <c r="R391" s="187"/>
      <c r="S391" s="187"/>
      <c r="U391" s="87">
        <f t="shared" si="33"/>
        <v>1.6</v>
      </c>
      <c r="V391" s="87">
        <f t="shared" si="34"/>
        <v>1.6</v>
      </c>
    </row>
    <row r="392" spans="1:22" s="188" customFormat="1" ht="15.75" customHeight="1" x14ac:dyDescent="0.2">
      <c r="A392" s="202"/>
      <c r="B392" s="197"/>
      <c r="C392" s="198"/>
      <c r="D392" s="180"/>
      <c r="E392" s="181"/>
      <c r="F392" s="198"/>
      <c r="G392" s="180"/>
      <c r="H392" s="181"/>
      <c r="I392" s="181"/>
      <c r="J392" s="199"/>
      <c r="K392" s="199"/>
      <c r="L392" s="480"/>
      <c r="M392" s="480"/>
      <c r="N392" s="480"/>
      <c r="O392" s="480"/>
      <c r="P392" s="55"/>
      <c r="Q392" s="200"/>
      <c r="R392" s="187"/>
      <c r="S392" s="187"/>
      <c r="T392" s="187"/>
      <c r="U392" s="87" t="str">
        <f t="shared" si="33"/>
        <v/>
      </c>
      <c r="V392" s="87" t="str">
        <f t="shared" si="34"/>
        <v/>
      </c>
    </row>
    <row r="393" spans="1:22" s="188" customFormat="1" ht="15" customHeight="1" x14ac:dyDescent="0.2">
      <c r="A393" s="373" t="str">
        <f>+'Planilha Orçamentária'!A81</f>
        <v>02.05.05</v>
      </c>
      <c r="B393" s="374" t="str">
        <f>VLOOKUP(A393,'Planilha Orçamentária'!$A$8:$G$9990,4,FALSE)</f>
        <v>REVESTIMENTO</v>
      </c>
      <c r="C393" s="375"/>
      <c r="D393" s="376"/>
      <c r="E393" s="377"/>
      <c r="F393" s="377"/>
      <c r="G393" s="376"/>
      <c r="H393" s="377"/>
      <c r="I393" s="378"/>
      <c r="J393" s="379"/>
      <c r="K393" s="380"/>
      <c r="L393" s="379"/>
      <c r="M393" s="381"/>
      <c r="N393" s="382"/>
      <c r="O393" s="381"/>
      <c r="P393" s="383"/>
      <c r="Q393" s="384"/>
      <c r="R393" s="187"/>
      <c r="S393" s="187"/>
      <c r="U393" s="87" t="str">
        <f t="shared" si="33"/>
        <v/>
      </c>
      <c r="V393" s="87" t="str">
        <f t="shared" si="34"/>
        <v/>
      </c>
    </row>
    <row r="394" spans="1:22" s="188" customFormat="1" ht="29.25" customHeight="1" x14ac:dyDescent="0.2">
      <c r="A394" s="178" t="str">
        <f>+'Planilha Orçamentária'!A82</f>
        <v>02.05.05.01</v>
      </c>
      <c r="B394" s="693" t="str">
        <f>VLOOKUP(A394,'Planilha Orçamentária'!$A$8:$G$9990,4,FALSE)</f>
        <v>MASSA ÚNICA, PARA RECEBIMENTO DE PINTURA, EM ARGAMASSA TRAÇO 1:2:8, PREPARO MECÂNICO COM BETONEIRA 400L, APLICADA MANUALMENTE EM FACES INTERNAS DE PAREDES, ESPESSURA DE 20MM, COM EXECUÇÃO DE TALISCAS. AF_06/2014</v>
      </c>
      <c r="C394" s="694"/>
      <c r="D394" s="694"/>
      <c r="E394" s="694"/>
      <c r="F394" s="694"/>
      <c r="G394" s="694"/>
      <c r="H394" s="694"/>
      <c r="I394" s="182"/>
      <c r="J394" s="183"/>
      <c r="K394" s="184"/>
      <c r="L394" s="183"/>
      <c r="M394" s="185"/>
      <c r="N394" s="183"/>
      <c r="O394" s="185"/>
      <c r="P394" s="55"/>
      <c r="Q394" s="186">
        <f>P406</f>
        <v>68.790000000000006</v>
      </c>
      <c r="R394" s="187"/>
      <c r="S394" s="187"/>
      <c r="U394" s="87">
        <f t="shared" si="33"/>
        <v>0</v>
      </c>
      <c r="V394" s="87" t="str">
        <f t="shared" si="34"/>
        <v/>
      </c>
    </row>
    <row r="395" spans="1:22" s="188" customFormat="1" ht="15.75" customHeight="1" x14ac:dyDescent="0.2">
      <c r="A395" s="178"/>
      <c r="B395" s="399" t="s">
        <v>17994</v>
      </c>
      <c r="C395" s="341"/>
      <c r="D395" s="203"/>
      <c r="E395" s="182"/>
      <c r="F395" s="182"/>
      <c r="G395" s="203"/>
      <c r="H395" s="182"/>
      <c r="I395" s="182"/>
      <c r="J395" s="183"/>
      <c r="K395" s="205"/>
      <c r="L395" s="183"/>
      <c r="M395" s="183"/>
      <c r="N395" s="183"/>
      <c r="O395" s="183"/>
      <c r="P395" s="254"/>
      <c r="Q395" s="186"/>
      <c r="R395" s="187"/>
      <c r="S395" s="187"/>
      <c r="U395" s="87" t="str">
        <f t="shared" si="33"/>
        <v/>
      </c>
      <c r="V395" s="87" t="str">
        <f t="shared" si="34"/>
        <v/>
      </c>
    </row>
    <row r="396" spans="1:22" s="188" customFormat="1" ht="15.75" customHeight="1" x14ac:dyDescent="0.2">
      <c r="A396" s="178"/>
      <c r="B396" s="401" t="s">
        <v>17981</v>
      </c>
      <c r="C396" s="341"/>
      <c r="D396" s="203"/>
      <c r="E396" s="182"/>
      <c r="F396" s="182"/>
      <c r="G396" s="203"/>
      <c r="H396" s="182"/>
      <c r="I396" s="182"/>
      <c r="J396" s="183"/>
      <c r="K396" s="205"/>
      <c r="L396" s="183"/>
      <c r="M396" s="183"/>
      <c r="N396" s="183">
        <v>23.38</v>
      </c>
      <c r="O396" s="183"/>
      <c r="P396" s="254">
        <f>+N396</f>
        <v>23.38</v>
      </c>
      <c r="Q396" s="186"/>
      <c r="R396" s="187"/>
      <c r="S396" s="187"/>
      <c r="U396" s="87" t="str">
        <f t="shared" si="33"/>
        <v/>
      </c>
      <c r="V396" s="87">
        <f t="shared" si="34"/>
        <v>23.38</v>
      </c>
    </row>
    <row r="397" spans="1:22" s="188" customFormat="1" ht="15.75" customHeight="1" x14ac:dyDescent="0.2">
      <c r="A397" s="178"/>
      <c r="B397" s="401" t="s">
        <v>17981</v>
      </c>
      <c r="C397" s="341"/>
      <c r="D397" s="203"/>
      <c r="E397" s="182"/>
      <c r="F397" s="182"/>
      <c r="G397" s="203"/>
      <c r="H397" s="182"/>
      <c r="I397" s="182"/>
      <c r="J397" s="183"/>
      <c r="K397" s="205"/>
      <c r="L397" s="183"/>
      <c r="M397" s="183"/>
      <c r="N397" s="183">
        <v>23.38</v>
      </c>
      <c r="O397" s="183"/>
      <c r="P397" s="254">
        <f>+N397</f>
        <v>23.38</v>
      </c>
      <c r="Q397" s="186"/>
      <c r="R397" s="187"/>
      <c r="S397" s="187"/>
      <c r="U397" s="87" t="str">
        <f t="shared" si="33"/>
        <v/>
      </c>
      <c r="V397" s="87">
        <f t="shared" si="34"/>
        <v>23.38</v>
      </c>
    </row>
    <row r="398" spans="1:22" s="188" customFormat="1" ht="15.75" customHeight="1" x14ac:dyDescent="0.2">
      <c r="A398" s="178"/>
      <c r="B398" s="401" t="s">
        <v>17984</v>
      </c>
      <c r="C398" s="341"/>
      <c r="D398" s="203"/>
      <c r="E398" s="182"/>
      <c r="F398" s="182"/>
      <c r="G398" s="203"/>
      <c r="H398" s="182"/>
      <c r="I398" s="182"/>
      <c r="J398" s="183"/>
      <c r="K398" s="205"/>
      <c r="L398" s="183"/>
      <c r="M398" s="183"/>
      <c r="N398" s="183">
        <v>17.22</v>
      </c>
      <c r="O398" s="183"/>
      <c r="P398" s="254">
        <f>+N398</f>
        <v>17.22</v>
      </c>
      <c r="Q398" s="186"/>
      <c r="R398" s="187"/>
      <c r="S398" s="187"/>
      <c r="U398" s="87" t="str">
        <f t="shared" si="33"/>
        <v/>
      </c>
      <c r="V398" s="87">
        <f t="shared" si="34"/>
        <v>17.22</v>
      </c>
    </row>
    <row r="399" spans="1:22" s="188" customFormat="1" ht="15.75" customHeight="1" x14ac:dyDescent="0.2">
      <c r="A399" s="178"/>
      <c r="B399" s="253"/>
      <c r="C399" s="341"/>
      <c r="D399" s="203"/>
      <c r="E399" s="182"/>
      <c r="F399" s="182"/>
      <c r="G399" s="203"/>
      <c r="H399" s="182"/>
      <c r="I399" s="182"/>
      <c r="J399" s="183"/>
      <c r="K399" s="205"/>
      <c r="L399" s="183"/>
      <c r="M399" s="183"/>
      <c r="N399" s="183"/>
      <c r="O399" s="183"/>
      <c r="P399" s="254"/>
      <c r="Q399" s="186"/>
      <c r="R399" s="187"/>
      <c r="S399" s="187"/>
      <c r="U399" s="87" t="str">
        <f t="shared" si="33"/>
        <v/>
      </c>
      <c r="V399" s="87" t="str">
        <f t="shared" si="34"/>
        <v/>
      </c>
    </row>
    <row r="400" spans="1:22" s="188" customFormat="1" ht="15.75" customHeight="1" x14ac:dyDescent="0.2">
      <c r="A400" s="178"/>
      <c r="B400" s="399" t="s">
        <v>17995</v>
      </c>
      <c r="C400" s="341"/>
      <c r="D400" s="203"/>
      <c r="E400" s="182"/>
      <c r="F400" s="182"/>
      <c r="G400" s="203"/>
      <c r="H400" s="182"/>
      <c r="I400" s="182"/>
      <c r="J400" s="183"/>
      <c r="K400" s="205"/>
      <c r="L400" s="183"/>
      <c r="M400" s="183"/>
      <c r="N400" s="183"/>
      <c r="O400" s="183"/>
      <c r="P400" s="254"/>
      <c r="Q400" s="186"/>
      <c r="R400" s="187"/>
      <c r="S400" s="187"/>
      <c r="U400" s="87" t="str">
        <f t="shared" si="33"/>
        <v/>
      </c>
      <c r="V400" s="87" t="str">
        <f t="shared" si="34"/>
        <v/>
      </c>
    </row>
    <row r="401" spans="1:22" s="188" customFormat="1" ht="15.75" customHeight="1" x14ac:dyDescent="0.2">
      <c r="A401" s="178"/>
      <c r="B401" s="253" t="s">
        <v>17981</v>
      </c>
      <c r="C401" s="341"/>
      <c r="D401" s="203"/>
      <c r="E401" s="182"/>
      <c r="F401" s="182"/>
      <c r="G401" s="203"/>
      <c r="H401" s="182"/>
      <c r="I401" s="182"/>
      <c r="J401" s="183"/>
      <c r="K401" s="205"/>
      <c r="L401" s="183"/>
      <c r="M401" s="183"/>
      <c r="N401" s="183">
        <v>0.61</v>
      </c>
      <c r="O401" s="183"/>
      <c r="P401" s="254">
        <f>+N401</f>
        <v>0.61</v>
      </c>
      <c r="Q401" s="186"/>
      <c r="R401" s="187"/>
      <c r="S401" s="187"/>
      <c r="U401" s="87" t="str">
        <f t="shared" si="33"/>
        <v/>
      </c>
      <c r="V401" s="87">
        <f t="shared" si="34"/>
        <v>0.61</v>
      </c>
    </row>
    <row r="402" spans="1:22" s="188" customFormat="1" ht="15.75" customHeight="1" x14ac:dyDescent="0.2">
      <c r="A402" s="178"/>
      <c r="B402" s="253" t="s">
        <v>17981</v>
      </c>
      <c r="C402" s="341"/>
      <c r="D402" s="203"/>
      <c r="E402" s="182"/>
      <c r="F402" s="182"/>
      <c r="G402" s="203"/>
      <c r="H402" s="182"/>
      <c r="I402" s="182"/>
      <c r="J402" s="183"/>
      <c r="K402" s="205"/>
      <c r="L402" s="183"/>
      <c r="M402" s="183"/>
      <c r="N402" s="183">
        <v>0.61</v>
      </c>
      <c r="O402" s="183"/>
      <c r="P402" s="254">
        <f>+N402</f>
        <v>0.61</v>
      </c>
      <c r="Q402" s="186"/>
      <c r="R402" s="187"/>
      <c r="S402" s="187"/>
      <c r="U402" s="87" t="str">
        <f t="shared" si="33"/>
        <v/>
      </c>
      <c r="V402" s="87">
        <f t="shared" si="34"/>
        <v>0.61</v>
      </c>
    </row>
    <row r="403" spans="1:22" s="188" customFormat="1" ht="15.75" customHeight="1" x14ac:dyDescent="0.2">
      <c r="A403" s="178"/>
      <c r="B403" s="253" t="s">
        <v>17982</v>
      </c>
      <c r="C403" s="341"/>
      <c r="D403" s="203"/>
      <c r="E403" s="182"/>
      <c r="F403" s="182"/>
      <c r="G403" s="203"/>
      <c r="H403" s="182"/>
      <c r="I403" s="182"/>
      <c r="J403" s="183"/>
      <c r="K403" s="205"/>
      <c r="L403" s="183"/>
      <c r="M403" s="183"/>
      <c r="N403" s="183">
        <v>1.38</v>
      </c>
      <c r="O403" s="183"/>
      <c r="P403" s="254">
        <f>+N403</f>
        <v>1.38</v>
      </c>
      <c r="Q403" s="186"/>
      <c r="R403" s="187"/>
      <c r="S403" s="187"/>
      <c r="U403" s="87" t="str">
        <f t="shared" si="33"/>
        <v/>
      </c>
      <c r="V403" s="87">
        <f t="shared" si="34"/>
        <v>1.38</v>
      </c>
    </row>
    <row r="404" spans="1:22" s="188" customFormat="1" ht="15.75" customHeight="1" x14ac:dyDescent="0.2">
      <c r="A404" s="178"/>
      <c r="B404" s="253" t="s">
        <v>17983</v>
      </c>
      <c r="C404" s="341"/>
      <c r="D404" s="203"/>
      <c r="E404" s="182"/>
      <c r="F404" s="182"/>
      <c r="G404" s="203"/>
      <c r="H404" s="182"/>
      <c r="I404" s="182"/>
      <c r="J404" s="183"/>
      <c r="K404" s="205"/>
      <c r="L404" s="183"/>
      <c r="M404" s="183"/>
      <c r="N404" s="183">
        <v>1.77</v>
      </c>
      <c r="O404" s="183"/>
      <c r="P404" s="254">
        <f>+N404</f>
        <v>1.77</v>
      </c>
      <c r="Q404" s="186"/>
      <c r="R404" s="187"/>
      <c r="S404" s="187"/>
      <c r="U404" s="87" t="str">
        <f t="shared" si="33"/>
        <v/>
      </c>
      <c r="V404" s="87">
        <f t="shared" si="34"/>
        <v>1.77</v>
      </c>
    </row>
    <row r="405" spans="1:22" s="188" customFormat="1" ht="15.75" customHeight="1" x14ac:dyDescent="0.2">
      <c r="A405" s="178"/>
      <c r="B405" s="253" t="s">
        <v>17984</v>
      </c>
      <c r="C405" s="341"/>
      <c r="D405" s="203"/>
      <c r="E405" s="182"/>
      <c r="F405" s="182"/>
      <c r="G405" s="203"/>
      <c r="H405" s="182"/>
      <c r="I405" s="182"/>
      <c r="J405" s="183"/>
      <c r="K405" s="205"/>
      <c r="L405" s="183"/>
      <c r="M405" s="183"/>
      <c r="N405" s="183">
        <v>0.44</v>
      </c>
      <c r="O405" s="183"/>
      <c r="P405" s="254">
        <f>+N405</f>
        <v>0.44</v>
      </c>
      <c r="Q405" s="186"/>
      <c r="R405" s="187"/>
      <c r="S405" s="187"/>
      <c r="U405" s="87" t="str">
        <f t="shared" si="33"/>
        <v/>
      </c>
      <c r="V405" s="87">
        <f t="shared" si="34"/>
        <v>0.44</v>
      </c>
    </row>
    <row r="406" spans="1:22" s="188" customFormat="1" ht="15.75" customHeight="1" x14ac:dyDescent="0.2">
      <c r="A406" s="202"/>
      <c r="B406" s="189" t="s">
        <v>17</v>
      </c>
      <c r="C406" s="190"/>
      <c r="D406" s="191"/>
      <c r="E406" s="192"/>
      <c r="F406" s="190"/>
      <c r="G406" s="191"/>
      <c r="H406" s="192"/>
      <c r="I406" s="192"/>
      <c r="J406" s="193"/>
      <c r="K406" s="193"/>
      <c r="L406" s="194"/>
      <c r="M406" s="194"/>
      <c r="N406" s="194"/>
      <c r="O406" s="194"/>
      <c r="P406" s="195">
        <f>ROUND(SUM(P394:P405),2)</f>
        <v>68.790000000000006</v>
      </c>
      <c r="Q406" s="196" t="str">
        <f>IFERROR(VLOOKUP(A394,'Planilha Orçamentária'!$A$8:$G$9990,5,FALSE),0)</f>
        <v>M2</v>
      </c>
      <c r="R406" s="187"/>
      <c r="S406" s="187"/>
      <c r="U406" s="87">
        <f t="shared" si="33"/>
        <v>68.790000000000006</v>
      </c>
      <c r="V406" s="87">
        <f t="shared" si="34"/>
        <v>68.790000000000006</v>
      </c>
    </row>
    <row r="407" spans="1:22" s="188" customFormat="1" ht="15.75" customHeight="1" x14ac:dyDescent="0.2">
      <c r="A407" s="202"/>
      <c r="B407" s="197"/>
      <c r="C407" s="198"/>
      <c r="D407" s="180"/>
      <c r="E407" s="181"/>
      <c r="F407" s="198"/>
      <c r="G407" s="180"/>
      <c r="H407" s="181"/>
      <c r="I407" s="181"/>
      <c r="J407" s="199"/>
      <c r="K407" s="199"/>
      <c r="L407" s="480"/>
      <c r="M407" s="480"/>
      <c r="N407" s="480"/>
      <c r="O407" s="480"/>
      <c r="P407" s="55"/>
      <c r="Q407" s="200"/>
      <c r="R407" s="187"/>
      <c r="S407" s="187"/>
      <c r="T407" s="187"/>
      <c r="U407" s="87" t="str">
        <f t="shared" si="33"/>
        <v/>
      </c>
      <c r="V407" s="87" t="str">
        <f t="shared" si="34"/>
        <v/>
      </c>
    </row>
    <row r="408" spans="1:22" s="188" customFormat="1" ht="15" customHeight="1" x14ac:dyDescent="0.2">
      <c r="A408" s="373" t="str">
        <f>+'Planilha Orçamentária'!A84</f>
        <v>02.05.06</v>
      </c>
      <c r="B408" s="374" t="str">
        <f>VLOOKUP(A408,'Planilha Orçamentária'!$A$8:$G$9990,4,FALSE)</f>
        <v>PINTURA</v>
      </c>
      <c r="C408" s="375"/>
      <c r="D408" s="376"/>
      <c r="E408" s="377"/>
      <c r="F408" s="377"/>
      <c r="G408" s="376"/>
      <c r="H408" s="377"/>
      <c r="I408" s="378"/>
      <c r="J408" s="379"/>
      <c r="K408" s="380"/>
      <c r="L408" s="379"/>
      <c r="M408" s="381"/>
      <c r="N408" s="382"/>
      <c r="O408" s="381"/>
      <c r="P408" s="383"/>
      <c r="Q408" s="384"/>
      <c r="R408" s="187"/>
      <c r="S408" s="187"/>
      <c r="U408" s="87" t="str">
        <f t="shared" si="33"/>
        <v/>
      </c>
      <c r="V408" s="87" t="str">
        <f t="shared" si="34"/>
        <v/>
      </c>
    </row>
    <row r="409" spans="1:22" s="188" customFormat="1" ht="15.75" customHeight="1" x14ac:dyDescent="0.2">
      <c r="A409" s="178" t="str">
        <f>+'Planilha Orçamentária'!A85</f>
        <v>02.05.06.01</v>
      </c>
      <c r="B409" s="252" t="str">
        <f>VLOOKUP(A409,'Planilha Orçamentária'!$A$8:$G$9990,4,FALSE)</f>
        <v>APLICAÇÃO MANUAL DE PINTURA COM TINTA LÁTEX ACRÍLICA EM PAREDES, DUAS DEMÃOS. AF_06/2014</v>
      </c>
      <c r="C409" s="179"/>
      <c r="D409" s="180"/>
      <c r="E409" s="181"/>
      <c r="F409" s="181"/>
      <c r="G409" s="180"/>
      <c r="H409" s="181"/>
      <c r="I409" s="182"/>
      <c r="J409" s="183"/>
      <c r="K409" s="184"/>
      <c r="L409" s="183"/>
      <c r="M409" s="185"/>
      <c r="N409" s="183"/>
      <c r="O409" s="185"/>
      <c r="P409" s="55"/>
      <c r="Q409" s="186">
        <f>P421</f>
        <v>68.790000000000006</v>
      </c>
      <c r="R409" s="187"/>
      <c r="S409" s="187"/>
      <c r="U409" s="87">
        <f t="shared" si="33"/>
        <v>0</v>
      </c>
      <c r="V409" s="87" t="str">
        <f t="shared" si="34"/>
        <v/>
      </c>
    </row>
    <row r="410" spans="1:22" s="188" customFormat="1" ht="15.75" customHeight="1" x14ac:dyDescent="0.2">
      <c r="A410" s="178"/>
      <c r="B410" s="399" t="s">
        <v>17994</v>
      </c>
      <c r="C410" s="341"/>
      <c r="D410" s="203"/>
      <c r="E410" s="182"/>
      <c r="F410" s="182"/>
      <c r="G410" s="203"/>
      <c r="H410" s="182"/>
      <c r="I410" s="182"/>
      <c r="J410" s="183"/>
      <c r="K410" s="205"/>
      <c r="L410" s="183"/>
      <c r="M410" s="183"/>
      <c r="N410" s="183"/>
      <c r="O410" s="183"/>
      <c r="P410" s="254"/>
      <c r="Q410" s="186"/>
      <c r="R410" s="187"/>
      <c r="S410" s="187"/>
      <c r="U410" s="87" t="str">
        <f t="shared" si="33"/>
        <v/>
      </c>
      <c r="V410" s="87" t="str">
        <f t="shared" si="34"/>
        <v/>
      </c>
    </row>
    <row r="411" spans="1:22" s="188" customFormat="1" ht="15.75" customHeight="1" x14ac:dyDescent="0.2">
      <c r="A411" s="178"/>
      <c r="B411" s="401" t="s">
        <v>17981</v>
      </c>
      <c r="C411" s="341"/>
      <c r="D411" s="203"/>
      <c r="E411" s="182"/>
      <c r="F411" s="182"/>
      <c r="G411" s="203"/>
      <c r="H411" s="182"/>
      <c r="I411" s="182"/>
      <c r="J411" s="183"/>
      <c r="K411" s="205"/>
      <c r="L411" s="183"/>
      <c r="M411" s="183"/>
      <c r="N411" s="183">
        <v>23.38</v>
      </c>
      <c r="O411" s="183"/>
      <c r="P411" s="254">
        <f>+N411</f>
        <v>23.38</v>
      </c>
      <c r="Q411" s="186"/>
      <c r="R411" s="187"/>
      <c r="S411" s="187"/>
      <c r="U411" s="87" t="str">
        <f t="shared" si="33"/>
        <v/>
      </c>
      <c r="V411" s="87">
        <f t="shared" si="34"/>
        <v>23.38</v>
      </c>
    </row>
    <row r="412" spans="1:22" s="188" customFormat="1" ht="15.75" customHeight="1" x14ac:dyDescent="0.2">
      <c r="A412" s="178"/>
      <c r="B412" s="401" t="s">
        <v>17981</v>
      </c>
      <c r="C412" s="341"/>
      <c r="D412" s="203"/>
      <c r="E412" s="182"/>
      <c r="F412" s="182"/>
      <c r="G412" s="203"/>
      <c r="H412" s="182"/>
      <c r="I412" s="182"/>
      <c r="J412" s="183"/>
      <c r="K412" s="205"/>
      <c r="L412" s="183"/>
      <c r="M412" s="183"/>
      <c r="N412" s="183">
        <v>23.38</v>
      </c>
      <c r="O412" s="183"/>
      <c r="P412" s="254">
        <f>+N412</f>
        <v>23.38</v>
      </c>
      <c r="Q412" s="186"/>
      <c r="R412" s="187"/>
      <c r="S412" s="187"/>
      <c r="U412" s="87" t="str">
        <f t="shared" si="33"/>
        <v/>
      </c>
      <c r="V412" s="87">
        <f t="shared" si="34"/>
        <v>23.38</v>
      </c>
    </row>
    <row r="413" spans="1:22" s="188" customFormat="1" ht="15.75" customHeight="1" x14ac:dyDescent="0.2">
      <c r="A413" s="178"/>
      <c r="B413" s="401" t="s">
        <v>17984</v>
      </c>
      <c r="C413" s="341"/>
      <c r="D413" s="203"/>
      <c r="E413" s="182"/>
      <c r="F413" s="182"/>
      <c r="G413" s="203"/>
      <c r="H413" s="182"/>
      <c r="I413" s="182"/>
      <c r="J413" s="183"/>
      <c r="K413" s="205"/>
      <c r="L413" s="183"/>
      <c r="M413" s="183"/>
      <c r="N413" s="183">
        <v>17.22</v>
      </c>
      <c r="O413" s="183"/>
      <c r="P413" s="254">
        <f>+N413</f>
        <v>17.22</v>
      </c>
      <c r="Q413" s="186"/>
      <c r="R413" s="187"/>
      <c r="S413" s="187"/>
      <c r="U413" s="87" t="str">
        <f t="shared" si="33"/>
        <v/>
      </c>
      <c r="V413" s="87">
        <f t="shared" si="34"/>
        <v>17.22</v>
      </c>
    </row>
    <row r="414" spans="1:22" s="188" customFormat="1" ht="15.75" customHeight="1" x14ac:dyDescent="0.2">
      <c r="A414" s="178"/>
      <c r="B414" s="253"/>
      <c r="C414" s="341"/>
      <c r="D414" s="203"/>
      <c r="E414" s="182"/>
      <c r="F414" s="182"/>
      <c r="G414" s="203"/>
      <c r="H414" s="182"/>
      <c r="I414" s="182"/>
      <c r="J414" s="183"/>
      <c r="K414" s="205"/>
      <c r="L414" s="183"/>
      <c r="M414" s="183"/>
      <c r="N414" s="183"/>
      <c r="O414" s="183"/>
      <c r="P414" s="254"/>
      <c r="Q414" s="186"/>
      <c r="R414" s="187"/>
      <c r="S414" s="187"/>
      <c r="U414" s="87" t="str">
        <f t="shared" si="33"/>
        <v/>
      </c>
      <c r="V414" s="87" t="str">
        <f t="shared" si="34"/>
        <v/>
      </c>
    </row>
    <row r="415" spans="1:22" s="188" customFormat="1" ht="15.75" customHeight="1" x14ac:dyDescent="0.2">
      <c r="A415" s="178"/>
      <c r="B415" s="399" t="s">
        <v>17995</v>
      </c>
      <c r="C415" s="341"/>
      <c r="D415" s="203"/>
      <c r="E415" s="182"/>
      <c r="F415" s="182"/>
      <c r="G415" s="203"/>
      <c r="H415" s="182"/>
      <c r="I415" s="182"/>
      <c r="J415" s="183"/>
      <c r="K415" s="205"/>
      <c r="L415" s="183"/>
      <c r="M415" s="183"/>
      <c r="N415" s="183"/>
      <c r="O415" s="183"/>
      <c r="P415" s="254"/>
      <c r="Q415" s="186"/>
      <c r="R415" s="187"/>
      <c r="S415" s="187"/>
      <c r="U415" s="87" t="str">
        <f t="shared" si="33"/>
        <v/>
      </c>
      <c r="V415" s="87" t="str">
        <f t="shared" si="34"/>
        <v/>
      </c>
    </row>
    <row r="416" spans="1:22" s="188" customFormat="1" ht="15.75" customHeight="1" x14ac:dyDescent="0.2">
      <c r="A416" s="178"/>
      <c r="B416" s="253" t="s">
        <v>17981</v>
      </c>
      <c r="C416" s="341"/>
      <c r="D416" s="203"/>
      <c r="E416" s="182"/>
      <c r="F416" s="182"/>
      <c r="G416" s="203"/>
      <c r="H416" s="182"/>
      <c r="I416" s="182"/>
      <c r="J416" s="183"/>
      <c r="K416" s="205"/>
      <c r="L416" s="183"/>
      <c r="M416" s="183"/>
      <c r="N416" s="183">
        <v>0.61</v>
      </c>
      <c r="O416" s="183"/>
      <c r="P416" s="254">
        <f>+N416</f>
        <v>0.61</v>
      </c>
      <c r="Q416" s="186"/>
      <c r="R416" s="187"/>
      <c r="S416" s="187"/>
      <c r="U416" s="87" t="str">
        <f t="shared" si="33"/>
        <v/>
      </c>
      <c r="V416" s="87">
        <f t="shared" si="34"/>
        <v>0.61</v>
      </c>
    </row>
    <row r="417" spans="1:22" s="188" customFormat="1" ht="15.75" customHeight="1" x14ac:dyDescent="0.2">
      <c r="A417" s="178"/>
      <c r="B417" s="253" t="s">
        <v>17981</v>
      </c>
      <c r="C417" s="341"/>
      <c r="D417" s="203"/>
      <c r="E417" s="182"/>
      <c r="F417" s="182"/>
      <c r="G417" s="203"/>
      <c r="H417" s="182"/>
      <c r="I417" s="182"/>
      <c r="J417" s="183"/>
      <c r="K417" s="205"/>
      <c r="L417" s="183"/>
      <c r="M417" s="183"/>
      <c r="N417" s="183">
        <v>0.61</v>
      </c>
      <c r="O417" s="183"/>
      <c r="P417" s="254">
        <f>+N417</f>
        <v>0.61</v>
      </c>
      <c r="Q417" s="186"/>
      <c r="R417" s="187"/>
      <c r="S417" s="187"/>
      <c r="U417" s="87" t="str">
        <f t="shared" si="33"/>
        <v/>
      </c>
      <c r="V417" s="87">
        <f t="shared" si="34"/>
        <v>0.61</v>
      </c>
    </row>
    <row r="418" spans="1:22" s="188" customFormat="1" ht="15.75" customHeight="1" x14ac:dyDescent="0.2">
      <c r="A418" s="178"/>
      <c r="B418" s="253" t="s">
        <v>17982</v>
      </c>
      <c r="C418" s="341"/>
      <c r="D418" s="203"/>
      <c r="E418" s="182"/>
      <c r="F418" s="182"/>
      <c r="G418" s="203"/>
      <c r="H418" s="182"/>
      <c r="I418" s="182"/>
      <c r="J418" s="183"/>
      <c r="K418" s="205"/>
      <c r="L418" s="183"/>
      <c r="M418" s="183"/>
      <c r="N418" s="183">
        <v>1.38</v>
      </c>
      <c r="O418" s="183"/>
      <c r="P418" s="254">
        <f>+N418</f>
        <v>1.38</v>
      </c>
      <c r="Q418" s="186"/>
      <c r="R418" s="187"/>
      <c r="S418" s="187"/>
      <c r="U418" s="87" t="str">
        <f t="shared" si="33"/>
        <v/>
      </c>
      <c r="V418" s="87">
        <f t="shared" si="34"/>
        <v>1.38</v>
      </c>
    </row>
    <row r="419" spans="1:22" s="188" customFormat="1" ht="15.75" customHeight="1" x14ac:dyDescent="0.2">
      <c r="A419" s="178"/>
      <c r="B419" s="253" t="s">
        <v>17983</v>
      </c>
      <c r="C419" s="341"/>
      <c r="D419" s="203"/>
      <c r="E419" s="182"/>
      <c r="F419" s="182"/>
      <c r="G419" s="203"/>
      <c r="H419" s="182"/>
      <c r="I419" s="182"/>
      <c r="J419" s="183"/>
      <c r="K419" s="205"/>
      <c r="L419" s="183"/>
      <c r="M419" s="183"/>
      <c r="N419" s="183">
        <v>1.77</v>
      </c>
      <c r="O419" s="183"/>
      <c r="P419" s="254">
        <f>+N419</f>
        <v>1.77</v>
      </c>
      <c r="Q419" s="186"/>
      <c r="R419" s="187"/>
      <c r="S419" s="187"/>
      <c r="U419" s="87" t="str">
        <f t="shared" si="33"/>
        <v/>
      </c>
      <c r="V419" s="87">
        <f t="shared" si="34"/>
        <v>1.77</v>
      </c>
    </row>
    <row r="420" spans="1:22" s="188" customFormat="1" ht="15.75" customHeight="1" x14ac:dyDescent="0.2">
      <c r="A420" s="178"/>
      <c r="B420" s="253" t="s">
        <v>17984</v>
      </c>
      <c r="C420" s="341"/>
      <c r="D420" s="203"/>
      <c r="E420" s="182"/>
      <c r="F420" s="182"/>
      <c r="G420" s="203"/>
      <c r="H420" s="182"/>
      <c r="I420" s="182"/>
      <c r="J420" s="183"/>
      <c r="K420" s="205"/>
      <c r="L420" s="183"/>
      <c r="M420" s="183"/>
      <c r="N420" s="183">
        <v>0.44</v>
      </c>
      <c r="O420" s="183"/>
      <c r="P420" s="254">
        <f>+N420</f>
        <v>0.44</v>
      </c>
      <c r="Q420" s="186"/>
      <c r="R420" s="187"/>
      <c r="S420" s="187"/>
      <c r="U420" s="87" t="str">
        <f t="shared" si="33"/>
        <v/>
      </c>
      <c r="V420" s="87">
        <f t="shared" si="34"/>
        <v>0.44</v>
      </c>
    </row>
    <row r="421" spans="1:22" s="188" customFormat="1" ht="15.75" customHeight="1" x14ac:dyDescent="0.2">
      <c r="A421" s="202"/>
      <c r="B421" s="189" t="s">
        <v>17</v>
      </c>
      <c r="C421" s="190"/>
      <c r="D421" s="191"/>
      <c r="E421" s="192"/>
      <c r="F421" s="190"/>
      <c r="G421" s="191"/>
      <c r="H421" s="192"/>
      <c r="I421" s="192"/>
      <c r="J421" s="193"/>
      <c r="K421" s="193"/>
      <c r="L421" s="194"/>
      <c r="M421" s="194"/>
      <c r="N421" s="194"/>
      <c r="O421" s="194"/>
      <c r="P421" s="195">
        <f>ROUND(SUM(P409:P420),2)</f>
        <v>68.790000000000006</v>
      </c>
      <c r="Q421" s="196" t="str">
        <f>IFERROR(VLOOKUP(A409,'Planilha Orçamentária'!$A$8:$G$9990,5,FALSE),0)</f>
        <v>M2</v>
      </c>
      <c r="R421" s="187"/>
      <c r="S421" s="187"/>
      <c r="U421" s="87">
        <f t="shared" si="33"/>
        <v>68.790000000000006</v>
      </c>
      <c r="V421" s="87">
        <f t="shared" si="34"/>
        <v>68.790000000000006</v>
      </c>
    </row>
    <row r="422" spans="1:22" s="188" customFormat="1" ht="15.75" customHeight="1" x14ac:dyDescent="0.2">
      <c r="A422" s="202"/>
      <c r="B422" s="197"/>
      <c r="C422" s="198"/>
      <c r="D422" s="180"/>
      <c r="E422" s="181"/>
      <c r="F422" s="198"/>
      <c r="G422" s="180"/>
      <c r="H422" s="181"/>
      <c r="I422" s="181"/>
      <c r="J422" s="199"/>
      <c r="K422" s="199"/>
      <c r="L422" s="480"/>
      <c r="M422" s="480"/>
      <c r="N422" s="480"/>
      <c r="O422" s="480"/>
      <c r="P422" s="55"/>
      <c r="Q422" s="200"/>
      <c r="R422" s="187"/>
      <c r="S422" s="187"/>
      <c r="T422" s="187"/>
      <c r="U422" s="87" t="str">
        <f t="shared" si="33"/>
        <v/>
      </c>
      <c r="V422" s="87" t="str">
        <f t="shared" si="34"/>
        <v/>
      </c>
    </row>
    <row r="423" spans="1:22" s="188" customFormat="1" ht="15" customHeight="1" x14ac:dyDescent="0.2">
      <c r="A423" s="373" t="str">
        <f>+'Planilha Orçamentária'!A87</f>
        <v>02.05.07</v>
      </c>
      <c r="B423" s="374" t="str">
        <f>VLOOKUP(A423,'Planilha Orçamentária'!$A$8:$G$9990,4,FALSE)</f>
        <v>ACESSÓRIOS</v>
      </c>
      <c r="C423" s="375"/>
      <c r="D423" s="376"/>
      <c r="E423" s="377"/>
      <c r="F423" s="377"/>
      <c r="G423" s="376"/>
      <c r="H423" s="377"/>
      <c r="I423" s="378"/>
      <c r="J423" s="379"/>
      <c r="K423" s="380"/>
      <c r="L423" s="379"/>
      <c r="M423" s="381"/>
      <c r="N423" s="382"/>
      <c r="O423" s="381"/>
      <c r="P423" s="383"/>
      <c r="Q423" s="384"/>
      <c r="R423" s="187"/>
      <c r="S423" s="187"/>
      <c r="U423" s="87" t="str">
        <f t="shared" si="33"/>
        <v/>
      </c>
      <c r="V423" s="87" t="str">
        <f t="shared" si="34"/>
        <v/>
      </c>
    </row>
    <row r="424" spans="1:22" s="188" customFormat="1" ht="15.75" customHeight="1" x14ac:dyDescent="0.2">
      <c r="A424" s="178" t="str">
        <f>+'Planilha Orçamentária'!A88</f>
        <v>02.05.07.03</v>
      </c>
      <c r="B424" s="252" t="str">
        <f>VLOOKUP(A424,'Planilha Orçamentária'!$A$8:$G$9990,4,FALSE)</f>
        <v>Guarda corpo de tubo de ferro galvanizado, diâm. 3" e 2", h=0.8 m inclusive pintura a óleo ou esmalte</v>
      </c>
      <c r="C424" s="179"/>
      <c r="D424" s="180"/>
      <c r="E424" s="181"/>
      <c r="F424" s="181"/>
      <c r="G424" s="180"/>
      <c r="H424" s="181"/>
      <c r="I424" s="182"/>
      <c r="J424" s="183"/>
      <c r="K424" s="184"/>
      <c r="L424" s="183"/>
      <c r="M424" s="185"/>
      <c r="N424" s="183"/>
      <c r="O424" s="185"/>
      <c r="P424" s="55"/>
      <c r="Q424" s="186">
        <f>P428</f>
        <v>24.2</v>
      </c>
      <c r="R424" s="187"/>
      <c r="S424" s="187"/>
      <c r="U424" s="87">
        <f t="shared" si="33"/>
        <v>0</v>
      </c>
      <c r="V424" s="87" t="str">
        <f t="shared" si="34"/>
        <v/>
      </c>
    </row>
    <row r="425" spans="1:22" s="188" customFormat="1" ht="15.75" customHeight="1" x14ac:dyDescent="0.2">
      <c r="A425" s="178"/>
      <c r="B425" s="253" t="s">
        <v>17981</v>
      </c>
      <c r="C425" s="341"/>
      <c r="D425" s="203"/>
      <c r="E425" s="182"/>
      <c r="F425" s="182"/>
      <c r="G425" s="203"/>
      <c r="H425" s="182"/>
      <c r="I425" s="182"/>
      <c r="J425" s="183"/>
      <c r="K425" s="205">
        <v>9.5</v>
      </c>
      <c r="L425" s="183"/>
      <c r="M425" s="183"/>
      <c r="N425" s="183"/>
      <c r="O425" s="183"/>
      <c r="P425" s="254">
        <f>+K425</f>
        <v>9.5</v>
      </c>
      <c r="Q425" s="186"/>
      <c r="R425" s="187"/>
      <c r="S425" s="187"/>
      <c r="U425" s="87" t="str">
        <f t="shared" si="33"/>
        <v/>
      </c>
      <c r="V425" s="87">
        <f t="shared" si="34"/>
        <v>9.5</v>
      </c>
    </row>
    <row r="426" spans="1:22" s="188" customFormat="1" ht="15.75" customHeight="1" x14ac:dyDescent="0.2">
      <c r="A426" s="178"/>
      <c r="B426" s="253" t="s">
        <v>17981</v>
      </c>
      <c r="C426" s="341"/>
      <c r="D426" s="203"/>
      <c r="E426" s="182"/>
      <c r="F426" s="182"/>
      <c r="G426" s="203"/>
      <c r="H426" s="182"/>
      <c r="I426" s="182"/>
      <c r="J426" s="183"/>
      <c r="K426" s="205">
        <v>9.5</v>
      </c>
      <c r="L426" s="183"/>
      <c r="M426" s="183"/>
      <c r="N426" s="183"/>
      <c r="O426" s="183"/>
      <c r="P426" s="254">
        <f>+K426</f>
        <v>9.5</v>
      </c>
      <c r="Q426" s="186"/>
      <c r="R426" s="187"/>
      <c r="S426" s="187"/>
      <c r="U426" s="87" t="str">
        <f t="shared" si="33"/>
        <v/>
      </c>
      <c r="V426" s="87">
        <f t="shared" si="34"/>
        <v>9.5</v>
      </c>
    </row>
    <row r="427" spans="1:22" s="188" customFormat="1" ht="15.75" customHeight="1" x14ac:dyDescent="0.2">
      <c r="A427" s="178"/>
      <c r="B427" s="253" t="s">
        <v>17984</v>
      </c>
      <c r="C427" s="341"/>
      <c r="D427" s="203"/>
      <c r="E427" s="182"/>
      <c r="F427" s="182"/>
      <c r="G427" s="203"/>
      <c r="H427" s="182"/>
      <c r="I427" s="182"/>
      <c r="J427" s="183"/>
      <c r="K427" s="205">
        <v>5.2</v>
      </c>
      <c r="L427" s="183"/>
      <c r="M427" s="183"/>
      <c r="N427" s="183"/>
      <c r="O427" s="183"/>
      <c r="P427" s="254">
        <f>+K427</f>
        <v>5.2</v>
      </c>
      <c r="Q427" s="186"/>
      <c r="R427" s="187"/>
      <c r="S427" s="187"/>
      <c r="U427" s="87" t="str">
        <f t="shared" si="33"/>
        <v/>
      </c>
      <c r="V427" s="87">
        <f t="shared" si="34"/>
        <v>5.2</v>
      </c>
    </row>
    <row r="428" spans="1:22" s="188" customFormat="1" ht="15.75" customHeight="1" x14ac:dyDescent="0.2">
      <c r="A428" s="202"/>
      <c r="B428" s="189" t="s">
        <v>17</v>
      </c>
      <c r="C428" s="190"/>
      <c r="D428" s="191"/>
      <c r="E428" s="192"/>
      <c r="F428" s="190"/>
      <c r="G428" s="191"/>
      <c r="H428" s="192"/>
      <c r="I428" s="192"/>
      <c r="J428" s="193"/>
      <c r="K428" s="193"/>
      <c r="L428" s="194"/>
      <c r="M428" s="194"/>
      <c r="N428" s="194"/>
      <c r="O428" s="194"/>
      <c r="P428" s="195">
        <f>ROUND(SUM(P424:P427),2)</f>
        <v>24.2</v>
      </c>
      <c r="Q428" s="196" t="str">
        <f>IFERROR(VLOOKUP(A424,'Planilha Orçamentária'!$A$8:$G$9990,5,FALSE),0)</f>
        <v>m</v>
      </c>
      <c r="R428" s="187"/>
      <c r="S428" s="187"/>
      <c r="U428" s="87">
        <f t="shared" si="33"/>
        <v>24.2</v>
      </c>
      <c r="V428" s="87">
        <f t="shared" si="34"/>
        <v>24.2</v>
      </c>
    </row>
    <row r="429" spans="1:22" s="188" customFormat="1" ht="15.75" customHeight="1" x14ac:dyDescent="0.2">
      <c r="A429" s="202"/>
      <c r="B429" s="339"/>
      <c r="C429" s="198"/>
      <c r="D429" s="180"/>
      <c r="E429" s="181"/>
      <c r="F429" s="198"/>
      <c r="G429" s="180"/>
      <c r="H429" s="181"/>
      <c r="I429" s="181"/>
      <c r="J429" s="199"/>
      <c r="K429" s="199"/>
      <c r="L429" s="480"/>
      <c r="M429" s="480"/>
      <c r="N429" s="480"/>
      <c r="O429" s="480"/>
      <c r="P429" s="55"/>
      <c r="Q429" s="340"/>
      <c r="R429" s="187"/>
      <c r="S429" s="187"/>
      <c r="U429" s="87" t="str">
        <f t="shared" si="33"/>
        <v/>
      </c>
      <c r="V429" s="87" t="str">
        <f t="shared" si="34"/>
        <v/>
      </c>
    </row>
    <row r="430" spans="1:22" s="188" customFormat="1" ht="15.75" customHeight="1" x14ac:dyDescent="0.2">
      <c r="A430" s="178" t="str">
        <f>+'Planilha Orçamentária'!A89</f>
        <v>02.05.07.04</v>
      </c>
      <c r="B430" s="252" t="str">
        <f>VLOOKUP(A430,'Planilha Orçamentária'!$A$8:$G$9990,4,FALSE)</f>
        <v>Corrimão em tubo de ferro galvanizado diam. 2" com chumbadores a cada 1.5m</v>
      </c>
      <c r="C430" s="179"/>
      <c r="D430" s="180"/>
      <c r="E430" s="181"/>
      <c r="F430" s="181"/>
      <c r="G430" s="180"/>
      <c r="H430" s="181"/>
      <c r="I430" s="182"/>
      <c r="J430" s="183"/>
      <c r="K430" s="184"/>
      <c r="L430" s="183"/>
      <c r="M430" s="185"/>
      <c r="N430" s="183"/>
      <c r="O430" s="185"/>
      <c r="P430" s="55"/>
      <c r="Q430" s="186">
        <f>P432</f>
        <v>6.2</v>
      </c>
      <c r="R430" s="187"/>
      <c r="S430" s="187"/>
      <c r="U430" s="87">
        <f t="shared" si="33"/>
        <v>0</v>
      </c>
      <c r="V430" s="87" t="str">
        <f t="shared" si="34"/>
        <v/>
      </c>
    </row>
    <row r="431" spans="1:22" s="188" customFormat="1" ht="15.75" customHeight="1" x14ac:dyDescent="0.2">
      <c r="A431" s="202"/>
      <c r="B431" s="253" t="s">
        <v>17982</v>
      </c>
      <c r="C431" s="203"/>
      <c r="E431" s="182"/>
      <c r="F431" s="182"/>
      <c r="G431" s="203"/>
      <c r="H431" s="182"/>
      <c r="I431" s="182"/>
      <c r="J431" s="220"/>
      <c r="K431" s="220">
        <v>6.2</v>
      </c>
      <c r="L431" s="183"/>
      <c r="M431" s="183"/>
      <c r="N431" s="183"/>
      <c r="O431" s="183"/>
      <c r="P431" s="208">
        <f>+K431</f>
        <v>6.2</v>
      </c>
      <c r="Q431" s="186"/>
      <c r="U431" s="87" t="str">
        <f t="shared" si="33"/>
        <v/>
      </c>
      <c r="V431" s="87">
        <f t="shared" si="34"/>
        <v>6.2</v>
      </c>
    </row>
    <row r="432" spans="1:22" s="188" customFormat="1" ht="15.75" customHeight="1" x14ac:dyDescent="0.2">
      <c r="A432" s="202"/>
      <c r="B432" s="189" t="s">
        <v>17</v>
      </c>
      <c r="C432" s="190"/>
      <c r="D432" s="191"/>
      <c r="E432" s="192"/>
      <c r="F432" s="190"/>
      <c r="G432" s="191"/>
      <c r="H432" s="192"/>
      <c r="I432" s="192"/>
      <c r="J432" s="193"/>
      <c r="K432" s="193"/>
      <c r="L432" s="194"/>
      <c r="M432" s="194"/>
      <c r="N432" s="194"/>
      <c r="O432" s="194"/>
      <c r="P432" s="195">
        <f>ROUND(SUM(P430:P431),2)</f>
        <v>6.2</v>
      </c>
      <c r="Q432" s="196" t="str">
        <f>IFERROR(VLOOKUP(A430,'Planilha Orçamentária'!$A$8:$G$9990,5,FALSE),0)</f>
        <v>m</v>
      </c>
      <c r="R432" s="187"/>
      <c r="S432" s="187"/>
      <c r="U432" s="87">
        <f t="shared" si="33"/>
        <v>6.2</v>
      </c>
      <c r="V432" s="87">
        <f t="shared" si="34"/>
        <v>6.2</v>
      </c>
    </row>
    <row r="433" spans="1:22" s="188" customFormat="1" ht="15.75" customHeight="1" x14ac:dyDescent="0.2">
      <c r="A433" s="202"/>
      <c r="B433" s="339"/>
      <c r="C433" s="198"/>
      <c r="D433" s="180"/>
      <c r="E433" s="181"/>
      <c r="F433" s="198"/>
      <c r="G433" s="180"/>
      <c r="H433" s="181"/>
      <c r="I433" s="181"/>
      <c r="J433" s="199"/>
      <c r="K433" s="199"/>
      <c r="L433" s="480"/>
      <c r="M433" s="480"/>
      <c r="N433" s="480"/>
      <c r="O433" s="480"/>
      <c r="P433" s="55"/>
      <c r="Q433" s="340"/>
      <c r="R433" s="187"/>
      <c r="S433" s="187"/>
      <c r="U433" s="87" t="str">
        <f t="shared" si="33"/>
        <v/>
      </c>
      <c r="V433" s="87" t="str">
        <f t="shared" si="34"/>
        <v/>
      </c>
    </row>
    <row r="434" spans="1:22" s="188" customFormat="1" ht="15.75" customHeight="1" x14ac:dyDescent="0.2">
      <c r="A434" s="178" t="str">
        <f>+'Planilha Orçamentária'!A90</f>
        <v>02.05.07.05</v>
      </c>
      <c r="B434" s="252" t="str">
        <f>VLOOKUP(A434,'Planilha Orçamentária'!$A$8:$G$9990,4,FALSE)</f>
        <v>Proteção de quina com tubo de aço galvanizado 2", tudo incluído</v>
      </c>
      <c r="C434" s="179"/>
      <c r="D434" s="180"/>
      <c r="E434" s="181"/>
      <c r="F434" s="181"/>
      <c r="G434" s="180"/>
      <c r="H434" s="181"/>
      <c r="I434" s="182"/>
      <c r="J434" s="183"/>
      <c r="K434" s="184"/>
      <c r="L434" s="183"/>
      <c r="M434" s="185"/>
      <c r="N434" s="183"/>
      <c r="O434" s="185"/>
      <c r="P434" s="55"/>
      <c r="Q434" s="186">
        <f>P439</f>
        <v>21.6</v>
      </c>
      <c r="R434" s="187"/>
      <c r="S434" s="187"/>
      <c r="U434" s="87">
        <f t="shared" si="33"/>
        <v>0</v>
      </c>
      <c r="V434" s="87" t="str">
        <f t="shared" si="34"/>
        <v/>
      </c>
    </row>
    <row r="435" spans="1:22" s="188" customFormat="1" ht="15.75" customHeight="1" x14ac:dyDescent="0.2">
      <c r="A435" s="178"/>
      <c r="B435" s="253" t="s">
        <v>17981</v>
      </c>
      <c r="C435" s="341"/>
      <c r="D435" s="203"/>
      <c r="E435" s="182"/>
      <c r="F435" s="182"/>
      <c r="G435" s="203"/>
      <c r="H435" s="182"/>
      <c r="I435" s="182"/>
      <c r="J435" s="183"/>
      <c r="K435" s="205">
        <v>6.8</v>
      </c>
      <c r="L435" s="183"/>
      <c r="M435" s="183"/>
      <c r="N435" s="183"/>
      <c r="O435" s="183"/>
      <c r="P435" s="254">
        <f>+K435</f>
        <v>6.8</v>
      </c>
      <c r="Q435" s="186"/>
      <c r="R435" s="187"/>
      <c r="S435" s="187"/>
      <c r="U435" s="87" t="str">
        <f t="shared" si="33"/>
        <v/>
      </c>
      <c r="V435" s="87">
        <f t="shared" si="34"/>
        <v>6.8</v>
      </c>
    </row>
    <row r="436" spans="1:22" s="188" customFormat="1" ht="15.75" customHeight="1" x14ac:dyDescent="0.2">
      <c r="A436" s="178"/>
      <c r="B436" s="253" t="s">
        <v>17981</v>
      </c>
      <c r="C436" s="341"/>
      <c r="D436" s="203"/>
      <c r="E436" s="182"/>
      <c r="F436" s="182"/>
      <c r="G436" s="203"/>
      <c r="H436" s="182"/>
      <c r="I436" s="182"/>
      <c r="J436" s="183"/>
      <c r="K436" s="205">
        <v>6.8</v>
      </c>
      <c r="L436" s="183"/>
      <c r="M436" s="183"/>
      <c r="N436" s="183"/>
      <c r="O436" s="183"/>
      <c r="P436" s="254">
        <f>+K436</f>
        <v>6.8</v>
      </c>
      <c r="Q436" s="186"/>
      <c r="R436" s="187"/>
      <c r="S436" s="187"/>
      <c r="U436" s="87" t="str">
        <f t="shared" si="33"/>
        <v/>
      </c>
      <c r="V436" s="87">
        <f t="shared" si="34"/>
        <v>6.8</v>
      </c>
    </row>
    <row r="437" spans="1:22" s="188" customFormat="1" ht="15.75" customHeight="1" x14ac:dyDescent="0.2">
      <c r="A437" s="178"/>
      <c r="B437" s="253" t="s">
        <v>17984</v>
      </c>
      <c r="C437" s="341"/>
      <c r="D437" s="203"/>
      <c r="E437" s="182"/>
      <c r="F437" s="182"/>
      <c r="G437" s="203"/>
      <c r="H437" s="182"/>
      <c r="I437" s="182"/>
      <c r="J437" s="183"/>
      <c r="K437" s="205">
        <v>5.5</v>
      </c>
      <c r="L437" s="183"/>
      <c r="M437" s="183"/>
      <c r="N437" s="183"/>
      <c r="O437" s="183"/>
      <c r="P437" s="254">
        <f>+K437</f>
        <v>5.5</v>
      </c>
      <c r="Q437" s="186"/>
      <c r="R437" s="187"/>
      <c r="S437" s="187"/>
      <c r="U437" s="87" t="str">
        <f t="shared" si="33"/>
        <v/>
      </c>
      <c r="V437" s="87">
        <f t="shared" si="34"/>
        <v>5.5</v>
      </c>
    </row>
    <row r="438" spans="1:22" s="188" customFormat="1" ht="15.75" customHeight="1" x14ac:dyDescent="0.2">
      <c r="A438" s="178"/>
      <c r="B438" s="253" t="s">
        <v>17983</v>
      </c>
      <c r="C438" s="341"/>
      <c r="D438" s="203"/>
      <c r="E438" s="182"/>
      <c r="F438" s="182"/>
      <c r="G438" s="203"/>
      <c r="H438" s="182"/>
      <c r="I438" s="182"/>
      <c r="J438" s="183"/>
      <c r="K438" s="205">
        <v>2.5</v>
      </c>
      <c r="L438" s="183"/>
      <c r="M438" s="183"/>
      <c r="N438" s="183"/>
      <c r="O438" s="183"/>
      <c r="P438" s="254">
        <f>+K438</f>
        <v>2.5</v>
      </c>
      <c r="Q438" s="186"/>
      <c r="R438" s="187"/>
      <c r="S438" s="187"/>
      <c r="U438" s="87" t="str">
        <f t="shared" si="33"/>
        <v/>
      </c>
      <c r="V438" s="87">
        <f t="shared" si="34"/>
        <v>2.5</v>
      </c>
    </row>
    <row r="439" spans="1:22" s="188" customFormat="1" ht="15.75" customHeight="1" x14ac:dyDescent="0.2">
      <c r="A439" s="202"/>
      <c r="B439" s="189" t="s">
        <v>17</v>
      </c>
      <c r="C439" s="190"/>
      <c r="D439" s="191"/>
      <c r="E439" s="192"/>
      <c r="F439" s="190"/>
      <c r="G439" s="191"/>
      <c r="H439" s="192"/>
      <c r="I439" s="192"/>
      <c r="J439" s="193"/>
      <c r="K439" s="193"/>
      <c r="L439" s="194"/>
      <c r="M439" s="194"/>
      <c r="N439" s="194"/>
      <c r="O439" s="194"/>
      <c r="P439" s="195">
        <f>ROUND(SUM(P434:P438),2)</f>
        <v>21.6</v>
      </c>
      <c r="Q439" s="196" t="str">
        <f>IFERROR(VLOOKUP(A434,'Planilha Orçamentária'!$A$8:$G$9990,5,FALSE),0)</f>
        <v>m</v>
      </c>
      <c r="R439" s="187"/>
      <c r="S439" s="187"/>
      <c r="U439" s="87">
        <f t="shared" si="33"/>
        <v>21.6</v>
      </c>
      <c r="V439" s="87">
        <f t="shared" si="34"/>
        <v>21.6</v>
      </c>
    </row>
    <row r="440" spans="1:22" s="188" customFormat="1" ht="15.75" customHeight="1" x14ac:dyDescent="0.2">
      <c r="A440" s="202"/>
      <c r="B440" s="339"/>
      <c r="C440" s="198"/>
      <c r="D440" s="180"/>
      <c r="E440" s="181"/>
      <c r="F440" s="198"/>
      <c r="G440" s="180"/>
      <c r="H440" s="181"/>
      <c r="I440" s="181"/>
      <c r="J440" s="199"/>
      <c r="K440" s="199"/>
      <c r="L440" s="480"/>
      <c r="M440" s="480"/>
      <c r="N440" s="480"/>
      <c r="O440" s="480"/>
      <c r="P440" s="55"/>
      <c r="Q440" s="340"/>
      <c r="R440" s="187"/>
      <c r="S440" s="187"/>
      <c r="U440" s="87" t="str">
        <f t="shared" si="33"/>
        <v/>
      </c>
      <c r="V440" s="87" t="str">
        <f t="shared" si="34"/>
        <v/>
      </c>
    </row>
    <row r="441" spans="1:22" s="188" customFormat="1" ht="15.75" customHeight="1" x14ac:dyDescent="0.2">
      <c r="A441" s="178" t="str">
        <f>+'Planilha Orçamentária'!A91</f>
        <v>02.05.07.06</v>
      </c>
      <c r="B441" s="252" t="str">
        <f>VLOOKUP(A441,'Planilha Orçamentária'!$A$8:$G$9990,4,FALSE)</f>
        <v>Proteção de quina com chapa de ferro, tudo incluído</v>
      </c>
      <c r="C441" s="179"/>
      <c r="D441" s="180"/>
      <c r="E441" s="181"/>
      <c r="F441" s="181"/>
      <c r="G441" s="180"/>
      <c r="H441" s="181"/>
      <c r="I441" s="182"/>
      <c r="J441" s="183"/>
      <c r="K441" s="184"/>
      <c r="L441" s="183"/>
      <c r="M441" s="185"/>
      <c r="N441" s="183"/>
      <c r="O441" s="185"/>
      <c r="P441" s="55"/>
      <c r="Q441" s="186">
        <f>P443</f>
        <v>24</v>
      </c>
      <c r="R441" s="187"/>
      <c r="S441" s="187"/>
      <c r="U441" s="87">
        <f t="shared" si="33"/>
        <v>0</v>
      </c>
      <c r="V441" s="87" t="str">
        <f t="shared" si="34"/>
        <v/>
      </c>
    </row>
    <row r="442" spans="1:22" s="188" customFormat="1" ht="15.75" customHeight="1" x14ac:dyDescent="0.2">
      <c r="A442" s="178"/>
      <c r="B442" s="253" t="s">
        <v>17982</v>
      </c>
      <c r="C442" s="341"/>
      <c r="D442" s="203"/>
      <c r="E442" s="182"/>
      <c r="F442" s="182"/>
      <c r="G442" s="203"/>
      <c r="H442" s="182"/>
      <c r="I442" s="182"/>
      <c r="J442" s="183"/>
      <c r="K442" s="205">
        <f>2.65+2.65+6.8+11.9</f>
        <v>24</v>
      </c>
      <c r="L442" s="183"/>
      <c r="M442" s="183"/>
      <c r="N442" s="183"/>
      <c r="O442" s="183"/>
      <c r="P442" s="254">
        <f>+K442</f>
        <v>24</v>
      </c>
      <c r="Q442" s="186"/>
      <c r="R442" s="187"/>
      <c r="S442" s="187"/>
      <c r="U442" s="87" t="str">
        <f t="shared" si="33"/>
        <v/>
      </c>
      <c r="V442" s="87">
        <f t="shared" si="34"/>
        <v>24</v>
      </c>
    </row>
    <row r="443" spans="1:22" s="188" customFormat="1" ht="15.75" customHeight="1" x14ac:dyDescent="0.2">
      <c r="A443" s="202"/>
      <c r="B443" s="189" t="s">
        <v>17</v>
      </c>
      <c r="C443" s="190"/>
      <c r="D443" s="191"/>
      <c r="E443" s="192"/>
      <c r="F443" s="190"/>
      <c r="G443" s="191"/>
      <c r="H443" s="192"/>
      <c r="I443" s="192"/>
      <c r="J443" s="193"/>
      <c r="K443" s="193"/>
      <c r="L443" s="194"/>
      <c r="M443" s="194"/>
      <c r="N443" s="194"/>
      <c r="O443" s="194"/>
      <c r="P443" s="195">
        <f>ROUND(SUM(P441:P442),2)</f>
        <v>24</v>
      </c>
      <c r="Q443" s="196" t="str">
        <f>IFERROR(VLOOKUP(A441,'Planilha Orçamentária'!$A$8:$G$9990,5,FALSE),0)</f>
        <v>und</v>
      </c>
      <c r="R443" s="187"/>
      <c r="S443" s="187"/>
      <c r="U443" s="87">
        <f t="shared" si="33"/>
        <v>24</v>
      </c>
      <c r="V443" s="87">
        <f t="shared" si="34"/>
        <v>24</v>
      </c>
    </row>
    <row r="444" spans="1:22" s="188" customFormat="1" ht="15.75" customHeight="1" x14ac:dyDescent="0.2">
      <c r="A444" s="202"/>
      <c r="B444" s="197"/>
      <c r="C444" s="198"/>
      <c r="D444" s="180"/>
      <c r="E444" s="181"/>
      <c r="F444" s="198"/>
      <c r="G444" s="180"/>
      <c r="H444" s="181"/>
      <c r="I444" s="181"/>
      <c r="J444" s="199"/>
      <c r="K444" s="199"/>
      <c r="L444" s="497"/>
      <c r="M444" s="497"/>
      <c r="N444" s="497"/>
      <c r="O444" s="497"/>
      <c r="P444" s="55"/>
      <c r="Q444" s="200"/>
      <c r="R444" s="187"/>
      <c r="S444" s="187"/>
      <c r="T444" s="187"/>
      <c r="U444" s="87" t="str">
        <f t="shared" si="33"/>
        <v/>
      </c>
      <c r="V444" s="87" t="str">
        <f t="shared" si="34"/>
        <v/>
      </c>
    </row>
    <row r="445" spans="1:22" s="188" customFormat="1" ht="15" customHeight="1" x14ac:dyDescent="0.2">
      <c r="A445" s="373" t="str">
        <f>+'Planilha Orçamentária'!A93</f>
        <v>02.05.08</v>
      </c>
      <c r="B445" s="374" t="str">
        <f>VLOOKUP(A445,'Planilha Orçamentária'!$A$8:$G$9990,4,FALSE)</f>
        <v>MURETA E ALAMBRADO</v>
      </c>
      <c r="C445" s="375"/>
      <c r="D445" s="376"/>
      <c r="E445" s="377"/>
      <c r="F445" s="377"/>
      <c r="G445" s="376"/>
      <c r="H445" s="377"/>
      <c r="I445" s="378"/>
      <c r="J445" s="379"/>
      <c r="K445" s="380"/>
      <c r="L445" s="379"/>
      <c r="M445" s="381"/>
      <c r="N445" s="382"/>
      <c r="O445" s="381"/>
      <c r="P445" s="383"/>
      <c r="Q445" s="384"/>
      <c r="R445" s="187"/>
      <c r="S445" s="187"/>
      <c r="U445" s="87" t="str">
        <f t="shared" si="33"/>
        <v/>
      </c>
      <c r="V445" s="87" t="str">
        <f t="shared" si="34"/>
        <v/>
      </c>
    </row>
    <row r="446" spans="1:22" s="188" customFormat="1" ht="26.25" customHeight="1" x14ac:dyDescent="0.2">
      <c r="A446" s="178" t="str">
        <f>+'Planilha Orçamentária'!A94</f>
        <v>02.05.08.01</v>
      </c>
      <c r="B446" s="695" t="str">
        <f>VLOOKUP(A446,'Planilha Orçamentária'!$A$8:$G$9990,4,FALSE)</f>
        <v>ALVENARIA DE VEDAÇÃO DE BLOCOS CERÂMICOS FURADOS NA HORIZONTAL DE 9X19X19CM (ESPESSURA 9CM) DE PAREDES COM ÁREA LÍQUIDA MAIOR OU IGUAL A 6M² SEM VÃOS E ARGAMASSA DE ASSENTAMENTO COM PREPARO EM BETONEIRA. AF_06/2014</v>
      </c>
      <c r="C446" s="696"/>
      <c r="D446" s="696"/>
      <c r="E446" s="696"/>
      <c r="F446" s="696"/>
      <c r="G446" s="696"/>
      <c r="H446" s="696"/>
      <c r="I446" s="182"/>
      <c r="J446" s="183"/>
      <c r="K446" s="184"/>
      <c r="L446" s="183"/>
      <c r="M446" s="185"/>
      <c r="N446" s="183"/>
      <c r="O446" s="185"/>
      <c r="P446" s="55"/>
      <c r="Q446" s="186">
        <f>P450</f>
        <v>51.12</v>
      </c>
      <c r="R446" s="187"/>
      <c r="S446" s="187"/>
      <c r="U446" s="87">
        <f t="shared" si="33"/>
        <v>0</v>
      </c>
      <c r="V446" s="87" t="str">
        <f t="shared" si="34"/>
        <v/>
      </c>
    </row>
    <row r="447" spans="1:22" s="188" customFormat="1" ht="15.75" customHeight="1" x14ac:dyDescent="0.2">
      <c r="A447" s="178"/>
      <c r="B447" s="319" t="s">
        <v>18247</v>
      </c>
      <c r="C447" s="320"/>
      <c r="D447" s="321"/>
      <c r="E447" s="322"/>
      <c r="F447" s="320"/>
      <c r="G447" s="321"/>
      <c r="H447" s="322"/>
      <c r="I447" s="334"/>
      <c r="J447" s="323">
        <v>2</v>
      </c>
      <c r="K447" s="324">
        <v>27</v>
      </c>
      <c r="L447" s="325"/>
      <c r="M447" s="325">
        <v>0.6</v>
      </c>
      <c r="N447" s="325"/>
      <c r="O447" s="325"/>
      <c r="P447" s="335">
        <f>M447*K447*J447</f>
        <v>32.4</v>
      </c>
      <c r="Q447" s="186"/>
      <c r="R447" s="187"/>
      <c r="S447" s="187"/>
      <c r="U447" s="87" t="str">
        <f t="shared" ref="U447:U510" si="35">IF(Q447&lt;&gt;"",P447,"")</f>
        <v/>
      </c>
      <c r="V447" s="87">
        <f t="shared" ref="V447:V510" si="36">IF(P447&lt;&gt;"",P447,"")</f>
        <v>32.4</v>
      </c>
    </row>
    <row r="448" spans="1:22" s="188" customFormat="1" ht="15.75" customHeight="1" x14ac:dyDescent="0.2">
      <c r="A448" s="178"/>
      <c r="B448" s="319" t="s">
        <v>18247</v>
      </c>
      <c r="C448" s="320"/>
      <c r="D448" s="321"/>
      <c r="E448" s="322"/>
      <c r="F448" s="320"/>
      <c r="G448" s="321"/>
      <c r="H448" s="322"/>
      <c r="I448" s="334"/>
      <c r="J448" s="323">
        <v>2</v>
      </c>
      <c r="K448" s="324">
        <v>16</v>
      </c>
      <c r="L448" s="325"/>
      <c r="M448" s="325">
        <v>0.6</v>
      </c>
      <c r="N448" s="325"/>
      <c r="O448" s="325"/>
      <c r="P448" s="335">
        <f>M448*K448*J448</f>
        <v>19.2</v>
      </c>
      <c r="Q448" s="186"/>
      <c r="R448" s="187"/>
      <c r="S448" s="187"/>
      <c r="U448" s="87" t="str">
        <f t="shared" si="35"/>
        <v/>
      </c>
      <c r="V448" s="87">
        <f t="shared" si="36"/>
        <v>19.2</v>
      </c>
    </row>
    <row r="449" spans="1:22" s="188" customFormat="1" ht="15.75" customHeight="1" x14ac:dyDescent="0.2">
      <c r="A449" s="178"/>
      <c r="B449" s="319" t="s">
        <v>3665</v>
      </c>
      <c r="C449" s="320"/>
      <c r="D449" s="321"/>
      <c r="E449" s="322"/>
      <c r="F449" s="320"/>
      <c r="G449" s="321"/>
      <c r="H449" s="322"/>
      <c r="I449" s="334"/>
      <c r="J449" s="323"/>
      <c r="K449" s="324">
        <v>-0.8</v>
      </c>
      <c r="L449" s="325"/>
      <c r="M449" s="325">
        <v>0.6</v>
      </c>
      <c r="N449" s="325"/>
      <c r="O449" s="325"/>
      <c r="P449" s="335">
        <f>M449*K449</f>
        <v>-0.48</v>
      </c>
      <c r="Q449" s="186"/>
      <c r="R449" s="187"/>
      <c r="S449" s="187"/>
      <c r="U449" s="87" t="str">
        <f t="shared" si="35"/>
        <v/>
      </c>
      <c r="V449" s="87">
        <f t="shared" si="36"/>
        <v>-0.48</v>
      </c>
    </row>
    <row r="450" spans="1:22" s="188" customFormat="1" ht="15.75" customHeight="1" x14ac:dyDescent="0.2">
      <c r="A450" s="202"/>
      <c r="B450" s="189" t="s">
        <v>17</v>
      </c>
      <c r="C450" s="190"/>
      <c r="D450" s="191"/>
      <c r="E450" s="192"/>
      <c r="F450" s="190"/>
      <c r="G450" s="191"/>
      <c r="H450" s="192"/>
      <c r="I450" s="192"/>
      <c r="J450" s="193"/>
      <c r="K450" s="193"/>
      <c r="L450" s="194"/>
      <c r="M450" s="194"/>
      <c r="N450" s="194"/>
      <c r="O450" s="194"/>
      <c r="P450" s="195">
        <f>ROUND(SUM(P446:P449),2)</f>
        <v>51.12</v>
      </c>
      <c r="Q450" s="196" t="str">
        <f>IFERROR(VLOOKUP(A446,'Planilha Orçamentária'!$A$8:$G$9990,5,FALSE),0)</f>
        <v>M2</v>
      </c>
      <c r="R450" s="187"/>
      <c r="S450" s="187"/>
      <c r="U450" s="87">
        <f t="shared" si="35"/>
        <v>51.12</v>
      </c>
      <c r="V450" s="87">
        <f t="shared" si="36"/>
        <v>51.12</v>
      </c>
    </row>
    <row r="451" spans="1:22" s="188" customFormat="1" ht="15.75" customHeight="1" x14ac:dyDescent="0.2">
      <c r="A451" s="202"/>
      <c r="B451" s="339"/>
      <c r="C451" s="198"/>
      <c r="D451" s="180"/>
      <c r="E451" s="181"/>
      <c r="F451" s="198"/>
      <c r="G451" s="180"/>
      <c r="H451" s="181"/>
      <c r="I451" s="181"/>
      <c r="J451" s="199"/>
      <c r="K451" s="199"/>
      <c r="L451" s="497"/>
      <c r="M451" s="497"/>
      <c r="N451" s="497"/>
      <c r="O451" s="497"/>
      <c r="P451" s="55"/>
      <c r="Q451" s="340"/>
      <c r="R451" s="187"/>
      <c r="S451" s="187"/>
      <c r="U451" s="87" t="str">
        <f t="shared" si="35"/>
        <v/>
      </c>
      <c r="V451" s="87" t="str">
        <f t="shared" si="36"/>
        <v/>
      </c>
    </row>
    <row r="452" spans="1:22" s="188" customFormat="1" ht="25.5" customHeight="1" x14ac:dyDescent="0.2">
      <c r="A452" s="178" t="str">
        <f>+'Planilha Orçamentária'!A95</f>
        <v>02.05.08.02</v>
      </c>
      <c r="B452" s="695" t="str">
        <f>VLOOKUP(A452,'Planilha Orçamentária'!$A$8:$G$9990,4,FALSE)</f>
        <v>MASSA ÚNICA, PARA RECEBIMENTO DE PINTURA, EM ARGAMASSA TRAÇO 1:2:8, PREPARO MECÂNICO COM BETONEIRA 400L, APLICADA MANUALMENTE EM FACES INTERNAS DE PAREDES, ESPESSURA DE 20MM, COM EXECUÇÃO DE TALISCAS. AF_06/2014</v>
      </c>
      <c r="C452" s="696"/>
      <c r="D452" s="696"/>
      <c r="E452" s="696"/>
      <c r="F452" s="696"/>
      <c r="G452" s="696"/>
      <c r="H452" s="696"/>
      <c r="I452" s="182"/>
      <c r="J452" s="183"/>
      <c r="K452" s="184"/>
      <c r="L452" s="183"/>
      <c r="M452" s="185"/>
      <c r="N452" s="183"/>
      <c r="O452" s="185"/>
      <c r="P452" s="55"/>
      <c r="Q452" s="186">
        <f>P454</f>
        <v>102.24</v>
      </c>
      <c r="R452" s="187"/>
      <c r="S452" s="187"/>
      <c r="U452" s="87">
        <f t="shared" si="35"/>
        <v>0</v>
      </c>
      <c r="V452" s="87" t="str">
        <f t="shared" si="36"/>
        <v/>
      </c>
    </row>
    <row r="453" spans="1:22" s="188" customFormat="1" ht="15.75" customHeight="1" x14ac:dyDescent="0.2">
      <c r="A453" s="202"/>
      <c r="B453" s="319"/>
      <c r="C453" s="320"/>
      <c r="D453" s="321"/>
      <c r="E453" s="322"/>
      <c r="F453" s="320"/>
      <c r="G453" s="321"/>
      <c r="H453" s="322"/>
      <c r="I453" s="334"/>
      <c r="J453" s="204">
        <v>2</v>
      </c>
      <c r="K453" s="324"/>
      <c r="L453" s="325"/>
      <c r="M453" s="323">
        <f>P450</f>
        <v>51.12</v>
      </c>
      <c r="N453" s="325"/>
      <c r="O453" s="325"/>
      <c r="P453" s="335">
        <f>M453*J453</f>
        <v>102.24</v>
      </c>
      <c r="Q453" s="186"/>
      <c r="U453" s="87" t="str">
        <f t="shared" si="35"/>
        <v/>
      </c>
      <c r="V453" s="87">
        <f t="shared" si="36"/>
        <v>102.24</v>
      </c>
    </row>
    <row r="454" spans="1:22" s="188" customFormat="1" ht="15.75" customHeight="1" x14ac:dyDescent="0.2">
      <c r="A454" s="202"/>
      <c r="B454" s="189" t="s">
        <v>17</v>
      </c>
      <c r="C454" s="190"/>
      <c r="D454" s="191"/>
      <c r="E454" s="192"/>
      <c r="F454" s="190"/>
      <c r="G454" s="191"/>
      <c r="H454" s="192"/>
      <c r="I454" s="192"/>
      <c r="J454" s="193"/>
      <c r="K454" s="193"/>
      <c r="L454" s="194"/>
      <c r="M454" s="194"/>
      <c r="N454" s="194"/>
      <c r="O454" s="194"/>
      <c r="P454" s="195">
        <f>ROUND(SUM(P452:P453),2)</f>
        <v>102.24</v>
      </c>
      <c r="Q454" s="196" t="str">
        <f>IFERROR(VLOOKUP(A452,'Planilha Orçamentária'!$A$8:$G$9990,5,FALSE),0)</f>
        <v>M2</v>
      </c>
      <c r="R454" s="187"/>
      <c r="S454" s="187"/>
      <c r="U454" s="87">
        <f t="shared" si="35"/>
        <v>102.24</v>
      </c>
      <c r="V454" s="87">
        <f t="shared" si="36"/>
        <v>102.24</v>
      </c>
    </row>
    <row r="455" spans="1:22" s="188" customFormat="1" ht="15.75" customHeight="1" x14ac:dyDescent="0.2">
      <c r="A455" s="202"/>
      <c r="B455" s="339"/>
      <c r="C455" s="198"/>
      <c r="D455" s="180"/>
      <c r="E455" s="181"/>
      <c r="F455" s="198"/>
      <c r="G455" s="180"/>
      <c r="H455" s="181"/>
      <c r="I455" s="181"/>
      <c r="J455" s="199"/>
      <c r="K455" s="199"/>
      <c r="L455" s="497"/>
      <c r="M455" s="497"/>
      <c r="N455" s="497"/>
      <c r="O455" s="497"/>
      <c r="P455" s="55"/>
      <c r="Q455" s="340"/>
      <c r="R455" s="187"/>
      <c r="S455" s="187"/>
      <c r="U455" s="87" t="str">
        <f t="shared" si="35"/>
        <v/>
      </c>
      <c r="V455" s="87" t="str">
        <f t="shared" si="36"/>
        <v/>
      </c>
    </row>
    <row r="456" spans="1:22" s="188" customFormat="1" ht="15.75" customHeight="1" x14ac:dyDescent="0.2">
      <c r="A456" s="178" t="str">
        <f>+'Planilha Orçamentária'!A96</f>
        <v>02.05.08.03</v>
      </c>
      <c r="B456" s="252" t="str">
        <f>VLOOKUP(A456,'Planilha Orçamentária'!$A$8:$G$9990,4,FALSE)</f>
        <v>APLICAÇÃO MANUAL DE PINTURA COM TINTA LÁTEX ACRÍLICA EM PAREDES, DUAS DEMÃOS. AF_06/2014</v>
      </c>
      <c r="C456" s="179"/>
      <c r="D456" s="180"/>
      <c r="E456" s="181"/>
      <c r="F456" s="181"/>
      <c r="G456" s="180"/>
      <c r="H456" s="181"/>
      <c r="I456" s="182"/>
      <c r="J456" s="183"/>
      <c r="K456" s="184"/>
      <c r="L456" s="183"/>
      <c r="M456" s="185"/>
      <c r="N456" s="183"/>
      <c r="O456" s="185"/>
      <c r="P456" s="55"/>
      <c r="Q456" s="186">
        <f>P458</f>
        <v>102.24</v>
      </c>
      <c r="R456" s="187"/>
      <c r="S456" s="187"/>
      <c r="U456" s="87">
        <f t="shared" si="35"/>
        <v>0</v>
      </c>
      <c r="V456" s="87" t="str">
        <f t="shared" si="36"/>
        <v/>
      </c>
    </row>
    <row r="457" spans="1:22" s="188" customFormat="1" ht="15.75" customHeight="1" x14ac:dyDescent="0.2">
      <c r="A457" s="178"/>
      <c r="B457" s="319"/>
      <c r="C457" s="320"/>
      <c r="D457" s="321"/>
      <c r="E457" s="322"/>
      <c r="F457" s="320"/>
      <c r="G457" s="321"/>
      <c r="H457" s="322"/>
      <c r="I457" s="334"/>
      <c r="J457" s="187"/>
      <c r="K457" s="324"/>
      <c r="L457" s="325"/>
      <c r="M457" s="325"/>
      <c r="N457" s="323">
        <f>P454</f>
        <v>102.24</v>
      </c>
      <c r="O457" s="325"/>
      <c r="P457" s="335">
        <f>N457</f>
        <v>102.24</v>
      </c>
      <c r="Q457" s="186"/>
      <c r="R457" s="187"/>
      <c r="S457" s="187"/>
      <c r="U457" s="87" t="str">
        <f t="shared" si="35"/>
        <v/>
      </c>
      <c r="V457" s="87">
        <f t="shared" si="36"/>
        <v>102.24</v>
      </c>
    </row>
    <row r="458" spans="1:22" s="188" customFormat="1" ht="15.75" customHeight="1" x14ac:dyDescent="0.2">
      <c r="A458" s="202"/>
      <c r="B458" s="189" t="s">
        <v>17</v>
      </c>
      <c r="C458" s="190"/>
      <c r="D458" s="191"/>
      <c r="E458" s="192"/>
      <c r="F458" s="190"/>
      <c r="G458" s="191"/>
      <c r="H458" s="192"/>
      <c r="I458" s="192"/>
      <c r="J458" s="193"/>
      <c r="K458" s="193"/>
      <c r="L458" s="194"/>
      <c r="M458" s="194"/>
      <c r="N458" s="194"/>
      <c r="O458" s="194"/>
      <c r="P458" s="195">
        <f>ROUND(SUM(P456:P457),2)</f>
        <v>102.24</v>
      </c>
      <c r="Q458" s="196" t="str">
        <f>IFERROR(VLOOKUP(A456,'Planilha Orçamentária'!$A$8:$G$9990,5,FALSE),0)</f>
        <v>M2</v>
      </c>
      <c r="R458" s="187"/>
      <c r="S458" s="187"/>
      <c r="U458" s="87">
        <f t="shared" si="35"/>
        <v>102.24</v>
      </c>
      <c r="V458" s="87">
        <f t="shared" si="36"/>
        <v>102.24</v>
      </c>
    </row>
    <row r="459" spans="1:22" s="188" customFormat="1" ht="15.75" customHeight="1" x14ac:dyDescent="0.2">
      <c r="A459" s="202"/>
      <c r="B459" s="339"/>
      <c r="C459" s="198"/>
      <c r="D459" s="180"/>
      <c r="E459" s="181"/>
      <c r="F459" s="198"/>
      <c r="G459" s="180"/>
      <c r="H459" s="181"/>
      <c r="I459" s="181"/>
      <c r="J459" s="199"/>
      <c r="K459" s="199"/>
      <c r="L459" s="497"/>
      <c r="M459" s="497"/>
      <c r="N459" s="497"/>
      <c r="O459" s="497"/>
      <c r="P459" s="55"/>
      <c r="Q459" s="340"/>
      <c r="R459" s="187"/>
      <c r="S459" s="187"/>
      <c r="U459" s="87" t="str">
        <f t="shared" si="35"/>
        <v/>
      </c>
      <c r="V459" s="87" t="str">
        <f t="shared" si="36"/>
        <v/>
      </c>
    </row>
    <row r="460" spans="1:22" s="188" customFormat="1" ht="15.75" customHeight="1" x14ac:dyDescent="0.2">
      <c r="A460" s="178" t="str">
        <f>+'Planilha Orçamentária'!A97</f>
        <v>02.05.08.04</v>
      </c>
      <c r="B460" s="252" t="str">
        <f>VLOOKUP(A460,'Planilha Orçamentária'!$A$8:$G$9990,4,FALSE)</f>
        <v>ALAMBRADO PARA QUADRA POLIESPORTIVA, ESTRUTURADO POR TUBOS DE ACO GALVANIZADO, COM COSTURA, DIN 2440, DIAMETRO 2", COM TELA DE ARAME GALVANIZADO, FIO 14 BWG E MALHA QUADRADA 5X5CM</v>
      </c>
      <c r="C460" s="179"/>
      <c r="D460" s="180"/>
      <c r="E460" s="181"/>
      <c r="F460" s="181"/>
      <c r="G460" s="180"/>
      <c r="H460" s="181"/>
      <c r="I460" s="182"/>
      <c r="J460" s="183"/>
      <c r="K460" s="184"/>
      <c r="L460" s="183"/>
      <c r="M460" s="185"/>
      <c r="N460" s="183"/>
      <c r="O460" s="185"/>
      <c r="P460" s="55"/>
      <c r="Q460" s="186">
        <f>P464</f>
        <v>205.2</v>
      </c>
      <c r="R460" s="187"/>
      <c r="S460" s="187"/>
      <c r="U460" s="87">
        <f t="shared" si="35"/>
        <v>0</v>
      </c>
      <c r="V460" s="87" t="str">
        <f t="shared" si="36"/>
        <v/>
      </c>
    </row>
    <row r="461" spans="1:22" s="188" customFormat="1" ht="15.75" customHeight="1" x14ac:dyDescent="0.2">
      <c r="A461" s="178"/>
      <c r="B461" s="319" t="s">
        <v>18248</v>
      </c>
      <c r="C461" s="320"/>
      <c r="D461" s="321"/>
      <c r="E461" s="322"/>
      <c r="F461" s="320"/>
      <c r="G461" s="321"/>
      <c r="H461" s="322"/>
      <c r="I461" s="334"/>
      <c r="J461" s="323">
        <v>2</v>
      </c>
      <c r="K461" s="324">
        <v>27</v>
      </c>
      <c r="L461" s="325"/>
      <c r="M461" s="325">
        <v>2.4</v>
      </c>
      <c r="N461" s="325"/>
      <c r="O461" s="325"/>
      <c r="P461" s="335">
        <f>M461*K461*J461</f>
        <v>129.6</v>
      </c>
      <c r="Q461" s="186"/>
      <c r="R461" s="187"/>
      <c r="S461" s="187"/>
      <c r="U461" s="87" t="str">
        <f t="shared" si="35"/>
        <v/>
      </c>
      <c r="V461" s="87">
        <f t="shared" si="36"/>
        <v>129.6</v>
      </c>
    </row>
    <row r="462" spans="1:22" s="188" customFormat="1" ht="15.75" customHeight="1" x14ac:dyDescent="0.2">
      <c r="A462" s="178"/>
      <c r="B462" s="319" t="s">
        <v>18248</v>
      </c>
      <c r="C462" s="320"/>
      <c r="D462" s="321"/>
      <c r="E462" s="322"/>
      <c r="F462" s="320"/>
      <c r="G462" s="321"/>
      <c r="H462" s="322"/>
      <c r="I462" s="334"/>
      <c r="J462" s="323">
        <v>2</v>
      </c>
      <c r="K462" s="324">
        <v>16</v>
      </c>
      <c r="L462" s="325"/>
      <c r="M462" s="325">
        <v>2.4</v>
      </c>
      <c r="N462" s="325"/>
      <c r="O462" s="325"/>
      <c r="P462" s="335">
        <f>M462*K462*J462</f>
        <v>76.8</v>
      </c>
      <c r="Q462" s="186"/>
      <c r="R462" s="187"/>
      <c r="S462" s="187"/>
      <c r="U462" s="87" t="str">
        <f t="shared" si="35"/>
        <v/>
      </c>
      <c r="V462" s="87">
        <f t="shared" si="36"/>
        <v>76.8</v>
      </c>
    </row>
    <row r="463" spans="1:22" s="188" customFormat="1" ht="15.75" customHeight="1" x14ac:dyDescent="0.2">
      <c r="A463" s="178"/>
      <c r="B463" s="319" t="s">
        <v>3665</v>
      </c>
      <c r="C463" s="320"/>
      <c r="D463" s="321"/>
      <c r="E463" s="322"/>
      <c r="F463" s="320"/>
      <c r="G463" s="321"/>
      <c r="H463" s="322"/>
      <c r="I463" s="334"/>
      <c r="J463" s="323"/>
      <c r="K463" s="324">
        <v>-0.8</v>
      </c>
      <c r="L463" s="325"/>
      <c r="M463" s="325">
        <f>2.1-0.6</f>
        <v>1.5</v>
      </c>
      <c r="N463" s="325"/>
      <c r="O463" s="325"/>
      <c r="P463" s="335">
        <f>M463*K463</f>
        <v>-1.2000000000000002</v>
      </c>
      <c r="Q463" s="186"/>
      <c r="R463" s="187"/>
      <c r="S463" s="187"/>
      <c r="U463" s="87" t="str">
        <f t="shared" si="35"/>
        <v/>
      </c>
      <c r="V463" s="87">
        <f t="shared" si="36"/>
        <v>-1.2000000000000002</v>
      </c>
    </row>
    <row r="464" spans="1:22" s="188" customFormat="1" ht="15.75" customHeight="1" x14ac:dyDescent="0.2">
      <c r="A464" s="202"/>
      <c r="B464" s="189" t="s">
        <v>17</v>
      </c>
      <c r="C464" s="190"/>
      <c r="D464" s="191"/>
      <c r="E464" s="192"/>
      <c r="F464" s="190"/>
      <c r="G464" s="191"/>
      <c r="H464" s="192"/>
      <c r="I464" s="192"/>
      <c r="J464" s="193"/>
      <c r="K464" s="193"/>
      <c r="L464" s="194"/>
      <c r="M464" s="194"/>
      <c r="N464" s="194"/>
      <c r="O464" s="194"/>
      <c r="P464" s="195">
        <f>ROUND(SUM(P460:P463),2)</f>
        <v>205.2</v>
      </c>
      <c r="Q464" s="196" t="str">
        <f>IFERROR(VLOOKUP(A460,'Planilha Orçamentária'!$A$8:$G$9990,5,FALSE),0)</f>
        <v>M2</v>
      </c>
      <c r="R464" s="187"/>
      <c r="S464" s="187"/>
      <c r="U464" s="87">
        <f t="shared" si="35"/>
        <v>205.2</v>
      </c>
      <c r="V464" s="87">
        <f t="shared" si="36"/>
        <v>205.2</v>
      </c>
    </row>
    <row r="465" spans="1:22" s="188" customFormat="1" ht="15.75" customHeight="1" x14ac:dyDescent="0.2">
      <c r="A465" s="202"/>
      <c r="B465" s="339"/>
      <c r="C465" s="198"/>
      <c r="D465" s="180"/>
      <c r="E465" s="181"/>
      <c r="F465" s="198"/>
      <c r="G465" s="180"/>
      <c r="H465" s="181"/>
      <c r="I465" s="181"/>
      <c r="J465" s="199"/>
      <c r="K465" s="199"/>
      <c r="L465" s="497"/>
      <c r="M465" s="497"/>
      <c r="N465" s="497"/>
      <c r="O465" s="497"/>
      <c r="P465" s="55"/>
      <c r="Q465" s="340"/>
      <c r="R465" s="187"/>
      <c r="S465" s="187"/>
      <c r="U465" s="87" t="str">
        <f t="shared" si="35"/>
        <v/>
      </c>
      <c r="V465" s="87" t="str">
        <f t="shared" si="36"/>
        <v/>
      </c>
    </row>
    <row r="466" spans="1:22" s="188" customFormat="1" ht="15.75" customHeight="1" x14ac:dyDescent="0.2">
      <c r="A466" s="178" t="str">
        <f>+'Planilha Orçamentária'!A98</f>
        <v>02.05.08.05</v>
      </c>
      <c r="B466" s="252" t="str">
        <f>VLOOKUP(A466,'Planilha Orçamentária'!$A$8:$G$9990,4,FALSE)</f>
        <v>Fornecimento e instalação Chapim (peitoril) em granito cinza andorinha, espessura 2 cm, largura 20cm</v>
      </c>
      <c r="C466" s="179"/>
      <c r="D466" s="180"/>
      <c r="E466" s="181"/>
      <c r="F466" s="181"/>
      <c r="G466" s="180"/>
      <c r="H466" s="181"/>
      <c r="I466" s="182"/>
      <c r="J466" s="183"/>
      <c r="K466" s="184"/>
      <c r="L466" s="183"/>
      <c r="M466" s="185"/>
      <c r="N466" s="183"/>
      <c r="O466" s="185"/>
      <c r="P466" s="55"/>
      <c r="Q466" s="186">
        <f>P470</f>
        <v>85.2</v>
      </c>
      <c r="R466" s="187"/>
      <c r="S466" s="187"/>
      <c r="U466" s="87">
        <f t="shared" si="35"/>
        <v>0</v>
      </c>
      <c r="V466" s="87" t="str">
        <f t="shared" si="36"/>
        <v/>
      </c>
    </row>
    <row r="467" spans="1:22" s="188" customFormat="1" ht="15.75" customHeight="1" x14ac:dyDescent="0.2">
      <c r="A467" s="178"/>
      <c r="B467" s="319" t="s">
        <v>18247</v>
      </c>
      <c r="C467" s="320"/>
      <c r="D467" s="321"/>
      <c r="E467" s="322"/>
      <c r="F467" s="320"/>
      <c r="G467" s="321"/>
      <c r="H467" s="322"/>
      <c r="I467" s="334"/>
      <c r="J467" s="323">
        <v>2</v>
      </c>
      <c r="K467" s="324">
        <v>27</v>
      </c>
      <c r="L467" s="325"/>
      <c r="M467" s="325"/>
      <c r="N467" s="325"/>
      <c r="O467" s="325"/>
      <c r="P467" s="335">
        <f>K467*J467</f>
        <v>54</v>
      </c>
      <c r="Q467" s="186"/>
      <c r="R467" s="187"/>
      <c r="S467" s="187"/>
      <c r="U467" s="87" t="str">
        <f t="shared" si="35"/>
        <v/>
      </c>
      <c r="V467" s="87">
        <f t="shared" si="36"/>
        <v>54</v>
      </c>
    </row>
    <row r="468" spans="1:22" s="188" customFormat="1" ht="15.75" customHeight="1" x14ac:dyDescent="0.2">
      <c r="A468" s="178"/>
      <c r="B468" s="319" t="s">
        <v>18247</v>
      </c>
      <c r="C468" s="320"/>
      <c r="D468" s="321"/>
      <c r="E468" s="322"/>
      <c r="F468" s="320"/>
      <c r="G468" s="321"/>
      <c r="H468" s="322"/>
      <c r="I468" s="334"/>
      <c r="J468" s="323">
        <v>2</v>
      </c>
      <c r="K468" s="324">
        <v>16</v>
      </c>
      <c r="L468" s="325"/>
      <c r="M468" s="325"/>
      <c r="N468" s="325"/>
      <c r="O468" s="325"/>
      <c r="P468" s="335">
        <f>K468*J468</f>
        <v>32</v>
      </c>
      <c r="Q468" s="186"/>
      <c r="R468" s="187"/>
      <c r="S468" s="187"/>
      <c r="U468" s="87" t="str">
        <f t="shared" si="35"/>
        <v/>
      </c>
      <c r="V468" s="87">
        <f t="shared" si="36"/>
        <v>32</v>
      </c>
    </row>
    <row r="469" spans="1:22" s="188" customFormat="1" ht="15.75" customHeight="1" x14ac:dyDescent="0.2">
      <c r="A469" s="178"/>
      <c r="B469" s="319" t="s">
        <v>3665</v>
      </c>
      <c r="C469" s="320"/>
      <c r="D469" s="321"/>
      <c r="E469" s="322"/>
      <c r="F469" s="320"/>
      <c r="G469" s="321"/>
      <c r="H469" s="322"/>
      <c r="I469" s="334"/>
      <c r="J469" s="323">
        <v>1</v>
      </c>
      <c r="K469" s="324">
        <v>-0.8</v>
      </c>
      <c r="L469" s="325"/>
      <c r="M469" s="325"/>
      <c r="N469" s="325"/>
      <c r="O469" s="325"/>
      <c r="P469" s="335">
        <f>K469*J469</f>
        <v>-0.8</v>
      </c>
      <c r="Q469" s="186"/>
      <c r="R469" s="187"/>
      <c r="S469" s="187"/>
      <c r="U469" s="87" t="str">
        <f t="shared" si="35"/>
        <v/>
      </c>
      <c r="V469" s="87">
        <f t="shared" si="36"/>
        <v>-0.8</v>
      </c>
    </row>
    <row r="470" spans="1:22" s="188" customFormat="1" ht="15.75" customHeight="1" x14ac:dyDescent="0.2">
      <c r="A470" s="202"/>
      <c r="B470" s="189" t="s">
        <v>17</v>
      </c>
      <c r="C470" s="190"/>
      <c r="D470" s="191"/>
      <c r="E470" s="192"/>
      <c r="F470" s="190"/>
      <c r="G470" s="191"/>
      <c r="H470" s="192"/>
      <c r="I470" s="192"/>
      <c r="J470" s="193"/>
      <c r="K470" s="193"/>
      <c r="L470" s="194"/>
      <c r="M470" s="194"/>
      <c r="N470" s="194"/>
      <c r="O470" s="194"/>
      <c r="P470" s="195">
        <f>ROUND(SUM(P466:P469),2)</f>
        <v>85.2</v>
      </c>
      <c r="Q470" s="196" t="str">
        <f>IFERROR(VLOOKUP(A466,'Planilha Orçamentária'!$A$8:$G$9990,5,FALSE),0)</f>
        <v>m</v>
      </c>
      <c r="R470" s="187"/>
      <c r="S470" s="187"/>
      <c r="U470" s="87">
        <f t="shared" si="35"/>
        <v>85.2</v>
      </c>
      <c r="V470" s="87">
        <f t="shared" si="36"/>
        <v>85.2</v>
      </c>
    </row>
    <row r="471" spans="1:22" s="188" customFormat="1" ht="15.75" customHeight="1" x14ac:dyDescent="0.2">
      <c r="A471" s="202"/>
      <c r="B471" s="339"/>
      <c r="C471" s="198"/>
      <c r="D471" s="180"/>
      <c r="E471" s="181"/>
      <c r="F471" s="198"/>
      <c r="G471" s="180"/>
      <c r="H471" s="181"/>
      <c r="I471" s="181"/>
      <c r="J471" s="199"/>
      <c r="K471" s="199"/>
      <c r="L471" s="497"/>
      <c r="M471" s="497"/>
      <c r="N471" s="497"/>
      <c r="O471" s="497"/>
      <c r="P471" s="55"/>
      <c r="Q471" s="340"/>
      <c r="R471" s="187"/>
      <c r="S471" s="187"/>
      <c r="U471" s="87" t="str">
        <f t="shared" si="35"/>
        <v/>
      </c>
      <c r="V471" s="87" t="str">
        <f t="shared" si="36"/>
        <v/>
      </c>
    </row>
    <row r="472" spans="1:22" s="188" customFormat="1" ht="15.75" customHeight="1" x14ac:dyDescent="0.2">
      <c r="A472" s="178" t="str">
        <f>+'Planilha Orçamentária'!A99</f>
        <v>02.05.08.06</v>
      </c>
      <c r="B472" s="252" t="str">
        <f>VLOOKUP(A472,'Planilha Orçamentária'!$A$8:$G$9990,4,FALSE)</f>
        <v>Portão de abrir em tela em arame galvanizado 12 malha 2" revestido em PVC e tubo de aço galvanizado, conforme detalhes de Projeto</v>
      </c>
      <c r="C472" s="179"/>
      <c r="D472" s="180"/>
      <c r="E472" s="181"/>
      <c r="F472" s="181"/>
      <c r="G472" s="180"/>
      <c r="H472" s="181"/>
      <c r="I472" s="182"/>
      <c r="J472" s="183"/>
      <c r="K472" s="184"/>
      <c r="L472" s="183"/>
      <c r="M472" s="185"/>
      <c r="N472" s="183"/>
      <c r="O472" s="185"/>
      <c r="P472" s="55"/>
      <c r="Q472" s="186">
        <f>P474</f>
        <v>1.68</v>
      </c>
      <c r="R472" s="187"/>
      <c r="S472" s="187"/>
      <c r="U472" s="87">
        <f t="shared" si="35"/>
        <v>0</v>
      </c>
      <c r="V472" s="87" t="str">
        <f t="shared" si="36"/>
        <v/>
      </c>
    </row>
    <row r="473" spans="1:22" s="188" customFormat="1" ht="15.75" customHeight="1" x14ac:dyDescent="0.2">
      <c r="A473" s="178"/>
      <c r="B473" s="319" t="s">
        <v>18249</v>
      </c>
      <c r="C473" s="320"/>
      <c r="D473" s="321"/>
      <c r="E473" s="322"/>
      <c r="F473" s="320"/>
      <c r="G473" s="321"/>
      <c r="H473" s="322"/>
      <c r="I473" s="334"/>
      <c r="J473" s="187"/>
      <c r="K473" s="324">
        <v>0.8</v>
      </c>
      <c r="L473" s="325"/>
      <c r="M473" s="325">
        <v>2.1</v>
      </c>
      <c r="N473" s="323">
        <f>M473*K473</f>
        <v>1.6800000000000002</v>
      </c>
      <c r="O473" s="325"/>
      <c r="P473" s="335">
        <f>N473</f>
        <v>1.6800000000000002</v>
      </c>
      <c r="Q473" s="186"/>
      <c r="R473" s="187"/>
      <c r="S473" s="187"/>
      <c r="U473" s="87" t="str">
        <f t="shared" si="35"/>
        <v/>
      </c>
      <c r="V473" s="87">
        <f t="shared" si="36"/>
        <v>1.6800000000000002</v>
      </c>
    </row>
    <row r="474" spans="1:22" s="188" customFormat="1" ht="15.75" customHeight="1" x14ac:dyDescent="0.2">
      <c r="A474" s="202"/>
      <c r="B474" s="189" t="s">
        <v>17</v>
      </c>
      <c r="C474" s="190"/>
      <c r="D474" s="191"/>
      <c r="E474" s="192"/>
      <c r="F474" s="190"/>
      <c r="G474" s="191"/>
      <c r="H474" s="192"/>
      <c r="I474" s="192"/>
      <c r="J474" s="193"/>
      <c r="K474" s="193"/>
      <c r="L474" s="194"/>
      <c r="M474" s="194"/>
      <c r="N474" s="194"/>
      <c r="O474" s="194"/>
      <c r="P474" s="195">
        <f>ROUND(SUM(P472:P473),2)</f>
        <v>1.68</v>
      </c>
      <c r="Q474" s="196" t="str">
        <f>IFERROR(VLOOKUP(A472,'Planilha Orçamentária'!$A$8:$G$9990,5,FALSE),0)</f>
        <v>m²</v>
      </c>
      <c r="R474" s="187"/>
      <c r="S474" s="187"/>
      <c r="U474" s="87">
        <f t="shared" si="35"/>
        <v>1.68</v>
      </c>
      <c r="V474" s="87">
        <f t="shared" si="36"/>
        <v>1.68</v>
      </c>
    </row>
    <row r="475" spans="1:22" s="188" customFormat="1" ht="15.75" customHeight="1" x14ac:dyDescent="0.2">
      <c r="A475" s="202"/>
      <c r="B475" s="197"/>
      <c r="C475" s="198"/>
      <c r="D475" s="180"/>
      <c r="E475" s="181"/>
      <c r="F475" s="198"/>
      <c r="G475" s="180"/>
      <c r="H475" s="181"/>
      <c r="I475" s="181"/>
      <c r="J475" s="199"/>
      <c r="K475" s="199"/>
      <c r="L475" s="480"/>
      <c r="M475" s="480"/>
      <c r="N475" s="480"/>
      <c r="O475" s="480"/>
      <c r="P475" s="55"/>
      <c r="Q475" s="200"/>
      <c r="R475" s="187"/>
      <c r="S475" s="187"/>
      <c r="T475" s="187"/>
      <c r="U475" s="87" t="str">
        <f t="shared" si="35"/>
        <v/>
      </c>
      <c r="V475" s="87" t="str">
        <f t="shared" si="36"/>
        <v/>
      </c>
    </row>
    <row r="476" spans="1:22" s="188" customFormat="1" ht="15" customHeight="1" x14ac:dyDescent="0.2">
      <c r="A476" s="292" t="str">
        <f>'Planilha Orçamentária'!A102</f>
        <v>02.06</v>
      </c>
      <c r="B476" s="293" t="str">
        <f>VLOOKUP(A476,'Planilha Orçamentária'!$A$8:$D$548,4,FALSE)</f>
        <v>ACADEMIA FUNCIONAL</v>
      </c>
      <c r="C476" s="294"/>
      <c r="D476" s="295"/>
      <c r="E476" s="296"/>
      <c r="F476" s="296"/>
      <c r="G476" s="295"/>
      <c r="H476" s="296"/>
      <c r="I476" s="297"/>
      <c r="J476" s="298"/>
      <c r="K476" s="299"/>
      <c r="L476" s="298"/>
      <c r="M476" s="300"/>
      <c r="N476" s="301"/>
      <c r="O476" s="300"/>
      <c r="P476" s="302"/>
      <c r="Q476" s="303"/>
      <c r="R476" s="187"/>
      <c r="S476" s="187"/>
      <c r="U476" s="87" t="str">
        <f t="shared" si="35"/>
        <v/>
      </c>
      <c r="V476" s="87" t="str">
        <f t="shared" si="36"/>
        <v/>
      </c>
    </row>
    <row r="477" spans="1:22" s="188" customFormat="1" ht="15" customHeight="1" x14ac:dyDescent="0.2">
      <c r="A477" s="178" t="str">
        <f>'Planilha Orçamentária'!A103</f>
        <v>02.06.01</v>
      </c>
      <c r="B477" s="252" t="str">
        <f>VLOOKUP(A477,'Planilha Orçamentária'!$A$8:$D$548,4,FALSE)</f>
        <v>CONCRETO FCK = 15MPA, TRAÇO 1:3,4:3,5 (CIMENTO/ AREIA MÉDIA/ BRITA 1)  - PREPARO MECÂNICO COM BETONEIRA 600 L. AF_07/2016</v>
      </c>
      <c r="C477" s="179"/>
      <c r="D477" s="180"/>
      <c r="E477" s="181"/>
      <c r="F477" s="181"/>
      <c r="G477" s="180"/>
      <c r="H477" s="181"/>
      <c r="I477" s="182"/>
      <c r="J477" s="183"/>
      <c r="K477" s="184"/>
      <c r="L477" s="183"/>
      <c r="M477" s="185"/>
      <c r="N477" s="183"/>
      <c r="O477" s="185"/>
      <c r="P477" s="55"/>
      <c r="Q477" s="186">
        <f>P479</f>
        <v>7.68</v>
      </c>
      <c r="R477" s="187"/>
      <c r="S477" s="187"/>
      <c r="U477" s="87">
        <f t="shared" si="35"/>
        <v>0</v>
      </c>
      <c r="V477" s="87" t="str">
        <f t="shared" si="36"/>
        <v/>
      </c>
    </row>
    <row r="478" spans="1:22" s="188" customFormat="1" ht="15" customHeight="1" x14ac:dyDescent="0.2">
      <c r="A478" s="202"/>
      <c r="B478" s="207" t="s">
        <v>3690</v>
      </c>
      <c r="C478" s="203"/>
      <c r="E478" s="182"/>
      <c r="F478" s="182"/>
      <c r="G478" s="203"/>
      <c r="H478" s="182"/>
      <c r="I478" s="182"/>
      <c r="J478" s="183"/>
      <c r="K478" s="205"/>
      <c r="L478" s="183"/>
      <c r="M478" s="183">
        <v>0.08</v>
      </c>
      <c r="N478" s="183">
        <v>96.04</v>
      </c>
      <c r="O478" s="183">
        <f>N478*M478</f>
        <v>7.6832000000000003</v>
      </c>
      <c r="P478" s="208">
        <f>O478</f>
        <v>7.6832000000000003</v>
      </c>
      <c r="Q478" s="206"/>
      <c r="U478" s="87" t="str">
        <f t="shared" si="35"/>
        <v/>
      </c>
      <c r="V478" s="87">
        <f t="shared" si="36"/>
        <v>7.6832000000000003</v>
      </c>
    </row>
    <row r="479" spans="1:22" s="188" customFormat="1" ht="15" customHeight="1" x14ac:dyDescent="0.2">
      <c r="A479" s="202"/>
      <c r="B479" s="189" t="s">
        <v>17</v>
      </c>
      <c r="C479" s="190"/>
      <c r="D479" s="191"/>
      <c r="E479" s="192"/>
      <c r="F479" s="190"/>
      <c r="G479" s="191"/>
      <c r="H479" s="192"/>
      <c r="I479" s="192"/>
      <c r="J479" s="193"/>
      <c r="K479" s="194"/>
      <c r="L479" s="194"/>
      <c r="M479" s="194"/>
      <c r="N479" s="194"/>
      <c r="O479" s="194"/>
      <c r="P479" s="195">
        <f>ROUND(SUM(P477:P478),2)</f>
        <v>7.68</v>
      </c>
      <c r="Q479" s="196" t="str">
        <f>IFERROR(VLOOKUP(A477,'Planilha Orçamentária'!$A$8:$H$548,5,FALSE),0)</f>
        <v>M3</v>
      </c>
      <c r="R479" s="187"/>
      <c r="S479" s="187"/>
      <c r="U479" s="87">
        <f t="shared" si="35"/>
        <v>7.68</v>
      </c>
      <c r="V479" s="87">
        <f t="shared" si="36"/>
        <v>7.68</v>
      </c>
    </row>
    <row r="480" spans="1:22" s="188" customFormat="1" ht="15" customHeight="1" x14ac:dyDescent="0.2">
      <c r="A480" s="178"/>
      <c r="B480" s="197"/>
      <c r="C480" s="198"/>
      <c r="D480" s="180"/>
      <c r="E480" s="181"/>
      <c r="F480" s="198"/>
      <c r="G480" s="180"/>
      <c r="H480" s="181"/>
      <c r="I480" s="181"/>
      <c r="J480" s="199"/>
      <c r="K480" s="363"/>
      <c r="L480" s="363"/>
      <c r="M480" s="363"/>
      <c r="N480" s="363"/>
      <c r="O480" s="363"/>
      <c r="P480" s="55"/>
      <c r="Q480" s="200"/>
      <c r="R480" s="187"/>
      <c r="S480" s="187"/>
      <c r="T480" s="187"/>
      <c r="U480" s="87" t="str">
        <f t="shared" si="35"/>
        <v/>
      </c>
      <c r="V480" s="87" t="str">
        <f t="shared" si="36"/>
        <v/>
      </c>
    </row>
    <row r="481" spans="1:22" s="188" customFormat="1" ht="15" customHeight="1" x14ac:dyDescent="0.2">
      <c r="A481" s="178" t="str">
        <f>'Planilha Orçamentária'!A104</f>
        <v>02.06.02</v>
      </c>
      <c r="B481" s="252" t="str">
        <f>VLOOKUP(A481,'Planilha Orçamentária'!$A$8:$D$548,4,FALSE)</f>
        <v>LANÇAMENTO COM USO DE BOMBA, ADENSAMENTO E ACABAMENTO DE CONCRETO EM ESTRUTURAS. AF_12/2015</v>
      </c>
      <c r="C481" s="179"/>
      <c r="D481" s="180"/>
      <c r="E481" s="181"/>
      <c r="F481" s="181"/>
      <c r="G481" s="180"/>
      <c r="H481" s="181"/>
      <c r="I481" s="182"/>
      <c r="J481" s="183"/>
      <c r="K481" s="184"/>
      <c r="L481" s="183"/>
      <c r="M481" s="185"/>
      <c r="N481" s="183"/>
      <c r="O481" s="185"/>
      <c r="P481" s="55"/>
      <c r="Q481" s="186">
        <f>P483</f>
        <v>7.68</v>
      </c>
      <c r="R481" s="187"/>
      <c r="S481" s="187"/>
      <c r="U481" s="87">
        <f t="shared" si="35"/>
        <v>0</v>
      </c>
      <c r="V481" s="87" t="str">
        <f t="shared" si="36"/>
        <v/>
      </c>
    </row>
    <row r="482" spans="1:22" s="188" customFormat="1" ht="15" customHeight="1" x14ac:dyDescent="0.2">
      <c r="A482" s="202"/>
      <c r="B482" s="207" t="s">
        <v>3690</v>
      </c>
      <c r="C482" s="203"/>
      <c r="E482" s="182"/>
      <c r="F482" s="182"/>
      <c r="G482" s="203"/>
      <c r="H482" s="182"/>
      <c r="I482" s="182"/>
      <c r="J482" s="183"/>
      <c r="K482" s="205"/>
      <c r="L482" s="183"/>
      <c r="M482" s="183">
        <f>M478</f>
        <v>0.08</v>
      </c>
      <c r="N482" s="183">
        <f>N478</f>
        <v>96.04</v>
      </c>
      <c r="O482" s="183">
        <f>N482*M482</f>
        <v>7.6832000000000003</v>
      </c>
      <c r="P482" s="208">
        <f>O482</f>
        <v>7.6832000000000003</v>
      </c>
      <c r="Q482" s="206"/>
      <c r="U482" s="87" t="str">
        <f t="shared" si="35"/>
        <v/>
      </c>
      <c r="V482" s="87">
        <f t="shared" si="36"/>
        <v>7.6832000000000003</v>
      </c>
    </row>
    <row r="483" spans="1:22" s="188" customFormat="1" ht="15" customHeight="1" x14ac:dyDescent="0.2">
      <c r="A483" s="202"/>
      <c r="B483" s="189" t="s">
        <v>17</v>
      </c>
      <c r="C483" s="190"/>
      <c r="D483" s="191"/>
      <c r="E483" s="192"/>
      <c r="F483" s="190"/>
      <c r="G483" s="191"/>
      <c r="H483" s="192"/>
      <c r="I483" s="192"/>
      <c r="J483" s="193"/>
      <c r="K483" s="194"/>
      <c r="L483" s="194"/>
      <c r="M483" s="194"/>
      <c r="N483" s="194"/>
      <c r="O483" s="194"/>
      <c r="P483" s="195">
        <f>ROUND(SUM(P481:P482),2)</f>
        <v>7.68</v>
      </c>
      <c r="Q483" s="196" t="str">
        <f>IFERROR(VLOOKUP(A481,'Planilha Orçamentária'!$A$8:$H$548,5,FALSE),0)</f>
        <v>M3</v>
      </c>
      <c r="R483" s="187"/>
      <c r="S483" s="187"/>
      <c r="U483" s="87">
        <f t="shared" si="35"/>
        <v>7.68</v>
      </c>
      <c r="V483" s="87">
        <f t="shared" si="36"/>
        <v>7.68</v>
      </c>
    </row>
    <row r="484" spans="1:22" s="188" customFormat="1" ht="15" customHeight="1" x14ac:dyDescent="0.2">
      <c r="A484" s="178"/>
      <c r="B484" s="197"/>
      <c r="C484" s="198"/>
      <c r="D484" s="180"/>
      <c r="E484" s="181"/>
      <c r="F484" s="198"/>
      <c r="G484" s="180"/>
      <c r="H484" s="181"/>
      <c r="I484" s="181"/>
      <c r="J484" s="199"/>
      <c r="K484" s="363"/>
      <c r="L484" s="363"/>
      <c r="M484" s="363"/>
      <c r="N484" s="363"/>
      <c r="O484" s="363"/>
      <c r="P484" s="55"/>
      <c r="Q484" s="200"/>
      <c r="R484" s="187"/>
      <c r="S484" s="187"/>
      <c r="T484" s="187"/>
      <c r="U484" s="87" t="str">
        <f t="shared" si="35"/>
        <v/>
      </c>
      <c r="V484" s="87" t="str">
        <f t="shared" si="36"/>
        <v/>
      </c>
    </row>
    <row r="485" spans="1:22" s="188" customFormat="1" ht="15" customHeight="1" x14ac:dyDescent="0.2">
      <c r="A485" s="178" t="str">
        <f>'Planilha Orçamentária'!A105</f>
        <v>02.06.03</v>
      </c>
      <c r="B485" s="252" t="str">
        <f>VLOOKUP(A485,'Planilha Orçamentária'!$A$8:$D$548,4,FALSE)</f>
        <v>Fornecimento e instalação de grama sintética fibrilada para utilização em playgrounds, na cor verde, com altura dos fios igual a 12 mm</v>
      </c>
      <c r="C485" s="179"/>
      <c r="D485" s="180"/>
      <c r="E485" s="181"/>
      <c r="F485" s="181"/>
      <c r="G485" s="180"/>
      <c r="H485" s="181"/>
      <c r="I485" s="182"/>
      <c r="J485" s="183"/>
      <c r="K485" s="184"/>
      <c r="L485" s="183"/>
      <c r="M485" s="185"/>
      <c r="N485" s="183"/>
      <c r="O485" s="185"/>
      <c r="P485" s="55"/>
      <c r="Q485" s="186">
        <f>P487</f>
        <v>96.04</v>
      </c>
      <c r="R485" s="187"/>
      <c r="S485" s="187"/>
      <c r="U485" s="87">
        <f t="shared" si="35"/>
        <v>0</v>
      </c>
      <c r="V485" s="87" t="str">
        <f t="shared" si="36"/>
        <v/>
      </c>
    </row>
    <row r="486" spans="1:22" s="188" customFormat="1" ht="15" customHeight="1" x14ac:dyDescent="0.2">
      <c r="A486" s="202"/>
      <c r="B486" s="207" t="s">
        <v>3668</v>
      </c>
      <c r="C486" s="203"/>
      <c r="E486" s="182"/>
      <c r="F486" s="182"/>
      <c r="G486" s="203"/>
      <c r="H486" s="182"/>
      <c r="I486" s="182"/>
      <c r="J486" s="183"/>
      <c r="K486" s="205"/>
      <c r="L486" s="183"/>
      <c r="M486" s="183"/>
      <c r="N486" s="183">
        <f>N478</f>
        <v>96.04</v>
      </c>
      <c r="O486" s="183"/>
      <c r="P486" s="208">
        <f>N486</f>
        <v>96.04</v>
      </c>
      <c r="Q486" s="206"/>
      <c r="U486" s="87" t="str">
        <f t="shared" si="35"/>
        <v/>
      </c>
      <c r="V486" s="87">
        <f t="shared" si="36"/>
        <v>96.04</v>
      </c>
    </row>
    <row r="487" spans="1:22" s="188" customFormat="1" ht="15" customHeight="1" x14ac:dyDescent="0.2">
      <c r="A487" s="202"/>
      <c r="B487" s="189" t="s">
        <v>17</v>
      </c>
      <c r="C487" s="190"/>
      <c r="D487" s="191"/>
      <c r="E487" s="192"/>
      <c r="F487" s="190"/>
      <c r="G487" s="191"/>
      <c r="H487" s="192"/>
      <c r="I487" s="192"/>
      <c r="J487" s="193"/>
      <c r="K487" s="194"/>
      <c r="L487" s="194"/>
      <c r="M487" s="194"/>
      <c r="N487" s="194"/>
      <c r="O487" s="194"/>
      <c r="P487" s="195">
        <f>ROUND(SUM(P485:P486),2)</f>
        <v>96.04</v>
      </c>
      <c r="Q487" s="196" t="str">
        <f>IFERROR(VLOOKUP(A485,'Planilha Orçamentária'!$A$8:$H$548,5,FALSE),0)</f>
        <v>m²</v>
      </c>
      <c r="R487" s="187"/>
      <c r="S487" s="187"/>
      <c r="U487" s="87">
        <f t="shared" si="35"/>
        <v>96.04</v>
      </c>
      <c r="V487" s="87">
        <f t="shared" si="36"/>
        <v>96.04</v>
      </c>
    </row>
    <row r="488" spans="1:22" s="188" customFormat="1" ht="15" customHeight="1" x14ac:dyDescent="0.2">
      <c r="A488" s="178"/>
      <c r="B488" s="197"/>
      <c r="C488" s="198"/>
      <c r="D488" s="180"/>
      <c r="E488" s="181"/>
      <c r="F488" s="198"/>
      <c r="G488" s="180"/>
      <c r="H488" s="181"/>
      <c r="I488" s="181"/>
      <c r="J488" s="199"/>
      <c r="K488" s="363"/>
      <c r="L488" s="363"/>
      <c r="M488" s="363"/>
      <c r="N488" s="363"/>
      <c r="O488" s="363"/>
      <c r="P488" s="55"/>
      <c r="Q488" s="200"/>
      <c r="R488" s="187"/>
      <c r="S488" s="187"/>
      <c r="T488" s="187"/>
      <c r="U488" s="87" t="str">
        <f t="shared" si="35"/>
        <v/>
      </c>
      <c r="V488" s="87" t="str">
        <f t="shared" si="36"/>
        <v/>
      </c>
    </row>
    <row r="489" spans="1:22" s="188" customFormat="1" ht="15" customHeight="1" x14ac:dyDescent="0.2">
      <c r="A489" s="178" t="str">
        <f>'Planilha Orçamentária'!A106</f>
        <v>02.06.04</v>
      </c>
      <c r="B489" s="252" t="str">
        <f>VLOOKUP(A489,'Planilha Orçamentária'!$A$8:$D$548,4,FALSE)</f>
        <v>Fornecimento  e instalação de Academia Funcional (Conjunto de equipamentos contendo sete aparelhos com regulagem de carga através de pesos (anilhas)</v>
      </c>
      <c r="C489" s="179"/>
      <c r="D489" s="180"/>
      <c r="E489" s="181"/>
      <c r="F489" s="181"/>
      <c r="G489" s="180"/>
      <c r="H489" s="181"/>
      <c r="I489" s="182"/>
      <c r="J489" s="183"/>
      <c r="K489" s="184"/>
      <c r="L489" s="183"/>
      <c r="M489" s="185"/>
      <c r="N489" s="183"/>
      <c r="O489" s="185"/>
      <c r="P489" s="55"/>
      <c r="Q489" s="186">
        <f>P491</f>
        <v>1</v>
      </c>
      <c r="R489" s="187"/>
      <c r="S489" s="187"/>
      <c r="U489" s="87">
        <f t="shared" si="35"/>
        <v>0</v>
      </c>
      <c r="V489" s="87" t="str">
        <f t="shared" si="36"/>
        <v/>
      </c>
    </row>
    <row r="490" spans="1:22" s="188" customFormat="1" ht="15" customHeight="1" x14ac:dyDescent="0.2">
      <c r="A490" s="202"/>
      <c r="B490" s="207"/>
      <c r="C490" s="203"/>
      <c r="E490" s="182"/>
      <c r="F490" s="182"/>
      <c r="G490" s="203"/>
      <c r="H490" s="182"/>
      <c r="I490" s="182"/>
      <c r="J490" s="183">
        <v>1</v>
      </c>
      <c r="K490" s="205"/>
      <c r="L490" s="183"/>
      <c r="M490" s="183"/>
      <c r="N490" s="183"/>
      <c r="O490" s="183"/>
      <c r="P490" s="208">
        <f>J490</f>
        <v>1</v>
      </c>
      <c r="Q490" s="206"/>
      <c r="U490" s="87" t="str">
        <f t="shared" si="35"/>
        <v/>
      </c>
      <c r="V490" s="87">
        <f t="shared" si="36"/>
        <v>1</v>
      </c>
    </row>
    <row r="491" spans="1:22" s="188" customFormat="1" ht="15" customHeight="1" x14ac:dyDescent="0.2">
      <c r="A491" s="202"/>
      <c r="B491" s="189" t="s">
        <v>17</v>
      </c>
      <c r="C491" s="190"/>
      <c r="D491" s="191"/>
      <c r="E491" s="192"/>
      <c r="F491" s="190"/>
      <c r="G491" s="191"/>
      <c r="H491" s="192"/>
      <c r="I491" s="192"/>
      <c r="J491" s="193"/>
      <c r="K491" s="194"/>
      <c r="L491" s="194"/>
      <c r="M491" s="194"/>
      <c r="N491" s="194"/>
      <c r="O491" s="194"/>
      <c r="P491" s="195">
        <f>ROUND(SUM(P489:P490),2)</f>
        <v>1</v>
      </c>
      <c r="Q491" s="196" t="str">
        <f>IFERROR(VLOOKUP(A489,'Planilha Orçamentária'!$A$8:$H$548,5,FALSE),0)</f>
        <v>und</v>
      </c>
      <c r="R491" s="187"/>
      <c r="S491" s="187"/>
      <c r="U491" s="87">
        <f t="shared" si="35"/>
        <v>1</v>
      </c>
      <c r="V491" s="87">
        <f t="shared" si="36"/>
        <v>1</v>
      </c>
    </row>
    <row r="492" spans="1:22" s="188" customFormat="1" ht="15" customHeight="1" x14ac:dyDescent="0.2">
      <c r="A492" s="178"/>
      <c r="B492" s="197"/>
      <c r="C492" s="198"/>
      <c r="D492" s="180"/>
      <c r="E492" s="181"/>
      <c r="F492" s="198"/>
      <c r="G492" s="180"/>
      <c r="H492" s="181"/>
      <c r="I492" s="181"/>
      <c r="J492" s="199"/>
      <c r="K492" s="363"/>
      <c r="L492" s="363"/>
      <c r="M492" s="363"/>
      <c r="N492" s="363"/>
      <c r="O492" s="363"/>
      <c r="P492" s="55"/>
      <c r="Q492" s="200"/>
      <c r="R492" s="187"/>
      <c r="S492" s="187"/>
      <c r="T492" s="187"/>
      <c r="U492" s="87" t="str">
        <f t="shared" si="35"/>
        <v/>
      </c>
      <c r="V492" s="87" t="str">
        <f t="shared" si="36"/>
        <v/>
      </c>
    </row>
    <row r="493" spans="1:22" s="188" customFormat="1" ht="15" customHeight="1" x14ac:dyDescent="0.2">
      <c r="A493" s="292" t="str">
        <f>'Planilha Orçamentária'!A109</f>
        <v>02.07</v>
      </c>
      <c r="B493" s="293" t="str">
        <f>VLOOKUP(A493,'Planilha Orçamentária'!$A$8:$D$548,4,FALSE)</f>
        <v>INSTALAÇÕES ELÉTRICAS</v>
      </c>
      <c r="C493" s="294"/>
      <c r="D493" s="295"/>
      <c r="E493" s="296"/>
      <c r="F493" s="296"/>
      <c r="G493" s="295"/>
      <c r="H493" s="296"/>
      <c r="I493" s="297"/>
      <c r="J493" s="298"/>
      <c r="K493" s="299"/>
      <c r="L493" s="298"/>
      <c r="M493" s="300"/>
      <c r="N493" s="301"/>
      <c r="O493" s="300"/>
      <c r="P493" s="302"/>
      <c r="Q493" s="303"/>
      <c r="R493" s="187"/>
      <c r="S493" s="187"/>
      <c r="U493" s="87" t="str">
        <f t="shared" si="35"/>
        <v/>
      </c>
      <c r="V493" s="87" t="str">
        <f t="shared" si="36"/>
        <v/>
      </c>
    </row>
    <row r="494" spans="1:22" s="188" customFormat="1" ht="15" customHeight="1" x14ac:dyDescent="0.2">
      <c r="A494" s="373" t="str">
        <f>'Planilha Orçamentária'!A110</f>
        <v>02.07.01</v>
      </c>
      <c r="B494" s="374" t="str">
        <f>VLOOKUP(A494,'Planilha Orçamentária'!$A$8:$D$548,4,FALSE)</f>
        <v>FIOS E CABOS ELÉTRICOS DE BAIXA TENSÃO</v>
      </c>
      <c r="C494" s="375"/>
      <c r="D494" s="376"/>
      <c r="E494" s="377"/>
      <c r="F494" s="377"/>
      <c r="G494" s="376"/>
      <c r="H494" s="377"/>
      <c r="I494" s="378"/>
      <c r="J494" s="379"/>
      <c r="K494" s="380"/>
      <c r="L494" s="379"/>
      <c r="M494" s="381"/>
      <c r="N494" s="382"/>
      <c r="O494" s="381"/>
      <c r="P494" s="383"/>
      <c r="Q494" s="384"/>
      <c r="R494" s="187"/>
      <c r="S494" s="187"/>
      <c r="U494" s="87" t="str">
        <f t="shared" si="35"/>
        <v/>
      </c>
      <c r="V494" s="87" t="str">
        <f t="shared" si="36"/>
        <v/>
      </c>
    </row>
    <row r="495" spans="1:22" s="188" customFormat="1" ht="15" customHeight="1" x14ac:dyDescent="0.2">
      <c r="A495" s="178" t="str">
        <f>'Planilha Orçamentária'!A111</f>
        <v>02.07.01.01</v>
      </c>
      <c r="B495" s="252" t="str">
        <f>VLOOKUP(A495,'Planilha Orçamentária'!$A$8:$D$548,4,FALSE)</f>
        <v>CABO DE COBRE FLEXÍVEL ISOLADO, 25 MM², ANTI-CHAMA 0,6/1,0 KV, PARA DISTRIBUIÇÃO - FORNECIMENTO E INSTALAÇÃO. AF_12/2015</v>
      </c>
      <c r="C495" s="179"/>
      <c r="D495" s="180"/>
      <c r="E495" s="181"/>
      <c r="F495" s="181"/>
      <c r="G495" s="180"/>
      <c r="H495" s="181"/>
      <c r="I495" s="182"/>
      <c r="J495" s="183"/>
      <c r="K495" s="184"/>
      <c r="L495" s="183"/>
      <c r="M495" s="185"/>
      <c r="N495" s="183"/>
      <c r="O495" s="185"/>
      <c r="P495" s="55"/>
      <c r="Q495" s="186">
        <f>P497</f>
        <v>24</v>
      </c>
      <c r="R495" s="187"/>
      <c r="S495" s="187"/>
      <c r="U495" s="87">
        <f t="shared" si="35"/>
        <v>0</v>
      </c>
      <c r="V495" s="87" t="str">
        <f t="shared" si="36"/>
        <v/>
      </c>
    </row>
    <row r="496" spans="1:22" s="188" customFormat="1" ht="15" customHeight="1" x14ac:dyDescent="0.2">
      <c r="A496" s="202"/>
      <c r="B496" s="207"/>
      <c r="C496" s="203"/>
      <c r="E496" s="182"/>
      <c r="F496" s="182"/>
      <c r="G496" s="203"/>
      <c r="H496" s="182"/>
      <c r="I496" s="182"/>
      <c r="K496" s="183">
        <f>8*3</f>
        <v>24</v>
      </c>
      <c r="L496" s="183"/>
      <c r="M496" s="183"/>
      <c r="N496" s="183"/>
      <c r="O496" s="183"/>
      <c r="P496" s="208">
        <f>K496</f>
        <v>24</v>
      </c>
      <c r="Q496" s="338"/>
      <c r="U496" s="87" t="str">
        <f t="shared" si="35"/>
        <v/>
      </c>
      <c r="V496" s="87">
        <f t="shared" si="36"/>
        <v>24</v>
      </c>
    </row>
    <row r="497" spans="1:22" s="188" customFormat="1" ht="15" customHeight="1" x14ac:dyDescent="0.2">
      <c r="A497" s="202"/>
      <c r="B497" s="189" t="s">
        <v>17</v>
      </c>
      <c r="C497" s="190"/>
      <c r="D497" s="191"/>
      <c r="E497" s="192"/>
      <c r="F497" s="190"/>
      <c r="G497" s="191"/>
      <c r="H497" s="192"/>
      <c r="I497" s="192"/>
      <c r="J497" s="193"/>
      <c r="K497" s="194"/>
      <c r="L497" s="194"/>
      <c r="M497" s="194"/>
      <c r="N497" s="194"/>
      <c r="O497" s="194"/>
      <c r="P497" s="195">
        <f>ROUND(SUM(P495:P496),2)</f>
        <v>24</v>
      </c>
      <c r="Q497" s="196" t="str">
        <f>IFERROR(VLOOKUP(A495,'Planilha Orçamentária'!$A$8:$H$548,5,FALSE),0)</f>
        <v>M</v>
      </c>
      <c r="R497" s="187"/>
      <c r="S497" s="187"/>
      <c r="U497" s="87">
        <f t="shared" si="35"/>
        <v>24</v>
      </c>
      <c r="V497" s="87">
        <f t="shared" si="36"/>
        <v>24</v>
      </c>
    </row>
    <row r="498" spans="1:22" s="188" customFormat="1" ht="15" customHeight="1" x14ac:dyDescent="0.2">
      <c r="A498" s="202"/>
      <c r="B498" s="197"/>
      <c r="C498" s="198"/>
      <c r="D498" s="180"/>
      <c r="E498" s="181"/>
      <c r="F498" s="198"/>
      <c r="G498" s="180"/>
      <c r="H498" s="181"/>
      <c r="I498" s="181"/>
      <c r="J498" s="199"/>
      <c r="K498" s="363"/>
      <c r="L498" s="363"/>
      <c r="M498" s="363"/>
      <c r="N498" s="363"/>
      <c r="O498" s="363"/>
      <c r="P498" s="55"/>
      <c r="Q498" s="200"/>
      <c r="R498" s="187"/>
      <c r="S498" s="187"/>
      <c r="T498" s="187"/>
      <c r="U498" s="87" t="str">
        <f t="shared" si="35"/>
        <v/>
      </c>
      <c r="V498" s="87" t="str">
        <f t="shared" si="36"/>
        <v/>
      </c>
    </row>
    <row r="499" spans="1:22" s="188" customFormat="1" ht="15" customHeight="1" x14ac:dyDescent="0.2">
      <c r="A499" s="178" t="str">
        <f>'Planilha Orçamentária'!A112</f>
        <v>02.07.01.02</v>
      </c>
      <c r="B499" s="252" t="str">
        <f>VLOOKUP(A499,'Planilha Orçamentária'!$A$8:$D$548,4,FALSE)</f>
        <v>CABO DE COBRE FLEXÍVEL ISOLADO, 16 MM², ANTI-CHAMA 0,6/1,0 KV, PARA CIRCUITOS TERMINAIS - FORNECIMENTO E INSTALAÇÃO. AF_12/2015</v>
      </c>
      <c r="C499" s="179"/>
      <c r="D499" s="180"/>
      <c r="E499" s="181"/>
      <c r="F499" s="181"/>
      <c r="G499" s="180"/>
      <c r="H499" s="181"/>
      <c r="I499" s="182"/>
      <c r="J499" s="183"/>
      <c r="K499" s="184"/>
      <c r="L499" s="183"/>
      <c r="M499" s="185"/>
      <c r="N499" s="183"/>
      <c r="O499" s="185"/>
      <c r="P499" s="55"/>
      <c r="Q499" s="186">
        <f>P501</f>
        <v>288.75</v>
      </c>
      <c r="R499" s="187"/>
      <c r="S499" s="187"/>
      <c r="U499" s="87">
        <f t="shared" si="35"/>
        <v>0</v>
      </c>
      <c r="V499" s="87" t="str">
        <f t="shared" si="36"/>
        <v/>
      </c>
    </row>
    <row r="500" spans="1:22" s="188" customFormat="1" ht="15" customHeight="1" x14ac:dyDescent="0.2">
      <c r="A500" s="202"/>
      <c r="B500" s="207"/>
      <c r="C500" s="203"/>
      <c r="E500" s="182"/>
      <c r="F500" s="182"/>
      <c r="G500" s="203"/>
      <c r="H500" s="182"/>
      <c r="I500" s="182"/>
      <c r="K500" s="183">
        <f>262.5*1.1</f>
        <v>288.75</v>
      </c>
      <c r="L500" s="183"/>
      <c r="M500" s="183"/>
      <c r="N500" s="183"/>
      <c r="O500" s="183"/>
      <c r="P500" s="208">
        <f>K500</f>
        <v>288.75</v>
      </c>
      <c r="Q500" s="338"/>
      <c r="U500" s="87" t="str">
        <f t="shared" si="35"/>
        <v/>
      </c>
      <c r="V500" s="87">
        <f t="shared" si="36"/>
        <v>288.75</v>
      </c>
    </row>
    <row r="501" spans="1:22" s="188" customFormat="1" ht="15" customHeight="1" x14ac:dyDescent="0.2">
      <c r="A501" s="202"/>
      <c r="B501" s="189" t="s">
        <v>17</v>
      </c>
      <c r="C501" s="190"/>
      <c r="D501" s="191"/>
      <c r="E501" s="192"/>
      <c r="F501" s="190"/>
      <c r="G501" s="191"/>
      <c r="H501" s="192"/>
      <c r="I501" s="192"/>
      <c r="J501" s="193"/>
      <c r="K501" s="194"/>
      <c r="L501" s="194"/>
      <c r="M501" s="194"/>
      <c r="N501" s="194"/>
      <c r="O501" s="194"/>
      <c r="P501" s="195">
        <f>ROUND(SUM(P499:P500),2)</f>
        <v>288.75</v>
      </c>
      <c r="Q501" s="196" t="str">
        <f>IFERROR(VLOOKUP(A499,'Planilha Orçamentária'!$A$8:$H$548,5,FALSE),0)</f>
        <v>M</v>
      </c>
      <c r="R501" s="187"/>
      <c r="S501" s="187"/>
      <c r="U501" s="87">
        <f t="shared" si="35"/>
        <v>288.75</v>
      </c>
      <c r="V501" s="87">
        <f t="shared" si="36"/>
        <v>288.75</v>
      </c>
    </row>
    <row r="502" spans="1:22" s="188" customFormat="1" ht="15" customHeight="1" x14ac:dyDescent="0.2">
      <c r="A502" s="202"/>
      <c r="B502" s="197"/>
      <c r="C502" s="198"/>
      <c r="D502" s="180"/>
      <c r="E502" s="181"/>
      <c r="F502" s="198"/>
      <c r="G502" s="180"/>
      <c r="H502" s="181"/>
      <c r="I502" s="181"/>
      <c r="J502" s="199"/>
      <c r="K502" s="363"/>
      <c r="L502" s="363"/>
      <c r="M502" s="363"/>
      <c r="N502" s="363"/>
      <c r="O502" s="363"/>
      <c r="P502" s="55"/>
      <c r="Q502" s="200"/>
      <c r="R502" s="187"/>
      <c r="S502" s="187"/>
      <c r="T502" s="187"/>
      <c r="U502" s="87" t="str">
        <f t="shared" si="35"/>
        <v/>
      </c>
      <c r="V502" s="87" t="str">
        <f t="shared" si="36"/>
        <v/>
      </c>
    </row>
    <row r="503" spans="1:22" s="188" customFormat="1" ht="15" customHeight="1" x14ac:dyDescent="0.2">
      <c r="A503" s="178" t="str">
        <f>'Planilha Orçamentária'!A113</f>
        <v>02.07.01.03</v>
      </c>
      <c r="B503" s="252" t="str">
        <f>VLOOKUP(A503,'Planilha Orçamentária'!$A$8:$D$548,4,FALSE)</f>
        <v>CABO DE COBRE FLEXÍVEL ISOLADO, 10 MM², ANTI-CHAMA 0,6/1,0 KV, PARA CIRCUITOS TERMINAIS - FORNECIMENTO E INSTALAÇÃO. AF_12/2015</v>
      </c>
      <c r="C503" s="179"/>
      <c r="D503" s="180"/>
      <c r="E503" s="181"/>
      <c r="F503" s="181"/>
      <c r="G503" s="180"/>
      <c r="H503" s="181"/>
      <c r="I503" s="182"/>
      <c r="J503" s="183"/>
      <c r="K503" s="184"/>
      <c r="L503" s="183"/>
      <c r="M503" s="185"/>
      <c r="N503" s="183"/>
      <c r="O503" s="185"/>
      <c r="P503" s="55"/>
      <c r="Q503" s="186">
        <f>P505</f>
        <v>224.73</v>
      </c>
      <c r="R503" s="187"/>
      <c r="S503" s="187"/>
      <c r="U503" s="87">
        <f t="shared" si="35"/>
        <v>0</v>
      </c>
      <c r="V503" s="87" t="str">
        <f t="shared" si="36"/>
        <v/>
      </c>
    </row>
    <row r="504" spans="1:22" s="188" customFormat="1" ht="15" customHeight="1" x14ac:dyDescent="0.2">
      <c r="A504" s="202"/>
      <c r="B504" s="207"/>
      <c r="C504" s="203"/>
      <c r="E504" s="182"/>
      <c r="F504" s="182"/>
      <c r="G504" s="203"/>
      <c r="H504" s="182"/>
      <c r="I504" s="182"/>
      <c r="K504" s="183">
        <f>204.3*1.1</f>
        <v>224.73000000000002</v>
      </c>
      <c r="L504" s="183"/>
      <c r="M504" s="183"/>
      <c r="N504" s="183"/>
      <c r="O504" s="183"/>
      <c r="P504" s="208">
        <f>K504</f>
        <v>224.73000000000002</v>
      </c>
      <c r="Q504" s="338"/>
      <c r="U504" s="87" t="str">
        <f t="shared" si="35"/>
        <v/>
      </c>
      <c r="V504" s="87">
        <f t="shared" si="36"/>
        <v>224.73000000000002</v>
      </c>
    </row>
    <row r="505" spans="1:22" s="188" customFormat="1" ht="15" customHeight="1" x14ac:dyDescent="0.2">
      <c r="A505" s="202"/>
      <c r="B505" s="189" t="s">
        <v>17</v>
      </c>
      <c r="C505" s="190"/>
      <c r="D505" s="191"/>
      <c r="E505" s="192"/>
      <c r="F505" s="190"/>
      <c r="G505" s="191"/>
      <c r="H505" s="192"/>
      <c r="I505" s="192"/>
      <c r="J505" s="193"/>
      <c r="K505" s="194"/>
      <c r="L505" s="194"/>
      <c r="M505" s="194"/>
      <c r="N505" s="194"/>
      <c r="O505" s="194"/>
      <c r="P505" s="195">
        <f>ROUND(SUM(P503:P504),2)</f>
        <v>224.73</v>
      </c>
      <c r="Q505" s="196" t="str">
        <f>IFERROR(VLOOKUP(A503,'Planilha Orçamentária'!$A$8:$H$548,5,FALSE),0)</f>
        <v>M</v>
      </c>
      <c r="R505" s="187"/>
      <c r="S505" s="187"/>
      <c r="U505" s="87">
        <f t="shared" si="35"/>
        <v>224.73</v>
      </c>
      <c r="V505" s="87">
        <f t="shared" si="36"/>
        <v>224.73</v>
      </c>
    </row>
    <row r="506" spans="1:22" s="188" customFormat="1" ht="15" customHeight="1" x14ac:dyDescent="0.2">
      <c r="A506" s="202"/>
      <c r="B506" s="197"/>
      <c r="C506" s="198"/>
      <c r="D506" s="180"/>
      <c r="E506" s="181"/>
      <c r="F506" s="198"/>
      <c r="G506" s="180"/>
      <c r="H506" s="181"/>
      <c r="I506" s="181"/>
      <c r="J506" s="199"/>
      <c r="K506" s="363"/>
      <c r="L506" s="363"/>
      <c r="M506" s="363"/>
      <c r="N506" s="363"/>
      <c r="O506" s="363"/>
      <c r="P506" s="55"/>
      <c r="Q506" s="200"/>
      <c r="R506" s="187"/>
      <c r="S506" s="187"/>
      <c r="T506" s="187"/>
      <c r="U506" s="87" t="str">
        <f t="shared" si="35"/>
        <v/>
      </c>
      <c r="V506" s="87" t="str">
        <f t="shared" si="36"/>
        <v/>
      </c>
    </row>
    <row r="507" spans="1:22" s="188" customFormat="1" ht="15" customHeight="1" x14ac:dyDescent="0.2">
      <c r="A507" s="178" t="str">
        <f>'Planilha Orçamentária'!A114</f>
        <v>02.07.01.04</v>
      </c>
      <c r="B507" s="252" t="str">
        <f>VLOOKUP(A507,'Planilha Orçamentária'!$A$8:$D$548,4,FALSE)</f>
        <v>CABO DE COBRE FLEXÍVEL ISOLADO, 4 MM², ANTI-CHAMA 0,6/1,0 KV, PARA CIRCUITOS TERMINAIS - FORNECIMENTO E INSTALAÇÃO. AF_12/2015</v>
      </c>
      <c r="C507" s="179"/>
      <c r="D507" s="180"/>
      <c r="E507" s="181"/>
      <c r="F507" s="181"/>
      <c r="G507" s="180"/>
      <c r="H507" s="181"/>
      <c r="I507" s="182"/>
      <c r="J507" s="183"/>
      <c r="K507" s="184"/>
      <c r="L507" s="183"/>
      <c r="M507" s="185"/>
      <c r="N507" s="183"/>
      <c r="O507" s="185"/>
      <c r="P507" s="55"/>
      <c r="Q507" s="186">
        <f>P509</f>
        <v>3169.87</v>
      </c>
      <c r="R507" s="187"/>
      <c r="S507" s="187"/>
      <c r="U507" s="87">
        <f t="shared" si="35"/>
        <v>0</v>
      </c>
      <c r="V507" s="87" t="str">
        <f t="shared" si="36"/>
        <v/>
      </c>
    </row>
    <row r="508" spans="1:22" s="188" customFormat="1" ht="15" customHeight="1" x14ac:dyDescent="0.2">
      <c r="A508" s="202"/>
      <c r="B508" s="207"/>
      <c r="C508" s="203"/>
      <c r="E508" s="182"/>
      <c r="F508" s="182"/>
      <c r="G508" s="203"/>
      <c r="H508" s="182"/>
      <c r="I508" s="182"/>
      <c r="K508" s="183">
        <f>2881.7*1.1</f>
        <v>3169.87</v>
      </c>
      <c r="L508" s="183"/>
      <c r="M508" s="183"/>
      <c r="N508" s="183"/>
      <c r="O508" s="183"/>
      <c r="P508" s="208">
        <f>K508</f>
        <v>3169.87</v>
      </c>
      <c r="Q508" s="338"/>
      <c r="U508" s="87" t="str">
        <f t="shared" si="35"/>
        <v/>
      </c>
      <c r="V508" s="87">
        <f t="shared" si="36"/>
        <v>3169.87</v>
      </c>
    </row>
    <row r="509" spans="1:22" s="188" customFormat="1" ht="15" customHeight="1" x14ac:dyDescent="0.2">
      <c r="A509" s="202"/>
      <c r="B509" s="189" t="s">
        <v>17</v>
      </c>
      <c r="C509" s="190"/>
      <c r="D509" s="191"/>
      <c r="E509" s="192"/>
      <c r="F509" s="190"/>
      <c r="G509" s="191"/>
      <c r="H509" s="192"/>
      <c r="I509" s="192"/>
      <c r="J509" s="193"/>
      <c r="K509" s="194"/>
      <c r="L509" s="194"/>
      <c r="M509" s="194"/>
      <c r="N509" s="194"/>
      <c r="O509" s="194"/>
      <c r="P509" s="195">
        <f>ROUND(SUM(P507:P508),2)</f>
        <v>3169.87</v>
      </c>
      <c r="Q509" s="196" t="str">
        <f>IFERROR(VLOOKUP(A507,'Planilha Orçamentária'!$A$8:$H$548,5,FALSE),0)</f>
        <v>M</v>
      </c>
      <c r="R509" s="187"/>
      <c r="S509" s="187"/>
      <c r="U509" s="87">
        <f t="shared" si="35"/>
        <v>3169.87</v>
      </c>
      <c r="V509" s="87">
        <f t="shared" si="36"/>
        <v>3169.87</v>
      </c>
    </row>
    <row r="510" spans="1:22" s="188" customFormat="1" ht="15" customHeight="1" x14ac:dyDescent="0.2">
      <c r="A510" s="202"/>
      <c r="B510" s="197"/>
      <c r="C510" s="198"/>
      <c r="D510" s="180"/>
      <c r="E510" s="181"/>
      <c r="F510" s="198"/>
      <c r="G510" s="180"/>
      <c r="H510" s="181"/>
      <c r="I510" s="181"/>
      <c r="J510" s="199"/>
      <c r="K510" s="363"/>
      <c r="L510" s="363"/>
      <c r="M510" s="363"/>
      <c r="N510" s="363"/>
      <c r="O510" s="363"/>
      <c r="P510" s="55"/>
      <c r="Q510" s="200"/>
      <c r="R510" s="187"/>
      <c r="S510" s="187"/>
      <c r="T510" s="187"/>
      <c r="U510" s="87" t="str">
        <f t="shared" si="35"/>
        <v/>
      </c>
      <c r="V510" s="87" t="str">
        <f t="shared" si="36"/>
        <v/>
      </c>
    </row>
    <row r="511" spans="1:22" s="188" customFormat="1" ht="15" customHeight="1" x14ac:dyDescent="0.2">
      <c r="A511" s="373" t="str">
        <f>'Planilha Orçamentária'!A116</f>
        <v>02.07.02</v>
      </c>
      <c r="B511" s="374" t="str">
        <f>VLOOKUP(A511,'Planilha Orçamentária'!$A$8:$D$548,4,FALSE)</f>
        <v>ILUMINAÇÃO</v>
      </c>
      <c r="C511" s="375"/>
      <c r="D511" s="376"/>
      <c r="E511" s="377"/>
      <c r="F511" s="377"/>
      <c r="G511" s="376"/>
      <c r="H511" s="377"/>
      <c r="I511" s="378"/>
      <c r="J511" s="379"/>
      <c r="K511" s="380"/>
      <c r="L511" s="379"/>
      <c r="M511" s="381"/>
      <c r="N511" s="382"/>
      <c r="O511" s="381"/>
      <c r="P511" s="383"/>
      <c r="Q511" s="384"/>
      <c r="R511" s="187"/>
      <c r="S511" s="187"/>
      <c r="U511" s="87" t="str">
        <f t="shared" ref="U511:U574" si="37">IF(Q511&lt;&gt;"",P511,"")</f>
        <v/>
      </c>
      <c r="V511" s="87" t="str">
        <f t="shared" ref="V511:V574" si="38">IF(P511&lt;&gt;"",P511,"")</f>
        <v/>
      </c>
    </row>
    <row r="512" spans="1:22" s="188" customFormat="1" ht="15" customHeight="1" x14ac:dyDescent="0.2">
      <c r="A512" s="178" t="str">
        <f>'Planilha Orçamentária'!A117</f>
        <v>02.07.02.01</v>
      </c>
      <c r="B512" s="252" t="str">
        <f>VLOOKUP(A512,'Planilha Orçamentária'!$A$8:$D$548,4,FALSE)</f>
        <v>Poste completo para iluminação de quadra poliesportiva com três projetores circulares PL 400VM galvanizado TECNOWATT ou equivalente e lâmpadas vapor de mercúrio 400 W PHILIPS ou equivalente, inclusive cruzeta para fixação dos projetores.</v>
      </c>
      <c r="C512" s="179"/>
      <c r="D512" s="180"/>
      <c r="E512" s="181"/>
      <c r="F512" s="181"/>
      <c r="G512" s="180"/>
      <c r="H512" s="181"/>
      <c r="I512" s="182"/>
      <c r="J512" s="183"/>
      <c r="K512" s="184"/>
      <c r="L512" s="183"/>
      <c r="M512" s="185"/>
      <c r="N512" s="183"/>
      <c r="O512" s="185"/>
      <c r="P512" s="55"/>
      <c r="Q512" s="186">
        <f>P514</f>
        <v>4</v>
      </c>
      <c r="R512" s="187"/>
      <c r="S512" s="187"/>
      <c r="U512" s="87">
        <f t="shared" si="37"/>
        <v>0</v>
      </c>
      <c r="V512" s="87" t="str">
        <f t="shared" si="38"/>
        <v/>
      </c>
    </row>
    <row r="513" spans="1:22" s="188" customFormat="1" ht="15" customHeight="1" x14ac:dyDescent="0.2">
      <c r="A513" s="202"/>
      <c r="B513" s="207"/>
      <c r="C513" s="203"/>
      <c r="E513" s="182"/>
      <c r="F513" s="182"/>
      <c r="G513" s="203"/>
      <c r="H513" s="182"/>
      <c r="I513" s="182"/>
      <c r="J513" s="183">
        <v>4</v>
      </c>
      <c r="L513" s="183"/>
      <c r="M513" s="183"/>
      <c r="N513" s="183"/>
      <c r="O513" s="183"/>
      <c r="P513" s="208">
        <f>J513</f>
        <v>4</v>
      </c>
      <c r="Q513" s="338"/>
      <c r="U513" s="87" t="str">
        <f t="shared" si="37"/>
        <v/>
      </c>
      <c r="V513" s="87">
        <f t="shared" si="38"/>
        <v>4</v>
      </c>
    </row>
    <row r="514" spans="1:22" s="188" customFormat="1" ht="15" customHeight="1" x14ac:dyDescent="0.2">
      <c r="A514" s="202"/>
      <c r="B514" s="189" t="s">
        <v>17</v>
      </c>
      <c r="C514" s="190"/>
      <c r="D514" s="191"/>
      <c r="E514" s="192"/>
      <c r="F514" s="190"/>
      <c r="G514" s="191"/>
      <c r="H514" s="192"/>
      <c r="I514" s="192"/>
      <c r="J514" s="193"/>
      <c r="K514" s="194"/>
      <c r="L514" s="194"/>
      <c r="M514" s="194"/>
      <c r="N514" s="194"/>
      <c r="O514" s="194"/>
      <c r="P514" s="195">
        <f>ROUND(SUM(P512:P513),2)</f>
        <v>4</v>
      </c>
      <c r="Q514" s="196" t="str">
        <f>IFERROR(VLOOKUP(A512,'Planilha Orçamentária'!$A$8:$H$548,5,FALSE),0)</f>
        <v>und</v>
      </c>
      <c r="R514" s="187"/>
      <c r="S514" s="187"/>
      <c r="U514" s="87">
        <f t="shared" si="37"/>
        <v>4</v>
      </c>
      <c r="V514" s="87">
        <f t="shared" si="38"/>
        <v>4</v>
      </c>
    </row>
    <row r="515" spans="1:22" s="188" customFormat="1" ht="15" customHeight="1" x14ac:dyDescent="0.2">
      <c r="A515" s="202"/>
      <c r="B515" s="197"/>
      <c r="C515" s="198"/>
      <c r="D515" s="180"/>
      <c r="E515" s="181"/>
      <c r="F515" s="198"/>
      <c r="G515" s="180"/>
      <c r="H515" s="181"/>
      <c r="I515" s="181"/>
      <c r="J515" s="199"/>
      <c r="K515" s="363"/>
      <c r="L515" s="363"/>
      <c r="M515" s="363"/>
      <c r="N515" s="363"/>
      <c r="O515" s="363"/>
      <c r="P515" s="55"/>
      <c r="Q515" s="200"/>
      <c r="R515" s="187"/>
      <c r="S515" s="187"/>
      <c r="T515" s="187"/>
      <c r="U515" s="87" t="str">
        <f t="shared" si="37"/>
        <v/>
      </c>
      <c r="V515" s="87" t="str">
        <f t="shared" si="38"/>
        <v/>
      </c>
    </row>
    <row r="516" spans="1:22" s="188" customFormat="1" ht="15" customHeight="1" x14ac:dyDescent="0.2">
      <c r="A516" s="178" t="str">
        <f>'Planilha Orçamentária'!A118</f>
        <v>02.07.02.02</v>
      </c>
      <c r="B516" s="252" t="str">
        <f>VLOOKUP(A516,'Planilha Orçamentária'!$A$8:$D$548,4,FALSE)</f>
        <v>Poste de iluminação urbana com luminária tipo chapeú chinês</v>
      </c>
      <c r="C516" s="179"/>
      <c r="D516" s="180"/>
      <c r="E516" s="181"/>
      <c r="F516" s="181"/>
      <c r="G516" s="180"/>
      <c r="H516" s="181"/>
      <c r="I516" s="182"/>
      <c r="J516" s="183"/>
      <c r="K516" s="184"/>
      <c r="L516" s="183"/>
      <c r="M516" s="185"/>
      <c r="N516" s="183"/>
      <c r="O516" s="185"/>
      <c r="P516" s="55"/>
      <c r="Q516" s="186">
        <f>P518</f>
        <v>20</v>
      </c>
      <c r="R516" s="187"/>
      <c r="S516" s="187"/>
      <c r="U516" s="87">
        <f t="shared" si="37"/>
        <v>0</v>
      </c>
      <c r="V516" s="87" t="str">
        <f t="shared" si="38"/>
        <v/>
      </c>
    </row>
    <row r="517" spans="1:22" s="188" customFormat="1" ht="15" customHeight="1" x14ac:dyDescent="0.2">
      <c r="A517" s="202"/>
      <c r="B517" s="207"/>
      <c r="C517" s="203"/>
      <c r="E517" s="182"/>
      <c r="F517" s="182"/>
      <c r="G517" s="203"/>
      <c r="H517" s="182"/>
      <c r="I517" s="182"/>
      <c r="J517" s="183">
        <v>20</v>
      </c>
      <c r="L517" s="183"/>
      <c r="M517" s="183"/>
      <c r="N517" s="183"/>
      <c r="O517" s="183"/>
      <c r="P517" s="208">
        <f>J517</f>
        <v>20</v>
      </c>
      <c r="Q517" s="338"/>
      <c r="U517" s="87" t="str">
        <f t="shared" si="37"/>
        <v/>
      </c>
      <c r="V517" s="87">
        <f t="shared" si="38"/>
        <v>20</v>
      </c>
    </row>
    <row r="518" spans="1:22" s="188" customFormat="1" ht="15" customHeight="1" x14ac:dyDescent="0.2">
      <c r="A518" s="202"/>
      <c r="B518" s="189" t="s">
        <v>17</v>
      </c>
      <c r="C518" s="190"/>
      <c r="D518" s="191"/>
      <c r="E518" s="192"/>
      <c r="F518" s="190"/>
      <c r="G518" s="191"/>
      <c r="H518" s="192"/>
      <c r="I518" s="192"/>
      <c r="J518" s="193"/>
      <c r="K518" s="194"/>
      <c r="L518" s="194"/>
      <c r="M518" s="194"/>
      <c r="N518" s="194"/>
      <c r="O518" s="194"/>
      <c r="P518" s="195">
        <f>ROUND(SUM(P516:P517),2)</f>
        <v>20</v>
      </c>
      <c r="Q518" s="196" t="str">
        <f>IFERROR(VLOOKUP(A516,'Planilha Orçamentária'!$A$8:$H$548,5,FALSE),0)</f>
        <v>und</v>
      </c>
      <c r="R518" s="187"/>
      <c r="S518" s="187"/>
      <c r="U518" s="87">
        <f t="shared" si="37"/>
        <v>20</v>
      </c>
      <c r="V518" s="87">
        <f t="shared" si="38"/>
        <v>20</v>
      </c>
    </row>
    <row r="519" spans="1:22" s="188" customFormat="1" ht="15" customHeight="1" x14ac:dyDescent="0.2">
      <c r="A519" s="202"/>
      <c r="B519" s="197"/>
      <c r="C519" s="198"/>
      <c r="D519" s="180"/>
      <c r="E519" s="181"/>
      <c r="F519" s="198"/>
      <c r="G519" s="180"/>
      <c r="H519" s="181"/>
      <c r="I519" s="181"/>
      <c r="J519" s="199"/>
      <c r="K519" s="363"/>
      <c r="L519" s="363"/>
      <c r="M519" s="363"/>
      <c r="N519" s="363"/>
      <c r="O519" s="363"/>
      <c r="P519" s="55"/>
      <c r="Q519" s="200"/>
      <c r="R519" s="187"/>
      <c r="S519" s="187"/>
      <c r="T519" s="187"/>
      <c r="U519" s="87" t="str">
        <f t="shared" si="37"/>
        <v/>
      </c>
      <c r="V519" s="87" t="str">
        <f t="shared" si="38"/>
        <v/>
      </c>
    </row>
    <row r="520" spans="1:22" s="188" customFormat="1" ht="15" customHeight="1" x14ac:dyDescent="0.2">
      <c r="A520" s="373" t="str">
        <f>'Planilha Orçamentária'!A120</f>
        <v>02.07.03</v>
      </c>
      <c r="B520" s="374" t="str">
        <f>VLOOKUP(A520,'Planilha Orçamentária'!$A$8:$D$548,4,FALSE)</f>
        <v>ELETRODUTOS E CONEXÕES</v>
      </c>
      <c r="C520" s="375"/>
      <c r="D520" s="376"/>
      <c r="E520" s="377"/>
      <c r="F520" s="377"/>
      <c r="G520" s="376"/>
      <c r="H520" s="377"/>
      <c r="I520" s="378"/>
      <c r="J520" s="379"/>
      <c r="K520" s="380"/>
      <c r="L520" s="379"/>
      <c r="M520" s="381"/>
      <c r="N520" s="382"/>
      <c r="O520" s="381"/>
      <c r="P520" s="383"/>
      <c r="Q520" s="384"/>
      <c r="R520" s="187"/>
      <c r="S520" s="187"/>
      <c r="U520" s="87" t="str">
        <f t="shared" si="37"/>
        <v/>
      </c>
      <c r="V520" s="87" t="str">
        <f t="shared" si="38"/>
        <v/>
      </c>
    </row>
    <row r="521" spans="1:22" s="188" customFormat="1" ht="15" customHeight="1" x14ac:dyDescent="0.2">
      <c r="A521" s="178" t="str">
        <f>'Planilha Orçamentária'!A121</f>
        <v>02.07.03.01</v>
      </c>
      <c r="B521" s="252" t="str">
        <f>VLOOKUP(A521,'Planilha Orçamentária'!$A$8:$D$548,4,FALSE)</f>
        <v>ELETRODUTO DE PVC RIGIDO ROSCAVEL DE 1 1/4", SEM LUVA</v>
      </c>
      <c r="C521" s="179"/>
      <c r="D521" s="180"/>
      <c r="E521" s="181"/>
      <c r="F521" s="181"/>
      <c r="G521" s="180"/>
      <c r="H521" s="181"/>
      <c r="I521" s="182"/>
      <c r="J521" s="183"/>
      <c r="K521" s="184"/>
      <c r="L521" s="183"/>
      <c r="M521" s="185"/>
      <c r="N521" s="183"/>
      <c r="O521" s="185"/>
      <c r="P521" s="55"/>
      <c r="Q521" s="186">
        <f>P544</f>
        <v>262.37</v>
      </c>
      <c r="R521" s="187"/>
      <c r="S521" s="187"/>
      <c r="U521" s="87">
        <f t="shared" si="37"/>
        <v>0</v>
      </c>
      <c r="V521" s="87" t="str">
        <f t="shared" si="38"/>
        <v/>
      </c>
    </row>
    <row r="522" spans="1:22" s="188" customFormat="1" ht="15" customHeight="1" x14ac:dyDescent="0.2">
      <c r="A522" s="178"/>
      <c r="B522" s="253" t="s">
        <v>19188</v>
      </c>
      <c r="C522" s="341"/>
      <c r="D522" s="203"/>
      <c r="E522" s="182"/>
      <c r="F522" s="182"/>
      <c r="G522" s="203"/>
      <c r="H522" s="182"/>
      <c r="I522" s="182"/>
      <c r="J522" s="183"/>
      <c r="K522" s="205">
        <v>15.5</v>
      </c>
      <c r="L522" s="183"/>
      <c r="M522" s="183"/>
      <c r="N522" s="183"/>
      <c r="O522" s="183"/>
      <c r="P522" s="254">
        <f>K522</f>
        <v>15.5</v>
      </c>
      <c r="Q522" s="186"/>
      <c r="R522" s="187"/>
      <c r="S522" s="187"/>
      <c r="U522" s="87" t="str">
        <f t="shared" si="37"/>
        <v/>
      </c>
      <c r="V522" s="87">
        <f t="shared" si="38"/>
        <v>15.5</v>
      </c>
    </row>
    <row r="523" spans="1:22" s="188" customFormat="1" ht="15" customHeight="1" x14ac:dyDescent="0.2">
      <c r="A523" s="178"/>
      <c r="B523" s="253" t="s">
        <v>19189</v>
      </c>
      <c r="C523" s="341"/>
      <c r="D523" s="203"/>
      <c r="E523" s="182"/>
      <c r="F523" s="182"/>
      <c r="G523" s="203"/>
      <c r="H523" s="182"/>
      <c r="I523" s="182"/>
      <c r="J523" s="183"/>
      <c r="K523" s="205">
        <v>14.25</v>
      </c>
      <c r="L523" s="183"/>
      <c r="M523" s="183"/>
      <c r="N523" s="183"/>
      <c r="O523" s="183"/>
      <c r="P523" s="254">
        <f t="shared" ref="P523:P543" si="39">K523</f>
        <v>14.25</v>
      </c>
      <c r="Q523" s="186"/>
      <c r="R523" s="187"/>
      <c r="S523" s="187"/>
      <c r="U523" s="87" t="str">
        <f t="shared" si="37"/>
        <v/>
      </c>
      <c r="V523" s="87">
        <f t="shared" si="38"/>
        <v>14.25</v>
      </c>
    </row>
    <row r="524" spans="1:22" s="188" customFormat="1" ht="15" customHeight="1" x14ac:dyDescent="0.2">
      <c r="A524" s="178"/>
      <c r="B524" s="253" t="s">
        <v>19190</v>
      </c>
      <c r="C524" s="341"/>
      <c r="D524" s="203"/>
      <c r="E524" s="182"/>
      <c r="F524" s="182"/>
      <c r="G524" s="203"/>
      <c r="H524" s="182"/>
      <c r="I524" s="182"/>
      <c r="J524" s="183"/>
      <c r="K524" s="205">
        <v>13.22</v>
      </c>
      <c r="L524" s="183"/>
      <c r="M524" s="183"/>
      <c r="N524" s="183"/>
      <c r="O524" s="183"/>
      <c r="P524" s="254">
        <f t="shared" si="39"/>
        <v>13.22</v>
      </c>
      <c r="Q524" s="186"/>
      <c r="R524" s="187"/>
      <c r="S524" s="187"/>
      <c r="U524" s="87" t="str">
        <f t="shared" si="37"/>
        <v/>
      </c>
      <c r="V524" s="87">
        <f t="shared" si="38"/>
        <v>13.22</v>
      </c>
    </row>
    <row r="525" spans="1:22" s="188" customFormat="1" ht="15" customHeight="1" x14ac:dyDescent="0.2">
      <c r="A525" s="178"/>
      <c r="B525" s="253" t="s">
        <v>19191</v>
      </c>
      <c r="C525" s="341"/>
      <c r="D525" s="203"/>
      <c r="E525" s="182"/>
      <c r="F525" s="182"/>
      <c r="G525" s="203"/>
      <c r="H525" s="182"/>
      <c r="I525" s="182"/>
      <c r="J525" s="183"/>
      <c r="K525" s="205">
        <v>13.51</v>
      </c>
      <c r="L525" s="183"/>
      <c r="M525" s="183"/>
      <c r="N525" s="183"/>
      <c r="O525" s="183"/>
      <c r="P525" s="254">
        <f t="shared" si="39"/>
        <v>13.51</v>
      </c>
      <c r="Q525" s="186"/>
      <c r="R525" s="187"/>
      <c r="S525" s="187"/>
      <c r="U525" s="87" t="str">
        <f t="shared" si="37"/>
        <v/>
      </c>
      <c r="V525" s="87">
        <f t="shared" si="38"/>
        <v>13.51</v>
      </c>
    </row>
    <row r="526" spans="1:22" s="188" customFormat="1" ht="15" customHeight="1" x14ac:dyDescent="0.2">
      <c r="A526" s="178"/>
      <c r="B526" s="253" t="s">
        <v>19196</v>
      </c>
      <c r="C526" s="341"/>
      <c r="D526" s="203"/>
      <c r="E526" s="182"/>
      <c r="F526" s="182"/>
      <c r="G526" s="203"/>
      <c r="H526" s="182"/>
      <c r="I526" s="182"/>
      <c r="J526" s="183"/>
      <c r="K526" s="205">
        <v>1.97</v>
      </c>
      <c r="L526" s="183"/>
      <c r="M526" s="183"/>
      <c r="N526" s="183"/>
      <c r="O526" s="183"/>
      <c r="P526" s="254">
        <f t="shared" si="39"/>
        <v>1.97</v>
      </c>
      <c r="Q526" s="186"/>
      <c r="R526" s="187"/>
      <c r="S526" s="187"/>
      <c r="U526" s="87" t="str">
        <f t="shared" si="37"/>
        <v/>
      </c>
      <c r="V526" s="87">
        <f t="shared" si="38"/>
        <v>1.97</v>
      </c>
    </row>
    <row r="527" spans="1:22" s="188" customFormat="1" ht="15" customHeight="1" x14ac:dyDescent="0.2">
      <c r="A527" s="178"/>
      <c r="B527" s="253" t="s">
        <v>19192</v>
      </c>
      <c r="C527" s="341"/>
      <c r="D527" s="203"/>
      <c r="E527" s="182"/>
      <c r="F527" s="182"/>
      <c r="G527" s="203"/>
      <c r="H527" s="182"/>
      <c r="I527" s="182"/>
      <c r="J527" s="183"/>
      <c r="K527" s="205">
        <v>8.1</v>
      </c>
      <c r="L527" s="183"/>
      <c r="M527" s="183"/>
      <c r="N527" s="183"/>
      <c r="O527" s="183"/>
      <c r="P527" s="254">
        <f t="shared" si="39"/>
        <v>8.1</v>
      </c>
      <c r="Q527" s="186"/>
      <c r="R527" s="187"/>
      <c r="S527" s="187"/>
      <c r="U527" s="87" t="str">
        <f t="shared" si="37"/>
        <v/>
      </c>
      <c r="V527" s="87">
        <f t="shared" si="38"/>
        <v>8.1</v>
      </c>
    </row>
    <row r="528" spans="1:22" s="188" customFormat="1" ht="15" customHeight="1" x14ac:dyDescent="0.2">
      <c r="A528" s="178"/>
      <c r="B528" s="253" t="s">
        <v>19193</v>
      </c>
      <c r="C528" s="341"/>
      <c r="D528" s="203"/>
      <c r="E528" s="182"/>
      <c r="F528" s="182"/>
      <c r="G528" s="203"/>
      <c r="H528" s="182"/>
      <c r="I528" s="182"/>
      <c r="J528" s="183"/>
      <c r="K528" s="205">
        <v>14.5</v>
      </c>
      <c r="L528" s="183"/>
      <c r="M528" s="183"/>
      <c r="N528" s="183"/>
      <c r="O528" s="183"/>
      <c r="P528" s="254">
        <f t="shared" si="39"/>
        <v>14.5</v>
      </c>
      <c r="Q528" s="186"/>
      <c r="R528" s="187"/>
      <c r="S528" s="187"/>
      <c r="U528" s="87" t="str">
        <f t="shared" si="37"/>
        <v/>
      </c>
      <c r="V528" s="87">
        <f t="shared" si="38"/>
        <v>14.5</v>
      </c>
    </row>
    <row r="529" spans="1:22" s="188" customFormat="1" ht="15" customHeight="1" x14ac:dyDescent="0.2">
      <c r="A529" s="178"/>
      <c r="B529" s="253" t="s">
        <v>19194</v>
      </c>
      <c r="C529" s="341"/>
      <c r="D529" s="203"/>
      <c r="E529" s="182"/>
      <c r="F529" s="182"/>
      <c r="G529" s="203"/>
      <c r="H529" s="182"/>
      <c r="I529" s="182"/>
      <c r="J529" s="183"/>
      <c r="K529" s="205">
        <v>11.89</v>
      </c>
      <c r="L529" s="183"/>
      <c r="M529" s="183"/>
      <c r="N529" s="183"/>
      <c r="O529" s="183"/>
      <c r="P529" s="254">
        <f t="shared" si="39"/>
        <v>11.89</v>
      </c>
      <c r="Q529" s="186"/>
      <c r="R529" s="187"/>
      <c r="S529" s="187"/>
      <c r="U529" s="87" t="str">
        <f t="shared" si="37"/>
        <v/>
      </c>
      <c r="V529" s="87">
        <f t="shared" si="38"/>
        <v>11.89</v>
      </c>
    </row>
    <row r="530" spans="1:22" s="188" customFormat="1" ht="15" customHeight="1" x14ac:dyDescent="0.2">
      <c r="A530" s="178"/>
      <c r="B530" s="253" t="s">
        <v>19195</v>
      </c>
      <c r="C530" s="341"/>
      <c r="D530" s="203"/>
      <c r="E530" s="182"/>
      <c r="F530" s="182"/>
      <c r="G530" s="203"/>
      <c r="H530" s="182"/>
      <c r="I530" s="182"/>
      <c r="J530" s="183"/>
      <c r="K530" s="205">
        <v>18</v>
      </c>
      <c r="L530" s="183"/>
      <c r="M530" s="183"/>
      <c r="N530" s="183"/>
      <c r="O530" s="183"/>
      <c r="P530" s="254">
        <f t="shared" si="39"/>
        <v>18</v>
      </c>
      <c r="Q530" s="186"/>
      <c r="R530" s="187"/>
      <c r="S530" s="187"/>
      <c r="U530" s="87" t="str">
        <f t="shared" si="37"/>
        <v/>
      </c>
      <c r="V530" s="87">
        <f t="shared" si="38"/>
        <v>18</v>
      </c>
    </row>
    <row r="531" spans="1:22" s="188" customFormat="1" ht="15" customHeight="1" x14ac:dyDescent="0.2">
      <c r="A531" s="178"/>
      <c r="B531" s="253" t="s">
        <v>19197</v>
      </c>
      <c r="C531" s="341"/>
      <c r="D531" s="203"/>
      <c r="E531" s="182"/>
      <c r="F531" s="182"/>
      <c r="G531" s="203"/>
      <c r="H531" s="182"/>
      <c r="I531" s="182"/>
      <c r="J531" s="183"/>
      <c r="K531" s="205">
        <v>6.94</v>
      </c>
      <c r="L531" s="183"/>
      <c r="M531" s="183"/>
      <c r="N531" s="183"/>
      <c r="O531" s="183"/>
      <c r="P531" s="254">
        <f t="shared" si="39"/>
        <v>6.94</v>
      </c>
      <c r="Q531" s="186"/>
      <c r="R531" s="187"/>
      <c r="S531" s="187"/>
      <c r="U531" s="87" t="str">
        <f t="shared" si="37"/>
        <v/>
      </c>
      <c r="V531" s="87">
        <f t="shared" si="38"/>
        <v>6.94</v>
      </c>
    </row>
    <row r="532" spans="1:22" s="188" customFormat="1" ht="15" customHeight="1" x14ac:dyDescent="0.2">
      <c r="A532" s="178"/>
      <c r="B532" s="253" t="s">
        <v>19198</v>
      </c>
      <c r="C532" s="341"/>
      <c r="D532" s="203"/>
      <c r="E532" s="182"/>
      <c r="F532" s="182"/>
      <c r="G532" s="203"/>
      <c r="H532" s="182"/>
      <c r="I532" s="182"/>
      <c r="J532" s="183"/>
      <c r="K532" s="205">
        <v>10.66</v>
      </c>
      <c r="L532" s="183"/>
      <c r="M532" s="183"/>
      <c r="N532" s="183"/>
      <c r="O532" s="183"/>
      <c r="P532" s="254">
        <f t="shared" si="39"/>
        <v>10.66</v>
      </c>
      <c r="Q532" s="186"/>
      <c r="R532" s="187"/>
      <c r="S532" s="187"/>
      <c r="U532" s="87" t="str">
        <f t="shared" si="37"/>
        <v/>
      </c>
      <c r="V532" s="87">
        <f t="shared" si="38"/>
        <v>10.66</v>
      </c>
    </row>
    <row r="533" spans="1:22" s="188" customFormat="1" ht="15" customHeight="1" x14ac:dyDescent="0.2">
      <c r="A533" s="178"/>
      <c r="B533" s="253" t="s">
        <v>19199</v>
      </c>
      <c r="C533" s="341"/>
      <c r="D533" s="203"/>
      <c r="E533" s="182"/>
      <c r="F533" s="182"/>
      <c r="G533" s="203"/>
      <c r="H533" s="182"/>
      <c r="I533" s="182"/>
      <c r="J533" s="183"/>
      <c r="K533" s="205">
        <v>16.309999999999999</v>
      </c>
      <c r="L533" s="183"/>
      <c r="M533" s="183"/>
      <c r="N533" s="183"/>
      <c r="O533" s="183"/>
      <c r="P533" s="254">
        <f t="shared" si="39"/>
        <v>16.309999999999999</v>
      </c>
      <c r="Q533" s="186"/>
      <c r="R533" s="187"/>
      <c r="S533" s="187"/>
      <c r="U533" s="87" t="str">
        <f t="shared" si="37"/>
        <v/>
      </c>
      <c r="V533" s="87">
        <f t="shared" si="38"/>
        <v>16.309999999999999</v>
      </c>
    </row>
    <row r="534" spans="1:22" s="188" customFormat="1" ht="15" customHeight="1" x14ac:dyDescent="0.2">
      <c r="A534" s="178"/>
      <c r="B534" s="253" t="s">
        <v>19200</v>
      </c>
      <c r="C534" s="341"/>
      <c r="D534" s="203"/>
      <c r="E534" s="182"/>
      <c r="F534" s="182"/>
      <c r="G534" s="203"/>
      <c r="H534" s="182"/>
      <c r="I534" s="182"/>
      <c r="J534" s="183"/>
      <c r="K534" s="205">
        <v>14.44</v>
      </c>
      <c r="L534" s="183"/>
      <c r="M534" s="183"/>
      <c r="N534" s="183"/>
      <c r="O534" s="183"/>
      <c r="P534" s="254">
        <f t="shared" si="39"/>
        <v>14.44</v>
      </c>
      <c r="Q534" s="186"/>
      <c r="R534" s="187"/>
      <c r="S534" s="187"/>
      <c r="U534" s="87" t="str">
        <f t="shared" si="37"/>
        <v/>
      </c>
      <c r="V534" s="87">
        <f t="shared" si="38"/>
        <v>14.44</v>
      </c>
    </row>
    <row r="535" spans="1:22" s="188" customFormat="1" ht="15" customHeight="1" x14ac:dyDescent="0.2">
      <c r="A535" s="178"/>
      <c r="B535" s="253" t="s">
        <v>19201</v>
      </c>
      <c r="C535" s="341"/>
      <c r="D535" s="203"/>
      <c r="E535" s="182"/>
      <c r="F535" s="182"/>
      <c r="G535" s="203"/>
      <c r="H535" s="182"/>
      <c r="I535" s="182"/>
      <c r="J535" s="183"/>
      <c r="K535" s="205">
        <v>13.44</v>
      </c>
      <c r="L535" s="183"/>
      <c r="M535" s="183"/>
      <c r="N535" s="183"/>
      <c r="O535" s="183"/>
      <c r="P535" s="254">
        <f t="shared" si="39"/>
        <v>13.44</v>
      </c>
      <c r="Q535" s="186"/>
      <c r="R535" s="187"/>
      <c r="S535" s="187"/>
      <c r="U535" s="87" t="str">
        <f t="shared" si="37"/>
        <v/>
      </c>
      <c r="V535" s="87">
        <f t="shared" si="38"/>
        <v>13.44</v>
      </c>
    </row>
    <row r="536" spans="1:22" s="188" customFormat="1" ht="15" customHeight="1" x14ac:dyDescent="0.2">
      <c r="A536" s="178"/>
      <c r="B536" s="253" t="s">
        <v>19202</v>
      </c>
      <c r="C536" s="341"/>
      <c r="D536" s="203"/>
      <c r="E536" s="182"/>
      <c r="F536" s="182"/>
      <c r="G536" s="203"/>
      <c r="H536" s="182"/>
      <c r="I536" s="182"/>
      <c r="J536" s="183"/>
      <c r="K536" s="205">
        <v>10.82</v>
      </c>
      <c r="L536" s="183"/>
      <c r="M536" s="183"/>
      <c r="N536" s="183"/>
      <c r="O536" s="183"/>
      <c r="P536" s="254">
        <f t="shared" si="39"/>
        <v>10.82</v>
      </c>
      <c r="Q536" s="186"/>
      <c r="R536" s="187"/>
      <c r="S536" s="187"/>
      <c r="U536" s="87" t="str">
        <f t="shared" si="37"/>
        <v/>
      </c>
      <c r="V536" s="87">
        <f t="shared" si="38"/>
        <v>10.82</v>
      </c>
    </row>
    <row r="537" spans="1:22" s="188" customFormat="1" ht="15" customHeight="1" x14ac:dyDescent="0.2">
      <c r="A537" s="178"/>
      <c r="B537" s="253" t="s">
        <v>19203</v>
      </c>
      <c r="C537" s="341"/>
      <c r="D537" s="203"/>
      <c r="E537" s="182"/>
      <c r="F537" s="182"/>
      <c r="G537" s="203"/>
      <c r="H537" s="182"/>
      <c r="I537" s="182"/>
      <c r="J537" s="183"/>
      <c r="K537" s="205">
        <v>6.97</v>
      </c>
      <c r="L537" s="183"/>
      <c r="M537" s="183"/>
      <c r="N537" s="183"/>
      <c r="O537" s="183"/>
      <c r="P537" s="254">
        <f t="shared" si="39"/>
        <v>6.97</v>
      </c>
      <c r="Q537" s="186"/>
      <c r="R537" s="187"/>
      <c r="S537" s="187"/>
      <c r="U537" s="87" t="str">
        <f t="shared" si="37"/>
        <v/>
      </c>
      <c r="V537" s="87">
        <f t="shared" si="38"/>
        <v>6.97</v>
      </c>
    </row>
    <row r="538" spans="1:22" s="188" customFormat="1" ht="15" customHeight="1" x14ac:dyDescent="0.2">
      <c r="A538" s="178"/>
      <c r="B538" s="253" t="s">
        <v>19204</v>
      </c>
      <c r="C538" s="341"/>
      <c r="D538" s="203"/>
      <c r="E538" s="182"/>
      <c r="F538" s="182"/>
      <c r="G538" s="203"/>
      <c r="H538" s="182"/>
      <c r="I538" s="182"/>
      <c r="J538" s="183"/>
      <c r="K538" s="205">
        <v>11.58</v>
      </c>
      <c r="L538" s="183"/>
      <c r="M538" s="183"/>
      <c r="N538" s="183"/>
      <c r="O538" s="183"/>
      <c r="P538" s="254">
        <f t="shared" si="39"/>
        <v>11.58</v>
      </c>
      <c r="Q538" s="186"/>
      <c r="R538" s="187"/>
      <c r="S538" s="187"/>
      <c r="U538" s="87" t="str">
        <f t="shared" si="37"/>
        <v/>
      </c>
      <c r="V538" s="87">
        <f t="shared" si="38"/>
        <v>11.58</v>
      </c>
    </row>
    <row r="539" spans="1:22" s="188" customFormat="1" ht="15" customHeight="1" x14ac:dyDescent="0.2">
      <c r="A539" s="178"/>
      <c r="B539" s="253" t="s">
        <v>19205</v>
      </c>
      <c r="C539" s="341"/>
      <c r="D539" s="203"/>
      <c r="E539" s="182"/>
      <c r="F539" s="182"/>
      <c r="G539" s="203"/>
      <c r="H539" s="182"/>
      <c r="I539" s="182"/>
      <c r="J539" s="183"/>
      <c r="K539" s="205">
        <v>10.99</v>
      </c>
      <c r="L539" s="183"/>
      <c r="M539" s="183"/>
      <c r="N539" s="183"/>
      <c r="O539" s="183"/>
      <c r="P539" s="254">
        <f t="shared" si="39"/>
        <v>10.99</v>
      </c>
      <c r="Q539" s="186"/>
      <c r="R539" s="187"/>
      <c r="S539" s="187"/>
      <c r="U539" s="87" t="str">
        <f t="shared" si="37"/>
        <v/>
      </c>
      <c r="V539" s="87">
        <f t="shared" si="38"/>
        <v>10.99</v>
      </c>
    </row>
    <row r="540" spans="1:22" s="188" customFormat="1" ht="15" customHeight="1" x14ac:dyDescent="0.2">
      <c r="A540" s="178"/>
      <c r="B540" s="253" t="s">
        <v>19206</v>
      </c>
      <c r="C540" s="341"/>
      <c r="D540" s="203"/>
      <c r="E540" s="182"/>
      <c r="F540" s="182"/>
      <c r="G540" s="203"/>
      <c r="H540" s="182"/>
      <c r="I540" s="182"/>
      <c r="J540" s="183"/>
      <c r="K540" s="205">
        <v>12.29</v>
      </c>
      <c r="L540" s="183"/>
      <c r="M540" s="183"/>
      <c r="N540" s="183"/>
      <c r="O540" s="183"/>
      <c r="P540" s="254">
        <f t="shared" si="39"/>
        <v>12.29</v>
      </c>
      <c r="Q540" s="186"/>
      <c r="R540" s="187"/>
      <c r="S540" s="187"/>
      <c r="U540" s="87" t="str">
        <f t="shared" si="37"/>
        <v/>
      </c>
      <c r="V540" s="87">
        <f t="shared" si="38"/>
        <v>12.29</v>
      </c>
    </row>
    <row r="541" spans="1:22" s="188" customFormat="1" ht="15" customHeight="1" x14ac:dyDescent="0.2">
      <c r="A541" s="178"/>
      <c r="B541" s="253" t="s">
        <v>19207</v>
      </c>
      <c r="C541" s="341"/>
      <c r="D541" s="203"/>
      <c r="E541" s="182"/>
      <c r="F541" s="182"/>
      <c r="G541" s="203"/>
      <c r="H541" s="182"/>
      <c r="I541" s="182"/>
      <c r="J541" s="183"/>
      <c r="K541" s="205">
        <v>12.11</v>
      </c>
      <c r="L541" s="183"/>
      <c r="M541" s="183"/>
      <c r="N541" s="183"/>
      <c r="O541" s="183"/>
      <c r="P541" s="254">
        <f t="shared" si="39"/>
        <v>12.11</v>
      </c>
      <c r="Q541" s="186"/>
      <c r="R541" s="187"/>
      <c r="S541" s="187"/>
      <c r="U541" s="87" t="str">
        <f t="shared" si="37"/>
        <v/>
      </c>
      <c r="V541" s="87">
        <f t="shared" si="38"/>
        <v>12.11</v>
      </c>
    </row>
    <row r="542" spans="1:22" s="188" customFormat="1" ht="15" customHeight="1" x14ac:dyDescent="0.2">
      <c r="A542" s="178"/>
      <c r="B542" s="253" t="s">
        <v>19208</v>
      </c>
      <c r="C542" s="341"/>
      <c r="D542" s="203"/>
      <c r="E542" s="182"/>
      <c r="F542" s="182"/>
      <c r="G542" s="203"/>
      <c r="H542" s="182"/>
      <c r="I542" s="182"/>
      <c r="J542" s="183"/>
      <c r="K542" s="205">
        <v>12.45</v>
      </c>
      <c r="L542" s="183"/>
      <c r="M542" s="183"/>
      <c r="N542" s="183"/>
      <c r="O542" s="183"/>
      <c r="P542" s="254">
        <f t="shared" si="39"/>
        <v>12.45</v>
      </c>
      <c r="Q542" s="186"/>
      <c r="R542" s="187"/>
      <c r="S542" s="187"/>
      <c r="U542" s="87" t="str">
        <f t="shared" si="37"/>
        <v/>
      </c>
      <c r="V542" s="87">
        <f t="shared" si="38"/>
        <v>12.45</v>
      </c>
    </row>
    <row r="543" spans="1:22" s="188" customFormat="1" ht="15" customHeight="1" x14ac:dyDescent="0.2">
      <c r="A543" s="178"/>
      <c r="B543" s="253" t="s">
        <v>19209</v>
      </c>
      <c r="C543" s="341"/>
      <c r="D543" s="203"/>
      <c r="E543" s="182"/>
      <c r="F543" s="182"/>
      <c r="G543" s="203"/>
      <c r="H543" s="182"/>
      <c r="I543" s="182"/>
      <c r="J543" s="183"/>
      <c r="K543" s="205">
        <v>12.43</v>
      </c>
      <c r="L543" s="183"/>
      <c r="M543" s="183"/>
      <c r="N543" s="183"/>
      <c r="O543" s="183"/>
      <c r="P543" s="254">
        <f t="shared" si="39"/>
        <v>12.43</v>
      </c>
      <c r="Q543" s="186"/>
      <c r="R543" s="187"/>
      <c r="S543" s="187"/>
      <c r="U543" s="87" t="str">
        <f t="shared" si="37"/>
        <v/>
      </c>
      <c r="V543" s="87">
        <f t="shared" si="38"/>
        <v>12.43</v>
      </c>
    </row>
    <row r="544" spans="1:22" s="188" customFormat="1" ht="15" customHeight="1" x14ac:dyDescent="0.2">
      <c r="A544" s="202"/>
      <c r="B544" s="189" t="s">
        <v>17</v>
      </c>
      <c r="C544" s="190"/>
      <c r="D544" s="191"/>
      <c r="E544" s="192"/>
      <c r="F544" s="190"/>
      <c r="G544" s="191"/>
      <c r="H544" s="192"/>
      <c r="I544" s="192"/>
      <c r="J544" s="193"/>
      <c r="K544" s="193"/>
      <c r="L544" s="194"/>
      <c r="M544" s="194"/>
      <c r="N544" s="194"/>
      <c r="O544" s="194"/>
      <c r="P544" s="195">
        <f>ROUND(SUM(P521:P543),2)</f>
        <v>262.37</v>
      </c>
      <c r="Q544" s="196" t="str">
        <f>IFERROR(VLOOKUP(A521,'Planilha Orçamentária'!$A$8:$H$548,5,FALSE),0)</f>
        <v>m</v>
      </c>
      <c r="R544" s="187"/>
      <c r="S544" s="187"/>
      <c r="U544" s="87">
        <f t="shared" si="37"/>
        <v>262.37</v>
      </c>
      <c r="V544" s="87">
        <f t="shared" si="38"/>
        <v>262.37</v>
      </c>
    </row>
    <row r="545" spans="1:22" s="188" customFormat="1" ht="15" customHeight="1" x14ac:dyDescent="0.2">
      <c r="A545" s="202"/>
      <c r="B545" s="197"/>
      <c r="C545" s="198"/>
      <c r="D545" s="180"/>
      <c r="E545" s="181"/>
      <c r="F545" s="198"/>
      <c r="G545" s="180"/>
      <c r="H545" s="181"/>
      <c r="I545" s="181"/>
      <c r="J545" s="199"/>
      <c r="K545" s="199"/>
      <c r="L545" s="363"/>
      <c r="M545" s="363"/>
      <c r="N545" s="363"/>
      <c r="O545" s="363"/>
      <c r="P545" s="55"/>
      <c r="Q545" s="200"/>
      <c r="R545" s="187"/>
      <c r="S545" s="187"/>
      <c r="T545" s="187"/>
      <c r="U545" s="87" t="str">
        <f t="shared" si="37"/>
        <v/>
      </c>
      <c r="V545" s="87" t="str">
        <f t="shared" si="38"/>
        <v/>
      </c>
    </row>
    <row r="546" spans="1:22" s="188" customFormat="1" ht="15" customHeight="1" x14ac:dyDescent="0.2">
      <c r="A546" s="178" t="str">
        <f>'Planilha Orçamentária'!A122</f>
        <v>02.07.03.02</v>
      </c>
      <c r="B546" s="252" t="str">
        <f>VLOOKUP(A546,'Planilha Orçamentária'!$A$8:$D$548,4,FALSE)</f>
        <v>Eletroduto PEAD, cor preta, diam. 2", marca ref. Kanaflex ou equivalente</v>
      </c>
      <c r="C546" s="179"/>
      <c r="D546" s="180"/>
      <c r="E546" s="181"/>
      <c r="F546" s="181"/>
      <c r="G546" s="180"/>
      <c r="H546" s="181"/>
      <c r="I546" s="182"/>
      <c r="J546" s="183"/>
      <c r="K546" s="184"/>
      <c r="L546" s="183"/>
      <c r="M546" s="185"/>
      <c r="N546" s="183"/>
      <c r="O546" s="185"/>
      <c r="P546" s="55"/>
      <c r="Q546" s="186">
        <f>P548</f>
        <v>126.72</v>
      </c>
      <c r="R546" s="187"/>
      <c r="S546" s="187"/>
      <c r="U546" s="87">
        <f t="shared" si="37"/>
        <v>0</v>
      </c>
      <c r="V546" s="87" t="str">
        <f t="shared" si="38"/>
        <v/>
      </c>
    </row>
    <row r="547" spans="1:22" s="188" customFormat="1" ht="15" customHeight="1" x14ac:dyDescent="0.2">
      <c r="A547" s="202"/>
      <c r="B547" s="207"/>
      <c r="C547" s="203"/>
      <c r="E547" s="182"/>
      <c r="F547" s="182"/>
      <c r="G547" s="203"/>
      <c r="H547" s="182"/>
      <c r="I547" s="182"/>
      <c r="J547" s="183"/>
      <c r="K547" s="220">
        <f>115.2*1.1</f>
        <v>126.72000000000001</v>
      </c>
      <c r="L547" s="183"/>
      <c r="M547" s="183"/>
      <c r="N547" s="183"/>
      <c r="O547" s="183"/>
      <c r="P547" s="208">
        <f>K547</f>
        <v>126.72000000000001</v>
      </c>
      <c r="Q547" s="338"/>
      <c r="U547" s="87" t="str">
        <f t="shared" si="37"/>
        <v/>
      </c>
      <c r="V547" s="87">
        <f t="shared" si="38"/>
        <v>126.72000000000001</v>
      </c>
    </row>
    <row r="548" spans="1:22" s="188" customFormat="1" ht="15" customHeight="1" x14ac:dyDescent="0.2">
      <c r="A548" s="202"/>
      <c r="B548" s="189" t="s">
        <v>17</v>
      </c>
      <c r="C548" s="190"/>
      <c r="D548" s="191"/>
      <c r="E548" s="192"/>
      <c r="F548" s="190"/>
      <c r="G548" s="191"/>
      <c r="H548" s="192"/>
      <c r="I548" s="192"/>
      <c r="J548" s="193"/>
      <c r="K548" s="193"/>
      <c r="L548" s="194"/>
      <c r="M548" s="194"/>
      <c r="N548" s="194"/>
      <c r="O548" s="194"/>
      <c r="P548" s="195">
        <f>ROUND(SUM(P546:P547),2)</f>
        <v>126.72</v>
      </c>
      <c r="Q548" s="196" t="str">
        <f>IFERROR(VLOOKUP(A546,'Planilha Orçamentária'!$A$8:$H$548,5,FALSE),0)</f>
        <v>m</v>
      </c>
      <c r="R548" s="187"/>
      <c r="S548" s="187"/>
      <c r="U548" s="87">
        <f t="shared" si="37"/>
        <v>126.72</v>
      </c>
      <c r="V548" s="87">
        <f t="shared" si="38"/>
        <v>126.72</v>
      </c>
    </row>
    <row r="549" spans="1:22" s="188" customFormat="1" ht="15" customHeight="1" x14ac:dyDescent="0.2">
      <c r="A549" s="202"/>
      <c r="B549" s="197"/>
      <c r="C549" s="198"/>
      <c r="D549" s="180"/>
      <c r="E549" s="181"/>
      <c r="F549" s="198"/>
      <c r="G549" s="180"/>
      <c r="H549" s="181"/>
      <c r="I549" s="181"/>
      <c r="J549" s="199"/>
      <c r="K549" s="199"/>
      <c r="L549" s="363"/>
      <c r="M549" s="363"/>
      <c r="N549" s="363"/>
      <c r="O549" s="363"/>
      <c r="P549" s="55"/>
      <c r="Q549" s="200"/>
      <c r="R549" s="187"/>
      <c r="S549" s="187"/>
      <c r="T549" s="187"/>
      <c r="U549" s="87" t="str">
        <f t="shared" si="37"/>
        <v/>
      </c>
      <c r="V549" s="87" t="str">
        <f t="shared" si="38"/>
        <v/>
      </c>
    </row>
    <row r="550" spans="1:22" s="188" customFormat="1" ht="15" customHeight="1" x14ac:dyDescent="0.2">
      <c r="A550" s="178" t="str">
        <f>'Planilha Orçamentária'!A123</f>
        <v>02.07.03.03</v>
      </c>
      <c r="B550" s="252" t="str">
        <f>VLOOKUP(A550,'Planilha Orçamentária'!$A$8:$D$548,4,FALSE)</f>
        <v>Envelopamento de concreto simples com consumo mínimo de cimento de 250kg/m3, inclusive escavação para profundidade mínima do eletroduto de 50 cm, de 25 x 25 cm, para 1 eletroduto</v>
      </c>
      <c r="C550" s="179"/>
      <c r="D550" s="180"/>
      <c r="E550" s="181"/>
      <c r="F550" s="181"/>
      <c r="G550" s="180"/>
      <c r="H550" s="181"/>
      <c r="I550" s="182"/>
      <c r="J550" s="183"/>
      <c r="K550" s="184"/>
      <c r="L550" s="183"/>
      <c r="M550" s="185"/>
      <c r="N550" s="183"/>
      <c r="O550" s="185"/>
      <c r="P550" s="55"/>
      <c r="Q550" s="186">
        <f>P552</f>
        <v>10</v>
      </c>
      <c r="R550" s="187"/>
      <c r="S550" s="187"/>
      <c r="U550" s="87">
        <f t="shared" si="37"/>
        <v>0</v>
      </c>
      <c r="V550" s="87" t="str">
        <f t="shared" si="38"/>
        <v/>
      </c>
    </row>
    <row r="551" spans="1:22" s="188" customFormat="1" ht="15" customHeight="1" x14ac:dyDescent="0.2">
      <c r="A551" s="202"/>
      <c r="B551" s="207"/>
      <c r="C551" s="203"/>
      <c r="E551" s="182"/>
      <c r="F551" s="182"/>
      <c r="G551" s="203"/>
      <c r="H551" s="182"/>
      <c r="I551" s="182"/>
      <c r="J551" s="183"/>
      <c r="K551" s="220">
        <v>10</v>
      </c>
      <c r="L551" s="183"/>
      <c r="M551" s="183"/>
      <c r="N551" s="183"/>
      <c r="O551" s="183"/>
      <c r="P551" s="208">
        <f>K551</f>
        <v>10</v>
      </c>
      <c r="Q551" s="338"/>
      <c r="U551" s="87" t="str">
        <f t="shared" si="37"/>
        <v/>
      </c>
      <c r="V551" s="87">
        <f t="shared" si="38"/>
        <v>10</v>
      </c>
    </row>
    <row r="552" spans="1:22" s="188" customFormat="1" ht="15" customHeight="1" x14ac:dyDescent="0.2">
      <c r="A552" s="202"/>
      <c r="B552" s="189" t="s">
        <v>17</v>
      </c>
      <c r="C552" s="190"/>
      <c r="D552" s="191"/>
      <c r="E552" s="192"/>
      <c r="F552" s="190"/>
      <c r="G552" s="191"/>
      <c r="H552" s="192"/>
      <c r="I552" s="192"/>
      <c r="J552" s="193"/>
      <c r="K552" s="193"/>
      <c r="L552" s="194"/>
      <c r="M552" s="194"/>
      <c r="N552" s="194"/>
      <c r="O552" s="194"/>
      <c r="P552" s="195">
        <f>ROUND(SUM(P550:P551),2)</f>
        <v>10</v>
      </c>
      <c r="Q552" s="196" t="str">
        <f>IFERROR(VLOOKUP(A550,'Planilha Orçamentária'!$A$8:$H$548,5,FALSE),0)</f>
        <v>m</v>
      </c>
      <c r="R552" s="187"/>
      <c r="S552" s="187"/>
      <c r="U552" s="87">
        <f t="shared" si="37"/>
        <v>10</v>
      </c>
      <c r="V552" s="87">
        <f t="shared" si="38"/>
        <v>10</v>
      </c>
    </row>
    <row r="553" spans="1:22" s="188" customFormat="1" ht="15" customHeight="1" x14ac:dyDescent="0.2">
      <c r="A553" s="202"/>
      <c r="B553" s="197"/>
      <c r="C553" s="198"/>
      <c r="D553" s="180"/>
      <c r="E553" s="181"/>
      <c r="F553" s="198"/>
      <c r="G553" s="180"/>
      <c r="H553" s="181"/>
      <c r="I553" s="181"/>
      <c r="J553" s="199"/>
      <c r="K553" s="199"/>
      <c r="L553" s="363"/>
      <c r="M553" s="363"/>
      <c r="N553" s="363"/>
      <c r="O553" s="363"/>
      <c r="P553" s="55"/>
      <c r="Q553" s="200"/>
      <c r="R553" s="187"/>
      <c r="S553" s="187"/>
      <c r="T553" s="187"/>
      <c r="U553" s="87" t="str">
        <f t="shared" si="37"/>
        <v/>
      </c>
      <c r="V553" s="87" t="str">
        <f t="shared" si="38"/>
        <v/>
      </c>
    </row>
    <row r="554" spans="1:22" s="188" customFormat="1" ht="15" customHeight="1" x14ac:dyDescent="0.2">
      <c r="A554" s="178" t="str">
        <f>'Planilha Orçamentária'!A124</f>
        <v>02.07.03.04</v>
      </c>
      <c r="B554" s="252" t="str">
        <f>VLOOKUP(A554,'Planilha Orçamentária'!$A$8:$D$548,4,FALSE)</f>
        <v>ELETRODUTO DE AÇO GALVANIZADO, CLASSE SEMI PESADO, DN 32 MM (1 1/4), APARENTE, INSTALADO EM PAREDE - FORNECIMENTO E INSTALAÇÃO. AF_11/2016_P</v>
      </c>
      <c r="C554" s="179"/>
      <c r="D554" s="180"/>
      <c r="E554" s="181"/>
      <c r="F554" s="181"/>
      <c r="G554" s="180"/>
      <c r="H554" s="181"/>
      <c r="I554" s="182"/>
      <c r="J554" s="183"/>
      <c r="K554" s="184"/>
      <c r="L554" s="183"/>
      <c r="M554" s="185"/>
      <c r="N554" s="183"/>
      <c r="O554" s="185"/>
      <c r="P554" s="55"/>
      <c r="Q554" s="186">
        <f>P556</f>
        <v>8</v>
      </c>
      <c r="R554" s="187"/>
      <c r="S554" s="187"/>
      <c r="U554" s="87">
        <f t="shared" si="37"/>
        <v>0</v>
      </c>
      <c r="V554" s="87" t="str">
        <f t="shared" si="38"/>
        <v/>
      </c>
    </row>
    <row r="555" spans="1:22" s="188" customFormat="1" ht="15" customHeight="1" x14ac:dyDescent="0.2">
      <c r="A555" s="202"/>
      <c r="B555" s="207"/>
      <c r="C555" s="203"/>
      <c r="E555" s="182"/>
      <c r="F555" s="182"/>
      <c r="G555" s="203"/>
      <c r="H555" s="182"/>
      <c r="I555" s="182"/>
      <c r="J555" s="183"/>
      <c r="K555" s="220">
        <v>8</v>
      </c>
      <c r="L555" s="183"/>
      <c r="M555" s="183"/>
      <c r="N555" s="183"/>
      <c r="O555" s="183"/>
      <c r="P555" s="208">
        <f>K555</f>
        <v>8</v>
      </c>
      <c r="Q555" s="338"/>
      <c r="U555" s="87" t="str">
        <f t="shared" si="37"/>
        <v/>
      </c>
      <c r="V555" s="87">
        <f t="shared" si="38"/>
        <v>8</v>
      </c>
    </row>
    <row r="556" spans="1:22" s="188" customFormat="1" ht="15" customHeight="1" x14ac:dyDescent="0.2">
      <c r="A556" s="202"/>
      <c r="B556" s="189" t="s">
        <v>17</v>
      </c>
      <c r="C556" s="190"/>
      <c r="D556" s="191"/>
      <c r="E556" s="192"/>
      <c r="F556" s="190"/>
      <c r="G556" s="191"/>
      <c r="H556" s="192"/>
      <c r="I556" s="192"/>
      <c r="J556" s="193"/>
      <c r="K556" s="193"/>
      <c r="L556" s="194"/>
      <c r="M556" s="194"/>
      <c r="N556" s="194"/>
      <c r="O556" s="194"/>
      <c r="P556" s="195">
        <f>ROUND(SUM(P554:P555),2)</f>
        <v>8</v>
      </c>
      <c r="Q556" s="196" t="str">
        <f>IFERROR(VLOOKUP(A554,'Planilha Orçamentária'!$A$8:$H$548,5,FALSE),0)</f>
        <v>M</v>
      </c>
      <c r="R556" s="187"/>
      <c r="S556" s="187"/>
      <c r="U556" s="87">
        <f t="shared" si="37"/>
        <v>8</v>
      </c>
      <c r="V556" s="87">
        <f t="shared" si="38"/>
        <v>8</v>
      </c>
    </row>
    <row r="557" spans="1:22" s="188" customFormat="1" ht="15" customHeight="1" x14ac:dyDescent="0.2">
      <c r="A557" s="202"/>
      <c r="B557" s="197"/>
      <c r="C557" s="198"/>
      <c r="D557" s="180"/>
      <c r="E557" s="181"/>
      <c r="F557" s="198"/>
      <c r="G557" s="180"/>
      <c r="H557" s="181"/>
      <c r="I557" s="181"/>
      <c r="J557" s="199"/>
      <c r="K557" s="199"/>
      <c r="L557" s="363"/>
      <c r="M557" s="363"/>
      <c r="N557" s="363"/>
      <c r="O557" s="363"/>
      <c r="P557" s="55"/>
      <c r="Q557" s="200"/>
      <c r="R557" s="187"/>
      <c r="S557" s="187"/>
      <c r="T557" s="187"/>
      <c r="U557" s="87" t="str">
        <f t="shared" si="37"/>
        <v/>
      </c>
      <c r="V557" s="87" t="str">
        <f t="shared" si="38"/>
        <v/>
      </c>
    </row>
    <row r="558" spans="1:22" s="188" customFormat="1" ht="15" customHeight="1" x14ac:dyDescent="0.2">
      <c r="A558" s="178" t="str">
        <f>'Planilha Orçamentária'!A125</f>
        <v>02.07.03.05</v>
      </c>
      <c r="B558" s="252" t="str">
        <f>VLOOKUP(A558,'Planilha Orçamentária'!$A$8:$D$548,4,FALSE)</f>
        <v>Cinta FG de 200mm p/ fixação de caixa de medição. (fornecimento e instalação)</v>
      </c>
      <c r="C558" s="179"/>
      <c r="D558" s="180"/>
      <c r="E558" s="181"/>
      <c r="F558" s="181"/>
      <c r="G558" s="180"/>
      <c r="H558" s="181"/>
      <c r="I558" s="182"/>
      <c r="J558" s="183"/>
      <c r="K558" s="184"/>
      <c r="L558" s="183"/>
      <c r="M558" s="185"/>
      <c r="N558" s="183"/>
      <c r="O558" s="185"/>
      <c r="P558" s="55"/>
      <c r="Q558" s="186">
        <f>P560</f>
        <v>8</v>
      </c>
      <c r="R558" s="187"/>
      <c r="S558" s="187"/>
      <c r="U558" s="87">
        <f t="shared" si="37"/>
        <v>0</v>
      </c>
      <c r="V558" s="87" t="str">
        <f t="shared" si="38"/>
        <v/>
      </c>
    </row>
    <row r="559" spans="1:22" s="188" customFormat="1" ht="15" customHeight="1" x14ac:dyDescent="0.2">
      <c r="A559" s="202"/>
      <c r="B559" s="207"/>
      <c r="C559" s="203"/>
      <c r="E559" s="182"/>
      <c r="F559" s="182"/>
      <c r="G559" s="203"/>
      <c r="H559" s="182"/>
      <c r="I559" s="182"/>
      <c r="J559" s="183">
        <v>8</v>
      </c>
      <c r="K559" s="220"/>
      <c r="L559" s="183"/>
      <c r="M559" s="183"/>
      <c r="N559" s="183"/>
      <c r="O559" s="183"/>
      <c r="P559" s="208">
        <f>J559</f>
        <v>8</v>
      </c>
      <c r="Q559" s="338"/>
      <c r="U559" s="87" t="str">
        <f t="shared" si="37"/>
        <v/>
      </c>
      <c r="V559" s="87">
        <f t="shared" si="38"/>
        <v>8</v>
      </c>
    </row>
    <row r="560" spans="1:22" s="188" customFormat="1" ht="15" customHeight="1" x14ac:dyDescent="0.2">
      <c r="A560" s="202"/>
      <c r="B560" s="189" t="s">
        <v>17</v>
      </c>
      <c r="C560" s="190"/>
      <c r="D560" s="191"/>
      <c r="E560" s="192"/>
      <c r="F560" s="190"/>
      <c r="G560" s="191"/>
      <c r="H560" s="192"/>
      <c r="I560" s="192"/>
      <c r="J560" s="193"/>
      <c r="K560" s="193"/>
      <c r="L560" s="194"/>
      <c r="M560" s="194"/>
      <c r="N560" s="194"/>
      <c r="O560" s="194"/>
      <c r="P560" s="195">
        <f>ROUND(SUM(P558:P559),2)</f>
        <v>8</v>
      </c>
      <c r="Q560" s="196" t="str">
        <f>IFERROR(VLOOKUP(A558,'Planilha Orçamentária'!$A$8:$H$548,5,FALSE),0)</f>
        <v>und</v>
      </c>
      <c r="R560" s="187"/>
      <c r="S560" s="187"/>
      <c r="U560" s="87">
        <f t="shared" si="37"/>
        <v>8</v>
      </c>
      <c r="V560" s="87">
        <f t="shared" si="38"/>
        <v>8</v>
      </c>
    </row>
    <row r="561" spans="1:22" s="188" customFormat="1" ht="15" customHeight="1" x14ac:dyDescent="0.2">
      <c r="A561" s="202"/>
      <c r="B561" s="197"/>
      <c r="C561" s="198"/>
      <c r="D561" s="180"/>
      <c r="E561" s="181"/>
      <c r="F561" s="198"/>
      <c r="G561" s="180"/>
      <c r="H561" s="181"/>
      <c r="I561" s="181"/>
      <c r="J561" s="199"/>
      <c r="K561" s="199"/>
      <c r="L561" s="363"/>
      <c r="M561" s="363"/>
      <c r="N561" s="363"/>
      <c r="O561" s="363"/>
      <c r="P561" s="55"/>
      <c r="Q561" s="200"/>
      <c r="R561" s="187"/>
      <c r="S561" s="187"/>
      <c r="T561" s="187"/>
      <c r="U561" s="87" t="str">
        <f t="shared" si="37"/>
        <v/>
      </c>
      <c r="V561" s="87" t="str">
        <f t="shared" si="38"/>
        <v/>
      </c>
    </row>
    <row r="562" spans="1:22" s="188" customFormat="1" ht="15" customHeight="1" x14ac:dyDescent="0.2">
      <c r="A562" s="178" t="str">
        <f>'Planilha Orçamentária'!A126</f>
        <v>02.07.03.06</v>
      </c>
      <c r="B562" s="252" t="str">
        <f>VLOOKUP(A562,'Planilha Orçamentária'!$A$8:$D$548,4,FALSE)</f>
        <v>Curva 90º de ferro galvanizado eletrolítico 1 1/2" para eletroduto</v>
      </c>
      <c r="C562" s="179"/>
      <c r="D562" s="180"/>
      <c r="E562" s="181"/>
      <c r="F562" s="181"/>
      <c r="G562" s="180"/>
      <c r="H562" s="181"/>
      <c r="I562" s="182"/>
      <c r="J562" s="183"/>
      <c r="K562" s="184"/>
      <c r="L562" s="183"/>
      <c r="M562" s="185"/>
      <c r="N562" s="183"/>
      <c r="O562" s="185"/>
      <c r="P562" s="55"/>
      <c r="Q562" s="186">
        <f>P564</f>
        <v>3</v>
      </c>
      <c r="R562" s="187"/>
      <c r="S562" s="187"/>
      <c r="U562" s="87">
        <f t="shared" si="37"/>
        <v>0</v>
      </c>
      <c r="V562" s="87" t="str">
        <f t="shared" si="38"/>
        <v/>
      </c>
    </row>
    <row r="563" spans="1:22" s="188" customFormat="1" ht="15" customHeight="1" x14ac:dyDescent="0.2">
      <c r="A563" s="202"/>
      <c r="B563" s="207"/>
      <c r="C563" s="203"/>
      <c r="E563" s="182"/>
      <c r="F563" s="182"/>
      <c r="G563" s="203"/>
      <c r="H563" s="182"/>
      <c r="I563" s="182"/>
      <c r="J563" s="183">
        <v>3</v>
      </c>
      <c r="K563" s="220"/>
      <c r="L563" s="183"/>
      <c r="M563" s="183"/>
      <c r="N563" s="183"/>
      <c r="O563" s="183"/>
      <c r="P563" s="208">
        <f>J563</f>
        <v>3</v>
      </c>
      <c r="Q563" s="338"/>
      <c r="U563" s="87" t="str">
        <f t="shared" si="37"/>
        <v/>
      </c>
      <c r="V563" s="87">
        <f t="shared" si="38"/>
        <v>3</v>
      </c>
    </row>
    <row r="564" spans="1:22" s="188" customFormat="1" ht="15" customHeight="1" x14ac:dyDescent="0.2">
      <c r="A564" s="202"/>
      <c r="B564" s="189" t="s">
        <v>17</v>
      </c>
      <c r="C564" s="190"/>
      <c r="D564" s="191"/>
      <c r="E564" s="192"/>
      <c r="F564" s="190"/>
      <c r="G564" s="191"/>
      <c r="H564" s="192"/>
      <c r="I564" s="192"/>
      <c r="J564" s="193"/>
      <c r="K564" s="193"/>
      <c r="L564" s="194"/>
      <c r="M564" s="194"/>
      <c r="N564" s="194"/>
      <c r="O564" s="194"/>
      <c r="P564" s="195">
        <f>ROUND(SUM(P562:P563),2)</f>
        <v>3</v>
      </c>
      <c r="Q564" s="196" t="str">
        <f>IFERROR(VLOOKUP(A562,'Planilha Orçamentária'!$A$8:$H$548,5,FALSE),0)</f>
        <v>und</v>
      </c>
      <c r="R564" s="187"/>
      <c r="S564" s="187"/>
      <c r="U564" s="87">
        <f t="shared" si="37"/>
        <v>3</v>
      </c>
      <c r="V564" s="87">
        <f t="shared" si="38"/>
        <v>3</v>
      </c>
    </row>
    <row r="565" spans="1:22" s="188" customFormat="1" ht="15" customHeight="1" x14ac:dyDescent="0.2">
      <c r="A565" s="202"/>
      <c r="B565" s="197"/>
      <c r="C565" s="198"/>
      <c r="D565" s="180"/>
      <c r="E565" s="181"/>
      <c r="F565" s="198"/>
      <c r="G565" s="180"/>
      <c r="H565" s="181"/>
      <c r="I565" s="181"/>
      <c r="J565" s="199"/>
      <c r="K565" s="363"/>
      <c r="L565" s="363"/>
      <c r="M565" s="363"/>
      <c r="N565" s="363"/>
      <c r="O565" s="363"/>
      <c r="P565" s="55"/>
      <c r="Q565" s="200"/>
      <c r="R565" s="187"/>
      <c r="S565" s="187"/>
      <c r="T565" s="187"/>
      <c r="U565" s="87" t="str">
        <f t="shared" si="37"/>
        <v/>
      </c>
      <c r="V565" s="87" t="str">
        <f t="shared" si="38"/>
        <v/>
      </c>
    </row>
    <row r="566" spans="1:22" s="188" customFormat="1" ht="15" customHeight="1" x14ac:dyDescent="0.2">
      <c r="A566" s="178" t="str">
        <f>'Planilha Orçamentária'!A127</f>
        <v>02.07.03.07</v>
      </c>
      <c r="B566" s="252" t="str">
        <f>VLOOKUP(A566,'Planilha Orçamentária'!$A$8:$D$548,4,FALSE)</f>
        <v>Bucha e arruela de alumínio fundido diâmetro 40mm (1 1/2")</v>
      </c>
      <c r="C566" s="179"/>
      <c r="D566" s="180"/>
      <c r="E566" s="181"/>
      <c r="F566" s="181"/>
      <c r="G566" s="180"/>
      <c r="H566" s="181"/>
      <c r="I566" s="182"/>
      <c r="J566" s="183"/>
      <c r="K566" s="184"/>
      <c r="L566" s="183"/>
      <c r="M566" s="185"/>
      <c r="N566" s="183"/>
      <c r="O566" s="185"/>
      <c r="P566" s="55"/>
      <c r="Q566" s="186">
        <f>P568</f>
        <v>3</v>
      </c>
      <c r="R566" s="187"/>
      <c r="S566" s="187"/>
      <c r="U566" s="87">
        <f t="shared" si="37"/>
        <v>0</v>
      </c>
      <c r="V566" s="87" t="str">
        <f t="shared" si="38"/>
        <v/>
      </c>
    </row>
    <row r="567" spans="1:22" s="188" customFormat="1" ht="15" customHeight="1" x14ac:dyDescent="0.2">
      <c r="A567" s="202"/>
      <c r="B567" s="207"/>
      <c r="C567" s="203"/>
      <c r="E567" s="182"/>
      <c r="F567" s="182"/>
      <c r="G567" s="203"/>
      <c r="H567" s="182"/>
      <c r="I567" s="182"/>
      <c r="J567" s="183">
        <v>3</v>
      </c>
      <c r="L567" s="183"/>
      <c r="M567" s="183"/>
      <c r="N567" s="183"/>
      <c r="O567" s="183"/>
      <c r="P567" s="208">
        <f>J567</f>
        <v>3</v>
      </c>
      <c r="Q567" s="338"/>
      <c r="U567" s="87" t="str">
        <f t="shared" si="37"/>
        <v/>
      </c>
      <c r="V567" s="87">
        <f t="shared" si="38"/>
        <v>3</v>
      </c>
    </row>
    <row r="568" spans="1:22" s="188" customFormat="1" ht="15" customHeight="1" x14ac:dyDescent="0.2">
      <c r="A568" s="202"/>
      <c r="B568" s="189" t="s">
        <v>17</v>
      </c>
      <c r="C568" s="190"/>
      <c r="D568" s="191"/>
      <c r="E568" s="192"/>
      <c r="F568" s="190"/>
      <c r="G568" s="191"/>
      <c r="H568" s="192"/>
      <c r="I568" s="192"/>
      <c r="J568" s="193"/>
      <c r="K568" s="194"/>
      <c r="L568" s="194"/>
      <c r="M568" s="194"/>
      <c r="N568" s="194"/>
      <c r="O568" s="194"/>
      <c r="P568" s="195">
        <f>ROUND(SUM(P566:P567),2)</f>
        <v>3</v>
      </c>
      <c r="Q568" s="196" t="str">
        <f>IFERROR(VLOOKUP(A566,'Planilha Orçamentária'!$A$8:$H$548,5,FALSE),0)</f>
        <v>und</v>
      </c>
      <c r="R568" s="187"/>
      <c r="S568" s="187"/>
      <c r="U568" s="87">
        <f t="shared" si="37"/>
        <v>3</v>
      </c>
      <c r="V568" s="87">
        <f t="shared" si="38"/>
        <v>3</v>
      </c>
    </row>
    <row r="569" spans="1:22" s="188" customFormat="1" ht="15" customHeight="1" x14ac:dyDescent="0.2">
      <c r="A569" s="202"/>
      <c r="B569" s="197"/>
      <c r="C569" s="198"/>
      <c r="D569" s="180"/>
      <c r="E569" s="181"/>
      <c r="F569" s="198"/>
      <c r="G569" s="180"/>
      <c r="H569" s="181"/>
      <c r="I569" s="181"/>
      <c r="J569" s="199"/>
      <c r="K569" s="363"/>
      <c r="L569" s="363"/>
      <c r="M569" s="363"/>
      <c r="N569" s="363"/>
      <c r="O569" s="363"/>
      <c r="P569" s="55"/>
      <c r="Q569" s="200"/>
      <c r="R569" s="187"/>
      <c r="S569" s="187"/>
      <c r="T569" s="187"/>
      <c r="U569" s="87" t="str">
        <f t="shared" si="37"/>
        <v/>
      </c>
      <c r="V569" s="87" t="str">
        <f t="shared" si="38"/>
        <v/>
      </c>
    </row>
    <row r="570" spans="1:22" s="188" customFormat="1" ht="15" customHeight="1" x14ac:dyDescent="0.2">
      <c r="A570" s="178" t="str">
        <f>'Planilha Orçamentária'!A128</f>
        <v>02.07.03.08</v>
      </c>
      <c r="B570" s="252" t="str">
        <f>VLOOKUP(A570,'Planilha Orçamentária'!$A$8:$D$548,4,FALSE)</f>
        <v>Cabeçote de alumínio de 1 1/2"</v>
      </c>
      <c r="C570" s="179"/>
      <c r="D570" s="180"/>
      <c r="E570" s="181"/>
      <c r="F570" s="181"/>
      <c r="G570" s="180"/>
      <c r="H570" s="181"/>
      <c r="I570" s="182"/>
      <c r="J570" s="183"/>
      <c r="K570" s="184"/>
      <c r="L570" s="183"/>
      <c r="M570" s="185"/>
      <c r="N570" s="183"/>
      <c r="O570" s="185"/>
      <c r="P570" s="55"/>
      <c r="Q570" s="186">
        <f>P572</f>
        <v>1</v>
      </c>
      <c r="R570" s="187"/>
      <c r="S570" s="187"/>
      <c r="U570" s="87">
        <f t="shared" si="37"/>
        <v>0</v>
      </c>
      <c r="V570" s="87" t="str">
        <f t="shared" si="38"/>
        <v/>
      </c>
    </row>
    <row r="571" spans="1:22" s="188" customFormat="1" ht="15" customHeight="1" x14ac:dyDescent="0.2">
      <c r="A571" s="202"/>
      <c r="B571" s="207"/>
      <c r="C571" s="203"/>
      <c r="E571" s="182"/>
      <c r="F571" s="182"/>
      <c r="G571" s="203"/>
      <c r="H571" s="182"/>
      <c r="I571" s="182"/>
      <c r="J571" s="183">
        <v>1</v>
      </c>
      <c r="L571" s="183"/>
      <c r="M571" s="183"/>
      <c r="N571" s="183"/>
      <c r="O571" s="183"/>
      <c r="P571" s="208">
        <f>J571</f>
        <v>1</v>
      </c>
      <c r="Q571" s="338"/>
      <c r="U571" s="87" t="str">
        <f t="shared" si="37"/>
        <v/>
      </c>
      <c r="V571" s="87">
        <f t="shared" si="38"/>
        <v>1</v>
      </c>
    </row>
    <row r="572" spans="1:22" s="188" customFormat="1" ht="15" customHeight="1" x14ac:dyDescent="0.2">
      <c r="A572" s="202"/>
      <c r="B572" s="189" t="s">
        <v>17</v>
      </c>
      <c r="C572" s="190"/>
      <c r="D572" s="191"/>
      <c r="E572" s="192"/>
      <c r="F572" s="190"/>
      <c r="G572" s="191"/>
      <c r="H572" s="192"/>
      <c r="I572" s="192"/>
      <c r="J572" s="193"/>
      <c r="K572" s="194"/>
      <c r="L572" s="194"/>
      <c r="M572" s="194"/>
      <c r="N572" s="194"/>
      <c r="O572" s="194"/>
      <c r="P572" s="195">
        <f>ROUND(SUM(P570:P571),2)</f>
        <v>1</v>
      </c>
      <c r="Q572" s="196" t="str">
        <f>IFERROR(VLOOKUP(A570,'Planilha Orçamentária'!$A$8:$H$548,5,FALSE),0)</f>
        <v>und</v>
      </c>
      <c r="R572" s="187"/>
      <c r="S572" s="187"/>
      <c r="U572" s="87">
        <f t="shared" si="37"/>
        <v>1</v>
      </c>
      <c r="V572" s="87">
        <f t="shared" si="38"/>
        <v>1</v>
      </c>
    </row>
    <row r="573" spans="1:22" s="188" customFormat="1" ht="15" customHeight="1" x14ac:dyDescent="0.2">
      <c r="A573" s="202"/>
      <c r="B573" s="197"/>
      <c r="C573" s="198"/>
      <c r="D573" s="180"/>
      <c r="E573" s="181"/>
      <c r="F573" s="198"/>
      <c r="G573" s="180"/>
      <c r="H573" s="181"/>
      <c r="I573" s="181"/>
      <c r="J573" s="199"/>
      <c r="K573" s="363"/>
      <c r="L573" s="363"/>
      <c r="M573" s="363"/>
      <c r="N573" s="363"/>
      <c r="O573" s="363"/>
      <c r="P573" s="55"/>
      <c r="Q573" s="200"/>
      <c r="R573" s="187"/>
      <c r="S573" s="187"/>
      <c r="T573" s="187"/>
      <c r="U573" s="87" t="str">
        <f t="shared" si="37"/>
        <v/>
      </c>
      <c r="V573" s="87" t="str">
        <f t="shared" si="38"/>
        <v/>
      </c>
    </row>
    <row r="574" spans="1:22" s="188" customFormat="1" ht="15" customHeight="1" x14ac:dyDescent="0.2">
      <c r="A574" s="178" t="str">
        <f>'Planilha Orçamentária'!A129</f>
        <v>02.07.03.09</v>
      </c>
      <c r="B574" s="252" t="str">
        <f>VLOOKUP(A574,'Planilha Orçamentária'!$A$8:$D$548,4,FALSE)</f>
        <v>Luva de ferro galvanizado eletrolítico 1 1/2" para eletroduto</v>
      </c>
      <c r="C574" s="179"/>
      <c r="D574" s="180"/>
      <c r="E574" s="181"/>
      <c r="F574" s="181"/>
      <c r="G574" s="180"/>
      <c r="H574" s="181"/>
      <c r="I574" s="182"/>
      <c r="J574" s="183"/>
      <c r="K574" s="184"/>
      <c r="L574" s="183"/>
      <c r="M574" s="185"/>
      <c r="N574" s="183"/>
      <c r="O574" s="185"/>
      <c r="P574" s="55"/>
      <c r="Q574" s="186">
        <f>P576</f>
        <v>7</v>
      </c>
      <c r="R574" s="187"/>
      <c r="S574" s="187"/>
      <c r="U574" s="87">
        <f t="shared" si="37"/>
        <v>0</v>
      </c>
      <c r="V574" s="87" t="str">
        <f t="shared" si="38"/>
        <v/>
      </c>
    </row>
    <row r="575" spans="1:22" s="188" customFormat="1" ht="15" customHeight="1" x14ac:dyDescent="0.2">
      <c r="A575" s="202"/>
      <c r="B575" s="207"/>
      <c r="C575" s="203"/>
      <c r="E575" s="182"/>
      <c r="F575" s="182"/>
      <c r="G575" s="203"/>
      <c r="H575" s="182"/>
      <c r="I575" s="182"/>
      <c r="J575" s="183">
        <v>7</v>
      </c>
      <c r="L575" s="183"/>
      <c r="M575" s="183"/>
      <c r="N575" s="183"/>
      <c r="O575" s="183"/>
      <c r="P575" s="208">
        <f>J575</f>
        <v>7</v>
      </c>
      <c r="Q575" s="338"/>
      <c r="U575" s="87" t="str">
        <f t="shared" ref="U575:U638" si="40">IF(Q575&lt;&gt;"",P575,"")</f>
        <v/>
      </c>
      <c r="V575" s="87">
        <f t="shared" ref="V575:V638" si="41">IF(P575&lt;&gt;"",P575,"")</f>
        <v>7</v>
      </c>
    </row>
    <row r="576" spans="1:22" s="188" customFormat="1" ht="15" customHeight="1" x14ac:dyDescent="0.2">
      <c r="A576" s="202"/>
      <c r="B576" s="189" t="s">
        <v>17</v>
      </c>
      <c r="C576" s="190"/>
      <c r="D576" s="191"/>
      <c r="E576" s="192"/>
      <c r="F576" s="190"/>
      <c r="G576" s="191"/>
      <c r="H576" s="192"/>
      <c r="I576" s="192"/>
      <c r="J576" s="193"/>
      <c r="K576" s="194"/>
      <c r="L576" s="194"/>
      <c r="M576" s="194"/>
      <c r="N576" s="194"/>
      <c r="O576" s="194"/>
      <c r="P576" s="195">
        <f>ROUND(SUM(P574:P575),2)</f>
        <v>7</v>
      </c>
      <c r="Q576" s="196" t="str">
        <f>IFERROR(VLOOKUP(A574,'Planilha Orçamentária'!$A$8:$H$548,5,FALSE),0)</f>
        <v>und</v>
      </c>
      <c r="R576" s="187"/>
      <c r="S576" s="187"/>
      <c r="U576" s="87">
        <f t="shared" si="40"/>
        <v>7</v>
      </c>
      <c r="V576" s="87">
        <f t="shared" si="41"/>
        <v>7</v>
      </c>
    </row>
    <row r="577" spans="1:22" s="188" customFormat="1" ht="15" customHeight="1" x14ac:dyDescent="0.2">
      <c r="A577" s="202"/>
      <c r="B577" s="197"/>
      <c r="C577" s="198"/>
      <c r="D577" s="180"/>
      <c r="E577" s="181"/>
      <c r="F577" s="198"/>
      <c r="G577" s="180"/>
      <c r="H577" s="181"/>
      <c r="I577" s="181"/>
      <c r="J577" s="199"/>
      <c r="K577" s="363"/>
      <c r="L577" s="363"/>
      <c r="M577" s="363"/>
      <c r="N577" s="363"/>
      <c r="O577" s="363"/>
      <c r="P577" s="55"/>
      <c r="Q577" s="200"/>
      <c r="R577" s="187"/>
      <c r="S577" s="187"/>
      <c r="T577" s="187"/>
      <c r="U577" s="87" t="str">
        <f t="shared" si="40"/>
        <v/>
      </c>
      <c r="V577" s="87" t="str">
        <f t="shared" si="41"/>
        <v/>
      </c>
    </row>
    <row r="578" spans="1:22" s="188" customFormat="1" ht="15" customHeight="1" x14ac:dyDescent="0.2">
      <c r="A578" s="178" t="str">
        <f>'Planilha Orçamentária'!A130</f>
        <v>02.07.03.10</v>
      </c>
      <c r="B578" s="252" t="str">
        <f>VLOOKUP(A578,'Planilha Orçamentária'!$A$8:$D$548,4,FALSE)</f>
        <v>Niple de PVC 2". (fornecimento e instalação)</v>
      </c>
      <c r="C578" s="179"/>
      <c r="D578" s="180"/>
      <c r="E578" s="181"/>
      <c r="F578" s="181"/>
      <c r="G578" s="180"/>
      <c r="H578" s="181"/>
      <c r="I578" s="182"/>
      <c r="J578" s="183"/>
      <c r="K578" s="184"/>
      <c r="L578" s="183"/>
      <c r="M578" s="185"/>
      <c r="N578" s="183"/>
      <c r="O578" s="185"/>
      <c r="P578" s="55"/>
      <c r="Q578" s="186">
        <f>P580</f>
        <v>2</v>
      </c>
      <c r="R578" s="187"/>
      <c r="S578" s="187"/>
      <c r="U578" s="87">
        <f t="shared" si="40"/>
        <v>0</v>
      </c>
      <c r="V578" s="87" t="str">
        <f t="shared" si="41"/>
        <v/>
      </c>
    </row>
    <row r="579" spans="1:22" s="188" customFormat="1" ht="15" customHeight="1" x14ac:dyDescent="0.2">
      <c r="A579" s="202"/>
      <c r="B579" s="207"/>
      <c r="C579" s="203"/>
      <c r="E579" s="182"/>
      <c r="F579" s="182"/>
      <c r="G579" s="203"/>
      <c r="H579" s="182"/>
      <c r="I579" s="182"/>
      <c r="J579" s="183">
        <v>2</v>
      </c>
      <c r="L579" s="183"/>
      <c r="M579" s="183"/>
      <c r="N579" s="183"/>
      <c r="O579" s="183"/>
      <c r="P579" s="208">
        <f>J579</f>
        <v>2</v>
      </c>
      <c r="Q579" s="338"/>
      <c r="U579" s="87" t="str">
        <f t="shared" si="40"/>
        <v/>
      </c>
      <c r="V579" s="87">
        <f t="shared" si="41"/>
        <v>2</v>
      </c>
    </row>
    <row r="580" spans="1:22" s="188" customFormat="1" ht="15" customHeight="1" x14ac:dyDescent="0.2">
      <c r="A580" s="202"/>
      <c r="B580" s="189" t="s">
        <v>17</v>
      </c>
      <c r="C580" s="190"/>
      <c r="D580" s="191"/>
      <c r="E580" s="192"/>
      <c r="F580" s="190"/>
      <c r="G580" s="191"/>
      <c r="H580" s="192"/>
      <c r="I580" s="192"/>
      <c r="J580" s="193"/>
      <c r="K580" s="194"/>
      <c r="L580" s="194"/>
      <c r="M580" s="194"/>
      <c r="N580" s="194"/>
      <c r="O580" s="194"/>
      <c r="P580" s="195">
        <f>ROUND(SUM(P578:P579),2)</f>
        <v>2</v>
      </c>
      <c r="Q580" s="196" t="str">
        <f>IFERROR(VLOOKUP(A578,'Planilha Orçamentária'!$A$8:$H$548,5,FALSE),0)</f>
        <v>und</v>
      </c>
      <c r="R580" s="187"/>
      <c r="S580" s="187"/>
      <c r="U580" s="87">
        <f t="shared" si="40"/>
        <v>2</v>
      </c>
      <c r="V580" s="87">
        <f t="shared" si="41"/>
        <v>2</v>
      </c>
    </row>
    <row r="581" spans="1:22" s="188" customFormat="1" ht="15" customHeight="1" x14ac:dyDescent="0.2">
      <c r="A581" s="202"/>
      <c r="B581" s="197"/>
      <c r="C581" s="198"/>
      <c r="D581" s="180"/>
      <c r="E581" s="181"/>
      <c r="F581" s="198"/>
      <c r="G581" s="180"/>
      <c r="H581" s="181"/>
      <c r="I581" s="181"/>
      <c r="J581" s="199"/>
      <c r="K581" s="363"/>
      <c r="L581" s="363"/>
      <c r="M581" s="363"/>
      <c r="N581" s="363"/>
      <c r="O581" s="363"/>
      <c r="P581" s="55"/>
      <c r="Q581" s="200"/>
      <c r="R581" s="187"/>
      <c r="S581" s="187"/>
      <c r="T581" s="187"/>
      <c r="U581" s="87" t="str">
        <f t="shared" si="40"/>
        <v/>
      </c>
      <c r="V581" s="87" t="str">
        <f t="shared" si="41"/>
        <v/>
      </c>
    </row>
    <row r="582" spans="1:22" s="188" customFormat="1" ht="15" customHeight="1" x14ac:dyDescent="0.2">
      <c r="A582" s="413" t="str">
        <f>'Planilha Orçamentária'!A132</f>
        <v>02.07.04</v>
      </c>
      <c r="B582" s="414" t="str">
        <f>VLOOKUP(A582,'Planilha Orçamentária'!$A$8:$D$548,4,FALSE)</f>
        <v>CAIXAS DE PASSAGEM EXTERNAS E QUADROS DE COMANDO</v>
      </c>
      <c r="C582" s="415"/>
      <c r="D582" s="191"/>
      <c r="E582" s="192"/>
      <c r="F582" s="192"/>
      <c r="G582" s="191"/>
      <c r="H582" s="192"/>
      <c r="I582" s="416"/>
      <c r="J582" s="417"/>
      <c r="K582" s="418"/>
      <c r="L582" s="417"/>
      <c r="M582" s="419"/>
      <c r="N582" s="420"/>
      <c r="O582" s="419"/>
      <c r="P582" s="195"/>
      <c r="Q582" s="421"/>
      <c r="R582" s="187"/>
      <c r="S582" s="187"/>
      <c r="U582" s="87" t="str">
        <f t="shared" si="40"/>
        <v/>
      </c>
      <c r="V582" s="87" t="str">
        <f t="shared" si="41"/>
        <v/>
      </c>
    </row>
    <row r="583" spans="1:22" s="188" customFormat="1" ht="15" customHeight="1" x14ac:dyDescent="0.2">
      <c r="A583" s="178" t="str">
        <f>'Planilha Orçamentária'!A133</f>
        <v>02.07.04.01</v>
      </c>
      <c r="B583" s="252" t="str">
        <f>VLOOKUP(A583,'Planilha Orçamentária'!$A$8:$D$548,4,FALSE)</f>
        <v>Caixa de passagem de alvenaria de blocos de concreto 9x19x39cm, dimensões de 30x30x50cm, com revestimento interno em chapisco e reboco, tampa de concreto esp.5cm e lastro de brita 5 cm</v>
      </c>
      <c r="C583" s="179"/>
      <c r="D583" s="180"/>
      <c r="E583" s="181"/>
      <c r="F583" s="181"/>
      <c r="G583" s="180"/>
      <c r="H583" s="181"/>
      <c r="I583" s="182"/>
      <c r="J583" s="183"/>
      <c r="K583" s="184"/>
      <c r="L583" s="183"/>
      <c r="M583" s="185"/>
      <c r="N583" s="183"/>
      <c r="O583" s="185"/>
      <c r="P583" s="55"/>
      <c r="Q583" s="186">
        <f>P585</f>
        <v>24</v>
      </c>
      <c r="R583" s="187"/>
      <c r="S583" s="187"/>
      <c r="U583" s="87">
        <f t="shared" si="40"/>
        <v>0</v>
      </c>
      <c r="V583" s="87" t="str">
        <f t="shared" si="41"/>
        <v/>
      </c>
    </row>
    <row r="584" spans="1:22" s="188" customFormat="1" ht="15" customHeight="1" x14ac:dyDescent="0.2">
      <c r="A584" s="202"/>
      <c r="B584" s="207"/>
      <c r="C584" s="203"/>
      <c r="E584" s="182"/>
      <c r="F584" s="182"/>
      <c r="G584" s="203"/>
      <c r="H584" s="182"/>
      <c r="I584" s="182"/>
      <c r="J584" s="183">
        <v>24</v>
      </c>
      <c r="L584" s="183"/>
      <c r="M584" s="183"/>
      <c r="N584" s="183"/>
      <c r="O584" s="183"/>
      <c r="P584" s="208">
        <f>J584</f>
        <v>24</v>
      </c>
      <c r="Q584" s="338"/>
      <c r="U584" s="87" t="str">
        <f t="shared" si="40"/>
        <v/>
      </c>
      <c r="V584" s="87">
        <f t="shared" si="41"/>
        <v>24</v>
      </c>
    </row>
    <row r="585" spans="1:22" s="188" customFormat="1" ht="15" customHeight="1" x14ac:dyDescent="0.2">
      <c r="A585" s="202"/>
      <c r="B585" s="189" t="s">
        <v>17</v>
      </c>
      <c r="C585" s="190"/>
      <c r="D585" s="191"/>
      <c r="E585" s="192"/>
      <c r="F585" s="190"/>
      <c r="G585" s="191"/>
      <c r="H585" s="192"/>
      <c r="I585" s="192"/>
      <c r="J585" s="193"/>
      <c r="K585" s="194"/>
      <c r="L585" s="194"/>
      <c r="M585" s="194"/>
      <c r="N585" s="194"/>
      <c r="O585" s="194"/>
      <c r="P585" s="195">
        <f>ROUND(SUM(P583:P584),2)</f>
        <v>24</v>
      </c>
      <c r="Q585" s="196" t="str">
        <f>IFERROR(VLOOKUP(A583,'Planilha Orçamentária'!$A$8:$H$548,5,FALSE),0)</f>
        <v>und</v>
      </c>
      <c r="R585" s="187"/>
      <c r="S585" s="187"/>
      <c r="U585" s="87">
        <f t="shared" si="40"/>
        <v>24</v>
      </c>
      <c r="V585" s="87">
        <f t="shared" si="41"/>
        <v>24</v>
      </c>
    </row>
    <row r="586" spans="1:22" s="188" customFormat="1" ht="15" customHeight="1" x14ac:dyDescent="0.2">
      <c r="A586" s="202"/>
      <c r="B586" s="197"/>
      <c r="C586" s="198"/>
      <c r="D586" s="180"/>
      <c r="E586" s="181"/>
      <c r="F586" s="198"/>
      <c r="G586" s="180"/>
      <c r="H586" s="181"/>
      <c r="I586" s="181"/>
      <c r="J586" s="199"/>
      <c r="K586" s="363"/>
      <c r="L586" s="363"/>
      <c r="M586" s="363"/>
      <c r="N586" s="363"/>
      <c r="O586" s="363"/>
      <c r="P586" s="55"/>
      <c r="Q586" s="200"/>
      <c r="R586" s="187"/>
      <c r="S586" s="187"/>
      <c r="T586" s="187"/>
      <c r="U586" s="87" t="str">
        <f t="shared" si="40"/>
        <v/>
      </c>
      <c r="V586" s="87" t="str">
        <f t="shared" si="41"/>
        <v/>
      </c>
    </row>
    <row r="587" spans="1:22" s="188" customFormat="1" ht="15" customHeight="1" x14ac:dyDescent="0.2">
      <c r="A587" s="178" t="str">
        <f>'Planilha Orçamentária'!A134</f>
        <v>02.07.04.02</v>
      </c>
      <c r="B587" s="252" t="str">
        <f>VLOOKUP(A587,'Planilha Orçamentária'!$A$8:$D$548,4,FALSE)</f>
        <v>Quadro de comando em aço inox dimensões mínimas 750x600x300mm completo com placa de montagem, disjuntores, contator , trilho, canaleta de pvc e barras de cobre conforme detalhe em projeto (fornecimento e instalação)</v>
      </c>
      <c r="C587" s="179"/>
      <c r="D587" s="180"/>
      <c r="E587" s="181"/>
      <c r="F587" s="181"/>
      <c r="G587" s="180"/>
      <c r="H587" s="181"/>
      <c r="I587" s="182"/>
      <c r="J587" s="183"/>
      <c r="K587" s="184"/>
      <c r="L587" s="183"/>
      <c r="M587" s="185"/>
      <c r="N587" s="183"/>
      <c r="O587" s="185"/>
      <c r="P587" s="55"/>
      <c r="Q587" s="186">
        <f>P589</f>
        <v>1</v>
      </c>
      <c r="R587" s="187"/>
      <c r="S587" s="187"/>
      <c r="U587" s="87">
        <f t="shared" si="40"/>
        <v>0</v>
      </c>
      <c r="V587" s="87" t="str">
        <f t="shared" si="41"/>
        <v/>
      </c>
    </row>
    <row r="588" spans="1:22" s="188" customFormat="1" ht="15" customHeight="1" x14ac:dyDescent="0.2">
      <c r="A588" s="202"/>
      <c r="B588" s="207"/>
      <c r="C588" s="203"/>
      <c r="E588" s="182"/>
      <c r="F588" s="182"/>
      <c r="G588" s="203"/>
      <c r="H588" s="182"/>
      <c r="I588" s="182"/>
      <c r="J588" s="183">
        <v>1</v>
      </c>
      <c r="L588" s="183"/>
      <c r="M588" s="183"/>
      <c r="N588" s="183"/>
      <c r="O588" s="183"/>
      <c r="P588" s="208">
        <f>J588</f>
        <v>1</v>
      </c>
      <c r="Q588" s="338"/>
      <c r="U588" s="87" t="str">
        <f t="shared" si="40"/>
        <v/>
      </c>
      <c r="V588" s="87">
        <f t="shared" si="41"/>
        <v>1</v>
      </c>
    </row>
    <row r="589" spans="1:22" s="188" customFormat="1" ht="15" customHeight="1" x14ac:dyDescent="0.2">
      <c r="A589" s="202"/>
      <c r="B589" s="189" t="s">
        <v>17</v>
      </c>
      <c r="C589" s="190"/>
      <c r="D589" s="191"/>
      <c r="E589" s="192"/>
      <c r="F589" s="190"/>
      <c r="G589" s="191"/>
      <c r="H589" s="192"/>
      <c r="I589" s="192"/>
      <c r="J589" s="193"/>
      <c r="K589" s="194"/>
      <c r="L589" s="194"/>
      <c r="M589" s="194"/>
      <c r="N589" s="194"/>
      <c r="O589" s="194"/>
      <c r="P589" s="195">
        <f>ROUND(SUM(P587:P588),2)</f>
        <v>1</v>
      </c>
      <c r="Q589" s="196" t="str">
        <f>IFERROR(VLOOKUP(A587,'Planilha Orçamentária'!$A$8:$H$548,5,FALSE),0)</f>
        <v>cj</v>
      </c>
      <c r="R589" s="187"/>
      <c r="S589" s="187"/>
      <c r="U589" s="87">
        <f t="shared" si="40"/>
        <v>1</v>
      </c>
      <c r="V589" s="87">
        <f t="shared" si="41"/>
        <v>1</v>
      </c>
    </row>
    <row r="590" spans="1:22" s="188" customFormat="1" ht="15" customHeight="1" x14ac:dyDescent="0.2">
      <c r="A590" s="202"/>
      <c r="B590" s="197"/>
      <c r="C590" s="198"/>
      <c r="D590" s="180"/>
      <c r="E590" s="181"/>
      <c r="F590" s="198"/>
      <c r="G590" s="180"/>
      <c r="H590" s="181"/>
      <c r="I590" s="181"/>
      <c r="J590" s="199"/>
      <c r="K590" s="363"/>
      <c r="L590" s="363"/>
      <c r="M590" s="363"/>
      <c r="N590" s="363"/>
      <c r="O590" s="363"/>
      <c r="P590" s="55"/>
      <c r="Q590" s="200"/>
      <c r="R590" s="187"/>
      <c r="S590" s="187"/>
      <c r="T590" s="187"/>
      <c r="U590" s="87" t="str">
        <f t="shared" si="40"/>
        <v/>
      </c>
      <c r="V590" s="87" t="str">
        <f t="shared" si="41"/>
        <v/>
      </c>
    </row>
    <row r="591" spans="1:22" s="188" customFormat="1" ht="15" customHeight="1" x14ac:dyDescent="0.2">
      <c r="A591" s="178" t="str">
        <f>'Planilha Orçamentária'!A135</f>
        <v>02.07.04.03</v>
      </c>
      <c r="B591" s="252" t="str">
        <f>VLOOKUP(A591,'Planilha Orçamentária'!$A$8:$D$548,4,FALSE)</f>
        <v>Caixa para medidor polifásico carga até 41000W inclusive caixa para disjuntor polifásico até 100A</v>
      </c>
      <c r="C591" s="179"/>
      <c r="D591" s="180"/>
      <c r="E591" s="181"/>
      <c r="F591" s="181"/>
      <c r="G591" s="180"/>
      <c r="H591" s="181"/>
      <c r="I591" s="182"/>
      <c r="J591" s="183"/>
      <c r="K591" s="184"/>
      <c r="L591" s="183"/>
      <c r="M591" s="185"/>
      <c r="N591" s="183"/>
      <c r="O591" s="185"/>
      <c r="P591" s="55"/>
      <c r="Q591" s="186">
        <f>P593</f>
        <v>1</v>
      </c>
      <c r="R591" s="187"/>
      <c r="S591" s="187"/>
      <c r="U591" s="87">
        <f t="shared" si="40"/>
        <v>0</v>
      </c>
      <c r="V591" s="87" t="str">
        <f t="shared" si="41"/>
        <v/>
      </c>
    </row>
    <row r="592" spans="1:22" s="188" customFormat="1" ht="15" customHeight="1" x14ac:dyDescent="0.2">
      <c r="A592" s="202"/>
      <c r="B592" s="207"/>
      <c r="C592" s="203"/>
      <c r="E592" s="182"/>
      <c r="F592" s="182"/>
      <c r="G592" s="203"/>
      <c r="H592" s="182"/>
      <c r="I592" s="182"/>
      <c r="J592" s="183">
        <v>1</v>
      </c>
      <c r="L592" s="183"/>
      <c r="M592" s="183"/>
      <c r="N592" s="183"/>
      <c r="O592" s="183"/>
      <c r="P592" s="208">
        <f>J592</f>
        <v>1</v>
      </c>
      <c r="Q592" s="338"/>
      <c r="U592" s="87" t="str">
        <f t="shared" si="40"/>
        <v/>
      </c>
      <c r="V592" s="87">
        <f t="shared" si="41"/>
        <v>1</v>
      </c>
    </row>
    <row r="593" spans="1:22" s="188" customFormat="1" ht="15" customHeight="1" x14ac:dyDescent="0.2">
      <c r="A593" s="202"/>
      <c r="B593" s="189" t="s">
        <v>17</v>
      </c>
      <c r="C593" s="190"/>
      <c r="D593" s="191"/>
      <c r="E593" s="192"/>
      <c r="F593" s="190"/>
      <c r="G593" s="191"/>
      <c r="H593" s="192"/>
      <c r="I593" s="192"/>
      <c r="J593" s="193"/>
      <c r="K593" s="194"/>
      <c r="L593" s="194"/>
      <c r="M593" s="194"/>
      <c r="N593" s="194"/>
      <c r="O593" s="194"/>
      <c r="P593" s="195">
        <f>ROUND(SUM(P591:P592),2)</f>
        <v>1</v>
      </c>
      <c r="Q593" s="196" t="str">
        <f>IFERROR(VLOOKUP(A591,'Planilha Orçamentária'!$A$8:$H$548,5,FALSE),0)</f>
        <v>und</v>
      </c>
      <c r="R593" s="187"/>
      <c r="S593" s="187"/>
      <c r="U593" s="87">
        <f t="shared" si="40"/>
        <v>1</v>
      </c>
      <c r="V593" s="87">
        <f t="shared" si="41"/>
        <v>1</v>
      </c>
    </row>
    <row r="594" spans="1:22" s="188" customFormat="1" ht="15" customHeight="1" x14ac:dyDescent="0.2">
      <c r="A594" s="202"/>
      <c r="B594" s="197"/>
      <c r="C594" s="198"/>
      <c r="D594" s="180"/>
      <c r="E594" s="181"/>
      <c r="F594" s="198"/>
      <c r="G594" s="180"/>
      <c r="H594" s="181"/>
      <c r="I594" s="181"/>
      <c r="J594" s="199"/>
      <c r="K594" s="363"/>
      <c r="L594" s="363"/>
      <c r="M594" s="363"/>
      <c r="N594" s="363"/>
      <c r="O594" s="363"/>
      <c r="P594" s="55"/>
      <c r="Q594" s="200"/>
      <c r="R594" s="187"/>
      <c r="S594" s="187"/>
      <c r="T594" s="187"/>
      <c r="U594" s="87" t="str">
        <f t="shared" si="40"/>
        <v/>
      </c>
      <c r="V594" s="87" t="str">
        <f t="shared" si="41"/>
        <v/>
      </c>
    </row>
    <row r="595" spans="1:22" s="188" customFormat="1" ht="15" customHeight="1" x14ac:dyDescent="0.2">
      <c r="A595" s="178" t="str">
        <f>'Planilha Orçamentária'!A136</f>
        <v>02.07.04.04</v>
      </c>
      <c r="B595" s="252" t="str">
        <f>VLOOKUP(A595,'Planilha Orçamentária'!$A$8:$D$548,4,FALSE)</f>
        <v>DISJUNTOR BIPOLAR TIPO DIN, CORRENTE NOMINAL DE 25A - FORNECIMENTO E INSTALAÇÃO. AF_04/2016</v>
      </c>
      <c r="C595" s="179"/>
      <c r="D595" s="180"/>
      <c r="E595" s="181"/>
      <c r="F595" s="181"/>
      <c r="G595" s="180"/>
      <c r="H595" s="181"/>
      <c r="I595" s="182"/>
      <c r="J595" s="183"/>
      <c r="K595" s="184"/>
      <c r="L595" s="183"/>
      <c r="M595" s="185"/>
      <c r="N595" s="183"/>
      <c r="O595" s="185"/>
      <c r="P595" s="55"/>
      <c r="Q595" s="186">
        <f>P597</f>
        <v>6</v>
      </c>
      <c r="R595" s="187"/>
      <c r="S595" s="187"/>
      <c r="U595" s="87">
        <f t="shared" si="40"/>
        <v>0</v>
      </c>
      <c r="V595" s="87" t="str">
        <f t="shared" si="41"/>
        <v/>
      </c>
    </row>
    <row r="596" spans="1:22" s="188" customFormat="1" ht="15" customHeight="1" x14ac:dyDescent="0.2">
      <c r="A596" s="202"/>
      <c r="B596" s="207"/>
      <c r="C596" s="203"/>
      <c r="E596" s="182"/>
      <c r="F596" s="182"/>
      <c r="G596" s="203"/>
      <c r="H596" s="182"/>
      <c r="I596" s="182"/>
      <c r="J596" s="183">
        <v>6</v>
      </c>
      <c r="L596" s="183"/>
      <c r="M596" s="183"/>
      <c r="N596" s="183"/>
      <c r="O596" s="183"/>
      <c r="P596" s="208">
        <f>J596</f>
        <v>6</v>
      </c>
      <c r="Q596" s="338"/>
      <c r="U596" s="87" t="str">
        <f t="shared" si="40"/>
        <v/>
      </c>
      <c r="V596" s="87">
        <f t="shared" si="41"/>
        <v>6</v>
      </c>
    </row>
    <row r="597" spans="1:22" s="188" customFormat="1" ht="15" customHeight="1" x14ac:dyDescent="0.2">
      <c r="A597" s="202"/>
      <c r="B597" s="189" t="s">
        <v>17</v>
      </c>
      <c r="C597" s="190"/>
      <c r="D597" s="191"/>
      <c r="E597" s="192"/>
      <c r="F597" s="190"/>
      <c r="G597" s="191"/>
      <c r="H597" s="192"/>
      <c r="I597" s="192"/>
      <c r="J597" s="193"/>
      <c r="K597" s="194"/>
      <c r="L597" s="194"/>
      <c r="M597" s="194"/>
      <c r="N597" s="194"/>
      <c r="O597" s="194"/>
      <c r="P597" s="195">
        <f>ROUND(SUM(P595:P596),2)</f>
        <v>6</v>
      </c>
      <c r="Q597" s="196" t="str">
        <f>IFERROR(VLOOKUP(A595,'Planilha Orçamentária'!$A$8:$H$548,5,FALSE),0)</f>
        <v>UN</v>
      </c>
      <c r="R597" s="187"/>
      <c r="S597" s="187"/>
      <c r="U597" s="87">
        <f t="shared" si="40"/>
        <v>6</v>
      </c>
      <c r="V597" s="87">
        <f t="shared" si="41"/>
        <v>6</v>
      </c>
    </row>
    <row r="598" spans="1:22" s="188" customFormat="1" ht="15" customHeight="1" x14ac:dyDescent="0.2">
      <c r="A598" s="202"/>
      <c r="B598" s="197"/>
      <c r="C598" s="198"/>
      <c r="D598" s="180"/>
      <c r="E598" s="181"/>
      <c r="F598" s="198"/>
      <c r="G598" s="180"/>
      <c r="H598" s="181"/>
      <c r="I598" s="181"/>
      <c r="J598" s="199"/>
      <c r="K598" s="363"/>
      <c r="L598" s="363"/>
      <c r="M598" s="363"/>
      <c r="N598" s="363"/>
      <c r="O598" s="363"/>
      <c r="P598" s="55"/>
      <c r="Q598" s="200"/>
      <c r="R598" s="187"/>
      <c r="S598" s="187"/>
      <c r="T598" s="187"/>
      <c r="U598" s="87" t="str">
        <f t="shared" si="40"/>
        <v/>
      </c>
      <c r="V598" s="87" t="str">
        <f t="shared" si="41"/>
        <v/>
      </c>
    </row>
    <row r="599" spans="1:22" s="188" customFormat="1" ht="15" customHeight="1" x14ac:dyDescent="0.2">
      <c r="A599" s="178" t="str">
        <f>'Planilha Orçamentária'!A137</f>
        <v>02.07.04.05</v>
      </c>
      <c r="B599" s="252" t="str">
        <f>VLOOKUP(A599,'Planilha Orçamentária'!$A$8:$D$548,4,FALSE)</f>
        <v>DISJUNTOR MONOPOLAR TIPO DIN, CORRENTE NOMINAL DE 32A - FORNECIMENTO E INSTALAÇÃO. AF_04/2016</v>
      </c>
      <c r="C599" s="179"/>
      <c r="D599" s="180"/>
      <c r="E599" s="181"/>
      <c r="F599" s="181"/>
      <c r="G599" s="180"/>
      <c r="H599" s="181"/>
      <c r="I599" s="182"/>
      <c r="J599" s="183"/>
      <c r="K599" s="184"/>
      <c r="L599" s="183"/>
      <c r="M599" s="185"/>
      <c r="N599" s="183"/>
      <c r="O599" s="185"/>
      <c r="P599" s="55"/>
      <c r="Q599" s="186">
        <f>P601</f>
        <v>2</v>
      </c>
      <c r="R599" s="187"/>
      <c r="S599" s="187"/>
      <c r="U599" s="87">
        <f t="shared" si="40"/>
        <v>0</v>
      </c>
      <c r="V599" s="87" t="str">
        <f t="shared" si="41"/>
        <v/>
      </c>
    </row>
    <row r="600" spans="1:22" s="188" customFormat="1" ht="15" customHeight="1" x14ac:dyDescent="0.2">
      <c r="A600" s="202"/>
      <c r="B600" s="207"/>
      <c r="C600" s="203"/>
      <c r="E600" s="182"/>
      <c r="F600" s="182"/>
      <c r="G600" s="203"/>
      <c r="H600" s="182"/>
      <c r="I600" s="182"/>
      <c r="J600" s="183">
        <v>2</v>
      </c>
      <c r="L600" s="183"/>
      <c r="M600" s="183"/>
      <c r="N600" s="183"/>
      <c r="O600" s="183"/>
      <c r="P600" s="208">
        <f>J600</f>
        <v>2</v>
      </c>
      <c r="Q600" s="338"/>
      <c r="U600" s="87" t="str">
        <f t="shared" si="40"/>
        <v/>
      </c>
      <c r="V600" s="87">
        <f t="shared" si="41"/>
        <v>2</v>
      </c>
    </row>
    <row r="601" spans="1:22" s="188" customFormat="1" ht="15" customHeight="1" x14ac:dyDescent="0.2">
      <c r="A601" s="202"/>
      <c r="B601" s="189" t="s">
        <v>17</v>
      </c>
      <c r="C601" s="190"/>
      <c r="D601" s="191"/>
      <c r="E601" s="192"/>
      <c r="F601" s="190"/>
      <c r="G601" s="191"/>
      <c r="H601" s="192"/>
      <c r="I601" s="192"/>
      <c r="J601" s="193"/>
      <c r="K601" s="194"/>
      <c r="L601" s="194"/>
      <c r="M601" s="194"/>
      <c r="N601" s="194"/>
      <c r="O601" s="194"/>
      <c r="P601" s="195">
        <f>ROUND(SUM(P599:P600),2)</f>
        <v>2</v>
      </c>
      <c r="Q601" s="196" t="str">
        <f>IFERROR(VLOOKUP(A599,'Planilha Orçamentária'!$A$8:$H$548,5,FALSE),0)</f>
        <v>UN</v>
      </c>
      <c r="R601" s="187"/>
      <c r="S601" s="187"/>
      <c r="U601" s="87">
        <f t="shared" si="40"/>
        <v>2</v>
      </c>
      <c r="V601" s="87">
        <f t="shared" si="41"/>
        <v>2</v>
      </c>
    </row>
    <row r="602" spans="1:22" s="188" customFormat="1" ht="15" customHeight="1" x14ac:dyDescent="0.2">
      <c r="A602" s="202"/>
      <c r="B602" s="197"/>
      <c r="C602" s="198"/>
      <c r="D602" s="180"/>
      <c r="E602" s="181"/>
      <c r="F602" s="198"/>
      <c r="G602" s="180"/>
      <c r="H602" s="181"/>
      <c r="I602" s="181"/>
      <c r="J602" s="199"/>
      <c r="K602" s="363"/>
      <c r="L602" s="363"/>
      <c r="M602" s="363"/>
      <c r="N602" s="363"/>
      <c r="O602" s="363"/>
      <c r="P602" s="55"/>
      <c r="Q602" s="200"/>
      <c r="R602" s="187"/>
      <c r="S602" s="187"/>
      <c r="T602" s="187"/>
      <c r="U602" s="87" t="str">
        <f t="shared" si="40"/>
        <v/>
      </c>
      <c r="V602" s="87" t="str">
        <f t="shared" si="41"/>
        <v/>
      </c>
    </row>
    <row r="603" spans="1:22" s="188" customFormat="1" ht="15" customHeight="1" x14ac:dyDescent="0.2">
      <c r="A603" s="178" t="str">
        <f>'Planilha Orçamentária'!A138</f>
        <v>02.07.04.06</v>
      </c>
      <c r="B603" s="252" t="str">
        <f>VLOOKUP(A603,'Planilha Orçamentária'!$A$8:$D$548,4,FALSE)</f>
        <v>DISJUNTOR TRIPOLAR TIPO DIN, CORRENTE NOMINAL DE 50A - FORNECIMENTO E INSTALAÇÃO. AF_04/2016</v>
      </c>
      <c r="C603" s="179"/>
      <c r="D603" s="180"/>
      <c r="E603" s="181"/>
      <c r="F603" s="181"/>
      <c r="G603" s="180"/>
      <c r="H603" s="181"/>
      <c r="I603" s="182"/>
      <c r="J603" s="183"/>
      <c r="K603" s="184"/>
      <c r="L603" s="183"/>
      <c r="M603" s="185"/>
      <c r="N603" s="183"/>
      <c r="O603" s="185"/>
      <c r="P603" s="55"/>
      <c r="Q603" s="186">
        <f>P605</f>
        <v>1</v>
      </c>
      <c r="R603" s="187"/>
      <c r="S603" s="187"/>
      <c r="U603" s="87">
        <f t="shared" si="40"/>
        <v>0</v>
      </c>
      <c r="V603" s="87" t="str">
        <f t="shared" si="41"/>
        <v/>
      </c>
    </row>
    <row r="604" spans="1:22" s="188" customFormat="1" ht="15" customHeight="1" x14ac:dyDescent="0.2">
      <c r="A604" s="202"/>
      <c r="B604" s="207"/>
      <c r="C604" s="203"/>
      <c r="E604" s="182"/>
      <c r="F604" s="182"/>
      <c r="G604" s="203"/>
      <c r="H604" s="182"/>
      <c r="I604" s="182"/>
      <c r="J604" s="183">
        <v>1</v>
      </c>
      <c r="L604" s="183"/>
      <c r="M604" s="183"/>
      <c r="N604" s="183"/>
      <c r="O604" s="183"/>
      <c r="P604" s="208">
        <f>J604</f>
        <v>1</v>
      </c>
      <c r="Q604" s="338"/>
      <c r="U604" s="87" t="str">
        <f t="shared" si="40"/>
        <v/>
      </c>
      <c r="V604" s="87">
        <f t="shared" si="41"/>
        <v>1</v>
      </c>
    </row>
    <row r="605" spans="1:22" s="188" customFormat="1" ht="15" customHeight="1" x14ac:dyDescent="0.2">
      <c r="A605" s="202"/>
      <c r="B605" s="189" t="s">
        <v>17</v>
      </c>
      <c r="C605" s="190"/>
      <c r="D605" s="191"/>
      <c r="E605" s="192"/>
      <c r="F605" s="190"/>
      <c r="G605" s="191"/>
      <c r="H605" s="192"/>
      <c r="I605" s="192"/>
      <c r="J605" s="193"/>
      <c r="K605" s="194"/>
      <c r="L605" s="194"/>
      <c r="M605" s="194"/>
      <c r="N605" s="194"/>
      <c r="O605" s="194"/>
      <c r="P605" s="195">
        <f>ROUND(SUM(P603:P604),2)</f>
        <v>1</v>
      </c>
      <c r="Q605" s="196" t="str">
        <f>IFERROR(VLOOKUP(A603,'Planilha Orçamentária'!$A$8:$H$548,5,FALSE),0)</f>
        <v>UN</v>
      </c>
      <c r="R605" s="187"/>
      <c r="S605" s="187"/>
      <c r="U605" s="87">
        <f t="shared" si="40"/>
        <v>1</v>
      </c>
      <c r="V605" s="87">
        <f t="shared" si="41"/>
        <v>1</v>
      </c>
    </row>
    <row r="606" spans="1:22" s="188" customFormat="1" ht="15" customHeight="1" x14ac:dyDescent="0.2">
      <c r="A606" s="202"/>
      <c r="B606" s="197"/>
      <c r="C606" s="198"/>
      <c r="D606" s="180"/>
      <c r="E606" s="181"/>
      <c r="F606" s="198"/>
      <c r="G606" s="180"/>
      <c r="H606" s="181"/>
      <c r="I606" s="181"/>
      <c r="J606" s="199"/>
      <c r="K606" s="363"/>
      <c r="L606" s="363"/>
      <c r="M606" s="363"/>
      <c r="N606" s="363"/>
      <c r="O606" s="363"/>
      <c r="P606" s="55"/>
      <c r="Q606" s="200"/>
      <c r="R606" s="187"/>
      <c r="S606" s="187"/>
      <c r="T606" s="187"/>
      <c r="U606" s="87" t="str">
        <f t="shared" si="40"/>
        <v/>
      </c>
      <c r="V606" s="87" t="str">
        <f t="shared" si="41"/>
        <v/>
      </c>
    </row>
    <row r="607" spans="1:22" s="188" customFormat="1" ht="15" customHeight="1" x14ac:dyDescent="0.2">
      <c r="A607" s="178" t="str">
        <f>'Planilha Orçamentária'!A139</f>
        <v>02.07.04.07</v>
      </c>
      <c r="B607" s="252" t="str">
        <f>VLOOKUP(A607,'Planilha Orçamentária'!$A$8:$D$548,4,FALSE)</f>
        <v>Mini-Disjuntor tripolar 80 A, curva C - 15KA 240VCA (NBR IEC 60947-2), Ref. Siemens, GE, Schneider ou equivalente</v>
      </c>
      <c r="C607" s="179"/>
      <c r="D607" s="180"/>
      <c r="E607" s="181"/>
      <c r="F607" s="181"/>
      <c r="G607" s="180"/>
      <c r="H607" s="181"/>
      <c r="I607" s="182"/>
      <c r="J607" s="183"/>
      <c r="K607" s="184"/>
      <c r="L607" s="183"/>
      <c r="M607" s="185"/>
      <c r="N607" s="183"/>
      <c r="O607" s="185"/>
      <c r="P607" s="55"/>
      <c r="Q607" s="186">
        <f>P609</f>
        <v>1</v>
      </c>
      <c r="R607" s="187"/>
      <c r="S607" s="187"/>
      <c r="U607" s="87">
        <f t="shared" si="40"/>
        <v>0</v>
      </c>
      <c r="V607" s="87" t="str">
        <f t="shared" si="41"/>
        <v/>
      </c>
    </row>
    <row r="608" spans="1:22" s="188" customFormat="1" ht="15" customHeight="1" x14ac:dyDescent="0.2">
      <c r="A608" s="202"/>
      <c r="B608" s="207"/>
      <c r="C608" s="203"/>
      <c r="E608" s="182"/>
      <c r="F608" s="182"/>
      <c r="G608" s="203"/>
      <c r="H608" s="182"/>
      <c r="I608" s="182"/>
      <c r="J608" s="183">
        <v>1</v>
      </c>
      <c r="L608" s="183"/>
      <c r="M608" s="183"/>
      <c r="N608" s="183"/>
      <c r="O608" s="183"/>
      <c r="P608" s="208">
        <f>J608</f>
        <v>1</v>
      </c>
      <c r="Q608" s="338"/>
      <c r="U608" s="87" t="str">
        <f t="shared" si="40"/>
        <v/>
      </c>
      <c r="V608" s="87">
        <f t="shared" si="41"/>
        <v>1</v>
      </c>
    </row>
    <row r="609" spans="1:22" s="188" customFormat="1" ht="15" customHeight="1" x14ac:dyDescent="0.2">
      <c r="A609" s="202"/>
      <c r="B609" s="189" t="s">
        <v>17</v>
      </c>
      <c r="C609" s="190"/>
      <c r="D609" s="191"/>
      <c r="E609" s="192"/>
      <c r="F609" s="190"/>
      <c r="G609" s="191"/>
      <c r="H609" s="192"/>
      <c r="I609" s="192"/>
      <c r="J609" s="193"/>
      <c r="K609" s="194"/>
      <c r="L609" s="194"/>
      <c r="M609" s="194"/>
      <c r="N609" s="194"/>
      <c r="O609" s="194"/>
      <c r="P609" s="195">
        <f>ROUND(SUM(P607:P608),2)</f>
        <v>1</v>
      </c>
      <c r="Q609" s="196" t="str">
        <f>IFERROR(VLOOKUP(A607,'Planilha Orçamentária'!$A$8:$H$548,5,FALSE),0)</f>
        <v>und</v>
      </c>
      <c r="R609" s="187"/>
      <c r="S609" s="187"/>
      <c r="U609" s="87">
        <f t="shared" si="40"/>
        <v>1</v>
      </c>
      <c r="V609" s="87">
        <f t="shared" si="41"/>
        <v>1</v>
      </c>
    </row>
    <row r="610" spans="1:22" s="188" customFormat="1" ht="15" customHeight="1" x14ac:dyDescent="0.2">
      <c r="A610" s="202"/>
      <c r="B610" s="197"/>
      <c r="C610" s="198"/>
      <c r="D610" s="180"/>
      <c r="E610" s="181"/>
      <c r="F610" s="198"/>
      <c r="G610" s="180"/>
      <c r="H610" s="181"/>
      <c r="I610" s="181"/>
      <c r="J610" s="199"/>
      <c r="K610" s="363"/>
      <c r="L610" s="363"/>
      <c r="M610" s="363"/>
      <c r="N610" s="363"/>
      <c r="O610" s="363"/>
      <c r="P610" s="55"/>
      <c r="Q610" s="200"/>
      <c r="R610" s="187"/>
      <c r="S610" s="187"/>
      <c r="T610" s="187"/>
      <c r="U610" s="87" t="str">
        <f t="shared" si="40"/>
        <v/>
      </c>
      <c r="V610" s="87" t="str">
        <f t="shared" si="41"/>
        <v/>
      </c>
    </row>
    <row r="611" spans="1:22" s="188" customFormat="1" ht="15" customHeight="1" x14ac:dyDescent="0.2">
      <c r="A611" s="373" t="str">
        <f>'Planilha Orçamentária'!A141</f>
        <v>02.07.05</v>
      </c>
      <c r="B611" s="374" t="str">
        <f>VLOOKUP(A611,'Planilha Orçamentária'!$A$8:$D$548,4,FALSE)</f>
        <v>SERVIÇOS DIVERSOS</v>
      </c>
      <c r="C611" s="375"/>
      <c r="D611" s="376"/>
      <c r="E611" s="377"/>
      <c r="F611" s="377"/>
      <c r="G611" s="376"/>
      <c r="H611" s="377"/>
      <c r="I611" s="378"/>
      <c r="J611" s="379"/>
      <c r="K611" s="380"/>
      <c r="L611" s="379"/>
      <c r="M611" s="381"/>
      <c r="N611" s="382"/>
      <c r="O611" s="381"/>
      <c r="P611" s="383"/>
      <c r="Q611" s="384"/>
      <c r="R611" s="187"/>
      <c r="S611" s="187"/>
      <c r="U611" s="87" t="str">
        <f t="shared" si="40"/>
        <v/>
      </c>
      <c r="V611" s="87" t="str">
        <f t="shared" si="41"/>
        <v/>
      </c>
    </row>
    <row r="612" spans="1:22" s="188" customFormat="1" ht="15" customHeight="1" x14ac:dyDescent="0.2">
      <c r="A612" s="178" t="str">
        <f>'Planilha Orçamentária'!A142</f>
        <v>02.07.05.01</v>
      </c>
      <c r="B612" s="252" t="str">
        <f>VLOOKUP(A612,'Planilha Orçamentária'!$A$8:$D$548,4,FALSE)</f>
        <v>Arame galvanizado 12 BWG (0.048 kg/m)</v>
      </c>
      <c r="C612" s="179"/>
      <c r="D612" s="180"/>
      <c r="E612" s="181"/>
      <c r="F612" s="181"/>
      <c r="G612" s="180"/>
      <c r="H612" s="181"/>
      <c r="I612" s="182"/>
      <c r="J612" s="183"/>
      <c r="K612" s="184"/>
      <c r="L612" s="183"/>
      <c r="M612" s="185"/>
      <c r="N612" s="183"/>
      <c r="O612" s="185"/>
      <c r="P612" s="55"/>
      <c r="Q612" s="186">
        <f>P614</f>
        <v>36</v>
      </c>
      <c r="R612" s="187"/>
      <c r="S612" s="187"/>
      <c r="U612" s="87">
        <f t="shared" si="40"/>
        <v>0</v>
      </c>
      <c r="V612" s="87" t="str">
        <f t="shared" si="41"/>
        <v/>
      </c>
    </row>
    <row r="613" spans="1:22" s="188" customFormat="1" ht="15" customHeight="1" x14ac:dyDescent="0.2">
      <c r="A613" s="202"/>
      <c r="B613" s="207"/>
      <c r="C613" s="203"/>
      <c r="E613" s="182"/>
      <c r="F613" s="182"/>
      <c r="G613" s="203"/>
      <c r="H613" s="182"/>
      <c r="I613" s="182"/>
      <c r="J613" s="220">
        <v>36</v>
      </c>
      <c r="L613" s="183"/>
      <c r="M613" s="183"/>
      <c r="N613" s="183"/>
      <c r="O613" s="183"/>
      <c r="P613" s="208">
        <f>J613</f>
        <v>36</v>
      </c>
      <c r="Q613" s="338"/>
      <c r="U613" s="87" t="str">
        <f t="shared" si="40"/>
        <v/>
      </c>
      <c r="V613" s="87">
        <f t="shared" si="41"/>
        <v>36</v>
      </c>
    </row>
    <row r="614" spans="1:22" s="188" customFormat="1" ht="15" customHeight="1" x14ac:dyDescent="0.2">
      <c r="A614" s="202"/>
      <c r="B614" s="189" t="s">
        <v>17</v>
      </c>
      <c r="C614" s="190"/>
      <c r="D614" s="191"/>
      <c r="E614" s="192"/>
      <c r="F614" s="190"/>
      <c r="G614" s="191"/>
      <c r="H614" s="192"/>
      <c r="I614" s="192"/>
      <c r="J614" s="193"/>
      <c r="K614" s="193"/>
      <c r="L614" s="194"/>
      <c r="M614" s="194"/>
      <c r="N614" s="194"/>
      <c r="O614" s="194"/>
      <c r="P614" s="195">
        <f>ROUND(SUM(P612:P613),2)</f>
        <v>36</v>
      </c>
      <c r="Q614" s="196" t="str">
        <f>IFERROR(VLOOKUP(A612,'Planilha Orçamentária'!$A$8:$H$548,5,FALSE),0)</f>
        <v>und</v>
      </c>
      <c r="R614" s="187"/>
      <c r="S614" s="187"/>
      <c r="U614" s="87">
        <f t="shared" si="40"/>
        <v>36</v>
      </c>
      <c r="V614" s="87">
        <f t="shared" si="41"/>
        <v>36</v>
      </c>
    </row>
    <row r="615" spans="1:22" s="188" customFormat="1" ht="15" customHeight="1" x14ac:dyDescent="0.2">
      <c r="A615" s="202"/>
      <c r="B615" s="197"/>
      <c r="C615" s="198"/>
      <c r="D615" s="180"/>
      <c r="E615" s="181"/>
      <c r="F615" s="198"/>
      <c r="G615" s="180"/>
      <c r="H615" s="181"/>
      <c r="I615" s="181"/>
      <c r="J615" s="199"/>
      <c r="K615" s="199"/>
      <c r="L615" s="363"/>
      <c r="M615" s="363"/>
      <c r="N615" s="363"/>
      <c r="O615" s="363"/>
      <c r="P615" s="55"/>
      <c r="Q615" s="200"/>
      <c r="R615" s="187"/>
      <c r="S615" s="187"/>
      <c r="T615" s="187"/>
      <c r="U615" s="87" t="str">
        <f t="shared" si="40"/>
        <v/>
      </c>
      <c r="V615" s="87" t="str">
        <f t="shared" si="41"/>
        <v/>
      </c>
    </row>
    <row r="616" spans="1:22" s="188" customFormat="1" ht="15" customHeight="1" x14ac:dyDescent="0.2">
      <c r="A616" s="178" t="str">
        <f>'Planilha Orçamentária'!A143</f>
        <v>02.07.05.02</v>
      </c>
      <c r="B616" s="252" t="str">
        <f>VLOOKUP(A616,'Planilha Orçamentária'!$A$8:$D$548,4,FALSE)</f>
        <v>ESCAVAÇÃO MANUAL DE VALA COM PROFUNDIDADE MENOR OU IGUAL A 1,30 M. AF_03/2016</v>
      </c>
      <c r="C616" s="179"/>
      <c r="D616" s="180"/>
      <c r="E616" s="181"/>
      <c r="F616" s="181"/>
      <c r="G616" s="180"/>
      <c r="H616" s="181"/>
      <c r="I616" s="182"/>
      <c r="J616" s="183"/>
      <c r="K616" s="184"/>
      <c r="L616" s="183"/>
      <c r="M616" s="185"/>
      <c r="N616" s="183"/>
      <c r="O616" s="185"/>
      <c r="P616" s="55"/>
      <c r="Q616" s="186">
        <f>P618</f>
        <v>6</v>
      </c>
      <c r="R616" s="187"/>
      <c r="S616" s="187"/>
      <c r="U616" s="87">
        <f t="shared" si="40"/>
        <v>0</v>
      </c>
      <c r="V616" s="87" t="str">
        <f t="shared" si="41"/>
        <v/>
      </c>
    </row>
    <row r="617" spans="1:22" s="188" customFormat="1" ht="15" customHeight="1" x14ac:dyDescent="0.2">
      <c r="A617" s="202"/>
      <c r="B617" s="207"/>
      <c r="C617" s="203"/>
      <c r="E617" s="182"/>
      <c r="F617" s="182"/>
      <c r="G617" s="203"/>
      <c r="H617" s="182"/>
      <c r="I617" s="182"/>
      <c r="J617" s="220">
        <f>J584</f>
        <v>24</v>
      </c>
      <c r="K617" s="183">
        <f>0.5+0.5</f>
        <v>1</v>
      </c>
      <c r="L617" s="183">
        <f>0.5+0.5</f>
        <v>1</v>
      </c>
      <c r="M617" s="183">
        <v>0.25</v>
      </c>
      <c r="N617" s="183"/>
      <c r="O617" s="183">
        <f>M617*L617*K617*J617</f>
        <v>6</v>
      </c>
      <c r="P617" s="208">
        <f>O617</f>
        <v>6</v>
      </c>
      <c r="Q617" s="338"/>
      <c r="U617" s="87" t="str">
        <f t="shared" si="40"/>
        <v/>
      </c>
      <c r="V617" s="87">
        <f t="shared" si="41"/>
        <v>6</v>
      </c>
    </row>
    <row r="618" spans="1:22" s="188" customFormat="1" ht="15" customHeight="1" x14ac:dyDescent="0.2">
      <c r="A618" s="202"/>
      <c r="B618" s="189" t="s">
        <v>17</v>
      </c>
      <c r="C618" s="190"/>
      <c r="D618" s="191"/>
      <c r="E618" s="192"/>
      <c r="F618" s="190"/>
      <c r="G618" s="191"/>
      <c r="H618" s="192"/>
      <c r="I618" s="192"/>
      <c r="J618" s="193"/>
      <c r="K618" s="193"/>
      <c r="L618" s="194"/>
      <c r="M618" s="194"/>
      <c r="N618" s="194"/>
      <c r="O618" s="194"/>
      <c r="P618" s="195">
        <f>ROUND(SUM(P616:P617),2)</f>
        <v>6</v>
      </c>
      <c r="Q618" s="196" t="str">
        <f>IFERROR(VLOOKUP(A616,'Planilha Orçamentária'!$A$8:$H$548,5,FALSE),0)</f>
        <v>M3</v>
      </c>
      <c r="R618" s="187"/>
      <c r="S618" s="187"/>
      <c r="U618" s="87">
        <f t="shared" si="40"/>
        <v>6</v>
      </c>
      <c r="V618" s="87">
        <f t="shared" si="41"/>
        <v>6</v>
      </c>
    </row>
    <row r="619" spans="1:22" s="188" customFormat="1" ht="15" customHeight="1" x14ac:dyDescent="0.2">
      <c r="A619" s="202"/>
      <c r="B619" s="197"/>
      <c r="C619" s="198"/>
      <c r="D619" s="180"/>
      <c r="E619" s="181"/>
      <c r="F619" s="198"/>
      <c r="G619" s="180"/>
      <c r="H619" s="181"/>
      <c r="I619" s="181"/>
      <c r="J619" s="199"/>
      <c r="K619" s="199"/>
      <c r="L619" s="363"/>
      <c r="M619" s="363"/>
      <c r="N619" s="363"/>
      <c r="O619" s="363"/>
      <c r="P619" s="55"/>
      <c r="Q619" s="200"/>
      <c r="R619" s="187"/>
      <c r="S619" s="187"/>
      <c r="T619" s="187"/>
      <c r="U619" s="87" t="str">
        <f t="shared" si="40"/>
        <v/>
      </c>
      <c r="V619" s="87" t="str">
        <f t="shared" si="41"/>
        <v/>
      </c>
    </row>
    <row r="620" spans="1:22" s="188" customFormat="1" ht="15" customHeight="1" x14ac:dyDescent="0.2">
      <c r="A620" s="178" t="str">
        <f>'Planilha Orçamentária'!A144</f>
        <v>02.07.05.03</v>
      </c>
      <c r="B620" s="252" t="str">
        <f>VLOOKUP(A620,'Planilha Orçamentária'!$A$8:$D$548,4,FALSE)</f>
        <v>REATERRO MANUAL DE VALAS COM COMPACTAÇÃO MECANIZADA. AF_04/2016</v>
      </c>
      <c r="C620" s="179"/>
      <c r="D620" s="180"/>
      <c r="E620" s="181"/>
      <c r="F620" s="181"/>
      <c r="G620" s="180"/>
      <c r="H620" s="181"/>
      <c r="I620" s="182"/>
      <c r="J620" s="183"/>
      <c r="K620" s="184"/>
      <c r="L620" s="183"/>
      <c r="M620" s="185"/>
      <c r="N620" s="183"/>
      <c r="O620" s="185"/>
      <c r="P620" s="55"/>
      <c r="Q620" s="186">
        <f>P622</f>
        <v>4.5</v>
      </c>
      <c r="R620" s="187"/>
      <c r="S620" s="187"/>
      <c r="U620" s="87">
        <f t="shared" si="40"/>
        <v>0</v>
      </c>
      <c r="V620" s="87" t="str">
        <f t="shared" si="41"/>
        <v/>
      </c>
    </row>
    <row r="621" spans="1:22" s="188" customFormat="1" ht="15" customHeight="1" x14ac:dyDescent="0.2">
      <c r="A621" s="202"/>
      <c r="B621" s="207"/>
      <c r="C621" s="203"/>
      <c r="E621" s="182"/>
      <c r="F621" s="182"/>
      <c r="G621" s="203"/>
      <c r="H621" s="182"/>
      <c r="I621" s="182"/>
      <c r="J621" s="220">
        <f>J617</f>
        <v>24</v>
      </c>
      <c r="K621" s="183">
        <f>0.5</f>
        <v>0.5</v>
      </c>
      <c r="L621" s="183">
        <v>0.5</v>
      </c>
      <c r="M621" s="183">
        <v>0.25</v>
      </c>
      <c r="N621" s="183"/>
      <c r="O621" s="183">
        <f>O617-J621*K621*L621*M621</f>
        <v>4.5</v>
      </c>
      <c r="P621" s="208">
        <f>O621</f>
        <v>4.5</v>
      </c>
      <c r="Q621" s="338"/>
      <c r="U621" s="87" t="str">
        <f t="shared" si="40"/>
        <v/>
      </c>
      <c r="V621" s="87">
        <f t="shared" si="41"/>
        <v>4.5</v>
      </c>
    </row>
    <row r="622" spans="1:22" s="188" customFormat="1" ht="15" customHeight="1" x14ac:dyDescent="0.2">
      <c r="A622" s="202"/>
      <c r="B622" s="189" t="s">
        <v>17</v>
      </c>
      <c r="C622" s="190"/>
      <c r="D622" s="191"/>
      <c r="E622" s="192"/>
      <c r="F622" s="190"/>
      <c r="G622" s="191"/>
      <c r="H622" s="192"/>
      <c r="I622" s="192"/>
      <c r="J622" s="193"/>
      <c r="K622" s="193"/>
      <c r="L622" s="194"/>
      <c r="M622" s="194"/>
      <c r="N622" s="194"/>
      <c r="O622" s="194"/>
      <c r="P622" s="195">
        <f>ROUND(SUM(P620:P621),2)</f>
        <v>4.5</v>
      </c>
      <c r="Q622" s="196" t="str">
        <f>IFERROR(VLOOKUP(A620,'Planilha Orçamentária'!$A$8:$H$548,5,FALSE),0)</f>
        <v>M3</v>
      </c>
      <c r="R622" s="187"/>
      <c r="S622" s="187"/>
      <c r="U622" s="87">
        <f t="shared" si="40"/>
        <v>4.5</v>
      </c>
      <c r="V622" s="87">
        <f t="shared" si="41"/>
        <v>4.5</v>
      </c>
    </row>
    <row r="623" spans="1:22" s="188" customFormat="1" ht="15" customHeight="1" x14ac:dyDescent="0.2">
      <c r="A623" s="202"/>
      <c r="B623" s="197"/>
      <c r="C623" s="198"/>
      <c r="D623" s="180"/>
      <c r="E623" s="181"/>
      <c r="F623" s="198"/>
      <c r="G623" s="180"/>
      <c r="H623" s="181"/>
      <c r="I623" s="181"/>
      <c r="J623" s="199"/>
      <c r="K623" s="199"/>
      <c r="L623" s="363"/>
      <c r="M623" s="363"/>
      <c r="N623" s="363"/>
      <c r="O623" s="363"/>
      <c r="P623" s="55"/>
      <c r="Q623" s="200"/>
      <c r="R623" s="187"/>
      <c r="S623" s="187"/>
      <c r="T623" s="187"/>
      <c r="U623" s="87" t="str">
        <f t="shared" si="40"/>
        <v/>
      </c>
      <c r="V623" s="87" t="str">
        <f t="shared" si="41"/>
        <v/>
      </c>
    </row>
    <row r="624" spans="1:22" s="188" customFormat="1" ht="15" customHeight="1" x14ac:dyDescent="0.2">
      <c r="A624" s="178" t="str">
        <f>'Planilha Orçamentária'!A145</f>
        <v>02.07.05.04</v>
      </c>
      <c r="B624" s="252" t="str">
        <f>VLOOKUP(A624,'Planilha Orçamentária'!$A$8:$D$548,4,FALSE)</f>
        <v>HASTE DE ATERRAMENTO 5/8  PARA SPDA - FORNECIMENTO E INSTALAÇÃO. AF_12/2017</v>
      </c>
      <c r="C624" s="179"/>
      <c r="D624" s="180"/>
      <c r="E624" s="181"/>
      <c r="F624" s="181"/>
      <c r="G624" s="180"/>
      <c r="H624" s="181"/>
      <c r="I624" s="182"/>
      <c r="J624" s="183"/>
      <c r="K624" s="184"/>
      <c r="L624" s="183"/>
      <c r="M624" s="185"/>
      <c r="N624" s="183"/>
      <c r="O624" s="185"/>
      <c r="P624" s="55"/>
      <c r="Q624" s="186">
        <f>P626</f>
        <v>24</v>
      </c>
      <c r="R624" s="187"/>
      <c r="S624" s="187"/>
      <c r="U624" s="87">
        <f t="shared" si="40"/>
        <v>0</v>
      </c>
      <c r="V624" s="87" t="str">
        <f t="shared" si="41"/>
        <v/>
      </c>
    </row>
    <row r="625" spans="1:22" s="188" customFormat="1" ht="15" customHeight="1" x14ac:dyDescent="0.2">
      <c r="A625" s="202"/>
      <c r="B625" s="207"/>
      <c r="C625" s="203"/>
      <c r="E625" s="182"/>
      <c r="F625" s="182"/>
      <c r="G625" s="203"/>
      <c r="H625" s="182"/>
      <c r="I625" s="182"/>
      <c r="J625" s="183">
        <f>J584</f>
        <v>24</v>
      </c>
      <c r="K625" s="220"/>
      <c r="L625" s="183"/>
      <c r="M625" s="183"/>
      <c r="N625" s="183"/>
      <c r="O625" s="183"/>
      <c r="P625" s="208">
        <f>J625</f>
        <v>24</v>
      </c>
      <c r="Q625" s="338"/>
      <c r="U625" s="87" t="str">
        <f t="shared" si="40"/>
        <v/>
      </c>
      <c r="V625" s="87">
        <f t="shared" si="41"/>
        <v>24</v>
      </c>
    </row>
    <row r="626" spans="1:22" s="188" customFormat="1" ht="15" customHeight="1" x14ac:dyDescent="0.2">
      <c r="A626" s="202"/>
      <c r="B626" s="189" t="s">
        <v>17</v>
      </c>
      <c r="C626" s="190"/>
      <c r="D626" s="191"/>
      <c r="E626" s="192"/>
      <c r="F626" s="190"/>
      <c r="G626" s="191"/>
      <c r="H626" s="192"/>
      <c r="I626" s="192"/>
      <c r="J626" s="193"/>
      <c r="K626" s="193"/>
      <c r="L626" s="194"/>
      <c r="M626" s="194"/>
      <c r="N626" s="194"/>
      <c r="O626" s="194"/>
      <c r="P626" s="195">
        <f>ROUND(SUM(P624:P625),2)</f>
        <v>24</v>
      </c>
      <c r="Q626" s="196" t="str">
        <f>IFERROR(VLOOKUP(A624,'Planilha Orçamentária'!$A$8:$H$548,5,FALSE),0)</f>
        <v>UN</v>
      </c>
      <c r="R626" s="187"/>
      <c r="S626" s="187"/>
      <c r="U626" s="87">
        <f t="shared" si="40"/>
        <v>24</v>
      </c>
      <c r="V626" s="87">
        <f t="shared" si="41"/>
        <v>24</v>
      </c>
    </row>
    <row r="627" spans="1:22" s="188" customFormat="1" ht="15" customHeight="1" x14ac:dyDescent="0.2">
      <c r="A627" s="202"/>
      <c r="B627" s="197"/>
      <c r="C627" s="198"/>
      <c r="D627" s="180"/>
      <c r="E627" s="181"/>
      <c r="F627" s="198"/>
      <c r="G627" s="180"/>
      <c r="H627" s="181"/>
      <c r="I627" s="181"/>
      <c r="J627" s="199"/>
      <c r="K627" s="199"/>
      <c r="L627" s="363"/>
      <c r="M627" s="363"/>
      <c r="N627" s="363"/>
      <c r="O627" s="363"/>
      <c r="P627" s="55"/>
      <c r="Q627" s="200"/>
      <c r="R627" s="187"/>
      <c r="S627" s="187"/>
      <c r="T627" s="187"/>
      <c r="U627" s="87" t="str">
        <f t="shared" si="40"/>
        <v/>
      </c>
      <c r="V627" s="87" t="str">
        <f t="shared" si="41"/>
        <v/>
      </c>
    </row>
    <row r="628" spans="1:22" s="188" customFormat="1" ht="15" customHeight="1" x14ac:dyDescent="0.2">
      <c r="A628" s="178" t="str">
        <f>'Planilha Orçamentária'!A146</f>
        <v>02.07.05.05</v>
      </c>
      <c r="B628" s="252" t="str">
        <f>VLOOKUP(A628,'Planilha Orçamentária'!$A$8:$D$548,4,FALSE)</f>
        <v>Fita isolante em rolo de 19 mm x 20 m, número 33 Scoth ou equivalente</v>
      </c>
      <c r="C628" s="179"/>
      <c r="D628" s="180"/>
      <c r="E628" s="181"/>
      <c r="F628" s="181"/>
      <c r="G628" s="180"/>
      <c r="H628" s="181"/>
      <c r="I628" s="182"/>
      <c r="J628" s="183"/>
      <c r="K628" s="184"/>
      <c r="L628" s="183"/>
      <c r="M628" s="185"/>
      <c r="N628" s="183"/>
      <c r="O628" s="185"/>
      <c r="P628" s="55"/>
      <c r="Q628" s="186">
        <f>P630</f>
        <v>4</v>
      </c>
      <c r="R628" s="187"/>
      <c r="S628" s="187"/>
      <c r="U628" s="87">
        <f t="shared" si="40"/>
        <v>0</v>
      </c>
      <c r="V628" s="87" t="str">
        <f t="shared" si="41"/>
        <v/>
      </c>
    </row>
    <row r="629" spans="1:22" s="188" customFormat="1" ht="15" customHeight="1" x14ac:dyDescent="0.2">
      <c r="A629" s="202"/>
      <c r="B629" s="207"/>
      <c r="C629" s="203"/>
      <c r="E629" s="182"/>
      <c r="F629" s="182"/>
      <c r="G629" s="203"/>
      <c r="H629" s="182"/>
      <c r="I629" s="182"/>
      <c r="J629" s="183">
        <v>4</v>
      </c>
      <c r="K629" s="220"/>
      <c r="L629" s="183"/>
      <c r="M629" s="183"/>
      <c r="N629" s="183"/>
      <c r="O629" s="183"/>
      <c r="P629" s="208">
        <f>J629</f>
        <v>4</v>
      </c>
      <c r="Q629" s="338"/>
      <c r="U629" s="87" t="str">
        <f t="shared" si="40"/>
        <v/>
      </c>
      <c r="V629" s="87">
        <f t="shared" si="41"/>
        <v>4</v>
      </c>
    </row>
    <row r="630" spans="1:22" s="188" customFormat="1" ht="15" customHeight="1" x14ac:dyDescent="0.2">
      <c r="A630" s="202"/>
      <c r="B630" s="189" t="s">
        <v>17</v>
      </c>
      <c r="C630" s="190"/>
      <c r="D630" s="191"/>
      <c r="E630" s="192"/>
      <c r="F630" s="190"/>
      <c r="G630" s="191"/>
      <c r="H630" s="192"/>
      <c r="I630" s="192"/>
      <c r="J630" s="193"/>
      <c r="K630" s="193"/>
      <c r="L630" s="194"/>
      <c r="M630" s="194"/>
      <c r="N630" s="194"/>
      <c r="O630" s="194"/>
      <c r="P630" s="195">
        <f>ROUND(SUM(P628:P629),2)</f>
        <v>4</v>
      </c>
      <c r="Q630" s="196" t="str">
        <f>IFERROR(VLOOKUP(A628,'Planilha Orçamentária'!$A$8:$H$548,5,FALSE),0)</f>
        <v>Ud</v>
      </c>
      <c r="R630" s="187"/>
      <c r="S630" s="187"/>
      <c r="U630" s="87">
        <f t="shared" si="40"/>
        <v>4</v>
      </c>
      <c r="V630" s="87">
        <f t="shared" si="41"/>
        <v>4</v>
      </c>
    </row>
    <row r="631" spans="1:22" s="188" customFormat="1" ht="15" customHeight="1" x14ac:dyDescent="0.2">
      <c r="A631" s="202"/>
      <c r="B631" s="197"/>
      <c r="C631" s="198"/>
      <c r="D631" s="180"/>
      <c r="E631" s="181"/>
      <c r="F631" s="198"/>
      <c r="G631" s="180"/>
      <c r="H631" s="181"/>
      <c r="I631" s="181"/>
      <c r="J631" s="199"/>
      <c r="K631" s="363"/>
      <c r="L631" s="363"/>
      <c r="M631" s="363"/>
      <c r="N631" s="363"/>
      <c r="O631" s="363"/>
      <c r="P631" s="55"/>
      <c r="Q631" s="200"/>
      <c r="R631" s="187"/>
      <c r="S631" s="187"/>
      <c r="T631" s="187"/>
      <c r="U631" s="87" t="str">
        <f t="shared" si="40"/>
        <v/>
      </c>
      <c r="V631" s="87" t="str">
        <f t="shared" si="41"/>
        <v/>
      </c>
    </row>
    <row r="632" spans="1:22" s="188" customFormat="1" ht="15" customHeight="1" x14ac:dyDescent="0.2">
      <c r="A632" s="178" t="str">
        <f>'Planilha Orçamentária'!A147</f>
        <v>02.07.05.06</v>
      </c>
      <c r="B632" s="252" t="str">
        <f>VLOOKUP(A632,'Planilha Orçamentária'!$A$8:$D$548,4,FALSE)</f>
        <v>Parafusos, porcas e arruelas (diversos - fixação quadros)</v>
      </c>
      <c r="C632" s="179"/>
      <c r="D632" s="180"/>
      <c r="E632" s="181"/>
      <c r="F632" s="181"/>
      <c r="G632" s="180"/>
      <c r="H632" s="181"/>
      <c r="I632" s="182"/>
      <c r="J632" s="183"/>
      <c r="K632" s="184"/>
      <c r="L632" s="183"/>
      <c r="M632" s="185"/>
      <c r="N632" s="183"/>
      <c r="O632" s="185"/>
      <c r="P632" s="55"/>
      <c r="Q632" s="186">
        <f>P634</f>
        <v>2</v>
      </c>
      <c r="R632" s="187"/>
      <c r="S632" s="187"/>
      <c r="U632" s="87">
        <f t="shared" si="40"/>
        <v>0</v>
      </c>
      <c r="V632" s="87" t="str">
        <f t="shared" si="41"/>
        <v/>
      </c>
    </row>
    <row r="633" spans="1:22" s="188" customFormat="1" ht="15" customHeight="1" x14ac:dyDescent="0.2">
      <c r="A633" s="202"/>
      <c r="B633" s="207"/>
      <c r="C633" s="203"/>
      <c r="E633" s="182"/>
      <c r="F633" s="182"/>
      <c r="G633" s="203"/>
      <c r="H633" s="182"/>
      <c r="I633" s="182"/>
      <c r="J633" s="183">
        <v>2</v>
      </c>
      <c r="L633" s="183"/>
      <c r="M633" s="183"/>
      <c r="N633" s="183"/>
      <c r="O633" s="183"/>
      <c r="P633" s="208">
        <f>J633</f>
        <v>2</v>
      </c>
      <c r="Q633" s="338"/>
      <c r="U633" s="87" t="str">
        <f t="shared" si="40"/>
        <v/>
      </c>
      <c r="V633" s="87">
        <f t="shared" si="41"/>
        <v>2</v>
      </c>
    </row>
    <row r="634" spans="1:22" s="188" customFormat="1" ht="15" customHeight="1" x14ac:dyDescent="0.2">
      <c r="A634" s="202"/>
      <c r="B634" s="189" t="s">
        <v>17</v>
      </c>
      <c r="C634" s="190"/>
      <c r="D634" s="191"/>
      <c r="E634" s="192"/>
      <c r="F634" s="190"/>
      <c r="G634" s="191"/>
      <c r="H634" s="192"/>
      <c r="I634" s="192"/>
      <c r="J634" s="193"/>
      <c r="K634" s="194"/>
      <c r="L634" s="194"/>
      <c r="M634" s="194"/>
      <c r="N634" s="194"/>
      <c r="O634" s="194"/>
      <c r="P634" s="195">
        <f>ROUND(SUM(P632:P633),2)</f>
        <v>2</v>
      </c>
      <c r="Q634" s="196" t="str">
        <f>IFERROR(VLOOKUP(A632,'Planilha Orçamentária'!$A$8:$H$548,5,FALSE),0)</f>
        <v>und</v>
      </c>
      <c r="R634" s="187"/>
      <c r="S634" s="187"/>
      <c r="U634" s="87">
        <f t="shared" si="40"/>
        <v>2</v>
      </c>
      <c r="V634" s="87">
        <f t="shared" si="41"/>
        <v>2</v>
      </c>
    </row>
    <row r="635" spans="1:22" s="188" customFormat="1" ht="15" customHeight="1" x14ac:dyDescent="0.2">
      <c r="A635" s="202"/>
      <c r="B635" s="197"/>
      <c r="C635" s="198"/>
      <c r="D635" s="180"/>
      <c r="E635" s="181"/>
      <c r="F635" s="198"/>
      <c r="G635" s="180"/>
      <c r="H635" s="181"/>
      <c r="I635" s="181"/>
      <c r="J635" s="199"/>
      <c r="K635" s="363"/>
      <c r="L635" s="363"/>
      <c r="M635" s="363"/>
      <c r="N635" s="363"/>
      <c r="O635" s="363"/>
      <c r="P635" s="55"/>
      <c r="Q635" s="200"/>
      <c r="R635" s="187"/>
      <c r="S635" s="187"/>
      <c r="T635" s="187"/>
      <c r="U635" s="87" t="str">
        <f t="shared" si="40"/>
        <v/>
      </c>
      <c r="V635" s="87" t="str">
        <f t="shared" si="41"/>
        <v/>
      </c>
    </row>
    <row r="636" spans="1:22" s="188" customFormat="1" ht="15" customHeight="1" x14ac:dyDescent="0.2">
      <c r="A636" s="178" t="str">
        <f>'Planilha Orçamentária'!A148</f>
        <v>02.07.05.07</v>
      </c>
      <c r="B636" s="252" t="str">
        <f>VLOOKUP(A636,'Planilha Orçamentária'!$A$8:$D$548,4,FALSE)</f>
        <v>Barra De Ferro Retangular, Barra Chata, 3/4" X 1/8" (L X E), 0,47 Kg/M</v>
      </c>
      <c r="C636" s="179"/>
      <c r="D636" s="180"/>
      <c r="E636" s="181"/>
      <c r="F636" s="181"/>
      <c r="G636" s="180"/>
      <c r="H636" s="181"/>
      <c r="I636" s="182"/>
      <c r="J636" s="183"/>
      <c r="K636" s="184"/>
      <c r="L636" s="183"/>
      <c r="M636" s="185"/>
      <c r="N636" s="183"/>
      <c r="O636" s="185"/>
      <c r="P636" s="55"/>
      <c r="Q636" s="186">
        <f>P638</f>
        <v>2</v>
      </c>
      <c r="R636" s="187"/>
      <c r="S636" s="187"/>
      <c r="U636" s="87">
        <f t="shared" si="40"/>
        <v>0</v>
      </c>
      <c r="V636" s="87" t="str">
        <f t="shared" si="41"/>
        <v/>
      </c>
    </row>
    <row r="637" spans="1:22" s="188" customFormat="1" ht="15" customHeight="1" x14ac:dyDescent="0.2">
      <c r="A637" s="202"/>
      <c r="B637" s="207"/>
      <c r="C637" s="203"/>
      <c r="E637" s="182"/>
      <c r="F637" s="182"/>
      <c r="G637" s="203"/>
      <c r="H637" s="182"/>
      <c r="I637" s="182"/>
      <c r="J637" s="183">
        <v>2</v>
      </c>
      <c r="L637" s="183"/>
      <c r="M637" s="183"/>
      <c r="N637" s="183"/>
      <c r="O637" s="183"/>
      <c r="P637" s="208">
        <f>J637</f>
        <v>2</v>
      </c>
      <c r="Q637" s="338"/>
      <c r="U637" s="87" t="str">
        <f t="shared" si="40"/>
        <v/>
      </c>
      <c r="V637" s="87">
        <f t="shared" si="41"/>
        <v>2</v>
      </c>
    </row>
    <row r="638" spans="1:22" s="188" customFormat="1" ht="15" customHeight="1" x14ac:dyDescent="0.2">
      <c r="A638" s="202"/>
      <c r="B638" s="189" t="s">
        <v>17</v>
      </c>
      <c r="C638" s="190"/>
      <c r="D638" s="191"/>
      <c r="E638" s="192"/>
      <c r="F638" s="190"/>
      <c r="G638" s="191"/>
      <c r="H638" s="192"/>
      <c r="I638" s="192"/>
      <c r="J638" s="193"/>
      <c r="K638" s="194"/>
      <c r="L638" s="194"/>
      <c r="M638" s="194"/>
      <c r="N638" s="194"/>
      <c r="O638" s="194"/>
      <c r="P638" s="195">
        <f>ROUND(SUM(P636:P637),2)</f>
        <v>2</v>
      </c>
      <c r="Q638" s="196" t="str">
        <f>IFERROR(VLOOKUP(A636,'Planilha Orçamentária'!$A$8:$H$548,5,FALSE),0)</f>
        <v>Kg</v>
      </c>
      <c r="R638" s="187"/>
      <c r="S638" s="187"/>
      <c r="U638" s="87">
        <f t="shared" si="40"/>
        <v>2</v>
      </c>
      <c r="V638" s="87">
        <f t="shared" si="41"/>
        <v>2</v>
      </c>
    </row>
    <row r="639" spans="1:22" s="188" customFormat="1" ht="15" customHeight="1" x14ac:dyDescent="0.2">
      <c r="A639" s="202"/>
      <c r="B639" s="197"/>
      <c r="C639" s="198"/>
      <c r="D639" s="180"/>
      <c r="E639" s="181"/>
      <c r="F639" s="198"/>
      <c r="G639" s="180"/>
      <c r="H639" s="181"/>
      <c r="I639" s="181"/>
      <c r="J639" s="199"/>
      <c r="K639" s="363"/>
      <c r="L639" s="363"/>
      <c r="M639" s="363"/>
      <c r="N639" s="363"/>
      <c r="O639" s="363"/>
      <c r="P639" s="55"/>
      <c r="Q639" s="200"/>
      <c r="R639" s="187"/>
      <c r="S639" s="187"/>
      <c r="T639" s="187"/>
      <c r="U639" s="87" t="str">
        <f t="shared" ref="U639:U702" si="42">IF(Q639&lt;&gt;"",P639,"")</f>
        <v/>
      </c>
      <c r="V639" s="87" t="str">
        <f t="shared" ref="V639:V702" si="43">IF(P639&lt;&gt;"",P639,"")</f>
        <v/>
      </c>
    </row>
    <row r="640" spans="1:22" s="188" customFormat="1" ht="15" customHeight="1" x14ac:dyDescent="0.2">
      <c r="A640" s="292" t="str">
        <f>'Planilha Orçamentária'!A151</f>
        <v>02.08</v>
      </c>
      <c r="B640" s="293" t="str">
        <f>VLOOKUP(A640,'Planilha Orçamentária'!$A$8:$D$548,4,FALSE)</f>
        <v>SERVIÇOS COMPLEMENTARES</v>
      </c>
      <c r="C640" s="294"/>
      <c r="D640" s="295"/>
      <c r="E640" s="296"/>
      <c r="F640" s="296"/>
      <c r="G640" s="295"/>
      <c r="H640" s="296"/>
      <c r="I640" s="297"/>
      <c r="J640" s="298"/>
      <c r="K640" s="299"/>
      <c r="L640" s="298"/>
      <c r="M640" s="300"/>
      <c r="N640" s="301"/>
      <c r="O640" s="300"/>
      <c r="P640" s="302"/>
      <c r="Q640" s="303"/>
      <c r="R640" s="187"/>
      <c r="S640" s="187"/>
      <c r="U640" s="87" t="str">
        <f t="shared" si="42"/>
        <v/>
      </c>
      <c r="V640" s="87" t="str">
        <f t="shared" si="43"/>
        <v/>
      </c>
    </row>
    <row r="641" spans="1:22" s="188" customFormat="1" ht="15" customHeight="1" x14ac:dyDescent="0.2">
      <c r="A641" s="178" t="str">
        <f>'Planilha Orçamentária'!A152</f>
        <v>02.08.01</v>
      </c>
      <c r="B641" s="252" t="str">
        <f>VLOOKUP(A641,'Planilha Orçamentária'!$A$8:$D$548,4,FALSE)</f>
        <v>GUARDA-CORPO COM CORRIMAO EM TUBO DE ACO GALVANIZADO 3/4"</v>
      </c>
      <c r="C641" s="179"/>
      <c r="D641" s="180"/>
      <c r="E641" s="181"/>
      <c r="F641" s="181"/>
      <c r="G641" s="180"/>
      <c r="H641" s="181"/>
      <c r="I641" s="182"/>
      <c r="J641" s="183"/>
      <c r="K641" s="184"/>
      <c r="L641" s="183"/>
      <c r="M641" s="185"/>
      <c r="N641" s="183"/>
      <c r="O641" s="185"/>
      <c r="P641" s="55"/>
      <c r="Q641" s="186">
        <f>P664</f>
        <v>85.9</v>
      </c>
      <c r="R641" s="187"/>
      <c r="S641" s="187"/>
      <c r="U641" s="87">
        <f t="shared" si="42"/>
        <v>0</v>
      </c>
      <c r="V641" s="87" t="str">
        <f t="shared" si="43"/>
        <v/>
      </c>
    </row>
    <row r="642" spans="1:22" s="188" customFormat="1" ht="15" customHeight="1" x14ac:dyDescent="0.2">
      <c r="A642" s="202"/>
      <c r="B642" s="309" t="s">
        <v>18110</v>
      </c>
      <c r="C642" s="310"/>
      <c r="D642" s="97"/>
      <c r="E642" s="182"/>
      <c r="F642" s="344"/>
      <c r="G642" s="203"/>
      <c r="H642" s="182"/>
      <c r="I642" s="182"/>
      <c r="J642" s="183"/>
      <c r="K642" s="205">
        <v>0.56630000000000003</v>
      </c>
      <c r="L642" s="183"/>
      <c r="M642" s="183"/>
      <c r="N642" s="183"/>
      <c r="O642" s="183"/>
      <c r="P642" s="254">
        <f>K642</f>
        <v>0.56630000000000003</v>
      </c>
      <c r="Q642" s="206"/>
      <c r="U642" s="87" t="str">
        <f t="shared" si="42"/>
        <v/>
      </c>
      <c r="V642" s="87">
        <f t="shared" si="43"/>
        <v>0.56630000000000003</v>
      </c>
    </row>
    <row r="643" spans="1:22" s="188" customFormat="1" ht="15" customHeight="1" x14ac:dyDescent="0.2">
      <c r="A643" s="202"/>
      <c r="B643" s="309" t="s">
        <v>18110</v>
      </c>
      <c r="C643" s="310"/>
      <c r="D643" s="97"/>
      <c r="E643" s="182"/>
      <c r="F643" s="344"/>
      <c r="G643" s="203"/>
      <c r="H643" s="182"/>
      <c r="I643" s="182"/>
      <c r="J643" s="183"/>
      <c r="K643" s="205">
        <v>6.93</v>
      </c>
      <c r="L643" s="183"/>
      <c r="M643" s="183"/>
      <c r="N643" s="183"/>
      <c r="O643" s="183"/>
      <c r="P643" s="254">
        <f t="shared" ref="P643:P663" si="44">K643</f>
        <v>6.93</v>
      </c>
      <c r="Q643" s="206"/>
      <c r="U643" s="87" t="str">
        <f t="shared" si="42"/>
        <v/>
      </c>
      <c r="V643" s="87">
        <f t="shared" si="43"/>
        <v>6.93</v>
      </c>
    </row>
    <row r="644" spans="1:22" s="188" customFormat="1" ht="15" customHeight="1" x14ac:dyDescent="0.2">
      <c r="A644" s="202"/>
      <c r="B644" s="309" t="s">
        <v>18110</v>
      </c>
      <c r="C644" s="310"/>
      <c r="D644" s="97"/>
      <c r="E644" s="182"/>
      <c r="F644" s="344"/>
      <c r="G644" s="203"/>
      <c r="H644" s="182"/>
      <c r="I644" s="182"/>
      <c r="J644" s="183"/>
      <c r="K644" s="205">
        <v>1.4</v>
      </c>
      <c r="L644" s="183"/>
      <c r="M644" s="183"/>
      <c r="N644" s="183"/>
      <c r="O644" s="183"/>
      <c r="P644" s="254">
        <f t="shared" si="44"/>
        <v>1.4</v>
      </c>
      <c r="Q644" s="206"/>
      <c r="U644" s="87" t="str">
        <f t="shared" si="42"/>
        <v/>
      </c>
      <c r="V644" s="87">
        <f t="shared" si="43"/>
        <v>1.4</v>
      </c>
    </row>
    <row r="645" spans="1:22" s="188" customFormat="1" ht="15" customHeight="1" x14ac:dyDescent="0.2">
      <c r="A645" s="202"/>
      <c r="B645" s="309" t="s">
        <v>18110</v>
      </c>
      <c r="C645" s="310"/>
      <c r="D645" s="97"/>
      <c r="E645" s="182"/>
      <c r="F645" s="344"/>
      <c r="G645" s="203"/>
      <c r="H645" s="182"/>
      <c r="I645" s="182"/>
      <c r="J645" s="183"/>
      <c r="K645" s="205">
        <v>3.66</v>
      </c>
      <c r="L645" s="183"/>
      <c r="M645" s="183"/>
      <c r="N645" s="183"/>
      <c r="O645" s="183"/>
      <c r="P645" s="254">
        <f t="shared" si="44"/>
        <v>3.66</v>
      </c>
      <c r="Q645" s="206"/>
      <c r="U645" s="87" t="str">
        <f t="shared" si="42"/>
        <v/>
      </c>
      <c r="V645" s="87">
        <f t="shared" si="43"/>
        <v>3.66</v>
      </c>
    </row>
    <row r="646" spans="1:22" s="188" customFormat="1" ht="15" customHeight="1" x14ac:dyDescent="0.2">
      <c r="A646" s="202"/>
      <c r="B646" s="309" t="s">
        <v>18110</v>
      </c>
      <c r="C646" s="310"/>
      <c r="D646" s="97"/>
      <c r="E646" s="182"/>
      <c r="F646" s="344"/>
      <c r="G646" s="203"/>
      <c r="H646" s="182"/>
      <c r="I646" s="182"/>
      <c r="J646" s="183"/>
      <c r="K646" s="205">
        <v>3.78</v>
      </c>
      <c r="L646" s="183"/>
      <c r="M646" s="183"/>
      <c r="N646" s="183"/>
      <c r="O646" s="183"/>
      <c r="P646" s="254">
        <f t="shared" si="44"/>
        <v>3.78</v>
      </c>
      <c r="Q646" s="206"/>
      <c r="U646" s="87" t="str">
        <f t="shared" si="42"/>
        <v/>
      </c>
      <c r="V646" s="87">
        <f t="shared" si="43"/>
        <v>3.78</v>
      </c>
    </row>
    <row r="647" spans="1:22" s="188" customFormat="1" ht="15" customHeight="1" x14ac:dyDescent="0.2">
      <c r="A647" s="202"/>
      <c r="B647" s="309" t="s">
        <v>18110</v>
      </c>
      <c r="C647" s="310"/>
      <c r="D647" s="97"/>
      <c r="E647" s="182"/>
      <c r="F647" s="344"/>
      <c r="G647" s="203"/>
      <c r="H647" s="182"/>
      <c r="I647" s="182"/>
      <c r="J647" s="183"/>
      <c r="K647" s="205">
        <v>5.37</v>
      </c>
      <c r="L647" s="183"/>
      <c r="M647" s="183"/>
      <c r="N647" s="183"/>
      <c r="O647" s="183"/>
      <c r="P647" s="254">
        <f t="shared" si="44"/>
        <v>5.37</v>
      </c>
      <c r="Q647" s="206"/>
      <c r="U647" s="87" t="str">
        <f t="shared" si="42"/>
        <v/>
      </c>
      <c r="V647" s="87">
        <f t="shared" si="43"/>
        <v>5.37</v>
      </c>
    </row>
    <row r="648" spans="1:22" s="188" customFormat="1" ht="15" customHeight="1" x14ac:dyDescent="0.2">
      <c r="A648" s="202"/>
      <c r="B648" s="309" t="s">
        <v>18110</v>
      </c>
      <c r="C648" s="326"/>
      <c r="D648" s="203"/>
      <c r="E648" s="182"/>
      <c r="F648" s="326"/>
      <c r="G648" s="203"/>
      <c r="H648" s="182"/>
      <c r="I648" s="182"/>
      <c r="J648" s="408"/>
      <c r="K648" s="205">
        <v>0.85</v>
      </c>
      <c r="L648" s="183"/>
      <c r="M648" s="185"/>
      <c r="N648" s="183"/>
      <c r="O648" s="185"/>
      <c r="P648" s="254">
        <f t="shared" si="44"/>
        <v>0.85</v>
      </c>
      <c r="Q648" s="328"/>
      <c r="R648" s="204"/>
      <c r="S648" s="204"/>
      <c r="U648" s="87" t="str">
        <f t="shared" si="42"/>
        <v/>
      </c>
      <c r="V648" s="87">
        <f t="shared" si="43"/>
        <v>0.85</v>
      </c>
    </row>
    <row r="649" spans="1:22" s="188" customFormat="1" ht="15" customHeight="1" x14ac:dyDescent="0.2">
      <c r="A649" s="202"/>
      <c r="B649" s="309" t="s">
        <v>18110</v>
      </c>
      <c r="C649" s="326"/>
      <c r="D649" s="203"/>
      <c r="E649" s="182"/>
      <c r="F649" s="326"/>
      <c r="G649" s="203"/>
      <c r="H649" s="182"/>
      <c r="I649" s="182"/>
      <c r="J649" s="408"/>
      <c r="K649" s="205">
        <v>4.0999999999999996</v>
      </c>
      <c r="L649" s="183"/>
      <c r="M649" s="185"/>
      <c r="N649" s="183"/>
      <c r="O649" s="185"/>
      <c r="P649" s="254">
        <f t="shared" si="44"/>
        <v>4.0999999999999996</v>
      </c>
      <c r="Q649" s="328"/>
      <c r="R649" s="204"/>
      <c r="S649" s="204"/>
      <c r="U649" s="87" t="str">
        <f t="shared" si="42"/>
        <v/>
      </c>
      <c r="V649" s="87">
        <f t="shared" si="43"/>
        <v>4.0999999999999996</v>
      </c>
    </row>
    <row r="650" spans="1:22" s="188" customFormat="1" ht="15" customHeight="1" x14ac:dyDescent="0.2">
      <c r="A650" s="202"/>
      <c r="B650" s="309" t="s">
        <v>18110</v>
      </c>
      <c r="C650" s="326"/>
      <c r="D650" s="203"/>
      <c r="E650" s="182"/>
      <c r="F650" s="326"/>
      <c r="G650" s="203"/>
      <c r="H650" s="182"/>
      <c r="I650" s="182"/>
      <c r="J650" s="408"/>
      <c r="K650" s="205">
        <v>0.4965</v>
      </c>
      <c r="L650" s="183"/>
      <c r="M650" s="185"/>
      <c r="N650" s="183"/>
      <c r="O650" s="185"/>
      <c r="P650" s="254">
        <f t="shared" si="44"/>
        <v>0.4965</v>
      </c>
      <c r="Q650" s="328"/>
      <c r="R650" s="204"/>
      <c r="S650" s="204"/>
      <c r="U650" s="87" t="str">
        <f t="shared" si="42"/>
        <v/>
      </c>
      <c r="V650" s="87">
        <f t="shared" si="43"/>
        <v>0.4965</v>
      </c>
    </row>
    <row r="651" spans="1:22" s="188" customFormat="1" ht="15" customHeight="1" x14ac:dyDescent="0.2">
      <c r="A651" s="202"/>
      <c r="B651" s="309" t="s">
        <v>18110</v>
      </c>
      <c r="C651" s="326"/>
      <c r="D651" s="203"/>
      <c r="E651" s="182"/>
      <c r="F651" s="326"/>
      <c r="G651" s="203"/>
      <c r="H651" s="182"/>
      <c r="I651" s="182"/>
      <c r="J651" s="408"/>
      <c r="K651" s="205">
        <v>7.35</v>
      </c>
      <c r="L651" s="183"/>
      <c r="M651" s="185"/>
      <c r="N651" s="183"/>
      <c r="O651" s="185"/>
      <c r="P651" s="254">
        <f t="shared" si="44"/>
        <v>7.35</v>
      </c>
      <c r="Q651" s="328"/>
      <c r="R651" s="204"/>
      <c r="S651" s="204"/>
      <c r="U651" s="87" t="str">
        <f t="shared" si="42"/>
        <v/>
      </c>
      <c r="V651" s="87">
        <f t="shared" si="43"/>
        <v>7.35</v>
      </c>
    </row>
    <row r="652" spans="1:22" s="188" customFormat="1" ht="15" customHeight="1" x14ac:dyDescent="0.2">
      <c r="A652" s="202"/>
      <c r="B652" s="309" t="s">
        <v>18110</v>
      </c>
      <c r="C652" s="326"/>
      <c r="D652" s="203"/>
      <c r="E652" s="182"/>
      <c r="F652" s="326"/>
      <c r="G652" s="203"/>
      <c r="H652" s="182"/>
      <c r="I652" s="182"/>
      <c r="J652" s="408"/>
      <c r="K652" s="205">
        <v>7.5</v>
      </c>
      <c r="L652" s="183"/>
      <c r="M652" s="185"/>
      <c r="N652" s="183"/>
      <c r="O652" s="185"/>
      <c r="P652" s="254">
        <f t="shared" si="44"/>
        <v>7.5</v>
      </c>
      <c r="Q652" s="328"/>
      <c r="R652" s="204"/>
      <c r="S652" s="204"/>
      <c r="U652" s="87" t="str">
        <f t="shared" si="42"/>
        <v/>
      </c>
      <c r="V652" s="87">
        <f t="shared" si="43"/>
        <v>7.5</v>
      </c>
    </row>
    <row r="653" spans="1:22" s="188" customFormat="1" ht="15" customHeight="1" x14ac:dyDescent="0.2">
      <c r="A653" s="202"/>
      <c r="B653" s="309" t="s">
        <v>18110</v>
      </c>
      <c r="C653" s="326"/>
      <c r="D653" s="203"/>
      <c r="E653" s="182"/>
      <c r="F653" s="326"/>
      <c r="G653" s="203"/>
      <c r="H653" s="182"/>
      <c r="I653" s="182"/>
      <c r="J653" s="408"/>
      <c r="K653" s="205">
        <v>6.2</v>
      </c>
      <c r="L653" s="183"/>
      <c r="M653" s="185"/>
      <c r="N653" s="183"/>
      <c r="O653" s="185"/>
      <c r="P653" s="254">
        <f t="shared" si="44"/>
        <v>6.2</v>
      </c>
      <c r="Q653" s="328"/>
      <c r="R653" s="204"/>
      <c r="S653" s="204"/>
      <c r="U653" s="87" t="str">
        <f t="shared" si="42"/>
        <v/>
      </c>
      <c r="V653" s="87">
        <f t="shared" si="43"/>
        <v>6.2</v>
      </c>
    </row>
    <row r="654" spans="1:22" s="188" customFormat="1" ht="15" customHeight="1" x14ac:dyDescent="0.2">
      <c r="A654" s="202"/>
      <c r="B654" s="309" t="s">
        <v>18110</v>
      </c>
      <c r="C654" s="326"/>
      <c r="D654" s="203"/>
      <c r="E654" s="182"/>
      <c r="F654" s="326"/>
      <c r="G654" s="203"/>
      <c r="H654" s="182"/>
      <c r="I654" s="182"/>
      <c r="J654" s="408"/>
      <c r="K654" s="205">
        <v>8.86</v>
      </c>
      <c r="L654" s="183"/>
      <c r="M654" s="185"/>
      <c r="N654" s="183"/>
      <c r="O654" s="185"/>
      <c r="P654" s="254">
        <f t="shared" si="44"/>
        <v>8.86</v>
      </c>
      <c r="Q654" s="328"/>
      <c r="R654" s="204"/>
      <c r="S654" s="204"/>
      <c r="U654" s="87" t="str">
        <f t="shared" si="42"/>
        <v/>
      </c>
      <c r="V654" s="87">
        <f t="shared" si="43"/>
        <v>8.86</v>
      </c>
    </row>
    <row r="655" spans="1:22" s="188" customFormat="1" ht="15" customHeight="1" x14ac:dyDescent="0.2">
      <c r="A655" s="202"/>
      <c r="B655" s="309" t="s">
        <v>18110</v>
      </c>
      <c r="C655" s="326"/>
      <c r="D655" s="203"/>
      <c r="E655" s="182"/>
      <c r="F655" s="326"/>
      <c r="G655" s="203"/>
      <c r="H655" s="182"/>
      <c r="I655" s="182"/>
      <c r="J655" s="408"/>
      <c r="K655" s="205">
        <v>0.52829999999999999</v>
      </c>
      <c r="L655" s="183"/>
      <c r="M655" s="185"/>
      <c r="N655" s="183"/>
      <c r="O655" s="185"/>
      <c r="P655" s="254">
        <f t="shared" si="44"/>
        <v>0.52829999999999999</v>
      </c>
      <c r="Q655" s="328"/>
      <c r="R655" s="204"/>
      <c r="S655" s="204"/>
      <c r="U655" s="87" t="str">
        <f t="shared" si="42"/>
        <v/>
      </c>
      <c r="V655" s="87">
        <f t="shared" si="43"/>
        <v>0.52829999999999999</v>
      </c>
    </row>
    <row r="656" spans="1:22" s="188" customFormat="1" ht="15" customHeight="1" x14ac:dyDescent="0.2">
      <c r="A656" s="202"/>
      <c r="B656" s="309" t="s">
        <v>18110</v>
      </c>
      <c r="C656" s="326"/>
      <c r="D656" s="203"/>
      <c r="E656" s="182"/>
      <c r="F656" s="326"/>
      <c r="G656" s="203"/>
      <c r="H656" s="182"/>
      <c r="I656" s="182"/>
      <c r="J656" s="408"/>
      <c r="K656" s="205">
        <v>6.78</v>
      </c>
      <c r="L656" s="183"/>
      <c r="M656" s="185"/>
      <c r="N656" s="183"/>
      <c r="O656" s="185"/>
      <c r="P656" s="254">
        <f t="shared" si="44"/>
        <v>6.78</v>
      </c>
      <c r="Q656" s="328"/>
      <c r="R656" s="204"/>
      <c r="S656" s="204"/>
      <c r="U656" s="87" t="str">
        <f t="shared" si="42"/>
        <v/>
      </c>
      <c r="V656" s="87">
        <f t="shared" si="43"/>
        <v>6.78</v>
      </c>
    </row>
    <row r="657" spans="1:22" s="188" customFormat="1" ht="15" customHeight="1" x14ac:dyDescent="0.2">
      <c r="A657" s="202"/>
      <c r="B657" s="309" t="s">
        <v>18110</v>
      </c>
      <c r="C657" s="326"/>
      <c r="D657" s="203"/>
      <c r="E657" s="182"/>
      <c r="F657" s="326"/>
      <c r="G657" s="203"/>
      <c r="H657" s="182"/>
      <c r="I657" s="182"/>
      <c r="J657" s="408"/>
      <c r="K657" s="205">
        <v>1.34</v>
      </c>
      <c r="L657" s="183"/>
      <c r="M657" s="185"/>
      <c r="N657" s="183"/>
      <c r="O657" s="185"/>
      <c r="P657" s="254">
        <f t="shared" si="44"/>
        <v>1.34</v>
      </c>
      <c r="Q657" s="328"/>
      <c r="R657" s="204"/>
      <c r="S657" s="204"/>
      <c r="U657" s="87" t="str">
        <f t="shared" si="42"/>
        <v/>
      </c>
      <c r="V657" s="87">
        <f t="shared" si="43"/>
        <v>1.34</v>
      </c>
    </row>
    <row r="658" spans="1:22" s="188" customFormat="1" ht="15" customHeight="1" x14ac:dyDescent="0.2">
      <c r="A658" s="202"/>
      <c r="B658" s="309" t="s">
        <v>18110</v>
      </c>
      <c r="C658" s="326"/>
      <c r="D658" s="203"/>
      <c r="E658" s="182"/>
      <c r="F658" s="326"/>
      <c r="G658" s="203"/>
      <c r="H658" s="182"/>
      <c r="I658" s="182"/>
      <c r="J658" s="408"/>
      <c r="K658" s="205">
        <v>4.6500000000000004</v>
      </c>
      <c r="L658" s="183"/>
      <c r="M658" s="185"/>
      <c r="N658" s="183"/>
      <c r="O658" s="185"/>
      <c r="P658" s="254">
        <f t="shared" si="44"/>
        <v>4.6500000000000004</v>
      </c>
      <c r="Q658" s="328"/>
      <c r="R658" s="204"/>
      <c r="S658" s="204"/>
      <c r="U658" s="87" t="str">
        <f t="shared" si="42"/>
        <v/>
      </c>
      <c r="V658" s="87">
        <f t="shared" si="43"/>
        <v>4.6500000000000004</v>
      </c>
    </row>
    <row r="659" spans="1:22" s="188" customFormat="1" ht="15" customHeight="1" x14ac:dyDescent="0.2">
      <c r="A659" s="202"/>
      <c r="B659" s="309" t="s">
        <v>18110</v>
      </c>
      <c r="C659" s="326"/>
      <c r="D659" s="203"/>
      <c r="E659" s="182"/>
      <c r="F659" s="326"/>
      <c r="G659" s="203"/>
      <c r="H659" s="182"/>
      <c r="I659" s="182"/>
      <c r="J659" s="408"/>
      <c r="K659" s="205">
        <v>4.5599999999999996</v>
      </c>
      <c r="L659" s="183"/>
      <c r="M659" s="185"/>
      <c r="N659" s="183"/>
      <c r="O659" s="185"/>
      <c r="P659" s="254">
        <f t="shared" si="44"/>
        <v>4.5599999999999996</v>
      </c>
      <c r="Q659" s="328"/>
      <c r="R659" s="204"/>
      <c r="S659" s="204"/>
      <c r="U659" s="87" t="str">
        <f t="shared" si="42"/>
        <v/>
      </c>
      <c r="V659" s="87">
        <f t="shared" si="43"/>
        <v>4.5599999999999996</v>
      </c>
    </row>
    <row r="660" spans="1:22" s="188" customFormat="1" ht="15" customHeight="1" x14ac:dyDescent="0.2">
      <c r="A660" s="202"/>
      <c r="B660" s="309" t="s">
        <v>18110</v>
      </c>
      <c r="C660" s="326"/>
      <c r="D660" s="203"/>
      <c r="E660" s="182"/>
      <c r="F660" s="326"/>
      <c r="G660" s="203"/>
      <c r="H660" s="182"/>
      <c r="I660" s="182"/>
      <c r="J660" s="408"/>
      <c r="K660" s="205">
        <v>5</v>
      </c>
      <c r="L660" s="183"/>
      <c r="M660" s="185"/>
      <c r="N660" s="183"/>
      <c r="O660" s="185"/>
      <c r="P660" s="254">
        <f t="shared" si="44"/>
        <v>5</v>
      </c>
      <c r="Q660" s="328"/>
      <c r="R660" s="204"/>
      <c r="S660" s="204"/>
      <c r="U660" s="87" t="str">
        <f t="shared" si="42"/>
        <v/>
      </c>
      <c r="V660" s="87">
        <f t="shared" si="43"/>
        <v>5</v>
      </c>
    </row>
    <row r="661" spans="1:22" s="188" customFormat="1" ht="15" customHeight="1" x14ac:dyDescent="0.2">
      <c r="A661" s="202"/>
      <c r="B661" s="309" t="s">
        <v>18110</v>
      </c>
      <c r="C661" s="326"/>
      <c r="D661" s="203"/>
      <c r="E661" s="182"/>
      <c r="F661" s="326"/>
      <c r="G661" s="203"/>
      <c r="H661" s="182"/>
      <c r="I661" s="182"/>
      <c r="J661" s="408"/>
      <c r="K661" s="205">
        <v>1</v>
      </c>
      <c r="L661" s="183"/>
      <c r="M661" s="185"/>
      <c r="N661" s="183"/>
      <c r="O661" s="185"/>
      <c r="P661" s="254">
        <f t="shared" si="44"/>
        <v>1</v>
      </c>
      <c r="Q661" s="328"/>
      <c r="R661" s="204"/>
      <c r="S661" s="204"/>
      <c r="U661" s="87" t="str">
        <f t="shared" si="42"/>
        <v/>
      </c>
      <c r="V661" s="87">
        <f t="shared" si="43"/>
        <v>1</v>
      </c>
    </row>
    <row r="662" spans="1:22" s="188" customFormat="1" ht="15" customHeight="1" x14ac:dyDescent="0.2">
      <c r="A662" s="202"/>
      <c r="B662" s="309" t="s">
        <v>18110</v>
      </c>
      <c r="C662" s="326"/>
      <c r="D662" s="203"/>
      <c r="E662" s="182"/>
      <c r="F662" s="326"/>
      <c r="G662" s="203"/>
      <c r="H662" s="182"/>
      <c r="I662" s="182"/>
      <c r="J662" s="408"/>
      <c r="K662" s="205">
        <v>4.49</v>
      </c>
      <c r="L662" s="183"/>
      <c r="M662" s="185"/>
      <c r="N662" s="183"/>
      <c r="O662" s="185"/>
      <c r="P662" s="254">
        <f t="shared" si="44"/>
        <v>4.49</v>
      </c>
      <c r="Q662" s="328"/>
      <c r="R662" s="204"/>
      <c r="S662" s="204"/>
      <c r="U662" s="87" t="str">
        <f t="shared" si="42"/>
        <v/>
      </c>
      <c r="V662" s="87">
        <f t="shared" si="43"/>
        <v>4.49</v>
      </c>
    </row>
    <row r="663" spans="1:22" s="188" customFormat="1" ht="15" customHeight="1" x14ac:dyDescent="0.2">
      <c r="A663" s="202"/>
      <c r="B663" s="309" t="s">
        <v>18110</v>
      </c>
      <c r="C663" s="326"/>
      <c r="D663" s="203"/>
      <c r="E663" s="182"/>
      <c r="F663" s="326"/>
      <c r="G663" s="203"/>
      <c r="H663" s="182"/>
      <c r="I663" s="182"/>
      <c r="J663" s="408"/>
      <c r="K663" s="205">
        <v>0.48930000000000001</v>
      </c>
      <c r="L663" s="183"/>
      <c r="M663" s="185"/>
      <c r="N663" s="183"/>
      <c r="O663" s="185"/>
      <c r="P663" s="254">
        <f t="shared" si="44"/>
        <v>0.48930000000000001</v>
      </c>
      <c r="Q663" s="328"/>
      <c r="R663" s="204"/>
      <c r="S663" s="204"/>
      <c r="U663" s="87" t="str">
        <f t="shared" si="42"/>
        <v/>
      </c>
      <c r="V663" s="87">
        <f t="shared" si="43"/>
        <v>0.48930000000000001</v>
      </c>
    </row>
    <row r="664" spans="1:22" s="188" customFormat="1" ht="15" customHeight="1" x14ac:dyDescent="0.2">
      <c r="A664" s="202"/>
      <c r="B664" s="189" t="s">
        <v>17</v>
      </c>
      <c r="C664" s="190"/>
      <c r="D664" s="191"/>
      <c r="E664" s="192"/>
      <c r="F664" s="190"/>
      <c r="G664" s="191"/>
      <c r="H664" s="192"/>
      <c r="I664" s="192"/>
      <c r="J664" s="193"/>
      <c r="K664" s="194"/>
      <c r="L664" s="194"/>
      <c r="M664" s="194"/>
      <c r="N664" s="194"/>
      <c r="O664" s="194"/>
      <c r="P664" s="195">
        <f>ROUND(SUM(P641:P663),2)</f>
        <v>85.9</v>
      </c>
      <c r="Q664" s="196" t="str">
        <f>IFERROR(VLOOKUP(A641,'Planilha Orçamentária'!$A$8:$H$548,5,FALSE),0)</f>
        <v>M</v>
      </c>
      <c r="R664" s="187"/>
      <c r="S664" s="187"/>
      <c r="U664" s="87">
        <f t="shared" si="42"/>
        <v>85.9</v>
      </c>
      <c r="V664" s="87">
        <f t="shared" si="43"/>
        <v>85.9</v>
      </c>
    </row>
    <row r="665" spans="1:22" s="188" customFormat="1" ht="15" customHeight="1" x14ac:dyDescent="0.2">
      <c r="A665" s="202"/>
      <c r="B665" s="339"/>
      <c r="C665" s="198"/>
      <c r="D665" s="180"/>
      <c r="E665" s="181"/>
      <c r="F665" s="198"/>
      <c r="G665" s="180"/>
      <c r="H665" s="181"/>
      <c r="I665" s="181"/>
      <c r="J665" s="199"/>
      <c r="K665" s="363"/>
      <c r="L665" s="363"/>
      <c r="M665" s="363"/>
      <c r="N665" s="363"/>
      <c r="O665" s="363"/>
      <c r="P665" s="55"/>
      <c r="Q665" s="340"/>
      <c r="R665" s="187"/>
      <c r="S665" s="187"/>
      <c r="U665" s="87" t="str">
        <f t="shared" si="42"/>
        <v/>
      </c>
      <c r="V665" s="87" t="str">
        <f t="shared" si="43"/>
        <v/>
      </c>
    </row>
    <row r="666" spans="1:22" s="188" customFormat="1" ht="15" customHeight="1" x14ac:dyDescent="0.2">
      <c r="A666" s="178" t="str">
        <f>'Planilha Orçamentária'!A153</f>
        <v>02.08.02</v>
      </c>
      <c r="B666" s="252" t="str">
        <f>VLOOKUP(A666,'Planilha Orçamentária'!$A$8:$D$548,4,FALSE)</f>
        <v>PINTURA A OLEO BRILHANTE SOBRE SUPERFICIE METALICA, UMA DEMAO INCLUSO UMA DEMAO DE FUNDO ANTICORROSIVO</v>
      </c>
      <c r="C666" s="179"/>
      <c r="D666" s="180"/>
      <c r="E666" s="181"/>
      <c r="F666" s="181"/>
      <c r="G666" s="180"/>
      <c r="H666" s="181"/>
      <c r="I666" s="182"/>
      <c r="J666" s="183"/>
      <c r="K666" s="184"/>
      <c r="L666" s="437" t="s">
        <v>17937</v>
      </c>
      <c r="M666" s="185"/>
      <c r="N666" s="183"/>
      <c r="O666" s="185"/>
      <c r="P666" s="55"/>
      <c r="Q666" s="186">
        <f>P668</f>
        <v>64.73</v>
      </c>
      <c r="R666" s="187"/>
      <c r="S666" s="187"/>
      <c r="U666" s="87">
        <f t="shared" si="42"/>
        <v>0</v>
      </c>
      <c r="V666" s="87" t="str">
        <f t="shared" si="43"/>
        <v/>
      </c>
    </row>
    <row r="667" spans="1:22" s="188" customFormat="1" ht="15" customHeight="1" x14ac:dyDescent="0.2">
      <c r="A667" s="202"/>
      <c r="B667" s="309" t="s">
        <v>17936</v>
      </c>
      <c r="C667" s="341"/>
      <c r="D667" s="203"/>
      <c r="E667" s="182"/>
      <c r="F667" s="182"/>
      <c r="G667" s="203"/>
      <c r="H667" s="182"/>
      <c r="I667" s="182"/>
      <c r="J667" s="342"/>
      <c r="K667" s="422"/>
      <c r="L667" s="342">
        <f>6*2*3.14*0.02</f>
        <v>0.75360000000000005</v>
      </c>
      <c r="M667" s="342"/>
      <c r="N667" s="342">
        <f>P664*L667</f>
        <v>64.734240000000014</v>
      </c>
      <c r="O667" s="342"/>
      <c r="P667" s="208">
        <f>N667</f>
        <v>64.734240000000014</v>
      </c>
      <c r="Q667" s="206"/>
      <c r="U667" s="87" t="str">
        <f t="shared" si="42"/>
        <v/>
      </c>
      <c r="V667" s="87">
        <f t="shared" si="43"/>
        <v>64.734240000000014</v>
      </c>
    </row>
    <row r="668" spans="1:22" s="188" customFormat="1" ht="15" customHeight="1" x14ac:dyDescent="0.2">
      <c r="A668" s="423"/>
      <c r="B668" s="189" t="s">
        <v>17</v>
      </c>
      <c r="C668" s="190"/>
      <c r="D668" s="191"/>
      <c r="E668" s="192"/>
      <c r="F668" s="190"/>
      <c r="G668" s="191"/>
      <c r="H668" s="192"/>
      <c r="I668" s="192"/>
      <c r="J668" s="193"/>
      <c r="K668" s="194"/>
      <c r="L668" s="194"/>
      <c r="M668" s="194"/>
      <c r="N668" s="194"/>
      <c r="O668" s="194"/>
      <c r="P668" s="195">
        <f>ROUND(SUM(P666:P667),2)</f>
        <v>64.73</v>
      </c>
      <c r="Q668" s="196" t="str">
        <f>IFERROR(VLOOKUP(A666,'Planilha Orçamentária'!$A$8:$H$548,5,FALSE),0)</f>
        <v>M2</v>
      </c>
      <c r="R668" s="187"/>
      <c r="S668" s="187"/>
      <c r="U668" s="87">
        <f t="shared" si="42"/>
        <v>64.73</v>
      </c>
      <c r="V668" s="87">
        <f t="shared" si="43"/>
        <v>64.73</v>
      </c>
    </row>
    <row r="669" spans="1:22" s="188" customFormat="1" ht="15" customHeight="1" x14ac:dyDescent="0.2">
      <c r="A669" s="178"/>
      <c r="B669" s="197"/>
      <c r="C669" s="198"/>
      <c r="D669" s="180"/>
      <c r="E669" s="181"/>
      <c r="F669" s="198"/>
      <c r="G669" s="180"/>
      <c r="H669" s="181"/>
      <c r="I669" s="181"/>
      <c r="J669" s="199"/>
      <c r="K669" s="363"/>
      <c r="L669" s="363"/>
      <c r="M669" s="363"/>
      <c r="N669" s="363"/>
      <c r="O669" s="363"/>
      <c r="P669" s="55"/>
      <c r="Q669" s="200"/>
      <c r="R669" s="187"/>
      <c r="S669" s="187"/>
      <c r="T669" s="187"/>
      <c r="U669" s="87" t="str">
        <f t="shared" si="42"/>
        <v/>
      </c>
      <c r="V669" s="87" t="str">
        <f t="shared" si="43"/>
        <v/>
      </c>
    </row>
    <row r="670" spans="1:22" s="188" customFormat="1" ht="15" customHeight="1" x14ac:dyDescent="0.2">
      <c r="A670" s="178" t="str">
        <f>'Planilha Orçamentária'!A154</f>
        <v>02.08.03</v>
      </c>
      <c r="B670" s="252" t="str">
        <f>VLOOKUP(A670,'Planilha Orçamentária'!$A$8:$D$548,4,FALSE)</f>
        <v>Implantação de Quiosque completo, conforme projeto. Tudo incluído</v>
      </c>
      <c r="C670" s="179"/>
      <c r="D670" s="180"/>
      <c r="E670" s="181"/>
      <c r="F670" s="181"/>
      <c r="G670" s="180"/>
      <c r="H670" s="181"/>
      <c r="I670" s="182"/>
      <c r="J670" s="183"/>
      <c r="K670" s="184"/>
      <c r="L670" s="437"/>
      <c r="M670" s="185"/>
      <c r="N670" s="183"/>
      <c r="O670" s="185"/>
      <c r="P670" s="55"/>
      <c r="Q670" s="186">
        <f>P672</f>
        <v>1</v>
      </c>
      <c r="R670" s="187"/>
      <c r="S670" s="187"/>
      <c r="U670" s="87">
        <f t="shared" si="42"/>
        <v>0</v>
      </c>
      <c r="V670" s="87" t="str">
        <f t="shared" si="43"/>
        <v/>
      </c>
    </row>
    <row r="671" spans="1:22" s="188" customFormat="1" ht="15" customHeight="1" x14ac:dyDescent="0.2">
      <c r="A671" s="202"/>
      <c r="B671" s="309"/>
      <c r="C671" s="341"/>
      <c r="D671" s="203"/>
      <c r="E671" s="182"/>
      <c r="F671" s="182"/>
      <c r="G671" s="203"/>
      <c r="H671" s="182"/>
      <c r="I671" s="182"/>
      <c r="J671" s="342">
        <v>1</v>
      </c>
      <c r="K671" s="422"/>
      <c r="L671" s="342"/>
      <c r="M671" s="342"/>
      <c r="N671" s="342"/>
      <c r="O671" s="342"/>
      <c r="P671" s="208">
        <f>J671</f>
        <v>1</v>
      </c>
      <c r="Q671" s="206"/>
      <c r="U671" s="87" t="str">
        <f t="shared" si="42"/>
        <v/>
      </c>
      <c r="V671" s="87">
        <f t="shared" si="43"/>
        <v>1</v>
      </c>
    </row>
    <row r="672" spans="1:22" s="188" customFormat="1" ht="15" customHeight="1" x14ac:dyDescent="0.2">
      <c r="A672" s="423"/>
      <c r="B672" s="189" t="s">
        <v>17</v>
      </c>
      <c r="C672" s="190"/>
      <c r="D672" s="191"/>
      <c r="E672" s="192"/>
      <c r="F672" s="190"/>
      <c r="G672" s="191"/>
      <c r="H672" s="192"/>
      <c r="I672" s="192"/>
      <c r="J672" s="193"/>
      <c r="K672" s="194"/>
      <c r="L672" s="194"/>
      <c r="M672" s="194"/>
      <c r="N672" s="194"/>
      <c r="O672" s="194"/>
      <c r="P672" s="195">
        <f>ROUND(SUM(P670:P671),2)</f>
        <v>1</v>
      </c>
      <c r="Q672" s="196" t="str">
        <f>IFERROR(VLOOKUP(A670,'Planilha Orçamentária'!$A$8:$H$548,5,FALSE),0)</f>
        <v>und</v>
      </c>
      <c r="R672" s="187"/>
      <c r="S672" s="187"/>
      <c r="U672" s="87">
        <f t="shared" si="42"/>
        <v>1</v>
      </c>
      <c r="V672" s="87">
        <f t="shared" si="43"/>
        <v>1</v>
      </c>
    </row>
    <row r="673" spans="1:23" s="188" customFormat="1" ht="15" customHeight="1" x14ac:dyDescent="0.2">
      <c r="A673" s="178"/>
      <c r="B673" s="197"/>
      <c r="C673" s="198"/>
      <c r="D673" s="180"/>
      <c r="E673" s="181"/>
      <c r="F673" s="198"/>
      <c r="G673" s="180"/>
      <c r="H673" s="181"/>
      <c r="I673" s="181"/>
      <c r="J673" s="199"/>
      <c r="K673" s="392"/>
      <c r="L673" s="392"/>
      <c r="M673" s="392"/>
      <c r="N673" s="392"/>
      <c r="O673" s="392"/>
      <c r="P673" s="55"/>
      <c r="Q673" s="200"/>
      <c r="R673" s="187"/>
      <c r="S673" s="187"/>
      <c r="T673" s="187"/>
      <c r="U673" s="87" t="str">
        <f t="shared" si="42"/>
        <v/>
      </c>
      <c r="V673" s="87" t="str">
        <f t="shared" si="43"/>
        <v/>
      </c>
    </row>
    <row r="674" spans="1:23" s="188" customFormat="1" ht="15" customHeight="1" x14ac:dyDescent="0.2">
      <c r="A674" s="178" t="str">
        <f>'Planilha Orçamentária'!A155</f>
        <v>02.08.04</v>
      </c>
      <c r="B674" s="252" t="str">
        <f>VLOOKUP(A674,'Planilha Orçamentária'!$A$8:$D$548,4,FALSE)</f>
        <v>Implantação de Sanitário completo, conforme projeto. Tudo incluído</v>
      </c>
      <c r="C674" s="179"/>
      <c r="D674" s="180"/>
      <c r="E674" s="181"/>
      <c r="F674" s="181"/>
      <c r="G674" s="180"/>
      <c r="H674" s="181"/>
      <c r="I674" s="182"/>
      <c r="J674" s="183"/>
      <c r="K674" s="184"/>
      <c r="L674" s="437"/>
      <c r="M674" s="185"/>
      <c r="N674" s="183"/>
      <c r="O674" s="185"/>
      <c r="P674" s="55"/>
      <c r="Q674" s="186">
        <f>P676</f>
        <v>1</v>
      </c>
      <c r="R674" s="187"/>
      <c r="S674" s="187"/>
      <c r="U674" s="87">
        <f t="shared" si="42"/>
        <v>0</v>
      </c>
      <c r="V674" s="87" t="str">
        <f t="shared" si="43"/>
        <v/>
      </c>
    </row>
    <row r="675" spans="1:23" s="188" customFormat="1" ht="15" customHeight="1" x14ac:dyDescent="0.2">
      <c r="A675" s="202"/>
      <c r="B675" s="309"/>
      <c r="C675" s="341"/>
      <c r="D675" s="203"/>
      <c r="E675" s="182"/>
      <c r="F675" s="182"/>
      <c r="G675" s="203"/>
      <c r="H675" s="182"/>
      <c r="I675" s="182"/>
      <c r="J675" s="342">
        <v>1</v>
      </c>
      <c r="K675" s="422"/>
      <c r="L675" s="342"/>
      <c r="M675" s="342"/>
      <c r="N675" s="342"/>
      <c r="O675" s="342"/>
      <c r="P675" s="208">
        <f>J675</f>
        <v>1</v>
      </c>
      <c r="Q675" s="206"/>
      <c r="U675" s="87" t="str">
        <f t="shared" si="42"/>
        <v/>
      </c>
      <c r="V675" s="87">
        <f t="shared" si="43"/>
        <v>1</v>
      </c>
    </row>
    <row r="676" spans="1:23" s="188" customFormat="1" ht="15" customHeight="1" x14ac:dyDescent="0.2">
      <c r="A676" s="423"/>
      <c r="B676" s="189" t="s">
        <v>17</v>
      </c>
      <c r="C676" s="190"/>
      <c r="D676" s="191"/>
      <c r="E676" s="192"/>
      <c r="F676" s="190"/>
      <c r="G676" s="191"/>
      <c r="H676" s="192"/>
      <c r="I676" s="192"/>
      <c r="J676" s="193"/>
      <c r="K676" s="194"/>
      <c r="L676" s="194"/>
      <c r="M676" s="194"/>
      <c r="N676" s="194"/>
      <c r="O676" s="194"/>
      <c r="P676" s="195">
        <f>ROUND(SUM(P674:P675),2)</f>
        <v>1</v>
      </c>
      <c r="Q676" s="196" t="str">
        <f>IFERROR(VLOOKUP(A674,'Planilha Orçamentária'!$A$8:$H$548,5,FALSE),0)</f>
        <v>und</v>
      </c>
      <c r="R676" s="187"/>
      <c r="S676" s="187"/>
      <c r="U676" s="87">
        <f t="shared" si="42"/>
        <v>1</v>
      </c>
      <c r="V676" s="87">
        <f t="shared" si="43"/>
        <v>1</v>
      </c>
    </row>
    <row r="677" spans="1:23" s="188" customFormat="1" ht="15" customHeight="1" x14ac:dyDescent="0.2">
      <c r="A677" s="178"/>
      <c r="B677" s="197"/>
      <c r="C677" s="198"/>
      <c r="D677" s="180"/>
      <c r="E677" s="181"/>
      <c r="F677" s="198"/>
      <c r="G677" s="180"/>
      <c r="H677" s="181"/>
      <c r="I677" s="181"/>
      <c r="J677" s="199"/>
      <c r="K677" s="392"/>
      <c r="L677" s="392"/>
      <c r="M677" s="392"/>
      <c r="N677" s="392"/>
      <c r="O677" s="392"/>
      <c r="P677" s="55"/>
      <c r="Q677" s="200"/>
      <c r="R677" s="187"/>
      <c r="S677" s="187"/>
      <c r="T677" s="187"/>
      <c r="U677" s="87" t="str">
        <f t="shared" si="42"/>
        <v/>
      </c>
      <c r="V677" s="87" t="str">
        <f t="shared" si="43"/>
        <v/>
      </c>
    </row>
    <row r="678" spans="1:23" s="188" customFormat="1" ht="15" customHeight="1" x14ac:dyDescent="0.2">
      <c r="A678" s="150" t="str">
        <f>'Planilha Orçamentária'!A159</f>
        <v>03</v>
      </c>
      <c r="B678" s="151" t="str">
        <f>VLOOKUP(A678,'Planilha Orçamentária'!$A$8:$D$548,4,FALSE)</f>
        <v>CURVA DAS PALMEIRAS</v>
      </c>
      <c r="C678" s="152"/>
      <c r="D678" s="153"/>
      <c r="E678" s="154"/>
      <c r="F678" s="154"/>
      <c r="G678" s="153"/>
      <c r="H678" s="154"/>
      <c r="I678" s="155"/>
      <c r="J678" s="156"/>
      <c r="K678" s="157"/>
      <c r="L678" s="156"/>
      <c r="M678" s="158"/>
      <c r="N678" s="159"/>
      <c r="O678" s="158"/>
      <c r="P678" s="160"/>
      <c r="Q678" s="161"/>
      <c r="R678" s="187"/>
      <c r="S678" s="187"/>
      <c r="U678" s="87" t="str">
        <f t="shared" si="42"/>
        <v/>
      </c>
      <c r="V678" s="87" t="str">
        <f t="shared" si="43"/>
        <v/>
      </c>
    </row>
    <row r="679" spans="1:23" s="188" customFormat="1" ht="15" customHeight="1" x14ac:dyDescent="0.2">
      <c r="A679" s="292" t="str">
        <f>'Planilha Orçamentária'!A160</f>
        <v>03.01</v>
      </c>
      <c r="B679" s="293" t="str">
        <f>VLOOKUP(A679,'Planilha Orçamentária'!$A$8:$D$548,4,FALSE)</f>
        <v>DEMOLIÇÕES / PREPARAÇÃO DO TERRENO</v>
      </c>
      <c r="C679" s="294"/>
      <c r="D679" s="295"/>
      <c r="E679" s="296"/>
      <c r="F679" s="296"/>
      <c r="G679" s="295"/>
      <c r="H679" s="296"/>
      <c r="I679" s="297"/>
      <c r="J679" s="298"/>
      <c r="K679" s="299"/>
      <c r="L679" s="298"/>
      <c r="M679" s="300"/>
      <c r="N679" s="301"/>
      <c r="O679" s="300"/>
      <c r="P679" s="302"/>
      <c r="Q679" s="303"/>
      <c r="R679" s="187"/>
      <c r="S679" s="187"/>
      <c r="U679" s="87" t="str">
        <f t="shared" si="42"/>
        <v/>
      </c>
      <c r="V679" s="87" t="str">
        <f t="shared" si="43"/>
        <v/>
      </c>
    </row>
    <row r="680" spans="1:23" s="188" customFormat="1" ht="15" customHeight="1" x14ac:dyDescent="0.2">
      <c r="A680" s="178" t="str">
        <f>'Planilha Orçamentária'!A161</f>
        <v>03.01.01</v>
      </c>
      <c r="B680" s="252" t="str">
        <f>VLOOKUP(A680,'Planilha Orçamentária'!$A$8:$D$548,4,FALSE)</f>
        <v>Retirada de meio-fio de concreto</v>
      </c>
      <c r="C680" s="179"/>
      <c r="D680" s="180"/>
      <c r="E680" s="181"/>
      <c r="F680" s="181"/>
      <c r="G680" s="180"/>
      <c r="H680" s="181"/>
      <c r="I680" s="182"/>
      <c r="J680" s="183"/>
      <c r="K680" s="184"/>
      <c r="L680" s="183"/>
      <c r="M680" s="185"/>
      <c r="N680" s="405"/>
      <c r="O680" s="185"/>
      <c r="P680" s="55"/>
      <c r="Q680" s="406">
        <f>P709</f>
        <v>247.06</v>
      </c>
      <c r="R680" s="187"/>
      <c r="S680" s="187"/>
      <c r="U680" s="87">
        <f t="shared" si="42"/>
        <v>0</v>
      </c>
      <c r="V680" s="87" t="str">
        <f t="shared" si="43"/>
        <v/>
      </c>
      <c r="W680" s="218"/>
    </row>
    <row r="681" spans="1:23" s="188" customFormat="1" ht="15" customHeight="1" x14ac:dyDescent="0.2">
      <c r="A681" s="202"/>
      <c r="B681" s="309" t="s">
        <v>17943</v>
      </c>
      <c r="C681" s="326"/>
      <c r="D681" s="203"/>
      <c r="E681" s="182"/>
      <c r="F681" s="326"/>
      <c r="G681" s="203"/>
      <c r="H681" s="182"/>
      <c r="I681" s="182"/>
      <c r="J681" s="408"/>
      <c r="K681" s="342">
        <v>10</v>
      </c>
      <c r="L681" s="183"/>
      <c r="M681" s="185"/>
      <c r="N681" s="183"/>
      <c r="O681" s="185"/>
      <c r="P681" s="254">
        <f t="shared" ref="P681:P708" si="45">K681</f>
        <v>10</v>
      </c>
      <c r="Q681" s="328"/>
      <c r="R681" s="204"/>
      <c r="S681" s="204"/>
      <c r="U681" s="87" t="str">
        <f t="shared" si="42"/>
        <v/>
      </c>
      <c r="V681" s="87">
        <f t="shared" si="43"/>
        <v>10</v>
      </c>
    </row>
    <row r="682" spans="1:23" s="188" customFormat="1" ht="15" customHeight="1" x14ac:dyDescent="0.2">
      <c r="A682" s="202"/>
      <c r="B682" s="309" t="s">
        <v>17943</v>
      </c>
      <c r="C682" s="326"/>
      <c r="D682" s="203"/>
      <c r="E682" s="182"/>
      <c r="F682" s="326"/>
      <c r="G682" s="203"/>
      <c r="H682" s="182"/>
      <c r="I682" s="182"/>
      <c r="J682" s="408"/>
      <c r="K682" s="342">
        <v>5.67</v>
      </c>
      <c r="L682" s="183"/>
      <c r="M682" s="185"/>
      <c r="N682" s="183"/>
      <c r="O682" s="185"/>
      <c r="P682" s="254">
        <f t="shared" si="45"/>
        <v>5.67</v>
      </c>
      <c r="Q682" s="328"/>
      <c r="R682" s="204"/>
      <c r="S682" s="204"/>
      <c r="U682" s="87" t="str">
        <f t="shared" si="42"/>
        <v/>
      </c>
      <c r="V682" s="87">
        <f t="shared" si="43"/>
        <v>5.67</v>
      </c>
    </row>
    <row r="683" spans="1:23" s="188" customFormat="1" ht="15" customHeight="1" x14ac:dyDescent="0.2">
      <c r="A683" s="202"/>
      <c r="B683" s="309" t="s">
        <v>17943</v>
      </c>
      <c r="C683" s="326"/>
      <c r="D683" s="203"/>
      <c r="E683" s="182"/>
      <c r="F683" s="326"/>
      <c r="G683" s="203"/>
      <c r="H683" s="182"/>
      <c r="I683" s="182"/>
      <c r="J683" s="408"/>
      <c r="K683" s="342">
        <v>5.09</v>
      </c>
      <c r="L683" s="183"/>
      <c r="M683" s="185"/>
      <c r="N683" s="183"/>
      <c r="O683" s="185"/>
      <c r="P683" s="254">
        <f t="shared" si="45"/>
        <v>5.09</v>
      </c>
      <c r="Q683" s="328"/>
      <c r="R683" s="204"/>
      <c r="S683" s="204"/>
      <c r="U683" s="87" t="str">
        <f t="shared" si="42"/>
        <v/>
      </c>
      <c r="V683" s="87">
        <f t="shared" si="43"/>
        <v>5.09</v>
      </c>
    </row>
    <row r="684" spans="1:23" s="188" customFormat="1" ht="15" customHeight="1" x14ac:dyDescent="0.2">
      <c r="A684" s="202"/>
      <c r="B684" s="309" t="s">
        <v>17943</v>
      </c>
      <c r="C684" s="326"/>
      <c r="D684" s="203"/>
      <c r="E684" s="182"/>
      <c r="F684" s="326"/>
      <c r="G684" s="203"/>
      <c r="H684" s="182"/>
      <c r="I684" s="182"/>
      <c r="J684" s="408"/>
      <c r="K684" s="342">
        <v>5.73</v>
      </c>
      <c r="L684" s="183"/>
      <c r="M684" s="185"/>
      <c r="N684" s="183"/>
      <c r="O684" s="185"/>
      <c r="P684" s="254">
        <f t="shared" si="45"/>
        <v>5.73</v>
      </c>
      <c r="Q684" s="328"/>
      <c r="R684" s="204"/>
      <c r="S684" s="204"/>
      <c r="U684" s="87" t="str">
        <f t="shared" si="42"/>
        <v/>
      </c>
      <c r="V684" s="87">
        <f t="shared" si="43"/>
        <v>5.73</v>
      </c>
    </row>
    <row r="685" spans="1:23" s="188" customFormat="1" ht="15" customHeight="1" x14ac:dyDescent="0.2">
      <c r="A685" s="202"/>
      <c r="B685" s="309" t="s">
        <v>17943</v>
      </c>
      <c r="C685" s="326"/>
      <c r="D685" s="203"/>
      <c r="E685" s="182"/>
      <c r="F685" s="326"/>
      <c r="G685" s="203"/>
      <c r="H685" s="182"/>
      <c r="I685" s="182"/>
      <c r="J685" s="408"/>
      <c r="K685" s="220">
        <v>7.84</v>
      </c>
      <c r="L685" s="183"/>
      <c r="M685" s="185"/>
      <c r="N685" s="183"/>
      <c r="O685" s="185"/>
      <c r="P685" s="254">
        <f t="shared" si="45"/>
        <v>7.84</v>
      </c>
      <c r="Q685" s="328"/>
      <c r="R685" s="204"/>
      <c r="S685" s="204"/>
      <c r="U685" s="87" t="str">
        <f t="shared" si="42"/>
        <v/>
      </c>
      <c r="V685" s="87">
        <f t="shared" si="43"/>
        <v>7.84</v>
      </c>
    </row>
    <row r="686" spans="1:23" s="188" customFormat="1" ht="15" customHeight="1" x14ac:dyDescent="0.2">
      <c r="A686" s="202"/>
      <c r="B686" s="309" t="s">
        <v>17943</v>
      </c>
      <c r="C686" s="326"/>
      <c r="D686" s="203"/>
      <c r="E686" s="182"/>
      <c r="F686" s="326"/>
      <c r="G686" s="203"/>
      <c r="H686" s="182"/>
      <c r="I686" s="182"/>
      <c r="J686" s="408"/>
      <c r="K686" s="342">
        <v>10.96</v>
      </c>
      <c r="L686" s="183"/>
      <c r="M686" s="185"/>
      <c r="N686" s="183"/>
      <c r="O686" s="185"/>
      <c r="P686" s="254">
        <f t="shared" si="45"/>
        <v>10.96</v>
      </c>
      <c r="Q686" s="328"/>
      <c r="R686" s="204"/>
      <c r="S686" s="204"/>
      <c r="U686" s="87" t="str">
        <f t="shared" si="42"/>
        <v/>
      </c>
      <c r="V686" s="87">
        <f t="shared" si="43"/>
        <v>10.96</v>
      </c>
    </row>
    <row r="687" spans="1:23" s="188" customFormat="1" ht="15" customHeight="1" x14ac:dyDescent="0.2">
      <c r="A687" s="202"/>
      <c r="B687" s="309" t="s">
        <v>17943</v>
      </c>
      <c r="C687" s="326"/>
      <c r="D687" s="203"/>
      <c r="E687" s="182"/>
      <c r="F687" s="326"/>
      <c r="G687" s="203"/>
      <c r="H687" s="182"/>
      <c r="I687" s="182"/>
      <c r="J687" s="408"/>
      <c r="K687" s="342">
        <v>15.84</v>
      </c>
      <c r="L687" s="183"/>
      <c r="M687" s="185"/>
      <c r="N687" s="183"/>
      <c r="O687" s="185"/>
      <c r="P687" s="254">
        <f t="shared" si="45"/>
        <v>15.84</v>
      </c>
      <c r="Q687" s="328"/>
      <c r="R687" s="204"/>
      <c r="S687" s="204"/>
      <c r="U687" s="87" t="str">
        <f t="shared" si="42"/>
        <v/>
      </c>
      <c r="V687" s="87">
        <f t="shared" si="43"/>
        <v>15.84</v>
      </c>
    </row>
    <row r="688" spans="1:23" s="188" customFormat="1" ht="15" customHeight="1" x14ac:dyDescent="0.2">
      <c r="A688" s="202"/>
      <c r="B688" s="309" t="s">
        <v>17943</v>
      </c>
      <c r="C688" s="326"/>
      <c r="D688" s="203"/>
      <c r="E688" s="182"/>
      <c r="F688" s="326"/>
      <c r="G688" s="203"/>
      <c r="H688" s="182"/>
      <c r="I688" s="182"/>
      <c r="J688" s="408"/>
      <c r="K688" s="342">
        <v>9.25</v>
      </c>
      <c r="L688" s="183"/>
      <c r="M688" s="185"/>
      <c r="N688" s="183"/>
      <c r="O688" s="185"/>
      <c r="P688" s="254">
        <f t="shared" si="45"/>
        <v>9.25</v>
      </c>
      <c r="Q688" s="328"/>
      <c r="R688" s="204"/>
      <c r="S688" s="204"/>
      <c r="U688" s="87" t="str">
        <f t="shared" si="42"/>
        <v/>
      </c>
      <c r="V688" s="87">
        <f t="shared" si="43"/>
        <v>9.25</v>
      </c>
    </row>
    <row r="689" spans="1:22" s="188" customFormat="1" ht="15" customHeight="1" x14ac:dyDescent="0.2">
      <c r="A689" s="202"/>
      <c r="B689" s="309" t="s">
        <v>17943</v>
      </c>
      <c r="C689" s="326"/>
      <c r="D689" s="203"/>
      <c r="E689" s="182"/>
      <c r="F689" s="326"/>
      <c r="G689" s="203"/>
      <c r="H689" s="182"/>
      <c r="I689" s="182"/>
      <c r="J689" s="408"/>
      <c r="K689" s="220">
        <v>7.27</v>
      </c>
      <c r="L689" s="183"/>
      <c r="M689" s="185"/>
      <c r="N689" s="183"/>
      <c r="O689" s="185"/>
      <c r="P689" s="254">
        <f t="shared" si="45"/>
        <v>7.27</v>
      </c>
      <c r="Q689" s="328"/>
      <c r="R689" s="204"/>
      <c r="S689" s="204"/>
      <c r="U689" s="87" t="str">
        <f t="shared" si="42"/>
        <v/>
      </c>
      <c r="V689" s="87">
        <f t="shared" si="43"/>
        <v>7.27</v>
      </c>
    </row>
    <row r="690" spans="1:22" s="188" customFormat="1" ht="15" customHeight="1" x14ac:dyDescent="0.2">
      <c r="A690" s="202"/>
      <c r="B690" s="309" t="s">
        <v>17943</v>
      </c>
      <c r="K690" s="220">
        <v>11.6</v>
      </c>
      <c r="L690" s="183"/>
      <c r="M690" s="185"/>
      <c r="N690" s="183"/>
      <c r="O690" s="185"/>
      <c r="P690" s="254">
        <f t="shared" si="45"/>
        <v>11.6</v>
      </c>
      <c r="Q690" s="328"/>
      <c r="R690" s="204"/>
      <c r="S690" s="204"/>
      <c r="U690" s="87" t="str">
        <f t="shared" si="42"/>
        <v/>
      </c>
      <c r="V690" s="87">
        <f t="shared" si="43"/>
        <v>11.6</v>
      </c>
    </row>
    <row r="691" spans="1:22" s="188" customFormat="1" ht="15" customHeight="1" x14ac:dyDescent="0.2">
      <c r="A691" s="202"/>
      <c r="B691" s="309" t="s">
        <v>17943</v>
      </c>
      <c r="K691" s="220">
        <v>11.2</v>
      </c>
      <c r="L691" s="183"/>
      <c r="M691" s="185"/>
      <c r="N691" s="183"/>
      <c r="O691" s="185"/>
      <c r="P691" s="254">
        <f t="shared" si="45"/>
        <v>11.2</v>
      </c>
      <c r="Q691" s="328"/>
      <c r="R691" s="204"/>
      <c r="S691" s="204"/>
      <c r="U691" s="87" t="str">
        <f t="shared" si="42"/>
        <v/>
      </c>
      <c r="V691" s="87">
        <f t="shared" si="43"/>
        <v>11.2</v>
      </c>
    </row>
    <row r="692" spans="1:22" s="188" customFormat="1" ht="15" customHeight="1" x14ac:dyDescent="0.2">
      <c r="A692" s="202"/>
      <c r="B692" s="309" t="s">
        <v>17943</v>
      </c>
      <c r="K692" s="220">
        <v>2.2599999999999998</v>
      </c>
      <c r="L692" s="183"/>
      <c r="M692" s="185"/>
      <c r="N692" s="183"/>
      <c r="O692" s="185"/>
      <c r="P692" s="254">
        <f t="shared" si="45"/>
        <v>2.2599999999999998</v>
      </c>
      <c r="Q692" s="328"/>
      <c r="R692" s="204"/>
      <c r="S692" s="204"/>
      <c r="U692" s="87" t="str">
        <f t="shared" si="42"/>
        <v/>
      </c>
      <c r="V692" s="87">
        <f t="shared" si="43"/>
        <v>2.2599999999999998</v>
      </c>
    </row>
    <row r="693" spans="1:22" s="188" customFormat="1" ht="15" customHeight="1" x14ac:dyDescent="0.2">
      <c r="A693" s="202"/>
      <c r="B693" s="309" t="s">
        <v>17943</v>
      </c>
      <c r="K693" s="220">
        <v>12.94</v>
      </c>
      <c r="L693" s="183"/>
      <c r="M693" s="185"/>
      <c r="N693" s="183"/>
      <c r="O693" s="185"/>
      <c r="P693" s="254">
        <f t="shared" si="45"/>
        <v>12.94</v>
      </c>
      <c r="Q693" s="328"/>
      <c r="R693" s="204"/>
      <c r="S693" s="204"/>
      <c r="U693" s="87" t="str">
        <f t="shared" si="42"/>
        <v/>
      </c>
      <c r="V693" s="87">
        <f t="shared" si="43"/>
        <v>12.94</v>
      </c>
    </row>
    <row r="694" spans="1:22" s="188" customFormat="1" ht="15" customHeight="1" x14ac:dyDescent="0.2">
      <c r="A694" s="202"/>
      <c r="B694" s="309" t="s">
        <v>17943</v>
      </c>
      <c r="K694" s="342">
        <v>6.61</v>
      </c>
      <c r="L694" s="183"/>
      <c r="M694" s="185"/>
      <c r="N694" s="183"/>
      <c r="O694" s="185"/>
      <c r="P694" s="254">
        <f t="shared" si="45"/>
        <v>6.61</v>
      </c>
      <c r="Q694" s="328"/>
      <c r="R694" s="204"/>
      <c r="S694" s="204"/>
      <c r="U694" s="87" t="str">
        <f t="shared" si="42"/>
        <v/>
      </c>
      <c r="V694" s="87">
        <f t="shared" si="43"/>
        <v>6.61</v>
      </c>
    </row>
    <row r="695" spans="1:22" s="188" customFormat="1" ht="15" customHeight="1" x14ac:dyDescent="0.2">
      <c r="A695" s="202"/>
      <c r="B695" s="309" t="s">
        <v>17943</v>
      </c>
      <c r="K695" s="342">
        <v>9.34</v>
      </c>
      <c r="L695" s="183"/>
      <c r="M695" s="185"/>
      <c r="N695" s="183"/>
      <c r="O695" s="185"/>
      <c r="P695" s="254">
        <f t="shared" si="45"/>
        <v>9.34</v>
      </c>
      <c r="Q695" s="328"/>
      <c r="R695" s="204"/>
      <c r="S695" s="204"/>
      <c r="U695" s="87" t="str">
        <f t="shared" si="42"/>
        <v/>
      </c>
      <c r="V695" s="87">
        <f t="shared" si="43"/>
        <v>9.34</v>
      </c>
    </row>
    <row r="696" spans="1:22" s="188" customFormat="1" ht="15" customHeight="1" x14ac:dyDescent="0.2">
      <c r="A696" s="202"/>
      <c r="B696" s="309" t="s">
        <v>17943</v>
      </c>
      <c r="K696" s="342">
        <v>5.44</v>
      </c>
      <c r="L696" s="183"/>
      <c r="M696" s="185"/>
      <c r="N696" s="183"/>
      <c r="O696" s="185"/>
      <c r="P696" s="254">
        <f t="shared" si="45"/>
        <v>5.44</v>
      </c>
      <c r="Q696" s="328"/>
      <c r="R696" s="204"/>
      <c r="S696" s="204"/>
      <c r="U696" s="87" t="str">
        <f t="shared" si="42"/>
        <v/>
      </c>
      <c r="V696" s="87">
        <f t="shared" si="43"/>
        <v>5.44</v>
      </c>
    </row>
    <row r="697" spans="1:22" s="188" customFormat="1" ht="15" customHeight="1" x14ac:dyDescent="0.2">
      <c r="A697" s="202"/>
      <c r="B697" s="309" t="s">
        <v>17943</v>
      </c>
      <c r="K697" s="342">
        <v>12.13</v>
      </c>
      <c r="L697" s="183"/>
      <c r="M697" s="185"/>
      <c r="N697" s="183"/>
      <c r="O697" s="185"/>
      <c r="P697" s="254">
        <f t="shared" si="45"/>
        <v>12.13</v>
      </c>
      <c r="Q697" s="328"/>
      <c r="R697" s="204"/>
      <c r="S697" s="204"/>
      <c r="U697" s="87" t="str">
        <f t="shared" si="42"/>
        <v/>
      </c>
      <c r="V697" s="87">
        <f t="shared" si="43"/>
        <v>12.13</v>
      </c>
    </row>
    <row r="698" spans="1:22" s="188" customFormat="1" ht="15" customHeight="1" x14ac:dyDescent="0.2">
      <c r="A698" s="202"/>
      <c r="B698" s="309" t="s">
        <v>17943</v>
      </c>
      <c r="K698" s="342">
        <v>7.52</v>
      </c>
      <c r="L698" s="183"/>
      <c r="M698" s="185"/>
      <c r="N698" s="183"/>
      <c r="O698" s="185"/>
      <c r="P698" s="254">
        <f t="shared" si="45"/>
        <v>7.52</v>
      </c>
      <c r="Q698" s="328"/>
      <c r="R698" s="204"/>
      <c r="S698" s="204"/>
      <c r="U698" s="87" t="str">
        <f t="shared" si="42"/>
        <v/>
      </c>
      <c r="V698" s="87">
        <f t="shared" si="43"/>
        <v>7.52</v>
      </c>
    </row>
    <row r="699" spans="1:22" s="188" customFormat="1" ht="15" customHeight="1" x14ac:dyDescent="0.2">
      <c r="A699" s="202"/>
      <c r="B699" s="309" t="s">
        <v>17943</v>
      </c>
      <c r="K699" s="342">
        <v>11.03</v>
      </c>
      <c r="L699" s="183"/>
      <c r="M699" s="185"/>
      <c r="N699" s="183"/>
      <c r="O699" s="185"/>
      <c r="P699" s="254">
        <f t="shared" si="45"/>
        <v>11.03</v>
      </c>
      <c r="Q699" s="328"/>
      <c r="R699" s="204"/>
      <c r="S699" s="204"/>
      <c r="U699" s="87" t="str">
        <f t="shared" si="42"/>
        <v/>
      </c>
      <c r="V699" s="87">
        <f t="shared" si="43"/>
        <v>11.03</v>
      </c>
    </row>
    <row r="700" spans="1:22" s="188" customFormat="1" ht="15" customHeight="1" x14ac:dyDescent="0.2">
      <c r="A700" s="202"/>
      <c r="B700" s="309" t="s">
        <v>17943</v>
      </c>
      <c r="K700" s="342">
        <v>16.170000000000002</v>
      </c>
      <c r="L700" s="183"/>
      <c r="M700" s="185"/>
      <c r="N700" s="183"/>
      <c r="O700" s="185"/>
      <c r="P700" s="254">
        <f t="shared" si="45"/>
        <v>16.170000000000002</v>
      </c>
      <c r="Q700" s="328"/>
      <c r="R700" s="204"/>
      <c r="S700" s="204"/>
      <c r="U700" s="87" t="str">
        <f t="shared" si="42"/>
        <v/>
      </c>
      <c r="V700" s="87">
        <f t="shared" si="43"/>
        <v>16.170000000000002</v>
      </c>
    </row>
    <row r="701" spans="1:22" s="188" customFormat="1" ht="15" customHeight="1" x14ac:dyDescent="0.2">
      <c r="A701" s="202"/>
      <c r="B701" s="309" t="s">
        <v>17943</v>
      </c>
      <c r="K701" s="342">
        <v>9.48</v>
      </c>
      <c r="L701" s="183"/>
      <c r="M701" s="185"/>
      <c r="N701" s="183"/>
      <c r="O701" s="185"/>
      <c r="P701" s="254">
        <f t="shared" si="45"/>
        <v>9.48</v>
      </c>
      <c r="Q701" s="328"/>
      <c r="R701" s="204"/>
      <c r="S701" s="204"/>
      <c r="U701" s="87" t="str">
        <f t="shared" si="42"/>
        <v/>
      </c>
      <c r="V701" s="87">
        <f t="shared" si="43"/>
        <v>9.48</v>
      </c>
    </row>
    <row r="702" spans="1:22" s="188" customFormat="1" ht="15" customHeight="1" x14ac:dyDescent="0.2">
      <c r="A702" s="202"/>
      <c r="B702" s="309" t="s">
        <v>17943</v>
      </c>
      <c r="K702" s="342">
        <v>7.08</v>
      </c>
      <c r="L702" s="183"/>
      <c r="M702" s="185"/>
      <c r="N702" s="183"/>
      <c r="O702" s="185"/>
      <c r="P702" s="254">
        <f t="shared" si="45"/>
        <v>7.08</v>
      </c>
      <c r="Q702" s="328"/>
      <c r="R702" s="204"/>
      <c r="S702" s="204"/>
      <c r="U702" s="87" t="str">
        <f t="shared" si="42"/>
        <v/>
      </c>
      <c r="V702" s="87">
        <f t="shared" si="43"/>
        <v>7.08</v>
      </c>
    </row>
    <row r="703" spans="1:22" s="188" customFormat="1" ht="15" customHeight="1" x14ac:dyDescent="0.2">
      <c r="A703" s="202"/>
      <c r="B703" s="309" t="s">
        <v>17943</v>
      </c>
      <c r="K703" s="342">
        <v>9.77</v>
      </c>
      <c r="L703" s="183"/>
      <c r="M703" s="185"/>
      <c r="N703" s="183"/>
      <c r="O703" s="185"/>
      <c r="P703" s="254">
        <f t="shared" si="45"/>
        <v>9.77</v>
      </c>
      <c r="Q703" s="328"/>
      <c r="R703" s="204"/>
      <c r="S703" s="204"/>
      <c r="U703" s="87" t="str">
        <f t="shared" ref="U703:U766" si="46">IF(Q703&lt;&gt;"",P703,"")</f>
        <v/>
      </c>
      <c r="V703" s="87">
        <f t="shared" ref="V703:V766" si="47">IF(P703&lt;&gt;"",P703,"")</f>
        <v>9.77</v>
      </c>
    </row>
    <row r="704" spans="1:22" s="188" customFormat="1" ht="15" customHeight="1" x14ac:dyDescent="0.2">
      <c r="A704" s="202"/>
      <c r="B704" s="309" t="s">
        <v>17943</v>
      </c>
      <c r="K704" s="342">
        <v>2.04</v>
      </c>
      <c r="L704" s="183"/>
      <c r="M704" s="185"/>
      <c r="N704" s="183"/>
      <c r="O704" s="185"/>
      <c r="P704" s="254">
        <f t="shared" si="45"/>
        <v>2.04</v>
      </c>
      <c r="Q704" s="328"/>
      <c r="R704" s="204"/>
      <c r="S704" s="204"/>
      <c r="U704" s="87" t="str">
        <f t="shared" si="46"/>
        <v/>
      </c>
      <c r="V704" s="87">
        <f t="shared" si="47"/>
        <v>2.04</v>
      </c>
    </row>
    <row r="705" spans="1:23" s="188" customFormat="1" ht="15" customHeight="1" x14ac:dyDescent="0.2">
      <c r="A705" s="202"/>
      <c r="B705" s="309" t="s">
        <v>17943</v>
      </c>
      <c r="K705" s="342">
        <v>5.16</v>
      </c>
      <c r="L705" s="183"/>
      <c r="M705" s="185"/>
      <c r="N705" s="183"/>
      <c r="O705" s="185"/>
      <c r="P705" s="254">
        <f t="shared" si="45"/>
        <v>5.16</v>
      </c>
      <c r="Q705" s="328"/>
      <c r="R705" s="204"/>
      <c r="S705" s="204"/>
      <c r="U705" s="87" t="str">
        <f t="shared" si="46"/>
        <v/>
      </c>
      <c r="V705" s="87">
        <f t="shared" si="47"/>
        <v>5.16</v>
      </c>
    </row>
    <row r="706" spans="1:23" s="188" customFormat="1" ht="15" customHeight="1" x14ac:dyDescent="0.2">
      <c r="A706" s="202"/>
      <c r="B706" s="309" t="s">
        <v>17943</v>
      </c>
      <c r="K706" s="342">
        <v>6.06</v>
      </c>
      <c r="L706" s="183"/>
      <c r="M706" s="185"/>
      <c r="N706" s="183"/>
      <c r="O706" s="185"/>
      <c r="P706" s="254">
        <f t="shared" si="45"/>
        <v>6.06</v>
      </c>
      <c r="Q706" s="328"/>
      <c r="R706" s="204"/>
      <c r="S706" s="204"/>
      <c r="U706" s="87" t="str">
        <f t="shared" si="46"/>
        <v/>
      </c>
      <c r="V706" s="87">
        <f t="shared" si="47"/>
        <v>6.06</v>
      </c>
    </row>
    <row r="707" spans="1:23" s="188" customFormat="1" ht="15" customHeight="1" x14ac:dyDescent="0.2">
      <c r="A707" s="202"/>
      <c r="B707" s="309" t="s">
        <v>17943</v>
      </c>
      <c r="K707" s="342">
        <v>11.51</v>
      </c>
      <c r="L707" s="183"/>
      <c r="M707" s="185"/>
      <c r="N707" s="183"/>
      <c r="O707" s="185"/>
      <c r="P707" s="254">
        <f t="shared" si="45"/>
        <v>11.51</v>
      </c>
      <c r="Q707" s="328"/>
      <c r="R707" s="204"/>
      <c r="S707" s="204"/>
      <c r="U707" s="87" t="str">
        <f t="shared" si="46"/>
        <v/>
      </c>
      <c r="V707" s="87">
        <f t="shared" si="47"/>
        <v>11.51</v>
      </c>
    </row>
    <row r="708" spans="1:23" s="188" customFormat="1" ht="15" customHeight="1" x14ac:dyDescent="0.2">
      <c r="A708" s="202"/>
      <c r="B708" s="309" t="s">
        <v>17943</v>
      </c>
      <c r="K708" s="342">
        <v>12.07</v>
      </c>
      <c r="L708" s="183"/>
      <c r="M708" s="185"/>
      <c r="N708" s="183"/>
      <c r="O708" s="185"/>
      <c r="P708" s="254">
        <f t="shared" si="45"/>
        <v>12.07</v>
      </c>
      <c r="Q708" s="328"/>
      <c r="R708" s="204"/>
      <c r="S708" s="204"/>
      <c r="U708" s="87" t="str">
        <f t="shared" si="46"/>
        <v/>
      </c>
      <c r="V708" s="87">
        <f t="shared" si="47"/>
        <v>12.07</v>
      </c>
    </row>
    <row r="709" spans="1:23" s="188" customFormat="1" ht="15" customHeight="1" x14ac:dyDescent="0.2">
      <c r="A709" s="178"/>
      <c r="B709" s="189" t="s">
        <v>17</v>
      </c>
      <c r="C709" s="190"/>
      <c r="D709" s="191"/>
      <c r="E709" s="192"/>
      <c r="F709" s="190"/>
      <c r="G709" s="191"/>
      <c r="H709" s="192"/>
      <c r="I709" s="192"/>
      <c r="J709" s="193"/>
      <c r="K709" s="194"/>
      <c r="L709" s="194"/>
      <c r="M709" s="194"/>
      <c r="N709" s="194"/>
      <c r="O709" s="194"/>
      <c r="P709" s="195">
        <f>ROUND(SUM(P680:P708),2)</f>
        <v>247.06</v>
      </c>
      <c r="Q709" s="196" t="str">
        <f>IFERROR(VLOOKUP(A680,'Planilha Orçamentária'!$A$8:$H$548,5,FALSE),0)</f>
        <v>m</v>
      </c>
      <c r="R709" s="187"/>
      <c r="S709" s="187"/>
      <c r="U709" s="87">
        <f t="shared" si="46"/>
        <v>247.06</v>
      </c>
      <c r="V709" s="87">
        <f t="shared" si="47"/>
        <v>247.06</v>
      </c>
    </row>
    <row r="710" spans="1:23" s="188" customFormat="1" ht="15" customHeight="1" x14ac:dyDescent="0.2">
      <c r="A710" s="178"/>
      <c r="B710" s="339"/>
      <c r="C710" s="198"/>
      <c r="D710" s="180"/>
      <c r="E710" s="181"/>
      <c r="F710" s="198"/>
      <c r="G710" s="180"/>
      <c r="H710" s="181"/>
      <c r="I710" s="181"/>
      <c r="J710" s="199"/>
      <c r="K710" s="363"/>
      <c r="L710" s="363"/>
      <c r="M710" s="363"/>
      <c r="N710" s="363"/>
      <c r="O710" s="363"/>
      <c r="P710" s="55"/>
      <c r="Q710" s="340"/>
      <c r="R710" s="187"/>
      <c r="S710" s="187"/>
      <c r="U710" s="87" t="str">
        <f t="shared" si="46"/>
        <v/>
      </c>
      <c r="V710" s="87" t="str">
        <f t="shared" si="47"/>
        <v/>
      </c>
    </row>
    <row r="711" spans="1:23" s="188" customFormat="1" ht="15" customHeight="1" x14ac:dyDescent="0.2">
      <c r="A711" s="178" t="str">
        <f>'Planilha Orçamentária'!A162</f>
        <v>03.01.02</v>
      </c>
      <c r="B711" s="252" t="str">
        <f>VLOOKUP(A711,'Planilha Orçamentária'!$A$8:$D$553,4,FALSE)</f>
        <v>DESMATAMENTO E LIMPEZA MECANIZADA DE TERRENO COM REMOCAO DE CAMADA VEGETAL, UTILIZANDO TRATOR DE ESTEIRAS</v>
      </c>
      <c r="C711" s="179"/>
      <c r="D711" s="180"/>
      <c r="E711" s="181"/>
      <c r="F711" s="181"/>
      <c r="G711" s="180"/>
      <c r="H711" s="181"/>
      <c r="I711" s="182"/>
      <c r="J711" s="183"/>
      <c r="K711" s="184"/>
      <c r="L711" s="183"/>
      <c r="M711" s="185"/>
      <c r="N711" s="405"/>
      <c r="O711" s="185"/>
      <c r="P711" s="55"/>
      <c r="Q711" s="406">
        <f>P713</f>
        <v>250.42</v>
      </c>
      <c r="R711" s="187"/>
      <c r="S711" s="187"/>
      <c r="U711" s="87">
        <f t="shared" si="46"/>
        <v>0</v>
      </c>
      <c r="V711" s="87" t="str">
        <f t="shared" si="47"/>
        <v/>
      </c>
      <c r="W711" s="218"/>
    </row>
    <row r="712" spans="1:23" s="204" customFormat="1" ht="15" customHeight="1" x14ac:dyDescent="0.2">
      <c r="A712" s="333"/>
      <c r="B712" s="319" t="s">
        <v>17927</v>
      </c>
      <c r="C712" s="320"/>
      <c r="D712" s="321"/>
      <c r="E712" s="322"/>
      <c r="F712" s="320"/>
      <c r="G712" s="321"/>
      <c r="H712" s="322"/>
      <c r="I712" s="334"/>
      <c r="J712" s="323"/>
      <c r="K712" s="325"/>
      <c r="L712" s="325"/>
      <c r="M712" s="325"/>
      <c r="N712" s="325">
        <v>250.42</v>
      </c>
      <c r="O712" s="325"/>
      <c r="P712" s="335">
        <f>N712</f>
        <v>250.42</v>
      </c>
      <c r="Q712" s="336"/>
      <c r="U712" s="87" t="str">
        <f t="shared" si="46"/>
        <v/>
      </c>
      <c r="V712" s="87">
        <f t="shared" si="47"/>
        <v>250.42</v>
      </c>
    </row>
    <row r="713" spans="1:23" s="188" customFormat="1" ht="15" customHeight="1" x14ac:dyDescent="0.2">
      <c r="A713" s="178"/>
      <c r="B713" s="189" t="s">
        <v>17</v>
      </c>
      <c r="C713" s="190"/>
      <c r="D713" s="191"/>
      <c r="E713" s="192"/>
      <c r="F713" s="190"/>
      <c r="G713" s="191"/>
      <c r="H713" s="192"/>
      <c r="I713" s="192"/>
      <c r="J713" s="193"/>
      <c r="K713" s="194"/>
      <c r="L713" s="194"/>
      <c r="M713" s="194"/>
      <c r="N713" s="194"/>
      <c r="O713" s="194"/>
      <c r="P713" s="195">
        <f>ROUND(SUM(P711:P712),2)</f>
        <v>250.42</v>
      </c>
      <c r="Q713" s="196" t="str">
        <f>IFERROR(VLOOKUP(A711,'Planilha Orçamentária'!$A$8:$H$553,5,FALSE),0)</f>
        <v>M2</v>
      </c>
      <c r="R713" s="187"/>
      <c r="S713" s="187"/>
      <c r="U713" s="87">
        <f t="shared" si="46"/>
        <v>250.42</v>
      </c>
      <c r="V713" s="87">
        <f t="shared" si="47"/>
        <v>250.42</v>
      </c>
    </row>
    <row r="714" spans="1:23" s="188" customFormat="1" ht="15" customHeight="1" x14ac:dyDescent="0.2">
      <c r="A714" s="178"/>
      <c r="B714" s="339"/>
      <c r="C714" s="198"/>
      <c r="D714" s="180"/>
      <c r="E714" s="181"/>
      <c r="F714" s="198"/>
      <c r="G714" s="180"/>
      <c r="H714" s="181"/>
      <c r="I714" s="181"/>
      <c r="J714" s="199"/>
      <c r="K714" s="363"/>
      <c r="L714" s="363"/>
      <c r="M714" s="363"/>
      <c r="N714" s="363"/>
      <c r="O714" s="363"/>
      <c r="P714" s="55"/>
      <c r="Q714" s="340"/>
      <c r="R714" s="187"/>
      <c r="S714" s="187"/>
      <c r="U714" s="87" t="str">
        <f t="shared" si="46"/>
        <v/>
      </c>
      <c r="V714" s="87" t="str">
        <f t="shared" si="47"/>
        <v/>
      </c>
    </row>
    <row r="715" spans="1:23" s="188" customFormat="1" ht="15" customHeight="1" x14ac:dyDescent="0.2">
      <c r="A715" s="178" t="str">
        <f>'Planilha Orçamentária'!A163</f>
        <v>03.01.03</v>
      </c>
      <c r="B715" s="252" t="str">
        <f>VLOOKUP(A715,'Planilha Orçamentária'!$A$8:$D$553,4,FALSE)</f>
        <v>REGULARIZACAO DE SUPERFICIES EM TERRA COM MOTONIVELADORA</v>
      </c>
      <c r="C715" s="179"/>
      <c r="D715" s="180"/>
      <c r="E715" s="181"/>
      <c r="F715" s="181"/>
      <c r="G715" s="180"/>
      <c r="H715" s="181"/>
      <c r="I715" s="182"/>
      <c r="J715" s="183"/>
      <c r="K715" s="184"/>
      <c r="L715" s="183"/>
      <c r="M715" s="185"/>
      <c r="N715" s="405"/>
      <c r="O715" s="185"/>
      <c r="P715" s="55"/>
      <c r="Q715" s="406">
        <f>P717</f>
        <v>250.42</v>
      </c>
      <c r="R715" s="187"/>
      <c r="S715" s="187"/>
      <c r="U715" s="87">
        <f t="shared" si="46"/>
        <v>0</v>
      </c>
      <c r="V715" s="87" t="str">
        <f t="shared" si="47"/>
        <v/>
      </c>
      <c r="W715" s="218"/>
    </row>
    <row r="716" spans="1:23" s="204" customFormat="1" ht="15" customHeight="1" x14ac:dyDescent="0.2">
      <c r="A716" s="333"/>
      <c r="B716" s="319" t="s">
        <v>17927</v>
      </c>
      <c r="C716" s="320"/>
      <c r="D716" s="321"/>
      <c r="E716" s="322"/>
      <c r="F716" s="320"/>
      <c r="G716" s="321"/>
      <c r="H716" s="322"/>
      <c r="I716" s="334"/>
      <c r="J716" s="323"/>
      <c r="K716" s="325"/>
      <c r="L716" s="325"/>
      <c r="M716" s="325"/>
      <c r="N716" s="325">
        <f>P713</f>
        <v>250.42</v>
      </c>
      <c r="O716" s="325"/>
      <c r="P716" s="335">
        <f>N716</f>
        <v>250.42</v>
      </c>
      <c r="Q716" s="336"/>
      <c r="U716" s="87" t="str">
        <f t="shared" si="46"/>
        <v/>
      </c>
      <c r="V716" s="87">
        <f t="shared" si="47"/>
        <v>250.42</v>
      </c>
    </row>
    <row r="717" spans="1:23" s="188" customFormat="1" ht="15" customHeight="1" x14ac:dyDescent="0.2">
      <c r="A717" s="178"/>
      <c r="B717" s="189" t="s">
        <v>17</v>
      </c>
      <c r="C717" s="190"/>
      <c r="D717" s="191"/>
      <c r="E717" s="192"/>
      <c r="F717" s="190"/>
      <c r="G717" s="191"/>
      <c r="H717" s="192"/>
      <c r="I717" s="192"/>
      <c r="J717" s="193"/>
      <c r="K717" s="194"/>
      <c r="L717" s="194"/>
      <c r="M717" s="194"/>
      <c r="N717" s="194"/>
      <c r="O717" s="194"/>
      <c r="P717" s="195">
        <f>ROUND(SUM(P715:P716),2)</f>
        <v>250.42</v>
      </c>
      <c r="Q717" s="196" t="str">
        <f>IFERROR(VLOOKUP(A715,'Planilha Orçamentária'!$A$8:$H$553,5,FALSE),0)</f>
        <v>M2</v>
      </c>
      <c r="R717" s="187"/>
      <c r="S717" s="187"/>
      <c r="U717" s="87">
        <f t="shared" si="46"/>
        <v>250.42</v>
      </c>
      <c r="V717" s="87">
        <f t="shared" si="47"/>
        <v>250.42</v>
      </c>
    </row>
    <row r="718" spans="1:23" s="188" customFormat="1" ht="15" customHeight="1" x14ac:dyDescent="0.2">
      <c r="A718" s="178"/>
      <c r="B718" s="339"/>
      <c r="C718" s="198"/>
      <c r="D718" s="180"/>
      <c r="E718" s="181"/>
      <c r="F718" s="198"/>
      <c r="G718" s="180"/>
      <c r="H718" s="181"/>
      <c r="I718" s="181"/>
      <c r="J718" s="199"/>
      <c r="K718" s="363"/>
      <c r="L718" s="544"/>
      <c r="M718" s="545"/>
      <c r="N718" s="544"/>
      <c r="O718" s="545"/>
      <c r="P718" s="547"/>
      <c r="Q718" s="340"/>
      <c r="R718" s="187"/>
      <c r="S718" s="187"/>
      <c r="U718" s="87" t="str">
        <f t="shared" si="46"/>
        <v/>
      </c>
      <c r="V718" s="87" t="str">
        <f t="shared" si="47"/>
        <v/>
      </c>
    </row>
    <row r="719" spans="1:23" s="188" customFormat="1" ht="15" customHeight="1" x14ac:dyDescent="0.2">
      <c r="A719" s="178" t="str">
        <f>'Planilha Orçamentária'!A164</f>
        <v>03.01.04</v>
      </c>
      <c r="B719" s="252" t="str">
        <f>VLOOKUP(A719,'Planilha Orçamentária'!$A$8:$D$548,4,FALSE)</f>
        <v>CARGA E DESCARGA MECANIZADAS DE ENTULHO EM CAMINHAO BASCULANTE 6 M3</v>
      </c>
      <c r="C719" s="179"/>
      <c r="D719" s="180"/>
      <c r="E719" s="181"/>
      <c r="F719" s="181"/>
      <c r="G719" s="180"/>
      <c r="H719" s="181"/>
      <c r="I719" s="182"/>
      <c r="J719" s="183"/>
      <c r="K719" s="184"/>
      <c r="L719" s="183"/>
      <c r="M719" s="185" t="s">
        <v>3698</v>
      </c>
      <c r="N719" s="405" t="s">
        <v>3700</v>
      </c>
      <c r="O719" s="185"/>
      <c r="P719" s="55"/>
      <c r="Q719" s="406">
        <f>P721</f>
        <v>30.73</v>
      </c>
      <c r="R719" s="187"/>
      <c r="S719" s="187"/>
      <c r="U719" s="87">
        <f t="shared" si="46"/>
        <v>0</v>
      </c>
      <c r="V719" s="87" t="str">
        <f t="shared" si="47"/>
        <v/>
      </c>
      <c r="W719" s="218"/>
    </row>
    <row r="720" spans="1:23" s="204" customFormat="1" ht="15" customHeight="1" x14ac:dyDescent="0.2">
      <c r="A720" s="333"/>
      <c r="B720" s="319" t="s">
        <v>19214</v>
      </c>
      <c r="C720" s="320"/>
      <c r="D720" s="321"/>
      <c r="E720" s="322"/>
      <c r="F720" s="320"/>
      <c r="G720" s="321"/>
      <c r="H720" s="322"/>
      <c r="I720" s="334"/>
      <c r="J720" s="412"/>
      <c r="K720" s="325"/>
      <c r="L720" s="325"/>
      <c r="M720" s="325">
        <v>1.3</v>
      </c>
      <c r="N720" s="325">
        <f>SUM(O724:O727)</f>
        <v>23.6387</v>
      </c>
      <c r="O720" s="325">
        <f>N720*M720</f>
        <v>30.730309999999999</v>
      </c>
      <c r="P720" s="335">
        <f>O720</f>
        <v>30.730309999999999</v>
      </c>
      <c r="Q720" s="336"/>
      <c r="U720" s="87" t="str">
        <f t="shared" si="46"/>
        <v/>
      </c>
      <c r="V720" s="87">
        <f t="shared" si="47"/>
        <v>30.730309999999999</v>
      </c>
    </row>
    <row r="721" spans="1:23" s="188" customFormat="1" ht="15" customHeight="1" x14ac:dyDescent="0.2">
      <c r="A721" s="178"/>
      <c r="B721" s="189" t="s">
        <v>17</v>
      </c>
      <c r="C721" s="190"/>
      <c r="D721" s="191"/>
      <c r="E721" s="192"/>
      <c r="F721" s="190"/>
      <c r="G721" s="191"/>
      <c r="H721" s="192"/>
      <c r="I721" s="192"/>
      <c r="J721" s="193"/>
      <c r="K721" s="194"/>
      <c r="L721" s="194"/>
      <c r="M721" s="194"/>
      <c r="N721" s="194"/>
      <c r="O721" s="194"/>
      <c r="P721" s="195">
        <f>ROUND(SUM(P719:P720),2)</f>
        <v>30.73</v>
      </c>
      <c r="Q721" s="196" t="str">
        <f>IFERROR(VLOOKUP(A719,'Planilha Orçamentária'!$A$8:$H$553,5,FALSE),0)</f>
        <v>M3</v>
      </c>
      <c r="R721" s="187"/>
      <c r="S721" s="187"/>
      <c r="U721" s="87">
        <f t="shared" si="46"/>
        <v>30.73</v>
      </c>
      <c r="V721" s="87">
        <f t="shared" si="47"/>
        <v>30.73</v>
      </c>
    </row>
    <row r="722" spans="1:23" s="188" customFormat="1" ht="15" customHeight="1" x14ac:dyDescent="0.2">
      <c r="A722" s="178"/>
      <c r="B722" s="339"/>
      <c r="C722" s="198"/>
      <c r="D722" s="180"/>
      <c r="E722" s="181"/>
      <c r="F722" s="198"/>
      <c r="G722" s="180"/>
      <c r="H722" s="181"/>
      <c r="I722" s="181"/>
      <c r="J722" s="199"/>
      <c r="K722" s="542"/>
      <c r="L722" s="700" t="s">
        <v>3697</v>
      </c>
      <c r="M722" s="701" t="s">
        <v>3698</v>
      </c>
      <c r="N722" s="700"/>
      <c r="O722" s="701" t="s">
        <v>3700</v>
      </c>
      <c r="P722" s="692" t="s">
        <v>3701</v>
      </c>
      <c r="Q722" s="340"/>
      <c r="R722" s="187"/>
      <c r="S722" s="187"/>
      <c r="U722" s="87" t="str">
        <f t="shared" si="46"/>
        <v/>
      </c>
      <c r="V722" s="87" t="str">
        <f t="shared" si="47"/>
        <v>momento de transp.</v>
      </c>
    </row>
    <row r="723" spans="1:23" s="188" customFormat="1" ht="15" customHeight="1" x14ac:dyDescent="0.2">
      <c r="A723" s="178" t="str">
        <f>'Planilha Orçamentária'!A165</f>
        <v>03.01.05</v>
      </c>
      <c r="B723" s="252" t="str">
        <f>VLOOKUP(A723,'Planilha Orçamentária'!$A$8:$D$553,4,FALSE)</f>
        <v>TRANSPORTE COM CAMINHÃO BASCULANTE DE 6 M3, EM VIA URBANA PAVIMENTADA, DMT ATÉ 30 KM (UNIDADE: M3XKM). AF_01/2018</v>
      </c>
      <c r="C723" s="179"/>
      <c r="D723" s="180"/>
      <c r="E723" s="181"/>
      <c r="F723" s="181"/>
      <c r="G723" s="180"/>
      <c r="H723" s="181"/>
      <c r="I723" s="182"/>
      <c r="J723" s="183"/>
      <c r="K723" s="184"/>
      <c r="L723" s="660"/>
      <c r="M723" s="661"/>
      <c r="N723" s="660"/>
      <c r="O723" s="661"/>
      <c r="P723" s="659"/>
      <c r="Q723" s="406">
        <f>P727</f>
        <v>608.46</v>
      </c>
      <c r="R723" s="187"/>
      <c r="S723" s="187"/>
      <c r="U723" s="87">
        <f t="shared" si="46"/>
        <v>0</v>
      </c>
      <c r="V723" s="87" t="str">
        <f t="shared" si="47"/>
        <v/>
      </c>
      <c r="W723" s="218"/>
    </row>
    <row r="724" spans="1:23" s="204" customFormat="1" ht="15" customHeight="1" x14ac:dyDescent="0.2">
      <c r="A724" s="333"/>
      <c r="B724" s="346" t="s">
        <v>17928</v>
      </c>
      <c r="C724" s="320"/>
      <c r="D724" s="321"/>
      <c r="E724" s="322"/>
      <c r="F724" s="320"/>
      <c r="G724" s="321"/>
      <c r="H724" s="322"/>
      <c r="I724" s="334"/>
      <c r="J724" s="323"/>
      <c r="K724" s="325"/>
      <c r="L724" s="325">
        <f>DMT!$G$14</f>
        <v>19.8</v>
      </c>
      <c r="M724" s="325">
        <v>1.3</v>
      </c>
      <c r="N724" s="337"/>
      <c r="O724" s="325">
        <f>P713*0.05</f>
        <v>12.521000000000001</v>
      </c>
      <c r="P724" s="347">
        <f>L724*M724*O724</f>
        <v>322.29054000000002</v>
      </c>
      <c r="Q724" s="336"/>
      <c r="U724" s="87" t="str">
        <f t="shared" si="46"/>
        <v/>
      </c>
      <c r="V724" s="87">
        <f t="shared" si="47"/>
        <v>322.29054000000002</v>
      </c>
    </row>
    <row r="725" spans="1:23" s="204" customFormat="1" ht="15" customHeight="1" x14ac:dyDescent="0.2">
      <c r="A725" s="333"/>
      <c r="B725" s="346" t="s">
        <v>17929</v>
      </c>
      <c r="C725" s="320"/>
      <c r="D725" s="321"/>
      <c r="E725" s="322"/>
      <c r="F725" s="320"/>
      <c r="G725" s="321"/>
      <c r="H725" s="322"/>
      <c r="I725" s="334"/>
      <c r="J725" s="323"/>
      <c r="K725" s="325"/>
      <c r="L725" s="325">
        <f>DMT!$G$14</f>
        <v>19.8</v>
      </c>
      <c r="M725" s="325">
        <v>1.3</v>
      </c>
      <c r="N725" s="337"/>
      <c r="O725" s="325">
        <f>P709*0.3*0.15</f>
        <v>11.117699999999999</v>
      </c>
      <c r="P725" s="347">
        <f>L725*M725*O725</f>
        <v>286.16959800000001</v>
      </c>
      <c r="Q725" s="336"/>
      <c r="U725" s="87" t="str">
        <f t="shared" si="46"/>
        <v/>
      </c>
      <c r="V725" s="87">
        <f t="shared" si="47"/>
        <v>286.16959800000001</v>
      </c>
    </row>
    <row r="726" spans="1:23" s="204" customFormat="1" ht="15" customHeight="1" x14ac:dyDescent="0.2">
      <c r="A726" s="333"/>
      <c r="B726" s="348" t="str">
        <f>"OBSERVAÇÃO: Para o transporte do material da obra até o bota-fora, foi considerado a distância média de transporte referencial de "&amp;L724&amp;" km, que deverá ser confirmado durante a obra pela fiscalização e medido apenas a distância real."</f>
        <v>OBSERVAÇÃO: Para o transporte do material da obra até o bota-fora, foi considerado a distância média de transporte referencial de 19,8 km, que deverá ser confirmado durante a obra pela fiscalização e medido apenas a distância real.</v>
      </c>
      <c r="C726" s="320"/>
      <c r="D726" s="321"/>
      <c r="E726" s="322"/>
      <c r="F726" s="320"/>
      <c r="G726" s="321"/>
      <c r="H726" s="322"/>
      <c r="I726" s="334"/>
      <c r="J726" s="323"/>
      <c r="K726" s="325"/>
      <c r="L726" s="325"/>
      <c r="M726" s="325"/>
      <c r="N726" s="325"/>
      <c r="O726" s="325"/>
      <c r="P726" s="335"/>
      <c r="Q726" s="336"/>
      <c r="U726" s="87" t="str">
        <f t="shared" si="46"/>
        <v/>
      </c>
      <c r="V726" s="87" t="str">
        <f t="shared" si="47"/>
        <v/>
      </c>
    </row>
    <row r="727" spans="1:23" s="188" customFormat="1" ht="15" customHeight="1" x14ac:dyDescent="0.2">
      <c r="A727" s="178"/>
      <c r="B727" s="189" t="s">
        <v>17</v>
      </c>
      <c r="C727" s="190"/>
      <c r="D727" s="191"/>
      <c r="E727" s="192"/>
      <c r="F727" s="190"/>
      <c r="G727" s="191"/>
      <c r="H727" s="192"/>
      <c r="I727" s="192"/>
      <c r="J727" s="193"/>
      <c r="K727" s="194"/>
      <c r="L727" s="194"/>
      <c r="M727" s="194"/>
      <c r="N727" s="194"/>
      <c r="O727" s="194"/>
      <c r="P727" s="195">
        <f>ROUND(SUM(P722:P726),2)</f>
        <v>608.46</v>
      </c>
      <c r="Q727" s="196" t="str">
        <f>IFERROR(VLOOKUP(A723,'Planilha Orçamentária'!$A$8:$H$553,5,FALSE),0)</f>
        <v>M3XKM</v>
      </c>
      <c r="R727" s="187"/>
      <c r="S727" s="187"/>
      <c r="U727" s="87">
        <f t="shared" si="46"/>
        <v>608.46</v>
      </c>
      <c r="V727" s="87">
        <f t="shared" si="47"/>
        <v>608.46</v>
      </c>
    </row>
    <row r="728" spans="1:23" s="188" customFormat="1" ht="15" customHeight="1" x14ac:dyDescent="0.2">
      <c r="A728" s="178"/>
      <c r="B728" s="339"/>
      <c r="C728" s="198"/>
      <c r="D728" s="180"/>
      <c r="E728" s="181"/>
      <c r="F728" s="198"/>
      <c r="G728" s="180"/>
      <c r="H728" s="181"/>
      <c r="I728" s="181"/>
      <c r="J728" s="199"/>
      <c r="K728" s="363"/>
      <c r="L728" s="363"/>
      <c r="M728" s="363"/>
      <c r="N728" s="363"/>
      <c r="O728" s="363"/>
      <c r="P728" s="55"/>
      <c r="Q728" s="340"/>
      <c r="R728" s="187"/>
      <c r="S728" s="187"/>
      <c r="U728" s="87" t="str">
        <f t="shared" si="46"/>
        <v/>
      </c>
      <c r="V728" s="87" t="str">
        <f t="shared" si="47"/>
        <v/>
      </c>
    </row>
    <row r="729" spans="1:23" s="188" customFormat="1" ht="15" customHeight="1" x14ac:dyDescent="0.2">
      <c r="A729" s="292" t="str">
        <f>'Planilha Orçamentária'!A168</f>
        <v>03.02</v>
      </c>
      <c r="B729" s="293" t="str">
        <f>VLOOKUP(A729,'Planilha Orçamentária'!$A$8:$D$548,4,FALSE)</f>
        <v>PAVIMENTAÇÃO</v>
      </c>
      <c r="C729" s="294"/>
      <c r="D729" s="295"/>
      <c r="E729" s="296"/>
      <c r="F729" s="296"/>
      <c r="G729" s="295"/>
      <c r="H729" s="296"/>
      <c r="I729" s="297"/>
      <c r="J729" s="298"/>
      <c r="K729" s="299"/>
      <c r="L729" s="298"/>
      <c r="M729" s="300"/>
      <c r="N729" s="301"/>
      <c r="O729" s="300"/>
      <c r="P729" s="302"/>
      <c r="Q729" s="303"/>
      <c r="R729" s="187"/>
      <c r="S729" s="187"/>
      <c r="U729" s="87" t="str">
        <f t="shared" si="46"/>
        <v/>
      </c>
      <c r="V729" s="87" t="str">
        <f t="shared" si="47"/>
        <v/>
      </c>
    </row>
    <row r="730" spans="1:23" s="188" customFormat="1" ht="15" customHeight="1" x14ac:dyDescent="0.2">
      <c r="A730" s="178" t="str">
        <f>'Planilha Orçamentária'!A169</f>
        <v>03.02.01</v>
      </c>
      <c r="B730" s="252" t="str">
        <f>VLOOKUP(A730,'Planilha Orçamentária'!$A$8:$D$548,4,FALSE)</f>
        <v>EXECUÇÃO DE PÁTIO/ESTACIONAMENTO EM PISO INTERTRAVADO, COM BLOCO RETANGULAR COLORIDO DE 20 X 10 CM, ESPESSURA 6 CM. AF_12/2015</v>
      </c>
      <c r="C730" s="179"/>
      <c r="D730" s="180"/>
      <c r="E730" s="181"/>
      <c r="F730" s="181"/>
      <c r="G730" s="180"/>
      <c r="H730" s="181"/>
      <c r="I730" s="182"/>
      <c r="J730" s="183"/>
      <c r="K730" s="184"/>
      <c r="L730" s="185"/>
      <c r="M730" s="185"/>
      <c r="N730" s="183"/>
      <c r="O730" s="185"/>
      <c r="P730" s="55"/>
      <c r="Q730" s="186">
        <f>P732</f>
        <v>225.13</v>
      </c>
      <c r="R730" s="187"/>
      <c r="S730" s="187"/>
      <c r="U730" s="87">
        <f t="shared" si="46"/>
        <v>0</v>
      </c>
      <c r="V730" s="87" t="str">
        <f t="shared" si="47"/>
        <v/>
      </c>
    </row>
    <row r="731" spans="1:23" s="188" customFormat="1" ht="15" customHeight="1" x14ac:dyDescent="0.2">
      <c r="A731" s="202"/>
      <c r="B731" s="394" t="s">
        <v>18045</v>
      </c>
      <c r="C731" s="344"/>
      <c r="D731" s="203"/>
      <c r="E731" s="182"/>
      <c r="F731" s="344"/>
      <c r="G731" s="203"/>
      <c r="H731" s="182"/>
      <c r="I731" s="182"/>
      <c r="J731" s="183"/>
      <c r="K731" s="327"/>
      <c r="L731" s="183"/>
      <c r="M731" s="183"/>
      <c r="N731" s="337">
        <v>225.12690000000001</v>
      </c>
      <c r="O731" s="183"/>
      <c r="P731" s="254">
        <f t="shared" ref="P731" si="48">N731</f>
        <v>225.12690000000001</v>
      </c>
      <c r="Q731" s="338"/>
      <c r="R731" s="187"/>
      <c r="S731" s="204"/>
      <c r="U731" s="87" t="str">
        <f t="shared" si="46"/>
        <v/>
      </c>
      <c r="V731" s="87">
        <f t="shared" si="47"/>
        <v>225.12690000000001</v>
      </c>
    </row>
    <row r="732" spans="1:23" s="188" customFormat="1" ht="15" customHeight="1" x14ac:dyDescent="0.2">
      <c r="A732" s="178"/>
      <c r="B732" s="189" t="s">
        <v>17</v>
      </c>
      <c r="C732" s="190"/>
      <c r="D732" s="191"/>
      <c r="E732" s="192"/>
      <c r="F732" s="190"/>
      <c r="G732" s="191"/>
      <c r="H732" s="192"/>
      <c r="I732" s="192"/>
      <c r="J732" s="193"/>
      <c r="K732" s="194"/>
      <c r="L732" s="194"/>
      <c r="M732" s="194"/>
      <c r="N732" s="194"/>
      <c r="O732" s="194"/>
      <c r="P732" s="195">
        <f>ROUND(SUM(P730:P731),2)</f>
        <v>225.13</v>
      </c>
      <c r="Q732" s="196" t="str">
        <f>IFERROR(VLOOKUP(A730,'Planilha Orçamentária'!$A$8:$H$553,5,FALSE),0)</f>
        <v>M2</v>
      </c>
      <c r="R732" s="187"/>
      <c r="S732" s="187"/>
      <c r="U732" s="87">
        <f t="shared" si="46"/>
        <v>225.13</v>
      </c>
      <c r="V732" s="87">
        <f t="shared" si="47"/>
        <v>225.13</v>
      </c>
    </row>
    <row r="733" spans="1:23" s="188" customFormat="1" ht="15" customHeight="1" x14ac:dyDescent="0.2">
      <c r="A733" s="178"/>
      <c r="B733" s="197"/>
      <c r="C733" s="198"/>
      <c r="D733" s="180"/>
      <c r="E733" s="181"/>
      <c r="F733" s="198"/>
      <c r="G733" s="180"/>
      <c r="H733" s="181"/>
      <c r="I733" s="181"/>
      <c r="J733" s="199"/>
      <c r="K733" s="363"/>
      <c r="L733" s="363"/>
      <c r="M733" s="363"/>
      <c r="N733" s="363"/>
      <c r="O733" s="363"/>
      <c r="P733" s="55"/>
      <c r="Q733" s="200"/>
      <c r="R733" s="187"/>
      <c r="S733" s="187"/>
      <c r="U733" s="87" t="str">
        <f t="shared" si="46"/>
        <v/>
      </c>
      <c r="V733" s="87" t="str">
        <f t="shared" si="47"/>
        <v/>
      </c>
    </row>
    <row r="734" spans="1:23" s="188" customFormat="1" ht="15" customHeight="1" x14ac:dyDescent="0.2">
      <c r="A734" s="178" t="str">
        <f>'Planilha Orçamentária'!A170</f>
        <v>03.02.02</v>
      </c>
      <c r="B734" s="252" t="str">
        <f>VLOOKUP(A734,'Planilha Orçamentária'!$A$8:$D$548,4,FALSE)</f>
        <v>ASSENTAMENTO DE GUIA (MEIO-FIO) EM TRECHO RETO, CONFECCIONADA EM CONCRETO PRÉ-FABRICADO, DIMENSÕES 100X15X13X20 CM (COMPRIMENTO X BASE INFERIOR X BASE SUPERIOR X ALTURA), PARA URBANIZAÇÃO INTERNA DE EMPREENDIMENTOS. AF_06/2016_P</v>
      </c>
      <c r="C734" s="179"/>
      <c r="D734" s="180"/>
      <c r="E734" s="181"/>
      <c r="F734" s="181"/>
      <c r="G734" s="180"/>
      <c r="H734" s="181"/>
      <c r="I734" s="181"/>
      <c r="J734" s="183"/>
      <c r="K734" s="184"/>
      <c r="L734" s="183"/>
      <c r="M734" s="185"/>
      <c r="N734" s="183"/>
      <c r="O734" s="185"/>
      <c r="P734" s="55"/>
      <c r="Q734" s="406">
        <f>P739</f>
        <v>241.1</v>
      </c>
      <c r="R734" s="187"/>
      <c r="S734" s="187"/>
      <c r="U734" s="87">
        <f t="shared" si="46"/>
        <v>0</v>
      </c>
      <c r="V734" s="87" t="str">
        <f t="shared" si="47"/>
        <v/>
      </c>
    </row>
    <row r="735" spans="1:23" s="188" customFormat="1" ht="15" customHeight="1" x14ac:dyDescent="0.2">
      <c r="A735" s="202"/>
      <c r="B735" s="309" t="s">
        <v>17939</v>
      </c>
      <c r="C735" s="326"/>
      <c r="D735" s="203"/>
      <c r="E735" s="182"/>
      <c r="F735" s="326"/>
      <c r="G735" s="203"/>
      <c r="H735" s="182"/>
      <c r="I735" s="182"/>
      <c r="J735" s="408"/>
      <c r="K735" s="327">
        <v>120.74</v>
      </c>
      <c r="L735" s="183"/>
      <c r="M735" s="185"/>
      <c r="N735" s="183"/>
      <c r="O735" s="185"/>
      <c r="P735" s="254">
        <f t="shared" ref="P735:P738" si="49">+K735</f>
        <v>120.74</v>
      </c>
      <c r="Q735" s="328"/>
      <c r="R735" s="204"/>
      <c r="S735" s="204"/>
      <c r="U735" s="87" t="str">
        <f t="shared" si="46"/>
        <v/>
      </c>
      <c r="V735" s="87">
        <f t="shared" si="47"/>
        <v>120.74</v>
      </c>
    </row>
    <row r="736" spans="1:23" s="188" customFormat="1" ht="15" customHeight="1" x14ac:dyDescent="0.2">
      <c r="A736" s="202"/>
      <c r="B736" s="309" t="s">
        <v>17939</v>
      </c>
      <c r="C736" s="326"/>
      <c r="D736" s="203"/>
      <c r="E736" s="182"/>
      <c r="F736" s="326"/>
      <c r="G736" s="203"/>
      <c r="H736" s="182"/>
      <c r="I736" s="182"/>
      <c r="J736" s="408"/>
      <c r="K736" s="327">
        <v>29.54</v>
      </c>
      <c r="L736" s="183"/>
      <c r="M736" s="185"/>
      <c r="N736" s="183"/>
      <c r="O736" s="185"/>
      <c r="P736" s="254">
        <f t="shared" si="49"/>
        <v>29.54</v>
      </c>
      <c r="Q736" s="328"/>
      <c r="R736" s="204"/>
      <c r="S736" s="204"/>
      <c r="U736" s="87" t="str">
        <f t="shared" si="46"/>
        <v/>
      </c>
      <c r="V736" s="87">
        <f t="shared" si="47"/>
        <v>29.54</v>
      </c>
    </row>
    <row r="737" spans="1:22" s="188" customFormat="1" ht="15" customHeight="1" x14ac:dyDescent="0.2">
      <c r="A737" s="202"/>
      <c r="B737" s="309" t="s">
        <v>17939</v>
      </c>
      <c r="C737" s="326"/>
      <c r="D737" s="203"/>
      <c r="E737" s="182"/>
      <c r="F737" s="326"/>
      <c r="G737" s="203"/>
      <c r="H737" s="182"/>
      <c r="I737" s="182"/>
      <c r="J737" s="408"/>
      <c r="K737" s="327">
        <v>56.49</v>
      </c>
      <c r="L737" s="183"/>
      <c r="M737" s="185"/>
      <c r="N737" s="183"/>
      <c r="O737" s="185"/>
      <c r="P737" s="254">
        <f t="shared" si="49"/>
        <v>56.49</v>
      </c>
      <c r="Q737" s="328"/>
      <c r="R737" s="204"/>
      <c r="S737" s="204"/>
      <c r="U737" s="87" t="str">
        <f t="shared" si="46"/>
        <v/>
      </c>
      <c r="V737" s="87">
        <f t="shared" si="47"/>
        <v>56.49</v>
      </c>
    </row>
    <row r="738" spans="1:22" s="188" customFormat="1" ht="15" customHeight="1" x14ac:dyDescent="0.2">
      <c r="A738" s="202"/>
      <c r="B738" s="309" t="s">
        <v>17939</v>
      </c>
      <c r="C738" s="326"/>
      <c r="D738" s="203"/>
      <c r="E738" s="182"/>
      <c r="F738" s="326"/>
      <c r="G738" s="203"/>
      <c r="H738" s="182"/>
      <c r="I738" s="182"/>
      <c r="J738" s="408"/>
      <c r="K738" s="327">
        <v>34.33</v>
      </c>
      <c r="L738" s="183"/>
      <c r="M738" s="185"/>
      <c r="N738" s="183"/>
      <c r="O738" s="185"/>
      <c r="P738" s="254">
        <f t="shared" si="49"/>
        <v>34.33</v>
      </c>
      <c r="Q738" s="328"/>
      <c r="R738" s="204"/>
      <c r="S738" s="204"/>
      <c r="U738" s="87" t="str">
        <f t="shared" si="46"/>
        <v/>
      </c>
      <c r="V738" s="87">
        <f t="shared" si="47"/>
        <v>34.33</v>
      </c>
    </row>
    <row r="739" spans="1:22" s="188" customFormat="1" ht="15" customHeight="1" x14ac:dyDescent="0.2">
      <c r="A739" s="178"/>
      <c r="B739" s="189" t="s">
        <v>17</v>
      </c>
      <c r="C739" s="190"/>
      <c r="D739" s="191"/>
      <c r="E739" s="192"/>
      <c r="F739" s="190"/>
      <c r="G739" s="191"/>
      <c r="H739" s="192"/>
      <c r="I739" s="192"/>
      <c r="J739" s="193"/>
      <c r="K739" s="194"/>
      <c r="L739" s="194"/>
      <c r="M739" s="194"/>
      <c r="N739" s="194"/>
      <c r="O739" s="194"/>
      <c r="P739" s="195">
        <f>ROUND(SUM(P735:P738),2)</f>
        <v>241.1</v>
      </c>
      <c r="Q739" s="196" t="str">
        <f>IFERROR(VLOOKUP(A734,'Planilha Orçamentária'!$A$8:$H$548,5,FALSE),0)</f>
        <v>M</v>
      </c>
      <c r="R739" s="187"/>
      <c r="S739" s="187"/>
      <c r="U739" s="87">
        <f t="shared" si="46"/>
        <v>241.1</v>
      </c>
      <c r="V739" s="87">
        <f t="shared" si="47"/>
        <v>241.1</v>
      </c>
    </row>
    <row r="740" spans="1:22" s="427" customFormat="1" ht="15" customHeight="1" x14ac:dyDescent="0.2">
      <c r="A740" s="428"/>
      <c r="B740" s="433"/>
      <c r="C740" s="434"/>
      <c r="D740" s="429"/>
      <c r="E740" s="430"/>
      <c r="F740" s="434"/>
      <c r="G740" s="429"/>
      <c r="H740" s="430"/>
      <c r="I740" s="430"/>
      <c r="J740" s="435"/>
      <c r="K740" s="436"/>
      <c r="L740" s="436"/>
      <c r="M740" s="436"/>
      <c r="N740" s="436"/>
      <c r="O740" s="436"/>
      <c r="P740" s="431"/>
      <c r="Q740" s="432"/>
      <c r="R740" s="426"/>
      <c r="S740" s="426"/>
      <c r="U740" s="87" t="str">
        <f t="shared" si="46"/>
        <v/>
      </c>
      <c r="V740" s="87" t="str">
        <f t="shared" si="47"/>
        <v/>
      </c>
    </row>
    <row r="741" spans="1:22" s="188" customFormat="1" ht="15" customHeight="1" x14ac:dyDescent="0.2">
      <c r="A741" s="292" t="str">
        <f>'Planilha Orçamentária'!A173</f>
        <v>03.03</v>
      </c>
      <c r="B741" s="293" t="str">
        <f>VLOOKUP(A741,'Planilha Orçamentária'!$A$8:$D$548,4,FALSE)</f>
        <v>INSTALAÇÕES ELÉTRICAS</v>
      </c>
      <c r="C741" s="294"/>
      <c r="D741" s="295"/>
      <c r="E741" s="296"/>
      <c r="F741" s="296"/>
      <c r="G741" s="295"/>
      <c r="H741" s="296"/>
      <c r="I741" s="297"/>
      <c r="J741" s="298"/>
      <c r="K741" s="299"/>
      <c r="L741" s="298"/>
      <c r="M741" s="300"/>
      <c r="N741" s="301"/>
      <c r="O741" s="300"/>
      <c r="P741" s="302"/>
      <c r="Q741" s="303"/>
      <c r="R741" s="187"/>
      <c r="S741" s="187"/>
      <c r="U741" s="87" t="str">
        <f t="shared" si="46"/>
        <v/>
      </c>
      <c r="V741" s="87" t="str">
        <f t="shared" si="47"/>
        <v/>
      </c>
    </row>
    <row r="742" spans="1:22" s="188" customFormat="1" ht="15" customHeight="1" x14ac:dyDescent="0.2">
      <c r="A742" s="373" t="str">
        <f>'Planilha Orçamentária'!A174</f>
        <v>03.03.01</v>
      </c>
      <c r="B742" s="374" t="str">
        <f>VLOOKUP(A742,'Planilha Orçamentária'!$A$8:$D$548,4,FALSE)</f>
        <v>FIOS E CABOS ELÉTRICOS DE BAIXA TENSÃO</v>
      </c>
      <c r="C742" s="375"/>
      <c r="D742" s="376"/>
      <c r="E742" s="377"/>
      <c r="F742" s="377"/>
      <c r="G742" s="376"/>
      <c r="H742" s="377"/>
      <c r="I742" s="378"/>
      <c r="J742" s="379"/>
      <c r="K742" s="380"/>
      <c r="L742" s="379"/>
      <c r="M742" s="381"/>
      <c r="N742" s="382"/>
      <c r="O742" s="381"/>
      <c r="P742" s="383"/>
      <c r="Q742" s="384"/>
      <c r="R742" s="187"/>
      <c r="S742" s="187"/>
      <c r="U742" s="87" t="str">
        <f t="shared" si="46"/>
        <v/>
      </c>
      <c r="V742" s="87" t="str">
        <f t="shared" si="47"/>
        <v/>
      </c>
    </row>
    <row r="743" spans="1:22" s="188" customFormat="1" ht="15" customHeight="1" x14ac:dyDescent="0.2">
      <c r="A743" s="178" t="str">
        <f>'Planilha Orçamentária'!A175</f>
        <v>03.03.01.01</v>
      </c>
      <c r="B743" s="252" t="str">
        <f>VLOOKUP(A743,'Planilha Orçamentária'!$A$8:$D$548,4,FALSE)</f>
        <v>CABO DE COBRE FLEXÍVEL ISOLADO, 6 MM², ANTI-CHAMA 0,6/1,0 KV, PARA CIRCUITOS TERMINAIS - FORNECIMENTO E INSTALAÇÃO. AF_12/2015</v>
      </c>
      <c r="C743" s="179"/>
      <c r="D743" s="180"/>
      <c r="E743" s="181"/>
      <c r="F743" s="181"/>
      <c r="G743" s="180"/>
      <c r="H743" s="181"/>
      <c r="I743" s="182"/>
      <c r="J743" s="183"/>
      <c r="K743" s="184"/>
      <c r="L743" s="183"/>
      <c r="M743" s="185"/>
      <c r="N743" s="183"/>
      <c r="O743" s="185"/>
      <c r="P743" s="55"/>
      <c r="Q743" s="186">
        <f>P745</f>
        <v>24</v>
      </c>
      <c r="R743" s="187"/>
      <c r="S743" s="187"/>
      <c r="U743" s="87">
        <f t="shared" si="46"/>
        <v>0</v>
      </c>
      <c r="V743" s="87" t="str">
        <f t="shared" si="47"/>
        <v/>
      </c>
    </row>
    <row r="744" spans="1:22" s="188" customFormat="1" ht="15" customHeight="1" x14ac:dyDescent="0.2">
      <c r="A744" s="202"/>
      <c r="B744" s="207"/>
      <c r="C744" s="203"/>
      <c r="E744" s="182"/>
      <c r="F744" s="182"/>
      <c r="G744" s="203"/>
      <c r="H744" s="182"/>
      <c r="I744" s="182"/>
      <c r="K744" s="183">
        <v>24</v>
      </c>
      <c r="L744" s="183"/>
      <c r="M744" s="183"/>
      <c r="N744" s="183"/>
      <c r="O744" s="183"/>
      <c r="P744" s="208">
        <f>K744</f>
        <v>24</v>
      </c>
      <c r="Q744" s="338"/>
      <c r="U744" s="87" t="str">
        <f t="shared" si="46"/>
        <v/>
      </c>
      <c r="V744" s="87">
        <f t="shared" si="47"/>
        <v>24</v>
      </c>
    </row>
    <row r="745" spans="1:22" s="188" customFormat="1" ht="15" customHeight="1" x14ac:dyDescent="0.2">
      <c r="A745" s="202"/>
      <c r="B745" s="189" t="s">
        <v>17</v>
      </c>
      <c r="C745" s="190"/>
      <c r="D745" s="191"/>
      <c r="E745" s="192"/>
      <c r="F745" s="190"/>
      <c r="G745" s="191"/>
      <c r="H745" s="192"/>
      <c r="I745" s="192"/>
      <c r="J745" s="193"/>
      <c r="K745" s="194"/>
      <c r="L745" s="194"/>
      <c r="M745" s="194"/>
      <c r="N745" s="194"/>
      <c r="O745" s="194"/>
      <c r="P745" s="195">
        <f>ROUND(SUM(P743:P744),2)</f>
        <v>24</v>
      </c>
      <c r="Q745" s="196" t="str">
        <f>IFERROR(VLOOKUP(A743,'Planilha Orçamentária'!$A$8:$H$548,5,FALSE),0)</f>
        <v>M</v>
      </c>
      <c r="R745" s="187"/>
      <c r="S745" s="187"/>
      <c r="U745" s="87">
        <f t="shared" si="46"/>
        <v>24</v>
      </c>
      <c r="V745" s="87">
        <f t="shared" si="47"/>
        <v>24</v>
      </c>
    </row>
    <row r="746" spans="1:22" s="188" customFormat="1" ht="15" customHeight="1" x14ac:dyDescent="0.2">
      <c r="A746" s="202"/>
      <c r="B746" s="197"/>
      <c r="C746" s="198"/>
      <c r="D746" s="180"/>
      <c r="E746" s="181"/>
      <c r="F746" s="198"/>
      <c r="G746" s="180"/>
      <c r="H746" s="181"/>
      <c r="I746" s="181"/>
      <c r="J746" s="199"/>
      <c r="K746" s="363"/>
      <c r="L746" s="363"/>
      <c r="M746" s="363"/>
      <c r="N746" s="363"/>
      <c r="O746" s="363"/>
      <c r="P746" s="55"/>
      <c r="Q746" s="200"/>
      <c r="R746" s="187"/>
      <c r="S746" s="187"/>
      <c r="T746" s="187"/>
      <c r="U746" s="87" t="str">
        <f t="shared" si="46"/>
        <v/>
      </c>
      <c r="V746" s="87" t="str">
        <f t="shared" si="47"/>
        <v/>
      </c>
    </row>
    <row r="747" spans="1:22" s="188" customFormat="1" ht="15" customHeight="1" x14ac:dyDescent="0.2">
      <c r="A747" s="178" t="str">
        <f>'Planilha Orçamentária'!A176</f>
        <v>03.03.01.02</v>
      </c>
      <c r="B747" s="252" t="str">
        <f>VLOOKUP(A747,'Planilha Orçamentária'!$A$8:$D$548,4,FALSE)</f>
        <v>CABO DE COBRE FLEXÍVEL ISOLADO, 4 MM², ANTI-CHAMA 0,6/1,0 KV, PARA CIRCUITOS TERMINAIS - FORNECIMENTO E INSTALAÇÃO. AF_12/2015</v>
      </c>
      <c r="C747" s="179"/>
      <c r="D747" s="180"/>
      <c r="E747" s="181"/>
      <c r="F747" s="181"/>
      <c r="G747" s="180"/>
      <c r="H747" s="181"/>
      <c r="I747" s="182"/>
      <c r="J747" s="183"/>
      <c r="K747" s="184"/>
      <c r="L747" s="183"/>
      <c r="M747" s="185"/>
      <c r="N747" s="183"/>
      <c r="O747" s="185"/>
      <c r="P747" s="55"/>
      <c r="Q747" s="186">
        <f>P756</f>
        <v>338.25</v>
      </c>
      <c r="R747" s="187"/>
      <c r="S747" s="187"/>
      <c r="U747" s="87">
        <f t="shared" si="46"/>
        <v>0</v>
      </c>
      <c r="V747" s="87" t="str">
        <f t="shared" si="47"/>
        <v/>
      </c>
    </row>
    <row r="748" spans="1:22" s="188" customFormat="1" ht="15" customHeight="1" x14ac:dyDescent="0.2">
      <c r="A748" s="202"/>
      <c r="B748" s="207" t="s">
        <v>19215</v>
      </c>
      <c r="C748" s="203"/>
      <c r="E748" s="182"/>
      <c r="F748" s="182"/>
      <c r="G748" s="203"/>
      <c r="H748" s="182"/>
      <c r="I748" s="182"/>
      <c r="J748" s="188">
        <v>3</v>
      </c>
      <c r="K748" s="183">
        <v>11</v>
      </c>
      <c r="L748" s="183"/>
      <c r="M748" s="183"/>
      <c r="N748" s="183"/>
      <c r="O748" s="183"/>
      <c r="P748" s="208">
        <f>K748*J748</f>
        <v>33</v>
      </c>
      <c r="Q748" s="338"/>
      <c r="U748" s="87" t="str">
        <f t="shared" si="46"/>
        <v/>
      </c>
      <c r="V748" s="87">
        <f t="shared" si="47"/>
        <v>33</v>
      </c>
    </row>
    <row r="749" spans="1:22" s="188" customFormat="1" ht="15" customHeight="1" x14ac:dyDescent="0.2">
      <c r="A749" s="202"/>
      <c r="B749" s="207" t="s">
        <v>19216</v>
      </c>
      <c r="C749" s="203"/>
      <c r="E749" s="182"/>
      <c r="F749" s="182"/>
      <c r="G749" s="203"/>
      <c r="H749" s="182"/>
      <c r="I749" s="182"/>
      <c r="J749" s="188">
        <v>3</v>
      </c>
      <c r="K749" s="183">
        <v>14</v>
      </c>
      <c r="L749" s="183"/>
      <c r="M749" s="183"/>
      <c r="N749" s="183"/>
      <c r="O749" s="183"/>
      <c r="P749" s="208">
        <f t="shared" ref="P749:P755" si="50">K749*J749</f>
        <v>42</v>
      </c>
      <c r="Q749" s="338"/>
      <c r="U749" s="87" t="str">
        <f t="shared" si="46"/>
        <v/>
      </c>
      <c r="V749" s="87">
        <f t="shared" si="47"/>
        <v>42</v>
      </c>
    </row>
    <row r="750" spans="1:22" s="188" customFormat="1" ht="15" customHeight="1" x14ac:dyDescent="0.2">
      <c r="A750" s="202"/>
      <c r="B750" s="207" t="s">
        <v>19217</v>
      </c>
      <c r="C750" s="203"/>
      <c r="E750" s="182"/>
      <c r="F750" s="182"/>
      <c r="G750" s="203"/>
      <c r="H750" s="182"/>
      <c r="I750" s="182"/>
      <c r="J750" s="188">
        <v>3</v>
      </c>
      <c r="K750" s="183">
        <v>14.6</v>
      </c>
      <c r="L750" s="183"/>
      <c r="M750" s="183"/>
      <c r="N750" s="183"/>
      <c r="O750" s="183"/>
      <c r="P750" s="208">
        <f t="shared" si="50"/>
        <v>43.8</v>
      </c>
      <c r="Q750" s="338"/>
      <c r="U750" s="87" t="str">
        <f t="shared" si="46"/>
        <v/>
      </c>
      <c r="V750" s="87">
        <f t="shared" si="47"/>
        <v>43.8</v>
      </c>
    </row>
    <row r="751" spans="1:22" s="188" customFormat="1" ht="15" customHeight="1" x14ac:dyDescent="0.2">
      <c r="A751" s="202"/>
      <c r="B751" s="207" t="s">
        <v>19218</v>
      </c>
      <c r="C751" s="203"/>
      <c r="E751" s="182"/>
      <c r="F751" s="182"/>
      <c r="G751" s="203"/>
      <c r="H751" s="182"/>
      <c r="I751" s="182"/>
      <c r="J751" s="188">
        <v>3</v>
      </c>
      <c r="K751" s="183">
        <v>14.7</v>
      </c>
      <c r="L751" s="183"/>
      <c r="M751" s="183"/>
      <c r="N751" s="183"/>
      <c r="O751" s="183"/>
      <c r="P751" s="208">
        <f t="shared" si="50"/>
        <v>44.099999999999994</v>
      </c>
      <c r="Q751" s="338"/>
      <c r="U751" s="87" t="str">
        <f t="shared" si="46"/>
        <v/>
      </c>
      <c r="V751" s="87">
        <f t="shared" si="47"/>
        <v>44.099999999999994</v>
      </c>
    </row>
    <row r="752" spans="1:22" s="188" customFormat="1" ht="15" customHeight="1" x14ac:dyDescent="0.2">
      <c r="A752" s="202"/>
      <c r="B752" s="207" t="s">
        <v>19219</v>
      </c>
      <c r="C752" s="203"/>
      <c r="E752" s="182"/>
      <c r="F752" s="182"/>
      <c r="G752" s="203"/>
      <c r="H752" s="182"/>
      <c r="I752" s="182"/>
      <c r="J752" s="188">
        <v>3</v>
      </c>
      <c r="K752" s="183">
        <v>14.65</v>
      </c>
      <c r="L752" s="183"/>
      <c r="M752" s="183"/>
      <c r="N752" s="183"/>
      <c r="O752" s="183"/>
      <c r="P752" s="208">
        <f t="shared" si="50"/>
        <v>43.95</v>
      </c>
      <c r="Q752" s="338"/>
      <c r="U752" s="87" t="str">
        <f t="shared" si="46"/>
        <v/>
      </c>
      <c r="V752" s="87">
        <f t="shared" si="47"/>
        <v>43.95</v>
      </c>
    </row>
    <row r="753" spans="1:22" s="188" customFormat="1" ht="15" customHeight="1" x14ac:dyDescent="0.2">
      <c r="A753" s="202"/>
      <c r="B753" s="207" t="s">
        <v>19220</v>
      </c>
      <c r="C753" s="203"/>
      <c r="E753" s="182"/>
      <c r="F753" s="182"/>
      <c r="G753" s="203"/>
      <c r="H753" s="182"/>
      <c r="I753" s="182"/>
      <c r="J753" s="188">
        <v>3</v>
      </c>
      <c r="K753" s="183">
        <v>14.5</v>
      </c>
      <c r="L753" s="183"/>
      <c r="M753" s="183"/>
      <c r="N753" s="183"/>
      <c r="O753" s="183"/>
      <c r="P753" s="208">
        <f t="shared" si="50"/>
        <v>43.5</v>
      </c>
      <c r="Q753" s="338"/>
      <c r="U753" s="87" t="str">
        <f t="shared" si="46"/>
        <v/>
      </c>
      <c r="V753" s="87">
        <f t="shared" si="47"/>
        <v>43.5</v>
      </c>
    </row>
    <row r="754" spans="1:22" s="188" customFormat="1" ht="15" customHeight="1" x14ac:dyDescent="0.2">
      <c r="A754" s="202"/>
      <c r="B754" s="207" t="s">
        <v>19221</v>
      </c>
      <c r="C754" s="203"/>
      <c r="E754" s="182"/>
      <c r="F754" s="182"/>
      <c r="G754" s="203"/>
      <c r="H754" s="182"/>
      <c r="I754" s="182"/>
      <c r="J754" s="188">
        <v>3</v>
      </c>
      <c r="K754" s="183">
        <v>14.8</v>
      </c>
      <c r="L754" s="183"/>
      <c r="M754" s="183"/>
      <c r="N754" s="183"/>
      <c r="O754" s="183"/>
      <c r="P754" s="208">
        <f t="shared" si="50"/>
        <v>44.400000000000006</v>
      </c>
      <c r="Q754" s="338"/>
      <c r="U754" s="87" t="str">
        <f t="shared" si="46"/>
        <v/>
      </c>
      <c r="V754" s="87">
        <f t="shared" si="47"/>
        <v>44.400000000000006</v>
      </c>
    </row>
    <row r="755" spans="1:22" s="188" customFormat="1" ht="15" customHeight="1" x14ac:dyDescent="0.2">
      <c r="A755" s="202"/>
      <c r="B755" s="207" t="s">
        <v>19222</v>
      </c>
      <c r="C755" s="203"/>
      <c r="E755" s="182"/>
      <c r="F755" s="182"/>
      <c r="G755" s="203"/>
      <c r="H755" s="182"/>
      <c r="I755" s="182"/>
      <c r="J755" s="188">
        <v>3</v>
      </c>
      <c r="K755" s="183">
        <v>14.5</v>
      </c>
      <c r="L755" s="183"/>
      <c r="M755" s="183"/>
      <c r="N755" s="183"/>
      <c r="O755" s="183"/>
      <c r="P755" s="208">
        <f t="shared" si="50"/>
        <v>43.5</v>
      </c>
      <c r="Q755" s="338"/>
      <c r="U755" s="87" t="str">
        <f t="shared" si="46"/>
        <v/>
      </c>
      <c r="V755" s="87">
        <f t="shared" si="47"/>
        <v>43.5</v>
      </c>
    </row>
    <row r="756" spans="1:22" s="188" customFormat="1" ht="15" customHeight="1" x14ac:dyDescent="0.2">
      <c r="A756" s="202"/>
      <c r="B756" s="189" t="s">
        <v>17</v>
      </c>
      <c r="C756" s="190"/>
      <c r="D756" s="191"/>
      <c r="E756" s="192"/>
      <c r="F756" s="190"/>
      <c r="G756" s="191"/>
      <c r="H756" s="192"/>
      <c r="I756" s="192"/>
      <c r="J756" s="193"/>
      <c r="K756" s="194"/>
      <c r="L756" s="194"/>
      <c r="M756" s="194"/>
      <c r="N756" s="194"/>
      <c r="O756" s="194"/>
      <c r="P756" s="195">
        <f>ROUND(SUM(P747:P755),2)</f>
        <v>338.25</v>
      </c>
      <c r="Q756" s="196" t="str">
        <f>IFERROR(VLOOKUP(A747,'Planilha Orçamentária'!$A$8:$H$548,5,FALSE),0)</f>
        <v>M</v>
      </c>
      <c r="R756" s="187"/>
      <c r="S756" s="187"/>
      <c r="U756" s="87">
        <f t="shared" si="46"/>
        <v>338.25</v>
      </c>
      <c r="V756" s="87">
        <f t="shared" si="47"/>
        <v>338.25</v>
      </c>
    </row>
    <row r="757" spans="1:22" s="188" customFormat="1" ht="15" customHeight="1" x14ac:dyDescent="0.2">
      <c r="A757" s="202"/>
      <c r="B757" s="197"/>
      <c r="C757" s="198"/>
      <c r="D757" s="180"/>
      <c r="E757" s="181"/>
      <c r="F757" s="198"/>
      <c r="G757" s="180"/>
      <c r="H757" s="181"/>
      <c r="I757" s="181"/>
      <c r="J757" s="199"/>
      <c r="K757" s="554"/>
      <c r="L757" s="554"/>
      <c r="M757" s="554"/>
      <c r="N757" s="554"/>
      <c r="O757" s="554"/>
      <c r="P757" s="55"/>
      <c r="Q757" s="200"/>
      <c r="R757" s="187"/>
      <c r="S757" s="187"/>
      <c r="T757" s="187"/>
      <c r="U757" s="87" t="str">
        <f t="shared" si="46"/>
        <v/>
      </c>
      <c r="V757" s="87" t="str">
        <f t="shared" si="47"/>
        <v/>
      </c>
    </row>
    <row r="758" spans="1:22" s="188" customFormat="1" ht="15" customHeight="1" x14ac:dyDescent="0.2">
      <c r="A758" s="373" t="str">
        <f>'Planilha Orçamentária'!A178</f>
        <v>03.03.02</v>
      </c>
      <c r="B758" s="374" t="str">
        <f>VLOOKUP(A758,'Planilha Orçamentária'!$A$8:$D$548,4,FALSE)</f>
        <v>ILUMINAÇÃO</v>
      </c>
      <c r="C758" s="375"/>
      <c r="D758" s="376"/>
      <c r="E758" s="377"/>
      <c r="F758" s="377"/>
      <c r="G758" s="376"/>
      <c r="H758" s="377"/>
      <c r="I758" s="378"/>
      <c r="J758" s="379"/>
      <c r="K758" s="380"/>
      <c r="L758" s="379"/>
      <c r="M758" s="381"/>
      <c r="N758" s="382"/>
      <c r="O758" s="381"/>
      <c r="P758" s="383"/>
      <c r="Q758" s="384"/>
      <c r="R758" s="187"/>
      <c r="S758" s="187"/>
      <c r="U758" s="87" t="str">
        <f t="shared" si="46"/>
        <v/>
      </c>
      <c r="V758" s="87" t="str">
        <f t="shared" si="47"/>
        <v/>
      </c>
    </row>
    <row r="759" spans="1:22" s="188" customFormat="1" ht="15" customHeight="1" x14ac:dyDescent="0.2">
      <c r="A759" s="178" t="str">
        <f>'Planilha Orçamentária'!A179</f>
        <v>03.03.02.01</v>
      </c>
      <c r="B759" s="252" t="str">
        <f>VLOOKUP(A759,'Planilha Orçamentária'!$A$8:$D$548,4,FALSE)</f>
        <v>Poste de iluminação urbana com luminária tipo chapeú chinês</v>
      </c>
      <c r="C759" s="179"/>
      <c r="D759" s="180"/>
      <c r="E759" s="181"/>
      <c r="F759" s="181"/>
      <c r="G759" s="180"/>
      <c r="H759" s="181"/>
      <c r="I759" s="182"/>
      <c r="J759" s="183"/>
      <c r="K759" s="184"/>
      <c r="L759" s="183"/>
      <c r="M759" s="185"/>
      <c r="N759" s="183"/>
      <c r="O759" s="185"/>
      <c r="P759" s="55"/>
      <c r="Q759" s="186">
        <f>P761</f>
        <v>8</v>
      </c>
      <c r="R759" s="187"/>
      <c r="S759" s="187"/>
      <c r="U759" s="87">
        <f t="shared" si="46"/>
        <v>0</v>
      </c>
      <c r="V759" s="87" t="str">
        <f t="shared" si="47"/>
        <v/>
      </c>
    </row>
    <row r="760" spans="1:22" s="188" customFormat="1" ht="15" customHeight="1" x14ac:dyDescent="0.2">
      <c r="A760" s="202"/>
      <c r="B760" s="207"/>
      <c r="C760" s="203"/>
      <c r="E760" s="182"/>
      <c r="F760" s="182"/>
      <c r="G760" s="203"/>
      <c r="H760" s="182"/>
      <c r="I760" s="182"/>
      <c r="J760" s="183">
        <v>8</v>
      </c>
      <c r="L760" s="183"/>
      <c r="M760" s="183"/>
      <c r="N760" s="183"/>
      <c r="O760" s="183"/>
      <c r="P760" s="208">
        <f>J760</f>
        <v>8</v>
      </c>
      <c r="Q760" s="338"/>
      <c r="U760" s="87" t="str">
        <f t="shared" si="46"/>
        <v/>
      </c>
      <c r="V760" s="87">
        <f t="shared" si="47"/>
        <v>8</v>
      </c>
    </row>
    <row r="761" spans="1:22" s="188" customFormat="1" ht="15" customHeight="1" x14ac:dyDescent="0.2">
      <c r="A761" s="202"/>
      <c r="B761" s="189" t="s">
        <v>17</v>
      </c>
      <c r="C761" s="190"/>
      <c r="D761" s="191"/>
      <c r="E761" s="192"/>
      <c r="F761" s="190"/>
      <c r="G761" s="191"/>
      <c r="H761" s="192"/>
      <c r="I761" s="192"/>
      <c r="J761" s="193"/>
      <c r="K761" s="194"/>
      <c r="L761" s="194"/>
      <c r="M761" s="194"/>
      <c r="N761" s="194"/>
      <c r="O761" s="194"/>
      <c r="P761" s="195">
        <f>ROUND(SUM(P759:P760),2)</f>
        <v>8</v>
      </c>
      <c r="Q761" s="196" t="str">
        <f>IFERROR(VLOOKUP(A759,'Planilha Orçamentária'!$A$8:$H$548,5,FALSE),0)</f>
        <v>und</v>
      </c>
      <c r="R761" s="187"/>
      <c r="S761" s="187"/>
      <c r="U761" s="87">
        <f t="shared" si="46"/>
        <v>8</v>
      </c>
      <c r="V761" s="87">
        <f t="shared" si="47"/>
        <v>8</v>
      </c>
    </row>
    <row r="762" spans="1:22" s="188" customFormat="1" ht="15" customHeight="1" x14ac:dyDescent="0.2">
      <c r="A762" s="202"/>
      <c r="B762" s="197"/>
      <c r="C762" s="198"/>
      <c r="D762" s="180"/>
      <c r="E762" s="181"/>
      <c r="F762" s="198"/>
      <c r="G762" s="180"/>
      <c r="H762" s="181"/>
      <c r="I762" s="181"/>
      <c r="J762" s="199"/>
      <c r="K762" s="363"/>
      <c r="L762" s="363"/>
      <c r="M762" s="363"/>
      <c r="N762" s="363"/>
      <c r="O762" s="363"/>
      <c r="P762" s="55"/>
      <c r="Q762" s="200"/>
      <c r="R762" s="187"/>
      <c r="S762" s="187"/>
      <c r="T762" s="187"/>
      <c r="U762" s="87" t="str">
        <f t="shared" si="46"/>
        <v/>
      </c>
      <c r="V762" s="87" t="str">
        <f t="shared" si="47"/>
        <v/>
      </c>
    </row>
    <row r="763" spans="1:22" s="188" customFormat="1" ht="15" customHeight="1" x14ac:dyDescent="0.2">
      <c r="A763" s="373" t="str">
        <f>'Planilha Orçamentária'!A181</f>
        <v>03.03.03</v>
      </c>
      <c r="B763" s="374" t="str">
        <f>VLOOKUP(A763,'Planilha Orçamentária'!$A$8:$D$548,4,FALSE)</f>
        <v>ELETRODUTOS E CONEXÕES</v>
      </c>
      <c r="C763" s="375"/>
      <c r="D763" s="376"/>
      <c r="E763" s="377"/>
      <c r="F763" s="377"/>
      <c r="G763" s="376"/>
      <c r="H763" s="377"/>
      <c r="I763" s="378"/>
      <c r="J763" s="379"/>
      <c r="K763" s="380"/>
      <c r="L763" s="379"/>
      <c r="M763" s="381"/>
      <c r="N763" s="382"/>
      <c r="O763" s="381"/>
      <c r="P763" s="383"/>
      <c r="Q763" s="384"/>
      <c r="R763" s="187"/>
      <c r="S763" s="187"/>
      <c r="U763" s="87" t="str">
        <f t="shared" si="46"/>
        <v/>
      </c>
      <c r="V763" s="87" t="str">
        <f t="shared" si="47"/>
        <v/>
      </c>
    </row>
    <row r="764" spans="1:22" s="188" customFormat="1" ht="15" customHeight="1" x14ac:dyDescent="0.2">
      <c r="A764" s="178" t="str">
        <f>'Planilha Orçamentária'!A182</f>
        <v>03.03.03.01</v>
      </c>
      <c r="B764" s="252" t="str">
        <f>VLOOKUP(A764,'Planilha Orçamentária'!$A$8:$D$548,4,FALSE)</f>
        <v>ELETRODUTO DE PVC RIGIDO ROSCAVEL DE 1 1/4", SEM LUVA</v>
      </c>
      <c r="C764" s="179"/>
      <c r="D764" s="180"/>
      <c r="E764" s="181"/>
      <c r="F764" s="181"/>
      <c r="G764" s="180"/>
      <c r="H764" s="181"/>
      <c r="I764" s="182"/>
      <c r="J764" s="183"/>
      <c r="K764" s="184"/>
      <c r="L764" s="183"/>
      <c r="M764" s="185"/>
      <c r="N764" s="183"/>
      <c r="O764" s="185"/>
      <c r="P764" s="55"/>
      <c r="Q764" s="186">
        <f>P773</f>
        <v>112.75</v>
      </c>
      <c r="R764" s="187"/>
      <c r="S764" s="187"/>
      <c r="U764" s="87">
        <f t="shared" si="46"/>
        <v>0</v>
      </c>
      <c r="V764" s="87" t="str">
        <f t="shared" si="47"/>
        <v/>
      </c>
    </row>
    <row r="765" spans="1:22" s="188" customFormat="1" ht="15" customHeight="1" x14ac:dyDescent="0.2">
      <c r="A765" s="202"/>
      <c r="B765" s="207" t="s">
        <v>19215</v>
      </c>
      <c r="C765" s="203"/>
      <c r="E765" s="182"/>
      <c r="F765" s="182"/>
      <c r="G765" s="203"/>
      <c r="H765" s="182"/>
      <c r="I765" s="182"/>
      <c r="K765" s="183">
        <v>11</v>
      </c>
      <c r="L765" s="183"/>
      <c r="M765" s="183"/>
      <c r="N765" s="183"/>
      <c r="O765" s="183"/>
      <c r="P765" s="208">
        <f t="shared" ref="P765:P772" si="51">K765</f>
        <v>11</v>
      </c>
      <c r="Q765" s="338"/>
      <c r="U765" s="87" t="str">
        <f t="shared" si="46"/>
        <v/>
      </c>
      <c r="V765" s="87">
        <f t="shared" si="47"/>
        <v>11</v>
      </c>
    </row>
    <row r="766" spans="1:22" s="188" customFormat="1" ht="15" customHeight="1" x14ac:dyDescent="0.2">
      <c r="A766" s="202"/>
      <c r="B766" s="207" t="s">
        <v>19216</v>
      </c>
      <c r="C766" s="203"/>
      <c r="E766" s="182"/>
      <c r="F766" s="182"/>
      <c r="G766" s="203"/>
      <c r="H766" s="182"/>
      <c r="I766" s="182"/>
      <c r="K766" s="183">
        <v>14</v>
      </c>
      <c r="L766" s="183"/>
      <c r="M766" s="183"/>
      <c r="N766" s="183"/>
      <c r="O766" s="183"/>
      <c r="P766" s="208">
        <f t="shared" si="51"/>
        <v>14</v>
      </c>
      <c r="Q766" s="338"/>
      <c r="U766" s="87" t="str">
        <f t="shared" si="46"/>
        <v/>
      </c>
      <c r="V766" s="87">
        <f t="shared" si="47"/>
        <v>14</v>
      </c>
    </row>
    <row r="767" spans="1:22" s="188" customFormat="1" ht="15" customHeight="1" x14ac:dyDescent="0.2">
      <c r="A767" s="202"/>
      <c r="B767" s="207" t="s">
        <v>19217</v>
      </c>
      <c r="C767" s="203"/>
      <c r="E767" s="182"/>
      <c r="F767" s="182"/>
      <c r="G767" s="203"/>
      <c r="H767" s="182"/>
      <c r="I767" s="182"/>
      <c r="K767" s="183">
        <v>14.6</v>
      </c>
      <c r="L767" s="183"/>
      <c r="M767" s="183"/>
      <c r="N767" s="183"/>
      <c r="O767" s="183"/>
      <c r="P767" s="208">
        <f t="shared" si="51"/>
        <v>14.6</v>
      </c>
      <c r="Q767" s="338"/>
      <c r="U767" s="87" t="str">
        <f t="shared" ref="U767:U830" si="52">IF(Q767&lt;&gt;"",P767,"")</f>
        <v/>
      </c>
      <c r="V767" s="87">
        <f t="shared" ref="V767:V830" si="53">IF(P767&lt;&gt;"",P767,"")</f>
        <v>14.6</v>
      </c>
    </row>
    <row r="768" spans="1:22" s="188" customFormat="1" ht="15" customHeight="1" x14ac:dyDescent="0.2">
      <c r="A768" s="202"/>
      <c r="B768" s="207" t="s">
        <v>19218</v>
      </c>
      <c r="C768" s="203"/>
      <c r="E768" s="182"/>
      <c r="F768" s="182"/>
      <c r="G768" s="203"/>
      <c r="H768" s="182"/>
      <c r="I768" s="182"/>
      <c r="K768" s="183">
        <v>14.7</v>
      </c>
      <c r="L768" s="183"/>
      <c r="M768" s="183"/>
      <c r="N768" s="183"/>
      <c r="O768" s="183"/>
      <c r="P768" s="208">
        <f t="shared" si="51"/>
        <v>14.7</v>
      </c>
      <c r="Q768" s="338"/>
      <c r="U768" s="87" t="str">
        <f t="shared" si="52"/>
        <v/>
      </c>
      <c r="V768" s="87">
        <f t="shared" si="53"/>
        <v>14.7</v>
      </c>
    </row>
    <row r="769" spans="1:22" s="188" customFormat="1" ht="15" customHeight="1" x14ac:dyDescent="0.2">
      <c r="A769" s="202"/>
      <c r="B769" s="207" t="s">
        <v>19219</v>
      </c>
      <c r="C769" s="203"/>
      <c r="E769" s="182"/>
      <c r="F769" s="182"/>
      <c r="G769" s="203"/>
      <c r="H769" s="182"/>
      <c r="I769" s="182"/>
      <c r="K769" s="183">
        <v>14.65</v>
      </c>
      <c r="L769" s="183"/>
      <c r="M769" s="183"/>
      <c r="N769" s="183"/>
      <c r="O769" s="183"/>
      <c r="P769" s="208">
        <f t="shared" si="51"/>
        <v>14.65</v>
      </c>
      <c r="Q769" s="338"/>
      <c r="U769" s="87" t="str">
        <f t="shared" si="52"/>
        <v/>
      </c>
      <c r="V769" s="87">
        <f t="shared" si="53"/>
        <v>14.65</v>
      </c>
    </row>
    <row r="770" spans="1:22" s="188" customFormat="1" ht="15" customHeight="1" x14ac:dyDescent="0.2">
      <c r="A770" s="202"/>
      <c r="B770" s="207" t="s">
        <v>19220</v>
      </c>
      <c r="C770" s="203"/>
      <c r="E770" s="182"/>
      <c r="F770" s="182"/>
      <c r="G770" s="203"/>
      <c r="H770" s="182"/>
      <c r="I770" s="182"/>
      <c r="K770" s="183">
        <v>14.5</v>
      </c>
      <c r="L770" s="183"/>
      <c r="M770" s="183"/>
      <c r="N770" s="183"/>
      <c r="O770" s="183"/>
      <c r="P770" s="208">
        <f t="shared" si="51"/>
        <v>14.5</v>
      </c>
      <c r="Q770" s="338"/>
      <c r="U770" s="87" t="str">
        <f t="shared" si="52"/>
        <v/>
      </c>
      <c r="V770" s="87">
        <f t="shared" si="53"/>
        <v>14.5</v>
      </c>
    </row>
    <row r="771" spans="1:22" s="188" customFormat="1" ht="15" customHeight="1" x14ac:dyDescent="0.2">
      <c r="A771" s="202"/>
      <c r="B771" s="207" t="s">
        <v>19221</v>
      </c>
      <c r="C771" s="203"/>
      <c r="E771" s="182"/>
      <c r="F771" s="182"/>
      <c r="G771" s="203"/>
      <c r="H771" s="182"/>
      <c r="I771" s="182"/>
      <c r="K771" s="183">
        <v>14.8</v>
      </c>
      <c r="L771" s="183"/>
      <c r="M771" s="183"/>
      <c r="N771" s="183"/>
      <c r="O771" s="183"/>
      <c r="P771" s="208">
        <f t="shared" si="51"/>
        <v>14.8</v>
      </c>
      <c r="Q771" s="338"/>
      <c r="U771" s="87" t="str">
        <f t="shared" si="52"/>
        <v/>
      </c>
      <c r="V771" s="87">
        <f t="shared" si="53"/>
        <v>14.8</v>
      </c>
    </row>
    <row r="772" spans="1:22" s="188" customFormat="1" ht="15" customHeight="1" x14ac:dyDescent="0.2">
      <c r="A772" s="202"/>
      <c r="B772" s="207" t="s">
        <v>19222</v>
      </c>
      <c r="C772" s="203"/>
      <c r="E772" s="182"/>
      <c r="F772" s="182"/>
      <c r="G772" s="203"/>
      <c r="H772" s="182"/>
      <c r="I772" s="182"/>
      <c r="K772" s="183">
        <v>14.5</v>
      </c>
      <c r="L772" s="183"/>
      <c r="M772" s="183"/>
      <c r="N772" s="183"/>
      <c r="O772" s="183"/>
      <c r="P772" s="208">
        <f t="shared" si="51"/>
        <v>14.5</v>
      </c>
      <c r="Q772" s="338"/>
      <c r="U772" s="87" t="str">
        <f t="shared" si="52"/>
        <v/>
      </c>
      <c r="V772" s="87">
        <f t="shared" si="53"/>
        <v>14.5</v>
      </c>
    </row>
    <row r="773" spans="1:22" s="188" customFormat="1" ht="15" customHeight="1" x14ac:dyDescent="0.2">
      <c r="A773" s="202"/>
      <c r="B773" s="189" t="s">
        <v>17</v>
      </c>
      <c r="C773" s="190"/>
      <c r="D773" s="191"/>
      <c r="E773" s="192"/>
      <c r="F773" s="190"/>
      <c r="G773" s="191"/>
      <c r="H773" s="192"/>
      <c r="I773" s="192"/>
      <c r="J773" s="193"/>
      <c r="K773" s="193"/>
      <c r="L773" s="194"/>
      <c r="M773" s="194"/>
      <c r="N773" s="194"/>
      <c r="O773" s="194"/>
      <c r="P773" s="195">
        <f>ROUND(SUM(P764:P772),2)</f>
        <v>112.75</v>
      </c>
      <c r="Q773" s="196" t="str">
        <f>IFERROR(VLOOKUP(A764,'Planilha Orçamentária'!$A$8:$H$548,5,FALSE),0)</f>
        <v>m</v>
      </c>
      <c r="R773" s="187"/>
      <c r="S773" s="187"/>
      <c r="U773" s="87">
        <f t="shared" si="52"/>
        <v>112.75</v>
      </c>
      <c r="V773" s="87">
        <f t="shared" si="53"/>
        <v>112.75</v>
      </c>
    </row>
    <row r="774" spans="1:22" s="188" customFormat="1" ht="15" customHeight="1" x14ac:dyDescent="0.2">
      <c r="A774" s="202"/>
      <c r="B774" s="197"/>
      <c r="C774" s="198"/>
      <c r="D774" s="180"/>
      <c r="E774" s="181"/>
      <c r="F774" s="198"/>
      <c r="G774" s="180"/>
      <c r="H774" s="181"/>
      <c r="I774" s="181"/>
      <c r="J774" s="199"/>
      <c r="K774" s="199"/>
      <c r="L774" s="363"/>
      <c r="M774" s="363"/>
      <c r="N774" s="363"/>
      <c r="O774" s="363"/>
      <c r="P774" s="55"/>
      <c r="Q774" s="200"/>
      <c r="R774" s="187"/>
      <c r="S774" s="187"/>
      <c r="T774" s="187"/>
      <c r="U774" s="87" t="str">
        <f t="shared" si="52"/>
        <v/>
      </c>
      <c r="V774" s="87" t="str">
        <f t="shared" si="53"/>
        <v/>
      </c>
    </row>
    <row r="775" spans="1:22" s="188" customFormat="1" ht="15" customHeight="1" x14ac:dyDescent="0.2">
      <c r="A775" s="178" t="str">
        <f>'Planilha Orçamentária'!A183</f>
        <v>03.03.03.02</v>
      </c>
      <c r="B775" s="252" t="str">
        <f>VLOOKUP(A775,'Planilha Orçamentária'!$A$8:$D$548,4,FALSE)</f>
        <v>Envelopamento de concreto simples com consumo mínimo de cimento de 250kg/m3, inclusive escavação para profundidade mínima do eletroduto de 50 cm, de 25 x 25 cm, para 1 eletroduto</v>
      </c>
      <c r="C775" s="179"/>
      <c r="D775" s="180"/>
      <c r="E775" s="181"/>
      <c r="F775" s="181"/>
      <c r="G775" s="180"/>
      <c r="H775" s="181"/>
      <c r="I775" s="182"/>
      <c r="J775" s="183"/>
      <c r="K775" s="184"/>
      <c r="L775" s="183"/>
      <c r="M775" s="185"/>
      <c r="N775" s="183"/>
      <c r="O775" s="185"/>
      <c r="P775" s="55"/>
      <c r="Q775" s="186">
        <f>P777</f>
        <v>12</v>
      </c>
      <c r="R775" s="187"/>
      <c r="S775" s="187"/>
      <c r="U775" s="87">
        <f t="shared" si="52"/>
        <v>0</v>
      </c>
      <c r="V775" s="87" t="str">
        <f t="shared" si="53"/>
        <v/>
      </c>
    </row>
    <row r="776" spans="1:22" s="188" customFormat="1" ht="15" customHeight="1" x14ac:dyDescent="0.2">
      <c r="A776" s="202"/>
      <c r="B776" s="207"/>
      <c r="C776" s="203"/>
      <c r="E776" s="182"/>
      <c r="F776" s="182"/>
      <c r="G776" s="203"/>
      <c r="H776" s="182"/>
      <c r="I776" s="182"/>
      <c r="J776" s="183"/>
      <c r="K776" s="220">
        <v>12</v>
      </c>
      <c r="L776" s="183"/>
      <c r="M776" s="183"/>
      <c r="N776" s="183"/>
      <c r="O776" s="183"/>
      <c r="P776" s="208">
        <f>K776</f>
        <v>12</v>
      </c>
      <c r="Q776" s="338"/>
      <c r="U776" s="87" t="str">
        <f t="shared" si="52"/>
        <v/>
      </c>
      <c r="V776" s="87">
        <f t="shared" si="53"/>
        <v>12</v>
      </c>
    </row>
    <row r="777" spans="1:22" s="188" customFormat="1" ht="15" customHeight="1" x14ac:dyDescent="0.2">
      <c r="A777" s="202"/>
      <c r="B777" s="189" t="s">
        <v>17</v>
      </c>
      <c r="C777" s="190"/>
      <c r="D777" s="191"/>
      <c r="E777" s="192"/>
      <c r="F777" s="190"/>
      <c r="G777" s="191"/>
      <c r="H777" s="192"/>
      <c r="I777" s="192"/>
      <c r="J777" s="193"/>
      <c r="K777" s="193"/>
      <c r="L777" s="194"/>
      <c r="M777" s="194"/>
      <c r="N777" s="194"/>
      <c r="O777" s="194"/>
      <c r="P777" s="195">
        <f>ROUND(SUM(P775:P776),2)</f>
        <v>12</v>
      </c>
      <c r="Q777" s="196" t="str">
        <f>IFERROR(VLOOKUP(A775,'Planilha Orçamentária'!$A$8:$H$548,5,FALSE),0)</f>
        <v>m</v>
      </c>
      <c r="R777" s="187"/>
      <c r="S777" s="187"/>
      <c r="U777" s="87">
        <f t="shared" si="52"/>
        <v>12</v>
      </c>
      <c r="V777" s="87">
        <f t="shared" si="53"/>
        <v>12</v>
      </c>
    </row>
    <row r="778" spans="1:22" s="188" customFormat="1" ht="15" customHeight="1" x14ac:dyDescent="0.2">
      <c r="A778" s="202"/>
      <c r="B778" s="197"/>
      <c r="C778" s="198"/>
      <c r="D778" s="180"/>
      <c r="E778" s="181"/>
      <c r="F778" s="198"/>
      <c r="G778" s="180"/>
      <c r="H778" s="181"/>
      <c r="I778" s="181"/>
      <c r="J778" s="199"/>
      <c r="K778" s="199"/>
      <c r="L778" s="363"/>
      <c r="M778" s="363"/>
      <c r="N778" s="363"/>
      <c r="O778" s="363"/>
      <c r="P778" s="55"/>
      <c r="Q778" s="200"/>
      <c r="R778" s="187"/>
      <c r="S778" s="187"/>
      <c r="T778" s="187"/>
      <c r="U778" s="87" t="str">
        <f t="shared" si="52"/>
        <v/>
      </c>
      <c r="V778" s="87" t="str">
        <f t="shared" si="53"/>
        <v/>
      </c>
    </row>
    <row r="779" spans="1:22" s="188" customFormat="1" ht="15" customHeight="1" x14ac:dyDescent="0.2">
      <c r="A779" s="178" t="str">
        <f>'Planilha Orçamentária'!A184</f>
        <v>03.03.03.03</v>
      </c>
      <c r="B779" s="252" t="str">
        <f>VLOOKUP(A779,'Planilha Orçamentária'!$A$8:$D$548,4,FALSE)</f>
        <v>ELETRODUTO DE AÇO GALVANIZADO, CLASSE SEMI PESADO, DN 32 MM (1 1/4), APARENTE, INSTALADO EM PAREDE - FORNECIMENTO E INSTALAÇÃO. AF_11/2016_P</v>
      </c>
      <c r="C779" s="179"/>
      <c r="D779" s="180"/>
      <c r="E779" s="181"/>
      <c r="F779" s="181"/>
      <c r="G779" s="180"/>
      <c r="H779" s="181"/>
      <c r="I779" s="182"/>
      <c r="J779" s="183"/>
      <c r="K779" s="184"/>
      <c r="L779" s="183"/>
      <c r="M779" s="185"/>
      <c r="N779" s="183"/>
      <c r="O779" s="185"/>
      <c r="P779" s="55"/>
      <c r="Q779" s="186">
        <f>P781</f>
        <v>8</v>
      </c>
      <c r="R779" s="187"/>
      <c r="S779" s="187"/>
      <c r="U779" s="87">
        <f t="shared" si="52"/>
        <v>0</v>
      </c>
      <c r="V779" s="87" t="str">
        <f t="shared" si="53"/>
        <v/>
      </c>
    </row>
    <row r="780" spans="1:22" s="188" customFormat="1" ht="15" customHeight="1" x14ac:dyDescent="0.2">
      <c r="A780" s="202"/>
      <c r="B780" s="207"/>
      <c r="C780" s="203"/>
      <c r="E780" s="182"/>
      <c r="F780" s="182"/>
      <c r="G780" s="203"/>
      <c r="H780" s="182"/>
      <c r="I780" s="182"/>
      <c r="J780" s="183"/>
      <c r="K780" s="220">
        <v>8</v>
      </c>
      <c r="L780" s="183"/>
      <c r="M780" s="183"/>
      <c r="N780" s="183"/>
      <c r="O780" s="183"/>
      <c r="P780" s="208">
        <f>K780</f>
        <v>8</v>
      </c>
      <c r="Q780" s="338"/>
      <c r="U780" s="87" t="str">
        <f t="shared" si="52"/>
        <v/>
      </c>
      <c r="V780" s="87">
        <f t="shared" si="53"/>
        <v>8</v>
      </c>
    </row>
    <row r="781" spans="1:22" s="188" customFormat="1" ht="15" customHeight="1" x14ac:dyDescent="0.2">
      <c r="A781" s="202"/>
      <c r="B781" s="189" t="s">
        <v>17</v>
      </c>
      <c r="C781" s="190"/>
      <c r="D781" s="191"/>
      <c r="E781" s="192"/>
      <c r="F781" s="190"/>
      <c r="G781" s="191"/>
      <c r="H781" s="192"/>
      <c r="I781" s="192"/>
      <c r="J781" s="193"/>
      <c r="K781" s="193"/>
      <c r="L781" s="194"/>
      <c r="M781" s="194"/>
      <c r="N781" s="194"/>
      <c r="O781" s="194"/>
      <c r="P781" s="195">
        <f>ROUND(SUM(P779:P780),2)</f>
        <v>8</v>
      </c>
      <c r="Q781" s="196" t="str">
        <f>IFERROR(VLOOKUP(A779,'Planilha Orçamentária'!$A$8:$H$548,5,FALSE),0)</f>
        <v>M</v>
      </c>
      <c r="R781" s="187"/>
      <c r="S781" s="187"/>
      <c r="U781" s="87">
        <f t="shared" si="52"/>
        <v>8</v>
      </c>
      <c r="V781" s="87">
        <f t="shared" si="53"/>
        <v>8</v>
      </c>
    </row>
    <row r="782" spans="1:22" s="188" customFormat="1" ht="15" customHeight="1" x14ac:dyDescent="0.2">
      <c r="A782" s="202"/>
      <c r="B782" s="197"/>
      <c r="C782" s="198"/>
      <c r="D782" s="180"/>
      <c r="E782" s="181"/>
      <c r="F782" s="198"/>
      <c r="G782" s="180"/>
      <c r="H782" s="181"/>
      <c r="I782" s="181"/>
      <c r="J782" s="199"/>
      <c r="K782" s="199"/>
      <c r="L782" s="363"/>
      <c r="M782" s="363"/>
      <c r="N782" s="363"/>
      <c r="O782" s="363"/>
      <c r="P782" s="55"/>
      <c r="Q782" s="200"/>
      <c r="R782" s="187"/>
      <c r="S782" s="187"/>
      <c r="T782" s="187"/>
      <c r="U782" s="87" t="str">
        <f t="shared" si="52"/>
        <v/>
      </c>
      <c r="V782" s="87" t="str">
        <f t="shared" si="53"/>
        <v/>
      </c>
    </row>
    <row r="783" spans="1:22" s="188" customFormat="1" ht="15" customHeight="1" x14ac:dyDescent="0.2">
      <c r="A783" s="178" t="str">
        <f>'Planilha Orçamentária'!A185</f>
        <v>03.03.03.04</v>
      </c>
      <c r="B783" s="252" t="str">
        <f>VLOOKUP(A783,'Planilha Orçamentária'!$A$8:$D$548,4,FALSE)</f>
        <v>Cinta FG de 200mm p/ fixação de caixa de medição. (fornecimento e instalação)</v>
      </c>
      <c r="C783" s="179"/>
      <c r="D783" s="180"/>
      <c r="E783" s="181"/>
      <c r="F783" s="181"/>
      <c r="G783" s="180"/>
      <c r="H783" s="181"/>
      <c r="I783" s="182"/>
      <c r="J783" s="183"/>
      <c r="K783" s="184"/>
      <c r="L783" s="183"/>
      <c r="M783" s="185"/>
      <c r="N783" s="183"/>
      <c r="O783" s="185"/>
      <c r="P783" s="55"/>
      <c r="Q783" s="186">
        <f>P785</f>
        <v>8</v>
      </c>
      <c r="R783" s="187"/>
      <c r="S783" s="187"/>
      <c r="U783" s="87">
        <f t="shared" si="52"/>
        <v>0</v>
      </c>
      <c r="V783" s="87" t="str">
        <f t="shared" si="53"/>
        <v/>
      </c>
    </row>
    <row r="784" spans="1:22" s="188" customFormat="1" ht="15" customHeight="1" x14ac:dyDescent="0.2">
      <c r="A784" s="202"/>
      <c r="B784" s="207"/>
      <c r="C784" s="203"/>
      <c r="E784" s="182"/>
      <c r="F784" s="182"/>
      <c r="G784" s="203"/>
      <c r="H784" s="182"/>
      <c r="I784" s="182"/>
      <c r="J784" s="183">
        <v>8</v>
      </c>
      <c r="K784" s="220"/>
      <c r="L784" s="183"/>
      <c r="M784" s="183"/>
      <c r="N784" s="183"/>
      <c r="O784" s="183"/>
      <c r="P784" s="208">
        <f>J784</f>
        <v>8</v>
      </c>
      <c r="Q784" s="338"/>
      <c r="U784" s="87" t="str">
        <f t="shared" si="52"/>
        <v/>
      </c>
      <c r="V784" s="87">
        <f t="shared" si="53"/>
        <v>8</v>
      </c>
    </row>
    <row r="785" spans="1:22" s="188" customFormat="1" ht="15" customHeight="1" x14ac:dyDescent="0.2">
      <c r="A785" s="202"/>
      <c r="B785" s="189" t="s">
        <v>17</v>
      </c>
      <c r="C785" s="190"/>
      <c r="D785" s="191"/>
      <c r="E785" s="192"/>
      <c r="F785" s="190"/>
      <c r="G785" s="191"/>
      <c r="H785" s="192"/>
      <c r="I785" s="192"/>
      <c r="J785" s="193"/>
      <c r="K785" s="193"/>
      <c r="L785" s="194"/>
      <c r="M785" s="194"/>
      <c r="N785" s="194"/>
      <c r="O785" s="194"/>
      <c r="P785" s="195">
        <f>ROUND(SUM(P783:P784),2)</f>
        <v>8</v>
      </c>
      <c r="Q785" s="196" t="str">
        <f>IFERROR(VLOOKUP(A783,'Planilha Orçamentária'!$A$8:$H$548,5,FALSE),0)</f>
        <v>und</v>
      </c>
      <c r="R785" s="187"/>
      <c r="S785" s="187"/>
      <c r="U785" s="87">
        <f t="shared" si="52"/>
        <v>8</v>
      </c>
      <c r="V785" s="87">
        <f t="shared" si="53"/>
        <v>8</v>
      </c>
    </row>
    <row r="786" spans="1:22" s="188" customFormat="1" ht="15" customHeight="1" x14ac:dyDescent="0.2">
      <c r="A786" s="202"/>
      <c r="B786" s="197"/>
      <c r="C786" s="198"/>
      <c r="D786" s="180"/>
      <c r="E786" s="181"/>
      <c r="F786" s="198"/>
      <c r="G786" s="180"/>
      <c r="H786" s="181"/>
      <c r="I786" s="181"/>
      <c r="J786" s="199"/>
      <c r="K786" s="199"/>
      <c r="L786" s="363"/>
      <c r="M786" s="363"/>
      <c r="N786" s="363"/>
      <c r="O786" s="363"/>
      <c r="P786" s="55"/>
      <c r="Q786" s="200"/>
      <c r="R786" s="187"/>
      <c r="S786" s="187"/>
      <c r="T786" s="187"/>
      <c r="U786" s="87" t="str">
        <f t="shared" si="52"/>
        <v/>
      </c>
      <c r="V786" s="87" t="str">
        <f t="shared" si="53"/>
        <v/>
      </c>
    </row>
    <row r="787" spans="1:22" s="188" customFormat="1" ht="15" customHeight="1" x14ac:dyDescent="0.2">
      <c r="A787" s="178" t="str">
        <f>'Planilha Orçamentária'!A186</f>
        <v>03.03.03.05</v>
      </c>
      <c r="B787" s="252" t="str">
        <f>VLOOKUP(A787,'Planilha Orçamentária'!$A$8:$D$548,4,FALSE)</f>
        <v>Curva 90º de ferro galvanizado eletrolítico 1 1/2" para eletroduto</v>
      </c>
      <c r="C787" s="179"/>
      <c r="D787" s="180"/>
      <c r="E787" s="181"/>
      <c r="F787" s="181"/>
      <c r="G787" s="180"/>
      <c r="H787" s="181"/>
      <c r="I787" s="182"/>
      <c r="J787" s="183"/>
      <c r="K787" s="184"/>
      <c r="L787" s="183"/>
      <c r="M787" s="185"/>
      <c r="N787" s="183"/>
      <c r="O787" s="185"/>
      <c r="P787" s="55"/>
      <c r="Q787" s="186">
        <f>P789</f>
        <v>3</v>
      </c>
      <c r="R787" s="187"/>
      <c r="S787" s="187"/>
      <c r="U787" s="87">
        <f t="shared" si="52"/>
        <v>0</v>
      </c>
      <c r="V787" s="87" t="str">
        <f t="shared" si="53"/>
        <v/>
      </c>
    </row>
    <row r="788" spans="1:22" s="188" customFormat="1" ht="15" customHeight="1" x14ac:dyDescent="0.2">
      <c r="A788" s="202"/>
      <c r="B788" s="207"/>
      <c r="C788" s="203"/>
      <c r="E788" s="182"/>
      <c r="F788" s="182"/>
      <c r="G788" s="203"/>
      <c r="H788" s="182"/>
      <c r="I788" s="182"/>
      <c r="J788" s="183">
        <v>3</v>
      </c>
      <c r="K788" s="220"/>
      <c r="L788" s="183"/>
      <c r="M788" s="183"/>
      <c r="N788" s="183"/>
      <c r="O788" s="183"/>
      <c r="P788" s="208">
        <f>J788</f>
        <v>3</v>
      </c>
      <c r="Q788" s="338"/>
      <c r="U788" s="87" t="str">
        <f t="shared" si="52"/>
        <v/>
      </c>
      <c r="V788" s="87">
        <f t="shared" si="53"/>
        <v>3</v>
      </c>
    </row>
    <row r="789" spans="1:22" s="188" customFormat="1" ht="15" customHeight="1" x14ac:dyDescent="0.2">
      <c r="A789" s="202"/>
      <c r="B789" s="189" t="s">
        <v>17</v>
      </c>
      <c r="C789" s="190"/>
      <c r="D789" s="191"/>
      <c r="E789" s="192"/>
      <c r="F789" s="190"/>
      <c r="G789" s="191"/>
      <c r="H789" s="192"/>
      <c r="I789" s="192"/>
      <c r="J789" s="193"/>
      <c r="K789" s="193"/>
      <c r="L789" s="194"/>
      <c r="M789" s="194"/>
      <c r="N789" s="194"/>
      <c r="O789" s="194"/>
      <c r="P789" s="195">
        <f>ROUND(SUM(P787:P788),2)</f>
        <v>3</v>
      </c>
      <c r="Q789" s="196" t="str">
        <f>IFERROR(VLOOKUP(A787,'Planilha Orçamentária'!$A$8:$H$548,5,FALSE),0)</f>
        <v>und</v>
      </c>
      <c r="R789" s="187"/>
      <c r="S789" s="187"/>
      <c r="U789" s="87">
        <f t="shared" si="52"/>
        <v>3</v>
      </c>
      <c r="V789" s="87">
        <f t="shared" si="53"/>
        <v>3</v>
      </c>
    </row>
    <row r="790" spans="1:22" s="188" customFormat="1" ht="15" customHeight="1" x14ac:dyDescent="0.2">
      <c r="A790" s="202"/>
      <c r="B790" s="197"/>
      <c r="C790" s="198"/>
      <c r="D790" s="180"/>
      <c r="E790" s="181"/>
      <c r="F790" s="198"/>
      <c r="G790" s="180"/>
      <c r="H790" s="181"/>
      <c r="I790" s="181"/>
      <c r="J790" s="199"/>
      <c r="K790" s="363"/>
      <c r="L790" s="363"/>
      <c r="M790" s="363"/>
      <c r="N790" s="363"/>
      <c r="O790" s="363"/>
      <c r="P790" s="55"/>
      <c r="Q790" s="200"/>
      <c r="R790" s="187"/>
      <c r="S790" s="187"/>
      <c r="T790" s="187"/>
      <c r="U790" s="87" t="str">
        <f t="shared" si="52"/>
        <v/>
      </c>
      <c r="V790" s="87" t="str">
        <f t="shared" si="53"/>
        <v/>
      </c>
    </row>
    <row r="791" spans="1:22" s="188" customFormat="1" ht="15" customHeight="1" x14ac:dyDescent="0.2">
      <c r="A791" s="178" t="str">
        <f>'Planilha Orçamentária'!A187</f>
        <v>03.03.03.06</v>
      </c>
      <c r="B791" s="252" t="str">
        <f>VLOOKUP(A791,'Planilha Orçamentária'!$A$8:$D$548,4,FALSE)</f>
        <v>Bucha e arruela de alumínio fundido diâmetro 40mm (1 1/2")</v>
      </c>
      <c r="C791" s="179"/>
      <c r="D791" s="180"/>
      <c r="E791" s="181"/>
      <c r="F791" s="181"/>
      <c r="G791" s="180"/>
      <c r="H791" s="181"/>
      <c r="I791" s="182"/>
      <c r="J791" s="183"/>
      <c r="K791" s="184"/>
      <c r="L791" s="183"/>
      <c r="M791" s="185"/>
      <c r="N791" s="183"/>
      <c r="O791" s="185"/>
      <c r="P791" s="55"/>
      <c r="Q791" s="186">
        <f>P793</f>
        <v>3</v>
      </c>
      <c r="R791" s="187"/>
      <c r="S791" s="187"/>
      <c r="U791" s="87">
        <f t="shared" si="52"/>
        <v>0</v>
      </c>
      <c r="V791" s="87" t="str">
        <f t="shared" si="53"/>
        <v/>
      </c>
    </row>
    <row r="792" spans="1:22" s="188" customFormat="1" ht="15" customHeight="1" x14ac:dyDescent="0.2">
      <c r="A792" s="202"/>
      <c r="B792" s="207"/>
      <c r="C792" s="203"/>
      <c r="E792" s="182"/>
      <c r="F792" s="182"/>
      <c r="G792" s="203"/>
      <c r="H792" s="182"/>
      <c r="I792" s="182"/>
      <c r="J792" s="183">
        <v>3</v>
      </c>
      <c r="L792" s="183"/>
      <c r="M792" s="183"/>
      <c r="N792" s="183"/>
      <c r="O792" s="183"/>
      <c r="P792" s="208">
        <f>J792</f>
        <v>3</v>
      </c>
      <c r="Q792" s="338"/>
      <c r="U792" s="87" t="str">
        <f t="shared" si="52"/>
        <v/>
      </c>
      <c r="V792" s="87">
        <f t="shared" si="53"/>
        <v>3</v>
      </c>
    </row>
    <row r="793" spans="1:22" s="188" customFormat="1" ht="15" customHeight="1" x14ac:dyDescent="0.2">
      <c r="A793" s="202"/>
      <c r="B793" s="189" t="s">
        <v>17</v>
      </c>
      <c r="C793" s="190"/>
      <c r="D793" s="191"/>
      <c r="E793" s="192"/>
      <c r="F793" s="190"/>
      <c r="G793" s="191"/>
      <c r="H793" s="192"/>
      <c r="I793" s="192"/>
      <c r="J793" s="193"/>
      <c r="K793" s="194"/>
      <c r="L793" s="194"/>
      <c r="M793" s="194"/>
      <c r="N793" s="194"/>
      <c r="O793" s="194"/>
      <c r="P793" s="195">
        <f>ROUND(SUM(P791:P792),2)</f>
        <v>3</v>
      </c>
      <c r="Q793" s="196" t="str">
        <f>IFERROR(VLOOKUP(A791,'Planilha Orçamentária'!$A$8:$H$548,5,FALSE),0)</f>
        <v>und</v>
      </c>
      <c r="R793" s="187"/>
      <c r="S793" s="187"/>
      <c r="U793" s="87">
        <f t="shared" si="52"/>
        <v>3</v>
      </c>
      <c r="V793" s="87">
        <f t="shared" si="53"/>
        <v>3</v>
      </c>
    </row>
    <row r="794" spans="1:22" s="188" customFormat="1" ht="15" customHeight="1" x14ac:dyDescent="0.2">
      <c r="A794" s="202"/>
      <c r="B794" s="197"/>
      <c r="C794" s="198"/>
      <c r="D794" s="180"/>
      <c r="E794" s="181"/>
      <c r="F794" s="198"/>
      <c r="G794" s="180"/>
      <c r="H794" s="181"/>
      <c r="I794" s="181"/>
      <c r="J794" s="199"/>
      <c r="K794" s="363"/>
      <c r="L794" s="363"/>
      <c r="M794" s="363"/>
      <c r="N794" s="363"/>
      <c r="O794" s="363"/>
      <c r="P794" s="55"/>
      <c r="Q794" s="200"/>
      <c r="R794" s="187"/>
      <c r="S794" s="187"/>
      <c r="T794" s="187"/>
      <c r="U794" s="87" t="str">
        <f t="shared" si="52"/>
        <v/>
      </c>
      <c r="V794" s="87" t="str">
        <f t="shared" si="53"/>
        <v/>
      </c>
    </row>
    <row r="795" spans="1:22" s="188" customFormat="1" ht="15" customHeight="1" x14ac:dyDescent="0.2">
      <c r="A795" s="178" t="str">
        <f>'Planilha Orçamentária'!A188</f>
        <v>03.03.03.07</v>
      </c>
      <c r="B795" s="252" t="str">
        <f>VLOOKUP(A795,'Planilha Orçamentária'!$A$8:$D$548,4,FALSE)</f>
        <v>Cabeçote de alumínio de 1 1/2"</v>
      </c>
      <c r="C795" s="179"/>
      <c r="D795" s="180"/>
      <c r="E795" s="181"/>
      <c r="F795" s="181"/>
      <c r="G795" s="180"/>
      <c r="H795" s="181"/>
      <c r="I795" s="182"/>
      <c r="J795" s="183"/>
      <c r="K795" s="184"/>
      <c r="L795" s="183"/>
      <c r="M795" s="185"/>
      <c r="N795" s="183"/>
      <c r="O795" s="185"/>
      <c r="P795" s="55"/>
      <c r="Q795" s="186">
        <f>P797</f>
        <v>1</v>
      </c>
      <c r="R795" s="187"/>
      <c r="S795" s="187"/>
      <c r="U795" s="87">
        <f t="shared" si="52"/>
        <v>0</v>
      </c>
      <c r="V795" s="87" t="str">
        <f t="shared" si="53"/>
        <v/>
      </c>
    </row>
    <row r="796" spans="1:22" s="188" customFormat="1" ht="15" customHeight="1" x14ac:dyDescent="0.2">
      <c r="A796" s="202"/>
      <c r="B796" s="207"/>
      <c r="C796" s="203"/>
      <c r="E796" s="182"/>
      <c r="F796" s="182"/>
      <c r="G796" s="203"/>
      <c r="H796" s="182"/>
      <c r="I796" s="182"/>
      <c r="J796" s="183">
        <v>1</v>
      </c>
      <c r="L796" s="183"/>
      <c r="M796" s="183"/>
      <c r="N796" s="183"/>
      <c r="O796" s="183"/>
      <c r="P796" s="208">
        <f>J796</f>
        <v>1</v>
      </c>
      <c r="Q796" s="338"/>
      <c r="U796" s="87" t="str">
        <f t="shared" si="52"/>
        <v/>
      </c>
      <c r="V796" s="87">
        <f t="shared" si="53"/>
        <v>1</v>
      </c>
    </row>
    <row r="797" spans="1:22" s="188" customFormat="1" ht="15" customHeight="1" x14ac:dyDescent="0.2">
      <c r="A797" s="202"/>
      <c r="B797" s="189" t="s">
        <v>17</v>
      </c>
      <c r="C797" s="190"/>
      <c r="D797" s="191"/>
      <c r="E797" s="192"/>
      <c r="F797" s="190"/>
      <c r="G797" s="191"/>
      <c r="H797" s="192"/>
      <c r="I797" s="192"/>
      <c r="J797" s="193"/>
      <c r="K797" s="194"/>
      <c r="L797" s="194"/>
      <c r="M797" s="194"/>
      <c r="N797" s="194"/>
      <c r="O797" s="194"/>
      <c r="P797" s="195">
        <f>ROUND(SUM(P795:P796),2)</f>
        <v>1</v>
      </c>
      <c r="Q797" s="196" t="str">
        <f>IFERROR(VLOOKUP(A795,'Planilha Orçamentária'!$A$8:$H$548,5,FALSE),0)</f>
        <v>und</v>
      </c>
      <c r="R797" s="187"/>
      <c r="S797" s="187"/>
      <c r="U797" s="87">
        <f t="shared" si="52"/>
        <v>1</v>
      </c>
      <c r="V797" s="87">
        <f t="shared" si="53"/>
        <v>1</v>
      </c>
    </row>
    <row r="798" spans="1:22" s="188" customFormat="1" ht="15" customHeight="1" x14ac:dyDescent="0.2">
      <c r="A798" s="202"/>
      <c r="B798" s="197"/>
      <c r="C798" s="198"/>
      <c r="D798" s="180"/>
      <c r="E798" s="181"/>
      <c r="F798" s="198"/>
      <c r="G798" s="180"/>
      <c r="H798" s="181"/>
      <c r="I798" s="181"/>
      <c r="J798" s="199"/>
      <c r="K798" s="363"/>
      <c r="L798" s="363"/>
      <c r="M798" s="363"/>
      <c r="N798" s="363"/>
      <c r="O798" s="363"/>
      <c r="P798" s="55"/>
      <c r="Q798" s="200"/>
      <c r="R798" s="187"/>
      <c r="S798" s="187"/>
      <c r="T798" s="187"/>
      <c r="U798" s="87" t="str">
        <f t="shared" si="52"/>
        <v/>
      </c>
      <c r="V798" s="87" t="str">
        <f t="shared" si="53"/>
        <v/>
      </c>
    </row>
    <row r="799" spans="1:22" s="188" customFormat="1" ht="15" customHeight="1" x14ac:dyDescent="0.2">
      <c r="A799" s="178" t="str">
        <f>'Planilha Orçamentária'!A189</f>
        <v>03.03.03.08</v>
      </c>
      <c r="B799" s="252" t="str">
        <f>VLOOKUP(A799,'Planilha Orçamentária'!$A$8:$D$548,4,FALSE)</f>
        <v>Luva de ferro galvanizado eletrolítico 1 1/2" para eletroduto</v>
      </c>
      <c r="C799" s="179"/>
      <c r="D799" s="180"/>
      <c r="E799" s="181"/>
      <c r="F799" s="181"/>
      <c r="G799" s="180"/>
      <c r="H799" s="181"/>
      <c r="I799" s="182"/>
      <c r="J799" s="183"/>
      <c r="K799" s="184"/>
      <c r="L799" s="183"/>
      <c r="M799" s="185"/>
      <c r="N799" s="183"/>
      <c r="O799" s="185"/>
      <c r="P799" s="55"/>
      <c r="Q799" s="186">
        <f>P801</f>
        <v>7</v>
      </c>
      <c r="R799" s="187"/>
      <c r="S799" s="187"/>
      <c r="U799" s="87">
        <f t="shared" si="52"/>
        <v>0</v>
      </c>
      <c r="V799" s="87" t="str">
        <f t="shared" si="53"/>
        <v/>
      </c>
    </row>
    <row r="800" spans="1:22" s="188" customFormat="1" ht="15" customHeight="1" x14ac:dyDescent="0.2">
      <c r="A800" s="202"/>
      <c r="B800" s="207"/>
      <c r="C800" s="203"/>
      <c r="E800" s="182"/>
      <c r="F800" s="182"/>
      <c r="G800" s="203"/>
      <c r="H800" s="182"/>
      <c r="I800" s="182"/>
      <c r="J800" s="183">
        <v>7</v>
      </c>
      <c r="L800" s="183"/>
      <c r="M800" s="183"/>
      <c r="N800" s="183"/>
      <c r="O800" s="183"/>
      <c r="P800" s="208">
        <f>J800</f>
        <v>7</v>
      </c>
      <c r="Q800" s="338"/>
      <c r="U800" s="87" t="str">
        <f t="shared" si="52"/>
        <v/>
      </c>
      <c r="V800" s="87">
        <f t="shared" si="53"/>
        <v>7</v>
      </c>
    </row>
    <row r="801" spans="1:22" s="188" customFormat="1" ht="15" customHeight="1" x14ac:dyDescent="0.2">
      <c r="A801" s="202"/>
      <c r="B801" s="189" t="s">
        <v>17</v>
      </c>
      <c r="C801" s="190"/>
      <c r="D801" s="191"/>
      <c r="E801" s="192"/>
      <c r="F801" s="190"/>
      <c r="G801" s="191"/>
      <c r="H801" s="192"/>
      <c r="I801" s="192"/>
      <c r="J801" s="193"/>
      <c r="K801" s="194"/>
      <c r="L801" s="194"/>
      <c r="M801" s="194"/>
      <c r="N801" s="194"/>
      <c r="O801" s="194"/>
      <c r="P801" s="195">
        <f>ROUND(SUM(P799:P800),2)</f>
        <v>7</v>
      </c>
      <c r="Q801" s="196" t="str">
        <f>IFERROR(VLOOKUP(A799,'Planilha Orçamentária'!$A$8:$H$548,5,FALSE),0)</f>
        <v>und</v>
      </c>
      <c r="R801" s="187"/>
      <c r="S801" s="187"/>
      <c r="U801" s="87">
        <f t="shared" si="52"/>
        <v>7</v>
      </c>
      <c r="V801" s="87">
        <f t="shared" si="53"/>
        <v>7</v>
      </c>
    </row>
    <row r="802" spans="1:22" s="188" customFormat="1" ht="15" customHeight="1" x14ac:dyDescent="0.2">
      <c r="A802" s="202"/>
      <c r="B802" s="197"/>
      <c r="C802" s="198"/>
      <c r="D802" s="180"/>
      <c r="E802" s="181"/>
      <c r="F802" s="198"/>
      <c r="G802" s="180"/>
      <c r="H802" s="181"/>
      <c r="I802" s="181"/>
      <c r="J802" s="199"/>
      <c r="K802" s="363"/>
      <c r="L802" s="363"/>
      <c r="M802" s="363"/>
      <c r="N802" s="363"/>
      <c r="O802" s="363"/>
      <c r="P802" s="55"/>
      <c r="Q802" s="200"/>
      <c r="R802" s="187"/>
      <c r="S802" s="187"/>
      <c r="T802" s="187"/>
      <c r="U802" s="87" t="str">
        <f t="shared" si="52"/>
        <v/>
      </c>
      <c r="V802" s="87" t="str">
        <f t="shared" si="53"/>
        <v/>
      </c>
    </row>
    <row r="803" spans="1:22" s="188" customFormat="1" ht="15" customHeight="1" x14ac:dyDescent="0.2">
      <c r="A803" s="178" t="str">
        <f>'Planilha Orçamentária'!A190</f>
        <v>03.03.03.09</v>
      </c>
      <c r="B803" s="252" t="str">
        <f>VLOOKUP(A803,'Planilha Orçamentária'!$A$8:$D$548,4,FALSE)</f>
        <v>Niple de PVC 2". (fornecimento e instalação)</v>
      </c>
      <c r="C803" s="179"/>
      <c r="D803" s="180"/>
      <c r="E803" s="181"/>
      <c r="F803" s="181"/>
      <c r="G803" s="180"/>
      <c r="H803" s="181"/>
      <c r="I803" s="182"/>
      <c r="J803" s="183"/>
      <c r="K803" s="184"/>
      <c r="L803" s="183"/>
      <c r="M803" s="185"/>
      <c r="N803" s="183"/>
      <c r="O803" s="185"/>
      <c r="P803" s="55"/>
      <c r="Q803" s="186">
        <f>P805</f>
        <v>2</v>
      </c>
      <c r="R803" s="187"/>
      <c r="S803" s="187"/>
      <c r="U803" s="87">
        <f t="shared" si="52"/>
        <v>0</v>
      </c>
      <c r="V803" s="87" t="str">
        <f t="shared" si="53"/>
        <v/>
      </c>
    </row>
    <row r="804" spans="1:22" s="188" customFormat="1" ht="15" customHeight="1" x14ac:dyDescent="0.2">
      <c r="A804" s="202"/>
      <c r="B804" s="207"/>
      <c r="C804" s="203"/>
      <c r="E804" s="182"/>
      <c r="F804" s="182"/>
      <c r="G804" s="203"/>
      <c r="H804" s="182"/>
      <c r="I804" s="182"/>
      <c r="J804" s="183">
        <v>2</v>
      </c>
      <c r="L804" s="183"/>
      <c r="M804" s="183"/>
      <c r="N804" s="183"/>
      <c r="O804" s="183"/>
      <c r="P804" s="208">
        <f>J804</f>
        <v>2</v>
      </c>
      <c r="Q804" s="338"/>
      <c r="U804" s="87" t="str">
        <f t="shared" si="52"/>
        <v/>
      </c>
      <c r="V804" s="87">
        <f t="shared" si="53"/>
        <v>2</v>
      </c>
    </row>
    <row r="805" spans="1:22" s="188" customFormat="1" ht="15" customHeight="1" x14ac:dyDescent="0.2">
      <c r="A805" s="202"/>
      <c r="B805" s="189" t="s">
        <v>17</v>
      </c>
      <c r="C805" s="190"/>
      <c r="D805" s="191"/>
      <c r="E805" s="192"/>
      <c r="F805" s="190"/>
      <c r="G805" s="191"/>
      <c r="H805" s="192"/>
      <c r="I805" s="192"/>
      <c r="J805" s="193"/>
      <c r="K805" s="194"/>
      <c r="L805" s="194"/>
      <c r="M805" s="194"/>
      <c r="N805" s="194"/>
      <c r="O805" s="194"/>
      <c r="P805" s="195">
        <f>ROUND(SUM(P803:P804),2)</f>
        <v>2</v>
      </c>
      <c r="Q805" s="196" t="str">
        <f>IFERROR(VLOOKUP(A803,'Planilha Orçamentária'!$A$8:$H$548,5,FALSE),0)</f>
        <v>und</v>
      </c>
      <c r="R805" s="187"/>
      <c r="S805" s="187"/>
      <c r="U805" s="87">
        <f t="shared" si="52"/>
        <v>2</v>
      </c>
      <c r="V805" s="87">
        <f t="shared" si="53"/>
        <v>2</v>
      </c>
    </row>
    <row r="806" spans="1:22" s="188" customFormat="1" ht="15" customHeight="1" x14ac:dyDescent="0.2">
      <c r="A806" s="202"/>
      <c r="B806" s="197"/>
      <c r="C806" s="198"/>
      <c r="D806" s="180"/>
      <c r="E806" s="181"/>
      <c r="F806" s="198"/>
      <c r="G806" s="180"/>
      <c r="H806" s="181"/>
      <c r="I806" s="181"/>
      <c r="J806" s="199"/>
      <c r="K806" s="363"/>
      <c r="L806" s="363"/>
      <c r="M806" s="363"/>
      <c r="N806" s="363"/>
      <c r="O806" s="363"/>
      <c r="P806" s="55"/>
      <c r="Q806" s="200"/>
      <c r="R806" s="187"/>
      <c r="S806" s="187"/>
      <c r="T806" s="187"/>
      <c r="U806" s="87" t="str">
        <f t="shared" si="52"/>
        <v/>
      </c>
      <c r="V806" s="87" t="str">
        <f t="shared" si="53"/>
        <v/>
      </c>
    </row>
    <row r="807" spans="1:22" s="188" customFormat="1" ht="15" customHeight="1" x14ac:dyDescent="0.2">
      <c r="A807" s="413" t="str">
        <f>'Planilha Orçamentária'!A192</f>
        <v>03.03.04</v>
      </c>
      <c r="B807" s="414" t="str">
        <f>VLOOKUP(A807,'Planilha Orçamentária'!$A$8:$D$548,4,FALSE)</f>
        <v>CAIXAS DE PASSAGEM EXTERNAS E QUADROS DE COMANDO</v>
      </c>
      <c r="C807" s="415"/>
      <c r="D807" s="191"/>
      <c r="E807" s="192"/>
      <c r="F807" s="192"/>
      <c r="G807" s="191"/>
      <c r="H807" s="192"/>
      <c r="I807" s="416"/>
      <c r="J807" s="417"/>
      <c r="K807" s="418"/>
      <c r="L807" s="417"/>
      <c r="M807" s="419"/>
      <c r="N807" s="420"/>
      <c r="O807" s="419"/>
      <c r="P807" s="195"/>
      <c r="Q807" s="421"/>
      <c r="R807" s="187"/>
      <c r="S807" s="187"/>
      <c r="U807" s="87" t="str">
        <f t="shared" si="52"/>
        <v/>
      </c>
      <c r="V807" s="87" t="str">
        <f t="shared" si="53"/>
        <v/>
      </c>
    </row>
    <row r="808" spans="1:22" s="188" customFormat="1" ht="15" customHeight="1" x14ac:dyDescent="0.2">
      <c r="A808" s="178" t="str">
        <f>'Planilha Orçamentária'!A193</f>
        <v>03.03.04.01</v>
      </c>
      <c r="B808" s="252" t="str">
        <f>VLOOKUP(A808,'Planilha Orçamentária'!$A$8:$D$548,4,FALSE)</f>
        <v>Caixa de passagem de alvenaria de blocos de concreto 9x19x39cm, dimensões de 30x30x50cm, com revestimento interno em chapisco e reboco, tampa de concreto esp.5cm e lastro de brita 5 cm</v>
      </c>
      <c r="C808" s="179"/>
      <c r="D808" s="180"/>
      <c r="E808" s="181"/>
      <c r="F808" s="181"/>
      <c r="G808" s="180"/>
      <c r="H808" s="181"/>
      <c r="I808" s="182"/>
      <c r="J808" s="183"/>
      <c r="K808" s="184"/>
      <c r="L808" s="183"/>
      <c r="M808" s="185"/>
      <c r="N808" s="183"/>
      <c r="O808" s="185"/>
      <c r="P808" s="55"/>
      <c r="Q808" s="186">
        <f>P810</f>
        <v>8</v>
      </c>
      <c r="R808" s="187"/>
      <c r="S808" s="187"/>
      <c r="U808" s="87">
        <f t="shared" si="52"/>
        <v>0</v>
      </c>
      <c r="V808" s="87" t="str">
        <f t="shared" si="53"/>
        <v/>
      </c>
    </row>
    <row r="809" spans="1:22" s="188" customFormat="1" ht="15" customHeight="1" x14ac:dyDescent="0.2">
      <c r="A809" s="202"/>
      <c r="B809" s="207"/>
      <c r="C809" s="203"/>
      <c r="E809" s="182"/>
      <c r="F809" s="182"/>
      <c r="G809" s="203"/>
      <c r="H809" s="182"/>
      <c r="I809" s="182"/>
      <c r="J809" s="183">
        <v>8</v>
      </c>
      <c r="L809" s="183"/>
      <c r="M809" s="183"/>
      <c r="N809" s="183"/>
      <c r="O809" s="183"/>
      <c r="P809" s="208">
        <f>J809</f>
        <v>8</v>
      </c>
      <c r="Q809" s="338"/>
      <c r="U809" s="87" t="str">
        <f t="shared" si="52"/>
        <v/>
      </c>
      <c r="V809" s="87">
        <f t="shared" si="53"/>
        <v>8</v>
      </c>
    </row>
    <row r="810" spans="1:22" s="188" customFormat="1" ht="15" customHeight="1" x14ac:dyDescent="0.2">
      <c r="A810" s="202"/>
      <c r="B810" s="189" t="s">
        <v>17</v>
      </c>
      <c r="C810" s="190"/>
      <c r="D810" s="191"/>
      <c r="E810" s="192"/>
      <c r="F810" s="190"/>
      <c r="G810" s="191"/>
      <c r="H810" s="192"/>
      <c r="I810" s="192"/>
      <c r="J810" s="193"/>
      <c r="K810" s="194"/>
      <c r="L810" s="194"/>
      <c r="M810" s="194"/>
      <c r="N810" s="194"/>
      <c r="O810" s="194"/>
      <c r="P810" s="195">
        <f>ROUND(SUM(P808:P809),2)</f>
        <v>8</v>
      </c>
      <c r="Q810" s="196" t="str">
        <f>IFERROR(VLOOKUP(A808,'Planilha Orçamentária'!$A$8:$H$548,5,FALSE),0)</f>
        <v>und</v>
      </c>
      <c r="R810" s="187"/>
      <c r="S810" s="187"/>
      <c r="U810" s="87">
        <f t="shared" si="52"/>
        <v>8</v>
      </c>
      <c r="V810" s="87">
        <f t="shared" si="53"/>
        <v>8</v>
      </c>
    </row>
    <row r="811" spans="1:22" s="188" customFormat="1" ht="15" customHeight="1" x14ac:dyDescent="0.2">
      <c r="A811" s="202"/>
      <c r="B811" s="197"/>
      <c r="C811" s="198"/>
      <c r="D811" s="180"/>
      <c r="E811" s="181"/>
      <c r="F811" s="198"/>
      <c r="G811" s="180"/>
      <c r="H811" s="181"/>
      <c r="I811" s="181"/>
      <c r="J811" s="199"/>
      <c r="K811" s="363"/>
      <c r="L811" s="363"/>
      <c r="M811" s="363"/>
      <c r="N811" s="363"/>
      <c r="O811" s="363"/>
      <c r="P811" s="55"/>
      <c r="Q811" s="200"/>
      <c r="R811" s="187"/>
      <c r="S811" s="187"/>
      <c r="T811" s="187"/>
      <c r="U811" s="87" t="str">
        <f t="shared" si="52"/>
        <v/>
      </c>
      <c r="V811" s="87" t="str">
        <f t="shared" si="53"/>
        <v/>
      </c>
    </row>
    <row r="812" spans="1:22" s="188" customFormat="1" ht="15" customHeight="1" x14ac:dyDescent="0.2">
      <c r="A812" s="178" t="str">
        <f>'Planilha Orçamentária'!A194</f>
        <v>03.03.04.02</v>
      </c>
      <c r="B812" s="252" t="str">
        <f>VLOOKUP(A812,'Planilha Orçamentária'!$A$8:$D$548,4,FALSE)</f>
        <v>Quadro de comando em aço inox dimensões mínimas 750x600x300mm completo com placa de montagem, disjuntores, contator , trilho, canaleta de pvc e barras de cobre conforme detalhe em projeto (fornecimento e instalação)</v>
      </c>
      <c r="C812" s="179"/>
      <c r="D812" s="180"/>
      <c r="E812" s="181"/>
      <c r="F812" s="181"/>
      <c r="G812" s="180"/>
      <c r="H812" s="181"/>
      <c r="I812" s="182"/>
      <c r="J812" s="183"/>
      <c r="K812" s="184"/>
      <c r="L812" s="183"/>
      <c r="M812" s="185"/>
      <c r="N812" s="183"/>
      <c r="O812" s="185"/>
      <c r="P812" s="55"/>
      <c r="Q812" s="186">
        <f>P814</f>
        <v>1</v>
      </c>
      <c r="R812" s="187"/>
      <c r="S812" s="187"/>
      <c r="U812" s="87">
        <f t="shared" si="52"/>
        <v>0</v>
      </c>
      <c r="V812" s="87" t="str">
        <f t="shared" si="53"/>
        <v/>
      </c>
    </row>
    <row r="813" spans="1:22" s="188" customFormat="1" ht="15" customHeight="1" x14ac:dyDescent="0.2">
      <c r="A813" s="202"/>
      <c r="B813" s="207"/>
      <c r="C813" s="203"/>
      <c r="E813" s="182"/>
      <c r="F813" s="182"/>
      <c r="G813" s="203"/>
      <c r="H813" s="182"/>
      <c r="I813" s="182"/>
      <c r="J813" s="183">
        <v>1</v>
      </c>
      <c r="L813" s="183"/>
      <c r="M813" s="183"/>
      <c r="N813" s="183"/>
      <c r="O813" s="183"/>
      <c r="P813" s="208">
        <f>J813</f>
        <v>1</v>
      </c>
      <c r="Q813" s="338"/>
      <c r="U813" s="87" t="str">
        <f t="shared" si="52"/>
        <v/>
      </c>
      <c r="V813" s="87">
        <f t="shared" si="53"/>
        <v>1</v>
      </c>
    </row>
    <row r="814" spans="1:22" s="188" customFormat="1" ht="15" customHeight="1" x14ac:dyDescent="0.2">
      <c r="A814" s="202"/>
      <c r="B814" s="189" t="s">
        <v>17</v>
      </c>
      <c r="C814" s="190"/>
      <c r="D814" s="191"/>
      <c r="E814" s="192"/>
      <c r="F814" s="190"/>
      <c r="G814" s="191"/>
      <c r="H814" s="192"/>
      <c r="I814" s="192"/>
      <c r="J814" s="193"/>
      <c r="K814" s="194"/>
      <c r="L814" s="194"/>
      <c r="M814" s="194"/>
      <c r="N814" s="194"/>
      <c r="O814" s="194"/>
      <c r="P814" s="195">
        <f>ROUND(SUM(P812:P813),2)</f>
        <v>1</v>
      </c>
      <c r="Q814" s="196" t="str">
        <f>IFERROR(VLOOKUP(A812,'Planilha Orçamentária'!$A$8:$H$548,5,FALSE),0)</f>
        <v>cj</v>
      </c>
      <c r="R814" s="187"/>
      <c r="S814" s="187"/>
      <c r="U814" s="87">
        <f t="shared" si="52"/>
        <v>1</v>
      </c>
      <c r="V814" s="87">
        <f t="shared" si="53"/>
        <v>1</v>
      </c>
    </row>
    <row r="815" spans="1:22" s="188" customFormat="1" ht="15" customHeight="1" x14ac:dyDescent="0.2">
      <c r="A815" s="202"/>
      <c r="B815" s="197"/>
      <c r="C815" s="198"/>
      <c r="D815" s="180"/>
      <c r="E815" s="181"/>
      <c r="F815" s="198"/>
      <c r="G815" s="180"/>
      <c r="H815" s="181"/>
      <c r="I815" s="181"/>
      <c r="J815" s="199"/>
      <c r="K815" s="363"/>
      <c r="L815" s="363"/>
      <c r="M815" s="363"/>
      <c r="N815" s="363"/>
      <c r="O815" s="363"/>
      <c r="P815" s="55"/>
      <c r="Q815" s="200"/>
      <c r="R815" s="187"/>
      <c r="S815" s="187"/>
      <c r="T815" s="187"/>
      <c r="U815" s="87" t="str">
        <f t="shared" si="52"/>
        <v/>
      </c>
      <c r="V815" s="87" t="str">
        <f t="shared" si="53"/>
        <v/>
      </c>
    </row>
    <row r="816" spans="1:22" s="188" customFormat="1" ht="15" customHeight="1" x14ac:dyDescent="0.2">
      <c r="A816" s="178" t="str">
        <f>'Planilha Orçamentária'!A195</f>
        <v>03.03.04.03</v>
      </c>
      <c r="B816" s="252" t="str">
        <f>VLOOKUP(A816,'Planilha Orçamentária'!$A$8:$D$548,4,FALSE)</f>
        <v>Caixa para medidor polifásico carga até 41000W inclusive caixa para disjuntor polifásico até 100A</v>
      </c>
      <c r="C816" s="179"/>
      <c r="D816" s="180"/>
      <c r="E816" s="181"/>
      <c r="F816" s="181"/>
      <c r="G816" s="180"/>
      <c r="H816" s="181"/>
      <c r="I816" s="182"/>
      <c r="J816" s="183"/>
      <c r="K816" s="184"/>
      <c r="L816" s="183"/>
      <c r="M816" s="185"/>
      <c r="N816" s="183"/>
      <c r="O816" s="185"/>
      <c r="P816" s="55"/>
      <c r="Q816" s="186">
        <f>P818</f>
        <v>1</v>
      </c>
      <c r="R816" s="187"/>
      <c r="S816" s="187"/>
      <c r="U816" s="87">
        <f t="shared" si="52"/>
        <v>0</v>
      </c>
      <c r="V816" s="87" t="str">
        <f t="shared" si="53"/>
        <v/>
      </c>
    </row>
    <row r="817" spans="1:22" s="188" customFormat="1" ht="15" customHeight="1" x14ac:dyDescent="0.2">
      <c r="A817" s="202"/>
      <c r="B817" s="207"/>
      <c r="C817" s="203"/>
      <c r="E817" s="182"/>
      <c r="F817" s="182"/>
      <c r="G817" s="203"/>
      <c r="H817" s="182"/>
      <c r="I817" s="182"/>
      <c r="J817" s="183">
        <v>1</v>
      </c>
      <c r="L817" s="183"/>
      <c r="M817" s="183"/>
      <c r="N817" s="183"/>
      <c r="O817" s="183"/>
      <c r="P817" s="208">
        <f>J817</f>
        <v>1</v>
      </c>
      <c r="Q817" s="338"/>
      <c r="U817" s="87" t="str">
        <f t="shared" si="52"/>
        <v/>
      </c>
      <c r="V817" s="87">
        <f t="shared" si="53"/>
        <v>1</v>
      </c>
    </row>
    <row r="818" spans="1:22" s="188" customFormat="1" ht="15" customHeight="1" x14ac:dyDescent="0.2">
      <c r="A818" s="202"/>
      <c r="B818" s="189" t="s">
        <v>17</v>
      </c>
      <c r="C818" s="190"/>
      <c r="D818" s="191"/>
      <c r="E818" s="192"/>
      <c r="F818" s="190"/>
      <c r="G818" s="191"/>
      <c r="H818" s="192"/>
      <c r="I818" s="192"/>
      <c r="J818" s="193"/>
      <c r="K818" s="194"/>
      <c r="L818" s="194"/>
      <c r="M818" s="194"/>
      <c r="N818" s="194"/>
      <c r="O818" s="194"/>
      <c r="P818" s="195">
        <f>ROUND(SUM(P816:P817),2)</f>
        <v>1</v>
      </c>
      <c r="Q818" s="196" t="str">
        <f>IFERROR(VLOOKUP(A816,'Planilha Orçamentária'!$A$8:$H$548,5,FALSE),0)</f>
        <v>und</v>
      </c>
      <c r="R818" s="187"/>
      <c r="S818" s="187"/>
      <c r="U818" s="87">
        <f t="shared" si="52"/>
        <v>1</v>
      </c>
      <c r="V818" s="87">
        <f t="shared" si="53"/>
        <v>1</v>
      </c>
    </row>
    <row r="819" spans="1:22" s="188" customFormat="1" ht="15" customHeight="1" x14ac:dyDescent="0.2">
      <c r="A819" s="202"/>
      <c r="B819" s="197"/>
      <c r="C819" s="198"/>
      <c r="D819" s="180"/>
      <c r="E819" s="181"/>
      <c r="F819" s="198"/>
      <c r="G819" s="180"/>
      <c r="H819" s="181"/>
      <c r="I819" s="181"/>
      <c r="J819" s="199"/>
      <c r="K819" s="363"/>
      <c r="L819" s="363"/>
      <c r="M819" s="363"/>
      <c r="N819" s="363"/>
      <c r="O819" s="363"/>
      <c r="P819" s="55"/>
      <c r="Q819" s="200"/>
      <c r="R819" s="187"/>
      <c r="S819" s="187"/>
      <c r="T819" s="187"/>
      <c r="U819" s="87" t="str">
        <f t="shared" si="52"/>
        <v/>
      </c>
      <c r="V819" s="87" t="str">
        <f t="shared" si="53"/>
        <v/>
      </c>
    </row>
    <row r="820" spans="1:22" s="188" customFormat="1" ht="15" customHeight="1" x14ac:dyDescent="0.2">
      <c r="A820" s="178" t="str">
        <f>'Planilha Orçamentária'!A196</f>
        <v>03.03.04.04</v>
      </c>
      <c r="B820" s="252" t="str">
        <f>VLOOKUP(A820,'Planilha Orçamentária'!$A$8:$D$548,4,FALSE)</f>
        <v>DISJUNTOR BIPOLAR TIPO DIN, CORRENTE NOMINAL DE 25A - FORNECIMENTO E INSTALAÇÃO. AF_04/2016</v>
      </c>
      <c r="C820" s="179"/>
      <c r="D820" s="180"/>
      <c r="E820" s="181"/>
      <c r="F820" s="181"/>
      <c r="G820" s="180"/>
      <c r="H820" s="181"/>
      <c r="I820" s="182"/>
      <c r="J820" s="183"/>
      <c r="K820" s="184"/>
      <c r="L820" s="183"/>
      <c r="M820" s="185"/>
      <c r="N820" s="183"/>
      <c r="O820" s="185"/>
      <c r="P820" s="55"/>
      <c r="Q820" s="186">
        <f>P822</f>
        <v>1</v>
      </c>
      <c r="R820" s="187"/>
      <c r="S820" s="187"/>
      <c r="U820" s="87">
        <f t="shared" si="52"/>
        <v>0</v>
      </c>
      <c r="V820" s="87" t="str">
        <f t="shared" si="53"/>
        <v/>
      </c>
    </row>
    <row r="821" spans="1:22" s="188" customFormat="1" ht="15" customHeight="1" x14ac:dyDescent="0.2">
      <c r="A821" s="202"/>
      <c r="B821" s="207"/>
      <c r="C821" s="203"/>
      <c r="E821" s="182"/>
      <c r="F821" s="182"/>
      <c r="G821" s="203"/>
      <c r="H821" s="182"/>
      <c r="I821" s="182"/>
      <c r="J821" s="183">
        <v>1</v>
      </c>
      <c r="L821" s="183"/>
      <c r="M821" s="183"/>
      <c r="N821" s="183"/>
      <c r="O821" s="183"/>
      <c r="P821" s="208">
        <f>J821</f>
        <v>1</v>
      </c>
      <c r="Q821" s="338"/>
      <c r="U821" s="87" t="str">
        <f t="shared" si="52"/>
        <v/>
      </c>
      <c r="V821" s="87">
        <f t="shared" si="53"/>
        <v>1</v>
      </c>
    </row>
    <row r="822" spans="1:22" s="188" customFormat="1" ht="15" customHeight="1" x14ac:dyDescent="0.2">
      <c r="A822" s="202"/>
      <c r="B822" s="189" t="s">
        <v>17</v>
      </c>
      <c r="C822" s="190"/>
      <c r="D822" s="191"/>
      <c r="E822" s="192"/>
      <c r="F822" s="190"/>
      <c r="G822" s="191"/>
      <c r="H822" s="192"/>
      <c r="I822" s="192"/>
      <c r="J822" s="193"/>
      <c r="K822" s="194"/>
      <c r="L822" s="194"/>
      <c r="M822" s="194"/>
      <c r="N822" s="194"/>
      <c r="O822" s="194"/>
      <c r="P822" s="195">
        <f>ROUND(SUM(P820:P821),2)</f>
        <v>1</v>
      </c>
      <c r="Q822" s="196" t="str">
        <f>IFERROR(VLOOKUP(A820,'Planilha Orçamentária'!$A$8:$H$548,5,FALSE),0)</f>
        <v>UN</v>
      </c>
      <c r="R822" s="187"/>
      <c r="S822" s="187"/>
      <c r="U822" s="87">
        <f t="shared" si="52"/>
        <v>1</v>
      </c>
      <c r="V822" s="87">
        <f t="shared" si="53"/>
        <v>1</v>
      </c>
    </row>
    <row r="823" spans="1:22" s="188" customFormat="1" ht="15" customHeight="1" x14ac:dyDescent="0.2">
      <c r="A823" s="202"/>
      <c r="B823" s="197"/>
      <c r="C823" s="198"/>
      <c r="D823" s="180"/>
      <c r="E823" s="181"/>
      <c r="F823" s="198"/>
      <c r="G823" s="180"/>
      <c r="H823" s="181"/>
      <c r="I823" s="181"/>
      <c r="J823" s="199"/>
      <c r="K823" s="363"/>
      <c r="L823" s="363"/>
      <c r="M823" s="363"/>
      <c r="N823" s="363"/>
      <c r="O823" s="363"/>
      <c r="P823" s="55"/>
      <c r="Q823" s="200"/>
      <c r="R823" s="187"/>
      <c r="S823" s="187"/>
      <c r="T823" s="187"/>
      <c r="U823" s="87" t="str">
        <f t="shared" si="52"/>
        <v/>
      </c>
      <c r="V823" s="87" t="str">
        <f t="shared" si="53"/>
        <v/>
      </c>
    </row>
    <row r="824" spans="1:22" s="188" customFormat="1" ht="15" customHeight="1" x14ac:dyDescent="0.2">
      <c r="A824" s="178" t="str">
        <f>'Planilha Orçamentária'!A197</f>
        <v>03.03.04.05</v>
      </c>
      <c r="B824" s="252" t="str">
        <f>VLOOKUP(A824,'Planilha Orçamentária'!$A$8:$D$548,4,FALSE)</f>
        <v>DISJUNTOR BIPOLAR TIPO DIN, CORRENTE NOMINAL DE 32A - FORNECIMENTO E INSTALAÇÃO. AF_04/2016</v>
      </c>
      <c r="C824" s="179"/>
      <c r="D824" s="180"/>
      <c r="E824" s="181"/>
      <c r="F824" s="181"/>
      <c r="G824" s="180"/>
      <c r="H824" s="181"/>
      <c r="I824" s="182"/>
      <c r="J824" s="183"/>
      <c r="K824" s="184"/>
      <c r="L824" s="183"/>
      <c r="M824" s="185"/>
      <c r="N824" s="183"/>
      <c r="O824" s="185"/>
      <c r="P824" s="55"/>
      <c r="Q824" s="186">
        <f>P826</f>
        <v>1</v>
      </c>
      <c r="R824" s="187"/>
      <c r="S824" s="187"/>
      <c r="U824" s="87">
        <f t="shared" si="52"/>
        <v>0</v>
      </c>
      <c r="V824" s="87" t="str">
        <f t="shared" si="53"/>
        <v/>
      </c>
    </row>
    <row r="825" spans="1:22" s="188" customFormat="1" ht="15" customHeight="1" x14ac:dyDescent="0.2">
      <c r="A825" s="202"/>
      <c r="B825" s="207"/>
      <c r="C825" s="203"/>
      <c r="E825" s="182"/>
      <c r="F825" s="182"/>
      <c r="G825" s="203"/>
      <c r="H825" s="182"/>
      <c r="I825" s="182"/>
      <c r="J825" s="183">
        <v>1</v>
      </c>
      <c r="L825" s="183"/>
      <c r="M825" s="183"/>
      <c r="N825" s="183"/>
      <c r="O825" s="183"/>
      <c r="P825" s="208">
        <f>J825</f>
        <v>1</v>
      </c>
      <c r="Q825" s="338"/>
      <c r="U825" s="87" t="str">
        <f t="shared" si="52"/>
        <v/>
      </c>
      <c r="V825" s="87">
        <f t="shared" si="53"/>
        <v>1</v>
      </c>
    </row>
    <row r="826" spans="1:22" s="188" customFormat="1" ht="15" customHeight="1" x14ac:dyDescent="0.2">
      <c r="A826" s="202"/>
      <c r="B826" s="189" t="s">
        <v>17</v>
      </c>
      <c r="C826" s="190"/>
      <c r="D826" s="191"/>
      <c r="E826" s="192"/>
      <c r="F826" s="190"/>
      <c r="G826" s="191"/>
      <c r="H826" s="192"/>
      <c r="I826" s="192"/>
      <c r="J826" s="193"/>
      <c r="K826" s="194"/>
      <c r="L826" s="194"/>
      <c r="M826" s="194"/>
      <c r="N826" s="194"/>
      <c r="O826" s="194"/>
      <c r="P826" s="195">
        <f>ROUND(SUM(P824:P825),2)</f>
        <v>1</v>
      </c>
      <c r="Q826" s="196" t="str">
        <f>IFERROR(VLOOKUP(A824,'Planilha Orçamentária'!$A$8:$H$548,5,FALSE),0)</f>
        <v>UN</v>
      </c>
      <c r="R826" s="187"/>
      <c r="S826" s="187"/>
      <c r="U826" s="87">
        <f t="shared" si="52"/>
        <v>1</v>
      </c>
      <c r="V826" s="87">
        <f t="shared" si="53"/>
        <v>1</v>
      </c>
    </row>
    <row r="827" spans="1:22" s="188" customFormat="1" ht="15" customHeight="1" x14ac:dyDescent="0.2">
      <c r="A827" s="202"/>
      <c r="B827" s="197"/>
      <c r="C827" s="198"/>
      <c r="D827" s="180"/>
      <c r="E827" s="181"/>
      <c r="F827" s="198"/>
      <c r="G827" s="180"/>
      <c r="H827" s="181"/>
      <c r="I827" s="181"/>
      <c r="J827" s="199"/>
      <c r="K827" s="363"/>
      <c r="L827" s="363"/>
      <c r="M827" s="363"/>
      <c r="N827" s="363"/>
      <c r="O827" s="363"/>
      <c r="P827" s="55"/>
      <c r="Q827" s="200"/>
      <c r="R827" s="187"/>
      <c r="S827" s="187"/>
      <c r="T827" s="187"/>
      <c r="U827" s="87" t="str">
        <f t="shared" si="52"/>
        <v/>
      </c>
      <c r="V827" s="87" t="str">
        <f t="shared" si="53"/>
        <v/>
      </c>
    </row>
    <row r="828" spans="1:22" s="188" customFormat="1" ht="15" customHeight="1" x14ac:dyDescent="0.2">
      <c r="A828" s="373" t="str">
        <f>'Planilha Orçamentária'!A199</f>
        <v>03.03.05</v>
      </c>
      <c r="B828" s="374" t="str">
        <f>VLOOKUP(A828,'Planilha Orçamentária'!$A$8:$D$548,4,FALSE)</f>
        <v>SERVIÇOS DIVERSOS</v>
      </c>
      <c r="C828" s="375"/>
      <c r="D828" s="376"/>
      <c r="E828" s="377"/>
      <c r="F828" s="377"/>
      <c r="G828" s="376"/>
      <c r="H828" s="377"/>
      <c r="I828" s="378"/>
      <c r="J828" s="379"/>
      <c r="K828" s="380"/>
      <c r="L828" s="379"/>
      <c r="M828" s="381"/>
      <c r="N828" s="382"/>
      <c r="O828" s="381"/>
      <c r="P828" s="383"/>
      <c r="Q828" s="384"/>
      <c r="R828" s="187"/>
      <c r="S828" s="187"/>
      <c r="U828" s="87" t="str">
        <f t="shared" si="52"/>
        <v/>
      </c>
      <c r="V828" s="87" t="str">
        <f t="shared" si="53"/>
        <v/>
      </c>
    </row>
    <row r="829" spans="1:22" s="188" customFormat="1" ht="15" customHeight="1" x14ac:dyDescent="0.2">
      <c r="A829" s="178" t="str">
        <f>'Planilha Orçamentária'!A200</f>
        <v>03.03.05.01</v>
      </c>
      <c r="B829" s="252" t="str">
        <f>VLOOKUP(A829,'Planilha Orçamentária'!$A$8:$D$548,4,FALSE)</f>
        <v>Arame galvanizado 12 BWG (0.048 kg/m)</v>
      </c>
      <c r="C829" s="179"/>
      <c r="D829" s="180"/>
      <c r="E829" s="181"/>
      <c r="F829" s="181"/>
      <c r="G829" s="180"/>
      <c r="H829" s="181"/>
      <c r="I829" s="182"/>
      <c r="J829" s="183"/>
      <c r="K829" s="184"/>
      <c r="L829" s="183"/>
      <c r="M829" s="185"/>
      <c r="N829" s="183"/>
      <c r="O829" s="185"/>
      <c r="P829" s="55"/>
      <c r="Q829" s="186">
        <f>P831</f>
        <v>36</v>
      </c>
      <c r="R829" s="187"/>
      <c r="S829" s="187"/>
      <c r="U829" s="87">
        <f t="shared" si="52"/>
        <v>0</v>
      </c>
      <c r="V829" s="87" t="str">
        <f t="shared" si="53"/>
        <v/>
      </c>
    </row>
    <row r="830" spans="1:22" s="188" customFormat="1" ht="15" customHeight="1" x14ac:dyDescent="0.2">
      <c r="A830" s="202"/>
      <c r="B830" s="207"/>
      <c r="C830" s="203"/>
      <c r="E830" s="182"/>
      <c r="F830" s="182"/>
      <c r="G830" s="203"/>
      <c r="H830" s="182"/>
      <c r="I830" s="182"/>
      <c r="J830" s="220">
        <v>36</v>
      </c>
      <c r="L830" s="183"/>
      <c r="M830" s="183"/>
      <c r="N830" s="183"/>
      <c r="O830" s="183"/>
      <c r="P830" s="208">
        <f>J830</f>
        <v>36</v>
      </c>
      <c r="Q830" s="338"/>
      <c r="U830" s="87" t="str">
        <f t="shared" si="52"/>
        <v/>
      </c>
      <c r="V830" s="87">
        <f t="shared" si="53"/>
        <v>36</v>
      </c>
    </row>
    <row r="831" spans="1:22" s="188" customFormat="1" ht="15" customHeight="1" x14ac:dyDescent="0.2">
      <c r="A831" s="202"/>
      <c r="B831" s="189" t="s">
        <v>17</v>
      </c>
      <c r="C831" s="190"/>
      <c r="D831" s="191"/>
      <c r="E831" s="192"/>
      <c r="F831" s="190"/>
      <c r="G831" s="191"/>
      <c r="H831" s="192"/>
      <c r="I831" s="192"/>
      <c r="J831" s="193"/>
      <c r="K831" s="193"/>
      <c r="L831" s="194"/>
      <c r="M831" s="194"/>
      <c r="N831" s="194"/>
      <c r="O831" s="194"/>
      <c r="P831" s="195">
        <f>ROUND(SUM(P829:P830),2)</f>
        <v>36</v>
      </c>
      <c r="Q831" s="196" t="str">
        <f>IFERROR(VLOOKUP(A829,'Planilha Orçamentária'!$A$8:$H$548,5,FALSE),0)</f>
        <v>und</v>
      </c>
      <c r="R831" s="187"/>
      <c r="S831" s="187"/>
      <c r="U831" s="87">
        <f t="shared" ref="U831:U894" si="54">IF(Q831&lt;&gt;"",P831,"")</f>
        <v>36</v>
      </c>
      <c r="V831" s="87">
        <f t="shared" ref="V831:V894" si="55">IF(P831&lt;&gt;"",P831,"")</f>
        <v>36</v>
      </c>
    </row>
    <row r="832" spans="1:22" s="188" customFormat="1" ht="15" customHeight="1" x14ac:dyDescent="0.2">
      <c r="A832" s="202"/>
      <c r="B832" s="197"/>
      <c r="C832" s="198"/>
      <c r="D832" s="180"/>
      <c r="E832" s="181"/>
      <c r="F832" s="198"/>
      <c r="G832" s="180"/>
      <c r="H832" s="181"/>
      <c r="I832" s="181"/>
      <c r="J832" s="199"/>
      <c r="K832" s="199"/>
      <c r="L832" s="363"/>
      <c r="M832" s="363"/>
      <c r="N832" s="363"/>
      <c r="O832" s="363"/>
      <c r="P832" s="55"/>
      <c r="Q832" s="200"/>
      <c r="R832" s="187"/>
      <c r="S832" s="187"/>
      <c r="T832" s="187"/>
      <c r="U832" s="87" t="str">
        <f t="shared" si="54"/>
        <v/>
      </c>
      <c r="V832" s="87" t="str">
        <f t="shared" si="55"/>
        <v/>
      </c>
    </row>
    <row r="833" spans="1:22" s="188" customFormat="1" ht="15" customHeight="1" x14ac:dyDescent="0.2">
      <c r="A833" s="178" t="str">
        <f>'Planilha Orçamentária'!A201</f>
        <v>03.03.05.02</v>
      </c>
      <c r="B833" s="252" t="str">
        <f>VLOOKUP(A833,'Planilha Orçamentária'!$A$8:$D$548,4,FALSE)</f>
        <v>ESCAVAÇÃO MANUAL DE VALA COM PROFUNDIDADE MENOR OU IGUAL A 1,30 M. AF_03/2016</v>
      </c>
      <c r="C833" s="179"/>
      <c r="D833" s="180"/>
      <c r="E833" s="181"/>
      <c r="F833" s="181"/>
      <c r="G833" s="180"/>
      <c r="H833" s="181"/>
      <c r="I833" s="182"/>
      <c r="J833" s="183"/>
      <c r="K833" s="184"/>
      <c r="L833" s="183"/>
      <c r="M833" s="185"/>
      <c r="N833" s="183"/>
      <c r="O833" s="185"/>
      <c r="P833" s="55"/>
      <c r="Q833" s="186">
        <f>P835</f>
        <v>2</v>
      </c>
      <c r="R833" s="187"/>
      <c r="S833" s="187"/>
      <c r="U833" s="87">
        <f t="shared" si="54"/>
        <v>0</v>
      </c>
      <c r="V833" s="87" t="str">
        <f t="shared" si="55"/>
        <v/>
      </c>
    </row>
    <row r="834" spans="1:22" s="188" customFormat="1" ht="15" customHeight="1" x14ac:dyDescent="0.2">
      <c r="A834" s="202"/>
      <c r="B834" s="207"/>
      <c r="C834" s="203"/>
      <c r="E834" s="182"/>
      <c r="F834" s="182"/>
      <c r="G834" s="203"/>
      <c r="H834" s="182"/>
      <c r="I834" s="182"/>
      <c r="J834" s="220">
        <f>J809</f>
        <v>8</v>
      </c>
      <c r="K834" s="183">
        <f>0.5+0.5</f>
        <v>1</v>
      </c>
      <c r="L834" s="183">
        <f>0.5+0.5</f>
        <v>1</v>
      </c>
      <c r="M834" s="183">
        <v>0.25</v>
      </c>
      <c r="N834" s="183"/>
      <c r="O834" s="183">
        <f>M834*L834*K834*J834</f>
        <v>2</v>
      </c>
      <c r="P834" s="208">
        <f>O834</f>
        <v>2</v>
      </c>
      <c r="Q834" s="338"/>
      <c r="U834" s="87" t="str">
        <f t="shared" si="54"/>
        <v/>
      </c>
      <c r="V834" s="87">
        <f t="shared" si="55"/>
        <v>2</v>
      </c>
    </row>
    <row r="835" spans="1:22" s="188" customFormat="1" ht="15" customHeight="1" x14ac:dyDescent="0.2">
      <c r="A835" s="202"/>
      <c r="B835" s="189" t="s">
        <v>17</v>
      </c>
      <c r="C835" s="190"/>
      <c r="D835" s="191"/>
      <c r="E835" s="192"/>
      <c r="F835" s="190"/>
      <c r="G835" s="191"/>
      <c r="H835" s="192"/>
      <c r="I835" s="192"/>
      <c r="J835" s="193"/>
      <c r="K835" s="193"/>
      <c r="L835" s="194"/>
      <c r="M835" s="194"/>
      <c r="N835" s="194"/>
      <c r="O835" s="194"/>
      <c r="P835" s="195">
        <f>ROUND(SUM(P833:P834),2)</f>
        <v>2</v>
      </c>
      <c r="Q835" s="196" t="str">
        <f>IFERROR(VLOOKUP(A833,'Planilha Orçamentária'!$A$8:$H$548,5,FALSE),0)</f>
        <v>M3</v>
      </c>
      <c r="R835" s="187"/>
      <c r="S835" s="187"/>
      <c r="U835" s="87">
        <f t="shared" si="54"/>
        <v>2</v>
      </c>
      <c r="V835" s="87">
        <f t="shared" si="55"/>
        <v>2</v>
      </c>
    </row>
    <row r="836" spans="1:22" s="188" customFormat="1" ht="15" customHeight="1" x14ac:dyDescent="0.2">
      <c r="A836" s="202"/>
      <c r="B836" s="197"/>
      <c r="C836" s="198"/>
      <c r="D836" s="180"/>
      <c r="E836" s="181"/>
      <c r="F836" s="198"/>
      <c r="G836" s="180"/>
      <c r="H836" s="181"/>
      <c r="I836" s="181"/>
      <c r="J836" s="199"/>
      <c r="K836" s="199"/>
      <c r="L836" s="363"/>
      <c r="M836" s="363"/>
      <c r="N836" s="363"/>
      <c r="O836" s="363"/>
      <c r="P836" s="55"/>
      <c r="Q836" s="200"/>
      <c r="R836" s="187"/>
      <c r="S836" s="187"/>
      <c r="T836" s="187"/>
      <c r="U836" s="87" t="str">
        <f t="shared" si="54"/>
        <v/>
      </c>
      <c r="V836" s="87" t="str">
        <f t="shared" si="55"/>
        <v/>
      </c>
    </row>
    <row r="837" spans="1:22" s="188" customFormat="1" ht="15" customHeight="1" x14ac:dyDescent="0.2">
      <c r="A837" s="178" t="str">
        <f>'Planilha Orçamentária'!A202</f>
        <v>03.03.05.03</v>
      </c>
      <c r="B837" s="252" t="str">
        <f>VLOOKUP(A837,'Planilha Orçamentária'!$A$8:$D$548,4,FALSE)</f>
        <v>REATERRO MANUAL DE VALAS COM COMPACTAÇÃO MECANIZADA. AF_04/2016</v>
      </c>
      <c r="C837" s="179"/>
      <c r="D837" s="180"/>
      <c r="E837" s="181"/>
      <c r="F837" s="181"/>
      <c r="G837" s="180"/>
      <c r="H837" s="181"/>
      <c r="I837" s="182"/>
      <c r="J837" s="183"/>
      <c r="K837" s="184"/>
      <c r="L837" s="183"/>
      <c r="M837" s="185"/>
      <c r="N837" s="183"/>
      <c r="O837" s="185"/>
      <c r="P837" s="55"/>
      <c r="Q837" s="186">
        <f>P839</f>
        <v>1.5</v>
      </c>
      <c r="R837" s="187"/>
      <c r="S837" s="187"/>
      <c r="U837" s="87">
        <f t="shared" si="54"/>
        <v>0</v>
      </c>
      <c r="V837" s="87" t="str">
        <f t="shared" si="55"/>
        <v/>
      </c>
    </row>
    <row r="838" spans="1:22" s="188" customFormat="1" ht="15" customHeight="1" x14ac:dyDescent="0.2">
      <c r="A838" s="202"/>
      <c r="B838" s="207"/>
      <c r="C838" s="203"/>
      <c r="E838" s="182"/>
      <c r="F838" s="182"/>
      <c r="G838" s="203"/>
      <c r="H838" s="182"/>
      <c r="I838" s="182"/>
      <c r="J838" s="220">
        <f>J834</f>
        <v>8</v>
      </c>
      <c r="K838" s="183">
        <f>0.5</f>
        <v>0.5</v>
      </c>
      <c r="L838" s="183">
        <v>0.5</v>
      </c>
      <c r="M838" s="183">
        <v>0.25</v>
      </c>
      <c r="N838" s="183"/>
      <c r="O838" s="183">
        <f>O834-J838*K838*L838*M838</f>
        <v>1.5</v>
      </c>
      <c r="P838" s="208">
        <f>O838</f>
        <v>1.5</v>
      </c>
      <c r="Q838" s="338"/>
      <c r="U838" s="87" t="str">
        <f t="shared" si="54"/>
        <v/>
      </c>
      <c r="V838" s="87">
        <f t="shared" si="55"/>
        <v>1.5</v>
      </c>
    </row>
    <row r="839" spans="1:22" s="188" customFormat="1" ht="15" customHeight="1" x14ac:dyDescent="0.2">
      <c r="A839" s="202"/>
      <c r="B839" s="189" t="s">
        <v>17</v>
      </c>
      <c r="C839" s="190"/>
      <c r="D839" s="191"/>
      <c r="E839" s="192"/>
      <c r="F839" s="190"/>
      <c r="G839" s="191"/>
      <c r="H839" s="192"/>
      <c r="I839" s="192"/>
      <c r="J839" s="193"/>
      <c r="K839" s="193"/>
      <c r="L839" s="194"/>
      <c r="M839" s="194"/>
      <c r="N839" s="194"/>
      <c r="O839" s="194"/>
      <c r="P839" s="195">
        <f>ROUND(SUM(P837:P838),2)</f>
        <v>1.5</v>
      </c>
      <c r="Q839" s="196" t="str">
        <f>IFERROR(VLOOKUP(A837,'Planilha Orçamentária'!$A$8:$H$548,5,FALSE),0)</f>
        <v>M3</v>
      </c>
      <c r="R839" s="187"/>
      <c r="S839" s="187"/>
      <c r="U839" s="87">
        <f t="shared" si="54"/>
        <v>1.5</v>
      </c>
      <c r="V839" s="87">
        <f t="shared" si="55"/>
        <v>1.5</v>
      </c>
    </row>
    <row r="840" spans="1:22" s="188" customFormat="1" ht="15" customHeight="1" x14ac:dyDescent="0.2">
      <c r="A840" s="202"/>
      <c r="B840" s="197"/>
      <c r="C840" s="198"/>
      <c r="D840" s="180"/>
      <c r="E840" s="181"/>
      <c r="F840" s="198"/>
      <c r="G840" s="180"/>
      <c r="H840" s="181"/>
      <c r="I840" s="181"/>
      <c r="J840" s="199"/>
      <c r="K840" s="199"/>
      <c r="L840" s="363"/>
      <c r="M840" s="363"/>
      <c r="N840" s="363"/>
      <c r="O840" s="363"/>
      <c r="P840" s="55"/>
      <c r="Q840" s="200"/>
      <c r="R840" s="187"/>
      <c r="S840" s="187"/>
      <c r="T840" s="187"/>
      <c r="U840" s="87" t="str">
        <f t="shared" si="54"/>
        <v/>
      </c>
      <c r="V840" s="87" t="str">
        <f t="shared" si="55"/>
        <v/>
      </c>
    </row>
    <row r="841" spans="1:22" s="188" customFormat="1" ht="15" customHeight="1" x14ac:dyDescent="0.2">
      <c r="A841" s="178" t="str">
        <f>'Planilha Orçamentária'!A203</f>
        <v>03.03.05.04</v>
      </c>
      <c r="B841" s="252" t="str">
        <f>VLOOKUP(A841,'Planilha Orçamentária'!$A$8:$D$548,4,FALSE)</f>
        <v>HASTE DE ATERRAMENTO 5/8  PARA SPDA - FORNECIMENTO E INSTALAÇÃO. AF_12/2017</v>
      </c>
      <c r="C841" s="179"/>
      <c r="D841" s="180"/>
      <c r="E841" s="181"/>
      <c r="F841" s="181"/>
      <c r="G841" s="180"/>
      <c r="H841" s="181"/>
      <c r="I841" s="182"/>
      <c r="J841" s="183"/>
      <c r="K841" s="184"/>
      <c r="L841" s="183"/>
      <c r="M841" s="185"/>
      <c r="N841" s="183"/>
      <c r="O841" s="185"/>
      <c r="P841" s="55"/>
      <c r="Q841" s="186">
        <f>P843</f>
        <v>8</v>
      </c>
      <c r="R841" s="187"/>
      <c r="S841" s="187"/>
      <c r="U841" s="87">
        <f t="shared" si="54"/>
        <v>0</v>
      </c>
      <c r="V841" s="87" t="str">
        <f t="shared" si="55"/>
        <v/>
      </c>
    </row>
    <row r="842" spans="1:22" s="188" customFormat="1" ht="15" customHeight="1" x14ac:dyDescent="0.2">
      <c r="A842" s="202"/>
      <c r="B842" s="207"/>
      <c r="C842" s="203"/>
      <c r="E842" s="182"/>
      <c r="F842" s="182"/>
      <c r="G842" s="203"/>
      <c r="H842" s="182"/>
      <c r="I842" s="182"/>
      <c r="J842" s="183">
        <f>J809</f>
        <v>8</v>
      </c>
      <c r="K842" s="220"/>
      <c r="L842" s="183"/>
      <c r="M842" s="183"/>
      <c r="N842" s="183"/>
      <c r="O842" s="183"/>
      <c r="P842" s="208">
        <f>J842</f>
        <v>8</v>
      </c>
      <c r="Q842" s="338"/>
      <c r="U842" s="87" t="str">
        <f t="shared" si="54"/>
        <v/>
      </c>
      <c r="V842" s="87">
        <f t="shared" si="55"/>
        <v>8</v>
      </c>
    </row>
    <row r="843" spans="1:22" s="188" customFormat="1" ht="15" customHeight="1" x14ac:dyDescent="0.2">
      <c r="A843" s="202"/>
      <c r="B843" s="189" t="s">
        <v>17</v>
      </c>
      <c r="C843" s="190"/>
      <c r="D843" s="191"/>
      <c r="E843" s="192"/>
      <c r="F843" s="190"/>
      <c r="G843" s="191"/>
      <c r="H843" s="192"/>
      <c r="I843" s="192"/>
      <c r="J843" s="193"/>
      <c r="K843" s="193"/>
      <c r="L843" s="194"/>
      <c r="M843" s="194"/>
      <c r="N843" s="194"/>
      <c r="O843" s="194"/>
      <c r="P843" s="195">
        <f>ROUND(SUM(P841:P842),2)</f>
        <v>8</v>
      </c>
      <c r="Q843" s="196" t="str">
        <f>IFERROR(VLOOKUP(A841,'Planilha Orçamentária'!$A$8:$H$548,5,FALSE),0)</f>
        <v>UN</v>
      </c>
      <c r="R843" s="187"/>
      <c r="S843" s="187"/>
      <c r="U843" s="87">
        <f t="shared" si="54"/>
        <v>8</v>
      </c>
      <c r="V843" s="87">
        <f t="shared" si="55"/>
        <v>8</v>
      </c>
    </row>
    <row r="844" spans="1:22" s="188" customFormat="1" ht="15" customHeight="1" x14ac:dyDescent="0.2">
      <c r="A844" s="202"/>
      <c r="B844" s="197"/>
      <c r="C844" s="198"/>
      <c r="D844" s="180"/>
      <c r="E844" s="181"/>
      <c r="F844" s="198"/>
      <c r="G844" s="180"/>
      <c r="H844" s="181"/>
      <c r="I844" s="181"/>
      <c r="J844" s="199"/>
      <c r="K844" s="199"/>
      <c r="L844" s="363"/>
      <c r="M844" s="363"/>
      <c r="N844" s="363"/>
      <c r="O844" s="363"/>
      <c r="P844" s="55"/>
      <c r="Q844" s="200"/>
      <c r="R844" s="187"/>
      <c r="S844" s="187"/>
      <c r="T844" s="187"/>
      <c r="U844" s="87" t="str">
        <f t="shared" si="54"/>
        <v/>
      </c>
      <c r="V844" s="87" t="str">
        <f t="shared" si="55"/>
        <v/>
      </c>
    </row>
    <row r="845" spans="1:22" s="188" customFormat="1" ht="15" customHeight="1" x14ac:dyDescent="0.2">
      <c r="A845" s="178" t="str">
        <f>'Planilha Orçamentária'!A204</f>
        <v>03.03.05.05</v>
      </c>
      <c r="B845" s="252" t="str">
        <f>VLOOKUP(A845,'Planilha Orçamentária'!$A$8:$D$548,4,FALSE)</f>
        <v>Fita isolante em rolo de 19 mm x 20 m, número 33 Scoth ou equivalente</v>
      </c>
      <c r="C845" s="179"/>
      <c r="D845" s="180"/>
      <c r="E845" s="181"/>
      <c r="F845" s="181"/>
      <c r="G845" s="180"/>
      <c r="H845" s="181"/>
      <c r="I845" s="182"/>
      <c r="J845" s="183"/>
      <c r="K845" s="184"/>
      <c r="L845" s="183"/>
      <c r="M845" s="185"/>
      <c r="N845" s="183"/>
      <c r="O845" s="185"/>
      <c r="P845" s="55"/>
      <c r="Q845" s="186">
        <f>P847</f>
        <v>4</v>
      </c>
      <c r="R845" s="187"/>
      <c r="S845" s="187"/>
      <c r="U845" s="87">
        <f t="shared" si="54"/>
        <v>0</v>
      </c>
      <c r="V845" s="87" t="str">
        <f t="shared" si="55"/>
        <v/>
      </c>
    </row>
    <row r="846" spans="1:22" s="188" customFormat="1" ht="15" customHeight="1" x14ac:dyDescent="0.2">
      <c r="A846" s="202"/>
      <c r="B846" s="207"/>
      <c r="C846" s="203"/>
      <c r="E846" s="182"/>
      <c r="F846" s="182"/>
      <c r="G846" s="203"/>
      <c r="H846" s="182"/>
      <c r="I846" s="182"/>
      <c r="J846" s="183">
        <v>4</v>
      </c>
      <c r="K846" s="220"/>
      <c r="L846" s="183"/>
      <c r="M846" s="183"/>
      <c r="N846" s="183"/>
      <c r="O846" s="183"/>
      <c r="P846" s="208">
        <f>J846</f>
        <v>4</v>
      </c>
      <c r="Q846" s="338"/>
      <c r="U846" s="87" t="str">
        <f t="shared" si="54"/>
        <v/>
      </c>
      <c r="V846" s="87">
        <f t="shared" si="55"/>
        <v>4</v>
      </c>
    </row>
    <row r="847" spans="1:22" s="188" customFormat="1" ht="15" customHeight="1" x14ac:dyDescent="0.2">
      <c r="A847" s="202"/>
      <c r="B847" s="189" t="s">
        <v>17</v>
      </c>
      <c r="C847" s="190"/>
      <c r="D847" s="191"/>
      <c r="E847" s="192"/>
      <c r="F847" s="190"/>
      <c r="G847" s="191"/>
      <c r="H847" s="192"/>
      <c r="I847" s="192"/>
      <c r="J847" s="193"/>
      <c r="K847" s="193"/>
      <c r="L847" s="194"/>
      <c r="M847" s="194"/>
      <c r="N847" s="194"/>
      <c r="O847" s="194"/>
      <c r="P847" s="195">
        <f>ROUND(SUM(P845:P846),2)</f>
        <v>4</v>
      </c>
      <c r="Q847" s="196" t="str">
        <f>IFERROR(VLOOKUP(A845,'Planilha Orçamentária'!$A$8:$H$548,5,FALSE),0)</f>
        <v>Ud</v>
      </c>
      <c r="R847" s="187"/>
      <c r="S847" s="187"/>
      <c r="U847" s="87">
        <f t="shared" si="54"/>
        <v>4</v>
      </c>
      <c r="V847" s="87">
        <f t="shared" si="55"/>
        <v>4</v>
      </c>
    </row>
    <row r="848" spans="1:22" s="188" customFormat="1" ht="15" customHeight="1" x14ac:dyDescent="0.2">
      <c r="A848" s="202"/>
      <c r="B848" s="197"/>
      <c r="C848" s="198"/>
      <c r="D848" s="180"/>
      <c r="E848" s="181"/>
      <c r="F848" s="198"/>
      <c r="G848" s="180"/>
      <c r="H848" s="181"/>
      <c r="I848" s="181"/>
      <c r="J848" s="199"/>
      <c r="K848" s="363"/>
      <c r="L848" s="363"/>
      <c r="M848" s="363"/>
      <c r="N848" s="363"/>
      <c r="O848" s="363"/>
      <c r="P848" s="55"/>
      <c r="Q848" s="200"/>
      <c r="R848" s="187"/>
      <c r="S848" s="187"/>
      <c r="T848" s="187"/>
      <c r="U848" s="87" t="str">
        <f t="shared" si="54"/>
        <v/>
      </c>
      <c r="V848" s="87" t="str">
        <f t="shared" si="55"/>
        <v/>
      </c>
    </row>
    <row r="849" spans="1:22" s="188" customFormat="1" ht="15" customHeight="1" x14ac:dyDescent="0.2">
      <c r="A849" s="178" t="str">
        <f>'Planilha Orçamentária'!A205</f>
        <v>03.03.05.06</v>
      </c>
      <c r="B849" s="252" t="str">
        <f>VLOOKUP(A849,'Planilha Orçamentária'!$A$8:$D$548,4,FALSE)</f>
        <v>Parafusos, porcas e arruelas (diversos - fixação quadros)</v>
      </c>
      <c r="C849" s="179"/>
      <c r="D849" s="180"/>
      <c r="E849" s="181"/>
      <c r="F849" s="181"/>
      <c r="G849" s="180"/>
      <c r="H849" s="181"/>
      <c r="I849" s="182"/>
      <c r="J849" s="183"/>
      <c r="K849" s="184"/>
      <c r="L849" s="183"/>
      <c r="M849" s="185"/>
      <c r="N849" s="183"/>
      <c r="O849" s="185"/>
      <c r="P849" s="55"/>
      <c r="Q849" s="186">
        <f>P851</f>
        <v>2</v>
      </c>
      <c r="R849" s="187"/>
      <c r="S849" s="187"/>
      <c r="U849" s="87">
        <f t="shared" si="54"/>
        <v>0</v>
      </c>
      <c r="V849" s="87" t="str">
        <f t="shared" si="55"/>
        <v/>
      </c>
    </row>
    <row r="850" spans="1:22" s="188" customFormat="1" ht="15" customHeight="1" x14ac:dyDescent="0.2">
      <c r="A850" s="202"/>
      <c r="B850" s="207"/>
      <c r="C850" s="203"/>
      <c r="E850" s="182"/>
      <c r="F850" s="182"/>
      <c r="G850" s="203"/>
      <c r="H850" s="182"/>
      <c r="I850" s="182"/>
      <c r="J850" s="183">
        <v>2</v>
      </c>
      <c r="L850" s="183"/>
      <c r="M850" s="183"/>
      <c r="N850" s="183"/>
      <c r="O850" s="183"/>
      <c r="P850" s="208">
        <f>J850</f>
        <v>2</v>
      </c>
      <c r="Q850" s="338"/>
      <c r="U850" s="87" t="str">
        <f t="shared" si="54"/>
        <v/>
      </c>
      <c r="V850" s="87">
        <f t="shared" si="55"/>
        <v>2</v>
      </c>
    </row>
    <row r="851" spans="1:22" s="188" customFormat="1" ht="15" customHeight="1" x14ac:dyDescent="0.2">
      <c r="A851" s="202"/>
      <c r="B851" s="189" t="s">
        <v>17</v>
      </c>
      <c r="C851" s="190"/>
      <c r="D851" s="191"/>
      <c r="E851" s="192"/>
      <c r="F851" s="190"/>
      <c r="G851" s="191"/>
      <c r="H851" s="192"/>
      <c r="I851" s="192"/>
      <c r="J851" s="193"/>
      <c r="K851" s="194"/>
      <c r="L851" s="194"/>
      <c r="M851" s="194"/>
      <c r="N851" s="194"/>
      <c r="O851" s="194"/>
      <c r="P851" s="195">
        <f>ROUND(SUM(P849:P850),2)</f>
        <v>2</v>
      </c>
      <c r="Q851" s="196" t="str">
        <f>IFERROR(VLOOKUP(A849,'Planilha Orçamentária'!$A$8:$H$548,5,FALSE),0)</f>
        <v>und</v>
      </c>
      <c r="R851" s="187"/>
      <c r="S851" s="187"/>
      <c r="U851" s="87">
        <f t="shared" si="54"/>
        <v>2</v>
      </c>
      <c r="V851" s="87">
        <f t="shared" si="55"/>
        <v>2</v>
      </c>
    </row>
    <row r="852" spans="1:22" s="188" customFormat="1" ht="15" customHeight="1" x14ac:dyDescent="0.2">
      <c r="A852" s="202"/>
      <c r="B852" s="197"/>
      <c r="C852" s="198"/>
      <c r="D852" s="180"/>
      <c r="E852" s="181"/>
      <c r="F852" s="198"/>
      <c r="G852" s="180"/>
      <c r="H852" s="181"/>
      <c r="I852" s="181"/>
      <c r="J852" s="199"/>
      <c r="K852" s="363"/>
      <c r="L852" s="363"/>
      <c r="M852" s="363"/>
      <c r="N852" s="363"/>
      <c r="O852" s="363"/>
      <c r="P852" s="55"/>
      <c r="Q852" s="200"/>
      <c r="R852" s="187"/>
      <c r="S852" s="187"/>
      <c r="T852" s="187"/>
      <c r="U852" s="87" t="str">
        <f t="shared" si="54"/>
        <v/>
      </c>
      <c r="V852" s="87" t="str">
        <f t="shared" si="55"/>
        <v/>
      </c>
    </row>
    <row r="853" spans="1:22" s="188" customFormat="1" ht="15" customHeight="1" x14ac:dyDescent="0.2">
      <c r="A853" s="178" t="str">
        <f>'Planilha Orçamentária'!A206</f>
        <v>03.03.05.07</v>
      </c>
      <c r="B853" s="252" t="str">
        <f>VLOOKUP(A853,'Planilha Orçamentária'!$A$8:$D$548,4,FALSE)</f>
        <v>Barra De Ferro Retangular, Barra Chata, 3/4" X 1/8" (L X E), 0,47 Kg/M</v>
      </c>
      <c r="C853" s="179"/>
      <c r="D853" s="180"/>
      <c r="E853" s="181"/>
      <c r="F853" s="181"/>
      <c r="G853" s="180"/>
      <c r="H853" s="181"/>
      <c r="I853" s="182"/>
      <c r="J853" s="183"/>
      <c r="K853" s="184"/>
      <c r="L853" s="183"/>
      <c r="M853" s="185"/>
      <c r="N853" s="183"/>
      <c r="O853" s="185"/>
      <c r="P853" s="55"/>
      <c r="Q853" s="186">
        <f>P855</f>
        <v>2</v>
      </c>
      <c r="R853" s="187"/>
      <c r="S853" s="187"/>
      <c r="U853" s="87">
        <f t="shared" si="54"/>
        <v>0</v>
      </c>
      <c r="V853" s="87" t="str">
        <f t="shared" si="55"/>
        <v/>
      </c>
    </row>
    <row r="854" spans="1:22" s="188" customFormat="1" ht="15" customHeight="1" x14ac:dyDescent="0.2">
      <c r="A854" s="202"/>
      <c r="B854" s="207"/>
      <c r="C854" s="203"/>
      <c r="E854" s="182"/>
      <c r="F854" s="182"/>
      <c r="G854" s="203"/>
      <c r="H854" s="182"/>
      <c r="I854" s="182"/>
      <c r="J854" s="183">
        <v>2</v>
      </c>
      <c r="L854" s="183"/>
      <c r="M854" s="183"/>
      <c r="N854" s="183"/>
      <c r="O854" s="183"/>
      <c r="P854" s="208">
        <f>J854</f>
        <v>2</v>
      </c>
      <c r="Q854" s="338"/>
      <c r="U854" s="87" t="str">
        <f t="shared" si="54"/>
        <v/>
      </c>
      <c r="V854" s="87">
        <f t="shared" si="55"/>
        <v>2</v>
      </c>
    </row>
    <row r="855" spans="1:22" s="188" customFormat="1" ht="15" customHeight="1" x14ac:dyDescent="0.2">
      <c r="A855" s="202"/>
      <c r="B855" s="189" t="s">
        <v>17</v>
      </c>
      <c r="C855" s="190"/>
      <c r="D855" s="191"/>
      <c r="E855" s="192"/>
      <c r="F855" s="190"/>
      <c r="G855" s="191"/>
      <c r="H855" s="192"/>
      <c r="I855" s="192"/>
      <c r="J855" s="193"/>
      <c r="K855" s="194"/>
      <c r="L855" s="194"/>
      <c r="M855" s="194"/>
      <c r="N855" s="194"/>
      <c r="O855" s="194"/>
      <c r="P855" s="195">
        <f>ROUND(SUM(P853:P854),2)</f>
        <v>2</v>
      </c>
      <c r="Q855" s="196" t="str">
        <f>IFERROR(VLOOKUP(A853,'Planilha Orçamentária'!$A$8:$H$548,5,FALSE),0)</f>
        <v>Kg</v>
      </c>
      <c r="R855" s="187"/>
      <c r="S855" s="187"/>
      <c r="U855" s="87">
        <f t="shared" si="54"/>
        <v>2</v>
      </c>
      <c r="V855" s="87">
        <f t="shared" si="55"/>
        <v>2</v>
      </c>
    </row>
    <row r="856" spans="1:22" s="188" customFormat="1" ht="15" customHeight="1" x14ac:dyDescent="0.2">
      <c r="A856" s="202"/>
      <c r="B856" s="197"/>
      <c r="C856" s="198"/>
      <c r="D856" s="180"/>
      <c r="E856" s="181"/>
      <c r="F856" s="198"/>
      <c r="G856" s="180"/>
      <c r="H856" s="181"/>
      <c r="I856" s="181"/>
      <c r="J856" s="199"/>
      <c r="K856" s="363"/>
      <c r="L856" s="363"/>
      <c r="M856" s="363"/>
      <c r="N856" s="363"/>
      <c r="O856" s="363"/>
      <c r="P856" s="55"/>
      <c r="Q856" s="200"/>
      <c r="R856" s="187"/>
      <c r="S856" s="187"/>
      <c r="T856" s="187"/>
      <c r="U856" s="87" t="str">
        <f t="shared" si="54"/>
        <v/>
      </c>
      <c r="V856" s="87" t="str">
        <f t="shared" si="55"/>
        <v/>
      </c>
    </row>
    <row r="857" spans="1:22" s="188" customFormat="1" ht="15" customHeight="1" x14ac:dyDescent="0.2">
      <c r="A857" s="292" t="str">
        <f>'Planilha Orçamentária'!A209</f>
        <v>03.04</v>
      </c>
      <c r="B857" s="293" t="str">
        <f>VLOOKUP(A857,'Planilha Orçamentária'!$A$8:$D$548,4,FALSE)</f>
        <v>SERVIÇOS COMPLEMENTARES</v>
      </c>
      <c r="C857" s="294"/>
      <c r="D857" s="295"/>
      <c r="E857" s="296"/>
      <c r="F857" s="296"/>
      <c r="G857" s="295"/>
      <c r="H857" s="296"/>
      <c r="I857" s="297"/>
      <c r="J857" s="298"/>
      <c r="K857" s="299"/>
      <c r="L857" s="298"/>
      <c r="M857" s="300"/>
      <c r="N857" s="301"/>
      <c r="O857" s="300"/>
      <c r="P857" s="302"/>
      <c r="Q857" s="303"/>
      <c r="R857" s="187"/>
      <c r="S857" s="187"/>
      <c r="U857" s="87" t="str">
        <f t="shared" si="54"/>
        <v/>
      </c>
      <c r="V857" s="87" t="str">
        <f t="shared" si="55"/>
        <v/>
      </c>
    </row>
    <row r="858" spans="1:22" s="188" customFormat="1" ht="15" customHeight="1" x14ac:dyDescent="0.2">
      <c r="A858" s="178" t="str">
        <f>'Planilha Orçamentária'!A210</f>
        <v>03.04.01</v>
      </c>
      <c r="B858" s="252" t="str">
        <f>VLOOKUP(A858,'Planilha Orçamentária'!$A$8:$D$548,4,FALSE)</f>
        <v>GUARDA-CORPO COM CORRIMAO EM TUBO DE ACO GALVANIZADO 3/4"</v>
      </c>
      <c r="C858" s="179"/>
      <c r="D858" s="180"/>
      <c r="E858" s="181"/>
      <c r="F858" s="181"/>
      <c r="G858" s="180"/>
      <c r="H858" s="181"/>
      <c r="I858" s="182"/>
      <c r="J858" s="183"/>
      <c r="K858" s="184"/>
      <c r="L858" s="183"/>
      <c r="M858" s="185"/>
      <c r="N858" s="183"/>
      <c r="O858" s="185"/>
      <c r="P858" s="55"/>
      <c r="Q858" s="186">
        <f>P863</f>
        <v>241.04</v>
      </c>
      <c r="R858" s="187"/>
      <c r="S858" s="187"/>
      <c r="U858" s="87">
        <f t="shared" si="54"/>
        <v>0</v>
      </c>
      <c r="V858" s="87" t="str">
        <f t="shared" si="55"/>
        <v/>
      </c>
    </row>
    <row r="859" spans="1:22" s="188" customFormat="1" ht="15" customHeight="1" x14ac:dyDescent="0.2">
      <c r="A859" s="202"/>
      <c r="B859" s="207" t="s">
        <v>17935</v>
      </c>
      <c r="C859" s="203"/>
      <c r="E859" s="182"/>
      <c r="F859" s="182"/>
      <c r="G859" s="203"/>
      <c r="H859" s="182"/>
      <c r="I859" s="182"/>
      <c r="J859" s="183"/>
      <c r="K859" s="205">
        <v>120.74</v>
      </c>
      <c r="L859" s="183"/>
      <c r="M859" s="183"/>
      <c r="N859" s="183"/>
      <c r="O859" s="183"/>
      <c r="P859" s="208">
        <f>K859</f>
        <v>120.74</v>
      </c>
      <c r="Q859" s="206"/>
      <c r="U859" s="87" t="str">
        <f t="shared" si="54"/>
        <v/>
      </c>
      <c r="V859" s="87">
        <f t="shared" si="55"/>
        <v>120.74</v>
      </c>
    </row>
    <row r="860" spans="1:22" s="188" customFormat="1" ht="15" customHeight="1" x14ac:dyDescent="0.2">
      <c r="A860" s="202"/>
      <c r="B860" s="207" t="s">
        <v>17935</v>
      </c>
      <c r="C860" s="203"/>
      <c r="E860" s="182"/>
      <c r="F860" s="182"/>
      <c r="G860" s="203"/>
      <c r="H860" s="182"/>
      <c r="I860" s="182"/>
      <c r="J860" s="183"/>
      <c r="K860" s="205">
        <v>34.299999999999997</v>
      </c>
      <c r="L860" s="183"/>
      <c r="M860" s="183"/>
      <c r="N860" s="183"/>
      <c r="O860" s="183"/>
      <c r="P860" s="208">
        <f>K860</f>
        <v>34.299999999999997</v>
      </c>
      <c r="Q860" s="206"/>
      <c r="U860" s="87" t="str">
        <f t="shared" si="54"/>
        <v/>
      </c>
      <c r="V860" s="87">
        <f t="shared" si="55"/>
        <v>34.299999999999997</v>
      </c>
    </row>
    <row r="861" spans="1:22" s="188" customFormat="1" ht="15" customHeight="1" x14ac:dyDescent="0.2">
      <c r="A861" s="202"/>
      <c r="B861" s="207" t="s">
        <v>17935</v>
      </c>
      <c r="C861" s="203"/>
      <c r="E861" s="182"/>
      <c r="F861" s="182"/>
      <c r="G861" s="203"/>
      <c r="H861" s="182"/>
      <c r="I861" s="182"/>
      <c r="J861" s="183"/>
      <c r="K861" s="205">
        <v>56.49</v>
      </c>
      <c r="L861" s="183"/>
      <c r="M861" s="183"/>
      <c r="N861" s="183"/>
      <c r="O861" s="183"/>
      <c r="P861" s="208">
        <f>K861</f>
        <v>56.49</v>
      </c>
      <c r="Q861" s="206"/>
      <c r="U861" s="87" t="str">
        <f t="shared" si="54"/>
        <v/>
      </c>
      <c r="V861" s="87">
        <f t="shared" si="55"/>
        <v>56.49</v>
      </c>
    </row>
    <row r="862" spans="1:22" s="188" customFormat="1" ht="15" customHeight="1" x14ac:dyDescent="0.2">
      <c r="A862" s="202"/>
      <c r="B862" s="207" t="s">
        <v>17935</v>
      </c>
      <c r="C862" s="203"/>
      <c r="E862" s="182"/>
      <c r="F862" s="182"/>
      <c r="G862" s="203"/>
      <c r="H862" s="182"/>
      <c r="I862" s="182"/>
      <c r="J862" s="183"/>
      <c r="K862" s="205">
        <v>29.51</v>
      </c>
      <c r="L862" s="183"/>
      <c r="M862" s="183"/>
      <c r="N862" s="183"/>
      <c r="O862" s="183"/>
      <c r="P862" s="208">
        <f>K862</f>
        <v>29.51</v>
      </c>
      <c r="Q862" s="206"/>
      <c r="U862" s="87" t="str">
        <f t="shared" si="54"/>
        <v/>
      </c>
      <c r="V862" s="87">
        <f t="shared" si="55"/>
        <v>29.51</v>
      </c>
    </row>
    <row r="863" spans="1:22" s="188" customFormat="1" ht="15" customHeight="1" x14ac:dyDescent="0.2">
      <c r="A863" s="202"/>
      <c r="B863" s="189" t="s">
        <v>17</v>
      </c>
      <c r="C863" s="190"/>
      <c r="D863" s="191"/>
      <c r="E863" s="192"/>
      <c r="F863" s="190"/>
      <c r="G863" s="191"/>
      <c r="H863" s="192"/>
      <c r="I863" s="192"/>
      <c r="J863" s="193"/>
      <c r="K863" s="194"/>
      <c r="L863" s="194"/>
      <c r="M863" s="194"/>
      <c r="N863" s="194"/>
      <c r="O863" s="194"/>
      <c r="P863" s="195">
        <f>ROUND(SUM(P858:P862),2)</f>
        <v>241.04</v>
      </c>
      <c r="Q863" s="196" t="str">
        <f>IFERROR(VLOOKUP(A858,'Planilha Orçamentária'!$A$8:$H$548,5,FALSE),0)</f>
        <v>M</v>
      </c>
      <c r="R863" s="187"/>
      <c r="S863" s="187"/>
      <c r="U863" s="87">
        <f t="shared" si="54"/>
        <v>241.04</v>
      </c>
      <c r="V863" s="87">
        <f t="shared" si="55"/>
        <v>241.04</v>
      </c>
    </row>
    <row r="864" spans="1:22" s="188" customFormat="1" ht="15" customHeight="1" x14ac:dyDescent="0.2">
      <c r="A864" s="202"/>
      <c r="B864" s="339"/>
      <c r="C864" s="198"/>
      <c r="D864" s="180"/>
      <c r="E864" s="181"/>
      <c r="F864" s="198"/>
      <c r="G864" s="180"/>
      <c r="H864" s="181"/>
      <c r="I864" s="181"/>
      <c r="J864" s="199"/>
      <c r="K864" s="363"/>
      <c r="L864" s="363"/>
      <c r="M864" s="363"/>
      <c r="N864" s="363"/>
      <c r="O864" s="363"/>
      <c r="P864" s="55"/>
      <c r="Q864" s="340"/>
      <c r="R864" s="187"/>
      <c r="S864" s="187"/>
      <c r="U864" s="87" t="str">
        <f t="shared" si="54"/>
        <v/>
      </c>
      <c r="V864" s="87" t="str">
        <f t="shared" si="55"/>
        <v/>
      </c>
    </row>
    <row r="865" spans="1:23" s="188" customFormat="1" ht="15" customHeight="1" x14ac:dyDescent="0.2">
      <c r="A865" s="178" t="str">
        <f>'Planilha Orçamentária'!A211</f>
        <v>03.04.02</v>
      </c>
      <c r="B865" s="252" t="str">
        <f>VLOOKUP(A865,'Planilha Orçamentária'!$A$8:$D$548,4,FALSE)</f>
        <v>PINTURA A OLEO BRILHANTE SOBRE SUPERFICIE METALICA, UMA DEMAO INCLUSO UMA DEMAO DE FUNDO ANTICORROSIVO</v>
      </c>
      <c r="C865" s="179"/>
      <c r="D865" s="180"/>
      <c r="E865" s="181"/>
      <c r="F865" s="181"/>
      <c r="G865" s="180"/>
      <c r="H865" s="181"/>
      <c r="I865" s="182"/>
      <c r="J865" s="183"/>
      <c r="K865" s="184"/>
      <c r="L865" s="437" t="s">
        <v>17937</v>
      </c>
      <c r="M865" s="185"/>
      <c r="N865" s="183"/>
      <c r="O865" s="185"/>
      <c r="P865" s="55"/>
      <c r="Q865" s="186">
        <f>P867</f>
        <v>181.65</v>
      </c>
      <c r="R865" s="187"/>
      <c r="S865" s="187"/>
      <c r="U865" s="87">
        <f t="shared" si="54"/>
        <v>0</v>
      </c>
      <c r="V865" s="87" t="str">
        <f t="shared" si="55"/>
        <v/>
      </c>
    </row>
    <row r="866" spans="1:23" s="188" customFormat="1" ht="15" customHeight="1" x14ac:dyDescent="0.2">
      <c r="A866" s="202"/>
      <c r="B866" s="309" t="s">
        <v>17936</v>
      </c>
      <c r="C866" s="341"/>
      <c r="D866" s="203"/>
      <c r="E866" s="182"/>
      <c r="F866" s="182"/>
      <c r="G866" s="203"/>
      <c r="H866" s="182"/>
      <c r="I866" s="182"/>
      <c r="J866" s="342"/>
      <c r="K866" s="422"/>
      <c r="L866" s="342">
        <f>6*2*3.14*0.02</f>
        <v>0.75360000000000005</v>
      </c>
      <c r="M866" s="342"/>
      <c r="N866" s="342">
        <f>P863*L866</f>
        <v>181.64774400000002</v>
      </c>
      <c r="O866" s="342"/>
      <c r="P866" s="208">
        <f>N866</f>
        <v>181.64774400000002</v>
      </c>
      <c r="Q866" s="206"/>
      <c r="U866" s="87" t="str">
        <f t="shared" si="54"/>
        <v/>
      </c>
      <c r="V866" s="87">
        <f t="shared" si="55"/>
        <v>181.64774400000002</v>
      </c>
    </row>
    <row r="867" spans="1:23" s="188" customFormat="1" ht="15" customHeight="1" x14ac:dyDescent="0.2">
      <c r="A867" s="423"/>
      <c r="B867" s="189" t="s">
        <v>17</v>
      </c>
      <c r="C867" s="190"/>
      <c r="D867" s="191"/>
      <c r="E867" s="192"/>
      <c r="F867" s="190"/>
      <c r="G867" s="191"/>
      <c r="H867" s="192"/>
      <c r="I867" s="192"/>
      <c r="J867" s="193"/>
      <c r="K867" s="194"/>
      <c r="L867" s="194"/>
      <c r="M867" s="194"/>
      <c r="N867" s="194"/>
      <c r="O867" s="194"/>
      <c r="P867" s="195">
        <f>ROUND(SUM(P865:P866),2)</f>
        <v>181.65</v>
      </c>
      <c r="Q867" s="196" t="str">
        <f>IFERROR(VLOOKUP(A865,'Planilha Orçamentária'!$A$8:$H$548,5,FALSE),0)</f>
        <v>M2</v>
      </c>
      <c r="R867" s="187"/>
      <c r="S867" s="187"/>
      <c r="U867" s="87">
        <f t="shared" si="54"/>
        <v>181.65</v>
      </c>
      <c r="V867" s="87">
        <f t="shared" si="55"/>
        <v>181.65</v>
      </c>
    </row>
    <row r="868" spans="1:23" s="188" customFormat="1" ht="15" customHeight="1" x14ac:dyDescent="0.2">
      <c r="A868" s="178"/>
      <c r="B868" s="197"/>
      <c r="C868" s="198"/>
      <c r="D868" s="180"/>
      <c r="E868" s="181"/>
      <c r="F868" s="198"/>
      <c r="G868" s="180"/>
      <c r="H868" s="181"/>
      <c r="I868" s="181"/>
      <c r="J868" s="199"/>
      <c r="K868" s="363"/>
      <c r="L868" s="363"/>
      <c r="M868" s="363"/>
      <c r="N868" s="363"/>
      <c r="O868" s="363"/>
      <c r="P868" s="55"/>
      <c r="Q868" s="200"/>
      <c r="R868" s="187"/>
      <c r="S868" s="187"/>
      <c r="T868" s="187"/>
      <c r="U868" s="87" t="str">
        <f t="shared" si="54"/>
        <v/>
      </c>
      <c r="V868" s="87" t="str">
        <f t="shared" si="55"/>
        <v/>
      </c>
    </row>
    <row r="869" spans="1:23" s="188" customFormat="1" ht="15" customHeight="1" x14ac:dyDescent="0.2">
      <c r="A869" s="150" t="str">
        <f>'Planilha Orçamentária'!A215</f>
        <v>04</v>
      </c>
      <c r="B869" s="151" t="str">
        <f>VLOOKUP(A869,'Planilha Orçamentária'!$A$8:$D$548,4,FALSE)</f>
        <v>PRAÇA SIBIPIRUNA</v>
      </c>
      <c r="C869" s="152"/>
      <c r="D869" s="153"/>
      <c r="E869" s="154"/>
      <c r="F869" s="154"/>
      <c r="G869" s="153"/>
      <c r="H869" s="154"/>
      <c r="I869" s="155"/>
      <c r="J869" s="156"/>
      <c r="K869" s="157"/>
      <c r="L869" s="156"/>
      <c r="M869" s="158"/>
      <c r="N869" s="159"/>
      <c r="O869" s="158"/>
      <c r="P869" s="160"/>
      <c r="Q869" s="161"/>
      <c r="R869" s="187"/>
      <c r="S869" s="187"/>
      <c r="U869" s="87" t="str">
        <f t="shared" si="54"/>
        <v/>
      </c>
      <c r="V869" s="87" t="str">
        <f t="shared" si="55"/>
        <v/>
      </c>
    </row>
    <row r="870" spans="1:23" s="188" customFormat="1" ht="15" customHeight="1" x14ac:dyDescent="0.2">
      <c r="A870" s="292" t="str">
        <f>'Planilha Orçamentária'!A216</f>
        <v>04.01</v>
      </c>
      <c r="B870" s="293" t="str">
        <f>VLOOKUP(A870,'Planilha Orçamentária'!$A$8:$D$548,4,FALSE)</f>
        <v>DEMOLIÇÕES / PREPARAÇÃO DO TERRENO</v>
      </c>
      <c r="C870" s="294"/>
      <c r="D870" s="295"/>
      <c r="E870" s="296"/>
      <c r="F870" s="296"/>
      <c r="G870" s="295"/>
      <c r="H870" s="296"/>
      <c r="I870" s="297"/>
      <c r="J870" s="298"/>
      <c r="K870" s="299"/>
      <c r="L870" s="298"/>
      <c r="M870" s="300"/>
      <c r="N870" s="301"/>
      <c r="O870" s="300"/>
      <c r="P870" s="302"/>
      <c r="Q870" s="303"/>
      <c r="R870" s="187"/>
      <c r="S870" s="187"/>
      <c r="U870" s="87" t="str">
        <f t="shared" si="54"/>
        <v/>
      </c>
      <c r="V870" s="87" t="str">
        <f t="shared" si="55"/>
        <v/>
      </c>
    </row>
    <row r="871" spans="1:23" s="188" customFormat="1" ht="15" customHeight="1" x14ac:dyDescent="0.2">
      <c r="A871" s="178" t="str">
        <f>'Planilha Orçamentária'!A217</f>
        <v>04.01.01</v>
      </c>
      <c r="B871" s="252" t="str">
        <f>VLOOKUP(A871,'Planilha Orçamentária'!$A$8:$D$548,4,FALSE)</f>
        <v>Retirada de meio-fio de concreto</v>
      </c>
      <c r="C871" s="179"/>
      <c r="D871" s="180"/>
      <c r="E871" s="181"/>
      <c r="F871" s="181"/>
      <c r="G871" s="180"/>
      <c r="H871" s="181"/>
      <c r="I871" s="182"/>
      <c r="J871" s="183"/>
      <c r="K871" s="184"/>
      <c r="L871" s="183"/>
      <c r="M871" s="185"/>
      <c r="N871" s="405"/>
      <c r="O871" s="185"/>
      <c r="P871" s="55"/>
      <c r="Q871" s="406">
        <f>P899</f>
        <v>271.31</v>
      </c>
      <c r="R871" s="187"/>
      <c r="S871" s="187"/>
      <c r="U871" s="87">
        <f t="shared" si="54"/>
        <v>0</v>
      </c>
      <c r="V871" s="87" t="str">
        <f t="shared" si="55"/>
        <v/>
      </c>
      <c r="W871" s="218"/>
    </row>
    <row r="872" spans="1:23" s="188" customFormat="1" ht="15" customHeight="1" x14ac:dyDescent="0.2">
      <c r="A872" s="202"/>
      <c r="B872" s="309" t="s">
        <v>17944</v>
      </c>
      <c r="C872" s="326"/>
      <c r="D872" s="203"/>
      <c r="E872" s="182"/>
      <c r="F872" s="326"/>
      <c r="G872" s="203"/>
      <c r="H872" s="182"/>
      <c r="I872" s="182"/>
      <c r="J872" s="408"/>
      <c r="K872" s="342">
        <v>6.45</v>
      </c>
      <c r="L872" s="183"/>
      <c r="M872" s="185"/>
      <c r="N872" s="183"/>
      <c r="O872" s="185"/>
      <c r="P872" s="254">
        <f t="shared" ref="P872:P898" si="56">K872</f>
        <v>6.45</v>
      </c>
      <c r="Q872" s="328"/>
      <c r="R872" s="204"/>
      <c r="S872" s="204"/>
      <c r="U872" s="87" t="str">
        <f t="shared" si="54"/>
        <v/>
      </c>
      <c r="V872" s="87">
        <f t="shared" si="55"/>
        <v>6.45</v>
      </c>
    </row>
    <row r="873" spans="1:23" s="188" customFormat="1" ht="15" customHeight="1" x14ac:dyDescent="0.2">
      <c r="A873" s="202"/>
      <c r="B873" s="309" t="s">
        <v>17944</v>
      </c>
      <c r="C873" s="326"/>
      <c r="D873" s="203"/>
      <c r="E873" s="182"/>
      <c r="F873" s="326"/>
      <c r="G873" s="203"/>
      <c r="H873" s="182"/>
      <c r="I873" s="182"/>
      <c r="J873" s="408"/>
      <c r="K873" s="342">
        <v>1.18</v>
      </c>
      <c r="L873" s="183"/>
      <c r="M873" s="185"/>
      <c r="N873" s="183"/>
      <c r="O873" s="185"/>
      <c r="P873" s="254">
        <f t="shared" si="56"/>
        <v>1.18</v>
      </c>
      <c r="Q873" s="328"/>
      <c r="R873" s="204"/>
      <c r="S873" s="204"/>
      <c r="U873" s="87" t="str">
        <f t="shared" si="54"/>
        <v/>
      </c>
      <c r="V873" s="87">
        <f t="shared" si="55"/>
        <v>1.18</v>
      </c>
    </row>
    <row r="874" spans="1:23" s="188" customFormat="1" ht="15" customHeight="1" x14ac:dyDescent="0.2">
      <c r="A874" s="202"/>
      <c r="B874" s="309" t="s">
        <v>17944</v>
      </c>
      <c r="C874" s="326"/>
      <c r="D874" s="203"/>
      <c r="E874" s="182"/>
      <c r="F874" s="326"/>
      <c r="G874" s="203"/>
      <c r="H874" s="182"/>
      <c r="I874" s="182"/>
      <c r="J874" s="408"/>
      <c r="K874" s="342">
        <v>1.7</v>
      </c>
      <c r="L874" s="183"/>
      <c r="M874" s="185"/>
      <c r="N874" s="183"/>
      <c r="O874" s="185"/>
      <c r="P874" s="254">
        <f t="shared" si="56"/>
        <v>1.7</v>
      </c>
      <c r="Q874" s="328"/>
      <c r="R874" s="204"/>
      <c r="S874" s="204"/>
      <c r="U874" s="87" t="str">
        <f t="shared" si="54"/>
        <v/>
      </c>
      <c r="V874" s="87">
        <f t="shared" si="55"/>
        <v>1.7</v>
      </c>
    </row>
    <row r="875" spans="1:23" s="188" customFormat="1" ht="15" customHeight="1" x14ac:dyDescent="0.2">
      <c r="A875" s="202"/>
      <c r="B875" s="309" t="s">
        <v>17944</v>
      </c>
      <c r="C875" s="326"/>
      <c r="D875" s="203"/>
      <c r="E875" s="182"/>
      <c r="F875" s="326"/>
      <c r="G875" s="203"/>
      <c r="H875" s="182"/>
      <c r="I875" s="182"/>
      <c r="J875" s="408"/>
      <c r="K875" s="342">
        <v>10.42</v>
      </c>
      <c r="L875" s="183"/>
      <c r="M875" s="185"/>
      <c r="N875" s="183"/>
      <c r="O875" s="185"/>
      <c r="P875" s="254">
        <f t="shared" si="56"/>
        <v>10.42</v>
      </c>
      <c r="Q875" s="328"/>
      <c r="R875" s="204"/>
      <c r="S875" s="204"/>
      <c r="U875" s="87" t="str">
        <f t="shared" si="54"/>
        <v/>
      </c>
      <c r="V875" s="87">
        <f t="shared" si="55"/>
        <v>10.42</v>
      </c>
    </row>
    <row r="876" spans="1:23" s="188" customFormat="1" ht="15" customHeight="1" x14ac:dyDescent="0.2">
      <c r="A876" s="202"/>
      <c r="B876" s="309" t="s">
        <v>17944</v>
      </c>
      <c r="C876" s="326"/>
      <c r="D876" s="203"/>
      <c r="E876" s="182"/>
      <c r="F876" s="326"/>
      <c r="G876" s="203"/>
      <c r="H876" s="182"/>
      <c r="I876" s="182"/>
      <c r="J876" s="408"/>
      <c r="K876" s="342">
        <v>12.4</v>
      </c>
      <c r="L876" s="183"/>
      <c r="M876" s="185"/>
      <c r="N876" s="183"/>
      <c r="O876" s="185"/>
      <c r="P876" s="254">
        <f t="shared" si="56"/>
        <v>12.4</v>
      </c>
      <c r="Q876" s="328"/>
      <c r="R876" s="204"/>
      <c r="S876" s="204"/>
      <c r="U876" s="87" t="str">
        <f t="shared" si="54"/>
        <v/>
      </c>
      <c r="V876" s="87">
        <f t="shared" si="55"/>
        <v>12.4</v>
      </c>
    </row>
    <row r="877" spans="1:23" s="188" customFormat="1" ht="15" customHeight="1" x14ac:dyDescent="0.2">
      <c r="A877" s="202"/>
      <c r="B877" s="309" t="s">
        <v>17944</v>
      </c>
      <c r="C877" s="326"/>
      <c r="D877" s="203"/>
      <c r="E877" s="182"/>
      <c r="F877" s="326"/>
      <c r="G877" s="203"/>
      <c r="H877" s="182"/>
      <c r="I877" s="182"/>
      <c r="J877" s="408"/>
      <c r="K877" s="342">
        <v>5.78</v>
      </c>
      <c r="L877" s="183"/>
      <c r="M877" s="185"/>
      <c r="N877" s="183"/>
      <c r="O877" s="185"/>
      <c r="P877" s="254">
        <f t="shared" si="56"/>
        <v>5.78</v>
      </c>
      <c r="Q877" s="328"/>
      <c r="R877" s="204"/>
      <c r="S877" s="204"/>
      <c r="U877" s="87" t="str">
        <f t="shared" si="54"/>
        <v/>
      </c>
      <c r="V877" s="87">
        <f t="shared" si="55"/>
        <v>5.78</v>
      </c>
    </row>
    <row r="878" spans="1:23" s="188" customFormat="1" ht="15" customHeight="1" x14ac:dyDescent="0.2">
      <c r="A878" s="202"/>
      <c r="B878" s="309" t="s">
        <v>17944</v>
      </c>
      <c r="C878" s="326"/>
      <c r="D878" s="203"/>
      <c r="E878" s="182"/>
      <c r="F878" s="326"/>
      <c r="G878" s="203"/>
      <c r="H878" s="182"/>
      <c r="I878" s="182"/>
      <c r="J878" s="408"/>
      <c r="K878" s="342">
        <v>7.9</v>
      </c>
      <c r="L878" s="183"/>
      <c r="M878" s="185"/>
      <c r="N878" s="183"/>
      <c r="O878" s="185"/>
      <c r="P878" s="254">
        <f t="shared" si="56"/>
        <v>7.9</v>
      </c>
      <c r="Q878" s="328"/>
      <c r="R878" s="204"/>
      <c r="S878" s="204"/>
      <c r="U878" s="87" t="str">
        <f t="shared" si="54"/>
        <v/>
      </c>
      <c r="V878" s="87">
        <f t="shared" si="55"/>
        <v>7.9</v>
      </c>
    </row>
    <row r="879" spans="1:23" s="188" customFormat="1" ht="15" customHeight="1" x14ac:dyDescent="0.2">
      <c r="A879" s="202"/>
      <c r="B879" s="309" t="s">
        <v>17944</v>
      </c>
      <c r="C879" s="326"/>
      <c r="D879" s="203"/>
      <c r="E879" s="182"/>
      <c r="F879" s="326"/>
      <c r="G879" s="203"/>
      <c r="H879" s="182"/>
      <c r="I879" s="182"/>
      <c r="J879" s="408"/>
      <c r="K879" s="342">
        <v>4.2699999999999996</v>
      </c>
      <c r="L879" s="183"/>
      <c r="M879" s="185"/>
      <c r="N879" s="183"/>
      <c r="O879" s="185"/>
      <c r="P879" s="254">
        <f t="shared" si="56"/>
        <v>4.2699999999999996</v>
      </c>
      <c r="Q879" s="328"/>
      <c r="R879" s="204"/>
      <c r="S879" s="204"/>
      <c r="U879" s="87" t="str">
        <f t="shared" si="54"/>
        <v/>
      </c>
      <c r="V879" s="87">
        <f t="shared" si="55"/>
        <v>4.2699999999999996</v>
      </c>
    </row>
    <row r="880" spans="1:23" s="188" customFormat="1" ht="15" customHeight="1" x14ac:dyDescent="0.2">
      <c r="A880" s="202"/>
      <c r="B880" s="309" t="s">
        <v>17944</v>
      </c>
      <c r="C880" s="326"/>
      <c r="D880" s="203"/>
      <c r="E880" s="182"/>
      <c r="F880" s="326"/>
      <c r="G880" s="203"/>
      <c r="H880" s="182"/>
      <c r="I880" s="182"/>
      <c r="J880" s="408"/>
      <c r="K880" s="342">
        <v>1.18</v>
      </c>
      <c r="L880" s="183"/>
      <c r="M880" s="185"/>
      <c r="N880" s="183"/>
      <c r="O880" s="185"/>
      <c r="P880" s="254">
        <f t="shared" si="56"/>
        <v>1.18</v>
      </c>
      <c r="Q880" s="328"/>
      <c r="R880" s="204"/>
      <c r="S880" s="204"/>
      <c r="U880" s="87" t="str">
        <f t="shared" si="54"/>
        <v/>
      </c>
      <c r="V880" s="87">
        <f t="shared" si="55"/>
        <v>1.18</v>
      </c>
    </row>
    <row r="881" spans="1:22" s="188" customFormat="1" ht="15" customHeight="1" x14ac:dyDescent="0.2">
      <c r="A881" s="202"/>
      <c r="B881" s="309" t="s">
        <v>17944</v>
      </c>
      <c r="C881" s="326"/>
      <c r="D881" s="203"/>
      <c r="E881" s="182"/>
      <c r="F881" s="326"/>
      <c r="G881" s="203"/>
      <c r="H881" s="182"/>
      <c r="I881" s="182"/>
      <c r="J881" s="408"/>
      <c r="K881" s="342">
        <v>1.26</v>
      </c>
      <c r="L881" s="183"/>
      <c r="M881" s="185"/>
      <c r="N881" s="183"/>
      <c r="O881" s="185"/>
      <c r="P881" s="254">
        <f t="shared" si="56"/>
        <v>1.26</v>
      </c>
      <c r="Q881" s="328"/>
      <c r="R881" s="204"/>
      <c r="S881" s="204"/>
      <c r="U881" s="87" t="str">
        <f t="shared" si="54"/>
        <v/>
      </c>
      <c r="V881" s="87">
        <f t="shared" si="55"/>
        <v>1.26</v>
      </c>
    </row>
    <row r="882" spans="1:22" s="188" customFormat="1" ht="15" customHeight="1" x14ac:dyDescent="0.2">
      <c r="A882" s="202"/>
      <c r="B882" s="309" t="s">
        <v>17944</v>
      </c>
      <c r="C882" s="326"/>
      <c r="D882" s="203"/>
      <c r="E882" s="182"/>
      <c r="F882" s="326"/>
      <c r="G882" s="203"/>
      <c r="H882" s="182"/>
      <c r="I882" s="182"/>
      <c r="J882" s="408"/>
      <c r="K882" s="342">
        <v>8.51</v>
      </c>
      <c r="L882" s="183"/>
      <c r="M882" s="185"/>
      <c r="N882" s="183"/>
      <c r="O882" s="185"/>
      <c r="P882" s="254">
        <f t="shared" si="56"/>
        <v>8.51</v>
      </c>
      <c r="Q882" s="328"/>
      <c r="R882" s="204"/>
      <c r="S882" s="204"/>
      <c r="U882" s="87" t="str">
        <f t="shared" si="54"/>
        <v/>
      </c>
      <c r="V882" s="87">
        <f t="shared" si="55"/>
        <v>8.51</v>
      </c>
    </row>
    <row r="883" spans="1:22" s="188" customFormat="1" ht="15" customHeight="1" x14ac:dyDescent="0.2">
      <c r="A883" s="202"/>
      <c r="B883" s="309" t="s">
        <v>17944</v>
      </c>
      <c r="C883" s="326"/>
      <c r="D883" s="203"/>
      <c r="E883" s="182"/>
      <c r="F883" s="326"/>
      <c r="G883" s="203"/>
      <c r="H883" s="182"/>
      <c r="I883" s="182"/>
      <c r="J883" s="408"/>
      <c r="K883" s="342">
        <v>8.26</v>
      </c>
      <c r="L883" s="183"/>
      <c r="M883" s="185"/>
      <c r="N883" s="183"/>
      <c r="O883" s="185"/>
      <c r="P883" s="254">
        <f t="shared" si="56"/>
        <v>8.26</v>
      </c>
      <c r="Q883" s="328"/>
      <c r="R883" s="204"/>
      <c r="S883" s="204"/>
      <c r="U883" s="87" t="str">
        <f t="shared" si="54"/>
        <v/>
      </c>
      <c r="V883" s="87">
        <f t="shared" si="55"/>
        <v>8.26</v>
      </c>
    </row>
    <row r="884" spans="1:22" s="188" customFormat="1" ht="15" customHeight="1" x14ac:dyDescent="0.2">
      <c r="A884" s="202"/>
      <c r="B884" s="309" t="s">
        <v>17944</v>
      </c>
      <c r="C884" s="326"/>
      <c r="D884" s="203"/>
      <c r="E884" s="182"/>
      <c r="F884" s="326"/>
      <c r="G884" s="203"/>
      <c r="H884" s="182"/>
      <c r="I884" s="182"/>
      <c r="J884" s="408"/>
      <c r="K884" s="342">
        <v>12.17</v>
      </c>
      <c r="L884" s="183"/>
      <c r="M884" s="185"/>
      <c r="N884" s="183"/>
      <c r="O884" s="185"/>
      <c r="P884" s="254">
        <f t="shared" si="56"/>
        <v>12.17</v>
      </c>
      <c r="Q884" s="328"/>
      <c r="R884" s="204"/>
      <c r="S884" s="204"/>
      <c r="U884" s="87" t="str">
        <f t="shared" si="54"/>
        <v/>
      </c>
      <c r="V884" s="87">
        <f t="shared" si="55"/>
        <v>12.17</v>
      </c>
    </row>
    <row r="885" spans="1:22" s="188" customFormat="1" ht="15" customHeight="1" x14ac:dyDescent="0.2">
      <c r="A885" s="202"/>
      <c r="B885" s="309" t="s">
        <v>17944</v>
      </c>
      <c r="C885" s="326"/>
      <c r="D885" s="203"/>
      <c r="E885" s="182"/>
      <c r="F885" s="326"/>
      <c r="G885" s="203"/>
      <c r="H885" s="182"/>
      <c r="I885" s="182"/>
      <c r="J885" s="408"/>
      <c r="K885" s="342">
        <v>14.15</v>
      </c>
      <c r="L885" s="183"/>
      <c r="M885" s="185"/>
      <c r="N885" s="183"/>
      <c r="O885" s="185"/>
      <c r="P885" s="254">
        <f t="shared" si="56"/>
        <v>14.15</v>
      </c>
      <c r="Q885" s="328"/>
      <c r="R885" s="204"/>
      <c r="S885" s="204"/>
      <c r="U885" s="87" t="str">
        <f t="shared" si="54"/>
        <v/>
      </c>
      <c r="V885" s="87">
        <f t="shared" si="55"/>
        <v>14.15</v>
      </c>
    </row>
    <row r="886" spans="1:22" s="188" customFormat="1" ht="15" customHeight="1" x14ac:dyDescent="0.2">
      <c r="A886" s="202"/>
      <c r="B886" s="309" t="s">
        <v>17944</v>
      </c>
      <c r="C886" s="326"/>
      <c r="D886" s="203"/>
      <c r="E886" s="182"/>
      <c r="F886" s="326"/>
      <c r="G886" s="203"/>
      <c r="H886" s="182"/>
      <c r="I886" s="182"/>
      <c r="J886" s="408"/>
      <c r="K886" s="342">
        <v>14.79</v>
      </c>
      <c r="L886" s="183"/>
      <c r="M886" s="185"/>
      <c r="N886" s="183"/>
      <c r="O886" s="185"/>
      <c r="P886" s="254">
        <f t="shared" si="56"/>
        <v>14.79</v>
      </c>
      <c r="Q886" s="328"/>
      <c r="R886" s="204"/>
      <c r="S886" s="204"/>
      <c r="U886" s="87" t="str">
        <f t="shared" si="54"/>
        <v/>
      </c>
      <c r="V886" s="87">
        <f t="shared" si="55"/>
        <v>14.79</v>
      </c>
    </row>
    <row r="887" spans="1:22" s="188" customFormat="1" ht="15" customHeight="1" x14ac:dyDescent="0.2">
      <c r="A887" s="202"/>
      <c r="B887" s="309" t="s">
        <v>17944</v>
      </c>
      <c r="C887" s="326"/>
      <c r="D887" s="203"/>
      <c r="E887" s="182"/>
      <c r="F887" s="326"/>
      <c r="G887" s="203"/>
      <c r="H887" s="182"/>
      <c r="I887" s="182"/>
      <c r="J887" s="408"/>
      <c r="K887" s="342">
        <v>7.94</v>
      </c>
      <c r="L887" s="183"/>
      <c r="M887" s="185"/>
      <c r="N887" s="183"/>
      <c r="O887" s="185"/>
      <c r="P887" s="254">
        <f t="shared" si="56"/>
        <v>7.94</v>
      </c>
      <c r="Q887" s="328"/>
      <c r="R887" s="204"/>
      <c r="S887" s="204"/>
      <c r="U887" s="87" t="str">
        <f t="shared" si="54"/>
        <v/>
      </c>
      <c r="V887" s="87">
        <f t="shared" si="55"/>
        <v>7.94</v>
      </c>
    </row>
    <row r="888" spans="1:22" s="188" customFormat="1" ht="15" customHeight="1" x14ac:dyDescent="0.2">
      <c r="A888" s="202"/>
      <c r="B888" s="309" t="s">
        <v>17944</v>
      </c>
      <c r="C888" s="326"/>
      <c r="D888" s="203"/>
      <c r="E888" s="182"/>
      <c r="F888" s="326"/>
      <c r="G888" s="203"/>
      <c r="H888" s="182"/>
      <c r="I888" s="182"/>
      <c r="J888" s="408"/>
      <c r="K888" s="342">
        <v>3.69</v>
      </c>
      <c r="L888" s="183"/>
      <c r="M888" s="185"/>
      <c r="N888" s="183"/>
      <c r="O888" s="185"/>
      <c r="P888" s="254">
        <f t="shared" si="56"/>
        <v>3.69</v>
      </c>
      <c r="Q888" s="328"/>
      <c r="R888" s="204"/>
      <c r="S888" s="204"/>
      <c r="U888" s="87" t="str">
        <f t="shared" si="54"/>
        <v/>
      </c>
      <c r="V888" s="87">
        <f t="shared" si="55"/>
        <v>3.69</v>
      </c>
    </row>
    <row r="889" spans="1:22" s="188" customFormat="1" ht="15" customHeight="1" x14ac:dyDescent="0.2">
      <c r="A889" s="202"/>
      <c r="B889" s="309" t="s">
        <v>17944</v>
      </c>
      <c r="C889" s="326"/>
      <c r="D889" s="203"/>
      <c r="E889" s="182"/>
      <c r="F889" s="326"/>
      <c r="G889" s="203"/>
      <c r="H889" s="182"/>
      <c r="I889" s="182"/>
      <c r="J889" s="408"/>
      <c r="K889" s="342">
        <v>1.65</v>
      </c>
      <c r="L889" s="183"/>
      <c r="M889" s="185"/>
      <c r="N889" s="183"/>
      <c r="O889" s="185"/>
      <c r="P889" s="254">
        <f t="shared" si="56"/>
        <v>1.65</v>
      </c>
      <c r="Q889" s="328"/>
      <c r="R889" s="204"/>
      <c r="S889" s="204"/>
      <c r="U889" s="87" t="str">
        <f t="shared" si="54"/>
        <v/>
      </c>
      <c r="V889" s="87">
        <f t="shared" si="55"/>
        <v>1.65</v>
      </c>
    </row>
    <row r="890" spans="1:22" s="188" customFormat="1" ht="15" customHeight="1" x14ac:dyDescent="0.2">
      <c r="A890" s="202"/>
      <c r="B890" s="309" t="s">
        <v>17944</v>
      </c>
      <c r="C890" s="326"/>
      <c r="D890" s="203"/>
      <c r="E890" s="182"/>
      <c r="F890" s="326"/>
      <c r="G890" s="203"/>
      <c r="H890" s="182"/>
      <c r="I890" s="182"/>
      <c r="J890" s="408"/>
      <c r="K890" s="342">
        <v>35.619999999999997</v>
      </c>
      <c r="L890" s="183"/>
      <c r="M890" s="185"/>
      <c r="N890" s="183"/>
      <c r="O890" s="185"/>
      <c r="P890" s="254">
        <f t="shared" si="56"/>
        <v>35.619999999999997</v>
      </c>
      <c r="Q890" s="328"/>
      <c r="R890" s="204"/>
      <c r="S890" s="204"/>
      <c r="U890" s="87" t="str">
        <f t="shared" si="54"/>
        <v/>
      </c>
      <c r="V890" s="87">
        <f t="shared" si="55"/>
        <v>35.619999999999997</v>
      </c>
    </row>
    <row r="891" spans="1:22" s="188" customFormat="1" ht="15" customHeight="1" x14ac:dyDescent="0.2">
      <c r="A891" s="202"/>
      <c r="B891" s="309" t="s">
        <v>17944</v>
      </c>
      <c r="C891" s="326"/>
      <c r="D891" s="203"/>
      <c r="E891" s="182"/>
      <c r="F891" s="326"/>
      <c r="G891" s="203"/>
      <c r="H891" s="182"/>
      <c r="I891" s="182"/>
      <c r="J891" s="408"/>
      <c r="K891" s="342">
        <v>1.58</v>
      </c>
      <c r="L891" s="183"/>
      <c r="M891" s="185"/>
      <c r="N891" s="183"/>
      <c r="O891" s="185"/>
      <c r="P891" s="254">
        <f t="shared" si="56"/>
        <v>1.58</v>
      </c>
      <c r="Q891" s="328"/>
      <c r="R891" s="204"/>
      <c r="S891" s="204"/>
      <c r="U891" s="87" t="str">
        <f t="shared" si="54"/>
        <v/>
      </c>
      <c r="V891" s="87">
        <f t="shared" si="55"/>
        <v>1.58</v>
      </c>
    </row>
    <row r="892" spans="1:22" s="188" customFormat="1" ht="15" customHeight="1" x14ac:dyDescent="0.2">
      <c r="A892" s="202"/>
      <c r="B892" s="309" t="s">
        <v>17944</v>
      </c>
      <c r="C892" s="326"/>
      <c r="D892" s="203"/>
      <c r="E892" s="182"/>
      <c r="F892" s="326"/>
      <c r="G892" s="203"/>
      <c r="H892" s="182"/>
      <c r="I892" s="182"/>
      <c r="J892" s="408"/>
      <c r="K892" s="342">
        <v>20.48</v>
      </c>
      <c r="L892" s="183"/>
      <c r="M892" s="185"/>
      <c r="N892" s="183"/>
      <c r="O892" s="185"/>
      <c r="P892" s="254">
        <f t="shared" si="56"/>
        <v>20.48</v>
      </c>
      <c r="Q892" s="328"/>
      <c r="R892" s="204"/>
      <c r="S892" s="204"/>
      <c r="U892" s="87" t="str">
        <f t="shared" si="54"/>
        <v/>
      </c>
      <c r="V892" s="87">
        <f t="shared" si="55"/>
        <v>20.48</v>
      </c>
    </row>
    <row r="893" spans="1:22" s="188" customFormat="1" ht="15" customHeight="1" x14ac:dyDescent="0.2">
      <c r="A893" s="202"/>
      <c r="B893" s="309" t="s">
        <v>17944</v>
      </c>
      <c r="C893" s="326"/>
      <c r="D893" s="203"/>
      <c r="E893" s="182"/>
      <c r="F893" s="326"/>
      <c r="G893" s="203"/>
      <c r="H893" s="182"/>
      <c r="I893" s="182"/>
      <c r="J893" s="408"/>
      <c r="K893" s="342">
        <v>16.66</v>
      </c>
      <c r="L893" s="183"/>
      <c r="M893" s="185"/>
      <c r="N893" s="183"/>
      <c r="O893" s="185"/>
      <c r="P893" s="254">
        <f t="shared" si="56"/>
        <v>16.66</v>
      </c>
      <c r="Q893" s="328"/>
      <c r="R893" s="204"/>
      <c r="S893" s="204"/>
      <c r="U893" s="87" t="str">
        <f t="shared" si="54"/>
        <v/>
      </c>
      <c r="V893" s="87">
        <f t="shared" si="55"/>
        <v>16.66</v>
      </c>
    </row>
    <row r="894" spans="1:22" s="188" customFormat="1" ht="15" customHeight="1" x14ac:dyDescent="0.2">
      <c r="A894" s="202"/>
      <c r="B894" s="309" t="s">
        <v>17944</v>
      </c>
      <c r="C894" s="326"/>
      <c r="D894" s="203"/>
      <c r="E894" s="182"/>
      <c r="F894" s="326"/>
      <c r="G894" s="203"/>
      <c r="H894" s="182"/>
      <c r="I894" s="182"/>
      <c r="J894" s="408"/>
      <c r="K894" s="342">
        <v>14.41</v>
      </c>
      <c r="L894" s="183"/>
      <c r="M894" s="185"/>
      <c r="N894" s="183"/>
      <c r="O894" s="185"/>
      <c r="P894" s="254">
        <f t="shared" si="56"/>
        <v>14.41</v>
      </c>
      <c r="Q894" s="328"/>
      <c r="R894" s="204"/>
      <c r="S894" s="204"/>
      <c r="U894" s="87" t="str">
        <f t="shared" si="54"/>
        <v/>
      </c>
      <c r="V894" s="87">
        <f t="shared" si="55"/>
        <v>14.41</v>
      </c>
    </row>
    <row r="895" spans="1:22" s="188" customFormat="1" ht="15" customHeight="1" x14ac:dyDescent="0.2">
      <c r="A895" s="202"/>
      <c r="B895" s="309" t="s">
        <v>17944</v>
      </c>
      <c r="C895" s="326"/>
      <c r="D895" s="203"/>
      <c r="E895" s="182"/>
      <c r="F895" s="326"/>
      <c r="G895" s="203"/>
      <c r="H895" s="182"/>
      <c r="I895" s="182"/>
      <c r="J895" s="408"/>
      <c r="K895" s="342">
        <v>20.76</v>
      </c>
      <c r="L895" s="183"/>
      <c r="M895" s="185"/>
      <c r="N895" s="183"/>
      <c r="O895" s="185"/>
      <c r="P895" s="254">
        <f t="shared" si="56"/>
        <v>20.76</v>
      </c>
      <c r="Q895" s="328"/>
      <c r="R895" s="204"/>
      <c r="S895" s="204"/>
      <c r="U895" s="87" t="str">
        <f t="shared" ref="U895:U958" si="57">IF(Q895&lt;&gt;"",P895,"")</f>
        <v/>
      </c>
      <c r="V895" s="87">
        <f t="shared" ref="V895:V958" si="58">IF(P895&lt;&gt;"",P895,"")</f>
        <v>20.76</v>
      </c>
    </row>
    <row r="896" spans="1:22" s="188" customFormat="1" ht="15" customHeight="1" x14ac:dyDescent="0.2">
      <c r="A896" s="202"/>
      <c r="B896" s="309" t="s">
        <v>17944</v>
      </c>
      <c r="C896" s="326"/>
      <c r="D896" s="203"/>
      <c r="E896" s="182"/>
      <c r="F896" s="326"/>
      <c r="G896" s="203"/>
      <c r="H896" s="182"/>
      <c r="I896" s="182"/>
      <c r="J896" s="408"/>
      <c r="K896" s="342">
        <v>13.56</v>
      </c>
      <c r="L896" s="183"/>
      <c r="M896" s="185"/>
      <c r="N896" s="183"/>
      <c r="O896" s="185"/>
      <c r="P896" s="254">
        <f t="shared" si="56"/>
        <v>13.56</v>
      </c>
      <c r="Q896" s="328"/>
      <c r="R896" s="204"/>
      <c r="S896" s="204"/>
      <c r="U896" s="87" t="str">
        <f t="shared" si="57"/>
        <v/>
      </c>
      <c r="V896" s="87">
        <f t="shared" si="58"/>
        <v>13.56</v>
      </c>
    </row>
    <row r="897" spans="1:23" s="188" customFormat="1" ht="15" customHeight="1" x14ac:dyDescent="0.2">
      <c r="A897" s="202"/>
      <c r="B897" s="309" t="s">
        <v>17944</v>
      </c>
      <c r="C897" s="326"/>
      <c r="D897" s="203"/>
      <c r="E897" s="182"/>
      <c r="F897" s="326"/>
      <c r="G897" s="203"/>
      <c r="H897" s="182"/>
      <c r="I897" s="182"/>
      <c r="J897" s="408"/>
      <c r="K897" s="342">
        <v>14.24</v>
      </c>
      <c r="L897" s="183"/>
      <c r="M897" s="185"/>
      <c r="N897" s="183"/>
      <c r="O897" s="185"/>
      <c r="P897" s="254">
        <f t="shared" si="56"/>
        <v>14.24</v>
      </c>
      <c r="Q897" s="328"/>
      <c r="R897" s="204"/>
      <c r="S897" s="204"/>
      <c r="U897" s="87" t="str">
        <f t="shared" si="57"/>
        <v/>
      </c>
      <c r="V897" s="87">
        <f t="shared" si="58"/>
        <v>14.24</v>
      </c>
    </row>
    <row r="898" spans="1:23" s="188" customFormat="1" ht="15" customHeight="1" x14ac:dyDescent="0.2">
      <c r="A898" s="202"/>
      <c r="B898" s="309" t="s">
        <v>17944</v>
      </c>
      <c r="C898" s="326"/>
      <c r="D898" s="203"/>
      <c r="E898" s="182"/>
      <c r="F898" s="326"/>
      <c r="G898" s="203"/>
      <c r="H898" s="182"/>
      <c r="I898" s="182"/>
      <c r="J898" s="408"/>
      <c r="K898" s="342">
        <v>10.3</v>
      </c>
      <c r="L898" s="183"/>
      <c r="M898" s="185"/>
      <c r="N898" s="183"/>
      <c r="O898" s="185"/>
      <c r="P898" s="254">
        <f t="shared" si="56"/>
        <v>10.3</v>
      </c>
      <c r="Q898" s="328"/>
      <c r="R898" s="204"/>
      <c r="S898" s="204"/>
      <c r="U898" s="87" t="str">
        <f t="shared" si="57"/>
        <v/>
      </c>
      <c r="V898" s="87">
        <f t="shared" si="58"/>
        <v>10.3</v>
      </c>
    </row>
    <row r="899" spans="1:23" s="188" customFormat="1" ht="15" customHeight="1" x14ac:dyDescent="0.2">
      <c r="A899" s="178"/>
      <c r="B899" s="189" t="s">
        <v>17</v>
      </c>
      <c r="C899" s="190"/>
      <c r="D899" s="191"/>
      <c r="E899" s="192"/>
      <c r="F899" s="190"/>
      <c r="G899" s="191"/>
      <c r="H899" s="192"/>
      <c r="I899" s="192"/>
      <c r="J899" s="193"/>
      <c r="K899" s="194"/>
      <c r="L899" s="194"/>
      <c r="M899" s="194"/>
      <c r="N899" s="194"/>
      <c r="O899" s="194"/>
      <c r="P899" s="195">
        <f>ROUND(SUM(P871:P898),2)</f>
        <v>271.31</v>
      </c>
      <c r="Q899" s="196" t="str">
        <f>IFERROR(VLOOKUP(A871,'Planilha Orçamentária'!$A$8:$H$548,5,FALSE),0)</f>
        <v>m</v>
      </c>
      <c r="R899" s="187"/>
      <c r="S899" s="187"/>
      <c r="U899" s="87">
        <f t="shared" si="57"/>
        <v>271.31</v>
      </c>
      <c r="V899" s="87">
        <f t="shared" si="58"/>
        <v>271.31</v>
      </c>
    </row>
    <row r="900" spans="1:23" s="188" customFormat="1" ht="15" customHeight="1" x14ac:dyDescent="0.2">
      <c r="A900" s="178"/>
      <c r="B900" s="339"/>
      <c r="C900" s="198"/>
      <c r="D900" s="180"/>
      <c r="E900" s="181"/>
      <c r="F900" s="198"/>
      <c r="G900" s="180"/>
      <c r="H900" s="181"/>
      <c r="I900" s="181"/>
      <c r="J900" s="199"/>
      <c r="K900" s="363"/>
      <c r="L900" s="363"/>
      <c r="M900" s="363"/>
      <c r="N900" s="363"/>
      <c r="O900" s="363"/>
      <c r="P900" s="55"/>
      <c r="Q900" s="340"/>
      <c r="R900" s="187"/>
      <c r="S900" s="187"/>
      <c r="U900" s="87" t="str">
        <f t="shared" si="57"/>
        <v/>
      </c>
      <c r="V900" s="87" t="str">
        <f t="shared" si="58"/>
        <v/>
      </c>
    </row>
    <row r="901" spans="1:23" s="188" customFormat="1" ht="15" customHeight="1" x14ac:dyDescent="0.2">
      <c r="A901" s="178" t="str">
        <f>'Planilha Orçamentária'!A218</f>
        <v>04.01.02</v>
      </c>
      <c r="B901" s="252" t="str">
        <f>VLOOKUP(A901,'Planilha Orçamentária'!$A$8:$D$553,4,FALSE)</f>
        <v>Corte e destocamento de árvores com diâmetro superior a 30 cm</v>
      </c>
      <c r="C901" s="179"/>
      <c r="D901" s="180"/>
      <c r="E901" s="181"/>
      <c r="F901" s="181"/>
      <c r="G901" s="180"/>
      <c r="H901" s="181"/>
      <c r="I901" s="182"/>
      <c r="J901" s="183"/>
      <c r="K901" s="184"/>
      <c r="L901" s="183"/>
      <c r="M901" s="185"/>
      <c r="N901" s="405"/>
      <c r="O901" s="185"/>
      <c r="P901" s="55"/>
      <c r="Q901" s="406">
        <f>P903</f>
        <v>3</v>
      </c>
      <c r="R901" s="187"/>
      <c r="S901" s="187"/>
      <c r="U901" s="87">
        <f t="shared" si="57"/>
        <v>0</v>
      </c>
      <c r="V901" s="87" t="str">
        <f t="shared" si="58"/>
        <v/>
      </c>
      <c r="W901" s="218"/>
    </row>
    <row r="902" spans="1:23" s="204" customFormat="1" ht="15" customHeight="1" x14ac:dyDescent="0.2">
      <c r="A902" s="333"/>
      <c r="B902" s="346" t="s">
        <v>17931</v>
      </c>
      <c r="C902" s="320"/>
      <c r="D902" s="321"/>
      <c r="E902" s="322"/>
      <c r="F902" s="320"/>
      <c r="G902" s="321"/>
      <c r="H902" s="322"/>
      <c r="I902" s="334"/>
      <c r="J902" s="323">
        <v>3</v>
      </c>
      <c r="K902" s="325"/>
      <c r="L902" s="325"/>
      <c r="M902" s="325"/>
      <c r="N902" s="325"/>
      <c r="O902" s="325"/>
      <c r="P902" s="335">
        <f>J902</f>
        <v>3</v>
      </c>
      <c r="Q902" s="336"/>
      <c r="U902" s="87" t="str">
        <f t="shared" si="57"/>
        <v/>
      </c>
      <c r="V902" s="87">
        <f t="shared" si="58"/>
        <v>3</v>
      </c>
    </row>
    <row r="903" spans="1:23" s="188" customFormat="1" ht="15" customHeight="1" x14ac:dyDescent="0.2">
      <c r="A903" s="178"/>
      <c r="B903" s="189" t="s">
        <v>17</v>
      </c>
      <c r="C903" s="190"/>
      <c r="D903" s="191"/>
      <c r="E903" s="192"/>
      <c r="F903" s="190"/>
      <c r="G903" s="191"/>
      <c r="H903" s="192"/>
      <c r="I903" s="192"/>
      <c r="J903" s="193"/>
      <c r="K903" s="194"/>
      <c r="L903" s="194"/>
      <c r="M903" s="194"/>
      <c r="N903" s="194"/>
      <c r="O903" s="194"/>
      <c r="P903" s="195">
        <f>ROUND(SUM(P901:P902),2)</f>
        <v>3</v>
      </c>
      <c r="Q903" s="196" t="str">
        <f>IFERROR(VLOOKUP(A901,'Planilha Orçamentária'!$A$8:$H$553,5,FALSE),0)</f>
        <v>und</v>
      </c>
      <c r="R903" s="187"/>
      <c r="S903" s="187"/>
      <c r="U903" s="87">
        <f t="shared" si="57"/>
        <v>3</v>
      </c>
      <c r="V903" s="87">
        <f t="shared" si="58"/>
        <v>3</v>
      </c>
    </row>
    <row r="904" spans="1:23" s="188" customFormat="1" ht="15" customHeight="1" x14ac:dyDescent="0.2">
      <c r="A904" s="178"/>
      <c r="B904" s="339"/>
      <c r="C904" s="198"/>
      <c r="D904" s="180"/>
      <c r="E904" s="181"/>
      <c r="F904" s="198"/>
      <c r="G904" s="180"/>
      <c r="H904" s="181"/>
      <c r="I904" s="181"/>
      <c r="J904" s="199"/>
      <c r="K904" s="363"/>
      <c r="L904" s="363"/>
      <c r="M904" s="363"/>
      <c r="N904" s="363"/>
      <c r="O904" s="363"/>
      <c r="P904" s="55"/>
      <c r="Q904" s="340"/>
      <c r="R904" s="187"/>
      <c r="S904" s="187"/>
      <c r="U904" s="87" t="str">
        <f t="shared" si="57"/>
        <v/>
      </c>
      <c r="V904" s="87" t="str">
        <f t="shared" si="58"/>
        <v/>
      </c>
    </row>
    <row r="905" spans="1:23" s="188" customFormat="1" ht="15" customHeight="1" x14ac:dyDescent="0.2">
      <c r="A905" s="178" t="str">
        <f>'Planilha Orçamentária'!A219</f>
        <v>04.01.03</v>
      </c>
      <c r="B905" s="252" t="str">
        <f>VLOOKUP(A905,'Planilha Orçamentária'!$A$8:$D$553,4,FALSE)</f>
        <v>DESMATAMENTO E LIMPEZA MECANIZADA DE TERRENO COM REMOCAO DE CAMADA VEGETAL, UTILIZANDO TRATOR DE ESTEIRAS</v>
      </c>
      <c r="C905" s="179"/>
      <c r="D905" s="180"/>
      <c r="E905" s="181"/>
      <c r="F905" s="181"/>
      <c r="G905" s="180"/>
      <c r="H905" s="181"/>
      <c r="I905" s="182"/>
      <c r="J905" s="183"/>
      <c r="K905" s="184"/>
      <c r="L905" s="183"/>
      <c r="M905" s="185"/>
      <c r="N905" s="405"/>
      <c r="O905" s="185"/>
      <c r="P905" s="55"/>
      <c r="Q905" s="406">
        <f>P907</f>
        <v>2605.62</v>
      </c>
      <c r="R905" s="187"/>
      <c r="S905" s="187"/>
      <c r="U905" s="87">
        <f t="shared" si="57"/>
        <v>0</v>
      </c>
      <c r="V905" s="87" t="str">
        <f t="shared" si="58"/>
        <v/>
      </c>
      <c r="W905" s="218"/>
    </row>
    <row r="906" spans="1:23" s="204" customFormat="1" ht="15" customHeight="1" x14ac:dyDescent="0.2">
      <c r="A906" s="333"/>
      <c r="B906" s="319" t="s">
        <v>17927</v>
      </c>
      <c r="C906" s="320"/>
      <c r="D906" s="321"/>
      <c r="E906" s="322"/>
      <c r="F906" s="320"/>
      <c r="G906" s="321"/>
      <c r="H906" s="322"/>
      <c r="I906" s="334"/>
      <c r="J906" s="323"/>
      <c r="K906" s="325"/>
      <c r="L906" s="325"/>
      <c r="M906" s="325"/>
      <c r="N906" s="325">
        <v>2605.62</v>
      </c>
      <c r="O906" s="325"/>
      <c r="P906" s="335">
        <f>N906</f>
        <v>2605.62</v>
      </c>
      <c r="Q906" s="336"/>
      <c r="U906" s="87" t="str">
        <f t="shared" si="57"/>
        <v/>
      </c>
      <c r="V906" s="87">
        <f t="shared" si="58"/>
        <v>2605.62</v>
      </c>
    </row>
    <row r="907" spans="1:23" s="188" customFormat="1" ht="15" customHeight="1" x14ac:dyDescent="0.2">
      <c r="A907" s="178"/>
      <c r="B907" s="189" t="s">
        <v>17</v>
      </c>
      <c r="C907" s="190"/>
      <c r="D907" s="191"/>
      <c r="E907" s="192"/>
      <c r="F907" s="190"/>
      <c r="G907" s="191"/>
      <c r="H907" s="192"/>
      <c r="I907" s="192"/>
      <c r="J907" s="193"/>
      <c r="K907" s="194"/>
      <c r="L907" s="194"/>
      <c r="M907" s="194"/>
      <c r="N907" s="194"/>
      <c r="O907" s="194"/>
      <c r="P907" s="195">
        <f>ROUND(SUM(P905:P906),2)</f>
        <v>2605.62</v>
      </c>
      <c r="Q907" s="196" t="str">
        <f>IFERROR(VLOOKUP(A905,'Planilha Orçamentária'!$A$8:$H$553,5,FALSE),0)</f>
        <v>M2</v>
      </c>
      <c r="R907" s="187"/>
      <c r="S907" s="187"/>
      <c r="U907" s="87">
        <f t="shared" si="57"/>
        <v>2605.62</v>
      </c>
      <c r="V907" s="87">
        <f t="shared" si="58"/>
        <v>2605.62</v>
      </c>
    </row>
    <row r="908" spans="1:23" s="188" customFormat="1" ht="15" customHeight="1" x14ac:dyDescent="0.2">
      <c r="A908" s="178"/>
      <c r="B908" s="339"/>
      <c r="C908" s="198"/>
      <c r="D908" s="180"/>
      <c r="E908" s="181"/>
      <c r="F908" s="198"/>
      <c r="G908" s="180"/>
      <c r="H908" s="181"/>
      <c r="I908" s="181"/>
      <c r="J908" s="199"/>
      <c r="K908" s="363"/>
      <c r="L908" s="363"/>
      <c r="M908" s="363"/>
      <c r="N908" s="363"/>
      <c r="O908" s="363"/>
      <c r="P908" s="55"/>
      <c r="Q908" s="340"/>
      <c r="R908" s="187"/>
      <c r="S908" s="187"/>
      <c r="U908" s="87" t="str">
        <f t="shared" si="57"/>
        <v/>
      </c>
      <c r="V908" s="87" t="str">
        <f t="shared" si="58"/>
        <v/>
      </c>
    </row>
    <row r="909" spans="1:23" s="188" customFormat="1" ht="15" customHeight="1" x14ac:dyDescent="0.2">
      <c r="A909" s="178" t="str">
        <f>'Planilha Orçamentária'!A220</f>
        <v>04.01.04</v>
      </c>
      <c r="B909" s="252" t="str">
        <f>VLOOKUP(A909,'Planilha Orçamentária'!$A$8:$D$553,4,FALSE)</f>
        <v>REGULARIZACAO DE SUPERFICIES EM TERRA COM MOTONIVELADORA</v>
      </c>
      <c r="C909" s="179"/>
      <c r="D909" s="180"/>
      <c r="E909" s="181"/>
      <c r="F909" s="181"/>
      <c r="G909" s="180"/>
      <c r="H909" s="181"/>
      <c r="I909" s="182"/>
      <c r="J909" s="183"/>
      <c r="K909" s="184"/>
      <c r="L909" s="183"/>
      <c r="M909" s="185"/>
      <c r="N909" s="405"/>
      <c r="O909" s="185"/>
      <c r="P909" s="55"/>
      <c r="Q909" s="406">
        <f>P911</f>
        <v>2605.62</v>
      </c>
      <c r="R909" s="187"/>
      <c r="S909" s="187"/>
      <c r="U909" s="87">
        <f t="shared" si="57"/>
        <v>0</v>
      </c>
      <c r="V909" s="87" t="str">
        <f t="shared" si="58"/>
        <v/>
      </c>
      <c r="W909" s="218"/>
    </row>
    <row r="910" spans="1:23" s="204" customFormat="1" ht="15" customHeight="1" x14ac:dyDescent="0.2">
      <c r="A910" s="333"/>
      <c r="B910" s="319" t="s">
        <v>17927</v>
      </c>
      <c r="C910" s="320"/>
      <c r="D910" s="321"/>
      <c r="E910" s="322"/>
      <c r="F910" s="320"/>
      <c r="G910" s="321"/>
      <c r="H910" s="322"/>
      <c r="I910" s="334"/>
      <c r="J910" s="323"/>
      <c r="K910" s="325"/>
      <c r="L910" s="325"/>
      <c r="M910" s="325"/>
      <c r="N910" s="325">
        <f>P907</f>
        <v>2605.62</v>
      </c>
      <c r="O910" s="325"/>
      <c r="P910" s="335">
        <f>N910</f>
        <v>2605.62</v>
      </c>
      <c r="Q910" s="336"/>
      <c r="U910" s="87" t="str">
        <f t="shared" si="57"/>
        <v/>
      </c>
      <c r="V910" s="87">
        <f t="shared" si="58"/>
        <v>2605.62</v>
      </c>
    </row>
    <row r="911" spans="1:23" s="188" customFormat="1" ht="15" customHeight="1" x14ac:dyDescent="0.2">
      <c r="A911" s="178"/>
      <c r="B911" s="189" t="s">
        <v>17</v>
      </c>
      <c r="C911" s="190"/>
      <c r="D911" s="191"/>
      <c r="E911" s="192"/>
      <c r="F911" s="190"/>
      <c r="G911" s="191"/>
      <c r="H911" s="192"/>
      <c r="I911" s="192"/>
      <c r="J911" s="193"/>
      <c r="K911" s="194"/>
      <c r="L911" s="194"/>
      <c r="M911" s="194"/>
      <c r="N911" s="194"/>
      <c r="O911" s="194"/>
      <c r="P911" s="195">
        <f>ROUND(SUM(P909:P910),2)</f>
        <v>2605.62</v>
      </c>
      <c r="Q911" s="196" t="str">
        <f>IFERROR(VLOOKUP(A909,'Planilha Orçamentária'!$A$8:$H$553,5,FALSE),0)</f>
        <v>M2</v>
      </c>
      <c r="R911" s="187"/>
      <c r="S911" s="187"/>
      <c r="U911" s="87">
        <f t="shared" si="57"/>
        <v>2605.62</v>
      </c>
      <c r="V911" s="87">
        <f t="shared" si="58"/>
        <v>2605.62</v>
      </c>
    </row>
    <row r="912" spans="1:23" s="188" customFormat="1" ht="15" customHeight="1" x14ac:dyDescent="0.2">
      <c r="A912" s="178"/>
      <c r="B912" s="339"/>
      <c r="C912" s="198"/>
      <c r="D912" s="180"/>
      <c r="E912" s="181"/>
      <c r="F912" s="198"/>
      <c r="G912" s="180"/>
      <c r="H912" s="181"/>
      <c r="I912" s="181"/>
      <c r="J912" s="199"/>
      <c r="K912" s="363"/>
      <c r="L912" s="349"/>
      <c r="M912" s="546"/>
      <c r="N912" s="349"/>
      <c r="O912" s="546"/>
      <c r="P912" s="548"/>
      <c r="Q912" s="340"/>
      <c r="R912" s="187"/>
      <c r="S912" s="187"/>
      <c r="U912" s="87" t="str">
        <f t="shared" si="57"/>
        <v/>
      </c>
      <c r="V912" s="87" t="str">
        <f t="shared" si="58"/>
        <v/>
      </c>
    </row>
    <row r="913" spans="1:23" s="188" customFormat="1" ht="15" customHeight="1" x14ac:dyDescent="0.2">
      <c r="A913" s="178" t="str">
        <f>'Planilha Orçamentária'!A221</f>
        <v>04.01.05</v>
      </c>
      <c r="B913" s="252" t="str">
        <f>VLOOKUP(A913,'Planilha Orçamentária'!$A$8:$D$548,4,FALSE)</f>
        <v>CARGA E DESCARGA MECANIZADAS DE ENTULHO EM CAMINHAO BASCULANTE 6 M3</v>
      </c>
      <c r="C913" s="179"/>
      <c r="D913" s="180"/>
      <c r="E913" s="181"/>
      <c r="F913" s="181"/>
      <c r="G913" s="180"/>
      <c r="H913" s="181"/>
      <c r="I913" s="182"/>
      <c r="J913" s="183"/>
      <c r="K913" s="184"/>
      <c r="L913" s="183"/>
      <c r="M913" s="185" t="s">
        <v>3698</v>
      </c>
      <c r="N913" s="405" t="s">
        <v>3700</v>
      </c>
      <c r="O913" s="185"/>
      <c r="P913" s="55"/>
      <c r="Q913" s="406">
        <f>P915</f>
        <v>187.69</v>
      </c>
      <c r="R913" s="187"/>
      <c r="S913" s="187"/>
      <c r="U913" s="87">
        <f t="shared" si="57"/>
        <v>0</v>
      </c>
      <c r="V913" s="87" t="str">
        <f t="shared" si="58"/>
        <v/>
      </c>
      <c r="W913" s="218"/>
    </row>
    <row r="914" spans="1:23" s="204" customFormat="1" ht="15" customHeight="1" x14ac:dyDescent="0.2">
      <c r="A914" s="333"/>
      <c r="B914" s="319" t="s">
        <v>19214</v>
      </c>
      <c r="C914" s="320"/>
      <c r="D914" s="321"/>
      <c r="E914" s="322"/>
      <c r="F914" s="320"/>
      <c r="G914" s="321"/>
      <c r="H914" s="322"/>
      <c r="I914" s="334"/>
      <c r="J914" s="412"/>
      <c r="K914" s="325"/>
      <c r="L914" s="325"/>
      <c r="M914" s="325">
        <v>1.3</v>
      </c>
      <c r="N914" s="325">
        <f>SUM(O918:O921)</f>
        <v>144.37394999999998</v>
      </c>
      <c r="O914" s="325">
        <f>N914*M914</f>
        <v>187.68613499999998</v>
      </c>
      <c r="P914" s="335">
        <f>O914</f>
        <v>187.68613499999998</v>
      </c>
      <c r="Q914" s="336"/>
      <c r="U914" s="87" t="str">
        <f t="shared" si="57"/>
        <v/>
      </c>
      <c r="V914" s="87">
        <f t="shared" si="58"/>
        <v>187.68613499999998</v>
      </c>
    </row>
    <row r="915" spans="1:23" s="188" customFormat="1" ht="15" customHeight="1" x14ac:dyDescent="0.2">
      <c r="A915" s="178"/>
      <c r="B915" s="189" t="s">
        <v>17</v>
      </c>
      <c r="C915" s="190"/>
      <c r="D915" s="191"/>
      <c r="E915" s="192"/>
      <c r="F915" s="190"/>
      <c r="G915" s="191"/>
      <c r="H915" s="192"/>
      <c r="I915" s="192"/>
      <c r="J915" s="193"/>
      <c r="K915" s="194"/>
      <c r="L915" s="194"/>
      <c r="M915" s="194"/>
      <c r="N915" s="194"/>
      <c r="O915" s="194"/>
      <c r="P915" s="195">
        <f>ROUND(SUM(P913:P914),2)</f>
        <v>187.69</v>
      </c>
      <c r="Q915" s="196" t="str">
        <f>IFERROR(VLOOKUP(A913,'Planilha Orçamentária'!$A$8:$H$553,5,FALSE),0)</f>
        <v>M3</v>
      </c>
      <c r="R915" s="187"/>
      <c r="S915" s="187"/>
      <c r="U915" s="87">
        <f t="shared" si="57"/>
        <v>187.69</v>
      </c>
      <c r="V915" s="87">
        <f t="shared" si="58"/>
        <v>187.69</v>
      </c>
    </row>
    <row r="916" spans="1:23" s="188" customFormat="1" ht="15" customHeight="1" x14ac:dyDescent="0.2">
      <c r="A916" s="178"/>
      <c r="B916" s="339"/>
      <c r="C916" s="198"/>
      <c r="D916" s="180"/>
      <c r="E916" s="181"/>
      <c r="F916" s="198"/>
      <c r="G916" s="180"/>
      <c r="H916" s="181"/>
      <c r="I916" s="181"/>
      <c r="J916" s="199"/>
      <c r="K916" s="542"/>
      <c r="L916" s="349"/>
      <c r="M916" s="546"/>
      <c r="N916" s="349"/>
      <c r="O916" s="546"/>
      <c r="P916" s="548"/>
      <c r="Q916" s="340"/>
      <c r="R916" s="187"/>
      <c r="S916" s="187"/>
      <c r="U916" s="87" t="str">
        <f t="shared" si="57"/>
        <v/>
      </c>
      <c r="V916" s="87" t="str">
        <f t="shared" si="58"/>
        <v/>
      </c>
    </row>
    <row r="917" spans="1:23" s="188" customFormat="1" ht="15" customHeight="1" x14ac:dyDescent="0.2">
      <c r="A917" s="178" t="str">
        <f>'Planilha Orçamentária'!A222</f>
        <v>04.01.06</v>
      </c>
      <c r="B917" s="252" t="str">
        <f>VLOOKUP(A917,'Planilha Orçamentária'!$A$8:$D$553,4,FALSE)</f>
        <v>TRANSPORTE COM CAMINHÃO BASCULANTE DE 6 M3, EM VIA URBANA PAVIMENTADA, DMT ATÉ 30 KM (UNIDADE: M3XKM). AF_01/2018</v>
      </c>
      <c r="C917" s="179"/>
      <c r="D917" s="180"/>
      <c r="E917" s="181"/>
      <c r="F917" s="181"/>
      <c r="G917" s="180"/>
      <c r="H917" s="181"/>
      <c r="I917" s="182"/>
      <c r="J917" s="183"/>
      <c r="K917" s="184"/>
      <c r="L917" s="349" t="s">
        <v>3697</v>
      </c>
      <c r="M917" s="546" t="s">
        <v>3698</v>
      </c>
      <c r="N917" s="349"/>
      <c r="O917" s="546" t="s">
        <v>3700</v>
      </c>
      <c r="P917" s="548" t="s">
        <v>3701</v>
      </c>
      <c r="Q917" s="406">
        <f>P922</f>
        <v>3716.19</v>
      </c>
      <c r="R917" s="187"/>
      <c r="S917" s="187"/>
      <c r="U917" s="87" t="str">
        <f t="shared" si="57"/>
        <v>momento de transp.</v>
      </c>
      <c r="V917" s="87" t="str">
        <f t="shared" si="58"/>
        <v>momento de transp.</v>
      </c>
      <c r="W917" s="218"/>
    </row>
    <row r="918" spans="1:23" s="204" customFormat="1" ht="15" customHeight="1" x14ac:dyDescent="0.2">
      <c r="A918" s="333"/>
      <c r="B918" s="346" t="s">
        <v>17928</v>
      </c>
      <c r="C918" s="320"/>
      <c r="D918" s="321"/>
      <c r="E918" s="322"/>
      <c r="F918" s="320"/>
      <c r="G918" s="321"/>
      <c r="H918" s="322"/>
      <c r="I918" s="334"/>
      <c r="J918" s="323"/>
      <c r="K918" s="325"/>
      <c r="L918" s="325">
        <f>DMT!$G$14</f>
        <v>19.8</v>
      </c>
      <c r="M918" s="325">
        <v>1.3</v>
      </c>
      <c r="N918" s="337"/>
      <c r="O918" s="325">
        <f>P907*0.05</f>
        <v>130.28100000000001</v>
      </c>
      <c r="P918" s="347">
        <f>L918*M918*O918</f>
        <v>3353.4329400000006</v>
      </c>
      <c r="Q918" s="336"/>
      <c r="U918" s="87" t="str">
        <f t="shared" si="57"/>
        <v/>
      </c>
      <c r="V918" s="87">
        <f t="shared" si="58"/>
        <v>3353.4329400000006</v>
      </c>
    </row>
    <row r="919" spans="1:23" s="204" customFormat="1" ht="15" customHeight="1" x14ac:dyDescent="0.2">
      <c r="A919" s="333"/>
      <c r="B919" s="346" t="s">
        <v>17929</v>
      </c>
      <c r="C919" s="320"/>
      <c r="D919" s="321"/>
      <c r="E919" s="322"/>
      <c r="F919" s="320"/>
      <c r="G919" s="321"/>
      <c r="H919" s="322"/>
      <c r="I919" s="334"/>
      <c r="J919" s="323"/>
      <c r="K919" s="325"/>
      <c r="L919" s="325">
        <f>DMT!$G$14</f>
        <v>19.8</v>
      </c>
      <c r="M919" s="325">
        <v>1.3</v>
      </c>
      <c r="N919" s="337"/>
      <c r="O919" s="325">
        <f>P899*0.3*0.15</f>
        <v>12.20895</v>
      </c>
      <c r="P919" s="347">
        <f>L919*M919*O919</f>
        <v>314.25837300000001</v>
      </c>
      <c r="Q919" s="336"/>
      <c r="U919" s="87" t="str">
        <f t="shared" si="57"/>
        <v/>
      </c>
      <c r="V919" s="87">
        <f t="shared" si="58"/>
        <v>314.25837300000001</v>
      </c>
    </row>
    <row r="920" spans="1:23" s="204" customFormat="1" ht="15" customHeight="1" x14ac:dyDescent="0.2">
      <c r="A920" s="333"/>
      <c r="B920" s="346" t="s">
        <v>17931</v>
      </c>
      <c r="C920" s="320"/>
      <c r="D920" s="321"/>
      <c r="E920" s="322"/>
      <c r="F920" s="320"/>
      <c r="G920" s="321"/>
      <c r="H920" s="322"/>
      <c r="I920" s="334"/>
      <c r="J920" s="323"/>
      <c r="K920" s="325"/>
      <c r="L920" s="325">
        <f>DMT!$G$14</f>
        <v>19.8</v>
      </c>
      <c r="M920" s="325">
        <v>1.3</v>
      </c>
      <c r="N920" s="337"/>
      <c r="O920" s="325">
        <f>P903*5*3.14*0.4*0.4/4</f>
        <v>1.8840000000000001</v>
      </c>
      <c r="P920" s="347">
        <f>L920*M920*O920</f>
        <v>48.494160000000008</v>
      </c>
      <c r="Q920" s="336"/>
      <c r="U920" s="87" t="str">
        <f t="shared" si="57"/>
        <v/>
      </c>
      <c r="V920" s="87">
        <f t="shared" si="58"/>
        <v>48.494160000000008</v>
      </c>
    </row>
    <row r="921" spans="1:23" s="204" customFormat="1" ht="15" customHeight="1" x14ac:dyDescent="0.2">
      <c r="A921" s="333"/>
      <c r="B921" s="348" t="str">
        <f>"OBSERVAÇÃO: Para o transporte do material da obra até o bota-fora, foi considerado a distância média de transporte referencial de "&amp;L918&amp;" km, que deverá ser confirmado durante a obra pela fiscalização e medido apenas a distância real."</f>
        <v>OBSERVAÇÃO: Para o transporte do material da obra até o bota-fora, foi considerado a distância média de transporte referencial de 19,8 km, que deverá ser confirmado durante a obra pela fiscalização e medido apenas a distância real.</v>
      </c>
      <c r="C921" s="320"/>
      <c r="D921" s="321"/>
      <c r="E921" s="322"/>
      <c r="F921" s="320"/>
      <c r="G921" s="321"/>
      <c r="H921" s="322"/>
      <c r="I921" s="334"/>
      <c r="J921" s="323"/>
      <c r="K921" s="325"/>
      <c r="L921" s="325"/>
      <c r="M921" s="325"/>
      <c r="N921" s="325"/>
      <c r="O921" s="325"/>
      <c r="P921" s="335"/>
      <c r="Q921" s="336"/>
      <c r="U921" s="87" t="str">
        <f t="shared" si="57"/>
        <v/>
      </c>
      <c r="V921" s="87" t="str">
        <f t="shared" si="58"/>
        <v/>
      </c>
    </row>
    <row r="922" spans="1:23" s="188" customFormat="1" ht="15" customHeight="1" x14ac:dyDescent="0.2">
      <c r="A922" s="178"/>
      <c r="B922" s="189" t="s">
        <v>17</v>
      </c>
      <c r="C922" s="190"/>
      <c r="D922" s="191"/>
      <c r="E922" s="192"/>
      <c r="F922" s="190"/>
      <c r="G922" s="191"/>
      <c r="H922" s="192"/>
      <c r="I922" s="192"/>
      <c r="J922" s="193"/>
      <c r="K922" s="194"/>
      <c r="L922" s="194"/>
      <c r="M922" s="194"/>
      <c r="N922" s="194"/>
      <c r="O922" s="194"/>
      <c r="P922" s="195">
        <f>ROUND(SUM(P917:P921),2)</f>
        <v>3716.19</v>
      </c>
      <c r="Q922" s="196" t="str">
        <f>IFERROR(VLOOKUP(A917,'Planilha Orçamentária'!$A$8:$H$553,5,FALSE),0)</f>
        <v>M3XKM</v>
      </c>
      <c r="R922" s="187"/>
      <c r="S922" s="187"/>
      <c r="U922" s="87">
        <f t="shared" si="57"/>
        <v>3716.19</v>
      </c>
      <c r="V922" s="87">
        <f t="shared" si="58"/>
        <v>3716.19</v>
      </c>
    </row>
    <row r="923" spans="1:23" s="188" customFormat="1" ht="15" customHeight="1" x14ac:dyDescent="0.2">
      <c r="A923" s="178"/>
      <c r="B923" s="339"/>
      <c r="C923" s="198"/>
      <c r="D923" s="180"/>
      <c r="E923" s="181"/>
      <c r="F923" s="198"/>
      <c r="G923" s="180"/>
      <c r="H923" s="181"/>
      <c r="I923" s="181"/>
      <c r="J923" s="199"/>
      <c r="K923" s="363"/>
      <c r="L923" s="363"/>
      <c r="M923" s="363"/>
      <c r="N923" s="363"/>
      <c r="O923" s="363"/>
      <c r="P923" s="55"/>
      <c r="Q923" s="340"/>
      <c r="R923" s="187"/>
      <c r="S923" s="187"/>
      <c r="U923" s="87" t="str">
        <f t="shared" si="57"/>
        <v/>
      </c>
      <c r="V923" s="87" t="str">
        <f t="shared" si="58"/>
        <v/>
      </c>
    </row>
    <row r="924" spans="1:23" s="188" customFormat="1" ht="15" customHeight="1" x14ac:dyDescent="0.2">
      <c r="A924" s="292" t="str">
        <f>'Planilha Orçamentária'!A225</f>
        <v>04.02</v>
      </c>
      <c r="B924" s="293" t="str">
        <f>VLOOKUP(A924,'Planilha Orçamentária'!$A$8:$D$548,4,FALSE)</f>
        <v>PAVIMENTAÇÃO</v>
      </c>
      <c r="C924" s="294"/>
      <c r="D924" s="295"/>
      <c r="E924" s="296"/>
      <c r="F924" s="296"/>
      <c r="G924" s="295"/>
      <c r="H924" s="296"/>
      <c r="I924" s="297"/>
      <c r="J924" s="298"/>
      <c r="K924" s="299"/>
      <c r="L924" s="298"/>
      <c r="M924" s="300"/>
      <c r="N924" s="301"/>
      <c r="O924" s="300"/>
      <c r="P924" s="302"/>
      <c r="Q924" s="303"/>
      <c r="R924" s="187"/>
      <c r="S924" s="187"/>
      <c r="U924" s="87" t="str">
        <f t="shared" si="57"/>
        <v/>
      </c>
      <c r="V924" s="87" t="str">
        <f t="shared" si="58"/>
        <v/>
      </c>
    </row>
    <row r="925" spans="1:23" s="188" customFormat="1" ht="15" customHeight="1" x14ac:dyDescent="0.2">
      <c r="A925" s="178" t="str">
        <f>'Planilha Orçamentária'!A226</f>
        <v>04.02.01</v>
      </c>
      <c r="B925" s="252" t="str">
        <f>VLOOKUP(A925,'Planilha Orçamentária'!$A$8:$D$548,4,FALSE)</f>
        <v>EXECUÇÃO DE PÁTIO/ESTACIONAMENTO EM PISO INTERTRAVADO, COM BLOCO RETANGULAR COLORIDO DE 20 X 10 CM, ESPESSURA 6 CM. AF_12/2015</v>
      </c>
      <c r="C925" s="179"/>
      <c r="D925" s="180"/>
      <c r="E925" s="181"/>
      <c r="F925" s="181"/>
      <c r="G925" s="180"/>
      <c r="H925" s="181"/>
      <c r="I925" s="182"/>
      <c r="J925" s="183"/>
      <c r="K925" s="184"/>
      <c r="L925" s="185"/>
      <c r="M925" s="185"/>
      <c r="N925" s="183"/>
      <c r="O925" s="185"/>
      <c r="P925" s="55"/>
      <c r="Q925" s="186">
        <f>P929</f>
        <v>463.18</v>
      </c>
      <c r="R925" s="187"/>
      <c r="S925" s="187"/>
      <c r="U925" s="87">
        <f t="shared" si="57"/>
        <v>0</v>
      </c>
      <c r="V925" s="87" t="str">
        <f t="shared" si="58"/>
        <v/>
      </c>
    </row>
    <row r="926" spans="1:23" s="188" customFormat="1" ht="15" customHeight="1" x14ac:dyDescent="0.2">
      <c r="A926" s="202"/>
      <c r="B926" s="394" t="s">
        <v>18046</v>
      </c>
      <c r="C926" s="344"/>
      <c r="D926" s="203"/>
      <c r="E926" s="182"/>
      <c r="F926" s="344"/>
      <c r="G926" s="203"/>
      <c r="H926" s="182"/>
      <c r="I926" s="182"/>
      <c r="J926" s="183"/>
      <c r="K926" s="327"/>
      <c r="L926" s="183"/>
      <c r="M926" s="183"/>
      <c r="N926" s="337">
        <v>163.85149999999999</v>
      </c>
      <c r="O926" s="183"/>
      <c r="P926" s="254">
        <f t="shared" ref="P926:P928" si="59">N926</f>
        <v>163.85149999999999</v>
      </c>
      <c r="Q926" s="338"/>
      <c r="R926" s="187"/>
      <c r="S926" s="204"/>
      <c r="U926" s="87" t="str">
        <f t="shared" si="57"/>
        <v/>
      </c>
      <c r="V926" s="87">
        <f t="shared" si="58"/>
        <v>163.85149999999999</v>
      </c>
    </row>
    <row r="927" spans="1:23" s="188" customFormat="1" ht="15" customHeight="1" x14ac:dyDescent="0.2">
      <c r="A927" s="202"/>
      <c r="B927" s="394" t="s">
        <v>18046</v>
      </c>
      <c r="C927" s="344"/>
      <c r="D927" s="203"/>
      <c r="E927" s="182"/>
      <c r="F927" s="344"/>
      <c r="G927" s="203"/>
      <c r="H927" s="182"/>
      <c r="I927" s="182"/>
      <c r="J927" s="183"/>
      <c r="K927" s="327"/>
      <c r="L927" s="183"/>
      <c r="M927" s="183"/>
      <c r="N927" s="337">
        <v>108.7869</v>
      </c>
      <c r="O927" s="183"/>
      <c r="P927" s="254">
        <f t="shared" si="59"/>
        <v>108.7869</v>
      </c>
      <c r="Q927" s="338"/>
      <c r="R927" s="187"/>
      <c r="S927" s="204"/>
      <c r="U927" s="87" t="str">
        <f t="shared" si="57"/>
        <v/>
      </c>
      <c r="V927" s="87">
        <f t="shared" si="58"/>
        <v>108.7869</v>
      </c>
    </row>
    <row r="928" spans="1:23" s="188" customFormat="1" ht="15" customHeight="1" x14ac:dyDescent="0.2">
      <c r="A928" s="202"/>
      <c r="B928" s="394" t="s">
        <v>18047</v>
      </c>
      <c r="C928" s="344"/>
      <c r="D928" s="203"/>
      <c r="E928" s="182"/>
      <c r="F928" s="344"/>
      <c r="G928" s="203"/>
      <c r="H928" s="182"/>
      <c r="I928" s="182"/>
      <c r="J928" s="183"/>
      <c r="K928" s="327"/>
      <c r="L928" s="183"/>
      <c r="M928" s="183"/>
      <c r="N928" s="337">
        <v>190.54040000000001</v>
      </c>
      <c r="O928" s="183"/>
      <c r="P928" s="254">
        <f t="shared" si="59"/>
        <v>190.54040000000001</v>
      </c>
      <c r="Q928" s="338"/>
      <c r="R928" s="187"/>
      <c r="S928" s="204"/>
      <c r="U928" s="87" t="str">
        <f t="shared" si="57"/>
        <v/>
      </c>
      <c r="V928" s="87">
        <f t="shared" si="58"/>
        <v>190.54040000000001</v>
      </c>
    </row>
    <row r="929" spans="1:22" s="188" customFormat="1" ht="15" customHeight="1" x14ac:dyDescent="0.2">
      <c r="A929" s="178"/>
      <c r="B929" s="189" t="s">
        <v>17</v>
      </c>
      <c r="C929" s="190"/>
      <c r="D929" s="191"/>
      <c r="E929" s="192"/>
      <c r="F929" s="190"/>
      <c r="G929" s="191"/>
      <c r="H929" s="192"/>
      <c r="I929" s="192"/>
      <c r="J929" s="193"/>
      <c r="K929" s="194"/>
      <c r="L929" s="194"/>
      <c r="M929" s="194"/>
      <c r="N929" s="194"/>
      <c r="O929" s="194"/>
      <c r="P929" s="195">
        <f>ROUND(SUM(P925:P928),2)</f>
        <v>463.18</v>
      </c>
      <c r="Q929" s="196" t="str">
        <f>IFERROR(VLOOKUP(A925,'Planilha Orçamentária'!$A$8:$H$553,5,FALSE),0)</f>
        <v>M2</v>
      </c>
      <c r="R929" s="187"/>
      <c r="S929" s="187"/>
      <c r="U929" s="87">
        <f t="shared" si="57"/>
        <v>463.18</v>
      </c>
      <c r="V929" s="87">
        <f t="shared" si="58"/>
        <v>463.18</v>
      </c>
    </row>
    <row r="930" spans="1:22" s="188" customFormat="1" ht="15" customHeight="1" x14ac:dyDescent="0.2">
      <c r="A930" s="178"/>
      <c r="B930" s="197"/>
      <c r="C930" s="198"/>
      <c r="D930" s="180"/>
      <c r="E930" s="181"/>
      <c r="F930" s="198"/>
      <c r="G930" s="180"/>
      <c r="H930" s="181"/>
      <c r="I930" s="181"/>
      <c r="J930" s="199"/>
      <c r="K930" s="363"/>
      <c r="L930" s="363"/>
      <c r="M930" s="363"/>
      <c r="N930" s="363"/>
      <c r="O930" s="363"/>
      <c r="P930" s="55"/>
      <c r="Q930" s="200"/>
      <c r="R930" s="187"/>
      <c r="S930" s="187"/>
      <c r="U930" s="87" t="str">
        <f t="shared" si="57"/>
        <v/>
      </c>
      <c r="V930" s="87" t="str">
        <f t="shared" si="58"/>
        <v/>
      </c>
    </row>
    <row r="931" spans="1:22" s="188" customFormat="1" ht="15" customHeight="1" x14ac:dyDescent="0.2">
      <c r="A931" s="178" t="str">
        <f>'Planilha Orçamentária'!A227</f>
        <v>04.02.02</v>
      </c>
      <c r="B931" s="252" t="str">
        <f>VLOOKUP(A931,'Planilha Orçamentária'!$A$8:$D$548,4,FALSE)</f>
        <v>EXECUÇÃO DE PÁTIO/ESTACIONAMENTO EM PISO INTERTRAVADO, COM BLOCO RETANGULAR COLORIDO DE 20 X 10 CM, ESPESSURA 8 CM. AF_12/2015</v>
      </c>
      <c r="C931" s="179"/>
      <c r="D931" s="180"/>
      <c r="E931" s="181"/>
      <c r="F931" s="181"/>
      <c r="G931" s="180"/>
      <c r="H931" s="181"/>
      <c r="I931" s="182"/>
      <c r="J931" s="183"/>
      <c r="K931" s="184"/>
      <c r="L931" s="185"/>
      <c r="M931" s="185"/>
      <c r="N931" s="183"/>
      <c r="O931" s="185"/>
      <c r="P931" s="55"/>
      <c r="Q931" s="186">
        <f>P935</f>
        <v>111.55</v>
      </c>
      <c r="R931" s="187"/>
      <c r="S931" s="187"/>
      <c r="U931" s="87">
        <f t="shared" si="57"/>
        <v>0</v>
      </c>
      <c r="V931" s="87" t="str">
        <f t="shared" si="58"/>
        <v/>
      </c>
    </row>
    <row r="932" spans="1:22" s="188" customFormat="1" ht="15" customHeight="1" x14ac:dyDescent="0.2">
      <c r="A932" s="202"/>
      <c r="B932" s="309" t="s">
        <v>18052</v>
      </c>
      <c r="C932" s="326"/>
      <c r="D932" s="203"/>
      <c r="E932" s="182"/>
      <c r="F932" s="326"/>
      <c r="G932" s="203"/>
      <c r="H932" s="182"/>
      <c r="I932" s="182"/>
      <c r="J932" s="408">
        <v>5.64</v>
      </c>
      <c r="K932" s="205">
        <v>6.4</v>
      </c>
      <c r="L932" s="183"/>
      <c r="M932" s="185"/>
      <c r="N932" s="183">
        <f>J932*K932</f>
        <v>36.095999999999997</v>
      </c>
      <c r="O932" s="185"/>
      <c r="P932" s="254">
        <f t="shared" ref="P932:P934" si="60">N932</f>
        <v>36.095999999999997</v>
      </c>
      <c r="Q932" s="328"/>
      <c r="R932" s="204"/>
      <c r="S932" s="204"/>
      <c r="U932" s="87" t="str">
        <f t="shared" si="57"/>
        <v/>
      </c>
      <c r="V932" s="87">
        <f t="shared" si="58"/>
        <v>36.095999999999997</v>
      </c>
    </row>
    <row r="933" spans="1:22" s="188" customFormat="1" ht="15" customHeight="1" x14ac:dyDescent="0.2">
      <c r="A933" s="202"/>
      <c r="B933" s="309" t="s">
        <v>18052</v>
      </c>
      <c r="C933" s="326"/>
      <c r="D933" s="203"/>
      <c r="E933" s="182"/>
      <c r="F933" s="326"/>
      <c r="G933" s="203"/>
      <c r="H933" s="182"/>
      <c r="I933" s="182"/>
      <c r="J933" s="408">
        <v>5.65</v>
      </c>
      <c r="K933" s="205">
        <v>6.4</v>
      </c>
      <c r="L933" s="183"/>
      <c r="M933" s="185"/>
      <c r="N933" s="183">
        <f t="shared" ref="N933:N934" si="61">J933*K933</f>
        <v>36.160000000000004</v>
      </c>
      <c r="O933" s="185"/>
      <c r="P933" s="254">
        <f t="shared" si="60"/>
        <v>36.160000000000004</v>
      </c>
      <c r="Q933" s="328"/>
      <c r="R933" s="204"/>
      <c r="S933" s="204"/>
      <c r="U933" s="87" t="str">
        <f t="shared" si="57"/>
        <v/>
      </c>
      <c r="V933" s="87">
        <f t="shared" si="58"/>
        <v>36.160000000000004</v>
      </c>
    </row>
    <row r="934" spans="1:22" s="188" customFormat="1" ht="15" customHeight="1" x14ac:dyDescent="0.2">
      <c r="A934" s="202"/>
      <c r="B934" s="309" t="s">
        <v>18052</v>
      </c>
      <c r="C934" s="326"/>
      <c r="D934" s="203"/>
      <c r="E934" s="182"/>
      <c r="F934" s="326"/>
      <c r="G934" s="203"/>
      <c r="H934" s="182"/>
      <c r="I934" s="182"/>
      <c r="J934" s="408">
        <v>6.14</v>
      </c>
      <c r="K934" s="205">
        <v>6.4</v>
      </c>
      <c r="L934" s="183"/>
      <c r="M934" s="185"/>
      <c r="N934" s="183">
        <f t="shared" si="61"/>
        <v>39.295999999999999</v>
      </c>
      <c r="O934" s="185"/>
      <c r="P934" s="254">
        <f t="shared" si="60"/>
        <v>39.295999999999999</v>
      </c>
      <c r="Q934" s="328"/>
      <c r="R934" s="204"/>
      <c r="S934" s="204"/>
      <c r="U934" s="87" t="str">
        <f t="shared" si="57"/>
        <v/>
      </c>
      <c r="V934" s="87">
        <f t="shared" si="58"/>
        <v>39.295999999999999</v>
      </c>
    </row>
    <row r="935" spans="1:22" s="188" customFormat="1" ht="15" customHeight="1" x14ac:dyDescent="0.2">
      <c r="A935" s="178"/>
      <c r="B935" s="189" t="s">
        <v>17</v>
      </c>
      <c r="C935" s="190"/>
      <c r="D935" s="191"/>
      <c r="E935" s="192"/>
      <c r="F935" s="190"/>
      <c r="G935" s="191"/>
      <c r="H935" s="192"/>
      <c r="I935" s="192"/>
      <c r="J935" s="193"/>
      <c r="K935" s="194"/>
      <c r="L935" s="194"/>
      <c r="M935" s="194"/>
      <c r="N935" s="194"/>
      <c r="O935" s="194"/>
      <c r="P935" s="195">
        <f>ROUND(SUM(P931:P934),2)</f>
        <v>111.55</v>
      </c>
      <c r="Q935" s="196" t="str">
        <f>IFERROR(VLOOKUP(A931,'Planilha Orçamentária'!$A$8:$H$553,5,FALSE),0)</f>
        <v>M2</v>
      </c>
      <c r="R935" s="187"/>
      <c r="S935" s="187"/>
      <c r="U935" s="87">
        <f t="shared" si="57"/>
        <v>111.55</v>
      </c>
      <c r="V935" s="87">
        <f t="shared" si="58"/>
        <v>111.55</v>
      </c>
    </row>
    <row r="936" spans="1:22" s="188" customFormat="1" ht="15" customHeight="1" x14ac:dyDescent="0.2">
      <c r="A936" s="178"/>
      <c r="B936" s="197"/>
      <c r="C936" s="198"/>
      <c r="D936" s="180"/>
      <c r="E936" s="181"/>
      <c r="F936" s="198"/>
      <c r="G936" s="180"/>
      <c r="H936" s="181"/>
      <c r="I936" s="181"/>
      <c r="J936" s="199"/>
      <c r="K936" s="363"/>
      <c r="L936" s="363"/>
      <c r="M936" s="363"/>
      <c r="N936" s="363"/>
      <c r="O936" s="363"/>
      <c r="P936" s="55"/>
      <c r="Q936" s="200"/>
      <c r="R936" s="187"/>
      <c r="S936" s="187"/>
      <c r="U936" s="87" t="str">
        <f t="shared" si="57"/>
        <v/>
      </c>
      <c r="V936" s="87" t="str">
        <f t="shared" si="58"/>
        <v/>
      </c>
    </row>
    <row r="937" spans="1:22" s="188" customFormat="1" ht="15" customHeight="1" x14ac:dyDescent="0.2">
      <c r="A937" s="178" t="str">
        <f>'Planilha Orçamentária'!A228</f>
        <v>04.02.03</v>
      </c>
      <c r="B937" s="252" t="str">
        <f>VLOOKUP(A937,'Planilha Orçamentária'!$A$8:$D$548,4,FALSE)</f>
        <v>ASSENTAMENTO DE GUIA (MEIO-FIO) EM TRECHO RETO, CONFECCIONADA EM CONCRETO PRÉ-FABRICADO, DIMENSÕES 100X15X13X20 CM (COMPRIMENTO X BASE INFERIOR X BASE SUPERIOR X ALTURA), PARA URBANIZAÇÃO INTERNA DE EMPREENDIMENTOS. AF_06/2016_P</v>
      </c>
      <c r="C937" s="179"/>
      <c r="D937" s="180"/>
      <c r="E937" s="181"/>
      <c r="F937" s="181"/>
      <c r="G937" s="180"/>
      <c r="H937" s="181"/>
      <c r="I937" s="181"/>
      <c r="J937" s="183"/>
      <c r="K937" s="184"/>
      <c r="L937" s="183"/>
      <c r="M937" s="185"/>
      <c r="N937" s="183"/>
      <c r="O937" s="185"/>
      <c r="P937" s="55"/>
      <c r="Q937" s="406">
        <f>P973</f>
        <v>654.63</v>
      </c>
      <c r="R937" s="187"/>
      <c r="S937" s="187"/>
      <c r="U937" s="87">
        <f t="shared" si="57"/>
        <v>0</v>
      </c>
      <c r="V937" s="87" t="str">
        <f t="shared" si="58"/>
        <v/>
      </c>
    </row>
    <row r="938" spans="1:22" s="188" customFormat="1" ht="15" customHeight="1" x14ac:dyDescent="0.2">
      <c r="A938" s="202"/>
      <c r="B938" s="309" t="s">
        <v>17940</v>
      </c>
      <c r="C938" s="326"/>
      <c r="D938" s="203"/>
      <c r="E938" s="182"/>
      <c r="F938" s="326"/>
      <c r="G938" s="203"/>
      <c r="H938" s="182"/>
      <c r="I938" s="182"/>
      <c r="J938" s="408"/>
      <c r="K938" s="327">
        <v>5</v>
      </c>
      <c r="L938" s="183"/>
      <c r="M938" s="185"/>
      <c r="N938" s="183"/>
      <c r="O938" s="185"/>
      <c r="P938" s="254">
        <f t="shared" ref="P938:P972" si="62">+K938</f>
        <v>5</v>
      </c>
      <c r="Q938" s="328"/>
      <c r="R938" s="204"/>
      <c r="S938" s="204"/>
      <c r="U938" s="87" t="str">
        <f t="shared" si="57"/>
        <v/>
      </c>
      <c r="V938" s="87">
        <f t="shared" si="58"/>
        <v>5</v>
      </c>
    </row>
    <row r="939" spans="1:22" s="188" customFormat="1" ht="15" customHeight="1" x14ac:dyDescent="0.2">
      <c r="A939" s="202"/>
      <c r="B939" s="309" t="s">
        <v>17940</v>
      </c>
      <c r="C939" s="326"/>
      <c r="D939" s="203"/>
      <c r="E939" s="182"/>
      <c r="F939" s="326"/>
      <c r="G939" s="203"/>
      <c r="H939" s="182"/>
      <c r="I939" s="182"/>
      <c r="J939" s="408"/>
      <c r="K939" s="327">
        <v>3.81</v>
      </c>
      <c r="L939" s="183"/>
      <c r="M939" s="185"/>
      <c r="N939" s="183"/>
      <c r="O939" s="185"/>
      <c r="P939" s="254">
        <f t="shared" si="62"/>
        <v>3.81</v>
      </c>
      <c r="Q939" s="328"/>
      <c r="R939" s="204"/>
      <c r="S939" s="204"/>
      <c r="U939" s="87" t="str">
        <f t="shared" si="57"/>
        <v/>
      </c>
      <c r="V939" s="87">
        <f t="shared" si="58"/>
        <v>3.81</v>
      </c>
    </row>
    <row r="940" spans="1:22" s="188" customFormat="1" ht="15" customHeight="1" x14ac:dyDescent="0.2">
      <c r="A940" s="202"/>
      <c r="B940" s="309" t="s">
        <v>17940</v>
      </c>
      <c r="C940" s="326"/>
      <c r="D940" s="203"/>
      <c r="E940" s="182"/>
      <c r="F940" s="326"/>
      <c r="G940" s="203"/>
      <c r="H940" s="182"/>
      <c r="I940" s="182"/>
      <c r="J940" s="408"/>
      <c r="K940" s="327">
        <v>7.78</v>
      </c>
      <c r="L940" s="183"/>
      <c r="M940" s="185"/>
      <c r="N940" s="183"/>
      <c r="O940" s="185"/>
      <c r="P940" s="254">
        <f>K940</f>
        <v>7.78</v>
      </c>
      <c r="Q940" s="328"/>
      <c r="R940" s="204"/>
      <c r="S940" s="204"/>
      <c r="U940" s="87" t="str">
        <f t="shared" si="57"/>
        <v/>
      </c>
      <c r="V940" s="87">
        <f t="shared" si="58"/>
        <v>7.78</v>
      </c>
    </row>
    <row r="941" spans="1:22" s="188" customFormat="1" ht="15" customHeight="1" x14ac:dyDescent="0.2">
      <c r="A941" s="202"/>
      <c r="B941" s="309" t="s">
        <v>17940</v>
      </c>
      <c r="C941" s="326"/>
      <c r="D941" s="203"/>
      <c r="E941" s="182"/>
      <c r="F941" s="326"/>
      <c r="G941" s="203"/>
      <c r="H941" s="182"/>
      <c r="I941" s="182"/>
      <c r="J941" s="408">
        <v>10</v>
      </c>
      <c r="K941" s="327">
        <v>2.5</v>
      </c>
      <c r="L941" s="183"/>
      <c r="M941" s="185"/>
      <c r="N941" s="183"/>
      <c r="O941" s="185"/>
      <c r="P941" s="254">
        <f>J941*K941</f>
        <v>25</v>
      </c>
      <c r="Q941" s="328"/>
      <c r="R941" s="204"/>
      <c r="S941" s="204"/>
      <c r="U941" s="87" t="str">
        <f t="shared" si="57"/>
        <v/>
      </c>
      <c r="V941" s="87">
        <f t="shared" si="58"/>
        <v>25</v>
      </c>
    </row>
    <row r="942" spans="1:22" s="188" customFormat="1" ht="15" customHeight="1" x14ac:dyDescent="0.2">
      <c r="A942" s="202"/>
      <c r="B942" s="309" t="s">
        <v>17940</v>
      </c>
      <c r="C942" s="326"/>
      <c r="D942" s="203"/>
      <c r="E942" s="182"/>
      <c r="F942" s="326"/>
      <c r="G942" s="203"/>
      <c r="H942" s="182"/>
      <c r="I942" s="182"/>
      <c r="J942" s="408">
        <v>9</v>
      </c>
      <c r="K942" s="327">
        <v>2.78</v>
      </c>
      <c r="L942" s="183"/>
      <c r="M942" s="185"/>
      <c r="N942" s="183"/>
      <c r="O942" s="185"/>
      <c r="P942" s="254">
        <f>J942*K942</f>
        <v>25.02</v>
      </c>
      <c r="Q942" s="328"/>
      <c r="R942" s="204"/>
      <c r="S942" s="204"/>
      <c r="U942" s="87" t="str">
        <f t="shared" si="57"/>
        <v/>
      </c>
      <c r="V942" s="87">
        <f t="shared" si="58"/>
        <v>25.02</v>
      </c>
    </row>
    <row r="943" spans="1:22" s="188" customFormat="1" ht="15" customHeight="1" x14ac:dyDescent="0.2">
      <c r="A943" s="202"/>
      <c r="B943" s="309" t="s">
        <v>17940</v>
      </c>
      <c r="C943" s="326"/>
      <c r="D943" s="203"/>
      <c r="E943" s="182"/>
      <c r="F943" s="326"/>
      <c r="G943" s="203"/>
      <c r="H943" s="182"/>
      <c r="I943" s="182"/>
      <c r="J943" s="408"/>
      <c r="K943" s="327">
        <v>5.2</v>
      </c>
      <c r="L943" s="183"/>
      <c r="M943" s="185"/>
      <c r="N943" s="183"/>
      <c r="O943" s="185"/>
      <c r="P943" s="254">
        <f t="shared" si="62"/>
        <v>5.2</v>
      </c>
      <c r="Q943" s="328"/>
      <c r="R943" s="204"/>
      <c r="S943" s="204"/>
      <c r="U943" s="87" t="str">
        <f t="shared" si="57"/>
        <v/>
      </c>
      <c r="V943" s="87">
        <f t="shared" si="58"/>
        <v>5.2</v>
      </c>
    </row>
    <row r="944" spans="1:22" s="188" customFormat="1" ht="15" customHeight="1" x14ac:dyDescent="0.2">
      <c r="A944" s="202"/>
      <c r="B944" s="309" t="s">
        <v>17940</v>
      </c>
      <c r="C944" s="326"/>
      <c r="D944" s="203"/>
      <c r="E944" s="182"/>
      <c r="F944" s="326"/>
      <c r="G944" s="203"/>
      <c r="H944" s="182"/>
      <c r="I944" s="182"/>
      <c r="J944" s="408"/>
      <c r="K944" s="327">
        <v>67.75</v>
      </c>
      <c r="L944" s="183"/>
      <c r="M944" s="185"/>
      <c r="N944" s="183"/>
      <c r="O944" s="185"/>
      <c r="P944" s="254">
        <f t="shared" si="62"/>
        <v>67.75</v>
      </c>
      <c r="Q944" s="328"/>
      <c r="R944" s="204"/>
      <c r="S944" s="204"/>
      <c r="U944" s="87" t="str">
        <f t="shared" si="57"/>
        <v/>
      </c>
      <c r="V944" s="87">
        <f t="shared" si="58"/>
        <v>67.75</v>
      </c>
    </row>
    <row r="945" spans="1:22" s="188" customFormat="1" ht="15" customHeight="1" x14ac:dyDescent="0.2">
      <c r="A945" s="202"/>
      <c r="B945" s="309" t="s">
        <v>17940</v>
      </c>
      <c r="C945" s="326"/>
      <c r="D945" s="203"/>
      <c r="E945" s="182"/>
      <c r="F945" s="326"/>
      <c r="G945" s="203"/>
      <c r="H945" s="182"/>
      <c r="I945" s="182"/>
      <c r="J945" s="408"/>
      <c r="K945" s="327">
        <v>2.5099999999999998</v>
      </c>
      <c r="L945" s="183"/>
      <c r="M945" s="185"/>
      <c r="N945" s="183"/>
      <c r="O945" s="185"/>
      <c r="P945" s="254">
        <f t="shared" si="62"/>
        <v>2.5099999999999998</v>
      </c>
      <c r="Q945" s="328"/>
      <c r="R945" s="204"/>
      <c r="S945" s="204"/>
      <c r="U945" s="87" t="str">
        <f t="shared" si="57"/>
        <v/>
      </c>
      <c r="V945" s="87">
        <f t="shared" si="58"/>
        <v>2.5099999999999998</v>
      </c>
    </row>
    <row r="946" spans="1:22" s="188" customFormat="1" ht="15" customHeight="1" x14ac:dyDescent="0.2">
      <c r="A946" s="202"/>
      <c r="B946" s="309" t="s">
        <v>17940</v>
      </c>
      <c r="C946" s="326"/>
      <c r="D946" s="203"/>
      <c r="E946" s="182"/>
      <c r="F946" s="326"/>
      <c r="G946" s="203"/>
      <c r="H946" s="182"/>
      <c r="I946" s="182"/>
      <c r="J946" s="408"/>
      <c r="K946" s="327">
        <v>33.85</v>
      </c>
      <c r="L946" s="183"/>
      <c r="M946" s="185"/>
      <c r="N946" s="183"/>
      <c r="O946" s="185"/>
      <c r="P946" s="254">
        <f t="shared" si="62"/>
        <v>33.85</v>
      </c>
      <c r="Q946" s="328"/>
      <c r="R946" s="204"/>
      <c r="S946" s="204"/>
      <c r="U946" s="87" t="str">
        <f t="shared" si="57"/>
        <v/>
      </c>
      <c r="V946" s="87">
        <f t="shared" si="58"/>
        <v>33.85</v>
      </c>
    </row>
    <row r="947" spans="1:22" s="188" customFormat="1" ht="15" customHeight="1" x14ac:dyDescent="0.2">
      <c r="A947" s="202"/>
      <c r="B947" s="309" t="s">
        <v>17940</v>
      </c>
      <c r="C947" s="326"/>
      <c r="D947" s="203"/>
      <c r="E947" s="182"/>
      <c r="F947" s="326"/>
      <c r="G947" s="203"/>
      <c r="H947" s="182"/>
      <c r="I947" s="182"/>
      <c r="J947" s="408"/>
      <c r="K947" s="327">
        <v>2.9</v>
      </c>
      <c r="L947" s="183"/>
      <c r="M947" s="185"/>
      <c r="N947" s="183"/>
      <c r="O947" s="185"/>
      <c r="P947" s="254">
        <f t="shared" si="62"/>
        <v>2.9</v>
      </c>
      <c r="Q947" s="328"/>
      <c r="R947" s="204"/>
      <c r="S947" s="204"/>
      <c r="U947" s="87" t="str">
        <f t="shared" si="57"/>
        <v/>
      </c>
      <c r="V947" s="87">
        <f t="shared" si="58"/>
        <v>2.9</v>
      </c>
    </row>
    <row r="948" spans="1:22" s="188" customFormat="1" ht="15" customHeight="1" x14ac:dyDescent="0.2">
      <c r="A948" s="202"/>
      <c r="B948" s="309" t="s">
        <v>17940</v>
      </c>
      <c r="C948" s="326"/>
      <c r="D948" s="203"/>
      <c r="E948" s="182"/>
      <c r="F948" s="326"/>
      <c r="G948" s="203"/>
      <c r="H948" s="182"/>
      <c r="I948" s="182"/>
      <c r="J948" s="408"/>
      <c r="K948" s="327">
        <v>25.89</v>
      </c>
      <c r="L948" s="183"/>
      <c r="M948" s="185"/>
      <c r="N948" s="183"/>
      <c r="O948" s="185"/>
      <c r="P948" s="254">
        <f t="shared" si="62"/>
        <v>25.89</v>
      </c>
      <c r="Q948" s="328"/>
      <c r="R948" s="204"/>
      <c r="S948" s="204"/>
      <c r="U948" s="87" t="str">
        <f t="shared" si="57"/>
        <v/>
      </c>
      <c r="V948" s="87">
        <f t="shared" si="58"/>
        <v>25.89</v>
      </c>
    </row>
    <row r="949" spans="1:22" s="188" customFormat="1" ht="15" customHeight="1" x14ac:dyDescent="0.2">
      <c r="A949" s="202"/>
      <c r="B949" s="309" t="s">
        <v>17940</v>
      </c>
      <c r="C949" s="326"/>
      <c r="D949" s="203"/>
      <c r="E949" s="182"/>
      <c r="F949" s="326"/>
      <c r="G949" s="203"/>
      <c r="H949" s="182"/>
      <c r="I949" s="182"/>
      <c r="J949" s="408"/>
      <c r="K949" s="327">
        <v>54.69</v>
      </c>
      <c r="L949" s="183"/>
      <c r="M949" s="185"/>
      <c r="N949" s="183"/>
      <c r="O949" s="185"/>
      <c r="P949" s="254">
        <f t="shared" si="62"/>
        <v>54.69</v>
      </c>
      <c r="Q949" s="328"/>
      <c r="R949" s="204"/>
      <c r="S949" s="204"/>
      <c r="U949" s="87" t="str">
        <f t="shared" si="57"/>
        <v/>
      </c>
      <c r="V949" s="87">
        <f t="shared" si="58"/>
        <v>54.69</v>
      </c>
    </row>
    <row r="950" spans="1:22" s="188" customFormat="1" ht="15" customHeight="1" x14ac:dyDescent="0.2">
      <c r="A950" s="202"/>
      <c r="B950" s="309" t="s">
        <v>17940</v>
      </c>
      <c r="C950" s="326"/>
      <c r="D950" s="203"/>
      <c r="E950" s="182"/>
      <c r="F950" s="326"/>
      <c r="G950" s="203"/>
      <c r="H950" s="182"/>
      <c r="I950" s="182"/>
      <c r="J950" s="408"/>
      <c r="K950" s="327">
        <v>39.020000000000003</v>
      </c>
      <c r="L950" s="183"/>
      <c r="M950" s="185"/>
      <c r="N950" s="183"/>
      <c r="O950" s="185"/>
      <c r="P950" s="254">
        <f t="shared" si="62"/>
        <v>39.020000000000003</v>
      </c>
      <c r="Q950" s="328"/>
      <c r="R950" s="204"/>
      <c r="S950" s="204"/>
      <c r="U950" s="87" t="str">
        <f t="shared" si="57"/>
        <v/>
      </c>
      <c r="V950" s="87">
        <f t="shared" si="58"/>
        <v>39.020000000000003</v>
      </c>
    </row>
    <row r="951" spans="1:22" s="188" customFormat="1" ht="15" customHeight="1" x14ac:dyDescent="0.2">
      <c r="A951" s="202"/>
      <c r="B951" s="309" t="s">
        <v>17940</v>
      </c>
      <c r="C951" s="326"/>
      <c r="D951" s="203"/>
      <c r="E951" s="182"/>
      <c r="F951" s="326"/>
      <c r="G951" s="203"/>
      <c r="H951" s="182"/>
      <c r="I951" s="182"/>
      <c r="J951" s="408"/>
      <c r="K951" s="327">
        <v>33.22</v>
      </c>
      <c r="L951" s="183"/>
      <c r="M951" s="185"/>
      <c r="N951" s="183"/>
      <c r="O951" s="185"/>
      <c r="P951" s="254">
        <f t="shared" si="62"/>
        <v>33.22</v>
      </c>
      <c r="Q951" s="328"/>
      <c r="R951" s="204"/>
      <c r="S951" s="204"/>
      <c r="U951" s="87" t="str">
        <f t="shared" si="57"/>
        <v/>
      </c>
      <c r="V951" s="87">
        <f t="shared" si="58"/>
        <v>33.22</v>
      </c>
    </row>
    <row r="952" spans="1:22" s="188" customFormat="1" ht="15" customHeight="1" x14ac:dyDescent="0.2">
      <c r="A952" s="202"/>
      <c r="B952" s="309" t="s">
        <v>17940</v>
      </c>
      <c r="C952" s="326"/>
      <c r="D952" s="203"/>
      <c r="E952" s="182"/>
      <c r="F952" s="326"/>
      <c r="G952" s="203"/>
      <c r="H952" s="182"/>
      <c r="I952" s="182"/>
      <c r="J952" s="408"/>
      <c r="K952" s="327">
        <v>5.2</v>
      </c>
      <c r="L952" s="183"/>
      <c r="M952" s="185"/>
      <c r="N952" s="183"/>
      <c r="O952" s="185"/>
      <c r="P952" s="254">
        <f t="shared" si="62"/>
        <v>5.2</v>
      </c>
      <c r="Q952" s="328"/>
      <c r="R952" s="204"/>
      <c r="S952" s="204"/>
      <c r="U952" s="87" t="str">
        <f t="shared" si="57"/>
        <v/>
      </c>
      <c r="V952" s="87">
        <f t="shared" si="58"/>
        <v>5.2</v>
      </c>
    </row>
    <row r="953" spans="1:22" s="188" customFormat="1" ht="15" customHeight="1" x14ac:dyDescent="0.2">
      <c r="A953" s="202"/>
      <c r="B953" s="309" t="s">
        <v>17940</v>
      </c>
      <c r="C953" s="326"/>
      <c r="D953" s="203"/>
      <c r="E953" s="182"/>
      <c r="F953" s="326"/>
      <c r="G953" s="203"/>
      <c r="H953" s="182"/>
      <c r="I953" s="182"/>
      <c r="J953" s="408"/>
      <c r="K953" s="327">
        <v>16.899999999999999</v>
      </c>
      <c r="L953" s="183"/>
      <c r="M953" s="185"/>
      <c r="N953" s="183"/>
      <c r="O953" s="185"/>
      <c r="P953" s="254">
        <f t="shared" si="62"/>
        <v>16.899999999999999</v>
      </c>
      <c r="Q953" s="328"/>
      <c r="R953" s="204"/>
      <c r="S953" s="204"/>
      <c r="U953" s="87" t="str">
        <f t="shared" si="57"/>
        <v/>
      </c>
      <c r="V953" s="87">
        <f t="shared" si="58"/>
        <v>16.899999999999999</v>
      </c>
    </row>
    <row r="954" spans="1:22" s="188" customFormat="1" ht="15" customHeight="1" x14ac:dyDescent="0.2">
      <c r="A954" s="202"/>
      <c r="B954" s="309" t="s">
        <v>17940</v>
      </c>
      <c r="C954" s="326"/>
      <c r="D954" s="203"/>
      <c r="E954" s="182"/>
      <c r="F954" s="326"/>
      <c r="G954" s="203"/>
      <c r="H954" s="182"/>
      <c r="I954" s="182"/>
      <c r="J954" s="408"/>
      <c r="K954" s="327">
        <v>45.83</v>
      </c>
      <c r="L954" s="183"/>
      <c r="M954" s="185"/>
      <c r="N954" s="183"/>
      <c r="O954" s="185"/>
      <c r="P954" s="254">
        <f t="shared" si="62"/>
        <v>45.83</v>
      </c>
      <c r="Q954" s="328"/>
      <c r="R954" s="204"/>
      <c r="S954" s="204"/>
      <c r="U954" s="87" t="str">
        <f t="shared" si="57"/>
        <v/>
      </c>
      <c r="V954" s="87">
        <f t="shared" si="58"/>
        <v>45.83</v>
      </c>
    </row>
    <row r="955" spans="1:22" s="188" customFormat="1" ht="15" customHeight="1" x14ac:dyDescent="0.2">
      <c r="A955" s="202"/>
      <c r="B955" s="309" t="s">
        <v>17940</v>
      </c>
      <c r="C955" s="326"/>
      <c r="D955" s="203"/>
      <c r="E955" s="182"/>
      <c r="F955" s="326"/>
      <c r="G955" s="203"/>
      <c r="H955" s="182"/>
      <c r="I955" s="182"/>
      <c r="J955" s="408"/>
      <c r="K955" s="327">
        <v>32.43</v>
      </c>
      <c r="L955" s="183"/>
      <c r="M955" s="185"/>
      <c r="N955" s="183"/>
      <c r="O955" s="185"/>
      <c r="P955" s="254">
        <f t="shared" si="62"/>
        <v>32.43</v>
      </c>
      <c r="Q955" s="328"/>
      <c r="R955" s="204"/>
      <c r="S955" s="204"/>
      <c r="U955" s="87" t="str">
        <f t="shared" si="57"/>
        <v/>
      </c>
      <c r="V955" s="87">
        <f t="shared" si="58"/>
        <v>32.43</v>
      </c>
    </row>
    <row r="956" spans="1:22" s="188" customFormat="1" ht="15" customHeight="1" x14ac:dyDescent="0.2">
      <c r="A956" s="202"/>
      <c r="B956" s="309" t="s">
        <v>17940</v>
      </c>
      <c r="C956" s="326"/>
      <c r="D956" s="203"/>
      <c r="E956" s="182"/>
      <c r="F956" s="326"/>
      <c r="G956" s="203"/>
      <c r="H956" s="182"/>
      <c r="I956" s="182"/>
      <c r="J956" s="408"/>
      <c r="K956" s="327">
        <v>22.7</v>
      </c>
      <c r="L956" s="183"/>
      <c r="M956" s="185"/>
      <c r="N956" s="183"/>
      <c r="O956" s="185"/>
      <c r="P956" s="254">
        <f t="shared" si="62"/>
        <v>22.7</v>
      </c>
      <c r="Q956" s="328"/>
      <c r="R956" s="204"/>
      <c r="S956" s="204"/>
      <c r="U956" s="87" t="str">
        <f t="shared" si="57"/>
        <v/>
      </c>
      <c r="V956" s="87">
        <f t="shared" si="58"/>
        <v>22.7</v>
      </c>
    </row>
    <row r="957" spans="1:22" s="188" customFormat="1" ht="15" customHeight="1" x14ac:dyDescent="0.2">
      <c r="A957" s="202"/>
      <c r="B957" s="309" t="s">
        <v>17940</v>
      </c>
      <c r="C957" s="326"/>
      <c r="D957" s="203"/>
      <c r="E957" s="182"/>
      <c r="F957" s="326"/>
      <c r="G957" s="203"/>
      <c r="H957" s="182"/>
      <c r="I957" s="182"/>
      <c r="J957" s="408"/>
      <c r="K957" s="327">
        <v>54.29</v>
      </c>
      <c r="L957" s="183"/>
      <c r="M957" s="185"/>
      <c r="N957" s="183"/>
      <c r="O957" s="185"/>
      <c r="P957" s="254">
        <f t="shared" si="62"/>
        <v>54.29</v>
      </c>
      <c r="Q957" s="328"/>
      <c r="R957" s="204"/>
      <c r="S957" s="204"/>
      <c r="U957" s="87" t="str">
        <f t="shared" si="57"/>
        <v/>
      </c>
      <c r="V957" s="87">
        <f t="shared" si="58"/>
        <v>54.29</v>
      </c>
    </row>
    <row r="958" spans="1:22" s="188" customFormat="1" ht="15" customHeight="1" x14ac:dyDescent="0.2">
      <c r="A958" s="202"/>
      <c r="B958" s="309" t="s">
        <v>17940</v>
      </c>
      <c r="C958" s="326"/>
      <c r="D958" s="203"/>
      <c r="E958" s="182"/>
      <c r="F958" s="326"/>
      <c r="G958" s="203"/>
      <c r="H958" s="182"/>
      <c r="I958" s="182"/>
      <c r="J958" s="408"/>
      <c r="K958" s="327">
        <v>25.02</v>
      </c>
      <c r="L958" s="183"/>
      <c r="M958" s="185"/>
      <c r="N958" s="183"/>
      <c r="O958" s="185"/>
      <c r="P958" s="254">
        <f t="shared" si="62"/>
        <v>25.02</v>
      </c>
      <c r="Q958" s="328"/>
      <c r="R958" s="204"/>
      <c r="S958" s="204"/>
      <c r="U958" s="87" t="str">
        <f t="shared" si="57"/>
        <v/>
      </c>
      <c r="V958" s="87">
        <f t="shared" si="58"/>
        <v>25.02</v>
      </c>
    </row>
    <row r="959" spans="1:22" s="188" customFormat="1" ht="15" customHeight="1" x14ac:dyDescent="0.2">
      <c r="A959" s="202"/>
      <c r="B959" s="309" t="s">
        <v>17940</v>
      </c>
      <c r="C959" s="326"/>
      <c r="D959" s="203"/>
      <c r="E959" s="182"/>
      <c r="F959" s="326"/>
      <c r="G959" s="203"/>
      <c r="H959" s="182"/>
      <c r="I959" s="182"/>
      <c r="J959" s="408"/>
      <c r="K959" s="327">
        <v>4.34</v>
      </c>
      <c r="L959" s="183"/>
      <c r="M959" s="185"/>
      <c r="N959" s="183"/>
      <c r="O959" s="185"/>
      <c r="P959" s="254">
        <f t="shared" si="62"/>
        <v>4.34</v>
      </c>
      <c r="Q959" s="328"/>
      <c r="R959" s="204"/>
      <c r="S959" s="204"/>
      <c r="U959" s="87" t="str">
        <f t="shared" ref="U959:U1022" si="63">IF(Q959&lt;&gt;"",P959,"")</f>
        <v/>
      </c>
      <c r="V959" s="87">
        <f t="shared" ref="V959:V1022" si="64">IF(P959&lt;&gt;"",P959,"")</f>
        <v>4.34</v>
      </c>
    </row>
    <row r="960" spans="1:22" s="188" customFormat="1" ht="15" customHeight="1" x14ac:dyDescent="0.2">
      <c r="A960" s="202"/>
      <c r="B960" s="309" t="s">
        <v>17940</v>
      </c>
      <c r="C960" s="326"/>
      <c r="D960" s="203"/>
      <c r="E960" s="182"/>
      <c r="F960" s="326"/>
      <c r="G960" s="203"/>
      <c r="H960" s="182"/>
      <c r="I960" s="182"/>
      <c r="J960" s="408"/>
      <c r="K960" s="327">
        <v>15.01</v>
      </c>
      <c r="L960" s="183"/>
      <c r="M960" s="185"/>
      <c r="N960" s="183"/>
      <c r="O960" s="185"/>
      <c r="P960" s="254">
        <f t="shared" si="62"/>
        <v>15.01</v>
      </c>
      <c r="Q960" s="328"/>
      <c r="R960" s="204"/>
      <c r="S960" s="204"/>
      <c r="U960" s="87" t="str">
        <f t="shared" si="63"/>
        <v/>
      </c>
      <c r="V960" s="87">
        <f t="shared" si="64"/>
        <v>15.01</v>
      </c>
    </row>
    <row r="961" spans="1:22" s="188" customFormat="1" ht="15" customHeight="1" x14ac:dyDescent="0.2">
      <c r="A961" s="202"/>
      <c r="B961" s="309" t="s">
        <v>17940</v>
      </c>
      <c r="C961" s="326"/>
      <c r="D961" s="203"/>
      <c r="E961" s="182"/>
      <c r="F961" s="326"/>
      <c r="G961" s="203"/>
      <c r="H961" s="182"/>
      <c r="I961" s="182"/>
      <c r="J961" s="408"/>
      <c r="K961" s="327">
        <v>4.9800000000000004</v>
      </c>
      <c r="L961" s="183"/>
      <c r="M961" s="185"/>
      <c r="N961" s="183"/>
      <c r="O961" s="185"/>
      <c r="P961" s="254">
        <f t="shared" si="62"/>
        <v>4.9800000000000004</v>
      </c>
      <c r="Q961" s="328"/>
      <c r="R961" s="204"/>
      <c r="S961" s="204"/>
      <c r="U961" s="87" t="str">
        <f t="shared" si="63"/>
        <v/>
      </c>
      <c r="V961" s="87">
        <f t="shared" si="64"/>
        <v>4.9800000000000004</v>
      </c>
    </row>
    <row r="962" spans="1:22" s="188" customFormat="1" ht="15" customHeight="1" x14ac:dyDescent="0.2">
      <c r="A962" s="202"/>
      <c r="B962" s="309" t="s">
        <v>17940</v>
      </c>
      <c r="C962" s="326"/>
      <c r="D962" s="203"/>
      <c r="E962" s="182"/>
      <c r="F962" s="326"/>
      <c r="G962" s="203"/>
      <c r="H962" s="182"/>
      <c r="I962" s="182"/>
      <c r="J962" s="408"/>
      <c r="K962" s="327">
        <v>10</v>
      </c>
      <c r="L962" s="183"/>
      <c r="M962" s="185"/>
      <c r="N962" s="183"/>
      <c r="O962" s="185"/>
      <c r="P962" s="254">
        <f t="shared" si="62"/>
        <v>10</v>
      </c>
      <c r="Q962" s="328"/>
      <c r="R962" s="204"/>
      <c r="S962" s="204"/>
      <c r="U962" s="87" t="str">
        <f t="shared" si="63"/>
        <v/>
      </c>
      <c r="V962" s="87">
        <f t="shared" si="64"/>
        <v>10</v>
      </c>
    </row>
    <row r="963" spans="1:22" s="188" customFormat="1" ht="15" customHeight="1" x14ac:dyDescent="0.2">
      <c r="A963" s="202"/>
      <c r="B963" s="309" t="s">
        <v>17940</v>
      </c>
      <c r="C963" s="326"/>
      <c r="D963" s="203"/>
      <c r="E963" s="182"/>
      <c r="F963" s="326"/>
      <c r="G963" s="203"/>
      <c r="H963" s="182"/>
      <c r="I963" s="182"/>
      <c r="J963" s="408"/>
      <c r="K963" s="327">
        <v>8.64</v>
      </c>
      <c r="L963" s="183"/>
      <c r="M963" s="185"/>
      <c r="N963" s="183"/>
      <c r="O963" s="185"/>
      <c r="P963" s="254">
        <f t="shared" si="62"/>
        <v>8.64</v>
      </c>
      <c r="Q963" s="328"/>
      <c r="R963" s="204"/>
      <c r="S963" s="204"/>
      <c r="U963" s="87" t="str">
        <f t="shared" si="63"/>
        <v/>
      </c>
      <c r="V963" s="87">
        <f t="shared" si="64"/>
        <v>8.64</v>
      </c>
    </row>
    <row r="964" spans="1:22" s="188" customFormat="1" ht="15" customHeight="1" x14ac:dyDescent="0.2">
      <c r="A964" s="202"/>
      <c r="B964" s="309" t="s">
        <v>17940</v>
      </c>
      <c r="C964" s="326"/>
      <c r="D964" s="203"/>
      <c r="E964" s="182"/>
      <c r="F964" s="326"/>
      <c r="G964" s="203"/>
      <c r="H964" s="182"/>
      <c r="I964" s="182"/>
      <c r="J964" s="408"/>
      <c r="K964" s="327">
        <v>3.8</v>
      </c>
      <c r="L964" s="183"/>
      <c r="M964" s="185"/>
      <c r="N964" s="183"/>
      <c r="O964" s="185"/>
      <c r="P964" s="254">
        <f t="shared" si="62"/>
        <v>3.8</v>
      </c>
      <c r="Q964" s="328"/>
      <c r="R964" s="204"/>
      <c r="S964" s="204"/>
      <c r="U964" s="87" t="str">
        <f t="shared" si="63"/>
        <v/>
      </c>
      <c r="V964" s="87">
        <f t="shared" si="64"/>
        <v>3.8</v>
      </c>
    </row>
    <row r="965" spans="1:22" s="188" customFormat="1" ht="15" customHeight="1" x14ac:dyDescent="0.2">
      <c r="A965" s="202"/>
      <c r="B965" s="309" t="s">
        <v>17940</v>
      </c>
      <c r="C965" s="326"/>
      <c r="D965" s="203"/>
      <c r="E965" s="182"/>
      <c r="F965" s="326"/>
      <c r="G965" s="203"/>
      <c r="H965" s="182"/>
      <c r="I965" s="182"/>
      <c r="J965" s="408"/>
      <c r="K965" s="327">
        <v>30.59</v>
      </c>
      <c r="L965" s="183"/>
      <c r="M965" s="185"/>
      <c r="N965" s="183"/>
      <c r="O965" s="185"/>
      <c r="P965" s="254">
        <f t="shared" si="62"/>
        <v>30.59</v>
      </c>
      <c r="Q965" s="328"/>
      <c r="R965" s="204"/>
      <c r="S965" s="204"/>
      <c r="U965" s="87" t="str">
        <f t="shared" si="63"/>
        <v/>
      </c>
      <c r="V965" s="87">
        <f t="shared" si="64"/>
        <v>30.59</v>
      </c>
    </row>
    <row r="966" spans="1:22" s="188" customFormat="1" ht="15" customHeight="1" x14ac:dyDescent="0.2">
      <c r="A966" s="202"/>
      <c r="B966" s="309" t="s">
        <v>17940</v>
      </c>
      <c r="C966" s="326"/>
      <c r="D966" s="203"/>
      <c r="E966" s="182"/>
      <c r="F966" s="326"/>
      <c r="G966" s="203"/>
      <c r="H966" s="182"/>
      <c r="I966" s="182"/>
      <c r="J966" s="408"/>
      <c r="K966" s="327">
        <v>3.26</v>
      </c>
      <c r="L966" s="183"/>
      <c r="M966" s="185"/>
      <c r="N966" s="183"/>
      <c r="O966" s="185"/>
      <c r="P966" s="254">
        <f t="shared" si="62"/>
        <v>3.26</v>
      </c>
      <c r="Q966" s="328"/>
      <c r="R966" s="204"/>
      <c r="S966" s="204"/>
      <c r="U966" s="87" t="str">
        <f t="shared" si="63"/>
        <v/>
      </c>
      <c r="V966" s="87">
        <f t="shared" si="64"/>
        <v>3.26</v>
      </c>
    </row>
    <row r="967" spans="1:22" s="188" customFormat="1" ht="15" customHeight="1" x14ac:dyDescent="0.2">
      <c r="A967" s="202"/>
      <c r="B967" s="309" t="s">
        <v>17940</v>
      </c>
      <c r="C967" s="326"/>
      <c r="D967" s="203"/>
      <c r="E967" s="182"/>
      <c r="F967" s="326"/>
      <c r="G967" s="203"/>
      <c r="H967" s="182"/>
      <c r="I967" s="182"/>
      <c r="J967" s="408"/>
      <c r="K967" s="327">
        <v>10</v>
      </c>
      <c r="L967" s="183"/>
      <c r="M967" s="185"/>
      <c r="N967" s="183"/>
      <c r="O967" s="185"/>
      <c r="P967" s="254">
        <f t="shared" si="62"/>
        <v>10</v>
      </c>
      <c r="Q967" s="328"/>
      <c r="R967" s="204"/>
      <c r="S967" s="204"/>
      <c r="U967" s="87" t="str">
        <f t="shared" si="63"/>
        <v/>
      </c>
      <c r="V967" s="87">
        <f t="shared" si="64"/>
        <v>10</v>
      </c>
    </row>
    <row r="968" spans="1:22" s="188" customFormat="1" ht="15" customHeight="1" x14ac:dyDescent="0.2">
      <c r="A968" s="202"/>
      <c r="B968" s="309" t="s">
        <v>17940</v>
      </c>
      <c r="C968" s="326"/>
      <c r="D968" s="203"/>
      <c r="E968" s="182"/>
      <c r="F968" s="326"/>
      <c r="G968" s="203"/>
      <c r="H968" s="182"/>
      <c r="I968" s="182"/>
      <c r="J968" s="408"/>
      <c r="K968" s="327">
        <v>7.5</v>
      </c>
      <c r="L968" s="183"/>
      <c r="M968" s="185"/>
      <c r="N968" s="183"/>
      <c r="O968" s="185"/>
      <c r="P968" s="254">
        <f t="shared" si="62"/>
        <v>7.5</v>
      </c>
      <c r="Q968" s="328"/>
      <c r="R968" s="204"/>
      <c r="S968" s="204"/>
      <c r="U968" s="87" t="str">
        <f t="shared" si="63"/>
        <v/>
      </c>
      <c r="V968" s="87">
        <f t="shared" si="64"/>
        <v>7.5</v>
      </c>
    </row>
    <row r="969" spans="1:22" s="188" customFormat="1" ht="15" customHeight="1" x14ac:dyDescent="0.2">
      <c r="A969" s="202"/>
      <c r="B969" s="309" t="s">
        <v>17940</v>
      </c>
      <c r="C969" s="326"/>
      <c r="D969" s="203"/>
      <c r="E969" s="182"/>
      <c r="F969" s="326"/>
      <c r="G969" s="203"/>
      <c r="H969" s="182"/>
      <c r="I969" s="182"/>
      <c r="J969" s="408"/>
      <c r="K969" s="327">
        <v>2.5</v>
      </c>
      <c r="L969" s="183"/>
      <c r="M969" s="185"/>
      <c r="N969" s="183"/>
      <c r="O969" s="185"/>
      <c r="P969" s="254">
        <f t="shared" si="62"/>
        <v>2.5</v>
      </c>
      <c r="Q969" s="328"/>
      <c r="R969" s="204"/>
      <c r="S969" s="204"/>
      <c r="U969" s="87" t="str">
        <f t="shared" si="63"/>
        <v/>
      </c>
      <c r="V969" s="87">
        <f t="shared" si="64"/>
        <v>2.5</v>
      </c>
    </row>
    <row r="970" spans="1:22" s="188" customFormat="1" ht="15" customHeight="1" x14ac:dyDescent="0.2">
      <c r="A970" s="202"/>
      <c r="B970" s="309" t="s">
        <v>17940</v>
      </c>
      <c r="C970" s="326"/>
      <c r="D970" s="203"/>
      <c r="E970" s="182"/>
      <c r="F970" s="326"/>
      <c r="G970" s="203"/>
      <c r="H970" s="182"/>
      <c r="I970" s="182"/>
      <c r="J970" s="408"/>
      <c r="K970" s="327">
        <v>10</v>
      </c>
      <c r="L970" s="183"/>
      <c r="M970" s="185"/>
      <c r="N970" s="183"/>
      <c r="O970" s="185"/>
      <c r="P970" s="254">
        <f t="shared" si="62"/>
        <v>10</v>
      </c>
      <c r="Q970" s="328"/>
      <c r="R970" s="204"/>
      <c r="S970" s="204"/>
      <c r="U970" s="87" t="str">
        <f t="shared" si="63"/>
        <v/>
      </c>
      <c r="V970" s="87">
        <f t="shared" si="64"/>
        <v>10</v>
      </c>
    </row>
    <row r="971" spans="1:22" s="188" customFormat="1" ht="15" customHeight="1" x14ac:dyDescent="0.2">
      <c r="A971" s="202"/>
      <c r="B971" s="309" t="s">
        <v>17940</v>
      </c>
      <c r="C971" s="326"/>
      <c r="D971" s="203"/>
      <c r="E971" s="182"/>
      <c r="F971" s="326"/>
      <c r="G971" s="203"/>
      <c r="H971" s="182"/>
      <c r="I971" s="182"/>
      <c r="J971" s="408"/>
      <c r="K971" s="327">
        <v>7.5</v>
      </c>
      <c r="L971" s="183"/>
      <c r="M971" s="185"/>
      <c r="N971" s="183"/>
      <c r="O971" s="185"/>
      <c r="P971" s="254">
        <f t="shared" si="62"/>
        <v>7.5</v>
      </c>
      <c r="Q971" s="328"/>
      <c r="R971" s="204"/>
      <c r="S971" s="204"/>
      <c r="U971" s="87" t="str">
        <f t="shared" si="63"/>
        <v/>
      </c>
      <c r="V971" s="87">
        <f t="shared" si="64"/>
        <v>7.5</v>
      </c>
    </row>
    <row r="972" spans="1:22" s="188" customFormat="1" ht="15" customHeight="1" x14ac:dyDescent="0.2">
      <c r="A972" s="202"/>
      <c r="B972" s="309" t="s">
        <v>17940</v>
      </c>
      <c r="C972" s="326"/>
      <c r="D972" s="203"/>
      <c r="E972" s="182"/>
      <c r="F972" s="326"/>
      <c r="G972" s="203"/>
      <c r="H972" s="182"/>
      <c r="I972" s="182"/>
      <c r="J972" s="408"/>
      <c r="K972" s="327">
        <v>2.5</v>
      </c>
      <c r="L972" s="183"/>
      <c r="M972" s="185"/>
      <c r="N972" s="183"/>
      <c r="O972" s="185"/>
      <c r="P972" s="254">
        <f t="shared" si="62"/>
        <v>2.5</v>
      </c>
      <c r="Q972" s="328"/>
      <c r="R972" s="204"/>
      <c r="S972" s="204"/>
      <c r="U972" s="87" t="str">
        <f t="shared" si="63"/>
        <v/>
      </c>
      <c r="V972" s="87">
        <f t="shared" si="64"/>
        <v>2.5</v>
      </c>
    </row>
    <row r="973" spans="1:22" s="188" customFormat="1" ht="15" customHeight="1" x14ac:dyDescent="0.2">
      <c r="A973" s="178"/>
      <c r="B973" s="189" t="s">
        <v>17</v>
      </c>
      <c r="C973" s="190"/>
      <c r="D973" s="191"/>
      <c r="E973" s="192"/>
      <c r="F973" s="190"/>
      <c r="G973" s="191"/>
      <c r="H973" s="192"/>
      <c r="I973" s="192"/>
      <c r="J973" s="193"/>
      <c r="K973" s="194"/>
      <c r="L973" s="194"/>
      <c r="M973" s="194"/>
      <c r="N973" s="194"/>
      <c r="O973" s="194"/>
      <c r="P973" s="195">
        <f>ROUND(SUM(P938:P972),2)</f>
        <v>654.63</v>
      </c>
      <c r="Q973" s="196" t="str">
        <f>IFERROR(VLOOKUP(A937,'Planilha Orçamentária'!$A$8:$H$548,5,FALSE),0)</f>
        <v>M</v>
      </c>
      <c r="R973" s="187"/>
      <c r="S973" s="187"/>
      <c r="U973" s="87">
        <f t="shared" si="63"/>
        <v>654.63</v>
      </c>
      <c r="V973" s="87">
        <f t="shared" si="64"/>
        <v>654.63</v>
      </c>
    </row>
    <row r="974" spans="1:22" s="427" customFormat="1" ht="15" customHeight="1" x14ac:dyDescent="0.2">
      <c r="A974" s="428"/>
      <c r="B974" s="433"/>
      <c r="C974" s="434"/>
      <c r="D974" s="429"/>
      <c r="E974" s="430"/>
      <c r="F974" s="434"/>
      <c r="G974" s="429"/>
      <c r="H974" s="430"/>
      <c r="I974" s="430"/>
      <c r="J974" s="435"/>
      <c r="K974" s="436"/>
      <c r="L974" s="436"/>
      <c r="M974" s="436"/>
      <c r="N974" s="436"/>
      <c r="O974" s="436"/>
      <c r="P974" s="431"/>
      <c r="Q974" s="432"/>
      <c r="R974" s="426"/>
      <c r="S974" s="426"/>
      <c r="U974" s="87" t="str">
        <f t="shared" si="63"/>
        <v/>
      </c>
      <c r="V974" s="87" t="str">
        <f t="shared" si="64"/>
        <v/>
      </c>
    </row>
    <row r="975" spans="1:22" s="188" customFormat="1" ht="15" customHeight="1" x14ac:dyDescent="0.2">
      <c r="A975" s="178" t="str">
        <f>'Planilha Orçamentária'!A229</f>
        <v>04.02.04</v>
      </c>
      <c r="B975" s="252" t="str">
        <f>VLOOKUP(A975,'Planilha Orçamentária'!$A$8:$D$548,4,FALSE)</f>
        <v>EXECUÇÃO DE PASSEIO (CALÇADA) OU PISO DE CONCRETO COM CONCRETO MOLDADO IN LOCO, USINADO, ACABAMENTO CONVENCIONAL, ESPESSURA 8 CM, ARMADO. AF_07/2016</v>
      </c>
      <c r="C975" s="179"/>
      <c r="D975" s="180"/>
      <c r="E975" s="181"/>
      <c r="F975" s="181"/>
      <c r="G975" s="180"/>
      <c r="H975" s="181"/>
      <c r="I975" s="182"/>
      <c r="J975" s="183"/>
      <c r="K975" s="184"/>
      <c r="L975" s="183"/>
      <c r="M975" s="185"/>
      <c r="N975" s="183"/>
      <c r="O975" s="185"/>
      <c r="P975" s="55"/>
      <c r="Q975" s="186">
        <f>P978</f>
        <v>550.24</v>
      </c>
      <c r="R975" s="187"/>
      <c r="S975" s="187"/>
      <c r="U975" s="87">
        <f t="shared" si="63"/>
        <v>0</v>
      </c>
      <c r="V975" s="87" t="str">
        <f t="shared" si="64"/>
        <v/>
      </c>
    </row>
    <row r="976" spans="1:22" s="188" customFormat="1" ht="15" customHeight="1" x14ac:dyDescent="0.2">
      <c r="A976" s="202"/>
      <c r="B976" s="319" t="s">
        <v>18049</v>
      </c>
      <c r="C976" s="320"/>
      <c r="D976" s="321"/>
      <c r="E976" s="322"/>
      <c r="F976" s="320"/>
      <c r="G976" s="321"/>
      <c r="H976" s="322"/>
      <c r="I976" s="182"/>
      <c r="J976" s="323"/>
      <c r="K976" s="327"/>
      <c r="L976" s="183"/>
      <c r="M976" s="183"/>
      <c r="N976" s="337">
        <v>506.79</v>
      </c>
      <c r="O976" s="183"/>
      <c r="P976" s="254">
        <f t="shared" ref="P976" si="65">N976</f>
        <v>506.79</v>
      </c>
      <c r="Q976" s="338"/>
      <c r="R976" s="187"/>
      <c r="S976" s="204"/>
      <c r="U976" s="87" t="str">
        <f t="shared" si="63"/>
        <v/>
      </c>
      <c r="V976" s="87">
        <f t="shared" si="64"/>
        <v>506.79</v>
      </c>
    </row>
    <row r="977" spans="1:22" s="188" customFormat="1" ht="15" customHeight="1" x14ac:dyDescent="0.2">
      <c r="A977" s="202"/>
      <c r="B977" s="319" t="s">
        <v>18048</v>
      </c>
      <c r="C977" s="320"/>
      <c r="D977" s="321"/>
      <c r="E977" s="322"/>
      <c r="F977" s="320"/>
      <c r="G977" s="321"/>
      <c r="H977" s="322"/>
      <c r="I977" s="182"/>
      <c r="J977" s="323"/>
      <c r="K977" s="327"/>
      <c r="L977" s="183"/>
      <c r="M977" s="183"/>
      <c r="N977" s="337">
        <v>43.445700000000002</v>
      </c>
      <c r="O977" s="183"/>
      <c r="P977" s="254">
        <f t="shared" ref="P977" si="66">N977</f>
        <v>43.445700000000002</v>
      </c>
      <c r="Q977" s="338"/>
      <c r="R977" s="187"/>
      <c r="S977" s="204"/>
      <c r="U977" s="87" t="str">
        <f t="shared" si="63"/>
        <v/>
      </c>
      <c r="V977" s="87">
        <f t="shared" si="64"/>
        <v>43.445700000000002</v>
      </c>
    </row>
    <row r="978" spans="1:22" s="188" customFormat="1" ht="15" customHeight="1" x14ac:dyDescent="0.2">
      <c r="A978" s="178"/>
      <c r="B978" s="189" t="s">
        <v>17</v>
      </c>
      <c r="C978" s="190"/>
      <c r="D978" s="191"/>
      <c r="E978" s="192"/>
      <c r="F978" s="190"/>
      <c r="G978" s="191"/>
      <c r="H978" s="192"/>
      <c r="I978" s="192"/>
      <c r="J978" s="193"/>
      <c r="K978" s="194"/>
      <c r="L978" s="194"/>
      <c r="M978" s="194"/>
      <c r="N978" s="194"/>
      <c r="O978" s="194"/>
      <c r="P978" s="195">
        <f>ROUND(SUM(P975:P977),2)</f>
        <v>550.24</v>
      </c>
      <c r="Q978" s="196" t="str">
        <f>IFERROR(VLOOKUP(A975,'Planilha Orçamentária'!$A$8:$H$548,5,FALSE),0)</f>
        <v>M2</v>
      </c>
      <c r="R978" s="187"/>
      <c r="S978" s="187"/>
      <c r="U978" s="87">
        <f t="shared" si="63"/>
        <v>550.24</v>
      </c>
      <c r="V978" s="87">
        <f t="shared" si="64"/>
        <v>550.24</v>
      </c>
    </row>
    <row r="979" spans="1:22" s="188" customFormat="1" ht="15" customHeight="1" x14ac:dyDescent="0.2">
      <c r="A979" s="178"/>
      <c r="B979" s="197"/>
      <c r="C979" s="198"/>
      <c r="D979" s="180"/>
      <c r="E979" s="181"/>
      <c r="F979" s="198"/>
      <c r="G979" s="180"/>
      <c r="H979" s="181"/>
      <c r="I979" s="181"/>
      <c r="J979" s="199"/>
      <c r="K979" s="363"/>
      <c r="L979" s="363"/>
      <c r="M979" s="363"/>
      <c r="N979" s="363"/>
      <c r="O979" s="363"/>
      <c r="P979" s="55"/>
      <c r="Q979" s="200"/>
      <c r="R979" s="187"/>
      <c r="S979" s="187"/>
      <c r="T979" s="187"/>
      <c r="U979" s="87" t="str">
        <f t="shared" si="63"/>
        <v/>
      </c>
      <c r="V979" s="87" t="str">
        <f t="shared" si="64"/>
        <v/>
      </c>
    </row>
    <row r="980" spans="1:22" s="188" customFormat="1" ht="15" customHeight="1" x14ac:dyDescent="0.2">
      <c r="A980" s="178" t="str">
        <f>'Planilha Orçamentária'!A230</f>
        <v>04.02.05</v>
      </c>
      <c r="B980" s="252" t="str">
        <f>VLOOKUP(A980,'Planilha Orçamentária'!$A$8:$D$548,4,FALSE)</f>
        <v>Fornecimento e assentamento de ladrilho hidráulico pastilhado, vermelho, dim. 20x20 cm, esp. 1.5cm, assentado com pasta de cimento colante, exclusive regularização e lastro</v>
      </c>
      <c r="C980" s="179"/>
      <c r="D980" s="180"/>
      <c r="E980" s="181"/>
      <c r="F980" s="181"/>
      <c r="G980" s="180"/>
      <c r="H980" s="181"/>
      <c r="I980" s="182"/>
      <c r="J980" s="183"/>
      <c r="K980" s="184"/>
      <c r="L980" s="183"/>
      <c r="M980" s="185"/>
      <c r="N980" s="183"/>
      <c r="O980" s="185"/>
      <c r="P980" s="55"/>
      <c r="Q980" s="186">
        <f>P996</f>
        <v>128.28</v>
      </c>
      <c r="R980" s="187"/>
      <c r="S980" s="187"/>
      <c r="U980" s="87">
        <f t="shared" si="63"/>
        <v>0</v>
      </c>
      <c r="V980" s="87" t="str">
        <f t="shared" si="64"/>
        <v/>
      </c>
    </row>
    <row r="981" spans="1:22" s="188" customFormat="1" ht="15" customHeight="1" x14ac:dyDescent="0.2">
      <c r="A981" s="202"/>
      <c r="B981" s="309" t="s">
        <v>18051</v>
      </c>
      <c r="C981" s="326"/>
      <c r="D981" s="203"/>
      <c r="E981" s="182"/>
      <c r="F981" s="326"/>
      <c r="G981" s="203"/>
      <c r="H981" s="182"/>
      <c r="I981" s="182"/>
      <c r="J981" s="408"/>
      <c r="K981" s="327">
        <v>5</v>
      </c>
      <c r="L981" s="183">
        <v>0.4</v>
      </c>
      <c r="M981" s="185"/>
      <c r="N981" s="183">
        <f t="shared" ref="N981:N993" si="67">K981*L981</f>
        <v>2</v>
      </c>
      <c r="O981" s="185"/>
      <c r="P981" s="254">
        <f>+N981</f>
        <v>2</v>
      </c>
      <c r="Q981" s="328"/>
      <c r="R981" s="204"/>
      <c r="S981" s="204"/>
      <c r="U981" s="87" t="str">
        <f t="shared" si="63"/>
        <v/>
      </c>
      <c r="V981" s="87">
        <f t="shared" si="64"/>
        <v>2</v>
      </c>
    </row>
    <row r="982" spans="1:22" s="188" customFormat="1" ht="15" customHeight="1" x14ac:dyDescent="0.2">
      <c r="A982" s="202"/>
      <c r="B982" s="309" t="s">
        <v>18051</v>
      </c>
      <c r="C982" s="326"/>
      <c r="D982" s="203"/>
      <c r="E982" s="182"/>
      <c r="F982" s="326"/>
      <c r="G982" s="203"/>
      <c r="H982" s="182"/>
      <c r="I982" s="182"/>
      <c r="J982" s="408"/>
      <c r="K982" s="327">
        <v>39.020000000000003</v>
      </c>
      <c r="L982" s="183">
        <v>0.4</v>
      </c>
      <c r="M982" s="185"/>
      <c r="N982" s="183">
        <f t="shared" si="67"/>
        <v>15.608000000000002</v>
      </c>
      <c r="O982" s="185"/>
      <c r="P982" s="254">
        <f t="shared" ref="P982:P995" si="68">+N982</f>
        <v>15.608000000000002</v>
      </c>
      <c r="Q982" s="328"/>
      <c r="R982" s="204"/>
      <c r="S982" s="204"/>
      <c r="U982" s="87" t="str">
        <f t="shared" si="63"/>
        <v/>
      </c>
      <c r="V982" s="87">
        <f t="shared" si="64"/>
        <v>15.608000000000002</v>
      </c>
    </row>
    <row r="983" spans="1:22" s="188" customFormat="1" ht="15" customHeight="1" x14ac:dyDescent="0.2">
      <c r="A983" s="202"/>
      <c r="B983" s="309" t="s">
        <v>18051</v>
      </c>
      <c r="C983" s="326"/>
      <c r="D983" s="203"/>
      <c r="E983" s="182"/>
      <c r="F983" s="326"/>
      <c r="G983" s="203"/>
      <c r="H983" s="182"/>
      <c r="I983" s="182"/>
      <c r="J983" s="408"/>
      <c r="K983" s="327">
        <v>54.69</v>
      </c>
      <c r="L983" s="183">
        <v>0.4</v>
      </c>
      <c r="M983" s="185"/>
      <c r="N983" s="183">
        <f t="shared" si="67"/>
        <v>21.876000000000001</v>
      </c>
      <c r="O983" s="185"/>
      <c r="P983" s="254">
        <f t="shared" si="68"/>
        <v>21.876000000000001</v>
      </c>
      <c r="Q983" s="328"/>
      <c r="R983" s="204"/>
      <c r="S983" s="204"/>
      <c r="U983" s="87" t="str">
        <f t="shared" si="63"/>
        <v/>
      </c>
      <c r="V983" s="87">
        <f t="shared" si="64"/>
        <v>21.876000000000001</v>
      </c>
    </row>
    <row r="984" spans="1:22" s="188" customFormat="1" ht="15" customHeight="1" x14ac:dyDescent="0.2">
      <c r="A984" s="202"/>
      <c r="B984" s="309" t="s">
        <v>18051</v>
      </c>
      <c r="C984" s="326"/>
      <c r="D984" s="203"/>
      <c r="E984" s="182"/>
      <c r="F984" s="326"/>
      <c r="G984" s="203"/>
      <c r="H984" s="182"/>
      <c r="I984" s="182"/>
      <c r="J984" s="408"/>
      <c r="K984" s="327">
        <v>25.89</v>
      </c>
      <c r="L984" s="183">
        <v>0.4</v>
      </c>
      <c r="M984" s="185"/>
      <c r="N984" s="183">
        <f t="shared" si="67"/>
        <v>10.356000000000002</v>
      </c>
      <c r="O984" s="185"/>
      <c r="P984" s="254">
        <f t="shared" si="68"/>
        <v>10.356000000000002</v>
      </c>
      <c r="Q984" s="328"/>
      <c r="R984" s="204"/>
      <c r="S984" s="204"/>
      <c r="U984" s="87" t="str">
        <f t="shared" si="63"/>
        <v/>
      </c>
      <c r="V984" s="87">
        <f t="shared" si="64"/>
        <v>10.356000000000002</v>
      </c>
    </row>
    <row r="985" spans="1:22" s="188" customFormat="1" ht="15" customHeight="1" x14ac:dyDescent="0.2">
      <c r="A985" s="202"/>
      <c r="B985" s="309" t="s">
        <v>18051</v>
      </c>
      <c r="C985" s="326"/>
      <c r="D985" s="203"/>
      <c r="E985" s="182"/>
      <c r="F985" s="326"/>
      <c r="G985" s="203"/>
      <c r="H985" s="182"/>
      <c r="I985" s="182"/>
      <c r="J985" s="408"/>
      <c r="K985" s="327">
        <v>2.9</v>
      </c>
      <c r="L985" s="183">
        <v>0.4</v>
      </c>
      <c r="M985" s="185"/>
      <c r="N985" s="183">
        <f t="shared" si="67"/>
        <v>1.1599999999999999</v>
      </c>
      <c r="O985" s="185"/>
      <c r="P985" s="254">
        <f t="shared" si="68"/>
        <v>1.1599999999999999</v>
      </c>
      <c r="Q985" s="328"/>
      <c r="R985" s="204"/>
      <c r="S985" s="204"/>
      <c r="U985" s="87" t="str">
        <f t="shared" si="63"/>
        <v/>
      </c>
      <c r="V985" s="87">
        <f t="shared" si="64"/>
        <v>1.1599999999999999</v>
      </c>
    </row>
    <row r="986" spans="1:22" s="188" customFormat="1" ht="15" customHeight="1" x14ac:dyDescent="0.2">
      <c r="A986" s="202"/>
      <c r="B986" s="309" t="s">
        <v>18051</v>
      </c>
      <c r="C986" s="326"/>
      <c r="D986" s="203"/>
      <c r="E986" s="182"/>
      <c r="F986" s="326"/>
      <c r="G986" s="203"/>
      <c r="H986" s="182"/>
      <c r="I986" s="182"/>
      <c r="J986" s="408"/>
      <c r="K986" s="327">
        <v>33.85</v>
      </c>
      <c r="L986" s="183">
        <v>0.4</v>
      </c>
      <c r="M986" s="185"/>
      <c r="N986" s="183">
        <f t="shared" si="67"/>
        <v>13.540000000000001</v>
      </c>
      <c r="O986" s="185"/>
      <c r="P986" s="254">
        <f t="shared" si="68"/>
        <v>13.540000000000001</v>
      </c>
      <c r="Q986" s="328"/>
      <c r="R986" s="204"/>
      <c r="S986" s="204"/>
      <c r="U986" s="87" t="str">
        <f t="shared" si="63"/>
        <v/>
      </c>
      <c r="V986" s="87">
        <f t="shared" si="64"/>
        <v>13.540000000000001</v>
      </c>
    </row>
    <row r="987" spans="1:22" s="188" customFormat="1" ht="15" customHeight="1" x14ac:dyDescent="0.2">
      <c r="A987" s="202"/>
      <c r="B987" s="309" t="s">
        <v>18051</v>
      </c>
      <c r="C987" s="326"/>
      <c r="D987" s="203"/>
      <c r="E987" s="182"/>
      <c r="F987" s="326"/>
      <c r="G987" s="203"/>
      <c r="H987" s="182"/>
      <c r="I987" s="182"/>
      <c r="J987" s="408"/>
      <c r="K987" s="327">
        <v>2.5099999999999998</v>
      </c>
      <c r="L987" s="183">
        <v>0.4</v>
      </c>
      <c r="M987" s="185"/>
      <c r="N987" s="183">
        <f t="shared" si="67"/>
        <v>1.004</v>
      </c>
      <c r="O987" s="185"/>
      <c r="P987" s="254">
        <f t="shared" si="68"/>
        <v>1.004</v>
      </c>
      <c r="Q987" s="328"/>
      <c r="R987" s="204"/>
      <c r="S987" s="204"/>
      <c r="U987" s="87" t="str">
        <f t="shared" si="63"/>
        <v/>
      </c>
      <c r="V987" s="87">
        <f t="shared" si="64"/>
        <v>1.004</v>
      </c>
    </row>
    <row r="988" spans="1:22" s="188" customFormat="1" ht="15" customHeight="1" x14ac:dyDescent="0.2">
      <c r="A988" s="202"/>
      <c r="B988" s="309" t="s">
        <v>18051</v>
      </c>
      <c r="C988" s="326"/>
      <c r="D988" s="203"/>
      <c r="E988" s="182"/>
      <c r="F988" s="326"/>
      <c r="G988" s="203"/>
      <c r="H988" s="182"/>
      <c r="I988" s="182"/>
      <c r="J988" s="408"/>
      <c r="K988" s="327">
        <v>67.75</v>
      </c>
      <c r="L988" s="183">
        <v>0.4</v>
      </c>
      <c r="M988" s="185"/>
      <c r="N988" s="183">
        <f t="shared" si="67"/>
        <v>27.1</v>
      </c>
      <c r="O988" s="185"/>
      <c r="P988" s="254">
        <f t="shared" si="68"/>
        <v>27.1</v>
      </c>
      <c r="Q988" s="328"/>
      <c r="R988" s="204"/>
      <c r="S988" s="204"/>
      <c r="U988" s="87" t="str">
        <f t="shared" si="63"/>
        <v/>
      </c>
      <c r="V988" s="87">
        <f t="shared" si="64"/>
        <v>27.1</v>
      </c>
    </row>
    <row r="989" spans="1:22" s="188" customFormat="1" ht="15" customHeight="1" x14ac:dyDescent="0.2">
      <c r="A989" s="202"/>
      <c r="B989" s="309" t="s">
        <v>18051</v>
      </c>
      <c r="C989" s="326"/>
      <c r="D989" s="203"/>
      <c r="E989" s="182"/>
      <c r="F989" s="326"/>
      <c r="G989" s="203"/>
      <c r="H989" s="182"/>
      <c r="I989" s="182"/>
      <c r="J989" s="408"/>
      <c r="K989" s="327">
        <v>1.7109000000000001</v>
      </c>
      <c r="L989" s="183">
        <v>0.4</v>
      </c>
      <c r="M989" s="185"/>
      <c r="N989" s="183">
        <f t="shared" si="67"/>
        <v>0.68436000000000008</v>
      </c>
      <c r="O989" s="185"/>
      <c r="P989" s="254">
        <f t="shared" si="68"/>
        <v>0.68436000000000008</v>
      </c>
      <c r="Q989" s="328"/>
      <c r="R989" s="204"/>
      <c r="S989" s="204"/>
      <c r="U989" s="87" t="str">
        <f t="shared" si="63"/>
        <v/>
      </c>
      <c r="V989" s="87">
        <f t="shared" si="64"/>
        <v>0.68436000000000008</v>
      </c>
    </row>
    <row r="990" spans="1:22" s="188" customFormat="1" ht="15" customHeight="1" x14ac:dyDescent="0.2">
      <c r="A990" s="202"/>
      <c r="B990" s="309" t="s">
        <v>18051</v>
      </c>
      <c r="C990" s="326"/>
      <c r="D990" s="203"/>
      <c r="E990" s="182"/>
      <c r="F990" s="326"/>
      <c r="G990" s="203"/>
      <c r="H990" s="182"/>
      <c r="I990" s="182"/>
      <c r="J990" s="408"/>
      <c r="K990" s="327">
        <v>1.7766</v>
      </c>
      <c r="L990" s="183">
        <v>0.4</v>
      </c>
      <c r="M990" s="185"/>
      <c r="N990" s="183">
        <f t="shared" si="67"/>
        <v>0.71064000000000005</v>
      </c>
      <c r="O990" s="185"/>
      <c r="P990" s="254">
        <f t="shared" si="68"/>
        <v>0.71064000000000005</v>
      </c>
      <c r="Q990" s="328"/>
      <c r="R990" s="204"/>
      <c r="S990" s="204"/>
      <c r="U990" s="87" t="str">
        <f t="shared" si="63"/>
        <v/>
      </c>
      <c r="V990" s="87">
        <f t="shared" si="64"/>
        <v>0.71064000000000005</v>
      </c>
    </row>
    <row r="991" spans="1:22" s="188" customFormat="1" ht="15" customHeight="1" x14ac:dyDescent="0.2">
      <c r="A991" s="202"/>
      <c r="B991" s="309" t="s">
        <v>18051</v>
      </c>
      <c r="C991" s="326"/>
      <c r="D991" s="203"/>
      <c r="E991" s="182"/>
      <c r="F991" s="326"/>
      <c r="G991" s="203"/>
      <c r="H991" s="182"/>
      <c r="I991" s="182"/>
      <c r="J991" s="408"/>
      <c r="K991" s="327">
        <v>1.792</v>
      </c>
      <c r="L991" s="183">
        <v>0.4</v>
      </c>
      <c r="M991" s="185"/>
      <c r="N991" s="183">
        <f t="shared" si="67"/>
        <v>0.7168000000000001</v>
      </c>
      <c r="O991" s="185"/>
      <c r="P991" s="254">
        <f t="shared" si="68"/>
        <v>0.7168000000000001</v>
      </c>
      <c r="Q991" s="328"/>
      <c r="R991" s="204"/>
      <c r="S991" s="204"/>
      <c r="U991" s="87" t="str">
        <f t="shared" si="63"/>
        <v/>
      </c>
      <c r="V991" s="87">
        <f t="shared" si="64"/>
        <v>0.7168000000000001</v>
      </c>
    </row>
    <row r="992" spans="1:22" s="188" customFormat="1" ht="15" customHeight="1" x14ac:dyDescent="0.2">
      <c r="A992" s="202"/>
      <c r="B992" s="309" t="s">
        <v>18051</v>
      </c>
      <c r="C992" s="326"/>
      <c r="D992" s="203"/>
      <c r="E992" s="182"/>
      <c r="F992" s="326"/>
      <c r="G992" s="203"/>
      <c r="H992" s="182"/>
      <c r="I992" s="182"/>
      <c r="J992" s="408"/>
      <c r="K992" s="327">
        <v>2.2900999999999998</v>
      </c>
      <c r="L992" s="183">
        <v>0.4</v>
      </c>
      <c r="M992" s="185"/>
      <c r="N992" s="183">
        <f t="shared" si="67"/>
        <v>0.91603999999999997</v>
      </c>
      <c r="O992" s="185"/>
      <c r="P992" s="254">
        <f t="shared" si="68"/>
        <v>0.91603999999999997</v>
      </c>
      <c r="Q992" s="328"/>
      <c r="R992" s="204"/>
      <c r="S992" s="204"/>
      <c r="U992" s="87" t="str">
        <f t="shared" si="63"/>
        <v/>
      </c>
      <c r="V992" s="87">
        <f t="shared" si="64"/>
        <v>0.91603999999999997</v>
      </c>
    </row>
    <row r="993" spans="1:22" s="188" customFormat="1" ht="15" customHeight="1" x14ac:dyDescent="0.2">
      <c r="A993" s="202"/>
      <c r="B993" s="309" t="s">
        <v>18051</v>
      </c>
      <c r="C993" s="326"/>
      <c r="D993" s="203"/>
      <c r="E993" s="182"/>
      <c r="F993" s="326"/>
      <c r="G993" s="203"/>
      <c r="H993" s="182"/>
      <c r="I993" s="182"/>
      <c r="J993" s="408"/>
      <c r="K993" s="327">
        <v>35.47</v>
      </c>
      <c r="L993" s="183">
        <v>0.4</v>
      </c>
      <c r="M993" s="185"/>
      <c r="N993" s="183">
        <f t="shared" si="67"/>
        <v>14.188000000000001</v>
      </c>
      <c r="O993" s="185"/>
      <c r="P993" s="254">
        <f t="shared" si="68"/>
        <v>14.188000000000001</v>
      </c>
      <c r="Q993" s="328"/>
      <c r="R993" s="204"/>
      <c r="S993" s="204"/>
      <c r="U993" s="87" t="str">
        <f t="shared" si="63"/>
        <v/>
      </c>
      <c r="V993" s="87">
        <f t="shared" si="64"/>
        <v>14.188000000000001</v>
      </c>
    </row>
    <row r="994" spans="1:22" s="188" customFormat="1" ht="15" customHeight="1" x14ac:dyDescent="0.2">
      <c r="A994" s="202"/>
      <c r="B994" s="309" t="s">
        <v>18051</v>
      </c>
      <c r="C994" s="326"/>
      <c r="D994" s="203"/>
      <c r="E994" s="182"/>
      <c r="F994" s="326"/>
      <c r="G994" s="203"/>
      <c r="H994" s="182"/>
      <c r="I994" s="182"/>
      <c r="J994" s="408">
        <v>2</v>
      </c>
      <c r="K994" s="327">
        <v>7.78</v>
      </c>
      <c r="L994" s="183">
        <v>0.4</v>
      </c>
      <c r="M994" s="185"/>
      <c r="N994" s="183">
        <f>K994*L994*J994</f>
        <v>6.2240000000000002</v>
      </c>
      <c r="O994" s="185"/>
      <c r="P994" s="254">
        <f t="shared" si="68"/>
        <v>6.2240000000000002</v>
      </c>
      <c r="Q994" s="328"/>
      <c r="R994" s="204"/>
      <c r="S994" s="204"/>
      <c r="U994" s="87" t="str">
        <f t="shared" si="63"/>
        <v/>
      </c>
      <c r="V994" s="87">
        <f t="shared" si="64"/>
        <v>6.2240000000000002</v>
      </c>
    </row>
    <row r="995" spans="1:22" s="188" customFormat="1" ht="15" customHeight="1" x14ac:dyDescent="0.2">
      <c r="A995" s="202"/>
      <c r="B995" s="309" t="s">
        <v>18051</v>
      </c>
      <c r="C995" s="326"/>
      <c r="D995" s="203"/>
      <c r="E995" s="182"/>
      <c r="F995" s="326"/>
      <c r="G995" s="203"/>
      <c r="H995" s="182"/>
      <c r="I995" s="182"/>
      <c r="J995" s="408">
        <v>8</v>
      </c>
      <c r="K995" s="327">
        <v>3.81</v>
      </c>
      <c r="L995" s="183">
        <v>0.4</v>
      </c>
      <c r="M995" s="185"/>
      <c r="N995" s="183">
        <f>K995*L995*J995</f>
        <v>12.192</v>
      </c>
      <c r="O995" s="185"/>
      <c r="P995" s="254">
        <f t="shared" si="68"/>
        <v>12.192</v>
      </c>
      <c r="Q995" s="328"/>
      <c r="R995" s="204"/>
      <c r="S995" s="204"/>
      <c r="U995" s="87" t="str">
        <f t="shared" si="63"/>
        <v/>
      </c>
      <c r="V995" s="87">
        <f t="shared" si="64"/>
        <v>12.192</v>
      </c>
    </row>
    <row r="996" spans="1:22" s="188" customFormat="1" ht="15" customHeight="1" x14ac:dyDescent="0.2">
      <c r="A996" s="178"/>
      <c r="B996" s="189" t="s">
        <v>17</v>
      </c>
      <c r="C996" s="190"/>
      <c r="D996" s="191"/>
      <c r="E996" s="192"/>
      <c r="F996" s="190"/>
      <c r="G996" s="191"/>
      <c r="H996" s="192"/>
      <c r="I996" s="192"/>
      <c r="J996" s="193"/>
      <c r="K996" s="194"/>
      <c r="L996" s="194"/>
      <c r="M996" s="194"/>
      <c r="N996" s="194"/>
      <c r="O996" s="194"/>
      <c r="P996" s="195">
        <f>ROUND(SUM(P980:P995),2)</f>
        <v>128.28</v>
      </c>
      <c r="Q996" s="196" t="str">
        <f>IFERROR(VLOOKUP(A980,'Planilha Orçamentária'!$A$8:$H$548,5,FALSE),0)</f>
        <v>m2</v>
      </c>
      <c r="R996" s="187"/>
      <c r="S996" s="187"/>
      <c r="U996" s="87">
        <f t="shared" si="63"/>
        <v>128.28</v>
      </c>
      <c r="V996" s="87">
        <f t="shared" si="64"/>
        <v>128.28</v>
      </c>
    </row>
    <row r="997" spans="1:22" s="188" customFormat="1" ht="15" customHeight="1" x14ac:dyDescent="0.2">
      <c r="A997" s="178"/>
      <c r="B997" s="197"/>
      <c r="C997" s="198"/>
      <c r="D997" s="180"/>
      <c r="E997" s="181"/>
      <c r="F997" s="198"/>
      <c r="G997" s="180"/>
      <c r="H997" s="181"/>
      <c r="I997" s="181"/>
      <c r="J997" s="199"/>
      <c r="K997" s="363"/>
      <c r="L997" s="363"/>
      <c r="M997" s="363"/>
      <c r="N997" s="363"/>
      <c r="O997" s="363"/>
      <c r="P997" s="55"/>
      <c r="Q997" s="200"/>
      <c r="R997" s="187"/>
      <c r="S997" s="187"/>
      <c r="T997" s="187"/>
      <c r="U997" s="87" t="str">
        <f t="shared" si="63"/>
        <v/>
      </c>
      <c r="V997" s="87" t="str">
        <f t="shared" si="64"/>
        <v/>
      </c>
    </row>
    <row r="998" spans="1:22" s="188" customFormat="1" ht="15" customHeight="1" x14ac:dyDescent="0.2">
      <c r="A998" s="292" t="str">
        <f>'Planilha Orçamentária'!A233</f>
        <v>04.03</v>
      </c>
      <c r="B998" s="293" t="str">
        <f>VLOOKUP(A998,'Planilha Orçamentária'!$A$8:$D$548,4,FALSE)</f>
        <v>MOBILIÁRIO</v>
      </c>
      <c r="C998" s="294"/>
      <c r="D998" s="295"/>
      <c r="E998" s="296"/>
      <c r="F998" s="296"/>
      <c r="G998" s="295"/>
      <c r="H998" s="296"/>
      <c r="I998" s="297"/>
      <c r="J998" s="298"/>
      <c r="K998" s="299"/>
      <c r="L998" s="298"/>
      <c r="M998" s="300"/>
      <c r="N998" s="301"/>
      <c r="O998" s="300"/>
      <c r="P998" s="302"/>
      <c r="Q998" s="303"/>
      <c r="R998" s="187"/>
      <c r="S998" s="187"/>
      <c r="U998" s="87" t="str">
        <f t="shared" si="63"/>
        <v/>
      </c>
      <c r="V998" s="87" t="str">
        <f t="shared" si="64"/>
        <v/>
      </c>
    </row>
    <row r="999" spans="1:22" s="188" customFormat="1" ht="15" customHeight="1" x14ac:dyDescent="0.2">
      <c r="A999" s="178" t="str">
        <f>'Planilha Orçamentária'!A234</f>
        <v>04.03.01</v>
      </c>
      <c r="B999" s="252" t="str">
        <f>VLOOKUP(A999,'Planilha Orçamentária'!$A$8:$D$548,4,FALSE)</f>
        <v>Fornecimento e Instalação de Banco Concreto-madeira  (3,00x0,50m), tudo incluido conforme detalhes de projeto</v>
      </c>
      <c r="C999" s="179"/>
      <c r="D999" s="180"/>
      <c r="E999" s="181"/>
      <c r="F999" s="181"/>
      <c r="G999" s="180"/>
      <c r="H999" s="181"/>
      <c r="I999" s="182"/>
      <c r="J999" s="183"/>
      <c r="K999" s="184"/>
      <c r="L999" s="183"/>
      <c r="M999" s="185"/>
      <c r="N999" s="183"/>
      <c r="O999" s="185"/>
      <c r="P999" s="55"/>
      <c r="Q999" s="186">
        <f>P1001</f>
        <v>12</v>
      </c>
      <c r="R999" s="187"/>
      <c r="S999" s="187"/>
      <c r="U999" s="87">
        <f t="shared" si="63"/>
        <v>0</v>
      </c>
      <c r="V999" s="87" t="str">
        <f t="shared" si="64"/>
        <v/>
      </c>
    </row>
    <row r="1000" spans="1:22" s="188" customFormat="1" ht="15" customHeight="1" x14ac:dyDescent="0.2">
      <c r="A1000" s="202"/>
      <c r="B1000" s="207"/>
      <c r="C1000" s="203"/>
      <c r="E1000" s="182"/>
      <c r="F1000" s="182"/>
      <c r="G1000" s="203"/>
      <c r="H1000" s="182"/>
      <c r="I1000" s="182"/>
      <c r="J1000" s="183">
        <v>12</v>
      </c>
      <c r="K1000" s="205"/>
      <c r="L1000" s="183"/>
      <c r="M1000" s="183"/>
      <c r="N1000" s="183"/>
      <c r="O1000" s="183"/>
      <c r="P1000" s="208">
        <f>J1000</f>
        <v>12</v>
      </c>
      <c r="Q1000" s="206"/>
      <c r="U1000" s="87" t="str">
        <f t="shared" si="63"/>
        <v/>
      </c>
      <c r="V1000" s="87">
        <f t="shared" si="64"/>
        <v>12</v>
      </c>
    </row>
    <row r="1001" spans="1:22" s="188" customFormat="1" ht="15" customHeight="1" x14ac:dyDescent="0.2">
      <c r="A1001" s="202"/>
      <c r="B1001" s="189" t="s">
        <v>17</v>
      </c>
      <c r="C1001" s="190"/>
      <c r="D1001" s="191"/>
      <c r="E1001" s="192"/>
      <c r="F1001" s="190"/>
      <c r="G1001" s="191"/>
      <c r="H1001" s="192"/>
      <c r="I1001" s="192"/>
      <c r="J1001" s="193"/>
      <c r="K1001" s="194"/>
      <c r="L1001" s="194"/>
      <c r="M1001" s="194"/>
      <c r="N1001" s="194"/>
      <c r="O1001" s="194"/>
      <c r="P1001" s="195">
        <f>ROUND(SUM(P999:P1000),2)</f>
        <v>12</v>
      </c>
      <c r="Q1001" s="196" t="str">
        <f>IFERROR(VLOOKUP(A999,'Planilha Orçamentária'!$A$8:$H$548,5,FALSE),0)</f>
        <v>und</v>
      </c>
      <c r="R1001" s="187"/>
      <c r="S1001" s="187"/>
      <c r="U1001" s="87">
        <f t="shared" si="63"/>
        <v>12</v>
      </c>
      <c r="V1001" s="87">
        <f t="shared" si="64"/>
        <v>12</v>
      </c>
    </row>
    <row r="1002" spans="1:22" s="188" customFormat="1" ht="15" customHeight="1" x14ac:dyDescent="0.2">
      <c r="A1002" s="202"/>
      <c r="B1002" s="339"/>
      <c r="C1002" s="198"/>
      <c r="D1002" s="180"/>
      <c r="E1002" s="181"/>
      <c r="F1002" s="198"/>
      <c r="G1002" s="180"/>
      <c r="H1002" s="181"/>
      <c r="I1002" s="181"/>
      <c r="J1002" s="199"/>
      <c r="K1002" s="363"/>
      <c r="L1002" s="363"/>
      <c r="M1002" s="363"/>
      <c r="N1002" s="363"/>
      <c r="O1002" s="363"/>
      <c r="P1002" s="55"/>
      <c r="Q1002" s="340"/>
      <c r="R1002" s="187"/>
      <c r="S1002" s="187"/>
      <c r="U1002" s="87" t="str">
        <f t="shared" si="63"/>
        <v/>
      </c>
      <c r="V1002" s="87" t="str">
        <f t="shared" si="64"/>
        <v/>
      </c>
    </row>
    <row r="1003" spans="1:22" s="188" customFormat="1" ht="15" customHeight="1" x14ac:dyDescent="0.2">
      <c r="A1003" s="178" t="str">
        <f>'Planilha Orçamentária'!A235</f>
        <v>04.03.02</v>
      </c>
      <c r="B1003" s="252" t="str">
        <f>VLOOKUP(A1003,'Planilha Orçamentária'!$A$8:$D$548,4,FALSE)</f>
        <v>Fornecimento de Lixeira conforme detalhe de projeto</v>
      </c>
      <c r="C1003" s="179"/>
      <c r="D1003" s="180"/>
      <c r="E1003" s="181"/>
      <c r="F1003" s="181"/>
      <c r="G1003" s="180"/>
      <c r="H1003" s="181"/>
      <c r="I1003" s="182"/>
      <c r="J1003" s="183"/>
      <c r="K1003" s="184"/>
      <c r="L1003" s="183"/>
      <c r="M1003" s="185"/>
      <c r="N1003" s="183"/>
      <c r="O1003" s="185"/>
      <c r="P1003" s="55"/>
      <c r="Q1003" s="186">
        <f>P1005</f>
        <v>5</v>
      </c>
      <c r="R1003" s="187"/>
      <c r="S1003" s="187"/>
      <c r="U1003" s="87">
        <f t="shared" si="63"/>
        <v>0</v>
      </c>
      <c r="V1003" s="87" t="str">
        <f t="shared" si="64"/>
        <v/>
      </c>
    </row>
    <row r="1004" spans="1:22" s="188" customFormat="1" ht="15" customHeight="1" x14ac:dyDescent="0.2">
      <c r="A1004" s="202"/>
      <c r="B1004" s="309"/>
      <c r="C1004" s="341"/>
      <c r="D1004" s="203"/>
      <c r="E1004" s="182"/>
      <c r="F1004" s="182"/>
      <c r="G1004" s="203"/>
      <c r="H1004" s="182"/>
      <c r="I1004" s="182"/>
      <c r="J1004" s="342">
        <v>5</v>
      </c>
      <c r="K1004" s="422"/>
      <c r="L1004" s="342"/>
      <c r="M1004" s="342"/>
      <c r="N1004" s="342"/>
      <c r="O1004" s="342"/>
      <c r="P1004" s="208">
        <f>J1004</f>
        <v>5</v>
      </c>
      <c r="Q1004" s="206"/>
      <c r="U1004" s="87" t="str">
        <f t="shared" si="63"/>
        <v/>
      </c>
      <c r="V1004" s="87">
        <f t="shared" si="64"/>
        <v>5</v>
      </c>
    </row>
    <row r="1005" spans="1:22" s="188" customFormat="1" ht="15" customHeight="1" x14ac:dyDescent="0.2">
      <c r="A1005" s="423"/>
      <c r="B1005" s="189" t="s">
        <v>17</v>
      </c>
      <c r="C1005" s="190"/>
      <c r="D1005" s="191"/>
      <c r="E1005" s="192"/>
      <c r="F1005" s="190"/>
      <c r="G1005" s="191"/>
      <c r="H1005" s="192"/>
      <c r="I1005" s="192"/>
      <c r="J1005" s="193"/>
      <c r="K1005" s="194"/>
      <c r="L1005" s="194"/>
      <c r="M1005" s="194"/>
      <c r="N1005" s="194"/>
      <c r="O1005" s="194"/>
      <c r="P1005" s="195">
        <f>ROUND(SUM(P1003:P1004),2)</f>
        <v>5</v>
      </c>
      <c r="Q1005" s="196" t="str">
        <f>IFERROR(VLOOKUP(A1003,'Planilha Orçamentária'!$A$8:$H$548,5,FALSE),0)</f>
        <v>und</v>
      </c>
      <c r="R1005" s="187"/>
      <c r="S1005" s="187"/>
      <c r="U1005" s="87">
        <f t="shared" si="63"/>
        <v>5</v>
      </c>
      <c r="V1005" s="87">
        <f t="shared" si="64"/>
        <v>5</v>
      </c>
    </row>
    <row r="1006" spans="1:22" s="188" customFormat="1" ht="15" customHeight="1" x14ac:dyDescent="0.2">
      <c r="A1006" s="178"/>
      <c r="B1006" s="197"/>
      <c r="C1006" s="198"/>
      <c r="D1006" s="180"/>
      <c r="E1006" s="181"/>
      <c r="F1006" s="198"/>
      <c r="G1006" s="180"/>
      <c r="H1006" s="181"/>
      <c r="I1006" s="181"/>
      <c r="J1006" s="199"/>
      <c r="K1006" s="363"/>
      <c r="L1006" s="363"/>
      <c r="M1006" s="363"/>
      <c r="N1006" s="363"/>
      <c r="O1006" s="363"/>
      <c r="P1006" s="55"/>
      <c r="Q1006" s="200"/>
      <c r="R1006" s="187"/>
      <c r="S1006" s="187"/>
      <c r="T1006" s="187"/>
      <c r="U1006" s="87" t="str">
        <f t="shared" si="63"/>
        <v/>
      </c>
      <c r="V1006" s="87" t="str">
        <f t="shared" si="64"/>
        <v/>
      </c>
    </row>
    <row r="1007" spans="1:22" s="188" customFormat="1" ht="15" customHeight="1" x14ac:dyDescent="0.2">
      <c r="A1007" s="178" t="str">
        <f>'Planilha Orçamentária'!A236</f>
        <v>04.03.03</v>
      </c>
      <c r="B1007" s="252" t="str">
        <f>VLOOKUP(A1007,'Planilha Orçamentária'!$A$8:$D$1042,4,FALSE)</f>
        <v>Bicicletário em tubo de ferro galvanizado 1" e ferro liso 1/2", inclusive pintura, conforme projeto padrão SEDU</v>
      </c>
      <c r="C1007" s="179"/>
      <c r="D1007" s="180"/>
      <c r="E1007" s="181"/>
      <c r="F1007" s="181"/>
      <c r="G1007" s="180"/>
      <c r="H1007" s="181"/>
      <c r="I1007" s="182"/>
      <c r="J1007" s="183"/>
      <c r="K1007" s="184"/>
      <c r="L1007" s="183"/>
      <c r="M1007" s="185"/>
      <c r="N1007" s="183"/>
      <c r="O1007" s="185"/>
      <c r="P1007" s="55"/>
      <c r="Q1007" s="424">
        <f>P1009</f>
        <v>1</v>
      </c>
      <c r="R1007" s="187"/>
      <c r="S1007" s="204"/>
      <c r="U1007" s="87">
        <f t="shared" si="63"/>
        <v>0</v>
      </c>
      <c r="V1007" s="87" t="str">
        <f t="shared" si="64"/>
        <v/>
      </c>
    </row>
    <row r="1008" spans="1:22" s="188" customFormat="1" ht="15" customHeight="1" x14ac:dyDescent="0.2">
      <c r="A1008" s="202"/>
      <c r="B1008" s="253"/>
      <c r="C1008" s="425"/>
      <c r="D1008" s="180"/>
      <c r="E1008" s="181"/>
      <c r="F1008" s="181"/>
      <c r="G1008" s="180"/>
      <c r="H1008" s="181"/>
      <c r="I1008" s="182"/>
      <c r="J1008" s="342">
        <v>1</v>
      </c>
      <c r="K1008" s="422"/>
      <c r="L1008" s="342"/>
      <c r="M1008" s="199"/>
      <c r="N1008" s="342"/>
      <c r="O1008" s="199"/>
      <c r="P1008" s="208">
        <f>J1008</f>
        <v>1</v>
      </c>
      <c r="Q1008" s="206"/>
      <c r="U1008" s="87" t="str">
        <f t="shared" si="63"/>
        <v/>
      </c>
      <c r="V1008" s="87">
        <f t="shared" si="64"/>
        <v>1</v>
      </c>
    </row>
    <row r="1009" spans="1:22" s="188" customFormat="1" ht="15" customHeight="1" x14ac:dyDescent="0.2">
      <c r="A1009" s="178"/>
      <c r="B1009" s="189" t="s">
        <v>17</v>
      </c>
      <c r="C1009" s="190"/>
      <c r="D1009" s="191"/>
      <c r="E1009" s="192"/>
      <c r="F1009" s="190"/>
      <c r="G1009" s="191"/>
      <c r="H1009" s="192"/>
      <c r="I1009" s="192"/>
      <c r="J1009" s="193"/>
      <c r="K1009" s="194"/>
      <c r="L1009" s="194"/>
      <c r="M1009" s="194"/>
      <c r="N1009" s="194"/>
      <c r="O1009" s="194"/>
      <c r="P1009" s="195">
        <f>ROUND(SUM(P1007:P1008),2)</f>
        <v>1</v>
      </c>
      <c r="Q1009" s="421" t="str">
        <f>IFERROR(VLOOKUP(A1007,'Planilha Orçamentária'!$A$8:$H$569,5,FALSE),0)</f>
        <v>m</v>
      </c>
      <c r="R1009" s="187"/>
      <c r="S1009" s="204"/>
      <c r="U1009" s="87">
        <f t="shared" si="63"/>
        <v>1</v>
      </c>
      <c r="V1009" s="87">
        <f t="shared" si="64"/>
        <v>1</v>
      </c>
    </row>
    <row r="1010" spans="1:22" s="188" customFormat="1" ht="15" customHeight="1" x14ac:dyDescent="0.2">
      <c r="A1010" s="178"/>
      <c r="B1010" s="197"/>
      <c r="C1010" s="198"/>
      <c r="D1010" s="180"/>
      <c r="E1010" s="181"/>
      <c r="F1010" s="198"/>
      <c r="G1010" s="180"/>
      <c r="H1010" s="181"/>
      <c r="I1010" s="181"/>
      <c r="J1010" s="199"/>
      <c r="K1010" s="363"/>
      <c r="L1010" s="363"/>
      <c r="M1010" s="363"/>
      <c r="N1010" s="363"/>
      <c r="O1010" s="363"/>
      <c r="P1010" s="55"/>
      <c r="Q1010" s="200"/>
      <c r="R1010" s="187"/>
      <c r="S1010" s="187"/>
      <c r="T1010" s="187"/>
      <c r="U1010" s="87" t="str">
        <f t="shared" si="63"/>
        <v/>
      </c>
      <c r="V1010" s="87" t="str">
        <f t="shared" si="64"/>
        <v/>
      </c>
    </row>
    <row r="1011" spans="1:22" s="188" customFormat="1" ht="15" customHeight="1" x14ac:dyDescent="0.2">
      <c r="A1011" s="178" t="str">
        <f>'Planilha Orçamentária'!A237</f>
        <v>04.03.04</v>
      </c>
      <c r="B1011" s="252" t="str">
        <f>VLOOKUP(A1011,'Planilha Orçamentária'!$A$8:$D$1042,4,FALSE)</f>
        <v>Fornecimento e Instalação de Pergolado conforme detalhe de projeto, inclusive pintura em verniz três demãos e base de concreto armado</v>
      </c>
      <c r="C1011" s="179"/>
      <c r="D1011" s="180"/>
      <c r="E1011" s="181"/>
      <c r="F1011" s="181"/>
      <c r="G1011" s="180"/>
      <c r="H1011" s="181"/>
      <c r="I1011" s="182"/>
      <c r="J1011" s="183"/>
      <c r="K1011" s="184"/>
      <c r="L1011" s="183"/>
      <c r="M1011" s="185"/>
      <c r="N1011" s="183"/>
      <c r="O1011" s="185"/>
      <c r="P1011" s="55"/>
      <c r="Q1011" s="424">
        <f>P1013</f>
        <v>2</v>
      </c>
      <c r="R1011" s="187"/>
      <c r="S1011" s="204"/>
      <c r="U1011" s="87">
        <f t="shared" si="63"/>
        <v>0</v>
      </c>
      <c r="V1011" s="87" t="str">
        <f t="shared" si="64"/>
        <v/>
      </c>
    </row>
    <row r="1012" spans="1:22" s="188" customFormat="1" ht="15" customHeight="1" x14ac:dyDescent="0.2">
      <c r="A1012" s="202"/>
      <c r="B1012" s="253"/>
      <c r="C1012" s="320"/>
      <c r="D1012" s="321"/>
      <c r="E1012" s="322"/>
      <c r="F1012" s="320"/>
      <c r="G1012" s="321"/>
      <c r="H1012" s="322"/>
      <c r="I1012" s="182"/>
      <c r="J1012" s="323">
        <v>2</v>
      </c>
      <c r="K1012" s="327"/>
      <c r="L1012" s="183"/>
      <c r="M1012" s="183"/>
      <c r="N1012" s="337"/>
      <c r="O1012" s="183"/>
      <c r="P1012" s="254">
        <f>J1012</f>
        <v>2</v>
      </c>
      <c r="Q1012" s="206"/>
      <c r="U1012" s="87" t="str">
        <f t="shared" si="63"/>
        <v/>
      </c>
      <c r="V1012" s="87">
        <f t="shared" si="64"/>
        <v>2</v>
      </c>
    </row>
    <row r="1013" spans="1:22" s="188" customFormat="1" ht="15" customHeight="1" x14ac:dyDescent="0.2">
      <c r="A1013" s="178"/>
      <c r="B1013" s="189" t="s">
        <v>17</v>
      </c>
      <c r="C1013" s="190"/>
      <c r="D1013" s="191"/>
      <c r="E1013" s="192"/>
      <c r="F1013" s="190"/>
      <c r="G1013" s="191"/>
      <c r="H1013" s="192"/>
      <c r="I1013" s="192"/>
      <c r="J1013" s="193"/>
      <c r="K1013" s="194"/>
      <c r="L1013" s="194"/>
      <c r="M1013" s="194"/>
      <c r="N1013" s="194"/>
      <c r="O1013" s="194"/>
      <c r="P1013" s="195">
        <f>ROUND(SUM(P1011:P1012),2)</f>
        <v>2</v>
      </c>
      <c r="Q1013" s="421" t="str">
        <f>IFERROR(VLOOKUP(A1011,'Planilha Orçamentária'!$A$8:$H$569,5,FALSE),0)</f>
        <v>und</v>
      </c>
      <c r="R1013" s="187"/>
      <c r="S1013" s="204"/>
      <c r="U1013" s="87">
        <f t="shared" si="63"/>
        <v>2</v>
      </c>
      <c r="V1013" s="87">
        <f t="shared" si="64"/>
        <v>2</v>
      </c>
    </row>
    <row r="1014" spans="1:22" s="188" customFormat="1" ht="15" customHeight="1" x14ac:dyDescent="0.2">
      <c r="A1014" s="178"/>
      <c r="B1014" s="197"/>
      <c r="C1014" s="198"/>
      <c r="D1014" s="180"/>
      <c r="E1014" s="181"/>
      <c r="F1014" s="198"/>
      <c r="G1014" s="180"/>
      <c r="H1014" s="181"/>
      <c r="I1014" s="181"/>
      <c r="J1014" s="199"/>
      <c r="K1014" s="363"/>
      <c r="L1014" s="363"/>
      <c r="M1014" s="363"/>
      <c r="N1014" s="363"/>
      <c r="O1014" s="363"/>
      <c r="P1014" s="55"/>
      <c r="Q1014" s="200"/>
      <c r="R1014" s="187"/>
      <c r="S1014" s="187"/>
      <c r="T1014" s="187"/>
      <c r="U1014" s="87" t="str">
        <f t="shared" si="63"/>
        <v/>
      </c>
      <c r="V1014" s="87" t="str">
        <f t="shared" si="64"/>
        <v/>
      </c>
    </row>
    <row r="1015" spans="1:22" s="188" customFormat="1" ht="15" customHeight="1" x14ac:dyDescent="0.2">
      <c r="A1015" s="292" t="str">
        <f>'Planilha Orçamentária'!A240</f>
        <v>04.04</v>
      </c>
      <c r="B1015" s="293" t="str">
        <f>VLOOKUP(A1015,'Planilha Orçamentária'!$A$8:$D$548,4,FALSE)</f>
        <v>PAISAGISMO</v>
      </c>
      <c r="C1015" s="294"/>
      <c r="D1015" s="295"/>
      <c r="E1015" s="296"/>
      <c r="F1015" s="296"/>
      <c r="G1015" s="295"/>
      <c r="H1015" s="296"/>
      <c r="I1015" s="297"/>
      <c r="J1015" s="298"/>
      <c r="K1015" s="299"/>
      <c r="L1015" s="298"/>
      <c r="M1015" s="300"/>
      <c r="N1015" s="301"/>
      <c r="O1015" s="300"/>
      <c r="P1015" s="302"/>
      <c r="Q1015" s="303"/>
      <c r="R1015" s="187"/>
      <c r="S1015" s="187"/>
      <c r="U1015" s="87" t="str">
        <f t="shared" si="63"/>
        <v/>
      </c>
      <c r="V1015" s="87" t="str">
        <f t="shared" si="64"/>
        <v/>
      </c>
    </row>
    <row r="1016" spans="1:22" s="188" customFormat="1" ht="15" customHeight="1" x14ac:dyDescent="0.2">
      <c r="A1016" s="178" t="str">
        <f>'Planilha Orçamentária'!A241</f>
        <v>04.04.01</v>
      </c>
      <c r="B1016" s="201" t="str">
        <f>VLOOKUP(A1016,'Planilha Orçamentária'!$A$8:$D$548,4,FALSE)</f>
        <v>PLANTIO DE GRAMA ESMERALDA EM ROLO</v>
      </c>
      <c r="C1016" s="179"/>
      <c r="D1016" s="180"/>
      <c r="E1016" s="181"/>
      <c r="F1016" s="181"/>
      <c r="G1016" s="180"/>
      <c r="H1016" s="181"/>
      <c r="I1016" s="182"/>
      <c r="J1016" s="183"/>
      <c r="K1016" s="184"/>
      <c r="L1016" s="183"/>
      <c r="M1016" s="185"/>
      <c r="N1016" s="183"/>
      <c r="O1016" s="185"/>
      <c r="P1016" s="55"/>
      <c r="Q1016" s="186">
        <f>P1020</f>
        <v>321.55</v>
      </c>
      <c r="R1016" s="187"/>
      <c r="S1016" s="187"/>
      <c r="U1016" s="87">
        <f t="shared" si="63"/>
        <v>0</v>
      </c>
      <c r="V1016" s="87" t="str">
        <f t="shared" si="64"/>
        <v/>
      </c>
    </row>
    <row r="1017" spans="1:22" s="188" customFormat="1" ht="15" customHeight="1" x14ac:dyDescent="0.2">
      <c r="A1017" s="202"/>
      <c r="B1017" s="309" t="s">
        <v>17952</v>
      </c>
      <c r="C1017" s="310"/>
      <c r="D1017" s="396"/>
      <c r="E1017" s="182"/>
      <c r="F1017" s="344"/>
      <c r="G1017" s="203"/>
      <c r="H1017" s="182"/>
      <c r="I1017" s="182"/>
      <c r="J1017" s="397"/>
      <c r="K1017" s="398"/>
      <c r="L1017" s="397"/>
      <c r="M1017" s="397"/>
      <c r="N1017" s="397">
        <v>133.01</v>
      </c>
      <c r="O1017" s="183"/>
      <c r="P1017" s="254">
        <f>+N1017</f>
        <v>133.01</v>
      </c>
      <c r="Q1017" s="206"/>
      <c r="U1017" s="87" t="str">
        <f t="shared" si="63"/>
        <v/>
      </c>
      <c r="V1017" s="87">
        <f t="shared" si="64"/>
        <v>133.01</v>
      </c>
    </row>
    <row r="1018" spans="1:22" s="188" customFormat="1" ht="15" customHeight="1" x14ac:dyDescent="0.2">
      <c r="A1018" s="202"/>
      <c r="B1018" s="309" t="s">
        <v>17952</v>
      </c>
      <c r="C1018" s="310"/>
      <c r="D1018" s="396"/>
      <c r="E1018" s="182"/>
      <c r="F1018" s="344"/>
      <c r="G1018" s="203"/>
      <c r="H1018" s="182"/>
      <c r="I1018" s="182"/>
      <c r="J1018" s="397"/>
      <c r="K1018" s="398"/>
      <c r="L1018" s="397"/>
      <c r="M1018" s="397"/>
      <c r="N1018" s="397">
        <v>103.9</v>
      </c>
      <c r="O1018" s="183"/>
      <c r="P1018" s="254">
        <f t="shared" ref="P1018:P1019" si="69">+N1018</f>
        <v>103.9</v>
      </c>
      <c r="Q1018" s="206"/>
      <c r="U1018" s="87" t="str">
        <f t="shared" si="63"/>
        <v/>
      </c>
      <c r="V1018" s="87">
        <f t="shared" si="64"/>
        <v>103.9</v>
      </c>
    </row>
    <row r="1019" spans="1:22" s="188" customFormat="1" ht="15" customHeight="1" x14ac:dyDescent="0.2">
      <c r="A1019" s="202"/>
      <c r="B1019" s="309" t="s">
        <v>17952</v>
      </c>
      <c r="C1019" s="310"/>
      <c r="D1019" s="396"/>
      <c r="E1019" s="182"/>
      <c r="F1019" s="344"/>
      <c r="G1019" s="203"/>
      <c r="H1019" s="182"/>
      <c r="I1019" s="182"/>
      <c r="J1019" s="397"/>
      <c r="K1019" s="398"/>
      <c r="L1019" s="397"/>
      <c r="M1019" s="397"/>
      <c r="N1019" s="397">
        <v>84.64</v>
      </c>
      <c r="O1019" s="183"/>
      <c r="P1019" s="254">
        <f t="shared" si="69"/>
        <v>84.64</v>
      </c>
      <c r="Q1019" s="206"/>
      <c r="U1019" s="87" t="str">
        <f t="shared" si="63"/>
        <v/>
      </c>
      <c r="V1019" s="87">
        <f t="shared" si="64"/>
        <v>84.64</v>
      </c>
    </row>
    <row r="1020" spans="1:22" s="188" customFormat="1" ht="15" customHeight="1" x14ac:dyDescent="0.2">
      <c r="A1020" s="202"/>
      <c r="B1020" s="189" t="s">
        <v>17</v>
      </c>
      <c r="C1020" s="190"/>
      <c r="D1020" s="191"/>
      <c r="E1020" s="192"/>
      <c r="F1020" s="190"/>
      <c r="G1020" s="191"/>
      <c r="H1020" s="192"/>
      <c r="I1020" s="192"/>
      <c r="J1020" s="193"/>
      <c r="K1020" s="194"/>
      <c r="L1020" s="194"/>
      <c r="M1020" s="194"/>
      <c r="N1020" s="194"/>
      <c r="O1020" s="194"/>
      <c r="P1020" s="195">
        <f>ROUND(SUM(P1016:P1019),2)</f>
        <v>321.55</v>
      </c>
      <c r="Q1020" s="196" t="str">
        <f>IFERROR(VLOOKUP(A1016,'Planilha Orçamentária'!$A$8:$H$548,5,FALSE),0)</f>
        <v>M2</v>
      </c>
      <c r="R1020" s="187"/>
      <c r="S1020" s="187"/>
      <c r="U1020" s="87">
        <f t="shared" si="63"/>
        <v>321.55</v>
      </c>
      <c r="V1020" s="87">
        <f t="shared" si="64"/>
        <v>321.55</v>
      </c>
    </row>
    <row r="1021" spans="1:22" s="188" customFormat="1" ht="15" customHeight="1" x14ac:dyDescent="0.2">
      <c r="A1021" s="202"/>
      <c r="B1021" s="311"/>
      <c r="C1021" s="312"/>
      <c r="D1021" s="313"/>
      <c r="E1021" s="314"/>
      <c r="F1021" s="312"/>
      <c r="G1021" s="313"/>
      <c r="H1021" s="314"/>
      <c r="I1021" s="314"/>
      <c r="J1021" s="315"/>
      <c r="K1021" s="316"/>
      <c r="L1021" s="316"/>
      <c r="M1021" s="316"/>
      <c r="N1021" s="316"/>
      <c r="O1021" s="316"/>
      <c r="P1021" s="317"/>
      <c r="Q1021" s="318"/>
      <c r="R1021" s="187"/>
      <c r="S1021" s="187"/>
      <c r="U1021" s="87" t="str">
        <f t="shared" si="63"/>
        <v/>
      </c>
      <c r="V1021" s="87" t="str">
        <f t="shared" si="64"/>
        <v/>
      </c>
    </row>
    <row r="1022" spans="1:22" s="188" customFormat="1" ht="15" customHeight="1" x14ac:dyDescent="0.2">
      <c r="A1022" s="178" t="str">
        <f>'Planilha Orçamentária'!A242</f>
        <v>04.04.02</v>
      </c>
      <c r="B1022" s="201" t="str">
        <f>VLOOKUP(A1022,'Planilha Orçamentária'!$A$8:$D$548,4,FALSE)</f>
        <v>Fornecimento e Plantio de SIBIPIRUNA (Caesalpinia peltophoroides)</v>
      </c>
      <c r="C1022" s="341"/>
      <c r="D1022" s="203"/>
      <c r="E1022" s="182"/>
      <c r="F1022" s="182"/>
      <c r="G1022" s="203"/>
      <c r="H1022" s="182"/>
      <c r="I1022" s="182"/>
      <c r="J1022" s="183"/>
      <c r="K1022" s="205"/>
      <c r="L1022" s="183"/>
      <c r="M1022" s="183"/>
      <c r="N1022" s="183"/>
      <c r="O1022" s="183"/>
      <c r="P1022" s="254"/>
      <c r="Q1022" s="186">
        <f>P1024</f>
        <v>22</v>
      </c>
      <c r="R1022" s="187"/>
      <c r="S1022" s="187"/>
      <c r="U1022" s="87">
        <f t="shared" si="63"/>
        <v>0</v>
      </c>
      <c r="V1022" s="87" t="str">
        <f t="shared" si="64"/>
        <v/>
      </c>
    </row>
    <row r="1023" spans="1:22" s="188" customFormat="1" ht="15" customHeight="1" x14ac:dyDescent="0.2">
      <c r="A1023" s="178"/>
      <c r="B1023" s="309" t="s">
        <v>17953</v>
      </c>
      <c r="C1023" s="310"/>
      <c r="D1023" s="97"/>
      <c r="E1023" s="182"/>
      <c r="F1023" s="182"/>
      <c r="G1023" s="203"/>
      <c r="H1023" s="182"/>
      <c r="I1023" s="182"/>
      <c r="J1023" s="183">
        <v>22</v>
      </c>
      <c r="K1023" s="205"/>
      <c r="L1023" s="183"/>
      <c r="M1023" s="183"/>
      <c r="N1023" s="183"/>
      <c r="O1023" s="183"/>
      <c r="P1023" s="254">
        <f t="shared" ref="P1023" si="70">+J1023</f>
        <v>22</v>
      </c>
      <c r="Q1023" s="186"/>
      <c r="R1023" s="187"/>
      <c r="S1023" s="187"/>
      <c r="U1023" s="87" t="str">
        <f t="shared" ref="U1023:U1086" si="71">IF(Q1023&lt;&gt;"",P1023,"")</f>
        <v/>
      </c>
      <c r="V1023" s="87">
        <f t="shared" ref="V1023:V1086" si="72">IF(P1023&lt;&gt;"",P1023,"")</f>
        <v>22</v>
      </c>
    </row>
    <row r="1024" spans="1:22" s="188" customFormat="1" ht="15" customHeight="1" x14ac:dyDescent="0.2">
      <c r="A1024" s="202"/>
      <c r="B1024" s="189" t="s">
        <v>17</v>
      </c>
      <c r="C1024" s="190"/>
      <c r="D1024" s="191"/>
      <c r="E1024" s="192"/>
      <c r="F1024" s="190"/>
      <c r="G1024" s="191"/>
      <c r="H1024" s="192"/>
      <c r="I1024" s="192"/>
      <c r="J1024" s="453"/>
      <c r="K1024" s="194"/>
      <c r="L1024" s="194"/>
      <c r="M1024" s="194"/>
      <c r="N1024" s="194"/>
      <c r="O1024" s="194"/>
      <c r="P1024" s="195">
        <f>ROUND(SUM(P1022:P1023),2)</f>
        <v>22</v>
      </c>
      <c r="Q1024" s="196" t="str">
        <f>IFERROR(VLOOKUP(A1022,'Planilha Orçamentária'!$A$8:$H$548,5,FALSE),0)</f>
        <v>und</v>
      </c>
      <c r="R1024" s="187"/>
      <c r="S1024" s="187"/>
      <c r="U1024" s="87">
        <f t="shared" si="71"/>
        <v>22</v>
      </c>
      <c r="V1024" s="87">
        <f t="shared" si="72"/>
        <v>22</v>
      </c>
    </row>
    <row r="1025" spans="1:22" s="188" customFormat="1" ht="15" customHeight="1" x14ac:dyDescent="0.2">
      <c r="A1025" s="202"/>
      <c r="B1025" s="311"/>
      <c r="C1025" s="312"/>
      <c r="D1025" s="313"/>
      <c r="E1025" s="314"/>
      <c r="F1025" s="312"/>
      <c r="G1025" s="313"/>
      <c r="H1025" s="314"/>
      <c r="I1025" s="314"/>
      <c r="J1025" s="454"/>
      <c r="K1025" s="316"/>
      <c r="L1025" s="316"/>
      <c r="M1025" s="316"/>
      <c r="N1025" s="316"/>
      <c r="O1025" s="316"/>
      <c r="P1025" s="317"/>
      <c r="Q1025" s="318"/>
      <c r="R1025" s="187"/>
      <c r="S1025" s="187"/>
      <c r="U1025" s="87" t="str">
        <f t="shared" si="71"/>
        <v/>
      </c>
      <c r="V1025" s="87" t="str">
        <f t="shared" si="72"/>
        <v/>
      </c>
    </row>
    <row r="1026" spans="1:22" s="188" customFormat="1" ht="15" customHeight="1" x14ac:dyDescent="0.2">
      <c r="A1026" s="292" t="str">
        <f>'Planilha Orçamentária'!A245</f>
        <v>04.05</v>
      </c>
      <c r="B1026" s="293" t="str">
        <f>VLOOKUP(A1026,'Planilha Orçamentária'!$A$8:$D$1749,4,FALSE)</f>
        <v>CAMPO SOCIETY</v>
      </c>
      <c r="C1026" s="294"/>
      <c r="D1026" s="295"/>
      <c r="E1026" s="296"/>
      <c r="F1026" s="296"/>
      <c r="G1026" s="295"/>
      <c r="H1026" s="296"/>
      <c r="I1026" s="297"/>
      <c r="J1026" s="298"/>
      <c r="K1026" s="299"/>
      <c r="L1026" s="298"/>
      <c r="M1026" s="300"/>
      <c r="N1026" s="301"/>
      <c r="O1026" s="300"/>
      <c r="P1026" s="302"/>
      <c r="Q1026" s="303"/>
      <c r="R1026" s="187"/>
      <c r="S1026" s="187"/>
      <c r="U1026" s="87" t="str">
        <f t="shared" si="71"/>
        <v/>
      </c>
      <c r="V1026" s="87" t="str">
        <f t="shared" si="72"/>
        <v/>
      </c>
    </row>
    <row r="1027" spans="1:22" s="188" customFormat="1" ht="15" customHeight="1" x14ac:dyDescent="0.2">
      <c r="A1027" s="178" t="str">
        <f>'Planilha Orçamentária'!A246</f>
        <v>04.05.01</v>
      </c>
      <c r="B1027" s="697" t="str">
        <f>VLOOKUP(A1027,'Planilha Orçamentária'!$A$8:$D$626,4,FALSE)</f>
        <v>Caixa de areia de alvenaria de blocos de concreto 9x19x39cm, dim. 60x60cm e Hmáx=1m, c/ tampa em concreto esp. 5cm, lastro concreto esp. 10cm, revestida intern. c/ chapisco e reboco impermeabilizante, incl. escavação e reaterro</v>
      </c>
      <c r="C1027" s="698"/>
      <c r="D1027" s="698"/>
      <c r="E1027" s="698"/>
      <c r="F1027" s="698"/>
      <c r="G1027" s="698"/>
      <c r="H1027" s="698"/>
      <c r="I1027" s="698"/>
      <c r="J1027" s="698"/>
      <c r="K1027" s="698"/>
      <c r="L1027" s="698"/>
      <c r="M1027" s="698"/>
      <c r="N1027" s="698"/>
      <c r="O1027" s="698"/>
      <c r="P1027" s="699"/>
      <c r="Q1027" s="186">
        <f>P1029</f>
        <v>2</v>
      </c>
      <c r="R1027" s="187"/>
      <c r="S1027" s="187"/>
      <c r="U1027" s="87">
        <f t="shared" si="71"/>
        <v>0</v>
      </c>
      <c r="V1027" s="87" t="str">
        <f t="shared" si="72"/>
        <v/>
      </c>
    </row>
    <row r="1028" spans="1:22" s="187" customFormat="1" ht="15" customHeight="1" x14ac:dyDescent="0.2">
      <c r="A1028" s="333"/>
      <c r="B1028" s="319" t="s">
        <v>18064</v>
      </c>
      <c r="C1028" s="320"/>
      <c r="D1028" s="321"/>
      <c r="E1028" s="322"/>
      <c r="F1028" s="320"/>
      <c r="G1028" s="321"/>
      <c r="H1028" s="322"/>
      <c r="I1028" s="334"/>
      <c r="J1028" s="323">
        <v>2</v>
      </c>
      <c r="K1028" s="324"/>
      <c r="L1028" s="325"/>
      <c r="M1028" s="325"/>
      <c r="N1028" s="325"/>
      <c r="O1028" s="325"/>
      <c r="P1028" s="335">
        <f>J1028</f>
        <v>2</v>
      </c>
      <c r="Q1028" s="336"/>
      <c r="U1028" s="87" t="str">
        <f t="shared" si="71"/>
        <v/>
      </c>
      <c r="V1028" s="87">
        <f t="shared" si="72"/>
        <v>2</v>
      </c>
    </row>
    <row r="1029" spans="1:22" s="188" customFormat="1" ht="15" customHeight="1" x14ac:dyDescent="0.2">
      <c r="A1029" s="178"/>
      <c r="B1029" s="189" t="s">
        <v>17</v>
      </c>
      <c r="C1029" s="190"/>
      <c r="D1029" s="191"/>
      <c r="E1029" s="192"/>
      <c r="F1029" s="190"/>
      <c r="G1029" s="191"/>
      <c r="H1029" s="192"/>
      <c r="I1029" s="192"/>
      <c r="J1029" s="193"/>
      <c r="K1029" s="194"/>
      <c r="L1029" s="194"/>
      <c r="M1029" s="194"/>
      <c r="N1029" s="194"/>
      <c r="O1029" s="194"/>
      <c r="P1029" s="195">
        <f>ROUND(SUM(P1027:P1028),2)</f>
        <v>2</v>
      </c>
      <c r="Q1029" s="196" t="str">
        <f>IFERROR(VLOOKUP(A1027,'Planilha Orçamentária'!$A$8:$H$305,5,FALSE),0)</f>
        <v>und</v>
      </c>
      <c r="R1029" s="187"/>
      <c r="S1029" s="187"/>
      <c r="U1029" s="87">
        <f t="shared" si="71"/>
        <v>2</v>
      </c>
      <c r="V1029" s="87">
        <f t="shared" si="72"/>
        <v>2</v>
      </c>
    </row>
    <row r="1030" spans="1:22" s="188" customFormat="1" ht="15" customHeight="1" x14ac:dyDescent="0.2">
      <c r="A1030" s="178"/>
      <c r="B1030" s="197"/>
      <c r="C1030" s="198"/>
      <c r="D1030" s="180"/>
      <c r="E1030" s="181"/>
      <c r="F1030" s="198"/>
      <c r="G1030" s="180"/>
      <c r="H1030" s="181"/>
      <c r="I1030" s="181"/>
      <c r="J1030" s="199"/>
      <c r="K1030" s="363"/>
      <c r="L1030" s="363"/>
      <c r="M1030" s="363"/>
      <c r="N1030" s="363"/>
      <c r="O1030" s="363"/>
      <c r="P1030" s="55"/>
      <c r="Q1030" s="200"/>
      <c r="R1030" s="187"/>
      <c r="S1030" s="187"/>
      <c r="U1030" s="87" t="str">
        <f t="shared" si="71"/>
        <v/>
      </c>
      <c r="V1030" s="87" t="str">
        <f t="shared" si="72"/>
        <v/>
      </c>
    </row>
    <row r="1031" spans="1:22" s="188" customFormat="1" ht="15" customHeight="1" x14ac:dyDescent="0.2">
      <c r="A1031" s="178" t="str">
        <f>'Planilha Orçamentária'!A247</f>
        <v>04.05.02</v>
      </c>
      <c r="B1031" s="252" t="str">
        <f>VLOOKUP(A1031,'Planilha Orçamentária'!$A$8:$D$626,4,FALSE)</f>
        <v>CAMADA DRENANTE COM BRITA NUM 2</v>
      </c>
      <c r="C1031" s="179"/>
      <c r="D1031" s="180"/>
      <c r="E1031" s="181"/>
      <c r="F1031" s="181"/>
      <c r="G1031" s="180"/>
      <c r="H1031" s="181"/>
      <c r="I1031" s="182"/>
      <c r="J1031" s="183"/>
      <c r="K1031" s="184"/>
      <c r="L1031" s="183"/>
      <c r="M1031" s="185"/>
      <c r="N1031" s="183"/>
      <c r="O1031" s="185"/>
      <c r="P1031" s="55"/>
      <c r="Q1031" s="186">
        <f>P1033</f>
        <v>80</v>
      </c>
      <c r="R1031" s="187"/>
      <c r="S1031" s="187"/>
      <c r="U1031" s="87">
        <f t="shared" si="71"/>
        <v>0</v>
      </c>
      <c r="V1031" s="87" t="str">
        <f t="shared" si="72"/>
        <v/>
      </c>
    </row>
    <row r="1032" spans="1:22" s="188" customFormat="1" ht="15" customHeight="1" x14ac:dyDescent="0.2">
      <c r="A1032" s="202"/>
      <c r="B1032" s="319" t="s">
        <v>18065</v>
      </c>
      <c r="C1032" s="341"/>
      <c r="D1032" s="203"/>
      <c r="E1032" s="182"/>
      <c r="F1032" s="182"/>
      <c r="G1032" s="203"/>
      <c r="H1032" s="182"/>
      <c r="I1032" s="182"/>
      <c r="J1032" s="183"/>
      <c r="K1032" s="205">
        <v>40</v>
      </c>
      <c r="L1032" s="183">
        <v>20</v>
      </c>
      <c r="M1032" s="325">
        <v>0.1</v>
      </c>
      <c r="N1032" s="325">
        <f>L1032*K1032</f>
        <v>800</v>
      </c>
      <c r="O1032" s="325"/>
      <c r="P1032" s="335">
        <f>N1032*M1032</f>
        <v>80</v>
      </c>
      <c r="Q1032" s="206"/>
      <c r="R1032" s="204"/>
      <c r="S1032" s="204"/>
      <c r="U1032" s="87" t="str">
        <f t="shared" si="71"/>
        <v/>
      </c>
      <c r="V1032" s="87">
        <f t="shared" si="72"/>
        <v>80</v>
      </c>
    </row>
    <row r="1033" spans="1:22" s="188" customFormat="1" ht="15" customHeight="1" x14ac:dyDescent="0.2">
      <c r="A1033" s="178"/>
      <c r="B1033" s="189" t="s">
        <v>17</v>
      </c>
      <c r="C1033" s="190"/>
      <c r="D1033" s="191"/>
      <c r="E1033" s="192"/>
      <c r="F1033" s="190"/>
      <c r="G1033" s="191"/>
      <c r="H1033" s="192"/>
      <c r="I1033" s="192"/>
      <c r="J1033" s="193"/>
      <c r="K1033" s="194"/>
      <c r="L1033" s="316"/>
      <c r="M1033" s="316"/>
      <c r="N1033" s="316"/>
      <c r="O1033" s="316"/>
      <c r="P1033" s="195">
        <f>ROUND(SUM(P1031:P1032),2)</f>
        <v>80</v>
      </c>
      <c r="Q1033" s="196" t="str">
        <f>IFERROR(VLOOKUP(A1031,'Planilha Orçamentária'!$A$8:$H$305,5,FALSE),0)</f>
        <v>M3</v>
      </c>
      <c r="R1033" s="187"/>
      <c r="S1033" s="187"/>
      <c r="U1033" s="87">
        <f t="shared" si="71"/>
        <v>80</v>
      </c>
      <c r="V1033" s="87">
        <f t="shared" si="72"/>
        <v>80</v>
      </c>
    </row>
    <row r="1034" spans="1:22" s="188" customFormat="1" x14ac:dyDescent="0.2">
      <c r="A1034" s="178"/>
      <c r="B1034" s="197"/>
      <c r="C1034" s="198"/>
      <c r="D1034" s="180"/>
      <c r="E1034" s="181"/>
      <c r="F1034" s="198"/>
      <c r="G1034" s="180"/>
      <c r="H1034" s="181"/>
      <c r="I1034" s="181"/>
      <c r="J1034" s="199"/>
      <c r="K1034" s="363"/>
      <c r="L1034" s="690" t="s">
        <v>18066</v>
      </c>
      <c r="M1034" s="691" t="s">
        <v>3698</v>
      </c>
      <c r="N1034" s="439"/>
      <c r="O1034" s="690" t="s">
        <v>18067</v>
      </c>
      <c r="P1034" s="692" t="s">
        <v>3701</v>
      </c>
      <c r="Q1034" s="200"/>
      <c r="R1034" s="187"/>
      <c r="S1034" s="187"/>
      <c r="U1034" s="87" t="str">
        <f t="shared" si="71"/>
        <v/>
      </c>
      <c r="V1034" s="87" t="str">
        <f t="shared" si="72"/>
        <v>momento de transp.</v>
      </c>
    </row>
    <row r="1035" spans="1:22" s="188" customFormat="1" ht="15" customHeight="1" x14ac:dyDescent="0.2">
      <c r="A1035" s="178" t="str">
        <f>'Planilha Orçamentária'!A248</f>
        <v>04.05.03</v>
      </c>
      <c r="B1035" s="440" t="str">
        <f>VLOOKUP(A1035,'Planilha Orçamentária'!$A$8:$D$626,4,FALSE)</f>
        <v>TRANSPORTE COMERCIAL DE BRITA</v>
      </c>
      <c r="C1035" s="441"/>
      <c r="D1035" s="441"/>
      <c r="E1035" s="441"/>
      <c r="F1035" s="441"/>
      <c r="G1035" s="441"/>
      <c r="H1035" s="441"/>
      <c r="I1035" s="441"/>
      <c r="J1035" s="441"/>
      <c r="K1035" s="441"/>
      <c r="L1035" s="661"/>
      <c r="M1035" s="661"/>
      <c r="N1035" s="349"/>
      <c r="O1035" s="660"/>
      <c r="P1035" s="659"/>
      <c r="Q1035" s="186">
        <f>P1038</f>
        <v>568</v>
      </c>
      <c r="R1035" s="187"/>
      <c r="S1035" s="187"/>
      <c r="U1035" s="87">
        <f t="shared" si="71"/>
        <v>0</v>
      </c>
      <c r="V1035" s="87" t="str">
        <f t="shared" si="72"/>
        <v/>
      </c>
    </row>
    <row r="1036" spans="1:22" s="188" customFormat="1" ht="15" customHeight="1" x14ac:dyDescent="0.2">
      <c r="A1036" s="178"/>
      <c r="B1036" s="442" t="s">
        <v>18068</v>
      </c>
      <c r="C1036" s="441"/>
      <c r="D1036" s="441"/>
      <c r="E1036" s="441"/>
      <c r="F1036" s="441"/>
      <c r="G1036" s="441"/>
      <c r="H1036" s="441"/>
      <c r="I1036" s="441"/>
      <c r="J1036" s="441"/>
      <c r="K1036" s="441"/>
      <c r="L1036" s="448">
        <f>DMT!G12</f>
        <v>7.1</v>
      </c>
      <c r="M1036" s="448">
        <v>1</v>
      </c>
      <c r="N1036" s="448"/>
      <c r="O1036" s="448">
        <f>P1032</f>
        <v>80</v>
      </c>
      <c r="P1036" s="335">
        <f>O1036*M1036*L1036</f>
        <v>568</v>
      </c>
      <c r="Q1036" s="186"/>
      <c r="R1036" s="187"/>
      <c r="S1036" s="187"/>
      <c r="U1036" s="87" t="str">
        <f t="shared" si="71"/>
        <v/>
      </c>
      <c r="V1036" s="87">
        <f t="shared" si="72"/>
        <v>568</v>
      </c>
    </row>
    <row r="1037" spans="1:22" s="187" customFormat="1" ht="15" customHeight="1" x14ac:dyDescent="0.2">
      <c r="A1037" s="333"/>
      <c r="B1037" s="443" t="str">
        <f>"OBSERVAÇÃO: Para o transporte do material da pedreira destinado à obra, foi considerado a distância média de transporte referencial de "&amp;L1036&amp;" km, que deverá ser confirmado durante a obra pela fiscalização e medido apenas a distância real."</f>
        <v>OBSERVAÇÃO: Para o transporte do material da pedreira destinado à obra, foi considerado a distância média de transporte referencial de 7,1 km, que deverá ser confirmado durante a obra pela fiscalização e medido apenas a distância real.</v>
      </c>
      <c r="C1037" s="320"/>
      <c r="D1037" s="321"/>
      <c r="E1037" s="322"/>
      <c r="F1037" s="320"/>
      <c r="G1037" s="321"/>
      <c r="H1037" s="322"/>
      <c r="I1037" s="334"/>
      <c r="J1037" s="323"/>
      <c r="K1037" s="324"/>
      <c r="L1037" s="325"/>
      <c r="M1037" s="325"/>
      <c r="N1037" s="325"/>
      <c r="O1037" s="325"/>
      <c r="P1037" s="444"/>
      <c r="Q1037" s="336"/>
      <c r="U1037" s="87" t="str">
        <f t="shared" si="71"/>
        <v/>
      </c>
      <c r="V1037" s="87" t="str">
        <f t="shared" si="72"/>
        <v/>
      </c>
    </row>
    <row r="1038" spans="1:22" s="188" customFormat="1" ht="15" customHeight="1" x14ac:dyDescent="0.2">
      <c r="A1038" s="178"/>
      <c r="B1038" s="189" t="s">
        <v>17</v>
      </c>
      <c r="C1038" s="190"/>
      <c r="D1038" s="191"/>
      <c r="E1038" s="192"/>
      <c r="F1038" s="190"/>
      <c r="G1038" s="191"/>
      <c r="H1038" s="192"/>
      <c r="I1038" s="192"/>
      <c r="J1038" s="193"/>
      <c r="K1038" s="194"/>
      <c r="L1038" s="194"/>
      <c r="M1038" s="194"/>
      <c r="N1038" s="194"/>
      <c r="O1038" s="194"/>
      <c r="P1038" s="195">
        <f>ROUND(SUM(P1036:P1036),2)</f>
        <v>568</v>
      </c>
      <c r="Q1038" s="196" t="str">
        <f>IFERROR(VLOOKUP(A1035,'Planilha Orçamentária'!$A$8:$H$305,5,FALSE),0)</f>
        <v>M3XKM</v>
      </c>
      <c r="R1038" s="187"/>
      <c r="S1038" s="187"/>
      <c r="U1038" s="87">
        <f t="shared" si="71"/>
        <v>568</v>
      </c>
      <c r="V1038" s="87">
        <f t="shared" si="72"/>
        <v>568</v>
      </c>
    </row>
    <row r="1039" spans="1:22" s="188" customFormat="1" ht="15" customHeight="1" x14ac:dyDescent="0.2">
      <c r="A1039" s="178"/>
      <c r="B1039" s="197"/>
      <c r="C1039" s="198"/>
      <c r="D1039" s="180"/>
      <c r="E1039" s="181"/>
      <c r="F1039" s="198"/>
      <c r="G1039" s="180"/>
      <c r="H1039" s="181"/>
      <c r="I1039" s="181"/>
      <c r="J1039" s="199"/>
      <c r="K1039" s="363"/>
      <c r="L1039" s="363"/>
      <c r="M1039" s="363"/>
      <c r="N1039" s="363"/>
      <c r="O1039" s="363"/>
      <c r="P1039" s="55"/>
      <c r="Q1039" s="200"/>
      <c r="R1039" s="187"/>
      <c r="S1039" s="187"/>
      <c r="U1039" s="87" t="str">
        <f t="shared" si="71"/>
        <v/>
      </c>
      <c r="V1039" s="87" t="str">
        <f t="shared" si="72"/>
        <v/>
      </c>
    </row>
    <row r="1040" spans="1:22" s="188" customFormat="1" ht="15" customHeight="1" x14ac:dyDescent="0.2">
      <c r="A1040" s="178" t="str">
        <f>'Planilha Orçamentária'!A249</f>
        <v>04.05.04</v>
      </c>
      <c r="B1040" s="252" t="str">
        <f>VLOOKUP(A1040,'Planilha Orçamentária'!$A$8:$D$626,4,FALSE)</f>
        <v>FORNECIMENTO/INSTALACAO DE MANTA BIDIM RT-10</v>
      </c>
      <c r="C1040" s="179"/>
      <c r="D1040" s="180"/>
      <c r="E1040" s="181"/>
      <c r="F1040" s="181"/>
      <c r="G1040" s="180"/>
      <c r="H1040" s="181"/>
      <c r="I1040" s="182"/>
      <c r="J1040" s="342"/>
      <c r="K1040" s="445"/>
      <c r="L1040" s="342"/>
      <c r="M1040" s="199"/>
      <c r="N1040" s="446" t="s">
        <v>18069</v>
      </c>
      <c r="O1040" s="185"/>
      <c r="P1040" s="55"/>
      <c r="Q1040" s="186">
        <f>P1042</f>
        <v>96</v>
      </c>
      <c r="R1040" s="187"/>
      <c r="S1040" s="187"/>
      <c r="U1040" s="87">
        <f t="shared" si="71"/>
        <v>0</v>
      </c>
      <c r="V1040" s="87" t="str">
        <f t="shared" si="72"/>
        <v/>
      </c>
    </row>
    <row r="1041" spans="1:22" s="188" customFormat="1" ht="15" customHeight="1" x14ac:dyDescent="0.2">
      <c r="A1041" s="202"/>
      <c r="B1041" s="319" t="s">
        <v>18064</v>
      </c>
      <c r="C1041" s="341"/>
      <c r="D1041" s="203"/>
      <c r="E1041" s="182"/>
      <c r="F1041" s="182"/>
      <c r="G1041" s="203"/>
      <c r="H1041" s="182"/>
      <c r="I1041" s="182"/>
      <c r="J1041" s="447">
        <v>2</v>
      </c>
      <c r="K1041" s="448">
        <v>40</v>
      </c>
      <c r="L1041" s="448">
        <v>0.3</v>
      </c>
      <c r="M1041" s="449">
        <v>0.3</v>
      </c>
      <c r="N1041" s="449">
        <f>K1041*L1041*4</f>
        <v>48</v>
      </c>
      <c r="O1041" s="325"/>
      <c r="P1041" s="335">
        <f>N1041*J1041</f>
        <v>96</v>
      </c>
      <c r="Q1041" s="206"/>
      <c r="R1041" s="204"/>
      <c r="S1041" s="204"/>
      <c r="U1041" s="87" t="str">
        <f t="shared" si="71"/>
        <v/>
      </c>
      <c r="V1041" s="87">
        <f t="shared" si="72"/>
        <v>96</v>
      </c>
    </row>
    <row r="1042" spans="1:22" s="188" customFormat="1" ht="15" customHeight="1" x14ac:dyDescent="0.2">
      <c r="A1042" s="178"/>
      <c r="B1042" s="189" t="s">
        <v>17</v>
      </c>
      <c r="C1042" s="190"/>
      <c r="D1042" s="191"/>
      <c r="E1042" s="192"/>
      <c r="F1042" s="190"/>
      <c r="G1042" s="191"/>
      <c r="H1042" s="192"/>
      <c r="I1042" s="192"/>
      <c r="J1042" s="193"/>
      <c r="K1042" s="194"/>
      <c r="L1042" s="194"/>
      <c r="M1042" s="194"/>
      <c r="N1042" s="194"/>
      <c r="O1042" s="194"/>
      <c r="P1042" s="195">
        <f>ROUND(SUM(P1040:P1041),2)</f>
        <v>96</v>
      </c>
      <c r="Q1042" s="196" t="str">
        <f>IFERROR(VLOOKUP(A1040,'Planilha Orçamentária'!$A$8:$H$305,5,FALSE),0)</f>
        <v>M2</v>
      </c>
      <c r="R1042" s="187"/>
      <c r="S1042" s="187"/>
      <c r="U1042" s="87">
        <f t="shared" si="71"/>
        <v>96</v>
      </c>
      <c r="V1042" s="87">
        <f t="shared" si="72"/>
        <v>96</v>
      </c>
    </row>
    <row r="1043" spans="1:22" s="188" customFormat="1" ht="15" customHeight="1" x14ac:dyDescent="0.2">
      <c r="A1043" s="178"/>
      <c r="B1043" s="197"/>
      <c r="C1043" s="198"/>
      <c r="D1043" s="180"/>
      <c r="E1043" s="181"/>
      <c r="F1043" s="198"/>
      <c r="G1043" s="180"/>
      <c r="H1043" s="181"/>
      <c r="I1043" s="181"/>
      <c r="J1043" s="199"/>
      <c r="K1043" s="363"/>
      <c r="L1043" s="363"/>
      <c r="M1043" s="363"/>
      <c r="N1043" s="363"/>
      <c r="O1043" s="363"/>
      <c r="P1043" s="55"/>
      <c r="Q1043" s="200"/>
      <c r="R1043" s="187"/>
      <c r="S1043" s="187"/>
      <c r="U1043" s="87" t="str">
        <f t="shared" si="71"/>
        <v/>
      </c>
      <c r="V1043" s="87" t="str">
        <f t="shared" si="72"/>
        <v/>
      </c>
    </row>
    <row r="1044" spans="1:22" s="188" customFormat="1" ht="15" customHeight="1" x14ac:dyDescent="0.2">
      <c r="A1044" s="178" t="str">
        <f>'Planilha Orçamentária'!A250</f>
        <v>04.05.05</v>
      </c>
      <c r="B1044" s="252" t="str">
        <f>VLOOKUP(A1044,'Planilha Orçamentária'!$A$8:$D$626,4,FALSE)</f>
        <v>EXECUCAO DE DRENO FRANCES COM BRITA NUM 2</v>
      </c>
      <c r="C1044" s="179"/>
      <c r="D1044" s="180"/>
      <c r="E1044" s="181"/>
      <c r="F1044" s="181"/>
      <c r="G1044" s="180"/>
      <c r="H1044" s="181"/>
      <c r="I1044" s="182"/>
      <c r="J1044" s="342"/>
      <c r="K1044" s="445"/>
      <c r="L1044" s="342"/>
      <c r="M1044" s="199"/>
      <c r="N1044" s="446"/>
      <c r="O1044" s="185"/>
      <c r="P1044" s="55"/>
      <c r="Q1044" s="186">
        <f>P1046</f>
        <v>7.2</v>
      </c>
      <c r="R1044" s="187"/>
      <c r="S1044" s="187"/>
      <c r="U1044" s="87">
        <f t="shared" si="71"/>
        <v>0</v>
      </c>
      <c r="V1044" s="87" t="str">
        <f t="shared" si="72"/>
        <v/>
      </c>
    </row>
    <row r="1045" spans="1:22" s="188" customFormat="1" ht="15" customHeight="1" x14ac:dyDescent="0.2">
      <c r="A1045" s="202"/>
      <c r="B1045" s="319" t="s">
        <v>18064</v>
      </c>
      <c r="C1045" s="341"/>
      <c r="D1045" s="203"/>
      <c r="E1045" s="182"/>
      <c r="F1045" s="182"/>
      <c r="G1045" s="203"/>
      <c r="H1045" s="182"/>
      <c r="I1045" s="182"/>
      <c r="J1045" s="447">
        <v>2</v>
      </c>
      <c r="K1045" s="448">
        <v>40</v>
      </c>
      <c r="L1045" s="448">
        <v>0.3</v>
      </c>
      <c r="M1045" s="449">
        <v>0.3</v>
      </c>
      <c r="N1045" s="449"/>
      <c r="O1045" s="325">
        <f>M1045*L1045*K1045</f>
        <v>3.5999999999999996</v>
      </c>
      <c r="P1045" s="335">
        <f>O1045*J1045</f>
        <v>7.1999999999999993</v>
      </c>
      <c r="Q1045" s="206"/>
      <c r="R1045" s="204"/>
      <c r="S1045" s="204"/>
      <c r="U1045" s="87" t="str">
        <f t="shared" si="71"/>
        <v/>
      </c>
      <c r="V1045" s="87">
        <f t="shared" si="72"/>
        <v>7.1999999999999993</v>
      </c>
    </row>
    <row r="1046" spans="1:22" s="188" customFormat="1" ht="15" customHeight="1" x14ac:dyDescent="0.2">
      <c r="A1046" s="178"/>
      <c r="B1046" s="189" t="s">
        <v>17</v>
      </c>
      <c r="C1046" s="190"/>
      <c r="D1046" s="191"/>
      <c r="E1046" s="192"/>
      <c r="F1046" s="190"/>
      <c r="G1046" s="191"/>
      <c r="H1046" s="192"/>
      <c r="I1046" s="192"/>
      <c r="J1046" s="193"/>
      <c r="K1046" s="194"/>
      <c r="L1046" s="194"/>
      <c r="M1046" s="194"/>
      <c r="N1046" s="194"/>
      <c r="O1046" s="194"/>
      <c r="P1046" s="195">
        <f>ROUND(SUM(P1044:P1045),2)</f>
        <v>7.2</v>
      </c>
      <c r="Q1046" s="196" t="str">
        <f>IFERROR(VLOOKUP(A1044,'Planilha Orçamentária'!$A$8:$H$305,5,FALSE),0)</f>
        <v>M3</v>
      </c>
      <c r="R1046" s="187"/>
      <c r="S1046" s="187"/>
      <c r="U1046" s="87">
        <f t="shared" si="71"/>
        <v>7.2</v>
      </c>
      <c r="V1046" s="87">
        <f t="shared" si="72"/>
        <v>7.2</v>
      </c>
    </row>
    <row r="1047" spans="1:22" s="188" customFormat="1" ht="15" customHeight="1" x14ac:dyDescent="0.2">
      <c r="A1047" s="178"/>
      <c r="B1047" s="197"/>
      <c r="C1047" s="198"/>
      <c r="D1047" s="180"/>
      <c r="E1047" s="181"/>
      <c r="F1047" s="198"/>
      <c r="G1047" s="180"/>
      <c r="H1047" s="181"/>
      <c r="I1047" s="181"/>
      <c r="J1047" s="199"/>
      <c r="K1047" s="363"/>
      <c r="L1047" s="363"/>
      <c r="M1047" s="363"/>
      <c r="N1047" s="363"/>
      <c r="O1047" s="363"/>
      <c r="P1047" s="55"/>
      <c r="Q1047" s="200"/>
      <c r="R1047" s="187"/>
      <c r="S1047" s="187"/>
      <c r="U1047" s="87" t="str">
        <f t="shared" si="71"/>
        <v/>
      </c>
      <c r="V1047" s="87" t="str">
        <f t="shared" si="72"/>
        <v/>
      </c>
    </row>
    <row r="1048" spans="1:22" s="188" customFormat="1" ht="15" customHeight="1" x14ac:dyDescent="0.2">
      <c r="A1048" s="178" t="str">
        <f>'Planilha Orçamentária'!A251</f>
        <v>04.05.06</v>
      </c>
      <c r="B1048" s="252" t="str">
        <f>VLOOKUP(A1048,'Planilha Orçamentária'!$A$8:$D$626,4,FALSE)</f>
        <v>PINTURA DE LIGACAO COM EMULSAO RR-1C</v>
      </c>
      <c r="C1048" s="179"/>
      <c r="D1048" s="180"/>
      <c r="E1048" s="181"/>
      <c r="F1048" s="181"/>
      <c r="G1048" s="180"/>
      <c r="H1048" s="181"/>
      <c r="I1048" s="182"/>
      <c r="J1048" s="342"/>
      <c r="K1048" s="445"/>
      <c r="L1048" s="342"/>
      <c r="M1048" s="199"/>
      <c r="N1048" s="446"/>
      <c r="O1048" s="185"/>
      <c r="P1048" s="55"/>
      <c r="Q1048" s="186">
        <f>P1050</f>
        <v>800</v>
      </c>
      <c r="R1048" s="187"/>
      <c r="S1048" s="187"/>
      <c r="U1048" s="87">
        <f t="shared" si="71"/>
        <v>0</v>
      </c>
      <c r="V1048" s="87" t="str">
        <f t="shared" si="72"/>
        <v/>
      </c>
    </row>
    <row r="1049" spans="1:22" s="188" customFormat="1" ht="15" customHeight="1" x14ac:dyDescent="0.2">
      <c r="A1049" s="202"/>
      <c r="B1049" s="319" t="s">
        <v>18064</v>
      </c>
      <c r="C1049" s="341"/>
      <c r="D1049" s="203"/>
      <c r="E1049" s="182"/>
      <c r="F1049" s="182"/>
      <c r="G1049" s="203"/>
      <c r="H1049" s="182"/>
      <c r="I1049" s="182"/>
      <c r="J1049" s="447"/>
      <c r="K1049" s="448">
        <v>40</v>
      </c>
      <c r="L1049" s="448">
        <v>20</v>
      </c>
      <c r="M1049" s="449"/>
      <c r="N1049" s="449">
        <f>L1049*K1049</f>
        <v>800</v>
      </c>
      <c r="O1049" s="325"/>
      <c r="P1049" s="335">
        <f>N1049</f>
        <v>800</v>
      </c>
      <c r="Q1049" s="206"/>
      <c r="R1049" s="204"/>
      <c r="S1049" s="204"/>
      <c r="U1049" s="87" t="str">
        <f t="shared" si="71"/>
        <v/>
      </c>
      <c r="V1049" s="87">
        <f t="shared" si="72"/>
        <v>800</v>
      </c>
    </row>
    <row r="1050" spans="1:22" s="188" customFormat="1" ht="15" customHeight="1" x14ac:dyDescent="0.2">
      <c r="A1050" s="178"/>
      <c r="B1050" s="189" t="s">
        <v>17</v>
      </c>
      <c r="C1050" s="190"/>
      <c r="D1050" s="191"/>
      <c r="E1050" s="192"/>
      <c r="F1050" s="190"/>
      <c r="G1050" s="191"/>
      <c r="H1050" s="192"/>
      <c r="I1050" s="192"/>
      <c r="J1050" s="193"/>
      <c r="K1050" s="194"/>
      <c r="L1050" s="194"/>
      <c r="M1050" s="194"/>
      <c r="N1050" s="194"/>
      <c r="O1050" s="194"/>
      <c r="P1050" s="195">
        <f>ROUND(SUM(P1048:P1049),2)</f>
        <v>800</v>
      </c>
      <c r="Q1050" s="196" t="str">
        <f>IFERROR(VLOOKUP(A1048,'Planilha Orçamentária'!$A$8:$H$305,5,FALSE),0)</f>
        <v>M2</v>
      </c>
      <c r="R1050" s="187"/>
      <c r="S1050" s="187"/>
      <c r="U1050" s="87">
        <f t="shared" si="71"/>
        <v>800</v>
      </c>
      <c r="V1050" s="87">
        <f t="shared" si="72"/>
        <v>800</v>
      </c>
    </row>
    <row r="1051" spans="1:22" s="188" customFormat="1" ht="15" customHeight="1" x14ac:dyDescent="0.2">
      <c r="A1051" s="178"/>
      <c r="B1051" s="197"/>
      <c r="C1051" s="198"/>
      <c r="D1051" s="180"/>
      <c r="E1051" s="181"/>
      <c r="F1051" s="198"/>
      <c r="G1051" s="180"/>
      <c r="H1051" s="181"/>
      <c r="I1051" s="181"/>
      <c r="J1051" s="199"/>
      <c r="K1051" s="363"/>
      <c r="L1051" s="690" t="s">
        <v>18066</v>
      </c>
      <c r="M1051" s="690" t="s">
        <v>18070</v>
      </c>
      <c r="N1051" s="690" t="s">
        <v>18071</v>
      </c>
      <c r="P1051" s="692" t="s">
        <v>3701</v>
      </c>
      <c r="Q1051" s="200"/>
      <c r="R1051" s="187"/>
      <c r="S1051" s="187"/>
      <c r="U1051" s="87" t="str">
        <f t="shared" si="71"/>
        <v/>
      </c>
      <c r="V1051" s="87" t="str">
        <f t="shared" si="72"/>
        <v>momento de transp.</v>
      </c>
    </row>
    <row r="1052" spans="1:22" s="188" customFormat="1" ht="15" customHeight="1" x14ac:dyDescent="0.2">
      <c r="A1052" s="178" t="str">
        <f>'Planilha Orçamentária'!A252</f>
        <v>04.05.07</v>
      </c>
      <c r="B1052" s="440" t="str">
        <f>VLOOKUP(A1052,'Planilha Orçamentária'!$A$8:$D$626,4,FALSE)</f>
        <v>TRANSPORTE COM CAMINHÃO BASCULANTE DE 6 M3, EM VIA URBANA PAVIMENTADA, DMT ATÉ 30 KM (UNIDADE: M3XKM). AF_01/2018</v>
      </c>
      <c r="C1052" s="441"/>
      <c r="D1052" s="441"/>
      <c r="E1052" s="441"/>
      <c r="F1052" s="441"/>
      <c r="G1052" s="441"/>
      <c r="H1052" s="441"/>
      <c r="I1052" s="441"/>
      <c r="J1052" s="441"/>
      <c r="K1052" s="441"/>
      <c r="L1052" s="661"/>
      <c r="M1052" s="661"/>
      <c r="N1052" s="660"/>
      <c r="P1052" s="659"/>
      <c r="Q1052" s="186">
        <f>P1055</f>
        <v>167.36</v>
      </c>
      <c r="R1052" s="187"/>
      <c r="S1052" s="187"/>
      <c r="U1052" s="87">
        <f t="shared" si="71"/>
        <v>0</v>
      </c>
      <c r="V1052" s="87" t="str">
        <f t="shared" si="72"/>
        <v/>
      </c>
    </row>
    <row r="1053" spans="1:22" s="188" customFormat="1" ht="15" customHeight="1" x14ac:dyDescent="0.2">
      <c r="A1053" s="178"/>
      <c r="B1053" s="442" t="s">
        <v>18072</v>
      </c>
      <c r="C1053" s="441"/>
      <c r="D1053" s="441"/>
      <c r="E1053" s="441"/>
      <c r="F1053" s="441"/>
      <c r="G1053" s="441"/>
      <c r="H1053" s="441"/>
      <c r="I1053" s="441"/>
      <c r="J1053" s="441"/>
      <c r="K1053" s="441"/>
      <c r="L1053" s="448">
        <f>DMT!G7</f>
        <v>523</v>
      </c>
      <c r="M1053" s="455">
        <f>0.4/1000</f>
        <v>4.0000000000000002E-4</v>
      </c>
      <c r="N1053" s="448">
        <f>P1050*M1053</f>
        <v>0.32</v>
      </c>
      <c r="P1053" s="335">
        <f>L1053*N1053</f>
        <v>167.36</v>
      </c>
      <c r="Q1053" s="186"/>
      <c r="R1053" s="187"/>
      <c r="S1053" s="187"/>
      <c r="U1053" s="87" t="str">
        <f t="shared" si="71"/>
        <v/>
      </c>
      <c r="V1053" s="87">
        <f t="shared" si="72"/>
        <v>167.36</v>
      </c>
    </row>
    <row r="1054" spans="1:22" s="187" customFormat="1" ht="15" customHeight="1" x14ac:dyDescent="0.2">
      <c r="A1054" s="333"/>
      <c r="B1054" s="443" t="str">
        <f>"OBSERVAÇÃO: Para o transporte do material da refinaria destinado à obra, foi considerado a distância média de transporte referencial de "&amp;L1053&amp;" km, que deverá ser confirmado durante a obra pela fiscalização e medido apenas a distância real."</f>
        <v>OBSERVAÇÃO: Para o transporte do material da refinaria destinado à obra, foi considerado a distância média de transporte referencial de 523 km, que deverá ser confirmado durante a obra pela fiscalização e medido apenas a distância real.</v>
      </c>
      <c r="C1054" s="320"/>
      <c r="D1054" s="321"/>
      <c r="E1054" s="322"/>
      <c r="F1054" s="320"/>
      <c r="G1054" s="321"/>
      <c r="H1054" s="322"/>
      <c r="I1054" s="334"/>
      <c r="J1054" s="323"/>
      <c r="K1054" s="324"/>
      <c r="L1054" s="325"/>
      <c r="M1054" s="450"/>
      <c r="N1054" s="325"/>
      <c r="O1054" s="451"/>
      <c r="P1054" s="444"/>
      <c r="Q1054" s="336"/>
      <c r="U1054" s="87" t="str">
        <f t="shared" si="71"/>
        <v/>
      </c>
      <c r="V1054" s="87" t="str">
        <f t="shared" si="72"/>
        <v/>
      </c>
    </row>
    <row r="1055" spans="1:22" s="188" customFormat="1" ht="15" customHeight="1" x14ac:dyDescent="0.2">
      <c r="A1055" s="178"/>
      <c r="B1055" s="189" t="s">
        <v>17</v>
      </c>
      <c r="C1055" s="190"/>
      <c r="D1055" s="191"/>
      <c r="E1055" s="192"/>
      <c r="F1055" s="190"/>
      <c r="G1055" s="191"/>
      <c r="H1055" s="192"/>
      <c r="I1055" s="192"/>
      <c r="J1055" s="193"/>
      <c r="K1055" s="194"/>
      <c r="L1055" s="194"/>
      <c r="M1055" s="194"/>
      <c r="N1055" s="194"/>
      <c r="O1055" s="194"/>
      <c r="P1055" s="452">
        <f>ROUND(SUM(P1053:P1054),2)</f>
        <v>167.36</v>
      </c>
      <c r="Q1055" s="196" t="str">
        <f>IFERROR(VLOOKUP(A1052,'Planilha Orçamentária'!$A$8:$H$305,5,FALSE),0)</f>
        <v>M3XKM</v>
      </c>
      <c r="R1055" s="187"/>
      <c r="S1055" s="187"/>
      <c r="U1055" s="87">
        <f t="shared" si="71"/>
        <v>167.36</v>
      </c>
      <c r="V1055" s="87">
        <f t="shared" si="72"/>
        <v>167.36</v>
      </c>
    </row>
    <row r="1056" spans="1:22" s="188" customFormat="1" ht="15" customHeight="1" x14ac:dyDescent="0.2">
      <c r="A1056" s="178"/>
      <c r="B1056" s="197"/>
      <c r="C1056" s="198"/>
      <c r="D1056" s="180"/>
      <c r="E1056" s="181"/>
      <c r="F1056" s="198"/>
      <c r="G1056" s="180"/>
      <c r="H1056" s="181"/>
      <c r="I1056" s="181"/>
      <c r="J1056" s="199"/>
      <c r="K1056" s="363"/>
      <c r="L1056" s="363"/>
      <c r="M1056" s="363"/>
      <c r="N1056" s="363"/>
      <c r="O1056" s="363"/>
      <c r="P1056" s="55"/>
      <c r="Q1056" s="200"/>
      <c r="R1056" s="187"/>
      <c r="S1056" s="187"/>
      <c r="U1056" s="87" t="str">
        <f t="shared" si="71"/>
        <v/>
      </c>
      <c r="V1056" s="87" t="str">
        <f t="shared" si="72"/>
        <v/>
      </c>
    </row>
    <row r="1057" spans="1:22" s="188" customFormat="1" ht="15" customHeight="1" x14ac:dyDescent="0.2">
      <c r="A1057" s="178" t="str">
        <f>'Planilha Orçamentária'!A253</f>
        <v>04.05.08</v>
      </c>
      <c r="B1057" s="252" t="str">
        <f>VLOOKUP(A1057,'Planilha Orçamentária'!$A$8:$D$626,4,FALSE)</f>
        <v>Fornecimento e instalação com mão de obra especializada de grama sintética com fios de polietileno monofilada, base interna dupla, altura dos fios de 50mm, na cor verde com demarcações em faixas brancas, FIFA 2 estrelas</v>
      </c>
      <c r="C1057" s="179"/>
      <c r="D1057" s="180"/>
      <c r="E1057" s="181"/>
      <c r="F1057" s="181"/>
      <c r="G1057" s="180"/>
      <c r="H1057" s="181"/>
      <c r="I1057" s="182"/>
      <c r="J1057" s="183"/>
      <c r="K1057" s="184"/>
      <c r="L1057" s="183"/>
      <c r="M1057" s="185"/>
      <c r="N1057" s="183"/>
      <c r="O1057" s="185"/>
      <c r="P1057" s="55"/>
      <c r="Q1057" s="186">
        <f>P1059</f>
        <v>800</v>
      </c>
      <c r="R1057" s="187"/>
      <c r="S1057" s="187"/>
      <c r="U1057" s="87">
        <f t="shared" si="71"/>
        <v>0</v>
      </c>
      <c r="V1057" s="87" t="str">
        <f t="shared" si="72"/>
        <v/>
      </c>
    </row>
    <row r="1058" spans="1:22" s="187" customFormat="1" ht="15" customHeight="1" x14ac:dyDescent="0.2">
      <c r="A1058" s="333"/>
      <c r="B1058" s="319"/>
      <c r="C1058" s="320"/>
      <c r="D1058" s="321"/>
      <c r="E1058" s="322"/>
      <c r="F1058" s="320"/>
      <c r="G1058" s="321"/>
      <c r="H1058" s="322"/>
      <c r="I1058" s="334"/>
      <c r="J1058" s="323"/>
      <c r="K1058" s="448">
        <v>40</v>
      </c>
      <c r="L1058" s="448">
        <v>20</v>
      </c>
      <c r="M1058" s="449"/>
      <c r="N1058" s="449">
        <f>L1058*K1058</f>
        <v>800</v>
      </c>
      <c r="O1058" s="325"/>
      <c r="P1058" s="335">
        <f>N1058</f>
        <v>800</v>
      </c>
      <c r="Q1058" s="336"/>
      <c r="U1058" s="87" t="str">
        <f t="shared" si="71"/>
        <v/>
      </c>
      <c r="V1058" s="87">
        <f t="shared" si="72"/>
        <v>800</v>
      </c>
    </row>
    <row r="1059" spans="1:22" s="188" customFormat="1" ht="15" customHeight="1" x14ac:dyDescent="0.2">
      <c r="A1059" s="178"/>
      <c r="B1059" s="189" t="s">
        <v>17</v>
      </c>
      <c r="C1059" s="190"/>
      <c r="D1059" s="191"/>
      <c r="E1059" s="192"/>
      <c r="F1059" s="190"/>
      <c r="G1059" s="191"/>
      <c r="H1059" s="192"/>
      <c r="I1059" s="192"/>
      <c r="J1059" s="193"/>
      <c r="K1059" s="194"/>
      <c r="L1059" s="194"/>
      <c r="M1059" s="194"/>
      <c r="N1059" s="194"/>
      <c r="O1059" s="194"/>
      <c r="P1059" s="195">
        <f>ROUND(SUM(P1057:P1058),2)</f>
        <v>800</v>
      </c>
      <c r="Q1059" s="196" t="str">
        <f>IFERROR(VLOOKUP(A1057,'Planilha Orçamentária'!$A$8:$H$305,5,FALSE),0)</f>
        <v>m²</v>
      </c>
      <c r="R1059" s="187"/>
      <c r="S1059" s="187"/>
      <c r="U1059" s="87">
        <f t="shared" si="71"/>
        <v>800</v>
      </c>
      <c r="V1059" s="87">
        <f t="shared" si="72"/>
        <v>800</v>
      </c>
    </row>
    <row r="1060" spans="1:22" s="188" customFormat="1" ht="15" customHeight="1" x14ac:dyDescent="0.2">
      <c r="A1060" s="178"/>
      <c r="B1060" s="197"/>
      <c r="C1060" s="198"/>
      <c r="D1060" s="180"/>
      <c r="E1060" s="181"/>
      <c r="F1060" s="198"/>
      <c r="G1060" s="180"/>
      <c r="H1060" s="181"/>
      <c r="I1060" s="181"/>
      <c r="J1060" s="199"/>
      <c r="K1060" s="363"/>
      <c r="L1060" s="363"/>
      <c r="M1060" s="363"/>
      <c r="N1060" s="363"/>
      <c r="O1060" s="363"/>
      <c r="P1060" s="55"/>
      <c r="Q1060" s="200"/>
      <c r="R1060" s="187"/>
      <c r="S1060" s="187"/>
      <c r="U1060" s="87" t="str">
        <f t="shared" si="71"/>
        <v/>
      </c>
      <c r="V1060" s="87" t="str">
        <f t="shared" si="72"/>
        <v/>
      </c>
    </row>
    <row r="1061" spans="1:22" s="188" customFormat="1" ht="15" customHeight="1" x14ac:dyDescent="0.2">
      <c r="A1061" s="178" t="str">
        <f>'Planilha Orçamentária'!A254</f>
        <v>04.05.09</v>
      </c>
      <c r="B1061" s="252" t="str">
        <f>VLOOKUP(A1061,'Planilha Orçamentária'!$A$8:$D$626,4,FALSE)</f>
        <v>ALVENARIA DE VEDAÇÃO DE BLOCOS CERÂMICOS FURADOS NA HORIZONTAL DE 9X19X19CM (ESPESSURA 9CM) DE PAREDES COM ÁREA LÍQUIDA MAIOR OU IGUAL A 6M² SEM VÃOS E ARGAMASSA DE ASSENTAMENTO COM PREPARO EM BETONEIRA. AF_06/2014</v>
      </c>
      <c r="C1061" s="179"/>
      <c r="D1061" s="180"/>
      <c r="E1061" s="181"/>
      <c r="F1061" s="181"/>
      <c r="G1061" s="180"/>
      <c r="H1061" s="181"/>
      <c r="I1061" s="182"/>
      <c r="J1061" s="183"/>
      <c r="K1061" s="184"/>
      <c r="L1061" s="183"/>
      <c r="M1061" s="185"/>
      <c r="N1061" s="183"/>
      <c r="O1061" s="185"/>
      <c r="P1061" s="55"/>
      <c r="Q1061" s="186">
        <f>P1065</f>
        <v>71.52</v>
      </c>
      <c r="R1061" s="187"/>
      <c r="S1061" s="187"/>
      <c r="U1061" s="87">
        <f t="shared" si="71"/>
        <v>0</v>
      </c>
      <c r="V1061" s="87" t="str">
        <f t="shared" si="72"/>
        <v/>
      </c>
    </row>
    <row r="1062" spans="1:22" s="188" customFormat="1" ht="15" customHeight="1" x14ac:dyDescent="0.2">
      <c r="A1062" s="202"/>
      <c r="B1062" s="253" t="s">
        <v>18073</v>
      </c>
      <c r="C1062" s="341"/>
      <c r="D1062" s="203"/>
      <c r="E1062" s="182"/>
      <c r="F1062" s="182"/>
      <c r="G1062" s="203"/>
      <c r="H1062" s="182"/>
      <c r="I1062" s="182"/>
      <c r="J1062" s="183">
        <v>2</v>
      </c>
      <c r="K1062" s="205">
        <v>40</v>
      </c>
      <c r="L1062" s="183"/>
      <c r="M1062" s="183">
        <v>0.6</v>
      </c>
      <c r="N1062" s="183">
        <f>M1062*K1062*J1062</f>
        <v>48</v>
      </c>
      <c r="O1062" s="183"/>
      <c r="P1062" s="254">
        <f>N1062</f>
        <v>48</v>
      </c>
      <c r="Q1062" s="206"/>
      <c r="R1062" s="204"/>
      <c r="S1062" s="204"/>
      <c r="U1062" s="87" t="str">
        <f t="shared" si="71"/>
        <v/>
      </c>
      <c r="V1062" s="87">
        <f t="shared" si="72"/>
        <v>48</v>
      </c>
    </row>
    <row r="1063" spans="1:22" s="188" customFormat="1" ht="15" customHeight="1" x14ac:dyDescent="0.2">
      <c r="A1063" s="202"/>
      <c r="B1063" s="253" t="s">
        <v>18073</v>
      </c>
      <c r="C1063" s="341"/>
      <c r="D1063" s="203"/>
      <c r="E1063" s="182"/>
      <c r="F1063" s="182"/>
      <c r="G1063" s="203"/>
      <c r="H1063" s="182"/>
      <c r="I1063" s="182"/>
      <c r="J1063" s="183">
        <v>2</v>
      </c>
      <c r="K1063" s="205">
        <v>20</v>
      </c>
      <c r="L1063" s="183"/>
      <c r="M1063" s="183">
        <f>+M1062</f>
        <v>0.6</v>
      </c>
      <c r="N1063" s="183">
        <f>M1063*K1063*J1063</f>
        <v>24</v>
      </c>
      <c r="O1063" s="183"/>
      <c r="P1063" s="254">
        <f>N1063</f>
        <v>24</v>
      </c>
      <c r="Q1063" s="206"/>
      <c r="R1063" s="204"/>
      <c r="S1063" s="204"/>
      <c r="U1063" s="87" t="str">
        <f t="shared" si="71"/>
        <v/>
      </c>
      <c r="V1063" s="87">
        <f t="shared" si="72"/>
        <v>24</v>
      </c>
    </row>
    <row r="1064" spans="1:22" s="188" customFormat="1" ht="15" customHeight="1" x14ac:dyDescent="0.2">
      <c r="A1064" s="202"/>
      <c r="B1064" s="253" t="s">
        <v>18074</v>
      </c>
      <c r="C1064" s="341"/>
      <c r="D1064" s="203"/>
      <c r="E1064" s="182"/>
      <c r="F1064" s="182"/>
      <c r="G1064" s="203"/>
      <c r="H1064" s="182"/>
      <c r="I1064" s="182"/>
      <c r="J1064" s="183">
        <v>1</v>
      </c>
      <c r="K1064" s="205">
        <v>0.8</v>
      </c>
      <c r="L1064" s="183"/>
      <c r="M1064" s="183">
        <f>+M1063</f>
        <v>0.6</v>
      </c>
      <c r="N1064" s="183">
        <f>M1064*K1064*J1064</f>
        <v>0.48</v>
      </c>
      <c r="O1064" s="183"/>
      <c r="P1064" s="254">
        <f>-N1064</f>
        <v>-0.48</v>
      </c>
      <c r="Q1064" s="206"/>
      <c r="R1064" s="204"/>
      <c r="S1064" s="204"/>
      <c r="U1064" s="87" t="str">
        <f t="shared" si="71"/>
        <v/>
      </c>
      <c r="V1064" s="87">
        <f t="shared" si="72"/>
        <v>-0.48</v>
      </c>
    </row>
    <row r="1065" spans="1:22" s="188" customFormat="1" ht="15" customHeight="1" x14ac:dyDescent="0.2">
      <c r="A1065" s="178"/>
      <c r="B1065" s="189" t="s">
        <v>17</v>
      </c>
      <c r="C1065" s="190"/>
      <c r="D1065" s="191"/>
      <c r="E1065" s="192"/>
      <c r="F1065" s="190"/>
      <c r="G1065" s="191"/>
      <c r="H1065" s="192"/>
      <c r="I1065" s="192"/>
      <c r="J1065" s="193"/>
      <c r="K1065" s="194"/>
      <c r="L1065" s="194"/>
      <c r="M1065" s="194"/>
      <c r="N1065" s="194"/>
      <c r="O1065" s="194"/>
      <c r="P1065" s="195">
        <f>ROUND(SUM(P1061:P1064),2)</f>
        <v>71.52</v>
      </c>
      <c r="Q1065" s="196" t="str">
        <f>IFERROR(VLOOKUP(A1061,'Planilha Orçamentária'!$A$8:$H$305,5,FALSE),0)</f>
        <v>M2</v>
      </c>
      <c r="R1065" s="187"/>
      <c r="S1065" s="187"/>
      <c r="U1065" s="87">
        <f t="shared" si="71"/>
        <v>71.52</v>
      </c>
      <c r="V1065" s="87">
        <f t="shared" si="72"/>
        <v>71.52</v>
      </c>
    </row>
    <row r="1066" spans="1:22" s="188" customFormat="1" ht="15" customHeight="1" x14ac:dyDescent="0.2">
      <c r="A1066" s="178"/>
      <c r="B1066" s="197"/>
      <c r="C1066" s="198"/>
      <c r="D1066" s="180"/>
      <c r="E1066" s="181"/>
      <c r="F1066" s="198"/>
      <c r="G1066" s="180"/>
      <c r="H1066" s="181"/>
      <c r="I1066" s="181"/>
      <c r="J1066" s="199"/>
      <c r="K1066" s="363"/>
      <c r="L1066" s="363"/>
      <c r="M1066" s="363"/>
      <c r="N1066" s="363"/>
      <c r="O1066" s="363"/>
      <c r="P1066" s="55"/>
      <c r="Q1066" s="200"/>
      <c r="R1066" s="187"/>
      <c r="S1066" s="187"/>
      <c r="U1066" s="87" t="str">
        <f t="shared" si="71"/>
        <v/>
      </c>
      <c r="V1066" s="87" t="str">
        <f t="shared" si="72"/>
        <v/>
      </c>
    </row>
    <row r="1067" spans="1:22" s="188" customFormat="1" ht="15" customHeight="1" x14ac:dyDescent="0.2">
      <c r="A1067" s="178" t="str">
        <f>'Planilha Orçamentária'!A255</f>
        <v>04.05.10</v>
      </c>
      <c r="B1067" s="252" t="str">
        <f>VLOOKUP(A1067,'Planilha Orçamentária'!$A$8:$D$626,4,FALSE)</f>
        <v>MASSA ÚNICA, PARA RECEBIMENTO DE PINTURA, EM ARGAMASSA TRAÇO 1:2:8, PREPARO MECÂNICO COM BETONEIRA 400L, APLICADA MANUALMENTE EM FACES INTERNAS DE PAREDES, ESPESSURA DE 20MM, COM EXECUÇÃO DE TALISCAS. AF_06/2014</v>
      </c>
      <c r="C1067" s="179"/>
      <c r="D1067" s="180"/>
      <c r="E1067" s="181"/>
      <c r="F1067" s="181"/>
      <c r="G1067" s="180"/>
      <c r="H1067" s="181"/>
      <c r="I1067" s="182"/>
      <c r="J1067" s="183"/>
      <c r="K1067" s="184"/>
      <c r="L1067" s="183" t="s">
        <v>3202</v>
      </c>
      <c r="M1067" s="185"/>
      <c r="N1067" s="183"/>
      <c r="O1067" s="185"/>
      <c r="P1067" s="55"/>
      <c r="Q1067" s="186">
        <f>P1069</f>
        <v>143.04</v>
      </c>
      <c r="R1067" s="187"/>
      <c r="S1067" s="187"/>
      <c r="U1067" s="87">
        <f t="shared" si="71"/>
        <v>0</v>
      </c>
      <c r="V1067" s="87" t="str">
        <f t="shared" si="72"/>
        <v/>
      </c>
    </row>
    <row r="1068" spans="1:22" s="187" customFormat="1" ht="15" customHeight="1" x14ac:dyDescent="0.2">
      <c r="A1068" s="333"/>
      <c r="B1068" s="319"/>
      <c r="C1068" s="320"/>
      <c r="D1068" s="321"/>
      <c r="E1068" s="322"/>
      <c r="F1068" s="320"/>
      <c r="G1068" s="321"/>
      <c r="H1068" s="322"/>
      <c r="I1068" s="334"/>
      <c r="J1068" s="323"/>
      <c r="K1068" s="324">
        <f>P1065</f>
        <v>71.52</v>
      </c>
      <c r="L1068" s="325">
        <v>2</v>
      </c>
      <c r="M1068" s="325"/>
      <c r="N1068" s="325">
        <f>L1068*K1068</f>
        <v>143.04</v>
      </c>
      <c r="O1068" s="325"/>
      <c r="P1068" s="335">
        <f>N1068</f>
        <v>143.04</v>
      </c>
      <c r="Q1068" s="336"/>
      <c r="U1068" s="87" t="str">
        <f t="shared" si="71"/>
        <v/>
      </c>
      <c r="V1068" s="87">
        <f t="shared" si="72"/>
        <v>143.04</v>
      </c>
    </row>
    <row r="1069" spans="1:22" s="188" customFormat="1" ht="15" customHeight="1" x14ac:dyDescent="0.2">
      <c r="A1069" s="178"/>
      <c r="B1069" s="189" t="s">
        <v>17</v>
      </c>
      <c r="C1069" s="190"/>
      <c r="D1069" s="191"/>
      <c r="E1069" s="192"/>
      <c r="F1069" s="190"/>
      <c r="G1069" s="191"/>
      <c r="H1069" s="192"/>
      <c r="I1069" s="192"/>
      <c r="J1069" s="193"/>
      <c r="K1069" s="194"/>
      <c r="L1069" s="194"/>
      <c r="M1069" s="194"/>
      <c r="N1069" s="194"/>
      <c r="O1069" s="194"/>
      <c r="P1069" s="195">
        <f>ROUND(SUM(P1067:P1068),2)</f>
        <v>143.04</v>
      </c>
      <c r="Q1069" s="196" t="str">
        <f>IFERROR(VLOOKUP(A1067,'Planilha Orçamentária'!$A$8:$H$305,5,FALSE),0)</f>
        <v>M2</v>
      </c>
      <c r="R1069" s="187"/>
      <c r="S1069" s="187"/>
      <c r="U1069" s="87">
        <f t="shared" si="71"/>
        <v>143.04</v>
      </c>
      <c r="V1069" s="87">
        <f t="shared" si="72"/>
        <v>143.04</v>
      </c>
    </row>
    <row r="1070" spans="1:22" s="188" customFormat="1" ht="15" customHeight="1" x14ac:dyDescent="0.2">
      <c r="A1070" s="178"/>
      <c r="B1070" s="197"/>
      <c r="C1070" s="198"/>
      <c r="D1070" s="180"/>
      <c r="E1070" s="181"/>
      <c r="F1070" s="198"/>
      <c r="G1070" s="180"/>
      <c r="H1070" s="181"/>
      <c r="I1070" s="181"/>
      <c r="J1070" s="199"/>
      <c r="K1070" s="363"/>
      <c r="L1070" s="363"/>
      <c r="M1070" s="363"/>
      <c r="N1070" s="363"/>
      <c r="O1070" s="363"/>
      <c r="P1070" s="55"/>
      <c r="Q1070" s="200"/>
      <c r="R1070" s="187"/>
      <c r="S1070" s="187"/>
      <c r="U1070" s="87" t="str">
        <f t="shared" si="71"/>
        <v/>
      </c>
      <c r="V1070" s="87" t="str">
        <f t="shared" si="72"/>
        <v/>
      </c>
    </row>
    <row r="1071" spans="1:22" s="188" customFormat="1" ht="15" customHeight="1" x14ac:dyDescent="0.2">
      <c r="A1071" s="178" t="str">
        <f>'Planilha Orçamentária'!A256</f>
        <v>04.05.11</v>
      </c>
      <c r="B1071" s="252" t="str">
        <f>VLOOKUP(A1071,'Planilha Orçamentária'!$A$8:$D$626,4,FALSE)</f>
        <v>APLICAÇÃO MANUAL DE PINTURA COM TINTA LÁTEX ACRÍLICA EM PAREDES, DUAS DEMÃOS. AF_06/2014</v>
      </c>
      <c r="C1071" s="179"/>
      <c r="D1071" s="180"/>
      <c r="E1071" s="181"/>
      <c r="F1071" s="181"/>
      <c r="G1071" s="180"/>
      <c r="H1071" s="181"/>
      <c r="I1071" s="182"/>
      <c r="J1071" s="183"/>
      <c r="K1071" s="184"/>
      <c r="L1071" s="183"/>
      <c r="M1071" s="185"/>
      <c r="N1071" s="183"/>
      <c r="O1071" s="185"/>
      <c r="P1071" s="55"/>
      <c r="Q1071" s="186">
        <f>P1073</f>
        <v>143.04</v>
      </c>
      <c r="R1071" s="187"/>
      <c r="S1071" s="187"/>
      <c r="U1071" s="87">
        <f t="shared" si="71"/>
        <v>0</v>
      </c>
      <c r="V1071" s="87" t="str">
        <f t="shared" si="72"/>
        <v/>
      </c>
    </row>
    <row r="1072" spans="1:22" s="187" customFormat="1" ht="15" customHeight="1" x14ac:dyDescent="0.2">
      <c r="A1072" s="333"/>
      <c r="B1072" s="319"/>
      <c r="C1072" s="320"/>
      <c r="D1072" s="321"/>
      <c r="E1072" s="322"/>
      <c r="F1072" s="320"/>
      <c r="G1072" s="321"/>
      <c r="H1072" s="322"/>
      <c r="I1072" s="334"/>
      <c r="J1072" s="323"/>
      <c r="K1072" s="324"/>
      <c r="L1072" s="325"/>
      <c r="M1072" s="325"/>
      <c r="N1072" s="325">
        <f>P1069</f>
        <v>143.04</v>
      </c>
      <c r="O1072" s="325"/>
      <c r="P1072" s="335">
        <f>N1072</f>
        <v>143.04</v>
      </c>
      <c r="Q1072" s="336"/>
      <c r="U1072" s="87" t="str">
        <f t="shared" si="71"/>
        <v/>
      </c>
      <c r="V1072" s="87">
        <f t="shared" si="72"/>
        <v>143.04</v>
      </c>
    </row>
    <row r="1073" spans="1:22" s="188" customFormat="1" ht="15" customHeight="1" x14ac:dyDescent="0.2">
      <c r="A1073" s="178"/>
      <c r="B1073" s="189" t="s">
        <v>17</v>
      </c>
      <c r="C1073" s="190"/>
      <c r="D1073" s="191"/>
      <c r="E1073" s="192"/>
      <c r="F1073" s="190"/>
      <c r="G1073" s="191"/>
      <c r="H1073" s="192"/>
      <c r="I1073" s="192"/>
      <c r="J1073" s="193"/>
      <c r="K1073" s="194"/>
      <c r="L1073" s="194"/>
      <c r="M1073" s="194"/>
      <c r="N1073" s="194"/>
      <c r="O1073" s="194"/>
      <c r="P1073" s="195">
        <f>ROUND(SUM(P1071:P1072),2)</f>
        <v>143.04</v>
      </c>
      <c r="Q1073" s="196" t="str">
        <f>IFERROR(VLOOKUP(A1071,'Planilha Orçamentária'!$A$8:$H$305,5,FALSE),0)</f>
        <v>M2</v>
      </c>
      <c r="R1073" s="187"/>
      <c r="S1073" s="187"/>
      <c r="U1073" s="87">
        <f t="shared" si="71"/>
        <v>143.04</v>
      </c>
      <c r="V1073" s="87">
        <f t="shared" si="72"/>
        <v>143.04</v>
      </c>
    </row>
    <row r="1074" spans="1:22" s="188" customFormat="1" ht="15" customHeight="1" x14ac:dyDescent="0.2">
      <c r="A1074" s="178"/>
      <c r="B1074" s="197"/>
      <c r="C1074" s="198"/>
      <c r="D1074" s="180"/>
      <c r="E1074" s="181"/>
      <c r="F1074" s="198"/>
      <c r="G1074" s="180"/>
      <c r="H1074" s="181"/>
      <c r="I1074" s="181"/>
      <c r="J1074" s="199"/>
      <c r="K1074" s="363"/>
      <c r="L1074" s="363"/>
      <c r="M1074" s="363"/>
      <c r="N1074" s="363"/>
      <c r="O1074" s="363"/>
      <c r="P1074" s="55"/>
      <c r="Q1074" s="200"/>
      <c r="R1074" s="187"/>
      <c r="S1074" s="187"/>
      <c r="U1074" s="87" t="str">
        <f t="shared" si="71"/>
        <v/>
      </c>
      <c r="V1074" s="87" t="str">
        <f t="shared" si="72"/>
        <v/>
      </c>
    </row>
    <row r="1075" spans="1:22" s="188" customFormat="1" ht="15" customHeight="1" x14ac:dyDescent="0.2">
      <c r="A1075" s="178" t="str">
        <f>'Planilha Orçamentária'!A257</f>
        <v>04.05.12</v>
      </c>
      <c r="B1075" s="252" t="str">
        <f>VLOOKUP(A1075,'Planilha Orçamentária'!$A$8:$D$626,4,FALSE)</f>
        <v>Fornecimento e instalação Chapim (peitoril) em granito cinza andorinha, espessura 2 cm, largura 20cm</v>
      </c>
      <c r="C1075" s="179"/>
      <c r="D1075" s="180"/>
      <c r="E1075" s="181"/>
      <c r="F1075" s="181"/>
      <c r="G1075" s="180"/>
      <c r="H1075" s="181"/>
      <c r="I1075" s="182"/>
      <c r="J1075" s="183"/>
      <c r="K1075" s="184"/>
      <c r="L1075" s="183"/>
      <c r="M1075" s="185"/>
      <c r="N1075" s="183"/>
      <c r="O1075" s="185"/>
      <c r="P1075" s="55"/>
      <c r="Q1075" s="186">
        <f>P1079</f>
        <v>119.2</v>
      </c>
      <c r="R1075" s="187"/>
      <c r="S1075" s="187"/>
      <c r="U1075" s="87">
        <f t="shared" si="71"/>
        <v>0</v>
      </c>
      <c r="V1075" s="87" t="str">
        <f t="shared" si="72"/>
        <v/>
      </c>
    </row>
    <row r="1076" spans="1:22" s="188" customFormat="1" ht="15" customHeight="1" x14ac:dyDescent="0.2">
      <c r="A1076" s="202"/>
      <c r="B1076" s="253" t="s">
        <v>18073</v>
      </c>
      <c r="C1076" s="341"/>
      <c r="D1076" s="203"/>
      <c r="E1076" s="182"/>
      <c r="F1076" s="182"/>
      <c r="G1076" s="203"/>
      <c r="H1076" s="182"/>
      <c r="I1076" s="182"/>
      <c r="J1076" s="183">
        <v>2</v>
      </c>
      <c r="K1076" s="205">
        <v>40</v>
      </c>
      <c r="L1076" s="183"/>
      <c r="M1076" s="183"/>
      <c r="N1076" s="183"/>
      <c r="O1076" s="183"/>
      <c r="P1076" s="254">
        <f>K1076*J1076</f>
        <v>80</v>
      </c>
      <c r="Q1076" s="206"/>
      <c r="R1076" s="204"/>
      <c r="S1076" s="204"/>
      <c r="U1076" s="87" t="str">
        <f t="shared" si="71"/>
        <v/>
      </c>
      <c r="V1076" s="87">
        <f t="shared" si="72"/>
        <v>80</v>
      </c>
    </row>
    <row r="1077" spans="1:22" s="188" customFormat="1" ht="15" customHeight="1" x14ac:dyDescent="0.2">
      <c r="A1077" s="202"/>
      <c r="B1077" s="253" t="s">
        <v>18073</v>
      </c>
      <c r="C1077" s="341"/>
      <c r="D1077" s="203"/>
      <c r="E1077" s="182"/>
      <c r="F1077" s="182"/>
      <c r="G1077" s="203"/>
      <c r="H1077" s="182"/>
      <c r="I1077" s="182"/>
      <c r="J1077" s="183">
        <v>2</v>
      </c>
      <c r="K1077" s="205">
        <v>20</v>
      </c>
      <c r="L1077" s="183"/>
      <c r="M1077" s="183"/>
      <c r="N1077" s="183"/>
      <c r="O1077" s="183"/>
      <c r="P1077" s="254">
        <f>K1077*J1077</f>
        <v>40</v>
      </c>
      <c r="Q1077" s="206"/>
      <c r="R1077" s="204"/>
      <c r="S1077" s="204"/>
      <c r="U1077" s="87" t="str">
        <f t="shared" si="71"/>
        <v/>
      </c>
      <c r="V1077" s="87">
        <f t="shared" si="72"/>
        <v>40</v>
      </c>
    </row>
    <row r="1078" spans="1:22" s="188" customFormat="1" ht="15" customHeight="1" x14ac:dyDescent="0.2">
      <c r="A1078" s="202"/>
      <c r="B1078" s="253" t="s">
        <v>18074</v>
      </c>
      <c r="C1078" s="341"/>
      <c r="D1078" s="203"/>
      <c r="E1078" s="182"/>
      <c r="F1078" s="182"/>
      <c r="G1078" s="203"/>
      <c r="H1078" s="182"/>
      <c r="I1078" s="182"/>
      <c r="J1078" s="183">
        <v>1</v>
      </c>
      <c r="K1078" s="205">
        <v>0.8</v>
      </c>
      <c r="L1078" s="183"/>
      <c r="M1078" s="183"/>
      <c r="N1078" s="183"/>
      <c r="O1078" s="183"/>
      <c r="P1078" s="254">
        <f>-K1078</f>
        <v>-0.8</v>
      </c>
      <c r="Q1078" s="206"/>
      <c r="R1078" s="204"/>
      <c r="S1078" s="204"/>
      <c r="U1078" s="87" t="str">
        <f t="shared" si="71"/>
        <v/>
      </c>
      <c r="V1078" s="87">
        <f t="shared" si="72"/>
        <v>-0.8</v>
      </c>
    </row>
    <row r="1079" spans="1:22" s="188" customFormat="1" ht="15" customHeight="1" x14ac:dyDescent="0.2">
      <c r="A1079" s="178"/>
      <c r="B1079" s="189" t="s">
        <v>17</v>
      </c>
      <c r="C1079" s="190"/>
      <c r="D1079" s="191"/>
      <c r="E1079" s="192"/>
      <c r="F1079" s="190"/>
      <c r="G1079" s="191"/>
      <c r="H1079" s="192"/>
      <c r="I1079" s="192"/>
      <c r="J1079" s="193"/>
      <c r="K1079" s="194"/>
      <c r="L1079" s="194"/>
      <c r="M1079" s="194"/>
      <c r="N1079" s="194"/>
      <c r="O1079" s="194"/>
      <c r="P1079" s="195">
        <f>ROUND(SUM(P1075:P1078),2)</f>
        <v>119.2</v>
      </c>
      <c r="Q1079" s="196" t="str">
        <f>IFERROR(VLOOKUP(A1075,'Planilha Orçamentária'!$A$8:$H$305,5,FALSE),0)</f>
        <v>m</v>
      </c>
      <c r="R1079" s="187"/>
      <c r="S1079" s="187"/>
      <c r="U1079" s="87">
        <f t="shared" si="71"/>
        <v>119.2</v>
      </c>
      <c r="V1079" s="87">
        <f t="shared" si="72"/>
        <v>119.2</v>
      </c>
    </row>
    <row r="1080" spans="1:22" s="188" customFormat="1" ht="15" customHeight="1" x14ac:dyDescent="0.2">
      <c r="A1080" s="178"/>
      <c r="B1080" s="197"/>
      <c r="C1080" s="198"/>
      <c r="D1080" s="180"/>
      <c r="E1080" s="181"/>
      <c r="F1080" s="198"/>
      <c r="G1080" s="180"/>
      <c r="H1080" s="181"/>
      <c r="I1080" s="181"/>
      <c r="J1080" s="199"/>
      <c r="K1080" s="363"/>
      <c r="L1080" s="363"/>
      <c r="M1080" s="363"/>
      <c r="N1080" s="363"/>
      <c r="O1080" s="363"/>
      <c r="P1080" s="55"/>
      <c r="Q1080" s="200"/>
      <c r="R1080" s="187"/>
      <c r="S1080" s="187"/>
      <c r="U1080" s="87" t="str">
        <f t="shared" si="71"/>
        <v/>
      </c>
      <c r="V1080" s="87" t="str">
        <f t="shared" si="72"/>
        <v/>
      </c>
    </row>
    <row r="1081" spans="1:22" s="188" customFormat="1" ht="15" customHeight="1" x14ac:dyDescent="0.2">
      <c r="A1081" s="178" t="str">
        <f>'Planilha Orçamentária'!A258</f>
        <v>04.05.13</v>
      </c>
      <c r="B1081" s="252" t="str">
        <f>VLOOKUP(A1081,'Planilha Orçamentária'!$A$8:$D$626,4,FALSE)</f>
        <v>ALAMBRADO PARA QUADRA POLIESPORTIVA, ESTRUTURADO POR TUBOS DE ACO GALVANIZADO, COM COSTURA, DIN 2440, DIAMETRO 2", COM TELA DE ARAME GALVANIZADO, FIO 14 BWG E MALHA QUADRADA 5X5CM</v>
      </c>
      <c r="C1081" s="179"/>
      <c r="D1081" s="180"/>
      <c r="E1081" s="181"/>
      <c r="F1081" s="181"/>
      <c r="G1081" s="180"/>
      <c r="H1081" s="181"/>
      <c r="I1081" s="182"/>
      <c r="J1081" s="183"/>
      <c r="K1081" s="184"/>
      <c r="L1081" s="183"/>
      <c r="M1081" s="185"/>
      <c r="N1081" s="183"/>
      <c r="O1081" s="185"/>
      <c r="P1081" s="55"/>
      <c r="Q1081" s="186">
        <f>P1085</f>
        <v>526.79999999999995</v>
      </c>
      <c r="R1081" s="187"/>
      <c r="S1081" s="187"/>
      <c r="U1081" s="87">
        <f t="shared" si="71"/>
        <v>0</v>
      </c>
      <c r="V1081" s="87" t="str">
        <f t="shared" si="72"/>
        <v/>
      </c>
    </row>
    <row r="1082" spans="1:22" s="188" customFormat="1" ht="15" customHeight="1" x14ac:dyDescent="0.2">
      <c r="A1082" s="202"/>
      <c r="B1082" s="253" t="s">
        <v>18073</v>
      </c>
      <c r="C1082" s="341"/>
      <c r="D1082" s="203"/>
      <c r="E1082" s="182"/>
      <c r="F1082" s="182"/>
      <c r="G1082" s="203"/>
      <c r="H1082" s="182"/>
      <c r="I1082" s="182"/>
      <c r="J1082" s="183">
        <v>2</v>
      </c>
      <c r="K1082" s="205">
        <v>40</v>
      </c>
      <c r="L1082" s="183"/>
      <c r="M1082" s="183">
        <v>4.4000000000000004</v>
      </c>
      <c r="N1082" s="183">
        <f>M1082*K1082*J1082</f>
        <v>352</v>
      </c>
      <c r="O1082" s="183"/>
      <c r="P1082" s="254">
        <f>N1082</f>
        <v>352</v>
      </c>
      <c r="Q1082" s="206"/>
      <c r="R1082" s="204"/>
      <c r="S1082" s="204"/>
      <c r="U1082" s="87" t="str">
        <f t="shared" si="71"/>
        <v/>
      </c>
      <c r="V1082" s="87">
        <f t="shared" si="72"/>
        <v>352</v>
      </c>
    </row>
    <row r="1083" spans="1:22" s="188" customFormat="1" ht="15" customHeight="1" x14ac:dyDescent="0.2">
      <c r="A1083" s="202"/>
      <c r="B1083" s="253" t="s">
        <v>18073</v>
      </c>
      <c r="C1083" s="341"/>
      <c r="D1083" s="203"/>
      <c r="E1083" s="182"/>
      <c r="F1083" s="182"/>
      <c r="G1083" s="203"/>
      <c r="H1083" s="182"/>
      <c r="I1083" s="182"/>
      <c r="J1083" s="183">
        <v>2</v>
      </c>
      <c r="K1083" s="205">
        <v>20</v>
      </c>
      <c r="L1083" s="183"/>
      <c r="M1083" s="183">
        <f>+M1082</f>
        <v>4.4000000000000004</v>
      </c>
      <c r="N1083" s="183">
        <f>M1083*K1083*J1083</f>
        <v>176</v>
      </c>
      <c r="O1083" s="183"/>
      <c r="P1083" s="254">
        <f>N1083</f>
        <v>176</v>
      </c>
      <c r="Q1083" s="206"/>
      <c r="R1083" s="204"/>
      <c r="S1083" s="204"/>
      <c r="U1083" s="87" t="str">
        <f t="shared" si="71"/>
        <v/>
      </c>
      <c r="V1083" s="87">
        <f t="shared" si="72"/>
        <v>176</v>
      </c>
    </row>
    <row r="1084" spans="1:22" s="188" customFormat="1" ht="15" customHeight="1" x14ac:dyDescent="0.2">
      <c r="A1084" s="202"/>
      <c r="B1084" s="253" t="s">
        <v>18074</v>
      </c>
      <c r="C1084" s="341"/>
      <c r="D1084" s="203"/>
      <c r="E1084" s="182"/>
      <c r="F1084" s="182"/>
      <c r="G1084" s="203"/>
      <c r="H1084" s="182"/>
      <c r="I1084" s="182"/>
      <c r="J1084" s="183">
        <v>1</v>
      </c>
      <c r="K1084" s="205">
        <v>0.8</v>
      </c>
      <c r="L1084" s="183"/>
      <c r="M1084" s="183">
        <f>2.1-0.6</f>
        <v>1.5</v>
      </c>
      <c r="N1084" s="183">
        <f>M1084*K1084*J1084</f>
        <v>1.2000000000000002</v>
      </c>
      <c r="O1084" s="183"/>
      <c r="P1084" s="254">
        <f>-N1084</f>
        <v>-1.2000000000000002</v>
      </c>
      <c r="Q1084" s="206"/>
      <c r="R1084" s="204"/>
      <c r="S1084" s="204"/>
      <c r="U1084" s="87" t="str">
        <f t="shared" si="71"/>
        <v/>
      </c>
      <c r="V1084" s="87">
        <f t="shared" si="72"/>
        <v>-1.2000000000000002</v>
      </c>
    </row>
    <row r="1085" spans="1:22" s="188" customFormat="1" ht="15" customHeight="1" x14ac:dyDescent="0.2">
      <c r="A1085" s="178"/>
      <c r="B1085" s="189" t="s">
        <v>17</v>
      </c>
      <c r="C1085" s="190"/>
      <c r="D1085" s="191"/>
      <c r="E1085" s="192"/>
      <c r="F1085" s="190"/>
      <c r="G1085" s="191"/>
      <c r="H1085" s="192"/>
      <c r="I1085" s="192"/>
      <c r="J1085" s="193"/>
      <c r="K1085" s="194"/>
      <c r="L1085" s="194"/>
      <c r="M1085" s="194"/>
      <c r="N1085" s="194"/>
      <c r="O1085" s="194"/>
      <c r="P1085" s="195">
        <f>ROUND(SUM(P1081:P1084),2)</f>
        <v>526.79999999999995</v>
      </c>
      <c r="Q1085" s="196" t="str">
        <f>IFERROR(VLOOKUP(A1081,'Planilha Orçamentária'!$A$8:$H$305,5,FALSE),0)</f>
        <v>M2</v>
      </c>
      <c r="R1085" s="187"/>
      <c r="S1085" s="187"/>
      <c r="U1085" s="87">
        <f t="shared" si="71"/>
        <v>526.79999999999995</v>
      </c>
      <c r="V1085" s="87">
        <f t="shared" si="72"/>
        <v>526.79999999999995</v>
      </c>
    </row>
    <row r="1086" spans="1:22" s="188" customFormat="1" ht="15" customHeight="1" x14ac:dyDescent="0.2">
      <c r="A1086" s="178"/>
      <c r="B1086" s="197"/>
      <c r="C1086" s="198"/>
      <c r="D1086" s="180"/>
      <c r="E1086" s="181"/>
      <c r="F1086" s="198"/>
      <c r="G1086" s="180"/>
      <c r="H1086" s="181"/>
      <c r="I1086" s="181"/>
      <c r="J1086" s="199"/>
      <c r="K1086" s="363"/>
      <c r="L1086" s="363"/>
      <c r="M1086" s="363"/>
      <c r="N1086" s="363"/>
      <c r="O1086" s="363"/>
      <c r="P1086" s="55"/>
      <c r="Q1086" s="200"/>
      <c r="R1086" s="187"/>
      <c r="S1086" s="187"/>
      <c r="U1086" s="87" t="str">
        <f t="shared" si="71"/>
        <v/>
      </c>
      <c r="V1086" s="87" t="str">
        <f t="shared" si="72"/>
        <v/>
      </c>
    </row>
    <row r="1087" spans="1:22" s="188" customFormat="1" ht="15" customHeight="1" x14ac:dyDescent="0.2">
      <c r="A1087" s="178" t="str">
        <f>'Planilha Orçamentária'!A259</f>
        <v>04.05.14</v>
      </c>
      <c r="B1087" s="252" t="str">
        <f>VLOOKUP(A1087,'Planilha Orçamentária'!$A$8:$D$626,4,FALSE)</f>
        <v>Portão de abrir em tela em arame galvanizado 12 malha 2" revestido em PVC e tubo de aço galvanizado, conforme detalhes de Projeto</v>
      </c>
      <c r="C1087" s="179"/>
      <c r="D1087" s="180"/>
      <c r="E1087" s="181"/>
      <c r="F1087" s="181"/>
      <c r="G1087" s="180"/>
      <c r="H1087" s="181"/>
      <c r="I1087" s="182"/>
      <c r="J1087" s="183"/>
      <c r="K1087" s="184"/>
      <c r="L1087" s="183"/>
      <c r="M1087" s="185"/>
      <c r="N1087" s="183"/>
      <c r="O1087" s="185"/>
      <c r="P1087" s="55"/>
      <c r="Q1087" s="186">
        <f>P1089</f>
        <v>1.68</v>
      </c>
      <c r="R1087" s="187"/>
      <c r="S1087" s="187"/>
      <c r="U1087" s="87">
        <f t="shared" ref="U1087:U1150" si="73">IF(Q1087&lt;&gt;"",P1087,"")</f>
        <v>0</v>
      </c>
      <c r="V1087" s="87" t="str">
        <f t="shared" ref="V1087:V1150" si="74">IF(P1087&lt;&gt;"",P1087,"")</f>
        <v/>
      </c>
    </row>
    <row r="1088" spans="1:22" s="204" customFormat="1" ht="15" customHeight="1" x14ac:dyDescent="0.2">
      <c r="A1088" s="333"/>
      <c r="B1088" s="253" t="s">
        <v>18076</v>
      </c>
      <c r="C1088" s="341"/>
      <c r="D1088" s="203"/>
      <c r="E1088" s="182"/>
      <c r="F1088" s="182"/>
      <c r="G1088" s="203"/>
      <c r="H1088" s="182"/>
      <c r="I1088" s="182"/>
      <c r="J1088" s="183">
        <v>1</v>
      </c>
      <c r="K1088" s="205">
        <v>0.8</v>
      </c>
      <c r="L1088" s="183"/>
      <c r="M1088" s="183">
        <v>2.1</v>
      </c>
      <c r="N1088" s="183">
        <f>M1088*K1088*J1088</f>
        <v>1.6800000000000002</v>
      </c>
      <c r="O1088" s="183"/>
      <c r="P1088" s="254">
        <f>N1088</f>
        <v>1.6800000000000002</v>
      </c>
      <c r="Q1088" s="336"/>
      <c r="U1088" s="87" t="str">
        <f t="shared" si="73"/>
        <v/>
      </c>
      <c r="V1088" s="87">
        <f t="shared" si="74"/>
        <v>1.6800000000000002</v>
      </c>
    </row>
    <row r="1089" spans="1:22" s="188" customFormat="1" ht="15" customHeight="1" x14ac:dyDescent="0.2">
      <c r="A1089" s="178"/>
      <c r="B1089" s="189" t="s">
        <v>17</v>
      </c>
      <c r="C1089" s="190"/>
      <c r="D1089" s="191"/>
      <c r="E1089" s="192"/>
      <c r="F1089" s="190"/>
      <c r="G1089" s="191"/>
      <c r="H1089" s="192"/>
      <c r="I1089" s="192"/>
      <c r="J1089" s="193"/>
      <c r="K1089" s="194"/>
      <c r="L1089" s="194"/>
      <c r="M1089" s="194"/>
      <c r="N1089" s="194"/>
      <c r="O1089" s="194"/>
      <c r="P1089" s="195">
        <f>ROUND(SUM(P1088),2)</f>
        <v>1.68</v>
      </c>
      <c r="Q1089" s="196" t="str">
        <f>IFERROR(VLOOKUP(A1087,'Planilha Orçamentária'!$A$8:$H$305,5,FALSE),0)</f>
        <v>m²</v>
      </c>
      <c r="R1089" s="187"/>
      <c r="S1089" s="187"/>
      <c r="U1089" s="87">
        <f t="shared" si="73"/>
        <v>1.68</v>
      </c>
      <c r="V1089" s="87">
        <f t="shared" si="74"/>
        <v>1.68</v>
      </c>
    </row>
    <row r="1090" spans="1:22" s="188" customFormat="1" ht="15" customHeight="1" x14ac:dyDescent="0.2">
      <c r="A1090" s="178"/>
      <c r="B1090" s="197"/>
      <c r="C1090" s="198"/>
      <c r="D1090" s="180"/>
      <c r="E1090" s="181"/>
      <c r="F1090" s="198"/>
      <c r="G1090" s="180"/>
      <c r="H1090" s="181"/>
      <c r="I1090" s="181"/>
      <c r="J1090" s="199"/>
      <c r="K1090" s="363"/>
      <c r="L1090" s="363"/>
      <c r="M1090" s="363"/>
      <c r="N1090" s="363"/>
      <c r="O1090" s="363"/>
      <c r="P1090" s="55"/>
      <c r="Q1090" s="200"/>
      <c r="R1090" s="187"/>
      <c r="S1090" s="187"/>
      <c r="U1090" s="87" t="str">
        <f t="shared" si="73"/>
        <v/>
      </c>
      <c r="V1090" s="87" t="str">
        <f t="shared" si="74"/>
        <v/>
      </c>
    </row>
    <row r="1091" spans="1:22" s="188" customFormat="1" ht="15" customHeight="1" x14ac:dyDescent="0.2">
      <c r="A1091" s="178" t="str">
        <f>'Planilha Orçamentária'!A260</f>
        <v>04.05.15</v>
      </c>
      <c r="B1091" s="252" t="str">
        <f>VLOOKUP(A1091,'Planilha Orçamentária'!$A$8:$D$626,4,FALSE)</f>
        <v>Instalação de tela para fechamento lateral de campo conforme detalhe de projeto, incluindo tubo para fechamento</v>
      </c>
      <c r="C1091" s="179"/>
      <c r="D1091" s="180"/>
      <c r="E1091" s="181"/>
      <c r="F1091" s="181"/>
      <c r="G1091" s="180"/>
      <c r="H1091" s="181"/>
      <c r="I1091" s="182"/>
      <c r="J1091" s="183"/>
      <c r="K1091" s="184"/>
      <c r="L1091" s="183"/>
      <c r="M1091" s="185"/>
      <c r="N1091" s="183"/>
      <c r="O1091" s="185"/>
      <c r="P1091" s="55"/>
      <c r="Q1091" s="186">
        <f>P1094</f>
        <v>240</v>
      </c>
      <c r="R1091" s="187"/>
      <c r="S1091" s="187"/>
      <c r="U1091" s="87">
        <f t="shared" si="73"/>
        <v>0</v>
      </c>
      <c r="V1091" s="87" t="str">
        <f t="shared" si="74"/>
        <v/>
      </c>
    </row>
    <row r="1092" spans="1:22" s="188" customFormat="1" ht="15" customHeight="1" x14ac:dyDescent="0.2">
      <c r="A1092" s="202"/>
      <c r="B1092" s="253" t="s">
        <v>18073</v>
      </c>
      <c r="C1092" s="341"/>
      <c r="D1092" s="203"/>
      <c r="E1092" s="182"/>
      <c r="F1092" s="182"/>
      <c r="G1092" s="203"/>
      <c r="H1092" s="182"/>
      <c r="I1092" s="182"/>
      <c r="J1092" s="183">
        <v>2</v>
      </c>
      <c r="K1092" s="205">
        <v>40</v>
      </c>
      <c r="L1092" s="183"/>
      <c r="M1092" s="183">
        <v>2</v>
      </c>
      <c r="N1092" s="183">
        <f>M1092*K1092*J1092</f>
        <v>160</v>
      </c>
      <c r="O1092" s="183"/>
      <c r="P1092" s="254">
        <f>N1092</f>
        <v>160</v>
      </c>
      <c r="Q1092" s="206"/>
      <c r="R1092" s="204"/>
      <c r="S1092" s="204"/>
      <c r="U1092" s="87" t="str">
        <f t="shared" si="73"/>
        <v/>
      </c>
      <c r="V1092" s="87">
        <f t="shared" si="74"/>
        <v>160</v>
      </c>
    </row>
    <row r="1093" spans="1:22" s="188" customFormat="1" ht="15" customHeight="1" x14ac:dyDescent="0.2">
      <c r="A1093" s="202"/>
      <c r="B1093" s="253" t="s">
        <v>18073</v>
      </c>
      <c r="C1093" s="341"/>
      <c r="D1093" s="203"/>
      <c r="E1093" s="182"/>
      <c r="F1093" s="182"/>
      <c r="G1093" s="203"/>
      <c r="H1093" s="182"/>
      <c r="I1093" s="182"/>
      <c r="J1093" s="183">
        <v>2</v>
      </c>
      <c r="K1093" s="205">
        <v>20</v>
      </c>
      <c r="L1093" s="183"/>
      <c r="M1093" s="183">
        <f>+M1092</f>
        <v>2</v>
      </c>
      <c r="N1093" s="183">
        <f>M1093*K1093*J1093</f>
        <v>80</v>
      </c>
      <c r="O1093" s="183"/>
      <c r="P1093" s="254">
        <f>N1093</f>
        <v>80</v>
      </c>
      <c r="Q1093" s="206"/>
      <c r="R1093" s="204"/>
      <c r="S1093" s="204"/>
      <c r="U1093" s="87" t="str">
        <f t="shared" si="73"/>
        <v/>
      </c>
      <c r="V1093" s="87">
        <f t="shared" si="74"/>
        <v>80</v>
      </c>
    </row>
    <row r="1094" spans="1:22" s="188" customFormat="1" ht="15" customHeight="1" x14ac:dyDescent="0.2">
      <c r="A1094" s="178"/>
      <c r="B1094" s="189" t="s">
        <v>17</v>
      </c>
      <c r="C1094" s="190"/>
      <c r="D1094" s="191"/>
      <c r="E1094" s="192"/>
      <c r="F1094" s="190"/>
      <c r="G1094" s="191"/>
      <c r="H1094" s="192"/>
      <c r="I1094" s="192"/>
      <c r="J1094" s="193"/>
      <c r="K1094" s="194"/>
      <c r="L1094" s="194"/>
      <c r="M1094" s="194"/>
      <c r="N1094" s="194"/>
      <c r="O1094" s="194"/>
      <c r="P1094" s="195">
        <f>ROUND(SUM(P1091:P1093),2)</f>
        <v>240</v>
      </c>
      <c r="Q1094" s="196" t="str">
        <f>IFERROR(VLOOKUP(A1091,'Planilha Orçamentária'!$A$8:$H$305,5,FALSE),0)</f>
        <v>m²</v>
      </c>
      <c r="R1094" s="187"/>
      <c r="S1094" s="187"/>
      <c r="U1094" s="87">
        <f t="shared" si="73"/>
        <v>240</v>
      </c>
      <c r="V1094" s="87">
        <f t="shared" si="74"/>
        <v>240</v>
      </c>
    </row>
    <row r="1095" spans="1:22" s="188" customFormat="1" ht="15" customHeight="1" x14ac:dyDescent="0.2">
      <c r="A1095" s="178"/>
      <c r="B1095" s="339"/>
      <c r="C1095" s="198"/>
      <c r="D1095" s="180"/>
      <c r="E1095" s="181"/>
      <c r="F1095" s="198"/>
      <c r="G1095" s="180"/>
      <c r="H1095" s="181"/>
      <c r="I1095" s="181"/>
      <c r="J1095" s="199"/>
      <c r="K1095" s="363"/>
      <c r="L1095" s="363"/>
      <c r="M1095" s="363"/>
      <c r="N1095" s="363"/>
      <c r="O1095" s="363"/>
      <c r="P1095" s="55"/>
      <c r="Q1095" s="340"/>
      <c r="R1095" s="187"/>
      <c r="S1095" s="187"/>
      <c r="U1095" s="87" t="str">
        <f t="shared" si="73"/>
        <v/>
      </c>
      <c r="V1095" s="87" t="str">
        <f t="shared" si="74"/>
        <v/>
      </c>
    </row>
    <row r="1096" spans="1:22" s="188" customFormat="1" ht="15" customHeight="1" x14ac:dyDescent="0.2">
      <c r="A1096" s="178" t="str">
        <f>'Planilha Orçamentária'!A261</f>
        <v>04.05.16</v>
      </c>
      <c r="B1096" s="252" t="str">
        <f>VLOOKUP(A1096,'Planilha Orçamentária'!$A$8:$D$626,4,FALSE)</f>
        <v>Rede de proteção em nylon malha 5x5 cm para proteção de quadra de esportes</v>
      </c>
      <c r="C1096" s="179"/>
      <c r="D1096" s="180"/>
      <c r="E1096" s="181"/>
      <c r="F1096" s="181"/>
      <c r="G1096" s="180"/>
      <c r="H1096" s="181"/>
      <c r="I1096" s="182"/>
      <c r="J1096" s="183"/>
      <c r="K1096" s="184"/>
      <c r="L1096" s="183"/>
      <c r="M1096" s="185"/>
      <c r="N1096" s="183"/>
      <c r="O1096" s="185"/>
      <c r="P1096" s="55"/>
      <c r="Q1096" s="186">
        <f>P1098</f>
        <v>800</v>
      </c>
      <c r="R1096" s="187"/>
      <c r="S1096" s="187"/>
      <c r="U1096" s="87">
        <f t="shared" si="73"/>
        <v>0</v>
      </c>
      <c r="V1096" s="87" t="str">
        <f t="shared" si="74"/>
        <v/>
      </c>
    </row>
    <row r="1097" spans="1:22" s="204" customFormat="1" ht="15" customHeight="1" x14ac:dyDescent="0.2">
      <c r="A1097" s="333"/>
      <c r="B1097" s="253" t="s">
        <v>18073</v>
      </c>
      <c r="C1097" s="320"/>
      <c r="D1097" s="321"/>
      <c r="E1097" s="322"/>
      <c r="F1097" s="320"/>
      <c r="G1097" s="321"/>
      <c r="H1097" s="322"/>
      <c r="I1097" s="334"/>
      <c r="J1097" s="323"/>
      <c r="K1097" s="448">
        <v>40</v>
      </c>
      <c r="L1097" s="448">
        <v>20</v>
      </c>
      <c r="M1097" s="449"/>
      <c r="N1097" s="449">
        <f>L1097*K1097</f>
        <v>800</v>
      </c>
      <c r="O1097" s="325"/>
      <c r="P1097" s="254">
        <f>N1097</f>
        <v>800</v>
      </c>
      <c r="Q1097" s="336"/>
      <c r="U1097" s="87" t="str">
        <f t="shared" si="73"/>
        <v/>
      </c>
      <c r="V1097" s="87">
        <f t="shared" si="74"/>
        <v>800</v>
      </c>
    </row>
    <row r="1098" spans="1:22" s="188" customFormat="1" ht="15" customHeight="1" x14ac:dyDescent="0.2">
      <c r="A1098" s="178"/>
      <c r="B1098" s="189" t="s">
        <v>17</v>
      </c>
      <c r="C1098" s="190"/>
      <c r="D1098" s="191"/>
      <c r="E1098" s="192"/>
      <c r="F1098" s="190"/>
      <c r="G1098" s="191"/>
      <c r="H1098" s="192"/>
      <c r="I1098" s="192"/>
      <c r="J1098" s="193"/>
      <c r="K1098" s="194"/>
      <c r="L1098" s="194"/>
      <c r="M1098" s="194"/>
      <c r="N1098" s="194"/>
      <c r="O1098" s="194"/>
      <c r="P1098" s="195">
        <f>ROUND(SUM(P1097),2)</f>
        <v>800</v>
      </c>
      <c r="Q1098" s="196" t="str">
        <f>IFERROR(VLOOKUP(A1096,'Planilha Orçamentária'!$A$8:$H$305,5,FALSE),0)</f>
        <v>m²</v>
      </c>
      <c r="R1098" s="187"/>
      <c r="S1098" s="187"/>
      <c r="U1098" s="87">
        <f t="shared" si="73"/>
        <v>800</v>
      </c>
      <c r="V1098" s="87">
        <f t="shared" si="74"/>
        <v>800</v>
      </c>
    </row>
    <row r="1099" spans="1:22" s="188" customFormat="1" ht="15" customHeight="1" x14ac:dyDescent="0.2">
      <c r="A1099" s="178"/>
      <c r="B1099" s="197"/>
      <c r="C1099" s="198"/>
      <c r="D1099" s="180"/>
      <c r="E1099" s="181"/>
      <c r="F1099" s="198"/>
      <c r="G1099" s="180"/>
      <c r="H1099" s="181"/>
      <c r="I1099" s="181"/>
      <c r="J1099" s="199"/>
      <c r="K1099" s="363"/>
      <c r="L1099" s="363"/>
      <c r="M1099" s="363"/>
      <c r="N1099" s="363"/>
      <c r="O1099" s="363"/>
      <c r="P1099" s="55"/>
      <c r="Q1099" s="200"/>
      <c r="R1099" s="187"/>
      <c r="S1099" s="187"/>
      <c r="U1099" s="87" t="str">
        <f t="shared" si="73"/>
        <v/>
      </c>
      <c r="V1099" s="87" t="str">
        <f t="shared" si="74"/>
        <v/>
      </c>
    </row>
    <row r="1100" spans="1:22" s="188" customFormat="1" ht="15" customHeight="1" x14ac:dyDescent="0.2">
      <c r="A1100" s="178" t="str">
        <f>'Planilha Orçamentária'!A262</f>
        <v>04.05.17</v>
      </c>
      <c r="B1100" s="252" t="str">
        <f>VLOOKUP(A1100,'Planilha Orçamentária'!$A$8:$D$626,4,FALSE)</f>
        <v>Instalação de conjunto para futsal com traves oficiais de 3,00 x 2,00m em tubos de aço galvanizado 3", pintura com esmalte sintético e redes de polietileno fio 4mm</v>
      </c>
      <c r="C1100" s="179"/>
      <c r="D1100" s="180"/>
      <c r="E1100" s="181"/>
      <c r="F1100" s="181"/>
      <c r="G1100" s="180"/>
      <c r="H1100" s="181"/>
      <c r="I1100" s="182"/>
      <c r="J1100" s="183"/>
      <c r="K1100" s="184"/>
      <c r="L1100" s="183"/>
      <c r="M1100" s="185"/>
      <c r="N1100" s="183"/>
      <c r="O1100" s="185"/>
      <c r="P1100" s="55"/>
      <c r="Q1100" s="186">
        <f>P1102</f>
        <v>1</v>
      </c>
      <c r="R1100" s="187"/>
      <c r="S1100" s="187"/>
      <c r="U1100" s="87">
        <f t="shared" si="73"/>
        <v>0</v>
      </c>
      <c r="V1100" s="87" t="str">
        <f t="shared" si="74"/>
        <v/>
      </c>
    </row>
    <row r="1101" spans="1:22" s="187" customFormat="1" ht="15" customHeight="1" x14ac:dyDescent="0.2">
      <c r="A1101" s="333"/>
      <c r="B1101" s="319"/>
      <c r="C1101" s="320"/>
      <c r="D1101" s="321"/>
      <c r="E1101" s="322"/>
      <c r="F1101" s="320"/>
      <c r="G1101" s="321"/>
      <c r="H1101" s="322"/>
      <c r="I1101" s="334"/>
      <c r="J1101" s="323">
        <v>1</v>
      </c>
      <c r="K1101" s="324"/>
      <c r="L1101" s="325"/>
      <c r="M1101" s="325"/>
      <c r="N1101" s="325"/>
      <c r="O1101" s="325"/>
      <c r="P1101" s="335">
        <f>J1101</f>
        <v>1</v>
      </c>
      <c r="Q1101" s="336"/>
      <c r="U1101" s="87" t="str">
        <f t="shared" si="73"/>
        <v/>
      </c>
      <c r="V1101" s="87">
        <f t="shared" si="74"/>
        <v>1</v>
      </c>
    </row>
    <row r="1102" spans="1:22" s="188" customFormat="1" ht="15" customHeight="1" x14ac:dyDescent="0.2">
      <c r="A1102" s="178"/>
      <c r="B1102" s="189" t="s">
        <v>17</v>
      </c>
      <c r="C1102" s="190"/>
      <c r="D1102" s="191"/>
      <c r="E1102" s="192"/>
      <c r="F1102" s="190"/>
      <c r="G1102" s="191"/>
      <c r="H1102" s="192"/>
      <c r="I1102" s="192"/>
      <c r="J1102" s="193"/>
      <c r="K1102" s="194"/>
      <c r="L1102" s="194"/>
      <c r="M1102" s="194"/>
      <c r="N1102" s="194"/>
      <c r="O1102" s="194"/>
      <c r="P1102" s="195">
        <f>ROUND(SUM(P1100:P1101),2)</f>
        <v>1</v>
      </c>
      <c r="Q1102" s="196" t="str">
        <f>IFERROR(VLOOKUP(A1100,'Planilha Orçamentária'!$A$8:$H$305,5,FALSE),0)</f>
        <v>und</v>
      </c>
      <c r="R1102" s="187"/>
      <c r="S1102" s="187"/>
      <c r="U1102" s="87">
        <f t="shared" si="73"/>
        <v>1</v>
      </c>
      <c r="V1102" s="87">
        <f t="shared" si="74"/>
        <v>1</v>
      </c>
    </row>
    <row r="1103" spans="1:22" s="188" customFormat="1" ht="15" customHeight="1" x14ac:dyDescent="0.2">
      <c r="A1103" s="178"/>
      <c r="B1103" s="339"/>
      <c r="C1103" s="198"/>
      <c r="D1103" s="180"/>
      <c r="E1103" s="181"/>
      <c r="F1103" s="198"/>
      <c r="G1103" s="180"/>
      <c r="H1103" s="181"/>
      <c r="I1103" s="181"/>
      <c r="J1103" s="199"/>
      <c r="K1103" s="363"/>
      <c r="L1103" s="363"/>
      <c r="M1103" s="363"/>
      <c r="N1103" s="363"/>
      <c r="O1103" s="363"/>
      <c r="P1103" s="55"/>
      <c r="Q1103" s="340"/>
      <c r="R1103" s="187"/>
      <c r="S1103" s="187"/>
      <c r="U1103" s="87" t="str">
        <f t="shared" si="73"/>
        <v/>
      </c>
      <c r="V1103" s="87" t="str">
        <f t="shared" si="74"/>
        <v/>
      </c>
    </row>
    <row r="1104" spans="1:22" s="188" customFormat="1" ht="15" customHeight="1" x14ac:dyDescent="0.2">
      <c r="A1104" s="178" t="str">
        <f>'Planilha Orçamentária'!A263</f>
        <v>04.05.18</v>
      </c>
      <c r="B1104" s="252" t="str">
        <f>VLOOKUP(A1104,'Planilha Orçamentária'!$A$8:$D$626,4,FALSE)</f>
        <v>Instalação de conjunto para quadra de vôlei com postes em tubos de aço galvanizado 3', h = 2,55m, pintura em esmalte sintético, rede de nylon com 2mm e antenas oficiais em fibra de vidro</v>
      </c>
      <c r="C1104" s="179"/>
      <c r="D1104" s="180"/>
      <c r="E1104" s="181"/>
      <c r="F1104" s="181"/>
      <c r="G1104" s="180"/>
      <c r="H1104" s="181"/>
      <c r="I1104" s="182"/>
      <c r="J1104" s="183"/>
      <c r="K1104" s="184"/>
      <c r="L1104" s="183"/>
      <c r="M1104" s="185"/>
      <c r="N1104" s="183"/>
      <c r="O1104" s="185"/>
      <c r="P1104" s="55"/>
      <c r="Q1104" s="186">
        <f>P1106</f>
        <v>1</v>
      </c>
      <c r="R1104" s="187"/>
      <c r="S1104" s="187"/>
      <c r="U1104" s="87">
        <f t="shared" si="73"/>
        <v>0</v>
      </c>
      <c r="V1104" s="87" t="str">
        <f t="shared" si="74"/>
        <v/>
      </c>
    </row>
    <row r="1105" spans="1:22" s="187" customFormat="1" ht="15" customHeight="1" x14ac:dyDescent="0.2">
      <c r="A1105" s="333"/>
      <c r="B1105" s="319"/>
      <c r="C1105" s="320"/>
      <c r="D1105" s="321"/>
      <c r="E1105" s="322"/>
      <c r="F1105" s="320"/>
      <c r="G1105" s="321"/>
      <c r="H1105" s="322"/>
      <c r="I1105" s="334"/>
      <c r="J1105" s="323">
        <v>1</v>
      </c>
      <c r="K1105" s="324"/>
      <c r="L1105" s="325"/>
      <c r="M1105" s="325"/>
      <c r="N1105" s="325"/>
      <c r="O1105" s="325"/>
      <c r="P1105" s="335">
        <f>J1105</f>
        <v>1</v>
      </c>
      <c r="Q1105" s="336"/>
      <c r="U1105" s="87" t="str">
        <f t="shared" si="73"/>
        <v/>
      </c>
      <c r="V1105" s="87">
        <f t="shared" si="74"/>
        <v>1</v>
      </c>
    </row>
    <row r="1106" spans="1:22" s="188" customFormat="1" ht="15" customHeight="1" x14ac:dyDescent="0.2">
      <c r="A1106" s="178"/>
      <c r="B1106" s="189" t="s">
        <v>17</v>
      </c>
      <c r="C1106" s="190"/>
      <c r="D1106" s="191"/>
      <c r="E1106" s="192"/>
      <c r="F1106" s="190"/>
      <c r="G1106" s="191"/>
      <c r="H1106" s="192"/>
      <c r="I1106" s="192"/>
      <c r="J1106" s="193"/>
      <c r="K1106" s="194"/>
      <c r="L1106" s="194"/>
      <c r="M1106" s="194"/>
      <c r="N1106" s="194"/>
      <c r="O1106" s="194"/>
      <c r="P1106" s="195">
        <f>ROUND(SUM(P1104:P1105),2)</f>
        <v>1</v>
      </c>
      <c r="Q1106" s="196" t="str">
        <f>IFERROR(VLOOKUP(A1104,'Planilha Orçamentária'!$A$8:$H$305,5,FALSE),0)</f>
        <v>und</v>
      </c>
      <c r="R1106" s="187"/>
      <c r="S1106" s="187"/>
      <c r="U1106" s="87">
        <f t="shared" si="73"/>
        <v>1</v>
      </c>
      <c r="V1106" s="87">
        <f t="shared" si="74"/>
        <v>1</v>
      </c>
    </row>
    <row r="1107" spans="1:22" s="188" customFormat="1" ht="15" customHeight="1" x14ac:dyDescent="0.2">
      <c r="A1107" s="178"/>
      <c r="B1107" s="339"/>
      <c r="C1107" s="198"/>
      <c r="D1107" s="180"/>
      <c r="E1107" s="181"/>
      <c r="F1107" s="198"/>
      <c r="G1107" s="180"/>
      <c r="H1107" s="181"/>
      <c r="I1107" s="181"/>
      <c r="J1107" s="199"/>
      <c r="K1107" s="363"/>
      <c r="L1107" s="363"/>
      <c r="M1107" s="363"/>
      <c r="N1107" s="363"/>
      <c r="O1107" s="363"/>
      <c r="P1107" s="55"/>
      <c r="Q1107" s="340"/>
      <c r="R1107" s="187"/>
      <c r="S1107" s="187"/>
      <c r="U1107" s="87" t="str">
        <f t="shared" si="73"/>
        <v/>
      </c>
      <c r="V1107" s="87" t="str">
        <f t="shared" si="74"/>
        <v/>
      </c>
    </row>
    <row r="1108" spans="1:22" s="188" customFormat="1" ht="15" customHeight="1" x14ac:dyDescent="0.2">
      <c r="A1108" s="292" t="str">
        <f>'Planilha Orçamentária'!A266</f>
        <v>04.06</v>
      </c>
      <c r="B1108" s="293" t="str">
        <f>VLOOKUP(A1108,'Planilha Orçamentária'!$A$8:$D$548,4,FALSE)</f>
        <v>INSTALAÇÕES ELÉTRICAS</v>
      </c>
      <c r="C1108" s="294"/>
      <c r="D1108" s="295"/>
      <c r="E1108" s="296"/>
      <c r="F1108" s="296"/>
      <c r="G1108" s="295"/>
      <c r="H1108" s="296"/>
      <c r="I1108" s="297"/>
      <c r="J1108" s="298"/>
      <c r="K1108" s="299"/>
      <c r="L1108" s="298"/>
      <c r="M1108" s="300"/>
      <c r="N1108" s="301"/>
      <c r="O1108" s="300"/>
      <c r="P1108" s="302"/>
      <c r="Q1108" s="303"/>
      <c r="R1108" s="187"/>
      <c r="S1108" s="187"/>
      <c r="U1108" s="87" t="str">
        <f t="shared" si="73"/>
        <v/>
      </c>
      <c r="V1108" s="87" t="str">
        <f t="shared" si="74"/>
        <v/>
      </c>
    </row>
    <row r="1109" spans="1:22" s="188" customFormat="1" ht="15" customHeight="1" x14ac:dyDescent="0.2">
      <c r="A1109" s="373" t="str">
        <f>'Planilha Orçamentária'!A267</f>
        <v>04.06.01</v>
      </c>
      <c r="B1109" s="374" t="str">
        <f>VLOOKUP(A1109,'Planilha Orçamentária'!$A$8:$D$548,4,FALSE)</f>
        <v>FIOS E CABOS ELÉTRICOS DE BAIXA TENSÃO</v>
      </c>
      <c r="C1109" s="375"/>
      <c r="D1109" s="376"/>
      <c r="E1109" s="377"/>
      <c r="F1109" s="377"/>
      <c r="G1109" s="376"/>
      <c r="H1109" s="377"/>
      <c r="I1109" s="378"/>
      <c r="J1109" s="379"/>
      <c r="K1109" s="380"/>
      <c r="L1109" s="379"/>
      <c r="M1109" s="381"/>
      <c r="N1109" s="382"/>
      <c r="O1109" s="381"/>
      <c r="P1109" s="383"/>
      <c r="Q1109" s="384"/>
      <c r="R1109" s="187"/>
      <c r="S1109" s="187"/>
      <c r="U1109" s="87" t="str">
        <f t="shared" si="73"/>
        <v/>
      </c>
      <c r="V1109" s="87" t="str">
        <f t="shared" si="74"/>
        <v/>
      </c>
    </row>
    <row r="1110" spans="1:22" s="188" customFormat="1" ht="15" customHeight="1" x14ac:dyDescent="0.2">
      <c r="A1110" s="178" t="str">
        <f>'Planilha Orçamentária'!A268</f>
        <v>04.06.01.01</v>
      </c>
      <c r="B1110" s="252" t="str">
        <f>VLOOKUP(A1110,'Planilha Orçamentária'!$A$8:$D$548,4,FALSE)</f>
        <v>CABO DE COBRE FLEXÍVEL ISOLADO, 16 MM², ANTI-CHAMA 0,6/1,0 KV, PARA CIRCUITOS TERMINAIS - FORNECIMENTO E INSTALAÇÃO. AF_12/2015</v>
      </c>
      <c r="C1110" s="179"/>
      <c r="D1110" s="180"/>
      <c r="E1110" s="181"/>
      <c r="F1110" s="181"/>
      <c r="G1110" s="180"/>
      <c r="H1110" s="181"/>
      <c r="I1110" s="182"/>
      <c r="J1110" s="183"/>
      <c r="K1110" s="184"/>
      <c r="L1110" s="183"/>
      <c r="M1110" s="185"/>
      <c r="N1110" s="183"/>
      <c r="O1110" s="185"/>
      <c r="P1110" s="55"/>
      <c r="Q1110" s="186">
        <f>P1116</f>
        <v>312.5</v>
      </c>
      <c r="R1110" s="187"/>
      <c r="S1110" s="187"/>
      <c r="U1110" s="87">
        <f t="shared" si="73"/>
        <v>0</v>
      </c>
      <c r="V1110" s="87" t="str">
        <f t="shared" si="74"/>
        <v/>
      </c>
    </row>
    <row r="1111" spans="1:22" s="188" customFormat="1" ht="15" customHeight="1" x14ac:dyDescent="0.2">
      <c r="A1111" s="202"/>
      <c r="B1111" s="253" t="s">
        <v>19226</v>
      </c>
      <c r="C1111" s="341"/>
      <c r="D1111" s="203"/>
      <c r="E1111" s="182"/>
      <c r="F1111" s="182"/>
      <c r="G1111" s="203"/>
      <c r="H1111" s="182"/>
      <c r="I1111" s="182"/>
      <c r="K1111" s="183">
        <v>45</v>
      </c>
      <c r="L1111" s="183"/>
      <c r="M1111" s="183"/>
      <c r="N1111" s="183"/>
      <c r="O1111" s="183"/>
      <c r="P1111" s="254">
        <f>+K1111</f>
        <v>45</v>
      </c>
      <c r="Q1111" s="206"/>
      <c r="R1111" s="187"/>
      <c r="S1111" s="187"/>
      <c r="U1111" s="87" t="str">
        <f t="shared" si="73"/>
        <v/>
      </c>
      <c r="V1111" s="87">
        <f t="shared" si="74"/>
        <v>45</v>
      </c>
    </row>
    <row r="1112" spans="1:22" s="188" customFormat="1" ht="15" customHeight="1" x14ac:dyDescent="0.2">
      <c r="A1112" s="202"/>
      <c r="B1112" s="253" t="s">
        <v>19227</v>
      </c>
      <c r="C1112" s="341"/>
      <c r="D1112" s="203"/>
      <c r="E1112" s="182"/>
      <c r="F1112" s="182"/>
      <c r="G1112" s="203"/>
      <c r="H1112" s="182"/>
      <c r="I1112" s="182"/>
      <c r="K1112" s="183">
        <v>67.5</v>
      </c>
      <c r="L1112" s="183"/>
      <c r="M1112" s="183"/>
      <c r="N1112" s="183"/>
      <c r="O1112" s="183"/>
      <c r="P1112" s="254">
        <f t="shared" ref="P1112:P1115" si="75">+K1112</f>
        <v>67.5</v>
      </c>
      <c r="Q1112" s="206"/>
      <c r="R1112" s="187"/>
      <c r="S1112" s="187"/>
      <c r="U1112" s="87" t="str">
        <f t="shared" si="73"/>
        <v/>
      </c>
      <c r="V1112" s="87">
        <f t="shared" si="74"/>
        <v>67.5</v>
      </c>
    </row>
    <row r="1113" spans="1:22" s="188" customFormat="1" ht="15" customHeight="1" x14ac:dyDescent="0.2">
      <c r="A1113" s="202"/>
      <c r="B1113" s="207" t="s">
        <v>19228</v>
      </c>
      <c r="C1113" s="203"/>
      <c r="E1113" s="182"/>
      <c r="F1113" s="182"/>
      <c r="G1113" s="203"/>
      <c r="H1113" s="182"/>
      <c r="I1113" s="182"/>
      <c r="K1113" s="183">
        <v>65</v>
      </c>
      <c r="L1113" s="183"/>
      <c r="M1113" s="183"/>
      <c r="N1113" s="183"/>
      <c r="O1113" s="183"/>
      <c r="P1113" s="254">
        <f t="shared" si="75"/>
        <v>65</v>
      </c>
      <c r="Q1113" s="206"/>
      <c r="R1113" s="187"/>
      <c r="S1113" s="187"/>
      <c r="U1113" s="87" t="str">
        <f t="shared" si="73"/>
        <v/>
      </c>
      <c r="V1113" s="87">
        <f t="shared" si="74"/>
        <v>65</v>
      </c>
    </row>
    <row r="1114" spans="1:22" s="188" customFormat="1" ht="15" customHeight="1" x14ac:dyDescent="0.2">
      <c r="A1114" s="202"/>
      <c r="B1114" s="207" t="s">
        <v>19229</v>
      </c>
      <c r="C1114" s="203"/>
      <c r="E1114" s="182"/>
      <c r="F1114" s="182"/>
      <c r="G1114" s="203"/>
      <c r="H1114" s="182"/>
      <c r="I1114" s="182"/>
      <c r="K1114" s="183">
        <v>72.5</v>
      </c>
      <c r="L1114" s="183"/>
      <c r="M1114" s="183"/>
      <c r="N1114" s="183"/>
      <c r="O1114" s="183"/>
      <c r="P1114" s="254">
        <f t="shared" si="75"/>
        <v>72.5</v>
      </c>
      <c r="Q1114" s="206"/>
      <c r="R1114" s="187"/>
      <c r="S1114" s="187"/>
      <c r="U1114" s="87" t="str">
        <f t="shared" si="73"/>
        <v/>
      </c>
      <c r="V1114" s="87">
        <f t="shared" si="74"/>
        <v>72.5</v>
      </c>
    </row>
    <row r="1115" spans="1:22" s="188" customFormat="1" ht="15" customHeight="1" x14ac:dyDescent="0.2">
      <c r="A1115" s="202"/>
      <c r="B1115" s="253" t="s">
        <v>19230</v>
      </c>
      <c r="C1115" s="341"/>
      <c r="D1115" s="203"/>
      <c r="E1115" s="182"/>
      <c r="F1115" s="182"/>
      <c r="G1115" s="203"/>
      <c r="H1115" s="182"/>
      <c r="I1115" s="182"/>
      <c r="K1115" s="183">
        <v>62.5</v>
      </c>
      <c r="L1115" s="183"/>
      <c r="M1115" s="183"/>
      <c r="N1115" s="183"/>
      <c r="O1115" s="183"/>
      <c r="P1115" s="254">
        <f t="shared" si="75"/>
        <v>62.5</v>
      </c>
      <c r="Q1115" s="206"/>
      <c r="R1115" s="187"/>
      <c r="S1115" s="187"/>
      <c r="U1115" s="87" t="str">
        <f t="shared" si="73"/>
        <v/>
      </c>
      <c r="V1115" s="87">
        <f t="shared" si="74"/>
        <v>62.5</v>
      </c>
    </row>
    <row r="1116" spans="1:22" s="188" customFormat="1" ht="15" customHeight="1" x14ac:dyDescent="0.2">
      <c r="A1116" s="202"/>
      <c r="B1116" s="189" t="s">
        <v>17</v>
      </c>
      <c r="C1116" s="190"/>
      <c r="D1116" s="191"/>
      <c r="E1116" s="192"/>
      <c r="F1116" s="190"/>
      <c r="G1116" s="191"/>
      <c r="H1116" s="192"/>
      <c r="I1116" s="192"/>
      <c r="J1116" s="193"/>
      <c r="K1116" s="194"/>
      <c r="L1116" s="194"/>
      <c r="M1116" s="194"/>
      <c r="N1116" s="194"/>
      <c r="O1116" s="194"/>
      <c r="P1116" s="195">
        <f>ROUND(SUM(P1110:P1115),2)</f>
        <v>312.5</v>
      </c>
      <c r="Q1116" s="196" t="str">
        <f>IFERROR(VLOOKUP(A1110,'Planilha Orçamentária'!$A$8:$H$548,5,FALSE),0)</f>
        <v>M</v>
      </c>
      <c r="R1116" s="187"/>
      <c r="S1116" s="187"/>
      <c r="U1116" s="87">
        <f t="shared" si="73"/>
        <v>312.5</v>
      </c>
      <c r="V1116" s="87">
        <f t="shared" si="74"/>
        <v>312.5</v>
      </c>
    </row>
    <row r="1117" spans="1:22" s="188" customFormat="1" ht="15" customHeight="1" x14ac:dyDescent="0.2">
      <c r="A1117" s="202"/>
      <c r="B1117" s="197"/>
      <c r="C1117" s="198"/>
      <c r="D1117" s="180"/>
      <c r="E1117" s="181"/>
      <c r="F1117" s="198"/>
      <c r="G1117" s="180"/>
      <c r="H1117" s="181"/>
      <c r="I1117" s="181"/>
      <c r="J1117" s="199"/>
      <c r="K1117" s="554"/>
      <c r="L1117" s="554"/>
      <c r="M1117" s="554"/>
      <c r="N1117" s="554"/>
      <c r="O1117" s="554"/>
      <c r="P1117" s="55"/>
      <c r="Q1117" s="200"/>
      <c r="R1117" s="187"/>
      <c r="S1117" s="187"/>
      <c r="T1117" s="187"/>
      <c r="U1117" s="87" t="str">
        <f t="shared" si="73"/>
        <v/>
      </c>
      <c r="V1117" s="87" t="str">
        <f t="shared" si="74"/>
        <v/>
      </c>
    </row>
    <row r="1118" spans="1:22" s="188" customFormat="1" ht="15" customHeight="1" x14ac:dyDescent="0.2">
      <c r="A1118" s="178" t="str">
        <f>'Planilha Orçamentária'!A269</f>
        <v>04.06.01.02</v>
      </c>
      <c r="B1118" s="252" t="str">
        <f>VLOOKUP(A1118,'Planilha Orçamentária'!$A$8:$D$548,4,FALSE)</f>
        <v>CABO DE COBRE FLEXÍVEL ISOLADO, 10 MM², ANTI-CHAMA 0,6/1,0 KV, PARA CIRCUITOS TERMINAIS - FORNECIMENTO E INSTALAÇÃO. AF_12/2015</v>
      </c>
      <c r="C1118" s="179"/>
      <c r="D1118" s="180"/>
      <c r="E1118" s="181"/>
      <c r="F1118" s="181"/>
      <c r="G1118" s="180"/>
      <c r="H1118" s="181"/>
      <c r="I1118" s="182"/>
      <c r="J1118" s="183"/>
      <c r="K1118" s="184"/>
      <c r="L1118" s="183"/>
      <c r="M1118" s="185"/>
      <c r="N1118" s="183"/>
      <c r="O1118" s="185"/>
      <c r="P1118" s="55"/>
      <c r="Q1118" s="186">
        <f>P1123</f>
        <v>252</v>
      </c>
      <c r="R1118" s="187"/>
      <c r="S1118" s="187"/>
      <c r="U1118" s="87">
        <f t="shared" si="73"/>
        <v>0</v>
      </c>
      <c r="V1118" s="87" t="str">
        <f t="shared" si="74"/>
        <v/>
      </c>
    </row>
    <row r="1119" spans="1:22" s="188" customFormat="1" ht="15" customHeight="1" x14ac:dyDescent="0.2">
      <c r="A1119" s="202"/>
      <c r="B1119" s="253" t="s">
        <v>19231</v>
      </c>
      <c r="C1119" s="341"/>
      <c r="D1119" s="203"/>
      <c r="E1119" s="182"/>
      <c r="F1119" s="182"/>
      <c r="G1119" s="203"/>
      <c r="H1119" s="182"/>
      <c r="I1119" s="182"/>
      <c r="J1119" s="183"/>
      <c r="K1119" s="205">
        <v>66</v>
      </c>
      <c r="L1119" s="183"/>
      <c r="M1119" s="183"/>
      <c r="N1119" s="183"/>
      <c r="O1119" s="183"/>
      <c r="P1119" s="254">
        <f>+K1119</f>
        <v>66</v>
      </c>
      <c r="Q1119" s="206"/>
      <c r="R1119" s="187"/>
      <c r="S1119" s="187"/>
      <c r="U1119" s="87" t="str">
        <f t="shared" si="73"/>
        <v/>
      </c>
      <c r="V1119" s="87">
        <f t="shared" si="74"/>
        <v>66</v>
      </c>
    </row>
    <row r="1120" spans="1:22" s="188" customFormat="1" ht="15" customHeight="1" x14ac:dyDescent="0.2">
      <c r="A1120" s="202"/>
      <c r="B1120" s="253" t="s">
        <v>19232</v>
      </c>
      <c r="C1120" s="341"/>
      <c r="D1120" s="203"/>
      <c r="E1120" s="182"/>
      <c r="F1120" s="182"/>
      <c r="G1120" s="203"/>
      <c r="H1120" s="182"/>
      <c r="I1120" s="182"/>
      <c r="J1120" s="183"/>
      <c r="K1120" s="205">
        <v>72</v>
      </c>
      <c r="L1120" s="183"/>
      <c r="M1120" s="183"/>
      <c r="N1120" s="183"/>
      <c r="O1120" s="183"/>
      <c r="P1120" s="254">
        <f t="shared" ref="P1120:P1122" si="76">+K1120</f>
        <v>72</v>
      </c>
      <c r="Q1120" s="206"/>
      <c r="R1120" s="187"/>
      <c r="S1120" s="187"/>
      <c r="U1120" s="87" t="str">
        <f t="shared" si="73"/>
        <v/>
      </c>
      <c r="V1120" s="87">
        <f t="shared" si="74"/>
        <v>72</v>
      </c>
    </row>
    <row r="1121" spans="1:22" s="188" customFormat="1" ht="15" customHeight="1" x14ac:dyDescent="0.2">
      <c r="A1121" s="202"/>
      <c r="B1121" s="253" t="s">
        <v>19232</v>
      </c>
      <c r="C1121" s="341"/>
      <c r="D1121" s="203"/>
      <c r="E1121" s="182"/>
      <c r="F1121" s="182"/>
      <c r="G1121" s="203"/>
      <c r="H1121" s="182"/>
      <c r="I1121" s="182"/>
      <c r="J1121" s="183"/>
      <c r="K1121" s="205">
        <v>66</v>
      </c>
      <c r="L1121" s="183"/>
      <c r="M1121" s="183"/>
      <c r="N1121" s="183"/>
      <c r="O1121" s="183"/>
      <c r="P1121" s="254">
        <f t="shared" si="76"/>
        <v>66</v>
      </c>
      <c r="Q1121" s="206"/>
      <c r="R1121" s="187"/>
      <c r="S1121" s="187"/>
      <c r="U1121" s="87" t="str">
        <f t="shared" si="73"/>
        <v/>
      </c>
      <c r="V1121" s="87">
        <f t="shared" si="74"/>
        <v>66</v>
      </c>
    </row>
    <row r="1122" spans="1:22" s="188" customFormat="1" ht="15" customHeight="1" x14ac:dyDescent="0.2">
      <c r="A1122" s="202"/>
      <c r="B1122" s="253" t="s">
        <v>19232</v>
      </c>
      <c r="C1122" s="341"/>
      <c r="D1122" s="203"/>
      <c r="E1122" s="182"/>
      <c r="F1122" s="182"/>
      <c r="G1122" s="203"/>
      <c r="H1122" s="182"/>
      <c r="I1122" s="182"/>
      <c r="J1122" s="183"/>
      <c r="K1122" s="205">
        <v>48</v>
      </c>
      <c r="L1122" s="183"/>
      <c r="M1122" s="183"/>
      <c r="N1122" s="183"/>
      <c r="O1122" s="183"/>
      <c r="P1122" s="254">
        <f t="shared" si="76"/>
        <v>48</v>
      </c>
      <c r="Q1122" s="206"/>
      <c r="R1122" s="187"/>
      <c r="S1122" s="187"/>
      <c r="U1122" s="87" t="str">
        <f t="shared" si="73"/>
        <v/>
      </c>
      <c r="V1122" s="87">
        <f t="shared" si="74"/>
        <v>48</v>
      </c>
    </row>
    <row r="1123" spans="1:22" s="188" customFormat="1" ht="15" customHeight="1" x14ac:dyDescent="0.2">
      <c r="A1123" s="202"/>
      <c r="B1123" s="189" t="s">
        <v>17</v>
      </c>
      <c r="C1123" s="190"/>
      <c r="D1123" s="191"/>
      <c r="E1123" s="192"/>
      <c r="F1123" s="190"/>
      <c r="G1123" s="191"/>
      <c r="H1123" s="192"/>
      <c r="I1123" s="192"/>
      <c r="J1123" s="193"/>
      <c r="K1123" s="194"/>
      <c r="L1123" s="194"/>
      <c r="M1123" s="194"/>
      <c r="N1123" s="194"/>
      <c r="O1123" s="194"/>
      <c r="P1123" s="195">
        <f>ROUND(SUM(P1118:P1122),2)</f>
        <v>252</v>
      </c>
      <c r="Q1123" s="196" t="str">
        <f>IFERROR(VLOOKUP(A1118,'Planilha Orçamentária'!$A$8:$H$548,5,FALSE),0)</f>
        <v>M</v>
      </c>
      <c r="R1123" s="187"/>
      <c r="S1123" s="187"/>
      <c r="U1123" s="87">
        <f t="shared" si="73"/>
        <v>252</v>
      </c>
      <c r="V1123" s="87">
        <f t="shared" si="74"/>
        <v>252</v>
      </c>
    </row>
    <row r="1124" spans="1:22" s="188" customFormat="1" ht="15" customHeight="1" x14ac:dyDescent="0.2">
      <c r="A1124" s="202"/>
      <c r="B1124" s="197"/>
      <c r="C1124" s="198"/>
      <c r="D1124" s="180"/>
      <c r="E1124" s="181"/>
      <c r="F1124" s="198"/>
      <c r="G1124" s="180"/>
      <c r="H1124" s="181"/>
      <c r="I1124" s="181"/>
      <c r="J1124" s="199"/>
      <c r="K1124" s="363"/>
      <c r="L1124" s="363"/>
      <c r="M1124" s="363"/>
      <c r="N1124" s="363"/>
      <c r="O1124" s="363"/>
      <c r="P1124" s="55"/>
      <c r="Q1124" s="200"/>
      <c r="R1124" s="187"/>
      <c r="S1124" s="187"/>
      <c r="T1124" s="187"/>
      <c r="U1124" s="87" t="str">
        <f t="shared" si="73"/>
        <v/>
      </c>
      <c r="V1124" s="87" t="str">
        <f t="shared" si="74"/>
        <v/>
      </c>
    </row>
    <row r="1125" spans="1:22" s="188" customFormat="1" ht="15" customHeight="1" x14ac:dyDescent="0.2">
      <c r="A1125" s="178" t="str">
        <f>'Planilha Orçamentária'!A270</f>
        <v>04.06.01.03</v>
      </c>
      <c r="B1125" s="252" t="str">
        <f>VLOOKUP(A1125,'Planilha Orçamentária'!$A$8:$D$548,4,FALSE)</f>
        <v>CABO DE COBRE FLEXÍVEL ISOLADO, 4 MM², ANTI-CHAMA 0,6/1,0 KV, PARA CIRCUITOS TERMINAIS - FORNECIMENTO E INSTALAÇÃO. AF_12/2015</v>
      </c>
      <c r="C1125" s="179"/>
      <c r="D1125" s="180"/>
      <c r="E1125" s="181"/>
      <c r="F1125" s="181"/>
      <c r="G1125" s="180"/>
      <c r="H1125" s="181"/>
      <c r="I1125" s="182"/>
      <c r="J1125" s="183"/>
      <c r="K1125" s="184"/>
      <c r="L1125" s="183"/>
      <c r="M1125" s="185"/>
      <c r="N1125" s="183"/>
      <c r="O1125" s="185"/>
      <c r="P1125" s="55"/>
      <c r="Q1125" s="186">
        <f>P1152</f>
        <v>2310</v>
      </c>
      <c r="R1125" s="187"/>
      <c r="S1125" s="187"/>
      <c r="U1125" s="87">
        <f t="shared" si="73"/>
        <v>0</v>
      </c>
      <c r="V1125" s="87" t="str">
        <f t="shared" si="74"/>
        <v/>
      </c>
    </row>
    <row r="1126" spans="1:22" s="188" customFormat="1" ht="15" customHeight="1" x14ac:dyDescent="0.2">
      <c r="A1126" s="202"/>
      <c r="B1126" s="253" t="s">
        <v>19233</v>
      </c>
      <c r="C1126" s="341"/>
      <c r="D1126" s="203"/>
      <c r="E1126" s="182"/>
      <c r="F1126" s="182"/>
      <c r="G1126" s="203"/>
      <c r="H1126" s="182"/>
      <c r="I1126" s="182"/>
      <c r="J1126" s="183"/>
      <c r="K1126" s="205">
        <v>66</v>
      </c>
      <c r="L1126" s="183"/>
      <c r="M1126" s="183"/>
      <c r="N1126" s="183"/>
      <c r="O1126" s="183"/>
      <c r="P1126" s="254">
        <f t="shared" ref="P1126:P1151" si="77">+K1126</f>
        <v>66</v>
      </c>
      <c r="Q1126" s="206"/>
      <c r="R1126" s="187"/>
      <c r="S1126" s="187"/>
      <c r="U1126" s="87" t="str">
        <f t="shared" si="73"/>
        <v/>
      </c>
      <c r="V1126" s="87">
        <f t="shared" si="74"/>
        <v>66</v>
      </c>
    </row>
    <row r="1127" spans="1:22" s="188" customFormat="1" ht="15" customHeight="1" x14ac:dyDescent="0.2">
      <c r="A1127" s="202"/>
      <c r="B1127" s="253" t="s">
        <v>19234</v>
      </c>
      <c r="C1127" s="341"/>
      <c r="D1127" s="203"/>
      <c r="E1127" s="182"/>
      <c r="F1127" s="182"/>
      <c r="G1127" s="203"/>
      <c r="H1127" s="182"/>
      <c r="I1127" s="182"/>
      <c r="J1127" s="183"/>
      <c r="K1127" s="205">
        <v>63</v>
      </c>
      <c r="L1127" s="183"/>
      <c r="M1127" s="183"/>
      <c r="N1127" s="183"/>
      <c r="O1127" s="183"/>
      <c r="P1127" s="254">
        <f t="shared" si="77"/>
        <v>63</v>
      </c>
      <c r="Q1127" s="206"/>
      <c r="R1127" s="187"/>
      <c r="S1127" s="187"/>
      <c r="U1127" s="87" t="str">
        <f t="shared" si="73"/>
        <v/>
      </c>
      <c r="V1127" s="87">
        <f t="shared" si="74"/>
        <v>63</v>
      </c>
    </row>
    <row r="1128" spans="1:22" s="188" customFormat="1" ht="15" customHeight="1" x14ac:dyDescent="0.2">
      <c r="A1128" s="202"/>
      <c r="B1128" s="253" t="s">
        <v>19232</v>
      </c>
      <c r="C1128" s="341"/>
      <c r="D1128" s="203"/>
      <c r="E1128" s="182"/>
      <c r="F1128" s="182"/>
      <c r="G1128" s="203"/>
      <c r="H1128" s="182"/>
      <c r="I1128" s="182"/>
      <c r="J1128" s="183"/>
      <c r="K1128" s="205">
        <v>108</v>
      </c>
      <c r="L1128" s="183"/>
      <c r="M1128" s="183"/>
      <c r="N1128" s="183"/>
      <c r="O1128" s="183"/>
      <c r="P1128" s="254">
        <f t="shared" si="77"/>
        <v>108</v>
      </c>
      <c r="Q1128" s="206"/>
      <c r="R1128" s="187"/>
      <c r="S1128" s="187"/>
      <c r="U1128" s="87" t="str">
        <f t="shared" si="73"/>
        <v/>
      </c>
      <c r="V1128" s="87">
        <f t="shared" si="74"/>
        <v>108</v>
      </c>
    </row>
    <row r="1129" spans="1:22" s="188" customFormat="1" ht="15" customHeight="1" x14ac:dyDescent="0.2">
      <c r="A1129" s="202"/>
      <c r="B1129" s="253" t="s">
        <v>19235</v>
      </c>
      <c r="C1129" s="341"/>
      <c r="D1129" s="203"/>
      <c r="E1129" s="182"/>
      <c r="F1129" s="182"/>
      <c r="G1129" s="203"/>
      <c r="H1129" s="182"/>
      <c r="I1129" s="182"/>
      <c r="J1129" s="183"/>
      <c r="K1129" s="205">
        <v>99</v>
      </c>
      <c r="L1129" s="183"/>
      <c r="M1129" s="183"/>
      <c r="N1129" s="183"/>
      <c r="O1129" s="183"/>
      <c r="P1129" s="254">
        <f t="shared" si="77"/>
        <v>99</v>
      </c>
      <c r="Q1129" s="206"/>
      <c r="R1129" s="187"/>
      <c r="S1129" s="187"/>
      <c r="U1129" s="87" t="str">
        <f t="shared" si="73"/>
        <v/>
      </c>
      <c r="V1129" s="87">
        <f t="shared" si="74"/>
        <v>99</v>
      </c>
    </row>
    <row r="1130" spans="1:22" s="188" customFormat="1" ht="15" customHeight="1" x14ac:dyDescent="0.2">
      <c r="A1130" s="202"/>
      <c r="B1130" s="253" t="s">
        <v>19236</v>
      </c>
      <c r="C1130" s="341"/>
      <c r="D1130" s="203"/>
      <c r="E1130" s="182"/>
      <c r="F1130" s="182"/>
      <c r="G1130" s="203"/>
      <c r="H1130" s="182"/>
      <c r="I1130" s="182"/>
      <c r="J1130" s="183"/>
      <c r="K1130" s="205">
        <v>39</v>
      </c>
      <c r="L1130" s="183"/>
      <c r="M1130" s="183"/>
      <c r="N1130" s="183"/>
      <c r="O1130" s="183"/>
      <c r="P1130" s="254">
        <f t="shared" si="77"/>
        <v>39</v>
      </c>
      <c r="Q1130" s="206"/>
      <c r="R1130" s="187"/>
      <c r="S1130" s="187"/>
      <c r="U1130" s="87" t="str">
        <f t="shared" si="73"/>
        <v/>
      </c>
      <c r="V1130" s="87">
        <f t="shared" si="74"/>
        <v>39</v>
      </c>
    </row>
    <row r="1131" spans="1:22" s="188" customFormat="1" ht="15" customHeight="1" x14ac:dyDescent="0.2">
      <c r="A1131" s="202"/>
      <c r="B1131" s="253" t="s">
        <v>19237</v>
      </c>
      <c r="C1131" s="341"/>
      <c r="D1131" s="203"/>
      <c r="E1131" s="182"/>
      <c r="F1131" s="182"/>
      <c r="G1131" s="203"/>
      <c r="H1131" s="182"/>
      <c r="I1131" s="182"/>
      <c r="J1131" s="183"/>
      <c r="K1131" s="205">
        <v>45</v>
      </c>
      <c r="L1131" s="183"/>
      <c r="M1131" s="183"/>
      <c r="N1131" s="183"/>
      <c r="O1131" s="183"/>
      <c r="P1131" s="254">
        <f t="shared" si="77"/>
        <v>45</v>
      </c>
      <c r="Q1131" s="206"/>
      <c r="R1131" s="187"/>
      <c r="S1131" s="187"/>
      <c r="U1131" s="87" t="str">
        <f t="shared" si="73"/>
        <v/>
      </c>
      <c r="V1131" s="87">
        <f t="shared" si="74"/>
        <v>45</v>
      </c>
    </row>
    <row r="1132" spans="1:22" s="188" customFormat="1" ht="15" customHeight="1" x14ac:dyDescent="0.2">
      <c r="A1132" s="202"/>
      <c r="B1132" s="253" t="s">
        <v>19238</v>
      </c>
      <c r="C1132" s="341"/>
      <c r="D1132" s="203"/>
      <c r="E1132" s="182"/>
      <c r="F1132" s="182"/>
      <c r="G1132" s="203"/>
      <c r="H1132" s="182"/>
      <c r="I1132" s="182"/>
      <c r="J1132" s="183"/>
      <c r="K1132" s="205">
        <v>45</v>
      </c>
      <c r="L1132" s="183"/>
      <c r="M1132" s="183"/>
      <c r="N1132" s="183"/>
      <c r="O1132" s="183"/>
      <c r="P1132" s="254">
        <f t="shared" si="77"/>
        <v>45</v>
      </c>
      <c r="Q1132" s="206"/>
      <c r="R1132" s="187"/>
      <c r="S1132" s="187"/>
      <c r="U1132" s="87" t="str">
        <f t="shared" si="73"/>
        <v/>
      </c>
      <c r="V1132" s="87">
        <f t="shared" si="74"/>
        <v>45</v>
      </c>
    </row>
    <row r="1133" spans="1:22" s="188" customFormat="1" ht="15" customHeight="1" x14ac:dyDescent="0.2">
      <c r="A1133" s="202"/>
      <c r="B1133" s="253" t="s">
        <v>19239</v>
      </c>
      <c r="C1133" s="341"/>
      <c r="D1133" s="203"/>
      <c r="E1133" s="182"/>
      <c r="F1133" s="182"/>
      <c r="G1133" s="203"/>
      <c r="H1133" s="182"/>
      <c r="I1133" s="182"/>
      <c r="J1133" s="183"/>
      <c r="K1133" s="205">
        <v>45</v>
      </c>
      <c r="L1133" s="183"/>
      <c r="M1133" s="183"/>
      <c r="N1133" s="183"/>
      <c r="O1133" s="183"/>
      <c r="P1133" s="254">
        <f t="shared" si="77"/>
        <v>45</v>
      </c>
      <c r="Q1133" s="206"/>
      <c r="R1133" s="187"/>
      <c r="S1133" s="187"/>
      <c r="U1133" s="87" t="str">
        <f t="shared" si="73"/>
        <v/>
      </c>
      <c r="V1133" s="87">
        <f t="shared" si="74"/>
        <v>45</v>
      </c>
    </row>
    <row r="1134" spans="1:22" s="188" customFormat="1" ht="15" customHeight="1" x14ac:dyDescent="0.2">
      <c r="A1134" s="202"/>
      <c r="B1134" s="253" t="s">
        <v>19240</v>
      </c>
      <c r="C1134" s="341"/>
      <c r="D1134" s="203"/>
      <c r="E1134" s="182"/>
      <c r="F1134" s="182"/>
      <c r="G1134" s="203"/>
      <c r="H1134" s="182"/>
      <c r="I1134" s="182"/>
      <c r="J1134" s="183"/>
      <c r="K1134" s="205">
        <v>45</v>
      </c>
      <c r="L1134" s="183"/>
      <c r="M1134" s="183"/>
      <c r="N1134" s="183"/>
      <c r="O1134" s="183"/>
      <c r="P1134" s="254">
        <f t="shared" si="77"/>
        <v>45</v>
      </c>
      <c r="Q1134" s="206"/>
      <c r="R1134" s="187"/>
      <c r="S1134" s="187"/>
      <c r="U1134" s="87" t="str">
        <f t="shared" si="73"/>
        <v/>
      </c>
      <c r="V1134" s="87">
        <f t="shared" si="74"/>
        <v>45</v>
      </c>
    </row>
    <row r="1135" spans="1:22" s="188" customFormat="1" ht="15" customHeight="1" x14ac:dyDescent="0.2">
      <c r="A1135" s="202"/>
      <c r="B1135" s="253" t="s">
        <v>19241</v>
      </c>
      <c r="C1135" s="341"/>
      <c r="D1135" s="203"/>
      <c r="E1135" s="182"/>
      <c r="F1135" s="182"/>
      <c r="G1135" s="203"/>
      <c r="H1135" s="182"/>
      <c r="I1135" s="182"/>
      <c r="J1135" s="183"/>
      <c r="K1135" s="205">
        <v>45</v>
      </c>
      <c r="L1135" s="183"/>
      <c r="M1135" s="183"/>
      <c r="N1135" s="183"/>
      <c r="O1135" s="183"/>
      <c r="P1135" s="254">
        <f t="shared" si="77"/>
        <v>45</v>
      </c>
      <c r="Q1135" s="206"/>
      <c r="R1135" s="187"/>
      <c r="S1135" s="187"/>
      <c r="U1135" s="87" t="str">
        <f t="shared" si="73"/>
        <v/>
      </c>
      <c r="V1135" s="87">
        <f t="shared" si="74"/>
        <v>45</v>
      </c>
    </row>
    <row r="1136" spans="1:22" s="188" customFormat="1" ht="15" customHeight="1" x14ac:dyDescent="0.2">
      <c r="A1136" s="202"/>
      <c r="B1136" s="253" t="s">
        <v>19226</v>
      </c>
      <c r="C1136" s="341"/>
      <c r="D1136" s="203"/>
      <c r="E1136" s="182"/>
      <c r="F1136" s="182"/>
      <c r="G1136" s="203"/>
      <c r="H1136" s="182"/>
      <c r="I1136" s="182"/>
      <c r="J1136" s="183"/>
      <c r="K1136" s="205">
        <v>189</v>
      </c>
      <c r="L1136" s="183"/>
      <c r="M1136" s="183"/>
      <c r="N1136" s="183"/>
      <c r="O1136" s="183"/>
      <c r="P1136" s="254">
        <f t="shared" si="77"/>
        <v>189</v>
      </c>
      <c r="Q1136" s="206"/>
      <c r="R1136" s="187"/>
      <c r="S1136" s="187"/>
      <c r="U1136" s="87" t="str">
        <f t="shared" si="73"/>
        <v/>
      </c>
      <c r="V1136" s="87">
        <f t="shared" si="74"/>
        <v>189</v>
      </c>
    </row>
    <row r="1137" spans="1:22" s="188" customFormat="1" ht="15" customHeight="1" x14ac:dyDescent="0.2">
      <c r="A1137" s="202"/>
      <c r="B1137" s="253" t="s">
        <v>19242</v>
      </c>
      <c r="C1137" s="341"/>
      <c r="D1137" s="203"/>
      <c r="E1137" s="182"/>
      <c r="F1137" s="182"/>
      <c r="G1137" s="203"/>
      <c r="H1137" s="182"/>
      <c r="I1137" s="182"/>
      <c r="J1137" s="183"/>
      <c r="K1137" s="205">
        <v>351</v>
      </c>
      <c r="L1137" s="183"/>
      <c r="M1137" s="183"/>
      <c r="N1137" s="183"/>
      <c r="O1137" s="183"/>
      <c r="P1137" s="254">
        <f t="shared" si="77"/>
        <v>351</v>
      </c>
      <c r="Q1137" s="206"/>
      <c r="R1137" s="187"/>
      <c r="S1137" s="187"/>
      <c r="U1137" s="87" t="str">
        <f t="shared" si="73"/>
        <v/>
      </c>
      <c r="V1137" s="87">
        <f t="shared" si="74"/>
        <v>351</v>
      </c>
    </row>
    <row r="1138" spans="1:22" s="188" customFormat="1" ht="15" customHeight="1" x14ac:dyDescent="0.2">
      <c r="A1138" s="202"/>
      <c r="B1138" s="253" t="s">
        <v>19243</v>
      </c>
      <c r="C1138" s="341"/>
      <c r="D1138" s="203"/>
      <c r="E1138" s="182"/>
      <c r="F1138" s="182"/>
      <c r="G1138" s="203"/>
      <c r="H1138" s="182"/>
      <c r="I1138" s="182"/>
      <c r="J1138" s="183"/>
      <c r="K1138" s="205">
        <v>338</v>
      </c>
      <c r="L1138" s="183"/>
      <c r="M1138" s="183"/>
      <c r="N1138" s="183"/>
      <c r="O1138" s="183"/>
      <c r="P1138" s="254">
        <f t="shared" si="77"/>
        <v>338</v>
      </c>
      <c r="Q1138" s="206"/>
      <c r="R1138" s="187"/>
      <c r="S1138" s="187"/>
      <c r="U1138" s="87" t="str">
        <f t="shared" si="73"/>
        <v/>
      </c>
      <c r="V1138" s="87">
        <f t="shared" si="74"/>
        <v>338</v>
      </c>
    </row>
    <row r="1139" spans="1:22" s="188" customFormat="1" ht="15" customHeight="1" x14ac:dyDescent="0.2">
      <c r="A1139" s="202"/>
      <c r="B1139" s="253" t="s">
        <v>19244</v>
      </c>
      <c r="C1139" s="341"/>
      <c r="D1139" s="203"/>
      <c r="E1139" s="182"/>
      <c r="F1139" s="182"/>
      <c r="G1139" s="203"/>
      <c r="H1139" s="182"/>
      <c r="I1139" s="182"/>
      <c r="J1139" s="183"/>
      <c r="K1139" s="205">
        <v>90</v>
      </c>
      <c r="L1139" s="183"/>
      <c r="M1139" s="183"/>
      <c r="N1139" s="183"/>
      <c r="O1139" s="183"/>
      <c r="P1139" s="254">
        <f t="shared" si="77"/>
        <v>90</v>
      </c>
      <c r="Q1139" s="206"/>
      <c r="R1139" s="187"/>
      <c r="S1139" s="187"/>
      <c r="U1139" s="87" t="str">
        <f t="shared" si="73"/>
        <v/>
      </c>
      <c r="V1139" s="87">
        <f t="shared" si="74"/>
        <v>90</v>
      </c>
    </row>
    <row r="1140" spans="1:22" s="188" customFormat="1" ht="15" customHeight="1" x14ac:dyDescent="0.2">
      <c r="A1140" s="202"/>
      <c r="B1140" s="253" t="s">
        <v>19245</v>
      </c>
      <c r="C1140" s="341"/>
      <c r="D1140" s="203"/>
      <c r="E1140" s="182"/>
      <c r="F1140" s="182"/>
      <c r="G1140" s="203"/>
      <c r="H1140" s="182"/>
      <c r="I1140" s="182"/>
      <c r="J1140" s="183"/>
      <c r="K1140" s="205">
        <v>116</v>
      </c>
      <c r="L1140" s="183"/>
      <c r="M1140" s="183"/>
      <c r="N1140" s="183"/>
      <c r="O1140" s="183"/>
      <c r="P1140" s="254">
        <f t="shared" si="77"/>
        <v>116</v>
      </c>
      <c r="Q1140" s="206"/>
      <c r="R1140" s="187"/>
      <c r="S1140" s="187"/>
      <c r="U1140" s="87" t="str">
        <f t="shared" si="73"/>
        <v/>
      </c>
      <c r="V1140" s="87">
        <f t="shared" si="74"/>
        <v>116</v>
      </c>
    </row>
    <row r="1141" spans="1:22" s="188" customFormat="1" ht="15" customHeight="1" x14ac:dyDescent="0.2">
      <c r="A1141" s="202"/>
      <c r="B1141" s="253" t="s">
        <v>19246</v>
      </c>
      <c r="C1141" s="341"/>
      <c r="D1141" s="203"/>
      <c r="E1141" s="182"/>
      <c r="F1141" s="182"/>
      <c r="G1141" s="203"/>
      <c r="H1141" s="182"/>
      <c r="I1141" s="182"/>
      <c r="J1141" s="183"/>
      <c r="K1141" s="205">
        <v>72</v>
      </c>
      <c r="L1141" s="183"/>
      <c r="M1141" s="183"/>
      <c r="N1141" s="183"/>
      <c r="O1141" s="183"/>
      <c r="P1141" s="254">
        <f t="shared" si="77"/>
        <v>72</v>
      </c>
      <c r="Q1141" s="206"/>
      <c r="R1141" s="187"/>
      <c r="S1141" s="187"/>
      <c r="U1141" s="87" t="str">
        <f t="shared" si="73"/>
        <v/>
      </c>
      <c r="V1141" s="87">
        <f t="shared" si="74"/>
        <v>72</v>
      </c>
    </row>
    <row r="1142" spans="1:22" s="188" customFormat="1" ht="15" customHeight="1" x14ac:dyDescent="0.2">
      <c r="A1142" s="202"/>
      <c r="B1142" s="253" t="s">
        <v>19247</v>
      </c>
      <c r="C1142" s="341"/>
      <c r="D1142" s="203"/>
      <c r="E1142" s="182"/>
      <c r="F1142" s="182"/>
      <c r="G1142" s="203"/>
      <c r="H1142" s="182"/>
      <c r="I1142" s="182"/>
      <c r="J1142" s="183"/>
      <c r="K1142" s="205">
        <v>36</v>
      </c>
      <c r="L1142" s="183"/>
      <c r="M1142" s="183"/>
      <c r="N1142" s="183"/>
      <c r="O1142" s="183"/>
      <c r="P1142" s="254">
        <f t="shared" si="77"/>
        <v>36</v>
      </c>
      <c r="Q1142" s="206"/>
      <c r="R1142" s="187"/>
      <c r="S1142" s="187"/>
      <c r="U1142" s="87" t="str">
        <f t="shared" si="73"/>
        <v/>
      </c>
      <c r="V1142" s="87">
        <f t="shared" si="74"/>
        <v>36</v>
      </c>
    </row>
    <row r="1143" spans="1:22" s="188" customFormat="1" ht="15" customHeight="1" x14ac:dyDescent="0.2">
      <c r="A1143" s="202"/>
      <c r="B1143" s="253" t="s">
        <v>19248</v>
      </c>
      <c r="C1143" s="341"/>
      <c r="D1143" s="203"/>
      <c r="E1143" s="182"/>
      <c r="F1143" s="182"/>
      <c r="G1143" s="203"/>
      <c r="H1143" s="182"/>
      <c r="I1143" s="182"/>
      <c r="J1143" s="183"/>
      <c r="K1143" s="205">
        <v>171</v>
      </c>
      <c r="L1143" s="183"/>
      <c r="M1143" s="183"/>
      <c r="N1143" s="183"/>
      <c r="O1143" s="183"/>
      <c r="P1143" s="254">
        <f t="shared" si="77"/>
        <v>171</v>
      </c>
      <c r="Q1143" s="206"/>
      <c r="R1143" s="187"/>
      <c r="S1143" s="187"/>
      <c r="U1143" s="87" t="str">
        <f t="shared" si="73"/>
        <v/>
      </c>
      <c r="V1143" s="87">
        <f t="shared" si="74"/>
        <v>171</v>
      </c>
    </row>
    <row r="1144" spans="1:22" s="188" customFormat="1" ht="15" customHeight="1" x14ac:dyDescent="0.2">
      <c r="A1144" s="202"/>
      <c r="B1144" s="253" t="s">
        <v>19249</v>
      </c>
      <c r="C1144" s="341"/>
      <c r="D1144" s="203"/>
      <c r="E1144" s="182"/>
      <c r="F1144" s="182"/>
      <c r="G1144" s="203"/>
      <c r="H1144" s="182"/>
      <c r="I1144" s="182"/>
      <c r="J1144" s="183"/>
      <c r="K1144" s="205">
        <v>72</v>
      </c>
      <c r="L1144" s="183"/>
      <c r="M1144" s="183"/>
      <c r="N1144" s="183"/>
      <c r="O1144" s="183"/>
      <c r="P1144" s="254">
        <f t="shared" si="77"/>
        <v>72</v>
      </c>
      <c r="Q1144" s="206"/>
      <c r="R1144" s="187"/>
      <c r="S1144" s="187"/>
      <c r="U1144" s="87" t="str">
        <f t="shared" si="73"/>
        <v/>
      </c>
      <c r="V1144" s="87">
        <f t="shared" si="74"/>
        <v>72</v>
      </c>
    </row>
    <row r="1145" spans="1:22" s="188" customFormat="1" ht="15" customHeight="1" x14ac:dyDescent="0.2">
      <c r="A1145" s="202"/>
      <c r="B1145" s="253" t="s">
        <v>19250</v>
      </c>
      <c r="C1145" s="341"/>
      <c r="D1145" s="203"/>
      <c r="E1145" s="182"/>
      <c r="F1145" s="182"/>
      <c r="G1145" s="203"/>
      <c r="H1145" s="182"/>
      <c r="I1145" s="182"/>
      <c r="J1145" s="183"/>
      <c r="K1145" s="205">
        <v>36</v>
      </c>
      <c r="L1145" s="183"/>
      <c r="M1145" s="183"/>
      <c r="N1145" s="183"/>
      <c r="O1145" s="183"/>
      <c r="P1145" s="254">
        <f t="shared" si="77"/>
        <v>36</v>
      </c>
      <c r="Q1145" s="206"/>
      <c r="R1145" s="187"/>
      <c r="S1145" s="187"/>
      <c r="U1145" s="87" t="str">
        <f t="shared" si="73"/>
        <v/>
      </c>
      <c r="V1145" s="87">
        <f t="shared" si="74"/>
        <v>36</v>
      </c>
    </row>
    <row r="1146" spans="1:22" s="188" customFormat="1" ht="15" customHeight="1" x14ac:dyDescent="0.2">
      <c r="A1146" s="202"/>
      <c r="B1146" s="253" t="s">
        <v>19251</v>
      </c>
      <c r="C1146" s="341"/>
      <c r="D1146" s="203"/>
      <c r="E1146" s="182"/>
      <c r="F1146" s="182"/>
      <c r="G1146" s="203"/>
      <c r="H1146" s="182"/>
      <c r="I1146" s="182"/>
      <c r="J1146" s="183"/>
      <c r="K1146" s="205">
        <v>39</v>
      </c>
      <c r="L1146" s="183"/>
      <c r="M1146" s="183"/>
      <c r="N1146" s="183"/>
      <c r="O1146" s="183"/>
      <c r="P1146" s="254">
        <f t="shared" si="77"/>
        <v>39</v>
      </c>
      <c r="Q1146" s="206"/>
      <c r="R1146" s="187"/>
      <c r="S1146" s="187"/>
      <c r="U1146" s="87" t="str">
        <f t="shared" si="73"/>
        <v/>
      </c>
      <c r="V1146" s="87">
        <f t="shared" si="74"/>
        <v>39</v>
      </c>
    </row>
    <row r="1147" spans="1:22" s="188" customFormat="1" ht="15" customHeight="1" x14ac:dyDescent="0.2">
      <c r="A1147" s="202"/>
      <c r="B1147" s="253" t="s">
        <v>19252</v>
      </c>
      <c r="C1147" s="341"/>
      <c r="D1147" s="203"/>
      <c r="E1147" s="182"/>
      <c r="F1147" s="182"/>
      <c r="G1147" s="203"/>
      <c r="H1147" s="182"/>
      <c r="I1147" s="182"/>
      <c r="J1147" s="183"/>
      <c r="K1147" s="205">
        <v>33</v>
      </c>
      <c r="L1147" s="183"/>
      <c r="M1147" s="183"/>
      <c r="N1147" s="183"/>
      <c r="O1147" s="183"/>
      <c r="P1147" s="254">
        <f t="shared" si="77"/>
        <v>33</v>
      </c>
      <c r="Q1147" s="206"/>
      <c r="R1147" s="187"/>
      <c r="S1147" s="187"/>
      <c r="U1147" s="87" t="str">
        <f t="shared" si="73"/>
        <v/>
      </c>
      <c r="V1147" s="87">
        <f t="shared" si="74"/>
        <v>33</v>
      </c>
    </row>
    <row r="1148" spans="1:22" s="188" customFormat="1" ht="15" customHeight="1" x14ac:dyDescent="0.2">
      <c r="A1148" s="202"/>
      <c r="B1148" s="253" t="s">
        <v>19253</v>
      </c>
      <c r="C1148" s="341"/>
      <c r="D1148" s="203"/>
      <c r="E1148" s="182"/>
      <c r="F1148" s="182"/>
      <c r="G1148" s="203"/>
      <c r="H1148" s="182"/>
      <c r="I1148" s="182"/>
      <c r="J1148" s="183"/>
      <c r="K1148" s="205">
        <v>50</v>
      </c>
      <c r="L1148" s="183"/>
      <c r="M1148" s="183"/>
      <c r="N1148" s="183"/>
      <c r="O1148" s="183"/>
      <c r="P1148" s="254">
        <f t="shared" si="77"/>
        <v>50</v>
      </c>
      <c r="Q1148" s="206"/>
      <c r="R1148" s="187"/>
      <c r="S1148" s="187"/>
      <c r="U1148" s="87" t="str">
        <f t="shared" si="73"/>
        <v/>
      </c>
      <c r="V1148" s="87">
        <f t="shared" si="74"/>
        <v>50</v>
      </c>
    </row>
    <row r="1149" spans="1:22" s="188" customFormat="1" ht="15" customHeight="1" x14ac:dyDescent="0.2">
      <c r="A1149" s="202"/>
      <c r="B1149" s="253" t="s">
        <v>19254</v>
      </c>
      <c r="C1149" s="341"/>
      <c r="D1149" s="203"/>
      <c r="E1149" s="182"/>
      <c r="F1149" s="182"/>
      <c r="G1149" s="203"/>
      <c r="H1149" s="182"/>
      <c r="I1149" s="182"/>
      <c r="J1149" s="183"/>
      <c r="K1149" s="205">
        <v>36</v>
      </c>
      <c r="L1149" s="183"/>
      <c r="M1149" s="183"/>
      <c r="N1149" s="183"/>
      <c r="O1149" s="183"/>
      <c r="P1149" s="254">
        <f t="shared" si="77"/>
        <v>36</v>
      </c>
      <c r="Q1149" s="206"/>
      <c r="R1149" s="187"/>
      <c r="S1149" s="187"/>
      <c r="U1149" s="87" t="str">
        <f t="shared" si="73"/>
        <v/>
      </c>
      <c r="V1149" s="87">
        <f t="shared" si="74"/>
        <v>36</v>
      </c>
    </row>
    <row r="1150" spans="1:22" s="188" customFormat="1" ht="15" customHeight="1" x14ac:dyDescent="0.2">
      <c r="A1150" s="202"/>
      <c r="B1150" s="253" t="s">
        <v>19255</v>
      </c>
      <c r="C1150" s="341"/>
      <c r="D1150" s="203"/>
      <c r="E1150" s="182"/>
      <c r="F1150" s="182"/>
      <c r="G1150" s="203"/>
      <c r="H1150" s="182"/>
      <c r="I1150" s="182"/>
      <c r="J1150" s="183"/>
      <c r="K1150" s="205">
        <v>33</v>
      </c>
      <c r="L1150" s="183"/>
      <c r="M1150" s="183"/>
      <c r="N1150" s="183"/>
      <c r="O1150" s="183"/>
      <c r="P1150" s="254">
        <f t="shared" si="77"/>
        <v>33</v>
      </c>
      <c r="Q1150" s="206"/>
      <c r="R1150" s="187"/>
      <c r="S1150" s="187"/>
      <c r="U1150" s="87" t="str">
        <f t="shared" si="73"/>
        <v/>
      </c>
      <c r="V1150" s="87">
        <f t="shared" si="74"/>
        <v>33</v>
      </c>
    </row>
    <row r="1151" spans="1:22" s="188" customFormat="1" ht="15" customHeight="1" x14ac:dyDescent="0.2">
      <c r="A1151" s="202"/>
      <c r="B1151" s="253" t="s">
        <v>19256</v>
      </c>
      <c r="C1151" s="341"/>
      <c r="D1151" s="203"/>
      <c r="E1151" s="182"/>
      <c r="F1151" s="182"/>
      <c r="G1151" s="203"/>
      <c r="H1151" s="182"/>
      <c r="I1151" s="182"/>
      <c r="J1151" s="183"/>
      <c r="K1151" s="205">
        <v>48</v>
      </c>
      <c r="L1151" s="183"/>
      <c r="M1151" s="183"/>
      <c r="N1151" s="183"/>
      <c r="O1151" s="183"/>
      <c r="P1151" s="254">
        <f t="shared" si="77"/>
        <v>48</v>
      </c>
      <c r="Q1151" s="206"/>
      <c r="R1151" s="187"/>
      <c r="S1151" s="187"/>
      <c r="U1151" s="87" t="str">
        <f t="shared" ref="U1151:U1214" si="78">IF(Q1151&lt;&gt;"",P1151,"")</f>
        <v/>
      </c>
      <c r="V1151" s="87">
        <f t="shared" ref="V1151:V1214" si="79">IF(P1151&lt;&gt;"",P1151,"")</f>
        <v>48</v>
      </c>
    </row>
    <row r="1152" spans="1:22" s="188" customFormat="1" ht="15" customHeight="1" x14ac:dyDescent="0.2">
      <c r="A1152" s="202"/>
      <c r="B1152" s="189" t="s">
        <v>17</v>
      </c>
      <c r="C1152" s="190"/>
      <c r="D1152" s="191"/>
      <c r="E1152" s="192"/>
      <c r="F1152" s="190"/>
      <c r="G1152" s="191"/>
      <c r="H1152" s="192"/>
      <c r="I1152" s="192"/>
      <c r="J1152" s="193"/>
      <c r="K1152" s="194"/>
      <c r="L1152" s="194"/>
      <c r="M1152" s="194"/>
      <c r="N1152" s="194"/>
      <c r="O1152" s="194"/>
      <c r="P1152" s="195">
        <f>ROUND(SUM(P1125:P1151),2)</f>
        <v>2310</v>
      </c>
      <c r="Q1152" s="196" t="str">
        <f>IFERROR(VLOOKUP(A1125,'Planilha Orçamentária'!$A$8:$H$548,5,FALSE),0)</f>
        <v>M</v>
      </c>
      <c r="R1152" s="187"/>
      <c r="S1152" s="187"/>
      <c r="U1152" s="87">
        <f t="shared" si="78"/>
        <v>2310</v>
      </c>
      <c r="V1152" s="87">
        <f t="shared" si="79"/>
        <v>2310</v>
      </c>
    </row>
    <row r="1153" spans="1:22" s="188" customFormat="1" ht="15" customHeight="1" x14ac:dyDescent="0.2">
      <c r="A1153" s="202"/>
      <c r="B1153" s="197"/>
      <c r="C1153" s="198"/>
      <c r="D1153" s="180"/>
      <c r="E1153" s="181"/>
      <c r="F1153" s="198"/>
      <c r="G1153" s="180"/>
      <c r="H1153" s="181"/>
      <c r="I1153" s="181"/>
      <c r="J1153" s="199"/>
      <c r="K1153" s="363"/>
      <c r="L1153" s="363"/>
      <c r="M1153" s="363"/>
      <c r="N1153" s="363"/>
      <c r="O1153" s="363"/>
      <c r="P1153" s="55"/>
      <c r="Q1153" s="200"/>
      <c r="R1153" s="187"/>
      <c r="S1153" s="187"/>
      <c r="T1153" s="187"/>
      <c r="U1153" s="87" t="str">
        <f t="shared" si="78"/>
        <v/>
      </c>
      <c r="V1153" s="87" t="str">
        <f t="shared" si="79"/>
        <v/>
      </c>
    </row>
    <row r="1154" spans="1:22" s="188" customFormat="1" ht="15" customHeight="1" x14ac:dyDescent="0.2">
      <c r="A1154" s="373" t="str">
        <f>'Planilha Orçamentária'!A272</f>
        <v>04.06.02</v>
      </c>
      <c r="B1154" s="374" t="str">
        <f>VLOOKUP(A1154,'Planilha Orçamentária'!$A$8:$D$548,4,FALSE)</f>
        <v>ILUMINAÇÃO</v>
      </c>
      <c r="C1154" s="375"/>
      <c r="D1154" s="376"/>
      <c r="E1154" s="377"/>
      <c r="F1154" s="377"/>
      <c r="G1154" s="376"/>
      <c r="H1154" s="377"/>
      <c r="I1154" s="378"/>
      <c r="J1154" s="379"/>
      <c r="K1154" s="380"/>
      <c r="L1154" s="379"/>
      <c r="M1154" s="381"/>
      <c r="N1154" s="382"/>
      <c r="O1154" s="381"/>
      <c r="P1154" s="383"/>
      <c r="Q1154" s="384"/>
      <c r="R1154" s="187"/>
      <c r="S1154" s="187"/>
      <c r="U1154" s="87" t="str">
        <f t="shared" si="78"/>
        <v/>
      </c>
      <c r="V1154" s="87" t="str">
        <f t="shared" si="79"/>
        <v/>
      </c>
    </row>
    <row r="1155" spans="1:22" s="188" customFormat="1" ht="15" customHeight="1" x14ac:dyDescent="0.2">
      <c r="A1155" s="178" t="str">
        <f>'Planilha Orçamentária'!A273</f>
        <v>04.06.02.01</v>
      </c>
      <c r="B1155" s="252" t="str">
        <f>VLOOKUP(A1155,'Planilha Orçamentária'!$A$8:$D$548,4,FALSE)</f>
        <v>Poste completo para iluminação de quadra poliesportiva com três projetores circulares PL 400VM galvanizado TECNOWATT ou equivalente e lâmpadas vapor de mercúrio 400 W PHILIPS ou equivalente, inclusive cruzeta para fixação dos projetores.</v>
      </c>
      <c r="C1155" s="179"/>
      <c r="D1155" s="180"/>
      <c r="E1155" s="181"/>
      <c r="F1155" s="181"/>
      <c r="G1155" s="180"/>
      <c r="H1155" s="181"/>
      <c r="I1155" s="182"/>
      <c r="J1155" s="183"/>
      <c r="K1155" s="184"/>
      <c r="L1155" s="183"/>
      <c r="M1155" s="185"/>
      <c r="N1155" s="183"/>
      <c r="O1155" s="185"/>
      <c r="P1155" s="55"/>
      <c r="Q1155" s="186">
        <f>P1157</f>
        <v>6</v>
      </c>
      <c r="R1155" s="187"/>
      <c r="S1155" s="187"/>
      <c r="U1155" s="87">
        <f t="shared" si="78"/>
        <v>0</v>
      </c>
      <c r="V1155" s="87" t="str">
        <f t="shared" si="79"/>
        <v/>
      </c>
    </row>
    <row r="1156" spans="1:22" s="188" customFormat="1" ht="15" customHeight="1" x14ac:dyDescent="0.2">
      <c r="A1156" s="202"/>
      <c r="B1156" s="207"/>
      <c r="C1156" s="203"/>
      <c r="E1156" s="182"/>
      <c r="F1156" s="182"/>
      <c r="G1156" s="203"/>
      <c r="H1156" s="182"/>
      <c r="I1156" s="182"/>
      <c r="J1156" s="183">
        <v>6</v>
      </c>
      <c r="L1156" s="183"/>
      <c r="M1156" s="183"/>
      <c r="N1156" s="183"/>
      <c r="O1156" s="183"/>
      <c r="P1156" s="208">
        <f>J1156</f>
        <v>6</v>
      </c>
      <c r="Q1156" s="338"/>
      <c r="U1156" s="87" t="str">
        <f t="shared" si="78"/>
        <v/>
      </c>
      <c r="V1156" s="87">
        <f t="shared" si="79"/>
        <v>6</v>
      </c>
    </row>
    <row r="1157" spans="1:22" s="188" customFormat="1" ht="15" customHeight="1" x14ac:dyDescent="0.2">
      <c r="A1157" s="202"/>
      <c r="B1157" s="189" t="s">
        <v>17</v>
      </c>
      <c r="C1157" s="190"/>
      <c r="D1157" s="191"/>
      <c r="E1157" s="192"/>
      <c r="F1157" s="190"/>
      <c r="G1157" s="191"/>
      <c r="H1157" s="192"/>
      <c r="I1157" s="192"/>
      <c r="J1157" s="193"/>
      <c r="K1157" s="194"/>
      <c r="L1157" s="194"/>
      <c r="M1157" s="194"/>
      <c r="N1157" s="194"/>
      <c r="O1157" s="194"/>
      <c r="P1157" s="195">
        <f>ROUND(SUM(P1155:P1156),2)</f>
        <v>6</v>
      </c>
      <c r="Q1157" s="196" t="str">
        <f>IFERROR(VLOOKUP(A1155,'Planilha Orçamentária'!$A$8:$H$548,5,FALSE),0)</f>
        <v>und</v>
      </c>
      <c r="R1157" s="187"/>
      <c r="S1157" s="187"/>
      <c r="U1157" s="87">
        <f t="shared" si="78"/>
        <v>6</v>
      </c>
      <c r="V1157" s="87">
        <f t="shared" si="79"/>
        <v>6</v>
      </c>
    </row>
    <row r="1158" spans="1:22" s="188" customFormat="1" ht="15" customHeight="1" x14ac:dyDescent="0.2">
      <c r="A1158" s="202"/>
      <c r="B1158" s="197"/>
      <c r="C1158" s="198"/>
      <c r="D1158" s="180"/>
      <c r="E1158" s="181"/>
      <c r="F1158" s="198"/>
      <c r="G1158" s="180"/>
      <c r="H1158" s="181"/>
      <c r="I1158" s="181"/>
      <c r="J1158" s="199"/>
      <c r="K1158" s="363"/>
      <c r="L1158" s="363"/>
      <c r="M1158" s="363"/>
      <c r="N1158" s="363"/>
      <c r="O1158" s="363"/>
      <c r="P1158" s="55"/>
      <c r="Q1158" s="200"/>
      <c r="R1158" s="187"/>
      <c r="S1158" s="187"/>
      <c r="T1158" s="187"/>
      <c r="U1158" s="87" t="str">
        <f t="shared" si="78"/>
        <v/>
      </c>
      <c r="V1158" s="87" t="str">
        <f t="shared" si="79"/>
        <v/>
      </c>
    </row>
    <row r="1159" spans="1:22" s="188" customFormat="1" ht="15" customHeight="1" x14ac:dyDescent="0.2">
      <c r="A1159" s="178" t="str">
        <f>'Planilha Orçamentária'!A274</f>
        <v>04.06.02.02</v>
      </c>
      <c r="B1159" s="252" t="str">
        <f>VLOOKUP(A1159,'Planilha Orçamentária'!$A$8:$D$548,4,FALSE)</f>
        <v>Poste de iluminação urbana com luminária tipo chapeú chinês</v>
      </c>
      <c r="C1159" s="179"/>
      <c r="D1159" s="180"/>
      <c r="E1159" s="181"/>
      <c r="F1159" s="181"/>
      <c r="G1159" s="180"/>
      <c r="H1159" s="181"/>
      <c r="I1159" s="182"/>
      <c r="J1159" s="183"/>
      <c r="K1159" s="184"/>
      <c r="L1159" s="183"/>
      <c r="M1159" s="185"/>
      <c r="N1159" s="183"/>
      <c r="O1159" s="185"/>
      <c r="P1159" s="55"/>
      <c r="Q1159" s="186">
        <f>P1161</f>
        <v>20</v>
      </c>
      <c r="R1159" s="187"/>
      <c r="S1159" s="187"/>
      <c r="U1159" s="87">
        <f t="shared" si="78"/>
        <v>0</v>
      </c>
      <c r="V1159" s="87" t="str">
        <f t="shared" si="79"/>
        <v/>
      </c>
    </row>
    <row r="1160" spans="1:22" s="188" customFormat="1" ht="15" customHeight="1" x14ac:dyDescent="0.2">
      <c r="A1160" s="202"/>
      <c r="B1160" s="207"/>
      <c r="C1160" s="203"/>
      <c r="E1160" s="182"/>
      <c r="F1160" s="182"/>
      <c r="G1160" s="203"/>
      <c r="H1160" s="182"/>
      <c r="I1160" s="182"/>
      <c r="J1160" s="183">
        <v>20</v>
      </c>
      <c r="L1160" s="183"/>
      <c r="M1160" s="183"/>
      <c r="N1160" s="183"/>
      <c r="O1160" s="183"/>
      <c r="P1160" s="208">
        <f>J1160</f>
        <v>20</v>
      </c>
      <c r="Q1160" s="338"/>
      <c r="U1160" s="87" t="str">
        <f t="shared" si="78"/>
        <v/>
      </c>
      <c r="V1160" s="87">
        <f t="shared" si="79"/>
        <v>20</v>
      </c>
    </row>
    <row r="1161" spans="1:22" s="188" customFormat="1" ht="15" customHeight="1" x14ac:dyDescent="0.2">
      <c r="A1161" s="202"/>
      <c r="B1161" s="189" t="s">
        <v>17</v>
      </c>
      <c r="C1161" s="190"/>
      <c r="D1161" s="191"/>
      <c r="E1161" s="192"/>
      <c r="F1161" s="190"/>
      <c r="G1161" s="191"/>
      <c r="H1161" s="192"/>
      <c r="I1161" s="192"/>
      <c r="J1161" s="193"/>
      <c r="K1161" s="194"/>
      <c r="L1161" s="194"/>
      <c r="M1161" s="194"/>
      <c r="N1161" s="194"/>
      <c r="O1161" s="194"/>
      <c r="P1161" s="195">
        <f>ROUND(SUM(P1159:P1160),2)</f>
        <v>20</v>
      </c>
      <c r="Q1161" s="196" t="str">
        <f>IFERROR(VLOOKUP(A1159,'Planilha Orçamentária'!$A$8:$H$548,5,FALSE),0)</f>
        <v>und</v>
      </c>
      <c r="R1161" s="187"/>
      <c r="S1161" s="187"/>
      <c r="U1161" s="87">
        <f t="shared" si="78"/>
        <v>20</v>
      </c>
      <c r="V1161" s="87">
        <f t="shared" si="79"/>
        <v>20</v>
      </c>
    </row>
    <row r="1162" spans="1:22" s="188" customFormat="1" ht="15" customHeight="1" x14ac:dyDescent="0.2">
      <c r="A1162" s="202"/>
      <c r="B1162" s="197"/>
      <c r="C1162" s="198"/>
      <c r="D1162" s="180"/>
      <c r="E1162" s="181"/>
      <c r="F1162" s="198"/>
      <c r="G1162" s="180"/>
      <c r="H1162" s="181"/>
      <c r="I1162" s="181"/>
      <c r="J1162" s="199"/>
      <c r="K1162" s="363"/>
      <c r="L1162" s="363"/>
      <c r="M1162" s="363"/>
      <c r="N1162" s="363"/>
      <c r="O1162" s="363"/>
      <c r="P1162" s="55"/>
      <c r="Q1162" s="200"/>
      <c r="R1162" s="187"/>
      <c r="S1162" s="187"/>
      <c r="T1162" s="187"/>
      <c r="U1162" s="87" t="str">
        <f t="shared" si="78"/>
        <v/>
      </c>
      <c r="V1162" s="87" t="str">
        <f t="shared" si="79"/>
        <v/>
      </c>
    </row>
    <row r="1163" spans="1:22" s="188" customFormat="1" ht="15" customHeight="1" x14ac:dyDescent="0.2">
      <c r="A1163" s="373" t="str">
        <f>'Planilha Orçamentária'!A276</f>
        <v>04.06.03</v>
      </c>
      <c r="B1163" s="374" t="str">
        <f>VLOOKUP(A1163,'Planilha Orçamentária'!$A$8:$D$548,4,FALSE)</f>
        <v>ELETRODUTOS E CONEXÕES</v>
      </c>
      <c r="C1163" s="375"/>
      <c r="D1163" s="376"/>
      <c r="E1163" s="377"/>
      <c r="F1163" s="377"/>
      <c r="G1163" s="376"/>
      <c r="H1163" s="377"/>
      <c r="I1163" s="378"/>
      <c r="J1163" s="379"/>
      <c r="K1163" s="380"/>
      <c r="L1163" s="379"/>
      <c r="M1163" s="381"/>
      <c r="N1163" s="382"/>
      <c r="O1163" s="381"/>
      <c r="P1163" s="383"/>
      <c r="Q1163" s="384"/>
      <c r="R1163" s="187"/>
      <c r="S1163" s="187"/>
      <c r="U1163" s="87" t="str">
        <f t="shared" si="78"/>
        <v/>
      </c>
      <c r="V1163" s="87" t="str">
        <f t="shared" si="79"/>
        <v/>
      </c>
    </row>
    <row r="1164" spans="1:22" s="188" customFormat="1" ht="15" customHeight="1" x14ac:dyDescent="0.2">
      <c r="A1164" s="178" t="str">
        <f>'Planilha Orçamentária'!A277</f>
        <v>04.06.03.01</v>
      </c>
      <c r="B1164" s="252" t="str">
        <f>VLOOKUP(A1164,'Planilha Orçamentária'!$A$8:$D$548,4,FALSE)</f>
        <v>ELETRODUTO DE PVC RIGIDO ROSCAVEL DE 1 1/4", SEM LUVA</v>
      </c>
      <c r="C1164" s="179"/>
      <c r="D1164" s="180"/>
      <c r="E1164" s="181"/>
      <c r="F1164" s="181"/>
      <c r="G1164" s="180"/>
      <c r="H1164" s="181"/>
      <c r="I1164" s="182"/>
      <c r="J1164" s="183"/>
      <c r="K1164" s="184"/>
      <c r="L1164" s="183"/>
      <c r="M1164" s="185"/>
      <c r="N1164" s="183"/>
      <c r="O1164" s="185"/>
      <c r="P1164" s="55"/>
      <c r="Q1164" s="186">
        <f>P1166</f>
        <v>245</v>
      </c>
      <c r="R1164" s="187"/>
      <c r="S1164" s="187"/>
      <c r="U1164" s="87">
        <f t="shared" si="78"/>
        <v>0</v>
      </c>
      <c r="V1164" s="87" t="str">
        <f t="shared" si="79"/>
        <v/>
      </c>
    </row>
    <row r="1165" spans="1:22" s="188" customFormat="1" ht="15" customHeight="1" x14ac:dyDescent="0.2">
      <c r="A1165" s="202"/>
      <c r="B1165" s="207"/>
      <c r="C1165" s="203"/>
      <c r="E1165" s="182"/>
      <c r="F1165" s="182"/>
      <c r="G1165" s="203"/>
      <c r="H1165" s="182"/>
      <c r="I1165" s="182"/>
      <c r="J1165" s="183"/>
      <c r="K1165" s="220">
        <v>245</v>
      </c>
      <c r="L1165" s="183"/>
      <c r="M1165" s="183"/>
      <c r="N1165" s="183"/>
      <c r="O1165" s="183"/>
      <c r="P1165" s="208">
        <f>K1165</f>
        <v>245</v>
      </c>
      <c r="Q1165" s="338"/>
      <c r="U1165" s="87" t="str">
        <f t="shared" si="78"/>
        <v/>
      </c>
      <c r="V1165" s="87">
        <f t="shared" si="79"/>
        <v>245</v>
      </c>
    </row>
    <row r="1166" spans="1:22" s="188" customFormat="1" ht="15" customHeight="1" x14ac:dyDescent="0.2">
      <c r="A1166" s="202"/>
      <c r="B1166" s="189" t="s">
        <v>17</v>
      </c>
      <c r="C1166" s="190"/>
      <c r="D1166" s="191"/>
      <c r="E1166" s="192"/>
      <c r="F1166" s="190"/>
      <c r="G1166" s="191"/>
      <c r="H1166" s="192"/>
      <c r="I1166" s="192"/>
      <c r="J1166" s="193"/>
      <c r="K1166" s="193"/>
      <c r="L1166" s="194"/>
      <c r="M1166" s="194"/>
      <c r="N1166" s="194"/>
      <c r="O1166" s="194"/>
      <c r="P1166" s="195">
        <f>ROUND(SUM(P1164:P1165),2)</f>
        <v>245</v>
      </c>
      <c r="Q1166" s="196" t="str">
        <f>IFERROR(VLOOKUP(A1164,'Planilha Orçamentária'!$A$8:$H$548,5,FALSE),0)</f>
        <v>m</v>
      </c>
      <c r="R1166" s="187"/>
      <c r="S1166" s="187"/>
      <c r="U1166" s="87">
        <f t="shared" si="78"/>
        <v>245</v>
      </c>
      <c r="V1166" s="87">
        <f t="shared" si="79"/>
        <v>245</v>
      </c>
    </row>
    <row r="1167" spans="1:22" s="188" customFormat="1" ht="15" customHeight="1" x14ac:dyDescent="0.2">
      <c r="A1167" s="202"/>
      <c r="B1167" s="197"/>
      <c r="C1167" s="198"/>
      <c r="D1167" s="180"/>
      <c r="E1167" s="181"/>
      <c r="F1167" s="198"/>
      <c r="G1167" s="180"/>
      <c r="H1167" s="181"/>
      <c r="I1167" s="181"/>
      <c r="J1167" s="199"/>
      <c r="K1167" s="199"/>
      <c r="L1167" s="363"/>
      <c r="M1167" s="363"/>
      <c r="N1167" s="363"/>
      <c r="O1167" s="363"/>
      <c r="P1167" s="55"/>
      <c r="Q1167" s="200"/>
      <c r="R1167" s="187"/>
      <c r="S1167" s="187"/>
      <c r="T1167" s="187"/>
      <c r="U1167" s="87" t="str">
        <f t="shared" si="78"/>
        <v/>
      </c>
      <c r="V1167" s="87" t="str">
        <f t="shared" si="79"/>
        <v/>
      </c>
    </row>
    <row r="1168" spans="1:22" s="188" customFormat="1" ht="15" customHeight="1" x14ac:dyDescent="0.2">
      <c r="A1168" s="178" t="str">
        <f>'Planilha Orçamentária'!A278</f>
        <v>04.06.03.02</v>
      </c>
      <c r="B1168" s="252" t="str">
        <f>VLOOKUP(A1168,'Planilha Orçamentária'!$A$8:$D$548,4,FALSE)</f>
        <v>Eletroduto PEAD, cor preta, diam. 2", marca ref. Kanaflex ou equivalente</v>
      </c>
      <c r="C1168" s="179"/>
      <c r="D1168" s="180"/>
      <c r="E1168" s="181"/>
      <c r="F1168" s="181"/>
      <c r="G1168" s="180"/>
      <c r="H1168" s="181"/>
      <c r="I1168" s="182"/>
      <c r="J1168" s="183"/>
      <c r="K1168" s="184"/>
      <c r="L1168" s="183"/>
      <c r="M1168" s="185"/>
      <c r="N1168" s="183"/>
      <c r="O1168" s="185"/>
      <c r="P1168" s="55"/>
      <c r="Q1168" s="186">
        <f>P1170</f>
        <v>176</v>
      </c>
      <c r="R1168" s="187"/>
      <c r="S1168" s="187"/>
      <c r="U1168" s="87">
        <f t="shared" si="78"/>
        <v>0</v>
      </c>
      <c r="V1168" s="87" t="str">
        <f t="shared" si="79"/>
        <v/>
      </c>
    </row>
    <row r="1169" spans="1:22" s="188" customFormat="1" ht="15" customHeight="1" x14ac:dyDescent="0.2">
      <c r="A1169" s="202"/>
      <c r="B1169" s="207"/>
      <c r="C1169" s="203"/>
      <c r="E1169" s="182"/>
      <c r="F1169" s="182"/>
      <c r="G1169" s="203"/>
      <c r="H1169" s="182"/>
      <c r="I1169" s="182"/>
      <c r="J1169" s="183"/>
      <c r="K1169" s="220">
        <v>176</v>
      </c>
      <c r="L1169" s="183"/>
      <c r="M1169" s="183"/>
      <c r="N1169" s="183"/>
      <c r="O1169" s="183"/>
      <c r="P1169" s="208">
        <f>K1169</f>
        <v>176</v>
      </c>
      <c r="Q1169" s="338"/>
      <c r="U1169" s="87" t="str">
        <f t="shared" si="78"/>
        <v/>
      </c>
      <c r="V1169" s="87">
        <f t="shared" si="79"/>
        <v>176</v>
      </c>
    </row>
    <row r="1170" spans="1:22" s="188" customFormat="1" ht="15" customHeight="1" x14ac:dyDescent="0.2">
      <c r="A1170" s="202"/>
      <c r="B1170" s="189" t="s">
        <v>17</v>
      </c>
      <c r="C1170" s="190"/>
      <c r="D1170" s="191"/>
      <c r="E1170" s="192"/>
      <c r="F1170" s="190"/>
      <c r="G1170" s="191"/>
      <c r="H1170" s="192"/>
      <c r="I1170" s="192"/>
      <c r="J1170" s="193"/>
      <c r="K1170" s="193"/>
      <c r="L1170" s="194"/>
      <c r="M1170" s="194"/>
      <c r="N1170" s="194"/>
      <c r="O1170" s="194"/>
      <c r="P1170" s="195">
        <f>ROUND(SUM(P1168:P1169),2)</f>
        <v>176</v>
      </c>
      <c r="Q1170" s="196" t="str">
        <f>IFERROR(VLOOKUP(A1168,'Planilha Orçamentária'!$A$8:$H$548,5,FALSE),0)</f>
        <v>m</v>
      </c>
      <c r="R1170" s="187"/>
      <c r="S1170" s="187"/>
      <c r="U1170" s="87">
        <f t="shared" si="78"/>
        <v>176</v>
      </c>
      <c r="V1170" s="87">
        <f t="shared" si="79"/>
        <v>176</v>
      </c>
    </row>
    <row r="1171" spans="1:22" s="188" customFormat="1" ht="15" customHeight="1" x14ac:dyDescent="0.2">
      <c r="A1171" s="202"/>
      <c r="B1171" s="197"/>
      <c r="C1171" s="198"/>
      <c r="D1171" s="180"/>
      <c r="E1171" s="181"/>
      <c r="F1171" s="198"/>
      <c r="G1171" s="180"/>
      <c r="H1171" s="181"/>
      <c r="I1171" s="181"/>
      <c r="J1171" s="199"/>
      <c r="K1171" s="199"/>
      <c r="L1171" s="363"/>
      <c r="M1171" s="363"/>
      <c r="N1171" s="363"/>
      <c r="O1171" s="363"/>
      <c r="P1171" s="55"/>
      <c r="Q1171" s="200"/>
      <c r="R1171" s="187"/>
      <c r="S1171" s="187"/>
      <c r="T1171" s="187"/>
      <c r="U1171" s="87" t="str">
        <f t="shared" si="78"/>
        <v/>
      </c>
      <c r="V1171" s="87" t="str">
        <f t="shared" si="79"/>
        <v/>
      </c>
    </row>
    <row r="1172" spans="1:22" s="188" customFormat="1" ht="15" customHeight="1" x14ac:dyDescent="0.2">
      <c r="A1172" s="178" t="str">
        <f>'Planilha Orçamentária'!A279</f>
        <v>04.06.03.03</v>
      </c>
      <c r="B1172" s="252" t="str">
        <f>VLOOKUP(A1172,'Planilha Orçamentária'!$A$8:$D$548,4,FALSE)</f>
        <v>Envelopamento de concreto simples com consumo mínimo de cimento de 250kg/m3, inclusive escavação para profundidade mínima do eletroduto de 50 cm, de 25 x 25 cm, para 1 eletroduto</v>
      </c>
      <c r="C1172" s="179"/>
      <c r="D1172" s="180"/>
      <c r="E1172" s="181"/>
      <c r="F1172" s="181"/>
      <c r="G1172" s="180"/>
      <c r="H1172" s="181"/>
      <c r="I1172" s="182"/>
      <c r="J1172" s="183"/>
      <c r="K1172" s="184"/>
      <c r="L1172" s="183"/>
      <c r="M1172" s="185"/>
      <c r="N1172" s="183"/>
      <c r="O1172" s="185"/>
      <c r="P1172" s="55"/>
      <c r="Q1172" s="186">
        <f>P1174</f>
        <v>20</v>
      </c>
      <c r="R1172" s="187"/>
      <c r="S1172" s="187"/>
      <c r="U1172" s="87">
        <f t="shared" si="78"/>
        <v>0</v>
      </c>
      <c r="V1172" s="87" t="str">
        <f t="shared" si="79"/>
        <v/>
      </c>
    </row>
    <row r="1173" spans="1:22" s="188" customFormat="1" ht="15" customHeight="1" x14ac:dyDescent="0.2">
      <c r="A1173" s="202"/>
      <c r="B1173" s="207"/>
      <c r="C1173" s="203"/>
      <c r="E1173" s="182"/>
      <c r="F1173" s="182"/>
      <c r="G1173" s="203"/>
      <c r="H1173" s="182"/>
      <c r="I1173" s="182"/>
      <c r="J1173" s="183"/>
      <c r="K1173" s="220">
        <v>20</v>
      </c>
      <c r="L1173" s="183"/>
      <c r="M1173" s="183"/>
      <c r="N1173" s="183"/>
      <c r="O1173" s="183"/>
      <c r="P1173" s="208">
        <f>K1173</f>
        <v>20</v>
      </c>
      <c r="Q1173" s="338"/>
      <c r="U1173" s="87" t="str">
        <f t="shared" si="78"/>
        <v/>
      </c>
      <c r="V1173" s="87">
        <f t="shared" si="79"/>
        <v>20</v>
      </c>
    </row>
    <row r="1174" spans="1:22" s="188" customFormat="1" ht="15" customHeight="1" x14ac:dyDescent="0.2">
      <c r="A1174" s="202"/>
      <c r="B1174" s="189" t="s">
        <v>17</v>
      </c>
      <c r="C1174" s="190"/>
      <c r="D1174" s="191"/>
      <c r="E1174" s="192"/>
      <c r="F1174" s="190"/>
      <c r="G1174" s="191"/>
      <c r="H1174" s="192"/>
      <c r="I1174" s="192"/>
      <c r="J1174" s="193"/>
      <c r="K1174" s="193"/>
      <c r="L1174" s="194"/>
      <c r="M1174" s="194"/>
      <c r="N1174" s="194"/>
      <c r="O1174" s="194"/>
      <c r="P1174" s="195">
        <f>ROUND(SUM(P1172:P1173),2)</f>
        <v>20</v>
      </c>
      <c r="Q1174" s="196" t="str">
        <f>IFERROR(VLOOKUP(A1172,'Planilha Orçamentária'!$A$8:$H$548,5,FALSE),0)</f>
        <v>m</v>
      </c>
      <c r="R1174" s="187"/>
      <c r="S1174" s="187"/>
      <c r="U1174" s="87">
        <f t="shared" si="78"/>
        <v>20</v>
      </c>
      <c r="V1174" s="87">
        <f t="shared" si="79"/>
        <v>20</v>
      </c>
    </row>
    <row r="1175" spans="1:22" s="188" customFormat="1" ht="15" customHeight="1" x14ac:dyDescent="0.2">
      <c r="A1175" s="202"/>
      <c r="B1175" s="197"/>
      <c r="C1175" s="198"/>
      <c r="D1175" s="180"/>
      <c r="E1175" s="181"/>
      <c r="F1175" s="198"/>
      <c r="G1175" s="180"/>
      <c r="H1175" s="181"/>
      <c r="I1175" s="181"/>
      <c r="J1175" s="199"/>
      <c r="K1175" s="199"/>
      <c r="L1175" s="363"/>
      <c r="M1175" s="363"/>
      <c r="N1175" s="363"/>
      <c r="O1175" s="363"/>
      <c r="P1175" s="55"/>
      <c r="Q1175" s="200"/>
      <c r="R1175" s="187"/>
      <c r="S1175" s="187"/>
      <c r="T1175" s="187"/>
      <c r="U1175" s="87" t="str">
        <f t="shared" si="78"/>
        <v/>
      </c>
      <c r="V1175" s="87" t="str">
        <f t="shared" si="79"/>
        <v/>
      </c>
    </row>
    <row r="1176" spans="1:22" s="188" customFormat="1" ht="15" customHeight="1" x14ac:dyDescent="0.2">
      <c r="A1176" s="178" t="str">
        <f>'Planilha Orçamentária'!A280</f>
        <v>04.06.03.04</v>
      </c>
      <c r="B1176" s="252" t="str">
        <f>VLOOKUP(A1176,'Planilha Orçamentária'!$A$8:$D$548,4,FALSE)</f>
        <v>ELETRODUTO DE AÇO GALVANIZADO, CLASSE SEMI PESADO, DN 32 MM (1 1/4), APARENTE, INSTALADO EM PAREDE - FORNECIMENTO E INSTALAÇÃO. AF_11/2016_P</v>
      </c>
      <c r="C1176" s="179"/>
      <c r="D1176" s="180"/>
      <c r="E1176" s="181"/>
      <c r="F1176" s="181"/>
      <c r="G1176" s="180"/>
      <c r="H1176" s="181"/>
      <c r="I1176" s="182"/>
      <c r="J1176" s="183"/>
      <c r="K1176" s="184"/>
      <c r="L1176" s="183"/>
      <c r="M1176" s="185"/>
      <c r="N1176" s="183"/>
      <c r="O1176" s="185"/>
      <c r="P1176" s="55"/>
      <c r="Q1176" s="186">
        <f>P1178</f>
        <v>16</v>
      </c>
      <c r="R1176" s="187"/>
      <c r="S1176" s="187"/>
      <c r="U1176" s="87">
        <f t="shared" si="78"/>
        <v>0</v>
      </c>
      <c r="V1176" s="87" t="str">
        <f t="shared" si="79"/>
        <v/>
      </c>
    </row>
    <row r="1177" spans="1:22" s="188" customFormat="1" ht="15" customHeight="1" x14ac:dyDescent="0.2">
      <c r="A1177" s="202"/>
      <c r="B1177" s="207"/>
      <c r="C1177" s="203"/>
      <c r="E1177" s="182"/>
      <c r="F1177" s="182"/>
      <c r="G1177" s="203"/>
      <c r="H1177" s="182"/>
      <c r="I1177" s="182"/>
      <c r="J1177" s="183"/>
      <c r="K1177" s="220">
        <v>16</v>
      </c>
      <c r="L1177" s="183"/>
      <c r="M1177" s="183"/>
      <c r="N1177" s="183"/>
      <c r="O1177" s="183"/>
      <c r="P1177" s="208">
        <f>K1177</f>
        <v>16</v>
      </c>
      <c r="Q1177" s="338"/>
      <c r="U1177" s="87" t="str">
        <f t="shared" si="78"/>
        <v/>
      </c>
      <c r="V1177" s="87">
        <f t="shared" si="79"/>
        <v>16</v>
      </c>
    </row>
    <row r="1178" spans="1:22" s="188" customFormat="1" ht="15" customHeight="1" x14ac:dyDescent="0.2">
      <c r="A1178" s="202"/>
      <c r="B1178" s="189" t="s">
        <v>17</v>
      </c>
      <c r="C1178" s="190"/>
      <c r="D1178" s="191"/>
      <c r="E1178" s="192"/>
      <c r="F1178" s="190"/>
      <c r="G1178" s="191"/>
      <c r="H1178" s="192"/>
      <c r="I1178" s="192"/>
      <c r="J1178" s="193"/>
      <c r="K1178" s="193"/>
      <c r="L1178" s="194"/>
      <c r="M1178" s="194"/>
      <c r="N1178" s="194"/>
      <c r="O1178" s="194"/>
      <c r="P1178" s="195">
        <f>ROUND(SUM(P1176:P1177),2)</f>
        <v>16</v>
      </c>
      <c r="Q1178" s="196" t="str">
        <f>IFERROR(VLOOKUP(A1176,'Planilha Orçamentária'!$A$8:$H$548,5,FALSE),0)</f>
        <v>M</v>
      </c>
      <c r="R1178" s="187"/>
      <c r="S1178" s="187"/>
      <c r="U1178" s="87">
        <f t="shared" si="78"/>
        <v>16</v>
      </c>
      <c r="V1178" s="87">
        <f t="shared" si="79"/>
        <v>16</v>
      </c>
    </row>
    <row r="1179" spans="1:22" s="188" customFormat="1" ht="15" customHeight="1" x14ac:dyDescent="0.2">
      <c r="A1179" s="202"/>
      <c r="B1179" s="197"/>
      <c r="C1179" s="198"/>
      <c r="D1179" s="180"/>
      <c r="E1179" s="181"/>
      <c r="F1179" s="198"/>
      <c r="G1179" s="180"/>
      <c r="H1179" s="181"/>
      <c r="I1179" s="181"/>
      <c r="J1179" s="199"/>
      <c r="K1179" s="199"/>
      <c r="L1179" s="363"/>
      <c r="M1179" s="363"/>
      <c r="N1179" s="363"/>
      <c r="O1179" s="363"/>
      <c r="P1179" s="55"/>
      <c r="Q1179" s="200"/>
      <c r="R1179" s="187"/>
      <c r="S1179" s="187"/>
      <c r="T1179" s="187"/>
      <c r="U1179" s="87" t="str">
        <f t="shared" si="78"/>
        <v/>
      </c>
      <c r="V1179" s="87" t="str">
        <f t="shared" si="79"/>
        <v/>
      </c>
    </row>
    <row r="1180" spans="1:22" s="188" customFormat="1" ht="15" customHeight="1" x14ac:dyDescent="0.2">
      <c r="A1180" s="178" t="str">
        <f>'Planilha Orçamentária'!A281</f>
        <v>04.06.03.05</v>
      </c>
      <c r="B1180" s="252" t="str">
        <f>VLOOKUP(A1180,'Planilha Orçamentária'!$A$8:$D$548,4,FALSE)</f>
        <v>Cinta FG de 200mm p/ fixação de caixa de medição. (fornecimento e instalação)</v>
      </c>
      <c r="C1180" s="179"/>
      <c r="D1180" s="180"/>
      <c r="E1180" s="181"/>
      <c r="F1180" s="181"/>
      <c r="G1180" s="180"/>
      <c r="H1180" s="181"/>
      <c r="I1180" s="182"/>
      <c r="J1180" s="183"/>
      <c r="K1180" s="184"/>
      <c r="L1180" s="183"/>
      <c r="M1180" s="185"/>
      <c r="N1180" s="183"/>
      <c r="O1180" s="185"/>
      <c r="P1180" s="55"/>
      <c r="Q1180" s="186">
        <f>P1182</f>
        <v>16</v>
      </c>
      <c r="R1180" s="187"/>
      <c r="S1180" s="187"/>
      <c r="U1180" s="87">
        <f t="shared" si="78"/>
        <v>0</v>
      </c>
      <c r="V1180" s="87" t="str">
        <f t="shared" si="79"/>
        <v/>
      </c>
    </row>
    <row r="1181" spans="1:22" s="188" customFormat="1" ht="15" customHeight="1" x14ac:dyDescent="0.2">
      <c r="A1181" s="202"/>
      <c r="B1181" s="207"/>
      <c r="C1181" s="203"/>
      <c r="E1181" s="182"/>
      <c r="F1181" s="182"/>
      <c r="G1181" s="203"/>
      <c r="H1181" s="182"/>
      <c r="I1181" s="182"/>
      <c r="J1181" s="183">
        <v>16</v>
      </c>
      <c r="K1181" s="220"/>
      <c r="L1181" s="183"/>
      <c r="M1181" s="183"/>
      <c r="N1181" s="183"/>
      <c r="O1181" s="183"/>
      <c r="P1181" s="208">
        <f>J1181</f>
        <v>16</v>
      </c>
      <c r="Q1181" s="338"/>
      <c r="U1181" s="87" t="str">
        <f t="shared" si="78"/>
        <v/>
      </c>
      <c r="V1181" s="87">
        <f t="shared" si="79"/>
        <v>16</v>
      </c>
    </row>
    <row r="1182" spans="1:22" s="188" customFormat="1" ht="15" customHeight="1" x14ac:dyDescent="0.2">
      <c r="A1182" s="202"/>
      <c r="B1182" s="189" t="s">
        <v>17</v>
      </c>
      <c r="C1182" s="190"/>
      <c r="D1182" s="191"/>
      <c r="E1182" s="192"/>
      <c r="F1182" s="190"/>
      <c r="G1182" s="191"/>
      <c r="H1182" s="192"/>
      <c r="I1182" s="192"/>
      <c r="J1182" s="193"/>
      <c r="K1182" s="193"/>
      <c r="L1182" s="194"/>
      <c r="M1182" s="194"/>
      <c r="N1182" s="194"/>
      <c r="O1182" s="194"/>
      <c r="P1182" s="195">
        <f>ROUND(SUM(P1180:P1181),2)</f>
        <v>16</v>
      </c>
      <c r="Q1182" s="196" t="str">
        <f>IFERROR(VLOOKUP(A1180,'Planilha Orçamentária'!$A$8:$H$548,5,FALSE),0)</f>
        <v>und</v>
      </c>
      <c r="R1182" s="187"/>
      <c r="S1182" s="187"/>
      <c r="U1182" s="87">
        <f t="shared" si="78"/>
        <v>16</v>
      </c>
      <c r="V1182" s="87">
        <f t="shared" si="79"/>
        <v>16</v>
      </c>
    </row>
    <row r="1183" spans="1:22" s="188" customFormat="1" ht="15" customHeight="1" x14ac:dyDescent="0.2">
      <c r="A1183" s="202"/>
      <c r="B1183" s="197"/>
      <c r="C1183" s="198"/>
      <c r="D1183" s="180"/>
      <c r="E1183" s="181"/>
      <c r="F1183" s="198"/>
      <c r="G1183" s="180"/>
      <c r="H1183" s="181"/>
      <c r="I1183" s="181"/>
      <c r="J1183" s="199"/>
      <c r="K1183" s="199"/>
      <c r="L1183" s="363"/>
      <c r="M1183" s="363"/>
      <c r="N1183" s="363"/>
      <c r="O1183" s="363"/>
      <c r="P1183" s="55"/>
      <c r="Q1183" s="200"/>
      <c r="R1183" s="187"/>
      <c r="S1183" s="187"/>
      <c r="T1183" s="187"/>
      <c r="U1183" s="87" t="str">
        <f t="shared" si="78"/>
        <v/>
      </c>
      <c r="V1183" s="87" t="str">
        <f t="shared" si="79"/>
        <v/>
      </c>
    </row>
    <row r="1184" spans="1:22" s="188" customFormat="1" ht="15" customHeight="1" x14ac:dyDescent="0.2">
      <c r="A1184" s="178" t="str">
        <f>'Planilha Orçamentária'!A282</f>
        <v>04.06.03.06</v>
      </c>
      <c r="B1184" s="252" t="str">
        <f>VLOOKUP(A1184,'Planilha Orçamentária'!$A$8:$D$548,4,FALSE)</f>
        <v>Curva 90º de ferro galvanizado eletrolítico 1 1/2" para eletroduto</v>
      </c>
      <c r="C1184" s="179"/>
      <c r="D1184" s="180"/>
      <c r="E1184" s="181"/>
      <c r="F1184" s="181"/>
      <c r="G1184" s="180"/>
      <c r="H1184" s="181"/>
      <c r="I1184" s="182"/>
      <c r="J1184" s="183"/>
      <c r="K1184" s="184"/>
      <c r="L1184" s="183"/>
      <c r="M1184" s="185"/>
      <c r="N1184" s="183"/>
      <c r="O1184" s="185"/>
      <c r="P1184" s="55"/>
      <c r="Q1184" s="186">
        <f>P1186</f>
        <v>6</v>
      </c>
      <c r="R1184" s="187"/>
      <c r="S1184" s="187"/>
      <c r="U1184" s="87">
        <f t="shared" si="78"/>
        <v>0</v>
      </c>
      <c r="V1184" s="87" t="str">
        <f t="shared" si="79"/>
        <v/>
      </c>
    </row>
    <row r="1185" spans="1:22" s="188" customFormat="1" ht="15" customHeight="1" x14ac:dyDescent="0.2">
      <c r="A1185" s="202"/>
      <c r="B1185" s="207"/>
      <c r="C1185" s="203"/>
      <c r="E1185" s="182"/>
      <c r="F1185" s="182"/>
      <c r="G1185" s="203"/>
      <c r="H1185" s="182"/>
      <c r="I1185" s="182"/>
      <c r="J1185" s="183">
        <v>6</v>
      </c>
      <c r="K1185" s="220"/>
      <c r="L1185" s="183"/>
      <c r="M1185" s="183"/>
      <c r="N1185" s="183"/>
      <c r="O1185" s="183"/>
      <c r="P1185" s="208">
        <f>J1185</f>
        <v>6</v>
      </c>
      <c r="Q1185" s="338"/>
      <c r="U1185" s="87" t="str">
        <f t="shared" si="78"/>
        <v/>
      </c>
      <c r="V1185" s="87">
        <f t="shared" si="79"/>
        <v>6</v>
      </c>
    </row>
    <row r="1186" spans="1:22" s="188" customFormat="1" ht="15" customHeight="1" x14ac:dyDescent="0.2">
      <c r="A1186" s="202"/>
      <c r="B1186" s="189" t="s">
        <v>17</v>
      </c>
      <c r="C1186" s="190"/>
      <c r="D1186" s="191"/>
      <c r="E1186" s="192"/>
      <c r="F1186" s="190"/>
      <c r="G1186" s="191"/>
      <c r="H1186" s="192"/>
      <c r="I1186" s="192"/>
      <c r="J1186" s="193"/>
      <c r="K1186" s="193"/>
      <c r="L1186" s="194"/>
      <c r="M1186" s="194"/>
      <c r="N1186" s="194"/>
      <c r="O1186" s="194"/>
      <c r="P1186" s="195">
        <f>ROUND(SUM(P1184:P1185),2)</f>
        <v>6</v>
      </c>
      <c r="Q1186" s="196" t="str">
        <f>IFERROR(VLOOKUP(A1184,'Planilha Orçamentária'!$A$8:$H$548,5,FALSE),0)</f>
        <v>und</v>
      </c>
      <c r="R1186" s="187"/>
      <c r="S1186" s="187"/>
      <c r="U1186" s="87">
        <f t="shared" si="78"/>
        <v>6</v>
      </c>
      <c r="V1186" s="87">
        <f t="shared" si="79"/>
        <v>6</v>
      </c>
    </row>
    <row r="1187" spans="1:22" s="188" customFormat="1" ht="15" customHeight="1" x14ac:dyDescent="0.2">
      <c r="A1187" s="202"/>
      <c r="B1187" s="197"/>
      <c r="C1187" s="198"/>
      <c r="D1187" s="180"/>
      <c r="E1187" s="181"/>
      <c r="F1187" s="198"/>
      <c r="G1187" s="180"/>
      <c r="H1187" s="181"/>
      <c r="I1187" s="181"/>
      <c r="J1187" s="199"/>
      <c r="K1187" s="363"/>
      <c r="L1187" s="363"/>
      <c r="M1187" s="363"/>
      <c r="N1187" s="363"/>
      <c r="O1187" s="363"/>
      <c r="P1187" s="55"/>
      <c r="Q1187" s="200"/>
      <c r="R1187" s="187"/>
      <c r="S1187" s="187"/>
      <c r="T1187" s="187"/>
      <c r="U1187" s="87" t="str">
        <f t="shared" si="78"/>
        <v/>
      </c>
      <c r="V1187" s="87" t="str">
        <f t="shared" si="79"/>
        <v/>
      </c>
    </row>
    <row r="1188" spans="1:22" s="188" customFormat="1" ht="15" customHeight="1" x14ac:dyDescent="0.2">
      <c r="A1188" s="178" t="str">
        <f>'Planilha Orçamentária'!A283</f>
        <v>04.06.03.07</v>
      </c>
      <c r="B1188" s="252" t="str">
        <f>VLOOKUP(A1188,'Planilha Orçamentária'!$A$8:$D$548,4,FALSE)</f>
        <v>Bucha e arruela de alumínio fundido diâmetro 40mm (1 1/2")</v>
      </c>
      <c r="C1188" s="179"/>
      <c r="D1188" s="180"/>
      <c r="E1188" s="181"/>
      <c r="F1188" s="181"/>
      <c r="G1188" s="180"/>
      <c r="H1188" s="181"/>
      <c r="I1188" s="182"/>
      <c r="J1188" s="183"/>
      <c r="K1188" s="184"/>
      <c r="L1188" s="183"/>
      <c r="M1188" s="185"/>
      <c r="N1188" s="183"/>
      <c r="O1188" s="185"/>
      <c r="P1188" s="55"/>
      <c r="Q1188" s="186">
        <f>P1190</f>
        <v>6</v>
      </c>
      <c r="R1188" s="187"/>
      <c r="S1188" s="187"/>
      <c r="U1188" s="87">
        <f t="shared" si="78"/>
        <v>0</v>
      </c>
      <c r="V1188" s="87" t="str">
        <f t="shared" si="79"/>
        <v/>
      </c>
    </row>
    <row r="1189" spans="1:22" s="188" customFormat="1" ht="15" customHeight="1" x14ac:dyDescent="0.2">
      <c r="A1189" s="202"/>
      <c r="B1189" s="207"/>
      <c r="C1189" s="203"/>
      <c r="E1189" s="182"/>
      <c r="F1189" s="182"/>
      <c r="G1189" s="203"/>
      <c r="H1189" s="182"/>
      <c r="I1189" s="182"/>
      <c r="J1189" s="183">
        <v>6</v>
      </c>
      <c r="L1189" s="183"/>
      <c r="M1189" s="183"/>
      <c r="N1189" s="183"/>
      <c r="O1189" s="183"/>
      <c r="P1189" s="208">
        <f>J1189</f>
        <v>6</v>
      </c>
      <c r="Q1189" s="338"/>
      <c r="U1189" s="87" t="str">
        <f t="shared" si="78"/>
        <v/>
      </c>
      <c r="V1189" s="87">
        <f t="shared" si="79"/>
        <v>6</v>
      </c>
    </row>
    <row r="1190" spans="1:22" s="188" customFormat="1" ht="15" customHeight="1" x14ac:dyDescent="0.2">
      <c r="A1190" s="202"/>
      <c r="B1190" s="189" t="s">
        <v>17</v>
      </c>
      <c r="C1190" s="190"/>
      <c r="D1190" s="191"/>
      <c r="E1190" s="192"/>
      <c r="F1190" s="190"/>
      <c r="G1190" s="191"/>
      <c r="H1190" s="192"/>
      <c r="I1190" s="192"/>
      <c r="J1190" s="193"/>
      <c r="K1190" s="194"/>
      <c r="L1190" s="194"/>
      <c r="M1190" s="194"/>
      <c r="N1190" s="194"/>
      <c r="O1190" s="194"/>
      <c r="P1190" s="195">
        <f>ROUND(SUM(P1188:P1189),2)</f>
        <v>6</v>
      </c>
      <c r="Q1190" s="196" t="str">
        <f>IFERROR(VLOOKUP(A1188,'Planilha Orçamentária'!$A$8:$H$548,5,FALSE),0)</f>
        <v>und</v>
      </c>
      <c r="R1190" s="187"/>
      <c r="S1190" s="187"/>
      <c r="U1190" s="87">
        <f t="shared" si="78"/>
        <v>6</v>
      </c>
      <c r="V1190" s="87">
        <f t="shared" si="79"/>
        <v>6</v>
      </c>
    </row>
    <row r="1191" spans="1:22" s="188" customFormat="1" ht="15" customHeight="1" x14ac:dyDescent="0.2">
      <c r="A1191" s="202"/>
      <c r="B1191" s="197"/>
      <c r="C1191" s="198"/>
      <c r="D1191" s="180"/>
      <c r="E1191" s="181"/>
      <c r="F1191" s="198"/>
      <c r="G1191" s="180"/>
      <c r="H1191" s="181"/>
      <c r="I1191" s="181"/>
      <c r="J1191" s="199"/>
      <c r="K1191" s="363"/>
      <c r="L1191" s="363"/>
      <c r="M1191" s="363"/>
      <c r="N1191" s="363"/>
      <c r="O1191" s="363"/>
      <c r="P1191" s="55"/>
      <c r="Q1191" s="200"/>
      <c r="R1191" s="187"/>
      <c r="S1191" s="187"/>
      <c r="T1191" s="187"/>
      <c r="U1191" s="87" t="str">
        <f t="shared" si="78"/>
        <v/>
      </c>
      <c r="V1191" s="87" t="str">
        <f t="shared" si="79"/>
        <v/>
      </c>
    </row>
    <row r="1192" spans="1:22" s="188" customFormat="1" ht="15" customHeight="1" x14ac:dyDescent="0.2">
      <c r="A1192" s="178" t="str">
        <f>'Planilha Orçamentária'!A284</f>
        <v>04.06.03.08</v>
      </c>
      <c r="B1192" s="252" t="str">
        <f>VLOOKUP(A1192,'Planilha Orçamentária'!$A$8:$D$548,4,FALSE)</f>
        <v>Cabeçote de alumínio de 1 1/2"</v>
      </c>
      <c r="C1192" s="179"/>
      <c r="D1192" s="180"/>
      <c r="E1192" s="181"/>
      <c r="F1192" s="181"/>
      <c r="G1192" s="180"/>
      <c r="H1192" s="181"/>
      <c r="I1192" s="182"/>
      <c r="J1192" s="183"/>
      <c r="K1192" s="184"/>
      <c r="L1192" s="183"/>
      <c r="M1192" s="185"/>
      <c r="N1192" s="183"/>
      <c r="O1192" s="185"/>
      <c r="P1192" s="55"/>
      <c r="Q1192" s="186">
        <f>P1194</f>
        <v>2</v>
      </c>
      <c r="R1192" s="187"/>
      <c r="S1192" s="187"/>
      <c r="U1192" s="87">
        <f t="shared" si="78"/>
        <v>0</v>
      </c>
      <c r="V1192" s="87" t="str">
        <f t="shared" si="79"/>
        <v/>
      </c>
    </row>
    <row r="1193" spans="1:22" s="188" customFormat="1" ht="15" customHeight="1" x14ac:dyDescent="0.2">
      <c r="A1193" s="202"/>
      <c r="B1193" s="207"/>
      <c r="C1193" s="203"/>
      <c r="E1193" s="182"/>
      <c r="F1193" s="182"/>
      <c r="G1193" s="203"/>
      <c r="H1193" s="182"/>
      <c r="I1193" s="182"/>
      <c r="J1193" s="183">
        <v>2</v>
      </c>
      <c r="L1193" s="183"/>
      <c r="M1193" s="183"/>
      <c r="N1193" s="183"/>
      <c r="O1193" s="183"/>
      <c r="P1193" s="208">
        <f>J1193</f>
        <v>2</v>
      </c>
      <c r="Q1193" s="338"/>
      <c r="U1193" s="87" t="str">
        <f t="shared" si="78"/>
        <v/>
      </c>
      <c r="V1193" s="87">
        <f t="shared" si="79"/>
        <v>2</v>
      </c>
    </row>
    <row r="1194" spans="1:22" s="188" customFormat="1" ht="15" customHeight="1" x14ac:dyDescent="0.2">
      <c r="A1194" s="202"/>
      <c r="B1194" s="189" t="s">
        <v>17</v>
      </c>
      <c r="C1194" s="190"/>
      <c r="D1194" s="191"/>
      <c r="E1194" s="192"/>
      <c r="F1194" s="190"/>
      <c r="G1194" s="191"/>
      <c r="H1194" s="192"/>
      <c r="I1194" s="192"/>
      <c r="J1194" s="193"/>
      <c r="K1194" s="194"/>
      <c r="L1194" s="194"/>
      <c r="M1194" s="194"/>
      <c r="N1194" s="194"/>
      <c r="O1194" s="194"/>
      <c r="P1194" s="195">
        <f>ROUND(SUM(P1192:P1193),2)</f>
        <v>2</v>
      </c>
      <c r="Q1194" s="196" t="str">
        <f>IFERROR(VLOOKUP(A1192,'Planilha Orçamentária'!$A$8:$H$548,5,FALSE),0)</f>
        <v>und</v>
      </c>
      <c r="R1194" s="187"/>
      <c r="S1194" s="187"/>
      <c r="U1194" s="87">
        <f t="shared" si="78"/>
        <v>2</v>
      </c>
      <c r="V1194" s="87">
        <f t="shared" si="79"/>
        <v>2</v>
      </c>
    </row>
    <row r="1195" spans="1:22" s="188" customFormat="1" ht="15" customHeight="1" x14ac:dyDescent="0.2">
      <c r="A1195" s="202"/>
      <c r="B1195" s="197"/>
      <c r="C1195" s="198"/>
      <c r="D1195" s="180"/>
      <c r="E1195" s="181"/>
      <c r="F1195" s="198"/>
      <c r="G1195" s="180"/>
      <c r="H1195" s="181"/>
      <c r="I1195" s="181"/>
      <c r="J1195" s="199"/>
      <c r="K1195" s="363"/>
      <c r="L1195" s="363"/>
      <c r="M1195" s="363"/>
      <c r="N1195" s="363"/>
      <c r="O1195" s="363"/>
      <c r="P1195" s="55"/>
      <c r="Q1195" s="200"/>
      <c r="R1195" s="187"/>
      <c r="S1195" s="187"/>
      <c r="T1195" s="187"/>
      <c r="U1195" s="87" t="str">
        <f t="shared" si="78"/>
        <v/>
      </c>
      <c r="V1195" s="87" t="str">
        <f t="shared" si="79"/>
        <v/>
      </c>
    </row>
    <row r="1196" spans="1:22" s="188" customFormat="1" ht="15" customHeight="1" x14ac:dyDescent="0.2">
      <c r="A1196" s="178" t="str">
        <f>'Planilha Orçamentária'!A285</f>
        <v>04.06.03.09</v>
      </c>
      <c r="B1196" s="252" t="str">
        <f>VLOOKUP(A1196,'Planilha Orçamentária'!$A$8:$D$548,4,FALSE)</f>
        <v>Luva de ferro galvanizado eletrolítico 1 1/2" para eletroduto</v>
      </c>
      <c r="C1196" s="179"/>
      <c r="D1196" s="180"/>
      <c r="E1196" s="181"/>
      <c r="F1196" s="181"/>
      <c r="G1196" s="180"/>
      <c r="H1196" s="181"/>
      <c r="I1196" s="182"/>
      <c r="J1196" s="183"/>
      <c r="K1196" s="184"/>
      <c r="L1196" s="183"/>
      <c r="M1196" s="185"/>
      <c r="N1196" s="183"/>
      <c r="O1196" s="185"/>
      <c r="P1196" s="55"/>
      <c r="Q1196" s="186">
        <f>P1198</f>
        <v>14</v>
      </c>
      <c r="R1196" s="187"/>
      <c r="S1196" s="187"/>
      <c r="U1196" s="87">
        <f t="shared" si="78"/>
        <v>0</v>
      </c>
      <c r="V1196" s="87" t="str">
        <f t="shared" si="79"/>
        <v/>
      </c>
    </row>
    <row r="1197" spans="1:22" s="188" customFormat="1" ht="15" customHeight="1" x14ac:dyDescent="0.2">
      <c r="A1197" s="202"/>
      <c r="B1197" s="207"/>
      <c r="C1197" s="203"/>
      <c r="E1197" s="182"/>
      <c r="F1197" s="182"/>
      <c r="G1197" s="203"/>
      <c r="H1197" s="182"/>
      <c r="I1197" s="182"/>
      <c r="J1197" s="183">
        <v>14</v>
      </c>
      <c r="L1197" s="183"/>
      <c r="M1197" s="183"/>
      <c r="N1197" s="183"/>
      <c r="O1197" s="183"/>
      <c r="P1197" s="208">
        <f>J1197</f>
        <v>14</v>
      </c>
      <c r="Q1197" s="338"/>
      <c r="U1197" s="87" t="str">
        <f t="shared" si="78"/>
        <v/>
      </c>
      <c r="V1197" s="87">
        <f t="shared" si="79"/>
        <v>14</v>
      </c>
    </row>
    <row r="1198" spans="1:22" s="188" customFormat="1" ht="15" customHeight="1" x14ac:dyDescent="0.2">
      <c r="A1198" s="202"/>
      <c r="B1198" s="189" t="s">
        <v>17</v>
      </c>
      <c r="C1198" s="190"/>
      <c r="D1198" s="191"/>
      <c r="E1198" s="192"/>
      <c r="F1198" s="190"/>
      <c r="G1198" s="191"/>
      <c r="H1198" s="192"/>
      <c r="I1198" s="192"/>
      <c r="J1198" s="193"/>
      <c r="K1198" s="194"/>
      <c r="L1198" s="194"/>
      <c r="M1198" s="194"/>
      <c r="N1198" s="194"/>
      <c r="O1198" s="194"/>
      <c r="P1198" s="195">
        <f>ROUND(SUM(P1196:P1197),2)</f>
        <v>14</v>
      </c>
      <c r="Q1198" s="196" t="str">
        <f>IFERROR(VLOOKUP(A1196,'Planilha Orçamentária'!$A$8:$H$548,5,FALSE),0)</f>
        <v>und</v>
      </c>
      <c r="R1198" s="187"/>
      <c r="S1198" s="187"/>
      <c r="U1198" s="87">
        <f t="shared" si="78"/>
        <v>14</v>
      </c>
      <c r="V1198" s="87">
        <f t="shared" si="79"/>
        <v>14</v>
      </c>
    </row>
    <row r="1199" spans="1:22" s="188" customFormat="1" ht="15" customHeight="1" x14ac:dyDescent="0.2">
      <c r="A1199" s="202"/>
      <c r="B1199" s="197"/>
      <c r="C1199" s="198"/>
      <c r="D1199" s="180"/>
      <c r="E1199" s="181"/>
      <c r="F1199" s="198"/>
      <c r="G1199" s="180"/>
      <c r="H1199" s="181"/>
      <c r="I1199" s="181"/>
      <c r="J1199" s="199"/>
      <c r="K1199" s="363"/>
      <c r="L1199" s="363"/>
      <c r="M1199" s="363"/>
      <c r="N1199" s="363"/>
      <c r="O1199" s="363"/>
      <c r="P1199" s="55"/>
      <c r="Q1199" s="200"/>
      <c r="R1199" s="187"/>
      <c r="S1199" s="187"/>
      <c r="T1199" s="187"/>
      <c r="U1199" s="87" t="str">
        <f t="shared" si="78"/>
        <v/>
      </c>
      <c r="V1199" s="87" t="str">
        <f t="shared" si="79"/>
        <v/>
      </c>
    </row>
    <row r="1200" spans="1:22" s="188" customFormat="1" ht="15" customHeight="1" x14ac:dyDescent="0.2">
      <c r="A1200" s="178" t="str">
        <f>'Planilha Orçamentária'!A286</f>
        <v>04.06.03.10</v>
      </c>
      <c r="B1200" s="252" t="str">
        <f>VLOOKUP(A1200,'Planilha Orçamentária'!$A$8:$D$548,4,FALSE)</f>
        <v>Niple de PVC 2". (fornecimento e instalação)</v>
      </c>
      <c r="C1200" s="179"/>
      <c r="D1200" s="180"/>
      <c r="E1200" s="181"/>
      <c r="F1200" s="181"/>
      <c r="G1200" s="180"/>
      <c r="H1200" s="181"/>
      <c r="I1200" s="182"/>
      <c r="J1200" s="183"/>
      <c r="K1200" s="184"/>
      <c r="L1200" s="183"/>
      <c r="M1200" s="185"/>
      <c r="N1200" s="183"/>
      <c r="O1200" s="185"/>
      <c r="P1200" s="55"/>
      <c r="Q1200" s="186">
        <f>P1202</f>
        <v>4</v>
      </c>
      <c r="R1200" s="187"/>
      <c r="S1200" s="187"/>
      <c r="U1200" s="87">
        <f t="shared" si="78"/>
        <v>0</v>
      </c>
      <c r="V1200" s="87" t="str">
        <f t="shared" si="79"/>
        <v/>
      </c>
    </row>
    <row r="1201" spans="1:22" s="188" customFormat="1" ht="15" customHeight="1" x14ac:dyDescent="0.2">
      <c r="A1201" s="202"/>
      <c r="B1201" s="207"/>
      <c r="C1201" s="203"/>
      <c r="E1201" s="182"/>
      <c r="F1201" s="182"/>
      <c r="G1201" s="203"/>
      <c r="H1201" s="182"/>
      <c r="I1201" s="182"/>
      <c r="J1201" s="183">
        <v>4</v>
      </c>
      <c r="L1201" s="183"/>
      <c r="M1201" s="183"/>
      <c r="N1201" s="183"/>
      <c r="O1201" s="183"/>
      <c r="P1201" s="208">
        <f>J1201</f>
        <v>4</v>
      </c>
      <c r="Q1201" s="338"/>
      <c r="U1201" s="87" t="str">
        <f t="shared" si="78"/>
        <v/>
      </c>
      <c r="V1201" s="87">
        <f t="shared" si="79"/>
        <v>4</v>
      </c>
    </row>
    <row r="1202" spans="1:22" s="188" customFormat="1" ht="15" customHeight="1" x14ac:dyDescent="0.2">
      <c r="A1202" s="202"/>
      <c r="B1202" s="189" t="s">
        <v>17</v>
      </c>
      <c r="C1202" s="190"/>
      <c r="D1202" s="191"/>
      <c r="E1202" s="192"/>
      <c r="F1202" s="190"/>
      <c r="G1202" s="191"/>
      <c r="H1202" s="192"/>
      <c r="I1202" s="192"/>
      <c r="J1202" s="193"/>
      <c r="K1202" s="194"/>
      <c r="L1202" s="194"/>
      <c r="M1202" s="194"/>
      <c r="N1202" s="194"/>
      <c r="O1202" s="194"/>
      <c r="P1202" s="195">
        <f>ROUND(SUM(P1200:P1201),2)</f>
        <v>4</v>
      </c>
      <c r="Q1202" s="196" t="str">
        <f>IFERROR(VLOOKUP(A1200,'Planilha Orçamentária'!$A$8:$H$548,5,FALSE),0)</f>
        <v>und</v>
      </c>
      <c r="R1202" s="187"/>
      <c r="S1202" s="187"/>
      <c r="U1202" s="87">
        <f t="shared" si="78"/>
        <v>4</v>
      </c>
      <c r="V1202" s="87">
        <f t="shared" si="79"/>
        <v>4</v>
      </c>
    </row>
    <row r="1203" spans="1:22" s="188" customFormat="1" ht="15" customHeight="1" x14ac:dyDescent="0.2">
      <c r="A1203" s="202"/>
      <c r="B1203" s="197"/>
      <c r="C1203" s="198"/>
      <c r="D1203" s="180"/>
      <c r="E1203" s="181"/>
      <c r="F1203" s="198"/>
      <c r="G1203" s="180"/>
      <c r="H1203" s="181"/>
      <c r="I1203" s="181"/>
      <c r="J1203" s="199"/>
      <c r="K1203" s="363"/>
      <c r="L1203" s="363"/>
      <c r="M1203" s="363"/>
      <c r="N1203" s="363"/>
      <c r="O1203" s="363"/>
      <c r="P1203" s="55"/>
      <c r="Q1203" s="200"/>
      <c r="R1203" s="187"/>
      <c r="S1203" s="187"/>
      <c r="T1203" s="187"/>
      <c r="U1203" s="87" t="str">
        <f t="shared" si="78"/>
        <v/>
      </c>
      <c r="V1203" s="87" t="str">
        <f t="shared" si="79"/>
        <v/>
      </c>
    </row>
    <row r="1204" spans="1:22" s="188" customFormat="1" ht="15" customHeight="1" x14ac:dyDescent="0.2">
      <c r="A1204" s="413" t="str">
        <f>'Planilha Orçamentária'!A288</f>
        <v>04.06.04</v>
      </c>
      <c r="B1204" s="414" t="str">
        <f>VLOOKUP(A1204,'Planilha Orçamentária'!$A$8:$D$548,4,FALSE)</f>
        <v>CAIXAS DE PASSAGEM EXTERNAS E QUADROS DE COMANDO</v>
      </c>
      <c r="C1204" s="415"/>
      <c r="D1204" s="191"/>
      <c r="E1204" s="192"/>
      <c r="F1204" s="192"/>
      <c r="G1204" s="191"/>
      <c r="H1204" s="192"/>
      <c r="I1204" s="416"/>
      <c r="J1204" s="417"/>
      <c r="K1204" s="418"/>
      <c r="L1204" s="417"/>
      <c r="M1204" s="419"/>
      <c r="N1204" s="420"/>
      <c r="O1204" s="419"/>
      <c r="P1204" s="195"/>
      <c r="Q1204" s="421"/>
      <c r="R1204" s="187"/>
      <c r="S1204" s="187"/>
      <c r="U1204" s="87" t="str">
        <f t="shared" si="78"/>
        <v/>
      </c>
      <c r="V1204" s="87" t="str">
        <f t="shared" si="79"/>
        <v/>
      </c>
    </row>
    <row r="1205" spans="1:22" s="188" customFormat="1" ht="15" customHeight="1" x14ac:dyDescent="0.2">
      <c r="A1205" s="178" t="str">
        <f>'Planilha Orçamentária'!A289</f>
        <v>04.06.04.01</v>
      </c>
      <c r="B1205" s="252" t="str">
        <f>VLOOKUP(A1205,'Planilha Orçamentária'!$A$8:$D$548,4,FALSE)</f>
        <v>Caixa de passagem de alvenaria de blocos de concreto 9x19x39cm, dimensões de 30x30x50cm, com revestimento interno em chapisco e reboco, tampa de concreto esp.5cm e lastro de brita 5 cm</v>
      </c>
      <c r="C1205" s="179"/>
      <c r="D1205" s="180"/>
      <c r="E1205" s="181"/>
      <c r="F1205" s="181"/>
      <c r="G1205" s="180"/>
      <c r="H1205" s="181"/>
      <c r="I1205" s="182"/>
      <c r="J1205" s="183"/>
      <c r="K1205" s="184"/>
      <c r="L1205" s="183"/>
      <c r="M1205" s="185"/>
      <c r="N1205" s="183"/>
      <c r="O1205" s="185"/>
      <c r="P1205" s="55"/>
      <c r="Q1205" s="186">
        <f>P1207</f>
        <v>26</v>
      </c>
      <c r="R1205" s="187"/>
      <c r="S1205" s="187"/>
      <c r="U1205" s="87">
        <f t="shared" si="78"/>
        <v>0</v>
      </c>
      <c r="V1205" s="87" t="str">
        <f t="shared" si="79"/>
        <v/>
      </c>
    </row>
    <row r="1206" spans="1:22" s="188" customFormat="1" ht="15" customHeight="1" x14ac:dyDescent="0.2">
      <c r="A1206" s="202"/>
      <c r="B1206" s="207"/>
      <c r="C1206" s="203"/>
      <c r="E1206" s="182"/>
      <c r="F1206" s="182"/>
      <c r="G1206" s="203"/>
      <c r="H1206" s="182"/>
      <c r="I1206" s="182"/>
      <c r="J1206" s="183">
        <v>26</v>
      </c>
      <c r="L1206" s="183"/>
      <c r="M1206" s="183"/>
      <c r="N1206" s="183"/>
      <c r="O1206" s="183"/>
      <c r="P1206" s="208">
        <f>J1206</f>
        <v>26</v>
      </c>
      <c r="Q1206" s="338"/>
      <c r="U1206" s="87" t="str">
        <f t="shared" si="78"/>
        <v/>
      </c>
      <c r="V1206" s="87">
        <f t="shared" si="79"/>
        <v>26</v>
      </c>
    </row>
    <row r="1207" spans="1:22" s="188" customFormat="1" ht="15" customHeight="1" x14ac:dyDescent="0.2">
      <c r="A1207" s="202"/>
      <c r="B1207" s="189" t="s">
        <v>17</v>
      </c>
      <c r="C1207" s="190"/>
      <c r="D1207" s="191"/>
      <c r="E1207" s="192"/>
      <c r="F1207" s="190"/>
      <c r="G1207" s="191"/>
      <c r="H1207" s="192"/>
      <c r="I1207" s="192"/>
      <c r="J1207" s="193"/>
      <c r="K1207" s="194"/>
      <c r="L1207" s="194"/>
      <c r="M1207" s="194"/>
      <c r="N1207" s="194"/>
      <c r="O1207" s="194"/>
      <c r="P1207" s="195">
        <f>ROUND(SUM(P1205:P1206),2)</f>
        <v>26</v>
      </c>
      <c r="Q1207" s="196" t="str">
        <f>IFERROR(VLOOKUP(A1205,'Planilha Orçamentária'!$A$8:$H$548,5,FALSE),0)</f>
        <v>und</v>
      </c>
      <c r="R1207" s="187"/>
      <c r="S1207" s="187"/>
      <c r="U1207" s="87">
        <f t="shared" si="78"/>
        <v>26</v>
      </c>
      <c r="V1207" s="87">
        <f t="shared" si="79"/>
        <v>26</v>
      </c>
    </row>
    <row r="1208" spans="1:22" s="188" customFormat="1" ht="15" customHeight="1" x14ac:dyDescent="0.2">
      <c r="A1208" s="202"/>
      <c r="B1208" s="197"/>
      <c r="C1208" s="198"/>
      <c r="D1208" s="180"/>
      <c r="E1208" s="181"/>
      <c r="F1208" s="198"/>
      <c r="G1208" s="180"/>
      <c r="H1208" s="181"/>
      <c r="I1208" s="181"/>
      <c r="J1208" s="199"/>
      <c r="K1208" s="363"/>
      <c r="L1208" s="363"/>
      <c r="M1208" s="363"/>
      <c r="N1208" s="363"/>
      <c r="O1208" s="363"/>
      <c r="P1208" s="55"/>
      <c r="Q1208" s="200"/>
      <c r="R1208" s="187"/>
      <c r="S1208" s="187"/>
      <c r="T1208" s="187"/>
      <c r="U1208" s="87" t="str">
        <f t="shared" si="78"/>
        <v/>
      </c>
      <c r="V1208" s="87" t="str">
        <f t="shared" si="79"/>
        <v/>
      </c>
    </row>
    <row r="1209" spans="1:22" s="188" customFormat="1" ht="15" customHeight="1" x14ac:dyDescent="0.2">
      <c r="A1209" s="178" t="str">
        <f>'Planilha Orçamentária'!A290</f>
        <v>04.06.04.02</v>
      </c>
      <c r="B1209" s="252" t="str">
        <f>VLOOKUP(A1209,'Planilha Orçamentária'!$A$8:$D$548,4,FALSE)</f>
        <v>Quadro de comando em aço inox dimensões mínimas 750x600x300mm completo com placa de montagem, disjuntores, contator , trilho, canaleta de pvc e barras de cobre conforme detalhe em projeto (fornecimento e instalação)</v>
      </c>
      <c r="C1209" s="179"/>
      <c r="D1209" s="180"/>
      <c r="E1209" s="181"/>
      <c r="F1209" s="181"/>
      <c r="G1209" s="180"/>
      <c r="H1209" s="181"/>
      <c r="I1209" s="182"/>
      <c r="J1209" s="183"/>
      <c r="K1209" s="184"/>
      <c r="L1209" s="183"/>
      <c r="M1209" s="185"/>
      <c r="N1209" s="183"/>
      <c r="O1209" s="185"/>
      <c r="P1209" s="55"/>
      <c r="Q1209" s="186">
        <f>P1211</f>
        <v>2</v>
      </c>
      <c r="R1209" s="187"/>
      <c r="S1209" s="187"/>
      <c r="U1209" s="87">
        <f t="shared" si="78"/>
        <v>0</v>
      </c>
      <c r="V1209" s="87" t="str">
        <f t="shared" si="79"/>
        <v/>
      </c>
    </row>
    <row r="1210" spans="1:22" s="188" customFormat="1" ht="15" customHeight="1" x14ac:dyDescent="0.2">
      <c r="A1210" s="202"/>
      <c r="B1210" s="207"/>
      <c r="C1210" s="203"/>
      <c r="E1210" s="182"/>
      <c r="F1210" s="182"/>
      <c r="G1210" s="203"/>
      <c r="H1210" s="182"/>
      <c r="I1210" s="182"/>
      <c r="J1210" s="183">
        <v>2</v>
      </c>
      <c r="L1210" s="183"/>
      <c r="M1210" s="183"/>
      <c r="N1210" s="183"/>
      <c r="O1210" s="183"/>
      <c r="P1210" s="208">
        <f>J1210</f>
        <v>2</v>
      </c>
      <c r="Q1210" s="338"/>
      <c r="U1210" s="87" t="str">
        <f t="shared" si="78"/>
        <v/>
      </c>
      <c r="V1210" s="87">
        <f t="shared" si="79"/>
        <v>2</v>
      </c>
    </row>
    <row r="1211" spans="1:22" s="188" customFormat="1" ht="15" customHeight="1" x14ac:dyDescent="0.2">
      <c r="A1211" s="202"/>
      <c r="B1211" s="189" t="s">
        <v>17</v>
      </c>
      <c r="C1211" s="190"/>
      <c r="D1211" s="191"/>
      <c r="E1211" s="192"/>
      <c r="F1211" s="190"/>
      <c r="G1211" s="191"/>
      <c r="H1211" s="192"/>
      <c r="I1211" s="192"/>
      <c r="J1211" s="193"/>
      <c r="K1211" s="194"/>
      <c r="L1211" s="194"/>
      <c r="M1211" s="194"/>
      <c r="N1211" s="194"/>
      <c r="O1211" s="194"/>
      <c r="P1211" s="195">
        <f>ROUND(SUM(P1209:P1210),2)</f>
        <v>2</v>
      </c>
      <c r="Q1211" s="196" t="str">
        <f>IFERROR(VLOOKUP(A1209,'Planilha Orçamentária'!$A$8:$H$548,5,FALSE),0)</f>
        <v>cj</v>
      </c>
      <c r="R1211" s="187"/>
      <c r="S1211" s="187"/>
      <c r="U1211" s="87">
        <f t="shared" si="78"/>
        <v>2</v>
      </c>
      <c r="V1211" s="87">
        <f t="shared" si="79"/>
        <v>2</v>
      </c>
    </row>
    <row r="1212" spans="1:22" s="188" customFormat="1" ht="15" customHeight="1" x14ac:dyDescent="0.2">
      <c r="A1212" s="202"/>
      <c r="B1212" s="197"/>
      <c r="C1212" s="198"/>
      <c r="D1212" s="180"/>
      <c r="E1212" s="181"/>
      <c r="F1212" s="198"/>
      <c r="G1212" s="180"/>
      <c r="H1212" s="181"/>
      <c r="I1212" s="181"/>
      <c r="J1212" s="199"/>
      <c r="K1212" s="363"/>
      <c r="L1212" s="363"/>
      <c r="M1212" s="363"/>
      <c r="N1212" s="363"/>
      <c r="O1212" s="363"/>
      <c r="P1212" s="55"/>
      <c r="Q1212" s="200"/>
      <c r="R1212" s="187"/>
      <c r="S1212" s="187"/>
      <c r="T1212" s="187"/>
      <c r="U1212" s="87" t="str">
        <f t="shared" si="78"/>
        <v/>
      </c>
      <c r="V1212" s="87" t="str">
        <f t="shared" si="79"/>
        <v/>
      </c>
    </row>
    <row r="1213" spans="1:22" s="188" customFormat="1" ht="15" customHeight="1" x14ac:dyDescent="0.2">
      <c r="A1213" s="178" t="str">
        <f>'Planilha Orçamentária'!A291</f>
        <v>04.06.04.03</v>
      </c>
      <c r="B1213" s="252" t="str">
        <f>VLOOKUP(A1213,'Planilha Orçamentária'!$A$8:$D$548,4,FALSE)</f>
        <v>Caixa para medidor polifásico carga até 41000W inclusive caixa para disjuntor polifásico até 100A</v>
      </c>
      <c r="C1213" s="179"/>
      <c r="D1213" s="180"/>
      <c r="E1213" s="181"/>
      <c r="F1213" s="181"/>
      <c r="G1213" s="180"/>
      <c r="H1213" s="181"/>
      <c r="I1213" s="182"/>
      <c r="J1213" s="183"/>
      <c r="K1213" s="184"/>
      <c r="L1213" s="183"/>
      <c r="M1213" s="185"/>
      <c r="N1213" s="183"/>
      <c r="O1213" s="185"/>
      <c r="P1213" s="55"/>
      <c r="Q1213" s="186">
        <f>P1215</f>
        <v>2</v>
      </c>
      <c r="R1213" s="187"/>
      <c r="S1213" s="187"/>
      <c r="U1213" s="87">
        <f t="shared" si="78"/>
        <v>0</v>
      </c>
      <c r="V1213" s="87" t="str">
        <f t="shared" si="79"/>
        <v/>
      </c>
    </row>
    <row r="1214" spans="1:22" s="188" customFormat="1" ht="15" customHeight="1" x14ac:dyDescent="0.2">
      <c r="A1214" s="202"/>
      <c r="B1214" s="207"/>
      <c r="C1214" s="203"/>
      <c r="E1214" s="182"/>
      <c r="F1214" s="182"/>
      <c r="G1214" s="203"/>
      <c r="H1214" s="182"/>
      <c r="I1214" s="182"/>
      <c r="J1214" s="183">
        <v>2</v>
      </c>
      <c r="L1214" s="183"/>
      <c r="M1214" s="183"/>
      <c r="N1214" s="183"/>
      <c r="O1214" s="183"/>
      <c r="P1214" s="208">
        <f>J1214</f>
        <v>2</v>
      </c>
      <c r="Q1214" s="338"/>
      <c r="U1214" s="87" t="str">
        <f t="shared" si="78"/>
        <v/>
      </c>
      <c r="V1214" s="87">
        <f t="shared" si="79"/>
        <v>2</v>
      </c>
    </row>
    <row r="1215" spans="1:22" s="188" customFormat="1" ht="15" customHeight="1" x14ac:dyDescent="0.2">
      <c r="A1215" s="202"/>
      <c r="B1215" s="189" t="s">
        <v>17</v>
      </c>
      <c r="C1215" s="190"/>
      <c r="D1215" s="191"/>
      <c r="E1215" s="192"/>
      <c r="F1215" s="190"/>
      <c r="G1215" s="191"/>
      <c r="H1215" s="192"/>
      <c r="I1215" s="192"/>
      <c r="J1215" s="193"/>
      <c r="K1215" s="194"/>
      <c r="L1215" s="194"/>
      <c r="M1215" s="194"/>
      <c r="N1215" s="194"/>
      <c r="O1215" s="194"/>
      <c r="P1215" s="195">
        <f>ROUND(SUM(P1213:P1214),2)</f>
        <v>2</v>
      </c>
      <c r="Q1215" s="196" t="str">
        <f>IFERROR(VLOOKUP(A1213,'Planilha Orçamentária'!$A$8:$H$548,5,FALSE),0)</f>
        <v>und</v>
      </c>
      <c r="R1215" s="187"/>
      <c r="S1215" s="187"/>
      <c r="U1215" s="87">
        <f t="shared" ref="U1215:U1278" si="80">IF(Q1215&lt;&gt;"",P1215,"")</f>
        <v>2</v>
      </c>
      <c r="V1215" s="87">
        <f t="shared" ref="V1215:V1278" si="81">IF(P1215&lt;&gt;"",P1215,"")</f>
        <v>2</v>
      </c>
    </row>
    <row r="1216" spans="1:22" s="188" customFormat="1" ht="15" customHeight="1" x14ac:dyDescent="0.2">
      <c r="A1216" s="202"/>
      <c r="B1216" s="197"/>
      <c r="C1216" s="198"/>
      <c r="D1216" s="180"/>
      <c r="E1216" s="181"/>
      <c r="F1216" s="198"/>
      <c r="G1216" s="180"/>
      <c r="H1216" s="181"/>
      <c r="I1216" s="181"/>
      <c r="J1216" s="199"/>
      <c r="K1216" s="363"/>
      <c r="L1216" s="363"/>
      <c r="M1216" s="363"/>
      <c r="N1216" s="363"/>
      <c r="O1216" s="363"/>
      <c r="P1216" s="55"/>
      <c r="Q1216" s="200"/>
      <c r="R1216" s="187"/>
      <c r="S1216" s="187"/>
      <c r="T1216" s="187"/>
      <c r="U1216" s="87" t="str">
        <f t="shared" si="80"/>
        <v/>
      </c>
      <c r="V1216" s="87" t="str">
        <f t="shared" si="81"/>
        <v/>
      </c>
    </row>
    <row r="1217" spans="1:22" s="188" customFormat="1" ht="15" customHeight="1" x14ac:dyDescent="0.2">
      <c r="A1217" s="178" t="str">
        <f>'Planilha Orçamentária'!A292</f>
        <v>04.06.04.04</v>
      </c>
      <c r="B1217" s="252" t="str">
        <f>VLOOKUP(A1217,'Planilha Orçamentária'!$A$8:$D$548,4,FALSE)</f>
        <v>DISJUNTOR BIPOLAR TIPO DIN, CORRENTE NOMINAL DE 25A - FORNECIMENTO E INSTALAÇÃO. AF_04/2016</v>
      </c>
      <c r="C1217" s="179"/>
      <c r="D1217" s="180"/>
      <c r="E1217" s="181"/>
      <c r="F1217" s="181"/>
      <c r="G1217" s="180"/>
      <c r="H1217" s="181"/>
      <c r="I1217" s="182"/>
      <c r="J1217" s="183"/>
      <c r="K1217" s="184"/>
      <c r="L1217" s="183"/>
      <c r="M1217" s="185"/>
      <c r="N1217" s="183"/>
      <c r="O1217" s="185"/>
      <c r="P1217" s="55"/>
      <c r="Q1217" s="186">
        <f>P1219</f>
        <v>8</v>
      </c>
      <c r="R1217" s="187"/>
      <c r="S1217" s="187"/>
      <c r="U1217" s="87">
        <f t="shared" si="80"/>
        <v>0</v>
      </c>
      <c r="V1217" s="87" t="str">
        <f t="shared" si="81"/>
        <v/>
      </c>
    </row>
    <row r="1218" spans="1:22" s="188" customFormat="1" ht="15" customHeight="1" x14ac:dyDescent="0.2">
      <c r="A1218" s="202"/>
      <c r="B1218" s="207"/>
      <c r="C1218" s="203"/>
      <c r="E1218" s="182"/>
      <c r="F1218" s="182"/>
      <c r="G1218" s="203"/>
      <c r="H1218" s="182"/>
      <c r="I1218" s="182"/>
      <c r="J1218" s="183">
        <v>8</v>
      </c>
      <c r="L1218" s="183"/>
      <c r="M1218" s="183"/>
      <c r="N1218" s="183"/>
      <c r="O1218" s="183"/>
      <c r="P1218" s="208">
        <f>J1218</f>
        <v>8</v>
      </c>
      <c r="Q1218" s="338"/>
      <c r="U1218" s="87" t="str">
        <f t="shared" si="80"/>
        <v/>
      </c>
      <c r="V1218" s="87">
        <f t="shared" si="81"/>
        <v>8</v>
      </c>
    </row>
    <row r="1219" spans="1:22" s="188" customFormat="1" ht="15" customHeight="1" x14ac:dyDescent="0.2">
      <c r="A1219" s="202"/>
      <c r="B1219" s="189" t="s">
        <v>17</v>
      </c>
      <c r="C1219" s="190"/>
      <c r="D1219" s="191"/>
      <c r="E1219" s="192"/>
      <c r="F1219" s="190"/>
      <c r="G1219" s="191"/>
      <c r="H1219" s="192"/>
      <c r="I1219" s="192"/>
      <c r="J1219" s="193"/>
      <c r="K1219" s="194"/>
      <c r="L1219" s="194"/>
      <c r="M1219" s="194"/>
      <c r="N1219" s="194"/>
      <c r="O1219" s="194"/>
      <c r="P1219" s="195">
        <f>ROUND(SUM(P1217:P1218),2)</f>
        <v>8</v>
      </c>
      <c r="Q1219" s="196" t="str">
        <f>IFERROR(VLOOKUP(A1217,'Planilha Orçamentária'!$A$8:$H$548,5,FALSE),0)</f>
        <v>UN</v>
      </c>
      <c r="R1219" s="187"/>
      <c r="S1219" s="187"/>
      <c r="U1219" s="87">
        <f t="shared" si="80"/>
        <v>8</v>
      </c>
      <c r="V1219" s="87">
        <f t="shared" si="81"/>
        <v>8</v>
      </c>
    </row>
    <row r="1220" spans="1:22" s="188" customFormat="1" ht="15" customHeight="1" x14ac:dyDescent="0.2">
      <c r="A1220" s="202"/>
      <c r="B1220" s="197"/>
      <c r="C1220" s="198"/>
      <c r="D1220" s="180"/>
      <c r="E1220" s="181"/>
      <c r="F1220" s="198"/>
      <c r="G1220" s="180"/>
      <c r="H1220" s="181"/>
      <c r="I1220" s="181"/>
      <c r="J1220" s="199"/>
      <c r="K1220" s="363"/>
      <c r="L1220" s="363"/>
      <c r="M1220" s="363"/>
      <c r="N1220" s="363"/>
      <c r="O1220" s="363"/>
      <c r="P1220" s="55"/>
      <c r="Q1220" s="200"/>
      <c r="R1220" s="187"/>
      <c r="S1220" s="187"/>
      <c r="T1220" s="187"/>
      <c r="U1220" s="87" t="str">
        <f t="shared" si="80"/>
        <v/>
      </c>
      <c r="V1220" s="87" t="str">
        <f t="shared" si="81"/>
        <v/>
      </c>
    </row>
    <row r="1221" spans="1:22" s="188" customFormat="1" ht="15" customHeight="1" x14ac:dyDescent="0.2">
      <c r="A1221" s="178" t="str">
        <f>'Planilha Orçamentária'!A293</f>
        <v>04.06.04.05</v>
      </c>
      <c r="B1221" s="252" t="str">
        <f>VLOOKUP(A1221,'Planilha Orçamentária'!$A$8:$D$548,4,FALSE)</f>
        <v>DISJUNTOR MONOPOLAR TIPO DIN, CORRENTE NOMINAL DE 32A - FORNECIMENTO E INSTALAÇÃO. AF_04/2016</v>
      </c>
      <c r="C1221" s="179"/>
      <c r="D1221" s="180"/>
      <c r="E1221" s="181"/>
      <c r="F1221" s="181"/>
      <c r="G1221" s="180"/>
      <c r="H1221" s="181"/>
      <c r="I1221" s="182"/>
      <c r="J1221" s="183"/>
      <c r="K1221" s="184"/>
      <c r="L1221" s="183"/>
      <c r="M1221" s="185"/>
      <c r="N1221" s="183"/>
      <c r="O1221" s="185"/>
      <c r="P1221" s="55"/>
      <c r="Q1221" s="186">
        <f>P1223</f>
        <v>2</v>
      </c>
      <c r="R1221" s="187"/>
      <c r="S1221" s="187"/>
      <c r="U1221" s="87">
        <f t="shared" si="80"/>
        <v>0</v>
      </c>
      <c r="V1221" s="87" t="str">
        <f t="shared" si="81"/>
        <v/>
      </c>
    </row>
    <row r="1222" spans="1:22" s="188" customFormat="1" ht="15" customHeight="1" x14ac:dyDescent="0.2">
      <c r="A1222" s="202"/>
      <c r="B1222" s="207"/>
      <c r="C1222" s="203"/>
      <c r="E1222" s="182"/>
      <c r="F1222" s="182"/>
      <c r="G1222" s="203"/>
      <c r="H1222" s="182"/>
      <c r="I1222" s="182"/>
      <c r="J1222" s="183">
        <v>2</v>
      </c>
      <c r="L1222" s="183"/>
      <c r="M1222" s="183"/>
      <c r="N1222" s="183"/>
      <c r="O1222" s="183"/>
      <c r="P1222" s="208">
        <f>J1222</f>
        <v>2</v>
      </c>
      <c r="Q1222" s="338"/>
      <c r="U1222" s="87" t="str">
        <f t="shared" si="80"/>
        <v/>
      </c>
      <c r="V1222" s="87">
        <f t="shared" si="81"/>
        <v>2</v>
      </c>
    </row>
    <row r="1223" spans="1:22" s="188" customFormat="1" ht="15" customHeight="1" x14ac:dyDescent="0.2">
      <c r="A1223" s="202"/>
      <c r="B1223" s="189" t="s">
        <v>17</v>
      </c>
      <c r="C1223" s="190"/>
      <c r="D1223" s="191"/>
      <c r="E1223" s="192"/>
      <c r="F1223" s="190"/>
      <c r="G1223" s="191"/>
      <c r="H1223" s="192"/>
      <c r="I1223" s="192"/>
      <c r="J1223" s="193"/>
      <c r="K1223" s="194"/>
      <c r="L1223" s="194"/>
      <c r="M1223" s="194"/>
      <c r="N1223" s="194"/>
      <c r="O1223" s="194"/>
      <c r="P1223" s="195">
        <f>ROUND(SUM(P1221:P1222),2)</f>
        <v>2</v>
      </c>
      <c r="Q1223" s="196" t="str">
        <f>IFERROR(VLOOKUP(A1221,'Planilha Orçamentária'!$A$8:$H$548,5,FALSE),0)</f>
        <v>UN</v>
      </c>
      <c r="R1223" s="187"/>
      <c r="S1223" s="187"/>
      <c r="U1223" s="87">
        <f t="shared" si="80"/>
        <v>2</v>
      </c>
      <c r="V1223" s="87">
        <f t="shared" si="81"/>
        <v>2</v>
      </c>
    </row>
    <row r="1224" spans="1:22" s="188" customFormat="1" ht="15" customHeight="1" x14ac:dyDescent="0.2">
      <c r="A1224" s="202"/>
      <c r="B1224" s="197"/>
      <c r="C1224" s="198"/>
      <c r="D1224" s="180"/>
      <c r="E1224" s="181"/>
      <c r="F1224" s="198"/>
      <c r="G1224" s="180"/>
      <c r="H1224" s="181"/>
      <c r="I1224" s="181"/>
      <c r="J1224" s="199"/>
      <c r="K1224" s="363"/>
      <c r="L1224" s="363"/>
      <c r="M1224" s="363"/>
      <c r="N1224" s="363"/>
      <c r="O1224" s="363"/>
      <c r="P1224" s="55"/>
      <c r="Q1224" s="200"/>
      <c r="R1224" s="187"/>
      <c r="S1224" s="187"/>
      <c r="T1224" s="187"/>
      <c r="U1224" s="87" t="str">
        <f t="shared" si="80"/>
        <v/>
      </c>
      <c r="V1224" s="87" t="str">
        <f t="shared" si="81"/>
        <v/>
      </c>
    </row>
    <row r="1225" spans="1:22" s="188" customFormat="1" ht="15" customHeight="1" x14ac:dyDescent="0.2">
      <c r="A1225" s="178" t="str">
        <f>'Planilha Orçamentária'!A294</f>
        <v>04.06.04.06</v>
      </c>
      <c r="B1225" s="252" t="str">
        <f>VLOOKUP(A1225,'Planilha Orçamentária'!$A$8:$D$548,4,FALSE)</f>
        <v>DISJUNTOR TRIPOLAR TIPO DIN, CORRENTE NOMINAL DE 50A - FORNECIMENTO E INSTALAÇÃO. AF_04/2016</v>
      </c>
      <c r="C1225" s="179"/>
      <c r="D1225" s="180"/>
      <c r="E1225" s="181"/>
      <c r="F1225" s="181"/>
      <c r="G1225" s="180"/>
      <c r="H1225" s="181"/>
      <c r="I1225" s="182"/>
      <c r="J1225" s="183"/>
      <c r="K1225" s="184"/>
      <c r="L1225" s="183"/>
      <c r="M1225" s="185"/>
      <c r="N1225" s="183"/>
      <c r="O1225" s="185"/>
      <c r="P1225" s="55"/>
      <c r="Q1225" s="186">
        <f>P1227</f>
        <v>2</v>
      </c>
      <c r="R1225" s="187"/>
      <c r="S1225" s="187"/>
      <c r="U1225" s="87">
        <f t="shared" si="80"/>
        <v>0</v>
      </c>
      <c r="V1225" s="87" t="str">
        <f t="shared" si="81"/>
        <v/>
      </c>
    </row>
    <row r="1226" spans="1:22" s="188" customFormat="1" ht="15" customHeight="1" x14ac:dyDescent="0.2">
      <c r="A1226" s="202"/>
      <c r="B1226" s="207"/>
      <c r="C1226" s="203"/>
      <c r="E1226" s="182"/>
      <c r="F1226" s="182"/>
      <c r="G1226" s="203"/>
      <c r="H1226" s="182"/>
      <c r="I1226" s="182"/>
      <c r="J1226" s="183">
        <v>2</v>
      </c>
      <c r="L1226" s="183"/>
      <c r="M1226" s="183"/>
      <c r="N1226" s="183"/>
      <c r="O1226" s="183"/>
      <c r="P1226" s="208">
        <f>J1226</f>
        <v>2</v>
      </c>
      <c r="Q1226" s="338"/>
      <c r="U1226" s="87" t="str">
        <f t="shared" si="80"/>
        <v/>
      </c>
      <c r="V1226" s="87">
        <f t="shared" si="81"/>
        <v>2</v>
      </c>
    </row>
    <row r="1227" spans="1:22" s="188" customFormat="1" ht="15" customHeight="1" x14ac:dyDescent="0.2">
      <c r="A1227" s="202"/>
      <c r="B1227" s="189" t="s">
        <v>17</v>
      </c>
      <c r="C1227" s="190"/>
      <c r="D1227" s="191"/>
      <c r="E1227" s="192"/>
      <c r="F1227" s="190"/>
      <c r="G1227" s="191"/>
      <c r="H1227" s="192"/>
      <c r="I1227" s="192"/>
      <c r="J1227" s="193"/>
      <c r="K1227" s="194"/>
      <c r="L1227" s="194"/>
      <c r="M1227" s="194"/>
      <c r="N1227" s="194"/>
      <c r="O1227" s="194"/>
      <c r="P1227" s="195">
        <f>ROUND(SUM(P1225:P1226),2)</f>
        <v>2</v>
      </c>
      <c r="Q1227" s="196" t="str">
        <f>IFERROR(VLOOKUP(A1225,'Planilha Orçamentária'!$A$8:$H$548,5,FALSE),0)</f>
        <v>UN</v>
      </c>
      <c r="R1227" s="187"/>
      <c r="S1227" s="187"/>
      <c r="U1227" s="87">
        <f t="shared" si="80"/>
        <v>2</v>
      </c>
      <c r="V1227" s="87">
        <f t="shared" si="81"/>
        <v>2</v>
      </c>
    </row>
    <row r="1228" spans="1:22" s="188" customFormat="1" ht="15" customHeight="1" x14ac:dyDescent="0.2">
      <c r="A1228" s="202"/>
      <c r="B1228" s="197"/>
      <c r="C1228" s="198"/>
      <c r="D1228" s="180"/>
      <c r="E1228" s="181"/>
      <c r="F1228" s="198"/>
      <c r="G1228" s="180"/>
      <c r="H1228" s="181"/>
      <c r="I1228" s="181"/>
      <c r="J1228" s="199"/>
      <c r="K1228" s="363"/>
      <c r="L1228" s="363"/>
      <c r="M1228" s="363"/>
      <c r="N1228" s="363"/>
      <c r="O1228" s="363"/>
      <c r="P1228" s="55"/>
      <c r="Q1228" s="200"/>
      <c r="R1228" s="187"/>
      <c r="S1228" s="187"/>
      <c r="T1228" s="187"/>
      <c r="U1228" s="87" t="str">
        <f t="shared" si="80"/>
        <v/>
      </c>
      <c r="V1228" s="87" t="str">
        <f t="shared" si="81"/>
        <v/>
      </c>
    </row>
    <row r="1229" spans="1:22" s="188" customFormat="1" ht="15" customHeight="1" x14ac:dyDescent="0.2">
      <c r="A1229" s="178" t="str">
        <f>'Planilha Orçamentária'!A295</f>
        <v>04.06.04.07</v>
      </c>
      <c r="B1229" s="252" t="str">
        <f>VLOOKUP(A1229,'Planilha Orçamentária'!$A$8:$D$548,4,FALSE)</f>
        <v>Mini-Disjuntor tripolar 80 A, curva C - 15KA 240VCA (NBR IEC 60947-2), Ref. Siemens, GE, Schneider ou equivalente</v>
      </c>
      <c r="C1229" s="179"/>
      <c r="D1229" s="180"/>
      <c r="E1229" s="181"/>
      <c r="F1229" s="181"/>
      <c r="G1229" s="180"/>
      <c r="H1229" s="181"/>
      <c r="I1229" s="182"/>
      <c r="J1229" s="183"/>
      <c r="K1229" s="184"/>
      <c r="L1229" s="183"/>
      <c r="M1229" s="185"/>
      <c r="N1229" s="183"/>
      <c r="O1229" s="185"/>
      <c r="P1229" s="55"/>
      <c r="Q1229" s="186">
        <f>P1231</f>
        <v>1</v>
      </c>
      <c r="R1229" s="187"/>
      <c r="S1229" s="187"/>
      <c r="U1229" s="87">
        <f t="shared" si="80"/>
        <v>0</v>
      </c>
      <c r="V1229" s="87" t="str">
        <f t="shared" si="81"/>
        <v/>
      </c>
    </row>
    <row r="1230" spans="1:22" s="188" customFormat="1" ht="15" customHeight="1" x14ac:dyDescent="0.2">
      <c r="A1230" s="202"/>
      <c r="B1230" s="207"/>
      <c r="C1230" s="203"/>
      <c r="E1230" s="182"/>
      <c r="F1230" s="182"/>
      <c r="G1230" s="203"/>
      <c r="H1230" s="182"/>
      <c r="I1230" s="182"/>
      <c r="J1230" s="183">
        <v>1</v>
      </c>
      <c r="L1230" s="183"/>
      <c r="M1230" s="183"/>
      <c r="N1230" s="183"/>
      <c r="O1230" s="183"/>
      <c r="P1230" s="208">
        <f>J1230</f>
        <v>1</v>
      </c>
      <c r="Q1230" s="338"/>
      <c r="U1230" s="87" t="str">
        <f t="shared" si="80"/>
        <v/>
      </c>
      <c r="V1230" s="87">
        <f t="shared" si="81"/>
        <v>1</v>
      </c>
    </row>
    <row r="1231" spans="1:22" s="188" customFormat="1" ht="15" customHeight="1" x14ac:dyDescent="0.2">
      <c r="A1231" s="202"/>
      <c r="B1231" s="189" t="s">
        <v>17</v>
      </c>
      <c r="C1231" s="190"/>
      <c r="D1231" s="191"/>
      <c r="E1231" s="192"/>
      <c r="F1231" s="190"/>
      <c r="G1231" s="191"/>
      <c r="H1231" s="192"/>
      <c r="I1231" s="192"/>
      <c r="J1231" s="193"/>
      <c r="K1231" s="194"/>
      <c r="L1231" s="194"/>
      <c r="M1231" s="194"/>
      <c r="N1231" s="194"/>
      <c r="O1231" s="194"/>
      <c r="P1231" s="195">
        <f>ROUND(SUM(P1229:P1230),2)</f>
        <v>1</v>
      </c>
      <c r="Q1231" s="196" t="str">
        <f>IFERROR(VLOOKUP(A1229,'Planilha Orçamentária'!$A$8:$H$548,5,FALSE),0)</f>
        <v>und</v>
      </c>
      <c r="R1231" s="187"/>
      <c r="S1231" s="187"/>
      <c r="U1231" s="87">
        <f t="shared" si="80"/>
        <v>1</v>
      </c>
      <c r="V1231" s="87">
        <f t="shared" si="81"/>
        <v>1</v>
      </c>
    </row>
    <row r="1232" spans="1:22" s="188" customFormat="1" ht="15" customHeight="1" x14ac:dyDescent="0.2">
      <c r="A1232" s="202"/>
      <c r="B1232" s="197"/>
      <c r="C1232" s="198"/>
      <c r="D1232" s="180"/>
      <c r="E1232" s="181"/>
      <c r="F1232" s="198"/>
      <c r="G1232" s="180"/>
      <c r="H1232" s="181"/>
      <c r="I1232" s="181"/>
      <c r="J1232" s="199"/>
      <c r="K1232" s="363"/>
      <c r="L1232" s="363"/>
      <c r="M1232" s="363"/>
      <c r="N1232" s="363"/>
      <c r="O1232" s="363"/>
      <c r="P1232" s="55"/>
      <c r="Q1232" s="200"/>
      <c r="R1232" s="187"/>
      <c r="S1232" s="187"/>
      <c r="T1232" s="187"/>
      <c r="U1232" s="87" t="str">
        <f t="shared" si="80"/>
        <v/>
      </c>
      <c r="V1232" s="87" t="str">
        <f t="shared" si="81"/>
        <v/>
      </c>
    </row>
    <row r="1233" spans="1:22" s="188" customFormat="1" ht="15" customHeight="1" x14ac:dyDescent="0.2">
      <c r="A1233" s="373" t="str">
        <f>'Planilha Orçamentária'!A297</f>
        <v>04.06.05</v>
      </c>
      <c r="B1233" s="374" t="str">
        <f>VLOOKUP(A1233,'Planilha Orçamentária'!$A$8:$D$548,4,FALSE)</f>
        <v>SERVIÇOS DIVERSOS</v>
      </c>
      <c r="C1233" s="375"/>
      <c r="D1233" s="376"/>
      <c r="E1233" s="377"/>
      <c r="F1233" s="377"/>
      <c r="G1233" s="376"/>
      <c r="H1233" s="377"/>
      <c r="I1233" s="378"/>
      <c r="J1233" s="379"/>
      <c r="K1233" s="380"/>
      <c r="L1233" s="379"/>
      <c r="M1233" s="381"/>
      <c r="N1233" s="382"/>
      <c r="O1233" s="381"/>
      <c r="P1233" s="383"/>
      <c r="Q1233" s="384"/>
      <c r="R1233" s="187"/>
      <c r="S1233" s="187"/>
      <c r="U1233" s="87" t="str">
        <f t="shared" si="80"/>
        <v/>
      </c>
      <c r="V1233" s="87" t="str">
        <f t="shared" si="81"/>
        <v/>
      </c>
    </row>
    <row r="1234" spans="1:22" s="188" customFormat="1" ht="15" customHeight="1" x14ac:dyDescent="0.2">
      <c r="A1234" s="178" t="str">
        <f>'Planilha Orçamentária'!A298</f>
        <v>04.06.05.01</v>
      </c>
      <c r="B1234" s="252" t="str">
        <f>VLOOKUP(A1234,'Planilha Orçamentária'!$A$8:$D$548,4,FALSE)</f>
        <v>Arame galvanizado 12 BWG (0.048 kg/m)</v>
      </c>
      <c r="C1234" s="179"/>
      <c r="D1234" s="180"/>
      <c r="E1234" s="181"/>
      <c r="F1234" s="181"/>
      <c r="G1234" s="180"/>
      <c r="H1234" s="181"/>
      <c r="I1234" s="182"/>
      <c r="J1234" s="183"/>
      <c r="K1234" s="184"/>
      <c r="L1234" s="183"/>
      <c r="M1234" s="185"/>
      <c r="N1234" s="183"/>
      <c r="O1234" s="185"/>
      <c r="P1234" s="55"/>
      <c r="Q1234" s="186">
        <f>P1236</f>
        <v>72</v>
      </c>
      <c r="R1234" s="187"/>
      <c r="S1234" s="187"/>
      <c r="U1234" s="87">
        <f t="shared" si="80"/>
        <v>0</v>
      </c>
      <c r="V1234" s="87" t="str">
        <f t="shared" si="81"/>
        <v/>
      </c>
    </row>
    <row r="1235" spans="1:22" s="188" customFormat="1" ht="15" customHeight="1" x14ac:dyDescent="0.2">
      <c r="A1235" s="202"/>
      <c r="B1235" s="207"/>
      <c r="C1235" s="203"/>
      <c r="E1235" s="182"/>
      <c r="F1235" s="182"/>
      <c r="G1235" s="203"/>
      <c r="H1235" s="182"/>
      <c r="I1235" s="182"/>
      <c r="J1235" s="220">
        <v>72</v>
      </c>
      <c r="L1235" s="183"/>
      <c r="M1235" s="183"/>
      <c r="N1235" s="183"/>
      <c r="O1235" s="183"/>
      <c r="P1235" s="208">
        <f>J1235</f>
        <v>72</v>
      </c>
      <c r="Q1235" s="338"/>
      <c r="U1235" s="87" t="str">
        <f t="shared" si="80"/>
        <v/>
      </c>
      <c r="V1235" s="87">
        <f t="shared" si="81"/>
        <v>72</v>
      </c>
    </row>
    <row r="1236" spans="1:22" s="188" customFormat="1" ht="15" customHeight="1" x14ac:dyDescent="0.2">
      <c r="A1236" s="202"/>
      <c r="B1236" s="189" t="s">
        <v>17</v>
      </c>
      <c r="C1236" s="190"/>
      <c r="D1236" s="191"/>
      <c r="E1236" s="192"/>
      <c r="F1236" s="190"/>
      <c r="G1236" s="191"/>
      <c r="H1236" s="192"/>
      <c r="I1236" s="192"/>
      <c r="J1236" s="193"/>
      <c r="K1236" s="193"/>
      <c r="L1236" s="194"/>
      <c r="M1236" s="194"/>
      <c r="N1236" s="194"/>
      <c r="O1236" s="194"/>
      <c r="P1236" s="195">
        <f>ROUND(SUM(P1234:P1235),2)</f>
        <v>72</v>
      </c>
      <c r="Q1236" s="196" t="str">
        <f>IFERROR(VLOOKUP(A1234,'Planilha Orçamentária'!$A$8:$H$548,5,FALSE),0)</f>
        <v>und</v>
      </c>
      <c r="R1236" s="187"/>
      <c r="S1236" s="187"/>
      <c r="U1236" s="87">
        <f t="shared" si="80"/>
        <v>72</v>
      </c>
      <c r="V1236" s="87">
        <f t="shared" si="81"/>
        <v>72</v>
      </c>
    </row>
    <row r="1237" spans="1:22" s="188" customFormat="1" ht="15" customHeight="1" x14ac:dyDescent="0.2">
      <c r="A1237" s="202"/>
      <c r="B1237" s="197"/>
      <c r="C1237" s="198"/>
      <c r="D1237" s="180"/>
      <c r="E1237" s="181"/>
      <c r="F1237" s="198"/>
      <c r="G1237" s="180"/>
      <c r="H1237" s="181"/>
      <c r="I1237" s="181"/>
      <c r="J1237" s="199"/>
      <c r="K1237" s="199"/>
      <c r="L1237" s="363"/>
      <c r="M1237" s="363"/>
      <c r="N1237" s="363"/>
      <c r="O1237" s="363"/>
      <c r="P1237" s="55"/>
      <c r="Q1237" s="200"/>
      <c r="R1237" s="187"/>
      <c r="S1237" s="187"/>
      <c r="T1237" s="187"/>
      <c r="U1237" s="87" t="str">
        <f t="shared" si="80"/>
        <v/>
      </c>
      <c r="V1237" s="87" t="str">
        <f t="shared" si="81"/>
        <v/>
      </c>
    </row>
    <row r="1238" spans="1:22" s="188" customFormat="1" ht="15" customHeight="1" x14ac:dyDescent="0.2">
      <c r="A1238" s="178" t="str">
        <f>'Planilha Orçamentária'!A299</f>
        <v>04.06.05.02</v>
      </c>
      <c r="B1238" s="252" t="str">
        <f>VLOOKUP(A1238,'Planilha Orçamentária'!$A$8:$D$548,4,FALSE)</f>
        <v>ESCAVAÇÃO MANUAL DE VALA COM PROFUNDIDADE MENOR OU IGUAL A 1,30 M. AF_03/2016</v>
      </c>
      <c r="C1238" s="179"/>
      <c r="D1238" s="180"/>
      <c r="E1238" s="181"/>
      <c r="F1238" s="181"/>
      <c r="G1238" s="180"/>
      <c r="H1238" s="181"/>
      <c r="I1238" s="182"/>
      <c r="J1238" s="183"/>
      <c r="K1238" s="184"/>
      <c r="L1238" s="183"/>
      <c r="M1238" s="185"/>
      <c r="N1238" s="183"/>
      <c r="O1238" s="185"/>
      <c r="P1238" s="55"/>
      <c r="Q1238" s="186">
        <f>P1240</f>
        <v>6.5</v>
      </c>
      <c r="R1238" s="187"/>
      <c r="S1238" s="187"/>
      <c r="U1238" s="87">
        <f t="shared" si="80"/>
        <v>0</v>
      </c>
      <c r="V1238" s="87" t="str">
        <f t="shared" si="81"/>
        <v/>
      </c>
    </row>
    <row r="1239" spans="1:22" s="188" customFormat="1" ht="15" customHeight="1" x14ac:dyDescent="0.2">
      <c r="A1239" s="202"/>
      <c r="B1239" s="207"/>
      <c r="C1239" s="203"/>
      <c r="E1239" s="182"/>
      <c r="F1239" s="182"/>
      <c r="G1239" s="203"/>
      <c r="H1239" s="182"/>
      <c r="I1239" s="182"/>
      <c r="J1239" s="220">
        <f>J1206</f>
        <v>26</v>
      </c>
      <c r="K1239" s="183">
        <f>0.5+0.5</f>
        <v>1</v>
      </c>
      <c r="L1239" s="183">
        <f>0.5+0.5</f>
        <v>1</v>
      </c>
      <c r="M1239" s="183">
        <v>0.25</v>
      </c>
      <c r="N1239" s="183"/>
      <c r="O1239" s="183">
        <f>M1239*L1239*K1239*J1239</f>
        <v>6.5</v>
      </c>
      <c r="P1239" s="208">
        <f>O1239</f>
        <v>6.5</v>
      </c>
      <c r="Q1239" s="338"/>
      <c r="U1239" s="87" t="str">
        <f t="shared" si="80"/>
        <v/>
      </c>
      <c r="V1239" s="87">
        <f t="shared" si="81"/>
        <v>6.5</v>
      </c>
    </row>
    <row r="1240" spans="1:22" s="188" customFormat="1" ht="15" customHeight="1" x14ac:dyDescent="0.2">
      <c r="A1240" s="202"/>
      <c r="B1240" s="189" t="s">
        <v>17</v>
      </c>
      <c r="C1240" s="190"/>
      <c r="D1240" s="191"/>
      <c r="E1240" s="192"/>
      <c r="F1240" s="190"/>
      <c r="G1240" s="191"/>
      <c r="H1240" s="192"/>
      <c r="I1240" s="192"/>
      <c r="J1240" s="193"/>
      <c r="K1240" s="193"/>
      <c r="L1240" s="194"/>
      <c r="M1240" s="194"/>
      <c r="N1240" s="194"/>
      <c r="O1240" s="194"/>
      <c r="P1240" s="195">
        <f>ROUND(SUM(P1238:P1239),2)</f>
        <v>6.5</v>
      </c>
      <c r="Q1240" s="196" t="str">
        <f>IFERROR(VLOOKUP(A1238,'Planilha Orçamentária'!$A$8:$H$548,5,FALSE),0)</f>
        <v>M3</v>
      </c>
      <c r="R1240" s="187"/>
      <c r="S1240" s="187"/>
      <c r="U1240" s="87">
        <f t="shared" si="80"/>
        <v>6.5</v>
      </c>
      <c r="V1240" s="87">
        <f t="shared" si="81"/>
        <v>6.5</v>
      </c>
    </row>
    <row r="1241" spans="1:22" s="188" customFormat="1" ht="15" customHeight="1" x14ac:dyDescent="0.2">
      <c r="A1241" s="202"/>
      <c r="B1241" s="197"/>
      <c r="C1241" s="198"/>
      <c r="D1241" s="180"/>
      <c r="E1241" s="181"/>
      <c r="F1241" s="198"/>
      <c r="G1241" s="180"/>
      <c r="H1241" s="181"/>
      <c r="I1241" s="181"/>
      <c r="J1241" s="199"/>
      <c r="K1241" s="199"/>
      <c r="L1241" s="363"/>
      <c r="M1241" s="363"/>
      <c r="N1241" s="363"/>
      <c r="O1241" s="363"/>
      <c r="P1241" s="55"/>
      <c r="Q1241" s="200"/>
      <c r="R1241" s="187"/>
      <c r="S1241" s="187"/>
      <c r="T1241" s="187"/>
      <c r="U1241" s="87" t="str">
        <f t="shared" si="80"/>
        <v/>
      </c>
      <c r="V1241" s="87" t="str">
        <f t="shared" si="81"/>
        <v/>
      </c>
    </row>
    <row r="1242" spans="1:22" s="188" customFormat="1" ht="15" customHeight="1" x14ac:dyDescent="0.2">
      <c r="A1242" s="178" t="str">
        <f>'Planilha Orçamentária'!A300</f>
        <v>04.06.05.03</v>
      </c>
      <c r="B1242" s="252" t="str">
        <f>VLOOKUP(A1242,'Planilha Orçamentária'!$A$8:$D$548,4,FALSE)</f>
        <v>REATERRO MANUAL DE VALAS COM COMPACTAÇÃO MECANIZADA. AF_04/2016</v>
      </c>
      <c r="C1242" s="179"/>
      <c r="D1242" s="180"/>
      <c r="E1242" s="181"/>
      <c r="F1242" s="181"/>
      <c r="G1242" s="180"/>
      <c r="H1242" s="181"/>
      <c r="I1242" s="182"/>
      <c r="J1242" s="183"/>
      <c r="K1242" s="184"/>
      <c r="L1242" s="183"/>
      <c r="M1242" s="185"/>
      <c r="N1242" s="183"/>
      <c r="O1242" s="185"/>
      <c r="P1242" s="55"/>
      <c r="Q1242" s="186">
        <f>P1244</f>
        <v>4.88</v>
      </c>
      <c r="R1242" s="187"/>
      <c r="S1242" s="187"/>
      <c r="U1242" s="87">
        <f t="shared" si="80"/>
        <v>0</v>
      </c>
      <c r="V1242" s="87" t="str">
        <f t="shared" si="81"/>
        <v/>
      </c>
    </row>
    <row r="1243" spans="1:22" s="188" customFormat="1" ht="15" customHeight="1" x14ac:dyDescent="0.2">
      <c r="A1243" s="202"/>
      <c r="B1243" s="207"/>
      <c r="C1243" s="203"/>
      <c r="E1243" s="182"/>
      <c r="F1243" s="182"/>
      <c r="G1243" s="203"/>
      <c r="H1243" s="182"/>
      <c r="I1243" s="182"/>
      <c r="J1243" s="220">
        <f>J1239</f>
        <v>26</v>
      </c>
      <c r="K1243" s="183">
        <f>0.5</f>
        <v>0.5</v>
      </c>
      <c r="L1243" s="183">
        <v>0.5</v>
      </c>
      <c r="M1243" s="183">
        <v>0.25</v>
      </c>
      <c r="N1243" s="183"/>
      <c r="O1243" s="183">
        <f>O1239-J1243*K1243*L1243*M1243</f>
        <v>4.875</v>
      </c>
      <c r="P1243" s="208">
        <f>O1243</f>
        <v>4.875</v>
      </c>
      <c r="Q1243" s="338"/>
      <c r="U1243" s="87" t="str">
        <f t="shared" si="80"/>
        <v/>
      </c>
      <c r="V1243" s="87">
        <f t="shared" si="81"/>
        <v>4.875</v>
      </c>
    </row>
    <row r="1244" spans="1:22" s="188" customFormat="1" ht="15" customHeight="1" x14ac:dyDescent="0.2">
      <c r="A1244" s="202"/>
      <c r="B1244" s="189" t="s">
        <v>17</v>
      </c>
      <c r="C1244" s="190"/>
      <c r="D1244" s="191"/>
      <c r="E1244" s="192"/>
      <c r="F1244" s="190"/>
      <c r="G1244" s="191"/>
      <c r="H1244" s="192"/>
      <c r="I1244" s="192"/>
      <c r="J1244" s="193"/>
      <c r="K1244" s="193"/>
      <c r="L1244" s="194"/>
      <c r="M1244" s="194"/>
      <c r="N1244" s="194"/>
      <c r="O1244" s="194"/>
      <c r="P1244" s="195">
        <f>ROUND(SUM(P1242:P1243),2)</f>
        <v>4.88</v>
      </c>
      <c r="Q1244" s="196" t="str">
        <f>IFERROR(VLOOKUP(A1242,'Planilha Orçamentária'!$A$8:$H$548,5,FALSE),0)</f>
        <v>M3</v>
      </c>
      <c r="R1244" s="187"/>
      <c r="S1244" s="187"/>
      <c r="U1244" s="87">
        <f t="shared" si="80"/>
        <v>4.88</v>
      </c>
      <c r="V1244" s="87">
        <f t="shared" si="81"/>
        <v>4.88</v>
      </c>
    </row>
    <row r="1245" spans="1:22" s="188" customFormat="1" ht="15" customHeight="1" x14ac:dyDescent="0.2">
      <c r="A1245" s="202"/>
      <c r="B1245" s="197"/>
      <c r="C1245" s="198"/>
      <c r="D1245" s="180"/>
      <c r="E1245" s="181"/>
      <c r="F1245" s="198"/>
      <c r="G1245" s="180"/>
      <c r="H1245" s="181"/>
      <c r="I1245" s="181"/>
      <c r="J1245" s="199"/>
      <c r="K1245" s="199"/>
      <c r="L1245" s="363"/>
      <c r="M1245" s="363"/>
      <c r="N1245" s="363"/>
      <c r="O1245" s="363"/>
      <c r="P1245" s="55"/>
      <c r="Q1245" s="200"/>
      <c r="R1245" s="187"/>
      <c r="S1245" s="187"/>
      <c r="T1245" s="187"/>
      <c r="U1245" s="87" t="str">
        <f t="shared" si="80"/>
        <v/>
      </c>
      <c r="V1245" s="87" t="str">
        <f t="shared" si="81"/>
        <v/>
      </c>
    </row>
    <row r="1246" spans="1:22" s="188" customFormat="1" ht="15" customHeight="1" x14ac:dyDescent="0.2">
      <c r="A1246" s="178" t="str">
        <f>'Planilha Orçamentária'!A301</f>
        <v>04.06.05.04</v>
      </c>
      <c r="B1246" s="252" t="str">
        <f>VLOOKUP(A1246,'Planilha Orçamentária'!$A$8:$D$548,4,FALSE)</f>
        <v>HASTE DE ATERRAMENTO 5/8  PARA SPDA - FORNECIMENTO E INSTALAÇÃO. AF_12/2017</v>
      </c>
      <c r="C1246" s="179"/>
      <c r="D1246" s="180"/>
      <c r="E1246" s="181"/>
      <c r="F1246" s="181"/>
      <c r="G1246" s="180"/>
      <c r="H1246" s="181"/>
      <c r="I1246" s="182"/>
      <c r="J1246" s="183"/>
      <c r="K1246" s="184"/>
      <c r="L1246" s="183"/>
      <c r="M1246" s="185"/>
      <c r="N1246" s="183"/>
      <c r="O1246" s="185"/>
      <c r="P1246" s="55"/>
      <c r="Q1246" s="186">
        <f>P1248</f>
        <v>26</v>
      </c>
      <c r="R1246" s="187"/>
      <c r="S1246" s="187"/>
      <c r="U1246" s="87">
        <f t="shared" si="80"/>
        <v>0</v>
      </c>
      <c r="V1246" s="87" t="str">
        <f t="shared" si="81"/>
        <v/>
      </c>
    </row>
    <row r="1247" spans="1:22" s="188" customFormat="1" ht="15" customHeight="1" x14ac:dyDescent="0.2">
      <c r="A1247" s="202"/>
      <c r="B1247" s="207"/>
      <c r="C1247" s="203"/>
      <c r="E1247" s="182"/>
      <c r="F1247" s="182"/>
      <c r="G1247" s="203"/>
      <c r="H1247" s="182"/>
      <c r="I1247" s="182"/>
      <c r="J1247" s="183">
        <f>J1206</f>
        <v>26</v>
      </c>
      <c r="K1247" s="220"/>
      <c r="L1247" s="183"/>
      <c r="M1247" s="183"/>
      <c r="N1247" s="183"/>
      <c r="O1247" s="183"/>
      <c r="P1247" s="208">
        <f>J1247</f>
        <v>26</v>
      </c>
      <c r="Q1247" s="338"/>
      <c r="U1247" s="87" t="str">
        <f t="shared" si="80"/>
        <v/>
      </c>
      <c r="V1247" s="87">
        <f t="shared" si="81"/>
        <v>26</v>
      </c>
    </row>
    <row r="1248" spans="1:22" s="188" customFormat="1" ht="15" customHeight="1" x14ac:dyDescent="0.2">
      <c r="A1248" s="202"/>
      <c r="B1248" s="189" t="s">
        <v>17</v>
      </c>
      <c r="C1248" s="190"/>
      <c r="D1248" s="191"/>
      <c r="E1248" s="192"/>
      <c r="F1248" s="190"/>
      <c r="G1248" s="191"/>
      <c r="H1248" s="192"/>
      <c r="I1248" s="192"/>
      <c r="J1248" s="193"/>
      <c r="K1248" s="193"/>
      <c r="L1248" s="194"/>
      <c r="M1248" s="194"/>
      <c r="N1248" s="194"/>
      <c r="O1248" s="194"/>
      <c r="P1248" s="195">
        <f>ROUND(SUM(P1246:P1247),2)</f>
        <v>26</v>
      </c>
      <c r="Q1248" s="196" t="str">
        <f>IFERROR(VLOOKUP(A1246,'Planilha Orçamentária'!$A$8:$H$548,5,FALSE),0)</f>
        <v>UN</v>
      </c>
      <c r="R1248" s="187"/>
      <c r="S1248" s="187"/>
      <c r="U1248" s="87">
        <f t="shared" si="80"/>
        <v>26</v>
      </c>
      <c r="V1248" s="87">
        <f t="shared" si="81"/>
        <v>26</v>
      </c>
    </row>
    <row r="1249" spans="1:22" s="188" customFormat="1" ht="15" customHeight="1" x14ac:dyDescent="0.2">
      <c r="A1249" s="202"/>
      <c r="B1249" s="197"/>
      <c r="C1249" s="198"/>
      <c r="D1249" s="180"/>
      <c r="E1249" s="181"/>
      <c r="F1249" s="198"/>
      <c r="G1249" s="180"/>
      <c r="H1249" s="181"/>
      <c r="I1249" s="181"/>
      <c r="J1249" s="199"/>
      <c r="K1249" s="199"/>
      <c r="L1249" s="363"/>
      <c r="M1249" s="363"/>
      <c r="N1249" s="363"/>
      <c r="O1249" s="363"/>
      <c r="P1249" s="55"/>
      <c r="Q1249" s="200"/>
      <c r="R1249" s="187"/>
      <c r="S1249" s="187"/>
      <c r="T1249" s="187"/>
      <c r="U1249" s="87" t="str">
        <f t="shared" si="80"/>
        <v/>
      </c>
      <c r="V1249" s="87" t="str">
        <f t="shared" si="81"/>
        <v/>
      </c>
    </row>
    <row r="1250" spans="1:22" s="188" customFormat="1" ht="15" customHeight="1" x14ac:dyDescent="0.2">
      <c r="A1250" s="178" t="str">
        <f>'Planilha Orçamentária'!A302</f>
        <v>04.06.05.05</v>
      </c>
      <c r="B1250" s="252" t="str">
        <f>VLOOKUP(A1250,'Planilha Orçamentária'!$A$8:$D$548,4,FALSE)</f>
        <v>Fita isolante em rolo de 19 mm x 20 m, número 33 Scoth ou equivalente</v>
      </c>
      <c r="C1250" s="179"/>
      <c r="D1250" s="180"/>
      <c r="E1250" s="181"/>
      <c r="F1250" s="181"/>
      <c r="G1250" s="180"/>
      <c r="H1250" s="181"/>
      <c r="I1250" s="182"/>
      <c r="J1250" s="183"/>
      <c r="K1250" s="184"/>
      <c r="L1250" s="183"/>
      <c r="M1250" s="185"/>
      <c r="N1250" s="183"/>
      <c r="O1250" s="185"/>
      <c r="P1250" s="55"/>
      <c r="Q1250" s="186">
        <f>P1252</f>
        <v>8</v>
      </c>
      <c r="R1250" s="187"/>
      <c r="S1250" s="187"/>
      <c r="U1250" s="87">
        <f t="shared" si="80"/>
        <v>0</v>
      </c>
      <c r="V1250" s="87" t="str">
        <f t="shared" si="81"/>
        <v/>
      </c>
    </row>
    <row r="1251" spans="1:22" s="188" customFormat="1" ht="15" customHeight="1" x14ac:dyDescent="0.2">
      <c r="A1251" s="202"/>
      <c r="B1251" s="207"/>
      <c r="C1251" s="203"/>
      <c r="E1251" s="182"/>
      <c r="F1251" s="182"/>
      <c r="G1251" s="203"/>
      <c r="H1251" s="182"/>
      <c r="I1251" s="182"/>
      <c r="J1251" s="183">
        <v>8</v>
      </c>
      <c r="K1251" s="220"/>
      <c r="L1251" s="183"/>
      <c r="M1251" s="183"/>
      <c r="N1251" s="183"/>
      <c r="O1251" s="183"/>
      <c r="P1251" s="208">
        <f>J1251</f>
        <v>8</v>
      </c>
      <c r="Q1251" s="338"/>
      <c r="U1251" s="87" t="str">
        <f t="shared" si="80"/>
        <v/>
      </c>
      <c r="V1251" s="87">
        <f t="shared" si="81"/>
        <v>8</v>
      </c>
    </row>
    <row r="1252" spans="1:22" s="188" customFormat="1" ht="15" customHeight="1" x14ac:dyDescent="0.2">
      <c r="A1252" s="202"/>
      <c r="B1252" s="189" t="s">
        <v>17</v>
      </c>
      <c r="C1252" s="190"/>
      <c r="D1252" s="191"/>
      <c r="E1252" s="192"/>
      <c r="F1252" s="190"/>
      <c r="G1252" s="191"/>
      <c r="H1252" s="192"/>
      <c r="I1252" s="192"/>
      <c r="J1252" s="193"/>
      <c r="K1252" s="193"/>
      <c r="L1252" s="194"/>
      <c r="M1252" s="194"/>
      <c r="N1252" s="194"/>
      <c r="O1252" s="194"/>
      <c r="P1252" s="195">
        <f>ROUND(SUM(P1250:P1251),2)</f>
        <v>8</v>
      </c>
      <c r="Q1252" s="196" t="str">
        <f>IFERROR(VLOOKUP(A1250,'Planilha Orçamentária'!$A$8:$H$548,5,FALSE),0)</f>
        <v>Ud</v>
      </c>
      <c r="R1252" s="187"/>
      <c r="S1252" s="187"/>
      <c r="U1252" s="87">
        <f t="shared" si="80"/>
        <v>8</v>
      </c>
      <c r="V1252" s="87">
        <f t="shared" si="81"/>
        <v>8</v>
      </c>
    </row>
    <row r="1253" spans="1:22" s="188" customFormat="1" ht="15" customHeight="1" x14ac:dyDescent="0.2">
      <c r="A1253" s="202"/>
      <c r="B1253" s="197"/>
      <c r="C1253" s="198"/>
      <c r="D1253" s="180"/>
      <c r="E1253" s="181"/>
      <c r="F1253" s="198"/>
      <c r="G1253" s="180"/>
      <c r="H1253" s="181"/>
      <c r="I1253" s="181"/>
      <c r="J1253" s="199"/>
      <c r="K1253" s="363"/>
      <c r="L1253" s="363"/>
      <c r="M1253" s="363"/>
      <c r="N1253" s="363"/>
      <c r="O1253" s="363"/>
      <c r="P1253" s="55"/>
      <c r="Q1253" s="200"/>
      <c r="R1253" s="187"/>
      <c r="S1253" s="187"/>
      <c r="T1253" s="187"/>
      <c r="U1253" s="87" t="str">
        <f t="shared" si="80"/>
        <v/>
      </c>
      <c r="V1253" s="87" t="str">
        <f t="shared" si="81"/>
        <v/>
      </c>
    </row>
    <row r="1254" spans="1:22" s="188" customFormat="1" ht="15" customHeight="1" x14ac:dyDescent="0.2">
      <c r="A1254" s="178" t="str">
        <f>'Planilha Orçamentária'!A303</f>
        <v>04.06.05.06</v>
      </c>
      <c r="B1254" s="252" t="str">
        <f>VLOOKUP(A1254,'Planilha Orçamentária'!$A$8:$D$548,4,FALSE)</f>
        <v>Parafusos, porcas e arruelas (diversos - fixação quadros)</v>
      </c>
      <c r="C1254" s="179"/>
      <c r="D1254" s="180"/>
      <c r="E1254" s="181"/>
      <c r="F1254" s="181"/>
      <c r="G1254" s="180"/>
      <c r="H1254" s="181"/>
      <c r="I1254" s="182"/>
      <c r="J1254" s="183"/>
      <c r="K1254" s="184"/>
      <c r="L1254" s="183"/>
      <c r="M1254" s="185"/>
      <c r="N1254" s="183"/>
      <c r="O1254" s="185"/>
      <c r="P1254" s="55"/>
      <c r="Q1254" s="186">
        <f>P1256</f>
        <v>4</v>
      </c>
      <c r="R1254" s="187"/>
      <c r="S1254" s="187"/>
      <c r="U1254" s="87">
        <f t="shared" si="80"/>
        <v>0</v>
      </c>
      <c r="V1254" s="87" t="str">
        <f t="shared" si="81"/>
        <v/>
      </c>
    </row>
    <row r="1255" spans="1:22" s="188" customFormat="1" ht="15" customHeight="1" x14ac:dyDescent="0.2">
      <c r="A1255" s="202"/>
      <c r="B1255" s="207"/>
      <c r="C1255" s="203"/>
      <c r="E1255" s="182"/>
      <c r="F1255" s="182"/>
      <c r="G1255" s="203"/>
      <c r="H1255" s="182"/>
      <c r="I1255" s="182"/>
      <c r="J1255" s="183">
        <v>4</v>
      </c>
      <c r="L1255" s="183"/>
      <c r="M1255" s="183"/>
      <c r="N1255" s="183"/>
      <c r="O1255" s="183"/>
      <c r="P1255" s="208">
        <f>J1255</f>
        <v>4</v>
      </c>
      <c r="Q1255" s="338"/>
      <c r="U1255" s="87" t="str">
        <f t="shared" si="80"/>
        <v/>
      </c>
      <c r="V1255" s="87">
        <f t="shared" si="81"/>
        <v>4</v>
      </c>
    </row>
    <row r="1256" spans="1:22" s="188" customFormat="1" ht="15" customHeight="1" x14ac:dyDescent="0.2">
      <c r="A1256" s="202"/>
      <c r="B1256" s="189" t="s">
        <v>17</v>
      </c>
      <c r="C1256" s="190"/>
      <c r="D1256" s="191"/>
      <c r="E1256" s="192"/>
      <c r="F1256" s="190"/>
      <c r="G1256" s="191"/>
      <c r="H1256" s="192"/>
      <c r="I1256" s="192"/>
      <c r="J1256" s="193"/>
      <c r="K1256" s="194"/>
      <c r="L1256" s="194"/>
      <c r="M1256" s="194"/>
      <c r="N1256" s="194"/>
      <c r="O1256" s="194"/>
      <c r="P1256" s="195">
        <f>ROUND(SUM(P1254:P1255),2)</f>
        <v>4</v>
      </c>
      <c r="Q1256" s="196" t="str">
        <f>IFERROR(VLOOKUP(A1254,'Planilha Orçamentária'!$A$8:$H$548,5,FALSE),0)</f>
        <v>und</v>
      </c>
      <c r="R1256" s="187"/>
      <c r="S1256" s="187"/>
      <c r="U1256" s="87">
        <f t="shared" si="80"/>
        <v>4</v>
      </c>
      <c r="V1256" s="87">
        <f t="shared" si="81"/>
        <v>4</v>
      </c>
    </row>
    <row r="1257" spans="1:22" s="188" customFormat="1" ht="15" customHeight="1" x14ac:dyDescent="0.2">
      <c r="A1257" s="202"/>
      <c r="B1257" s="197"/>
      <c r="C1257" s="198"/>
      <c r="D1257" s="180"/>
      <c r="E1257" s="181"/>
      <c r="F1257" s="198"/>
      <c r="G1257" s="180"/>
      <c r="H1257" s="181"/>
      <c r="I1257" s="181"/>
      <c r="J1257" s="199"/>
      <c r="K1257" s="363"/>
      <c r="L1257" s="363"/>
      <c r="M1257" s="363"/>
      <c r="N1257" s="363"/>
      <c r="O1257" s="363"/>
      <c r="P1257" s="55"/>
      <c r="Q1257" s="200"/>
      <c r="R1257" s="187"/>
      <c r="S1257" s="187"/>
      <c r="T1257" s="187"/>
      <c r="U1257" s="87" t="str">
        <f t="shared" si="80"/>
        <v/>
      </c>
      <c r="V1257" s="87" t="str">
        <f t="shared" si="81"/>
        <v/>
      </c>
    </row>
    <row r="1258" spans="1:22" s="188" customFormat="1" ht="15" customHeight="1" x14ac:dyDescent="0.2">
      <c r="A1258" s="178" t="str">
        <f>'Planilha Orçamentária'!A304</f>
        <v>04.06.05.07</v>
      </c>
      <c r="B1258" s="252" t="str">
        <f>VLOOKUP(A1258,'Planilha Orçamentária'!$A$8:$D$548,4,FALSE)</f>
        <v>Barra De Ferro Retangular, Barra Chata, 3/4" X 1/8" (L X E), 0,47 Kg/M</v>
      </c>
      <c r="C1258" s="179"/>
      <c r="D1258" s="180"/>
      <c r="E1258" s="181"/>
      <c r="F1258" s="181"/>
      <c r="G1258" s="180"/>
      <c r="H1258" s="181"/>
      <c r="I1258" s="182"/>
      <c r="J1258" s="183"/>
      <c r="K1258" s="184"/>
      <c r="L1258" s="183"/>
      <c r="M1258" s="185"/>
      <c r="N1258" s="183"/>
      <c r="O1258" s="185"/>
      <c r="P1258" s="55"/>
      <c r="Q1258" s="186">
        <f>P1260</f>
        <v>4</v>
      </c>
      <c r="R1258" s="187"/>
      <c r="S1258" s="187"/>
      <c r="U1258" s="87">
        <f t="shared" si="80"/>
        <v>0</v>
      </c>
      <c r="V1258" s="87" t="str">
        <f t="shared" si="81"/>
        <v/>
      </c>
    </row>
    <row r="1259" spans="1:22" s="188" customFormat="1" ht="15" customHeight="1" x14ac:dyDescent="0.2">
      <c r="A1259" s="202"/>
      <c r="B1259" s="207"/>
      <c r="C1259" s="203"/>
      <c r="E1259" s="182"/>
      <c r="F1259" s="182"/>
      <c r="G1259" s="203"/>
      <c r="H1259" s="182"/>
      <c r="I1259" s="182"/>
      <c r="J1259" s="183">
        <v>4</v>
      </c>
      <c r="L1259" s="183"/>
      <c r="M1259" s="183"/>
      <c r="N1259" s="183"/>
      <c r="O1259" s="183"/>
      <c r="P1259" s="208">
        <f>J1259</f>
        <v>4</v>
      </c>
      <c r="Q1259" s="338"/>
      <c r="U1259" s="87" t="str">
        <f t="shared" si="80"/>
        <v/>
      </c>
      <c r="V1259" s="87">
        <f t="shared" si="81"/>
        <v>4</v>
      </c>
    </row>
    <row r="1260" spans="1:22" s="188" customFormat="1" ht="15" customHeight="1" x14ac:dyDescent="0.2">
      <c r="A1260" s="202"/>
      <c r="B1260" s="189" t="s">
        <v>17</v>
      </c>
      <c r="C1260" s="190"/>
      <c r="D1260" s="191"/>
      <c r="E1260" s="192"/>
      <c r="F1260" s="190"/>
      <c r="G1260" s="191"/>
      <c r="H1260" s="192"/>
      <c r="I1260" s="192"/>
      <c r="J1260" s="193"/>
      <c r="K1260" s="194"/>
      <c r="L1260" s="194"/>
      <c r="M1260" s="194"/>
      <c r="N1260" s="194"/>
      <c r="O1260" s="194"/>
      <c r="P1260" s="195">
        <f>ROUND(SUM(P1258:P1259),2)</f>
        <v>4</v>
      </c>
      <c r="Q1260" s="196" t="str">
        <f>IFERROR(VLOOKUP(A1258,'Planilha Orçamentária'!$A$8:$H$548,5,FALSE),0)</f>
        <v>Kg</v>
      </c>
      <c r="R1260" s="187"/>
      <c r="S1260" s="187"/>
      <c r="U1260" s="87">
        <f t="shared" si="80"/>
        <v>4</v>
      </c>
      <c r="V1260" s="87">
        <f t="shared" si="81"/>
        <v>4</v>
      </c>
    </row>
    <row r="1261" spans="1:22" s="188" customFormat="1" ht="15" customHeight="1" x14ac:dyDescent="0.2">
      <c r="A1261" s="202"/>
      <c r="B1261" s="197"/>
      <c r="C1261" s="198"/>
      <c r="D1261" s="180"/>
      <c r="E1261" s="181"/>
      <c r="F1261" s="198"/>
      <c r="G1261" s="180"/>
      <c r="H1261" s="181"/>
      <c r="I1261" s="181"/>
      <c r="J1261" s="199"/>
      <c r="K1261" s="363"/>
      <c r="L1261" s="363"/>
      <c r="M1261" s="363"/>
      <c r="N1261" s="363"/>
      <c r="O1261" s="363"/>
      <c r="P1261" s="55"/>
      <c r="Q1261" s="200"/>
      <c r="R1261" s="187"/>
      <c r="S1261" s="187"/>
      <c r="T1261" s="187"/>
      <c r="U1261" s="87" t="str">
        <f t="shared" si="80"/>
        <v/>
      </c>
      <c r="V1261" s="87" t="str">
        <f t="shared" si="81"/>
        <v/>
      </c>
    </row>
    <row r="1262" spans="1:22" s="188" customFormat="1" ht="15" customHeight="1" x14ac:dyDescent="0.2">
      <c r="A1262" s="292" t="str">
        <f>'Planilha Orçamentária'!A307</f>
        <v>04.07</v>
      </c>
      <c r="B1262" s="293" t="str">
        <f>VLOOKUP(A1262,'Planilha Orçamentária'!$A$8:$D$548,4,FALSE)</f>
        <v>SERVIÇOS COMPLEMENTARES</v>
      </c>
      <c r="C1262" s="294"/>
      <c r="D1262" s="295"/>
      <c r="E1262" s="296"/>
      <c r="F1262" s="296"/>
      <c r="G1262" s="295"/>
      <c r="H1262" s="296"/>
      <c r="I1262" s="297"/>
      <c r="J1262" s="298"/>
      <c r="K1262" s="299"/>
      <c r="L1262" s="298"/>
      <c r="M1262" s="300"/>
      <c r="N1262" s="301"/>
      <c r="O1262" s="300"/>
      <c r="P1262" s="302"/>
      <c r="Q1262" s="303"/>
      <c r="R1262" s="187"/>
      <c r="S1262" s="187"/>
      <c r="U1262" s="87" t="str">
        <f t="shared" si="80"/>
        <v/>
      </c>
      <c r="V1262" s="87" t="str">
        <f t="shared" si="81"/>
        <v/>
      </c>
    </row>
    <row r="1263" spans="1:22" s="188" customFormat="1" ht="15" customHeight="1" x14ac:dyDescent="0.2">
      <c r="A1263" s="178" t="str">
        <f>'Planilha Orçamentária'!A308</f>
        <v>04.07.01</v>
      </c>
      <c r="B1263" s="252" t="str">
        <f>VLOOKUP(A1263,'Planilha Orçamentária'!$A$8:$D$548,4,FALSE)</f>
        <v>GUARDA-CORPO COM CORRIMAO EM TUBO DE ACO GALVANIZADO 3/4"</v>
      </c>
      <c r="C1263" s="179"/>
      <c r="D1263" s="180"/>
      <c r="E1263" s="181"/>
      <c r="F1263" s="181"/>
      <c r="G1263" s="180"/>
      <c r="H1263" s="181"/>
      <c r="I1263" s="182"/>
      <c r="J1263" s="183"/>
      <c r="K1263" s="184"/>
      <c r="L1263" s="183"/>
      <c r="M1263" s="185"/>
      <c r="N1263" s="183"/>
      <c r="O1263" s="185"/>
      <c r="P1263" s="55"/>
      <c r="Q1263" s="186">
        <f>P1268</f>
        <v>16.41</v>
      </c>
      <c r="R1263" s="187"/>
      <c r="S1263" s="187"/>
      <c r="U1263" s="87">
        <f t="shared" si="80"/>
        <v>0</v>
      </c>
      <c r="V1263" s="87" t="str">
        <f t="shared" si="81"/>
        <v/>
      </c>
    </row>
    <row r="1264" spans="1:22" s="188" customFormat="1" ht="15" customHeight="1" x14ac:dyDescent="0.2">
      <c r="A1264" s="202"/>
      <c r="B1264" s="309" t="s">
        <v>18111</v>
      </c>
      <c r="C1264" s="326"/>
      <c r="D1264" s="203"/>
      <c r="E1264" s="182"/>
      <c r="F1264" s="326"/>
      <c r="G1264" s="203"/>
      <c r="H1264" s="182"/>
      <c r="I1264" s="182"/>
      <c r="J1264" s="408"/>
      <c r="K1264" s="205">
        <v>5.2</v>
      </c>
      <c r="L1264" s="183"/>
      <c r="M1264" s="185"/>
      <c r="N1264" s="183"/>
      <c r="O1264" s="185"/>
      <c r="P1264" s="254">
        <f t="shared" ref="P1264:P1267" si="82">K1264</f>
        <v>5.2</v>
      </c>
      <c r="Q1264" s="206"/>
      <c r="U1264" s="87" t="str">
        <f t="shared" si="80"/>
        <v/>
      </c>
      <c r="V1264" s="87">
        <f t="shared" si="81"/>
        <v>5.2</v>
      </c>
    </row>
    <row r="1265" spans="1:22" s="188" customFormat="1" ht="15" customHeight="1" x14ac:dyDescent="0.2">
      <c r="A1265" s="202"/>
      <c r="B1265" s="309" t="s">
        <v>18111</v>
      </c>
      <c r="C1265" s="326"/>
      <c r="D1265" s="203"/>
      <c r="E1265" s="182"/>
      <c r="F1265" s="326"/>
      <c r="G1265" s="203"/>
      <c r="H1265" s="182"/>
      <c r="I1265" s="182"/>
      <c r="J1265" s="408"/>
      <c r="K1265" s="205">
        <v>5.45</v>
      </c>
      <c r="L1265" s="183"/>
      <c r="M1265" s="185"/>
      <c r="N1265" s="183"/>
      <c r="O1265" s="185"/>
      <c r="P1265" s="254">
        <f t="shared" si="82"/>
        <v>5.45</v>
      </c>
      <c r="Q1265" s="206"/>
      <c r="U1265" s="87" t="str">
        <f t="shared" si="80"/>
        <v/>
      </c>
      <c r="V1265" s="87">
        <f t="shared" si="81"/>
        <v>5.45</v>
      </c>
    </row>
    <row r="1266" spans="1:22" s="188" customFormat="1" ht="15" customHeight="1" x14ac:dyDescent="0.2">
      <c r="A1266" s="202"/>
      <c r="B1266" s="309" t="s">
        <v>18111</v>
      </c>
      <c r="C1266" s="326"/>
      <c r="D1266" s="203"/>
      <c r="E1266" s="182"/>
      <c r="F1266" s="326"/>
      <c r="G1266" s="203"/>
      <c r="H1266" s="182"/>
      <c r="I1266" s="182"/>
      <c r="J1266" s="408"/>
      <c r="K1266" s="205">
        <v>5.45</v>
      </c>
      <c r="L1266" s="183"/>
      <c r="M1266" s="185"/>
      <c r="N1266" s="183"/>
      <c r="O1266" s="185"/>
      <c r="P1266" s="254">
        <f t="shared" si="82"/>
        <v>5.45</v>
      </c>
      <c r="Q1266" s="206"/>
      <c r="U1266" s="87" t="str">
        <f t="shared" si="80"/>
        <v/>
      </c>
      <c r="V1266" s="87">
        <f t="shared" si="81"/>
        <v>5.45</v>
      </c>
    </row>
    <row r="1267" spans="1:22" s="188" customFormat="1" ht="15" customHeight="1" x14ac:dyDescent="0.2">
      <c r="A1267" s="202"/>
      <c r="B1267" s="309" t="s">
        <v>18111</v>
      </c>
      <c r="C1267" s="326"/>
      <c r="D1267" s="203"/>
      <c r="E1267" s="182"/>
      <c r="F1267" s="326"/>
      <c r="G1267" s="203"/>
      <c r="H1267" s="182"/>
      <c r="I1267" s="182"/>
      <c r="J1267" s="408"/>
      <c r="K1267" s="205">
        <v>0.30599999999999999</v>
      </c>
      <c r="L1267" s="183"/>
      <c r="M1267" s="185"/>
      <c r="N1267" s="183"/>
      <c r="O1267" s="185"/>
      <c r="P1267" s="254">
        <f t="shared" si="82"/>
        <v>0.30599999999999999</v>
      </c>
      <c r="Q1267" s="206"/>
      <c r="U1267" s="87" t="str">
        <f t="shared" si="80"/>
        <v/>
      </c>
      <c r="V1267" s="87">
        <f t="shared" si="81"/>
        <v>0.30599999999999999</v>
      </c>
    </row>
    <row r="1268" spans="1:22" s="188" customFormat="1" ht="15" customHeight="1" x14ac:dyDescent="0.2">
      <c r="A1268" s="202"/>
      <c r="B1268" s="189" t="s">
        <v>17</v>
      </c>
      <c r="C1268" s="190"/>
      <c r="D1268" s="191"/>
      <c r="E1268" s="192"/>
      <c r="F1268" s="190"/>
      <c r="G1268" s="191"/>
      <c r="H1268" s="192"/>
      <c r="I1268" s="192"/>
      <c r="J1268" s="193"/>
      <c r="K1268" s="194"/>
      <c r="L1268" s="194"/>
      <c r="M1268" s="194"/>
      <c r="N1268" s="194"/>
      <c r="O1268" s="194"/>
      <c r="P1268" s="195">
        <f>ROUND(SUM(P1263:P1267),2)</f>
        <v>16.41</v>
      </c>
      <c r="Q1268" s="196" t="str">
        <f>IFERROR(VLOOKUP(A1263,'Planilha Orçamentária'!$A$8:$H$548,5,FALSE),0)</f>
        <v>M</v>
      </c>
      <c r="R1268" s="187"/>
      <c r="S1268" s="187"/>
      <c r="U1268" s="87">
        <f t="shared" si="80"/>
        <v>16.41</v>
      </c>
      <c r="V1268" s="87">
        <f t="shared" si="81"/>
        <v>16.41</v>
      </c>
    </row>
    <row r="1269" spans="1:22" s="188" customFormat="1" ht="15" customHeight="1" x14ac:dyDescent="0.2">
      <c r="A1269" s="202"/>
      <c r="B1269" s="339"/>
      <c r="C1269" s="198"/>
      <c r="D1269" s="180"/>
      <c r="E1269" s="181"/>
      <c r="F1269" s="198"/>
      <c r="G1269" s="180"/>
      <c r="H1269" s="181"/>
      <c r="I1269" s="181"/>
      <c r="J1269" s="199"/>
      <c r="K1269" s="363"/>
      <c r="L1269" s="363"/>
      <c r="M1269" s="363"/>
      <c r="N1269" s="363"/>
      <c r="O1269" s="363"/>
      <c r="P1269" s="55"/>
      <c r="Q1269" s="340"/>
      <c r="R1269" s="187"/>
      <c r="S1269" s="187"/>
      <c r="U1269" s="87" t="str">
        <f t="shared" si="80"/>
        <v/>
      </c>
      <c r="V1269" s="87" t="str">
        <f t="shared" si="81"/>
        <v/>
      </c>
    </row>
    <row r="1270" spans="1:22" s="188" customFormat="1" ht="15" customHeight="1" x14ac:dyDescent="0.2">
      <c r="A1270" s="178" t="str">
        <f>'Planilha Orçamentária'!A309</f>
        <v>04.07.02</v>
      </c>
      <c r="B1270" s="252" t="str">
        <f>VLOOKUP(A1270,'Planilha Orçamentária'!$A$8:$D$548,4,FALSE)</f>
        <v>PINTURA A OLEO BRILHANTE SOBRE SUPERFICIE METALICA, UMA DEMAO INCLUSO UMA DEMAO DE FUNDO ANTICORROSIVO</v>
      </c>
      <c r="C1270" s="179"/>
      <c r="D1270" s="180"/>
      <c r="E1270" s="181"/>
      <c r="F1270" s="181"/>
      <c r="G1270" s="180"/>
      <c r="H1270" s="181"/>
      <c r="I1270" s="182"/>
      <c r="J1270" s="183"/>
      <c r="K1270" s="184"/>
      <c r="L1270" s="437" t="s">
        <v>17937</v>
      </c>
      <c r="M1270" s="185"/>
      <c r="N1270" s="183"/>
      <c r="O1270" s="185"/>
      <c r="P1270" s="55"/>
      <c r="Q1270" s="186">
        <f>P1272</f>
        <v>12.37</v>
      </c>
      <c r="R1270" s="187"/>
      <c r="S1270" s="187"/>
      <c r="U1270" s="87">
        <f t="shared" si="80"/>
        <v>0</v>
      </c>
      <c r="V1270" s="87" t="str">
        <f t="shared" si="81"/>
        <v/>
      </c>
    </row>
    <row r="1271" spans="1:22" s="188" customFormat="1" ht="15" customHeight="1" x14ac:dyDescent="0.2">
      <c r="A1271" s="202"/>
      <c r="B1271" s="309" t="s">
        <v>17936</v>
      </c>
      <c r="C1271" s="341"/>
      <c r="D1271" s="203"/>
      <c r="E1271" s="182"/>
      <c r="F1271" s="182"/>
      <c r="G1271" s="203"/>
      <c r="H1271" s="182"/>
      <c r="I1271" s="182"/>
      <c r="J1271" s="342"/>
      <c r="K1271" s="422"/>
      <c r="L1271" s="342">
        <f>6*2*3.14*0.02</f>
        <v>0.75360000000000005</v>
      </c>
      <c r="M1271" s="342"/>
      <c r="N1271" s="342">
        <f>P1268*L1271</f>
        <v>12.366576</v>
      </c>
      <c r="O1271" s="342"/>
      <c r="P1271" s="208">
        <f>N1271</f>
        <v>12.366576</v>
      </c>
      <c r="Q1271" s="206"/>
      <c r="U1271" s="87" t="str">
        <f t="shared" si="80"/>
        <v/>
      </c>
      <c r="V1271" s="87">
        <f t="shared" si="81"/>
        <v>12.366576</v>
      </c>
    </row>
    <row r="1272" spans="1:22" s="188" customFormat="1" ht="15" customHeight="1" x14ac:dyDescent="0.2">
      <c r="A1272" s="423"/>
      <c r="B1272" s="189" t="s">
        <v>17</v>
      </c>
      <c r="C1272" s="190"/>
      <c r="D1272" s="191"/>
      <c r="E1272" s="192"/>
      <c r="F1272" s="190"/>
      <c r="G1272" s="191"/>
      <c r="H1272" s="192"/>
      <c r="I1272" s="192"/>
      <c r="J1272" s="193"/>
      <c r="K1272" s="194"/>
      <c r="L1272" s="194"/>
      <c r="M1272" s="194"/>
      <c r="N1272" s="194"/>
      <c r="O1272" s="194"/>
      <c r="P1272" s="195">
        <f>ROUND(SUM(P1270:P1271),2)</f>
        <v>12.37</v>
      </c>
      <c r="Q1272" s="196" t="str">
        <f>IFERROR(VLOOKUP(A1270,'Planilha Orçamentária'!$A$8:$H$548,5,FALSE),0)</f>
        <v>M2</v>
      </c>
      <c r="R1272" s="187"/>
      <c r="S1272" s="187"/>
      <c r="U1272" s="87">
        <f t="shared" si="80"/>
        <v>12.37</v>
      </c>
      <c r="V1272" s="87">
        <f t="shared" si="81"/>
        <v>12.37</v>
      </c>
    </row>
    <row r="1273" spans="1:22" s="188" customFormat="1" ht="15" customHeight="1" x14ac:dyDescent="0.2">
      <c r="A1273" s="178"/>
      <c r="B1273" s="197"/>
      <c r="C1273" s="198"/>
      <c r="D1273" s="180"/>
      <c r="E1273" s="181"/>
      <c r="F1273" s="198"/>
      <c r="G1273" s="180"/>
      <c r="H1273" s="181"/>
      <c r="I1273" s="181"/>
      <c r="J1273" s="199"/>
      <c r="K1273" s="363"/>
      <c r="L1273" s="363"/>
      <c r="M1273" s="363"/>
      <c r="N1273" s="363"/>
      <c r="O1273" s="363"/>
      <c r="P1273" s="55"/>
      <c r="Q1273" s="200"/>
      <c r="R1273" s="187"/>
      <c r="S1273" s="187"/>
      <c r="T1273" s="187"/>
      <c r="U1273" s="87" t="str">
        <f t="shared" si="80"/>
        <v/>
      </c>
      <c r="V1273" s="87" t="str">
        <f t="shared" si="81"/>
        <v/>
      </c>
    </row>
    <row r="1274" spans="1:22" s="188" customFormat="1" ht="15" customHeight="1" x14ac:dyDescent="0.2">
      <c r="A1274" s="178" t="str">
        <f>'Planilha Orçamentária'!A310</f>
        <v>04.07.03</v>
      </c>
      <c r="B1274" s="252" t="str">
        <f>VLOOKUP(A1274,'Planilha Orçamentária'!$A$8:$D$548,4,FALSE)</f>
        <v>Implantação de Quiosque completo, conforme projeto. Tudo incluído</v>
      </c>
      <c r="C1274" s="179"/>
      <c r="D1274" s="180"/>
      <c r="E1274" s="181"/>
      <c r="F1274" s="181"/>
      <c r="G1274" s="180"/>
      <c r="H1274" s="181"/>
      <c r="I1274" s="182"/>
      <c r="J1274" s="183"/>
      <c r="K1274" s="184"/>
      <c r="L1274" s="437"/>
      <c r="M1274" s="185"/>
      <c r="N1274" s="183"/>
      <c r="O1274" s="185"/>
      <c r="P1274" s="55"/>
      <c r="Q1274" s="186">
        <f>P1276</f>
        <v>1</v>
      </c>
      <c r="R1274" s="187"/>
      <c r="S1274" s="187"/>
      <c r="U1274" s="87">
        <f t="shared" si="80"/>
        <v>0</v>
      </c>
      <c r="V1274" s="87" t="str">
        <f t="shared" si="81"/>
        <v/>
      </c>
    </row>
    <row r="1275" spans="1:22" s="188" customFormat="1" ht="15" customHeight="1" x14ac:dyDescent="0.2">
      <c r="A1275" s="202"/>
      <c r="B1275" s="309"/>
      <c r="C1275" s="341"/>
      <c r="D1275" s="203"/>
      <c r="E1275" s="182"/>
      <c r="F1275" s="182"/>
      <c r="G1275" s="203"/>
      <c r="H1275" s="182"/>
      <c r="I1275" s="182"/>
      <c r="J1275" s="342">
        <v>1</v>
      </c>
      <c r="K1275" s="422"/>
      <c r="L1275" s="342"/>
      <c r="M1275" s="342"/>
      <c r="N1275" s="342"/>
      <c r="O1275" s="342"/>
      <c r="P1275" s="208">
        <f>J1275</f>
        <v>1</v>
      </c>
      <c r="Q1275" s="206"/>
      <c r="U1275" s="87" t="str">
        <f t="shared" si="80"/>
        <v/>
      </c>
      <c r="V1275" s="87">
        <f t="shared" si="81"/>
        <v>1</v>
      </c>
    </row>
    <row r="1276" spans="1:22" s="188" customFormat="1" ht="15" customHeight="1" x14ac:dyDescent="0.2">
      <c r="A1276" s="423"/>
      <c r="B1276" s="189" t="s">
        <v>17</v>
      </c>
      <c r="C1276" s="190"/>
      <c r="D1276" s="191"/>
      <c r="E1276" s="192"/>
      <c r="F1276" s="190"/>
      <c r="G1276" s="191"/>
      <c r="H1276" s="192"/>
      <c r="I1276" s="192"/>
      <c r="J1276" s="193"/>
      <c r="K1276" s="194"/>
      <c r="L1276" s="194"/>
      <c r="M1276" s="194"/>
      <c r="N1276" s="194"/>
      <c r="O1276" s="194"/>
      <c r="P1276" s="195">
        <f>ROUND(SUM(P1274:P1275),2)</f>
        <v>1</v>
      </c>
      <c r="Q1276" s="196" t="str">
        <f>IFERROR(VLOOKUP(A1274,'Planilha Orçamentária'!$A$8:$H$548,5,FALSE),0)</f>
        <v>und</v>
      </c>
      <c r="R1276" s="187"/>
      <c r="S1276" s="187"/>
      <c r="U1276" s="87">
        <f t="shared" si="80"/>
        <v>1</v>
      </c>
      <c r="V1276" s="87">
        <f t="shared" si="81"/>
        <v>1</v>
      </c>
    </row>
    <row r="1277" spans="1:22" s="188" customFormat="1" ht="15" customHeight="1" x14ac:dyDescent="0.2">
      <c r="A1277" s="178"/>
      <c r="B1277" s="197"/>
      <c r="C1277" s="198"/>
      <c r="D1277" s="180"/>
      <c r="E1277" s="181"/>
      <c r="F1277" s="198"/>
      <c r="G1277" s="180"/>
      <c r="H1277" s="181"/>
      <c r="I1277" s="181"/>
      <c r="J1277" s="199"/>
      <c r="K1277" s="392"/>
      <c r="L1277" s="392"/>
      <c r="M1277" s="392"/>
      <c r="N1277" s="392"/>
      <c r="O1277" s="392"/>
      <c r="P1277" s="55"/>
      <c r="Q1277" s="200"/>
      <c r="R1277" s="187"/>
      <c r="S1277" s="187"/>
      <c r="T1277" s="187"/>
      <c r="U1277" s="87" t="str">
        <f t="shared" si="80"/>
        <v/>
      </c>
      <c r="V1277" s="87" t="str">
        <f t="shared" si="81"/>
        <v/>
      </c>
    </row>
    <row r="1278" spans="1:22" s="188" customFormat="1" ht="15" customHeight="1" x14ac:dyDescent="0.2">
      <c r="A1278" s="178" t="str">
        <f>'Planilha Orçamentária'!A311</f>
        <v>04.07.04</v>
      </c>
      <c r="B1278" s="252" t="str">
        <f>VLOOKUP(A1278,'Planilha Orçamentária'!$A$8:$D$548,4,FALSE)</f>
        <v>Implantação de Sanitário completo, conforme projeto. Tudo incluído</v>
      </c>
      <c r="C1278" s="179"/>
      <c r="D1278" s="180"/>
      <c r="E1278" s="181"/>
      <c r="F1278" s="181"/>
      <c r="G1278" s="180"/>
      <c r="H1278" s="181"/>
      <c r="I1278" s="182"/>
      <c r="J1278" s="183"/>
      <c r="K1278" s="184"/>
      <c r="L1278" s="437"/>
      <c r="M1278" s="185"/>
      <c r="N1278" s="183"/>
      <c r="O1278" s="185"/>
      <c r="P1278" s="55"/>
      <c r="Q1278" s="186">
        <f>P1280</f>
        <v>1</v>
      </c>
      <c r="R1278" s="187"/>
      <c r="S1278" s="187"/>
      <c r="U1278" s="87">
        <f t="shared" si="80"/>
        <v>0</v>
      </c>
      <c r="V1278" s="87" t="str">
        <f t="shared" si="81"/>
        <v/>
      </c>
    </row>
    <row r="1279" spans="1:22" s="188" customFormat="1" ht="15" customHeight="1" x14ac:dyDescent="0.2">
      <c r="A1279" s="202"/>
      <c r="B1279" s="309"/>
      <c r="C1279" s="341"/>
      <c r="D1279" s="203"/>
      <c r="E1279" s="182"/>
      <c r="F1279" s="182"/>
      <c r="G1279" s="203"/>
      <c r="H1279" s="182"/>
      <c r="I1279" s="182"/>
      <c r="J1279" s="342">
        <v>1</v>
      </c>
      <c r="K1279" s="422"/>
      <c r="L1279" s="342"/>
      <c r="M1279" s="342"/>
      <c r="N1279" s="342"/>
      <c r="O1279" s="342"/>
      <c r="P1279" s="208">
        <f>J1279</f>
        <v>1</v>
      </c>
      <c r="Q1279" s="206"/>
      <c r="U1279" s="87" t="str">
        <f t="shared" ref="U1279:U1342" si="83">IF(Q1279&lt;&gt;"",P1279,"")</f>
        <v/>
      </c>
      <c r="V1279" s="87">
        <f t="shared" ref="V1279:V1342" si="84">IF(P1279&lt;&gt;"",P1279,"")</f>
        <v>1</v>
      </c>
    </row>
    <row r="1280" spans="1:22" s="188" customFormat="1" ht="15" customHeight="1" x14ac:dyDescent="0.2">
      <c r="A1280" s="423"/>
      <c r="B1280" s="189" t="s">
        <v>17</v>
      </c>
      <c r="C1280" s="190"/>
      <c r="D1280" s="191"/>
      <c r="E1280" s="192"/>
      <c r="F1280" s="190"/>
      <c r="G1280" s="191"/>
      <c r="H1280" s="192"/>
      <c r="I1280" s="192"/>
      <c r="J1280" s="193"/>
      <c r="K1280" s="194"/>
      <c r="L1280" s="194"/>
      <c r="M1280" s="194"/>
      <c r="N1280" s="194"/>
      <c r="O1280" s="194"/>
      <c r="P1280" s="195">
        <f>ROUND(SUM(P1278:P1279),2)</f>
        <v>1</v>
      </c>
      <c r="Q1280" s="196" t="str">
        <f>IFERROR(VLOOKUP(A1278,'Planilha Orçamentária'!$A$8:$H$548,5,FALSE),0)</f>
        <v>und</v>
      </c>
      <c r="R1280" s="187"/>
      <c r="S1280" s="187"/>
      <c r="U1280" s="87">
        <f t="shared" si="83"/>
        <v>1</v>
      </c>
      <c r="V1280" s="87">
        <f t="shared" si="84"/>
        <v>1</v>
      </c>
    </row>
    <row r="1281" spans="1:23" s="188" customFormat="1" ht="15" customHeight="1" x14ac:dyDescent="0.2">
      <c r="A1281" s="178"/>
      <c r="B1281" s="197"/>
      <c r="C1281" s="198"/>
      <c r="D1281" s="180"/>
      <c r="E1281" s="181"/>
      <c r="F1281" s="198"/>
      <c r="G1281" s="180"/>
      <c r="H1281" s="181"/>
      <c r="I1281" s="181"/>
      <c r="J1281" s="199"/>
      <c r="K1281" s="392"/>
      <c r="L1281" s="392"/>
      <c r="M1281" s="392"/>
      <c r="N1281" s="392"/>
      <c r="O1281" s="392"/>
      <c r="P1281" s="55"/>
      <c r="Q1281" s="200"/>
      <c r="R1281" s="187"/>
      <c r="S1281" s="187"/>
      <c r="T1281" s="187"/>
      <c r="U1281" s="87" t="str">
        <f t="shared" si="83"/>
        <v/>
      </c>
      <c r="V1281" s="87" t="str">
        <f t="shared" si="84"/>
        <v/>
      </c>
    </row>
    <row r="1282" spans="1:23" s="188" customFormat="1" ht="15" customHeight="1" x14ac:dyDescent="0.2">
      <c r="A1282" s="150" t="str">
        <f>'Planilha Orçamentária'!A315</f>
        <v>05</v>
      </c>
      <c r="B1282" s="151" t="str">
        <f>VLOOKUP(A1282,'Planilha Orçamentária'!$A$8:$D$548,4,FALSE)</f>
        <v>PRAÇA DOS YPÊS BRANCOS</v>
      </c>
      <c r="C1282" s="152"/>
      <c r="D1282" s="153"/>
      <c r="E1282" s="154"/>
      <c r="F1282" s="154"/>
      <c r="G1282" s="153"/>
      <c r="H1282" s="154"/>
      <c r="I1282" s="155"/>
      <c r="J1282" s="156"/>
      <c r="K1282" s="157"/>
      <c r="L1282" s="156"/>
      <c r="M1282" s="158"/>
      <c r="N1282" s="159"/>
      <c r="O1282" s="158"/>
      <c r="P1282" s="160"/>
      <c r="Q1282" s="161"/>
      <c r="R1282" s="187"/>
      <c r="S1282" s="187"/>
      <c r="U1282" s="87" t="str">
        <f t="shared" si="83"/>
        <v/>
      </c>
      <c r="V1282" s="87" t="str">
        <f t="shared" si="84"/>
        <v/>
      </c>
    </row>
    <row r="1283" spans="1:23" s="188" customFormat="1" ht="15" customHeight="1" x14ac:dyDescent="0.2">
      <c r="A1283" s="292" t="str">
        <f>'Planilha Orçamentária'!A316</f>
        <v>05.01</v>
      </c>
      <c r="B1283" s="293" t="str">
        <f>VLOOKUP(A1283,'Planilha Orçamentária'!$A$8:$D$548,4,FALSE)</f>
        <v>DEMOLIÇÕES / PREPARAÇÃO DO TERRENO</v>
      </c>
      <c r="C1283" s="294"/>
      <c r="D1283" s="295"/>
      <c r="E1283" s="296"/>
      <c r="F1283" s="296"/>
      <c r="G1283" s="295"/>
      <c r="H1283" s="296"/>
      <c r="I1283" s="297"/>
      <c r="J1283" s="298"/>
      <c r="K1283" s="299"/>
      <c r="L1283" s="298"/>
      <c r="M1283" s="300"/>
      <c r="N1283" s="301"/>
      <c r="O1283" s="300"/>
      <c r="P1283" s="302"/>
      <c r="Q1283" s="303"/>
      <c r="R1283" s="187"/>
      <c r="S1283" s="187"/>
      <c r="U1283" s="87" t="str">
        <f t="shared" si="83"/>
        <v/>
      </c>
      <c r="V1283" s="87" t="str">
        <f t="shared" si="84"/>
        <v/>
      </c>
    </row>
    <row r="1284" spans="1:23" s="188" customFormat="1" ht="15" customHeight="1" x14ac:dyDescent="0.2">
      <c r="A1284" s="178" t="str">
        <f>'Planilha Orçamentária'!A317</f>
        <v>05.01.01</v>
      </c>
      <c r="B1284" s="252" t="str">
        <f>VLOOKUP(A1284,'Planilha Orçamentária'!$A$8:$D$548,4,FALSE)</f>
        <v>Retirada de meio-fio de concreto</v>
      </c>
      <c r="C1284" s="179"/>
      <c r="D1284" s="180"/>
      <c r="E1284" s="181"/>
      <c r="F1284" s="181"/>
      <c r="G1284" s="180"/>
      <c r="H1284" s="181"/>
      <c r="I1284" s="182"/>
      <c r="J1284" s="183"/>
      <c r="K1284" s="184"/>
      <c r="L1284" s="183"/>
      <c r="M1284" s="185"/>
      <c r="N1284" s="405"/>
      <c r="O1284" s="185"/>
      <c r="P1284" s="55"/>
      <c r="Q1284" s="406">
        <f>P1305</f>
        <v>340.52</v>
      </c>
      <c r="R1284" s="187"/>
      <c r="S1284" s="187"/>
      <c r="U1284" s="87">
        <f t="shared" si="83"/>
        <v>0</v>
      </c>
      <c r="V1284" s="87" t="str">
        <f t="shared" si="84"/>
        <v/>
      </c>
      <c r="W1284" s="218"/>
    </row>
    <row r="1285" spans="1:23" s="188" customFormat="1" ht="15" customHeight="1" x14ac:dyDescent="0.2">
      <c r="A1285" s="202"/>
      <c r="B1285" s="309" t="s">
        <v>17945</v>
      </c>
      <c r="C1285" s="326"/>
      <c r="D1285" s="203"/>
      <c r="E1285" s="182"/>
      <c r="F1285" s="326"/>
      <c r="G1285" s="203"/>
      <c r="H1285" s="182"/>
      <c r="I1285" s="182"/>
      <c r="J1285" s="408"/>
      <c r="K1285" s="342">
        <v>45.03</v>
      </c>
      <c r="L1285" s="183"/>
      <c r="M1285" s="185"/>
      <c r="N1285" s="183"/>
      <c r="O1285" s="185"/>
      <c r="P1285" s="254">
        <f t="shared" ref="P1285:P1304" si="85">K1285</f>
        <v>45.03</v>
      </c>
      <c r="Q1285" s="328"/>
      <c r="R1285" s="204"/>
      <c r="S1285" s="204"/>
      <c r="U1285" s="87" t="str">
        <f t="shared" si="83"/>
        <v/>
      </c>
      <c r="V1285" s="87">
        <f t="shared" si="84"/>
        <v>45.03</v>
      </c>
    </row>
    <row r="1286" spans="1:23" s="188" customFormat="1" ht="15" customHeight="1" x14ac:dyDescent="0.2">
      <c r="A1286" s="202"/>
      <c r="B1286" s="309" t="s">
        <v>17945</v>
      </c>
      <c r="C1286" s="326"/>
      <c r="D1286" s="203"/>
      <c r="E1286" s="182"/>
      <c r="F1286" s="326"/>
      <c r="G1286" s="203"/>
      <c r="H1286" s="182"/>
      <c r="I1286" s="182"/>
      <c r="J1286" s="408"/>
      <c r="K1286" s="342">
        <v>4.18</v>
      </c>
      <c r="L1286" s="183"/>
      <c r="M1286" s="185"/>
      <c r="N1286" s="183"/>
      <c r="O1286" s="185"/>
      <c r="P1286" s="254">
        <f t="shared" si="85"/>
        <v>4.18</v>
      </c>
      <c r="Q1286" s="328"/>
      <c r="R1286" s="204"/>
      <c r="S1286" s="204"/>
      <c r="U1286" s="87" t="str">
        <f t="shared" si="83"/>
        <v/>
      </c>
      <c r="V1286" s="87">
        <f t="shared" si="84"/>
        <v>4.18</v>
      </c>
    </row>
    <row r="1287" spans="1:23" s="188" customFormat="1" ht="15" customHeight="1" x14ac:dyDescent="0.2">
      <c r="A1287" s="202"/>
      <c r="B1287" s="309" t="s">
        <v>17945</v>
      </c>
      <c r="C1287" s="326"/>
      <c r="D1287" s="203"/>
      <c r="E1287" s="182"/>
      <c r="F1287" s="326"/>
      <c r="G1287" s="203"/>
      <c r="H1287" s="182"/>
      <c r="I1287" s="182"/>
      <c r="J1287" s="408"/>
      <c r="K1287" s="342">
        <v>3.26</v>
      </c>
      <c r="L1287" s="183"/>
      <c r="M1287" s="185"/>
      <c r="N1287" s="183"/>
      <c r="O1287" s="185"/>
      <c r="P1287" s="254">
        <f t="shared" si="85"/>
        <v>3.26</v>
      </c>
      <c r="Q1287" s="328"/>
      <c r="R1287" s="204"/>
      <c r="S1287" s="204"/>
      <c r="U1287" s="87" t="str">
        <f t="shared" si="83"/>
        <v/>
      </c>
      <c r="V1287" s="87">
        <f t="shared" si="84"/>
        <v>3.26</v>
      </c>
    </row>
    <row r="1288" spans="1:23" s="188" customFormat="1" ht="15" customHeight="1" x14ac:dyDescent="0.2">
      <c r="A1288" s="202"/>
      <c r="B1288" s="309" t="s">
        <v>17945</v>
      </c>
      <c r="C1288" s="326"/>
      <c r="D1288" s="203"/>
      <c r="E1288" s="182"/>
      <c r="F1288" s="326"/>
      <c r="G1288" s="203"/>
      <c r="H1288" s="182"/>
      <c r="I1288" s="182"/>
      <c r="J1288" s="408"/>
      <c r="K1288" s="342">
        <v>12.24</v>
      </c>
      <c r="L1288" s="183"/>
      <c r="M1288" s="185"/>
      <c r="N1288" s="183"/>
      <c r="O1288" s="185"/>
      <c r="P1288" s="254">
        <f t="shared" si="85"/>
        <v>12.24</v>
      </c>
      <c r="Q1288" s="328"/>
      <c r="R1288" s="204"/>
      <c r="S1288" s="204"/>
      <c r="U1288" s="87" t="str">
        <f t="shared" si="83"/>
        <v/>
      </c>
      <c r="V1288" s="87">
        <f t="shared" si="84"/>
        <v>12.24</v>
      </c>
    </row>
    <row r="1289" spans="1:23" s="188" customFormat="1" ht="15" customHeight="1" x14ac:dyDescent="0.2">
      <c r="A1289" s="202"/>
      <c r="B1289" s="309" t="s">
        <v>17945</v>
      </c>
      <c r="C1289" s="326"/>
      <c r="D1289" s="203"/>
      <c r="E1289" s="182"/>
      <c r="F1289" s="326"/>
      <c r="G1289" s="203"/>
      <c r="H1289" s="182"/>
      <c r="I1289" s="182"/>
      <c r="J1289" s="408"/>
      <c r="K1289" s="342">
        <v>14.61</v>
      </c>
      <c r="L1289" s="183"/>
      <c r="M1289" s="185"/>
      <c r="N1289" s="183"/>
      <c r="O1289" s="185"/>
      <c r="P1289" s="254">
        <f t="shared" si="85"/>
        <v>14.61</v>
      </c>
      <c r="Q1289" s="328"/>
      <c r="R1289" s="204"/>
      <c r="S1289" s="204"/>
      <c r="U1289" s="87" t="str">
        <f t="shared" si="83"/>
        <v/>
      </c>
      <c r="V1289" s="87">
        <f t="shared" si="84"/>
        <v>14.61</v>
      </c>
    </row>
    <row r="1290" spans="1:23" s="188" customFormat="1" ht="15" customHeight="1" x14ac:dyDescent="0.2">
      <c r="A1290" s="202"/>
      <c r="B1290" s="309" t="s">
        <v>17945</v>
      </c>
      <c r="C1290" s="326"/>
      <c r="D1290" s="203"/>
      <c r="E1290" s="182"/>
      <c r="F1290" s="326"/>
      <c r="G1290" s="203"/>
      <c r="H1290" s="182"/>
      <c r="I1290" s="182"/>
      <c r="J1290" s="408"/>
      <c r="K1290" s="342">
        <v>20.96</v>
      </c>
      <c r="L1290" s="183"/>
      <c r="M1290" s="185"/>
      <c r="N1290" s="183"/>
      <c r="O1290" s="185"/>
      <c r="P1290" s="254">
        <f t="shared" si="85"/>
        <v>20.96</v>
      </c>
      <c r="Q1290" s="328"/>
      <c r="R1290" s="204"/>
      <c r="S1290" s="204"/>
      <c r="U1290" s="87" t="str">
        <f t="shared" si="83"/>
        <v/>
      </c>
      <c r="V1290" s="87">
        <f t="shared" si="84"/>
        <v>20.96</v>
      </c>
    </row>
    <row r="1291" spans="1:23" s="188" customFormat="1" ht="15" customHeight="1" x14ac:dyDescent="0.2">
      <c r="A1291" s="202"/>
      <c r="B1291" s="309" t="s">
        <v>17945</v>
      </c>
      <c r="C1291" s="326"/>
      <c r="D1291" s="203"/>
      <c r="E1291" s="182"/>
      <c r="F1291" s="326"/>
      <c r="G1291" s="203"/>
      <c r="H1291" s="182"/>
      <c r="I1291" s="182"/>
      <c r="J1291" s="408"/>
      <c r="K1291" s="342">
        <v>16.690000000000001</v>
      </c>
      <c r="L1291" s="183"/>
      <c r="M1291" s="185"/>
      <c r="N1291" s="183"/>
      <c r="O1291" s="185"/>
      <c r="P1291" s="254">
        <f t="shared" si="85"/>
        <v>16.690000000000001</v>
      </c>
      <c r="Q1291" s="328"/>
      <c r="R1291" s="204"/>
      <c r="S1291" s="204"/>
      <c r="U1291" s="87" t="str">
        <f t="shared" si="83"/>
        <v/>
      </c>
      <c r="V1291" s="87">
        <f t="shared" si="84"/>
        <v>16.690000000000001</v>
      </c>
    </row>
    <row r="1292" spans="1:23" s="188" customFormat="1" ht="15" customHeight="1" x14ac:dyDescent="0.2">
      <c r="A1292" s="202"/>
      <c r="B1292" s="309" t="s">
        <v>17945</v>
      </c>
      <c r="C1292" s="326"/>
      <c r="D1292" s="203"/>
      <c r="E1292" s="182"/>
      <c r="F1292" s="326"/>
      <c r="G1292" s="203"/>
      <c r="H1292" s="182"/>
      <c r="I1292" s="182"/>
      <c r="J1292" s="408"/>
      <c r="K1292" s="342">
        <v>18.12</v>
      </c>
      <c r="L1292" s="183"/>
      <c r="M1292" s="185"/>
      <c r="N1292" s="183"/>
      <c r="O1292" s="185"/>
      <c r="P1292" s="254">
        <f t="shared" si="85"/>
        <v>18.12</v>
      </c>
      <c r="Q1292" s="328"/>
      <c r="R1292" s="204"/>
      <c r="S1292" s="204"/>
      <c r="U1292" s="87" t="str">
        <f t="shared" si="83"/>
        <v/>
      </c>
      <c r="V1292" s="87">
        <f t="shared" si="84"/>
        <v>18.12</v>
      </c>
    </row>
    <row r="1293" spans="1:23" s="188" customFormat="1" ht="15" customHeight="1" x14ac:dyDescent="0.2">
      <c r="A1293" s="202"/>
      <c r="B1293" s="309" t="s">
        <v>17945</v>
      </c>
      <c r="C1293" s="326"/>
      <c r="D1293" s="203"/>
      <c r="E1293" s="182"/>
      <c r="F1293" s="326"/>
      <c r="G1293" s="203"/>
      <c r="H1293" s="182"/>
      <c r="I1293" s="182"/>
      <c r="J1293" s="408"/>
      <c r="K1293" s="342">
        <v>17.11</v>
      </c>
      <c r="L1293" s="183"/>
      <c r="M1293" s="185"/>
      <c r="N1293" s="183"/>
      <c r="O1293" s="185"/>
      <c r="P1293" s="254">
        <f t="shared" si="85"/>
        <v>17.11</v>
      </c>
      <c r="Q1293" s="328"/>
      <c r="R1293" s="204"/>
      <c r="S1293" s="204"/>
      <c r="U1293" s="87" t="str">
        <f t="shared" si="83"/>
        <v/>
      </c>
      <c r="V1293" s="87">
        <f t="shared" si="84"/>
        <v>17.11</v>
      </c>
    </row>
    <row r="1294" spans="1:23" s="188" customFormat="1" ht="15" customHeight="1" x14ac:dyDescent="0.2">
      <c r="A1294" s="202"/>
      <c r="B1294" s="309" t="s">
        <v>17945</v>
      </c>
      <c r="C1294" s="326"/>
      <c r="D1294" s="203"/>
      <c r="E1294" s="182"/>
      <c r="F1294" s="326"/>
      <c r="G1294" s="203"/>
      <c r="H1294" s="182"/>
      <c r="I1294" s="182"/>
      <c r="J1294" s="408"/>
      <c r="K1294" s="342">
        <v>14.47</v>
      </c>
      <c r="L1294" s="183"/>
      <c r="M1294" s="185"/>
      <c r="N1294" s="183"/>
      <c r="O1294" s="185"/>
      <c r="P1294" s="254">
        <f t="shared" si="85"/>
        <v>14.47</v>
      </c>
      <c r="Q1294" s="328"/>
      <c r="R1294" s="204"/>
      <c r="S1294" s="204"/>
      <c r="U1294" s="87" t="str">
        <f t="shared" si="83"/>
        <v/>
      </c>
      <c r="V1294" s="87">
        <f t="shared" si="84"/>
        <v>14.47</v>
      </c>
    </row>
    <row r="1295" spans="1:23" s="188" customFormat="1" ht="15" customHeight="1" x14ac:dyDescent="0.2">
      <c r="A1295" s="202"/>
      <c r="B1295" s="309" t="s">
        <v>17945</v>
      </c>
      <c r="C1295" s="326"/>
      <c r="D1295" s="203"/>
      <c r="E1295" s="182"/>
      <c r="F1295" s="326"/>
      <c r="G1295" s="203"/>
      <c r="H1295" s="182"/>
      <c r="I1295" s="182"/>
      <c r="J1295" s="408"/>
      <c r="K1295" s="342">
        <v>50.5</v>
      </c>
      <c r="L1295" s="183"/>
      <c r="M1295" s="185"/>
      <c r="N1295" s="183"/>
      <c r="O1295" s="185"/>
      <c r="P1295" s="254">
        <f t="shared" si="85"/>
        <v>50.5</v>
      </c>
      <c r="Q1295" s="328"/>
      <c r="R1295" s="204"/>
      <c r="S1295" s="204"/>
      <c r="U1295" s="87" t="str">
        <f t="shared" si="83"/>
        <v/>
      </c>
      <c r="V1295" s="87">
        <f t="shared" si="84"/>
        <v>50.5</v>
      </c>
    </row>
    <row r="1296" spans="1:23" s="188" customFormat="1" ht="15" customHeight="1" x14ac:dyDescent="0.2">
      <c r="A1296" s="202"/>
      <c r="B1296" s="309" t="s">
        <v>17945</v>
      </c>
      <c r="C1296" s="326"/>
      <c r="D1296" s="203"/>
      <c r="E1296" s="182"/>
      <c r="F1296" s="326"/>
      <c r="G1296" s="203"/>
      <c r="H1296" s="182"/>
      <c r="I1296" s="182"/>
      <c r="J1296" s="408"/>
      <c r="K1296" s="342">
        <v>3.99</v>
      </c>
      <c r="L1296" s="183"/>
      <c r="M1296" s="185"/>
      <c r="N1296" s="183"/>
      <c r="O1296" s="185"/>
      <c r="P1296" s="254">
        <f t="shared" si="85"/>
        <v>3.99</v>
      </c>
      <c r="Q1296" s="328"/>
      <c r="R1296" s="204"/>
      <c r="S1296" s="204"/>
      <c r="U1296" s="87" t="str">
        <f t="shared" si="83"/>
        <v/>
      </c>
      <c r="V1296" s="87">
        <f t="shared" si="84"/>
        <v>3.99</v>
      </c>
    </row>
    <row r="1297" spans="1:23" s="188" customFormat="1" ht="15" customHeight="1" x14ac:dyDescent="0.2">
      <c r="A1297" s="202"/>
      <c r="B1297" s="309" t="s">
        <v>17945</v>
      </c>
      <c r="C1297" s="326"/>
      <c r="D1297" s="203"/>
      <c r="E1297" s="182"/>
      <c r="F1297" s="326"/>
      <c r="G1297" s="203"/>
      <c r="H1297" s="182"/>
      <c r="I1297" s="182"/>
      <c r="J1297" s="408"/>
      <c r="K1297" s="342">
        <v>14.48</v>
      </c>
      <c r="L1297" s="183"/>
      <c r="M1297" s="185"/>
      <c r="N1297" s="183"/>
      <c r="O1297" s="185"/>
      <c r="P1297" s="254">
        <f t="shared" si="85"/>
        <v>14.48</v>
      </c>
      <c r="Q1297" s="328"/>
      <c r="R1297" s="204"/>
      <c r="S1297" s="204"/>
      <c r="U1297" s="87" t="str">
        <f t="shared" si="83"/>
        <v/>
      </c>
      <c r="V1297" s="87">
        <f t="shared" si="84"/>
        <v>14.48</v>
      </c>
    </row>
    <row r="1298" spans="1:23" s="188" customFormat="1" ht="15" customHeight="1" x14ac:dyDescent="0.2">
      <c r="A1298" s="202"/>
      <c r="B1298" s="309" t="s">
        <v>17945</v>
      </c>
      <c r="C1298" s="326"/>
      <c r="D1298" s="203"/>
      <c r="E1298" s="182"/>
      <c r="F1298" s="326"/>
      <c r="G1298" s="203"/>
      <c r="H1298" s="182"/>
      <c r="I1298" s="182"/>
      <c r="J1298" s="408"/>
      <c r="K1298" s="342">
        <v>24.22</v>
      </c>
      <c r="L1298" s="183"/>
      <c r="M1298" s="185"/>
      <c r="N1298" s="183"/>
      <c r="O1298" s="185"/>
      <c r="P1298" s="254">
        <f t="shared" si="85"/>
        <v>24.22</v>
      </c>
      <c r="Q1298" s="328"/>
      <c r="R1298" s="204"/>
      <c r="S1298" s="204"/>
      <c r="U1298" s="87" t="str">
        <f t="shared" si="83"/>
        <v/>
      </c>
      <c r="V1298" s="87">
        <f t="shared" si="84"/>
        <v>24.22</v>
      </c>
    </row>
    <row r="1299" spans="1:23" s="188" customFormat="1" ht="15" customHeight="1" x14ac:dyDescent="0.2">
      <c r="A1299" s="202"/>
      <c r="B1299" s="309" t="s">
        <v>17945</v>
      </c>
      <c r="C1299" s="326"/>
      <c r="D1299" s="203"/>
      <c r="E1299" s="182"/>
      <c r="F1299" s="326"/>
      <c r="G1299" s="203"/>
      <c r="H1299" s="182"/>
      <c r="I1299" s="182"/>
      <c r="J1299" s="408"/>
      <c r="K1299" s="342">
        <v>15.55</v>
      </c>
      <c r="L1299" s="183"/>
      <c r="M1299" s="185"/>
      <c r="N1299" s="183"/>
      <c r="O1299" s="185"/>
      <c r="P1299" s="254">
        <f t="shared" si="85"/>
        <v>15.55</v>
      </c>
      <c r="Q1299" s="328"/>
      <c r="R1299" s="204"/>
      <c r="S1299" s="204"/>
      <c r="U1299" s="87" t="str">
        <f t="shared" si="83"/>
        <v/>
      </c>
      <c r="V1299" s="87">
        <f t="shared" si="84"/>
        <v>15.55</v>
      </c>
    </row>
    <row r="1300" spans="1:23" s="188" customFormat="1" ht="15" customHeight="1" x14ac:dyDescent="0.2">
      <c r="A1300" s="202"/>
      <c r="B1300" s="309" t="s">
        <v>17945</v>
      </c>
      <c r="C1300" s="326"/>
      <c r="D1300" s="203"/>
      <c r="E1300" s="182"/>
      <c r="F1300" s="326"/>
      <c r="G1300" s="203"/>
      <c r="H1300" s="182"/>
      <c r="I1300" s="182"/>
      <c r="J1300" s="408"/>
      <c r="K1300" s="342">
        <v>15.31</v>
      </c>
      <c r="L1300" s="183"/>
      <c r="M1300" s="185"/>
      <c r="N1300" s="183"/>
      <c r="O1300" s="185"/>
      <c r="P1300" s="254">
        <f t="shared" si="85"/>
        <v>15.31</v>
      </c>
      <c r="Q1300" s="328"/>
      <c r="R1300" s="204"/>
      <c r="S1300" s="204"/>
      <c r="U1300" s="87" t="str">
        <f t="shared" si="83"/>
        <v/>
      </c>
      <c r="V1300" s="87">
        <f t="shared" si="84"/>
        <v>15.31</v>
      </c>
    </row>
    <row r="1301" spans="1:23" s="188" customFormat="1" ht="15" customHeight="1" x14ac:dyDescent="0.2">
      <c r="A1301" s="202"/>
      <c r="B1301" s="309" t="s">
        <v>17945</v>
      </c>
      <c r="C1301" s="326"/>
      <c r="D1301" s="203"/>
      <c r="E1301" s="182"/>
      <c r="F1301" s="326"/>
      <c r="G1301" s="203"/>
      <c r="H1301" s="182"/>
      <c r="I1301" s="182"/>
      <c r="J1301" s="408"/>
      <c r="K1301" s="342">
        <v>9.86</v>
      </c>
      <c r="L1301" s="183"/>
      <c r="M1301" s="185"/>
      <c r="N1301" s="183"/>
      <c r="O1301" s="185"/>
      <c r="P1301" s="254">
        <f t="shared" si="85"/>
        <v>9.86</v>
      </c>
      <c r="Q1301" s="328"/>
      <c r="R1301" s="204"/>
      <c r="S1301" s="204"/>
      <c r="U1301" s="87" t="str">
        <f t="shared" si="83"/>
        <v/>
      </c>
      <c r="V1301" s="87">
        <f t="shared" si="84"/>
        <v>9.86</v>
      </c>
    </row>
    <row r="1302" spans="1:23" s="188" customFormat="1" ht="15" customHeight="1" x14ac:dyDescent="0.2">
      <c r="A1302" s="202"/>
      <c r="B1302" s="309" t="s">
        <v>17945</v>
      </c>
      <c r="C1302" s="326"/>
      <c r="D1302" s="203"/>
      <c r="E1302" s="182"/>
      <c r="F1302" s="326"/>
      <c r="G1302" s="203"/>
      <c r="H1302" s="182"/>
      <c r="I1302" s="182"/>
      <c r="J1302" s="408"/>
      <c r="K1302" s="342">
        <v>12.11</v>
      </c>
      <c r="L1302" s="183"/>
      <c r="M1302" s="185"/>
      <c r="N1302" s="183"/>
      <c r="O1302" s="185"/>
      <c r="P1302" s="254">
        <f t="shared" si="85"/>
        <v>12.11</v>
      </c>
      <c r="Q1302" s="328"/>
      <c r="R1302" s="204"/>
      <c r="S1302" s="204"/>
      <c r="U1302" s="87" t="str">
        <f t="shared" si="83"/>
        <v/>
      </c>
      <c r="V1302" s="87">
        <f t="shared" si="84"/>
        <v>12.11</v>
      </c>
    </row>
    <row r="1303" spans="1:23" s="188" customFormat="1" ht="15" customHeight="1" x14ac:dyDescent="0.2">
      <c r="A1303" s="202"/>
      <c r="B1303" s="309" t="s">
        <v>17945</v>
      </c>
      <c r="C1303" s="326"/>
      <c r="D1303" s="203"/>
      <c r="E1303" s="182"/>
      <c r="F1303" s="326"/>
      <c r="G1303" s="203"/>
      <c r="H1303" s="182"/>
      <c r="I1303" s="182"/>
      <c r="J1303" s="408"/>
      <c r="K1303" s="342">
        <v>23.91</v>
      </c>
      <c r="L1303" s="183"/>
      <c r="M1303" s="185"/>
      <c r="N1303" s="183"/>
      <c r="O1303" s="185"/>
      <c r="P1303" s="254">
        <f t="shared" si="85"/>
        <v>23.91</v>
      </c>
      <c r="Q1303" s="328"/>
      <c r="R1303" s="204"/>
      <c r="S1303" s="204"/>
      <c r="U1303" s="87" t="str">
        <f t="shared" si="83"/>
        <v/>
      </c>
      <c r="V1303" s="87">
        <f t="shared" si="84"/>
        <v>23.91</v>
      </c>
    </row>
    <row r="1304" spans="1:23" s="188" customFormat="1" ht="15" customHeight="1" x14ac:dyDescent="0.2">
      <c r="A1304" s="202"/>
      <c r="B1304" s="309" t="s">
        <v>17945</v>
      </c>
      <c r="C1304" s="326"/>
      <c r="D1304" s="203"/>
      <c r="E1304" s="182"/>
      <c r="F1304" s="326"/>
      <c r="G1304" s="203"/>
      <c r="H1304" s="182"/>
      <c r="I1304" s="182"/>
      <c r="J1304" s="408"/>
      <c r="K1304" s="342">
        <v>3.92</v>
      </c>
      <c r="L1304" s="183"/>
      <c r="M1304" s="185"/>
      <c r="N1304" s="183"/>
      <c r="O1304" s="185"/>
      <c r="P1304" s="254">
        <f t="shared" si="85"/>
        <v>3.92</v>
      </c>
      <c r="Q1304" s="328"/>
      <c r="R1304" s="204"/>
      <c r="S1304" s="204"/>
      <c r="U1304" s="87" t="str">
        <f t="shared" si="83"/>
        <v/>
      </c>
      <c r="V1304" s="87">
        <f t="shared" si="84"/>
        <v>3.92</v>
      </c>
    </row>
    <row r="1305" spans="1:23" s="188" customFormat="1" ht="15" customHeight="1" x14ac:dyDescent="0.2">
      <c r="A1305" s="178"/>
      <c r="B1305" s="189" t="s">
        <v>17</v>
      </c>
      <c r="C1305" s="190"/>
      <c r="D1305" s="191"/>
      <c r="E1305" s="192"/>
      <c r="F1305" s="190"/>
      <c r="G1305" s="191"/>
      <c r="H1305" s="192"/>
      <c r="I1305" s="192"/>
      <c r="J1305" s="193"/>
      <c r="K1305" s="194"/>
      <c r="L1305" s="194"/>
      <c r="M1305" s="194"/>
      <c r="N1305" s="194"/>
      <c r="O1305" s="194"/>
      <c r="P1305" s="195">
        <f>ROUND(SUM(P1284:P1304),2)</f>
        <v>340.52</v>
      </c>
      <c r="Q1305" s="196" t="str">
        <f>IFERROR(VLOOKUP(A1284,'Planilha Orçamentária'!$A$8:$H$548,5,FALSE),0)</f>
        <v>m</v>
      </c>
      <c r="R1305" s="187"/>
      <c r="S1305" s="187"/>
      <c r="U1305" s="87">
        <f t="shared" si="83"/>
        <v>340.52</v>
      </c>
      <c r="V1305" s="87">
        <f t="shared" si="84"/>
        <v>340.52</v>
      </c>
    </row>
    <row r="1306" spans="1:23" s="188" customFormat="1" ht="15" customHeight="1" x14ac:dyDescent="0.2">
      <c r="A1306" s="178"/>
      <c r="B1306" s="339"/>
      <c r="C1306" s="198"/>
      <c r="D1306" s="180"/>
      <c r="E1306" s="181"/>
      <c r="F1306" s="198"/>
      <c r="G1306" s="180"/>
      <c r="H1306" s="181"/>
      <c r="I1306" s="181"/>
      <c r="J1306" s="199"/>
      <c r="K1306" s="363"/>
      <c r="L1306" s="363"/>
      <c r="M1306" s="363"/>
      <c r="N1306" s="363"/>
      <c r="O1306" s="363"/>
      <c r="P1306" s="55"/>
      <c r="Q1306" s="340"/>
      <c r="R1306" s="187"/>
      <c r="S1306" s="187"/>
      <c r="U1306" s="87" t="str">
        <f t="shared" si="83"/>
        <v/>
      </c>
      <c r="V1306" s="87" t="str">
        <f t="shared" si="84"/>
        <v/>
      </c>
    </row>
    <row r="1307" spans="1:23" s="188" customFormat="1" ht="15" customHeight="1" x14ac:dyDescent="0.2">
      <c r="A1307" s="178" t="str">
        <f>'Planilha Orçamentária'!A318</f>
        <v>05.01.02</v>
      </c>
      <c r="B1307" s="252" t="str">
        <f>VLOOKUP(A1307,'Planilha Orçamentária'!$A$8:$D$553,4,FALSE)</f>
        <v>Demolição mecânica de concreto</v>
      </c>
      <c r="C1307" s="179"/>
      <c r="D1307" s="180"/>
      <c r="E1307" s="181"/>
      <c r="F1307" s="181"/>
      <c r="G1307" s="180"/>
      <c r="H1307" s="181"/>
      <c r="I1307" s="182"/>
      <c r="J1307" s="183"/>
      <c r="K1307" s="184"/>
      <c r="L1307" s="183"/>
      <c r="M1307" s="185"/>
      <c r="N1307" s="405"/>
      <c r="O1307" s="185"/>
      <c r="P1307" s="55"/>
      <c r="Q1307" s="406">
        <f>P1309</f>
        <v>6.35</v>
      </c>
      <c r="R1307" s="187"/>
      <c r="S1307" s="187"/>
      <c r="U1307" s="87">
        <f t="shared" si="83"/>
        <v>0</v>
      </c>
      <c r="V1307" s="87" t="str">
        <f t="shared" si="84"/>
        <v/>
      </c>
      <c r="W1307" s="218"/>
    </row>
    <row r="1308" spans="1:23" s="204" customFormat="1" ht="15" customHeight="1" x14ac:dyDescent="0.2">
      <c r="A1308" s="333"/>
      <c r="B1308" s="319" t="s">
        <v>17933</v>
      </c>
      <c r="C1308" s="320"/>
      <c r="D1308" s="321"/>
      <c r="E1308" s="322"/>
      <c r="F1308" s="320"/>
      <c r="G1308" s="321"/>
      <c r="H1308" s="322"/>
      <c r="I1308" s="334"/>
      <c r="J1308" s="323"/>
      <c r="K1308" s="325">
        <v>31.73</v>
      </c>
      <c r="L1308" s="325">
        <v>2</v>
      </c>
      <c r="M1308" s="325">
        <v>0.1</v>
      </c>
      <c r="O1308" s="325">
        <f>M1308*L1308*K1308</f>
        <v>6.3460000000000001</v>
      </c>
      <c r="P1308" s="335">
        <f>O1308</f>
        <v>6.3460000000000001</v>
      </c>
      <c r="Q1308" s="336"/>
      <c r="U1308" s="87" t="str">
        <f t="shared" si="83"/>
        <v/>
      </c>
      <c r="V1308" s="87">
        <f t="shared" si="84"/>
        <v>6.3460000000000001</v>
      </c>
    </row>
    <row r="1309" spans="1:23" s="188" customFormat="1" ht="15" customHeight="1" x14ac:dyDescent="0.2">
      <c r="A1309" s="178"/>
      <c r="B1309" s="189" t="s">
        <v>17</v>
      </c>
      <c r="C1309" s="190"/>
      <c r="D1309" s="191"/>
      <c r="E1309" s="192"/>
      <c r="F1309" s="190"/>
      <c r="G1309" s="191"/>
      <c r="H1309" s="192"/>
      <c r="I1309" s="192"/>
      <c r="J1309" s="193"/>
      <c r="K1309" s="194"/>
      <c r="L1309" s="194"/>
      <c r="M1309" s="194"/>
      <c r="N1309" s="194"/>
      <c r="O1309" s="194"/>
      <c r="P1309" s="195">
        <f>ROUND(SUM(P1307:P1308),2)</f>
        <v>6.35</v>
      </c>
      <c r="Q1309" s="196" t="str">
        <f>IFERROR(VLOOKUP(A1307,'Planilha Orçamentária'!$A$8:$H$553,5,FALSE),0)</f>
        <v>M3</v>
      </c>
      <c r="R1309" s="187"/>
      <c r="S1309" s="187"/>
      <c r="U1309" s="87">
        <f t="shared" si="83"/>
        <v>6.35</v>
      </c>
      <c r="V1309" s="87">
        <f t="shared" si="84"/>
        <v>6.35</v>
      </c>
    </row>
    <row r="1310" spans="1:23" s="188" customFormat="1" ht="15" customHeight="1" x14ac:dyDescent="0.2">
      <c r="A1310" s="178"/>
      <c r="B1310" s="339"/>
      <c r="C1310" s="198"/>
      <c r="D1310" s="180"/>
      <c r="E1310" s="181"/>
      <c r="F1310" s="198"/>
      <c r="G1310" s="180"/>
      <c r="H1310" s="181"/>
      <c r="I1310" s="181"/>
      <c r="J1310" s="199"/>
      <c r="K1310" s="363"/>
      <c r="L1310" s="363"/>
      <c r="M1310" s="363"/>
      <c r="N1310" s="363"/>
      <c r="O1310" s="363"/>
      <c r="P1310" s="55"/>
      <c r="Q1310" s="340"/>
      <c r="R1310" s="187"/>
      <c r="S1310" s="187"/>
      <c r="U1310" s="87" t="str">
        <f t="shared" si="83"/>
        <v/>
      </c>
      <c r="V1310" s="87" t="str">
        <f t="shared" si="84"/>
        <v/>
      </c>
    </row>
    <row r="1311" spans="1:23" s="188" customFormat="1" ht="15" customHeight="1" x14ac:dyDescent="0.2">
      <c r="A1311" s="178" t="str">
        <f>'Planilha Orçamentária'!A319</f>
        <v>05.01.03</v>
      </c>
      <c r="B1311" s="252" t="str">
        <f>VLOOKUP(A1311,'Planilha Orçamentária'!$A$8:$D$553,4,FALSE)</f>
        <v>DESMATAMENTO E LIMPEZA MECANIZADA DE TERRENO COM REMOCAO DE CAMADA VEGETAL, UTILIZANDO TRATOR DE ESTEIRAS</v>
      </c>
      <c r="C1311" s="179"/>
      <c r="D1311" s="180"/>
      <c r="E1311" s="181"/>
      <c r="F1311" s="181"/>
      <c r="G1311" s="180"/>
      <c r="H1311" s="181"/>
      <c r="I1311" s="182"/>
      <c r="J1311" s="183"/>
      <c r="K1311" s="184"/>
      <c r="L1311" s="183"/>
      <c r="M1311" s="185"/>
      <c r="N1311" s="405"/>
      <c r="O1311" s="185"/>
      <c r="P1311" s="55"/>
      <c r="Q1311" s="406">
        <f>P1313</f>
        <v>3978.13</v>
      </c>
      <c r="R1311" s="187"/>
      <c r="S1311" s="187"/>
      <c r="U1311" s="87">
        <f t="shared" si="83"/>
        <v>0</v>
      </c>
      <c r="V1311" s="87" t="str">
        <f t="shared" si="84"/>
        <v/>
      </c>
      <c r="W1311" s="218"/>
    </row>
    <row r="1312" spans="1:23" s="204" customFormat="1" ht="15" customHeight="1" x14ac:dyDescent="0.2">
      <c r="A1312" s="333"/>
      <c r="B1312" s="319" t="s">
        <v>17927</v>
      </c>
      <c r="C1312" s="320"/>
      <c r="D1312" s="321"/>
      <c r="E1312" s="322"/>
      <c r="F1312" s="320"/>
      <c r="G1312" s="321"/>
      <c r="H1312" s="322"/>
      <c r="I1312" s="334"/>
      <c r="J1312" s="323"/>
      <c r="K1312" s="325"/>
      <c r="L1312" s="325"/>
      <c r="M1312" s="325"/>
      <c r="N1312" s="325">
        <v>3978.13</v>
      </c>
      <c r="O1312" s="325"/>
      <c r="P1312" s="335">
        <f>N1312</f>
        <v>3978.13</v>
      </c>
      <c r="Q1312" s="336"/>
      <c r="U1312" s="87" t="str">
        <f t="shared" si="83"/>
        <v/>
      </c>
      <c r="V1312" s="87">
        <f t="shared" si="84"/>
        <v>3978.13</v>
      </c>
    </row>
    <row r="1313" spans="1:23" s="188" customFormat="1" ht="15" customHeight="1" x14ac:dyDescent="0.2">
      <c r="A1313" s="178"/>
      <c r="B1313" s="189" t="s">
        <v>17</v>
      </c>
      <c r="C1313" s="190"/>
      <c r="D1313" s="191"/>
      <c r="E1313" s="192"/>
      <c r="F1313" s="190"/>
      <c r="G1313" s="191"/>
      <c r="H1313" s="192"/>
      <c r="I1313" s="192"/>
      <c r="J1313" s="193"/>
      <c r="K1313" s="194"/>
      <c r="L1313" s="194"/>
      <c r="M1313" s="194"/>
      <c r="N1313" s="194"/>
      <c r="O1313" s="194"/>
      <c r="P1313" s="195">
        <f>ROUND(SUM(P1311:P1312),2)</f>
        <v>3978.13</v>
      </c>
      <c r="Q1313" s="196" t="str">
        <f>IFERROR(VLOOKUP(A1311,'Planilha Orçamentária'!$A$8:$H$553,5,FALSE),0)</f>
        <v>M2</v>
      </c>
      <c r="R1313" s="187"/>
      <c r="S1313" s="187"/>
      <c r="U1313" s="87">
        <f t="shared" si="83"/>
        <v>3978.13</v>
      </c>
      <c r="V1313" s="87">
        <f t="shared" si="84"/>
        <v>3978.13</v>
      </c>
    </row>
    <row r="1314" spans="1:23" s="188" customFormat="1" ht="15" customHeight="1" x14ac:dyDescent="0.2">
      <c r="A1314" s="178"/>
      <c r="B1314" s="339"/>
      <c r="C1314" s="198"/>
      <c r="D1314" s="180"/>
      <c r="E1314" s="181"/>
      <c r="F1314" s="198"/>
      <c r="G1314" s="180"/>
      <c r="H1314" s="181"/>
      <c r="I1314" s="181"/>
      <c r="J1314" s="199"/>
      <c r="K1314" s="363"/>
      <c r="L1314" s="363"/>
      <c r="M1314" s="363"/>
      <c r="N1314" s="363"/>
      <c r="O1314" s="363"/>
      <c r="P1314" s="55"/>
      <c r="Q1314" s="340"/>
      <c r="R1314" s="187"/>
      <c r="S1314" s="187"/>
      <c r="U1314" s="87" t="str">
        <f t="shared" si="83"/>
        <v/>
      </c>
      <c r="V1314" s="87" t="str">
        <f t="shared" si="84"/>
        <v/>
      </c>
    </row>
    <row r="1315" spans="1:23" s="188" customFormat="1" ht="15" customHeight="1" x14ac:dyDescent="0.2">
      <c r="A1315" s="178" t="str">
        <f>'Planilha Orçamentária'!A320</f>
        <v>05.01.04</v>
      </c>
      <c r="B1315" s="252" t="str">
        <f>VLOOKUP(A1315,'Planilha Orçamentária'!$A$8:$D$553,4,FALSE)</f>
        <v>REGULARIZACAO DE SUPERFICIES EM TERRA COM MOTONIVELADORA</v>
      </c>
      <c r="C1315" s="179"/>
      <c r="D1315" s="180"/>
      <c r="E1315" s="181"/>
      <c r="F1315" s="181"/>
      <c r="G1315" s="180"/>
      <c r="H1315" s="181"/>
      <c r="I1315" s="182"/>
      <c r="J1315" s="183"/>
      <c r="K1315" s="184"/>
      <c r="L1315" s="183"/>
      <c r="M1315" s="185"/>
      <c r="N1315" s="405"/>
      <c r="O1315" s="185"/>
      <c r="P1315" s="55"/>
      <c r="Q1315" s="406">
        <f>P1317</f>
        <v>3978.13</v>
      </c>
      <c r="R1315" s="187"/>
      <c r="S1315" s="187"/>
      <c r="U1315" s="87">
        <f t="shared" si="83"/>
        <v>0</v>
      </c>
      <c r="V1315" s="87" t="str">
        <f t="shared" si="84"/>
        <v/>
      </c>
      <c r="W1315" s="218"/>
    </row>
    <row r="1316" spans="1:23" s="204" customFormat="1" ht="15" customHeight="1" x14ac:dyDescent="0.2">
      <c r="A1316" s="333"/>
      <c r="B1316" s="319" t="s">
        <v>17927</v>
      </c>
      <c r="C1316" s="320"/>
      <c r="D1316" s="321"/>
      <c r="E1316" s="322"/>
      <c r="F1316" s="320"/>
      <c r="G1316" s="321"/>
      <c r="H1316" s="322"/>
      <c r="I1316" s="334"/>
      <c r="J1316" s="323"/>
      <c r="K1316" s="325"/>
      <c r="L1316" s="325"/>
      <c r="M1316" s="325"/>
      <c r="N1316" s="325">
        <f>P1313</f>
        <v>3978.13</v>
      </c>
      <c r="O1316" s="325"/>
      <c r="P1316" s="335">
        <f>N1316</f>
        <v>3978.13</v>
      </c>
      <c r="Q1316" s="336"/>
      <c r="U1316" s="87" t="str">
        <f t="shared" si="83"/>
        <v/>
      </c>
      <c r="V1316" s="87">
        <f t="shared" si="84"/>
        <v>3978.13</v>
      </c>
    </row>
    <row r="1317" spans="1:23" s="188" customFormat="1" ht="15" customHeight="1" x14ac:dyDescent="0.2">
      <c r="A1317" s="178"/>
      <c r="B1317" s="189" t="s">
        <v>17</v>
      </c>
      <c r="C1317" s="190"/>
      <c r="D1317" s="191"/>
      <c r="E1317" s="192"/>
      <c r="F1317" s="190"/>
      <c r="G1317" s="191"/>
      <c r="H1317" s="192"/>
      <c r="I1317" s="192"/>
      <c r="J1317" s="193"/>
      <c r="K1317" s="194"/>
      <c r="L1317" s="194"/>
      <c r="M1317" s="194"/>
      <c r="N1317" s="194"/>
      <c r="O1317" s="194"/>
      <c r="P1317" s="195">
        <f>ROUND(SUM(P1315:P1316),2)</f>
        <v>3978.13</v>
      </c>
      <c r="Q1317" s="196" t="str">
        <f>IFERROR(VLOOKUP(A1315,'Planilha Orçamentária'!$A$8:$H$553,5,FALSE),0)</f>
        <v>M2</v>
      </c>
      <c r="R1317" s="187"/>
      <c r="S1317" s="187"/>
      <c r="U1317" s="87">
        <f t="shared" si="83"/>
        <v>3978.13</v>
      </c>
      <c r="V1317" s="87">
        <f t="shared" si="84"/>
        <v>3978.13</v>
      </c>
    </row>
    <row r="1318" spans="1:23" s="188" customFormat="1" ht="15" customHeight="1" x14ac:dyDescent="0.2">
      <c r="A1318" s="178"/>
      <c r="B1318" s="339"/>
      <c r="C1318" s="198"/>
      <c r="D1318" s="180"/>
      <c r="E1318" s="181"/>
      <c r="F1318" s="198"/>
      <c r="G1318" s="180"/>
      <c r="H1318" s="181"/>
      <c r="I1318" s="181"/>
      <c r="J1318" s="199"/>
      <c r="K1318" s="363"/>
      <c r="L1318" s="349"/>
      <c r="M1318" s="546"/>
      <c r="N1318" s="349"/>
      <c r="O1318" s="546"/>
      <c r="P1318" s="548"/>
      <c r="Q1318" s="340"/>
      <c r="R1318" s="187"/>
      <c r="S1318" s="187"/>
      <c r="U1318" s="87" t="str">
        <f t="shared" si="83"/>
        <v/>
      </c>
      <c r="V1318" s="87" t="str">
        <f t="shared" si="84"/>
        <v/>
      </c>
    </row>
    <row r="1319" spans="1:23" s="188" customFormat="1" ht="15" customHeight="1" x14ac:dyDescent="0.2">
      <c r="A1319" s="178" t="str">
        <f>'Planilha Orçamentária'!A321</f>
        <v>05.01.05</v>
      </c>
      <c r="B1319" s="252" t="str">
        <f>VLOOKUP(A1319,'Planilha Orçamentária'!$A$8:$D$548,4,FALSE)</f>
        <v>CARGA E DESCARGA MECANIZADAS DE ENTULHO EM CAMINHAO BASCULANTE 6 M3</v>
      </c>
      <c r="C1319" s="179"/>
      <c r="D1319" s="180"/>
      <c r="E1319" s="181"/>
      <c r="F1319" s="181"/>
      <c r="G1319" s="180"/>
      <c r="H1319" s="181"/>
      <c r="I1319" s="182"/>
      <c r="J1319" s="183"/>
      <c r="K1319" s="184"/>
      <c r="L1319" s="183"/>
      <c r="M1319" s="185" t="s">
        <v>3698</v>
      </c>
      <c r="N1319" s="405" t="s">
        <v>3700</v>
      </c>
      <c r="O1319" s="185"/>
      <c r="P1319" s="55"/>
      <c r="Q1319" s="406">
        <f>P1321</f>
        <v>372.78</v>
      </c>
      <c r="R1319" s="187"/>
      <c r="S1319" s="187"/>
      <c r="U1319" s="87">
        <f t="shared" si="83"/>
        <v>0</v>
      </c>
      <c r="V1319" s="87" t="str">
        <f t="shared" si="84"/>
        <v/>
      </c>
      <c r="W1319" s="218"/>
    </row>
    <row r="1320" spans="1:23" s="204" customFormat="1" ht="15" customHeight="1" x14ac:dyDescent="0.2">
      <c r="A1320" s="333"/>
      <c r="B1320" s="319" t="s">
        <v>19214</v>
      </c>
      <c r="C1320" s="320"/>
      <c r="D1320" s="321"/>
      <c r="E1320" s="322"/>
      <c r="F1320" s="320"/>
      <c r="G1320" s="321"/>
      <c r="H1320" s="322"/>
      <c r="I1320" s="334"/>
      <c r="J1320" s="412"/>
      <c r="K1320" s="325"/>
      <c r="L1320" s="325"/>
      <c r="M1320" s="325">
        <v>1.3</v>
      </c>
      <c r="N1320" s="325">
        <f>SUM(O1324:O1327)*M1324</f>
        <v>286.75387000000001</v>
      </c>
      <c r="O1320" s="325">
        <f>N1320*M1320</f>
        <v>372.78003100000001</v>
      </c>
      <c r="P1320" s="335">
        <f>O1320</f>
        <v>372.78003100000001</v>
      </c>
      <c r="Q1320" s="336"/>
      <c r="U1320" s="87" t="str">
        <f t="shared" si="83"/>
        <v/>
      </c>
      <c r="V1320" s="87">
        <f t="shared" si="84"/>
        <v>372.78003100000001</v>
      </c>
    </row>
    <row r="1321" spans="1:23" s="188" customFormat="1" ht="15" customHeight="1" x14ac:dyDescent="0.2">
      <c r="A1321" s="178"/>
      <c r="B1321" s="189" t="s">
        <v>17</v>
      </c>
      <c r="C1321" s="190"/>
      <c r="D1321" s="191"/>
      <c r="E1321" s="192"/>
      <c r="F1321" s="190"/>
      <c r="G1321" s="191"/>
      <c r="H1321" s="192"/>
      <c r="I1321" s="192"/>
      <c r="J1321" s="193"/>
      <c r="K1321" s="194"/>
      <c r="L1321" s="194"/>
      <c r="M1321" s="194"/>
      <c r="N1321" s="194"/>
      <c r="O1321" s="194"/>
      <c r="P1321" s="195">
        <f>ROUND(SUM(P1319:P1320),2)</f>
        <v>372.78</v>
      </c>
      <c r="Q1321" s="196" t="str">
        <f>IFERROR(VLOOKUP(A1319,'Planilha Orçamentária'!$A$8:$H$553,5,FALSE),0)</f>
        <v>M3</v>
      </c>
      <c r="R1321" s="187"/>
      <c r="S1321" s="187"/>
      <c r="U1321" s="87">
        <f t="shared" si="83"/>
        <v>372.78</v>
      </c>
      <c r="V1321" s="87">
        <f t="shared" si="84"/>
        <v>372.78</v>
      </c>
    </row>
    <row r="1322" spans="1:23" s="188" customFormat="1" ht="15" customHeight="1" x14ac:dyDescent="0.2">
      <c r="A1322" s="178"/>
      <c r="B1322" s="339"/>
      <c r="C1322" s="198"/>
      <c r="D1322" s="180"/>
      <c r="E1322" s="181"/>
      <c r="F1322" s="198"/>
      <c r="G1322" s="180"/>
      <c r="H1322" s="181"/>
      <c r="I1322" s="181"/>
      <c r="J1322" s="199"/>
      <c r="K1322" s="542"/>
      <c r="L1322" s="701" t="s">
        <v>3697</v>
      </c>
      <c r="M1322" s="701" t="s">
        <v>3698</v>
      </c>
      <c r="N1322" s="700" t="s">
        <v>3699</v>
      </c>
      <c r="O1322" s="701" t="s">
        <v>3700</v>
      </c>
      <c r="P1322" s="692" t="s">
        <v>3701</v>
      </c>
      <c r="Q1322" s="340"/>
      <c r="R1322" s="187"/>
      <c r="S1322" s="187"/>
      <c r="U1322" s="87" t="str">
        <f t="shared" si="83"/>
        <v/>
      </c>
      <c r="V1322" s="87" t="str">
        <f t="shared" si="84"/>
        <v>momento de transp.</v>
      </c>
    </row>
    <row r="1323" spans="1:23" s="188" customFormat="1" ht="15" customHeight="1" x14ac:dyDescent="0.2">
      <c r="A1323" s="178" t="str">
        <f>'Planilha Orçamentária'!A322</f>
        <v>05.01.06</v>
      </c>
      <c r="B1323" s="252" t="str">
        <f>VLOOKUP(A1323,'Planilha Orçamentária'!$A$8:$D$553,4,FALSE)</f>
        <v>TRANSPORTE COM CAMINHÃO BASCULANTE DE 6 M3, EM VIA URBANA PAVIMENTADA, DMT ATÉ 30 KM (UNIDADE: M3XKM). AF_01/2018</v>
      </c>
      <c r="C1323" s="179"/>
      <c r="D1323" s="180"/>
      <c r="E1323" s="181"/>
      <c r="F1323" s="181"/>
      <c r="G1323" s="180"/>
      <c r="H1323" s="181"/>
      <c r="I1323" s="182"/>
      <c r="J1323" s="183"/>
      <c r="K1323" s="184"/>
      <c r="L1323" s="661"/>
      <c r="M1323" s="661"/>
      <c r="N1323" s="660"/>
      <c r="O1323" s="661"/>
      <c r="P1323" s="659"/>
      <c r="Q1323" s="406">
        <f>P1328</f>
        <v>5677.73</v>
      </c>
      <c r="R1323" s="187"/>
      <c r="S1323" s="187"/>
      <c r="U1323" s="87">
        <f t="shared" si="83"/>
        <v>0</v>
      </c>
      <c r="V1323" s="87" t="str">
        <f t="shared" si="84"/>
        <v/>
      </c>
      <c r="W1323" s="218"/>
    </row>
    <row r="1324" spans="1:23" s="204" customFormat="1" ht="15" customHeight="1" x14ac:dyDescent="0.2">
      <c r="A1324" s="333"/>
      <c r="B1324" s="346" t="s">
        <v>17928</v>
      </c>
      <c r="C1324" s="320"/>
      <c r="D1324" s="321"/>
      <c r="E1324" s="322"/>
      <c r="F1324" s="320"/>
      <c r="G1324" s="321"/>
      <c r="H1324" s="322"/>
      <c r="I1324" s="334"/>
      <c r="J1324" s="323"/>
      <c r="K1324" s="325"/>
      <c r="L1324" s="325">
        <f>DMT!$G$14</f>
        <v>19.8</v>
      </c>
      <c r="M1324" s="325">
        <v>1.3</v>
      </c>
      <c r="N1324" s="337">
        <v>1.6</v>
      </c>
      <c r="O1324" s="325">
        <f>P1313*0.05</f>
        <v>198.90650000000002</v>
      </c>
      <c r="P1324" s="347">
        <f>L1324*M1324*O1324</f>
        <v>5119.8533100000013</v>
      </c>
      <c r="Q1324" s="336"/>
      <c r="U1324" s="87" t="str">
        <f t="shared" si="83"/>
        <v/>
      </c>
      <c r="V1324" s="87">
        <f t="shared" si="84"/>
        <v>5119.8533100000013</v>
      </c>
    </row>
    <row r="1325" spans="1:23" s="204" customFormat="1" ht="15" customHeight="1" x14ac:dyDescent="0.2">
      <c r="A1325" s="333"/>
      <c r="B1325" s="346" t="s">
        <v>17929</v>
      </c>
      <c r="C1325" s="320"/>
      <c r="D1325" s="321"/>
      <c r="E1325" s="322"/>
      <c r="F1325" s="320"/>
      <c r="G1325" s="321"/>
      <c r="H1325" s="322"/>
      <c r="I1325" s="334"/>
      <c r="J1325" s="323"/>
      <c r="K1325" s="325"/>
      <c r="L1325" s="325">
        <f>DMT!$G$14</f>
        <v>19.8</v>
      </c>
      <c r="M1325" s="325">
        <v>1.3</v>
      </c>
      <c r="N1325" s="337">
        <v>2.4</v>
      </c>
      <c r="O1325" s="325">
        <f>P1305*0.3*0.15</f>
        <v>15.323399999999998</v>
      </c>
      <c r="P1325" s="347">
        <f>L1325*M1325*O1325</f>
        <v>394.42431599999998</v>
      </c>
      <c r="Q1325" s="336"/>
      <c r="U1325" s="87" t="str">
        <f t="shared" si="83"/>
        <v/>
      </c>
      <c r="V1325" s="87">
        <f t="shared" si="84"/>
        <v>394.42431599999998</v>
      </c>
    </row>
    <row r="1326" spans="1:23" s="204" customFormat="1" ht="15" customHeight="1" x14ac:dyDescent="0.2">
      <c r="A1326" s="333"/>
      <c r="B1326" s="346" t="s">
        <v>17930</v>
      </c>
      <c r="C1326" s="320"/>
      <c r="D1326" s="321"/>
      <c r="E1326" s="322"/>
      <c r="F1326" s="320"/>
      <c r="G1326" s="321"/>
      <c r="H1326" s="322"/>
      <c r="I1326" s="334"/>
      <c r="J1326" s="323"/>
      <c r="K1326" s="325"/>
      <c r="L1326" s="325">
        <f>DMT!$G$14</f>
        <v>19.8</v>
      </c>
      <c r="M1326" s="325">
        <v>1.3</v>
      </c>
      <c r="N1326" s="337">
        <v>2.4</v>
      </c>
      <c r="O1326" s="325">
        <f>P1309</f>
        <v>6.35</v>
      </c>
      <c r="P1326" s="347">
        <f>L1326*M1326*O1326</f>
        <v>163.44900000000001</v>
      </c>
      <c r="Q1326" s="336"/>
      <c r="U1326" s="87" t="str">
        <f t="shared" si="83"/>
        <v/>
      </c>
      <c r="V1326" s="87">
        <f t="shared" si="84"/>
        <v>163.44900000000001</v>
      </c>
    </row>
    <row r="1327" spans="1:23" s="204" customFormat="1" ht="15" customHeight="1" x14ac:dyDescent="0.2">
      <c r="A1327" s="333"/>
      <c r="B1327" s="348" t="str">
        <f>"OBSERVAÇÃO: Para o transporte do material da obra até o bota-fora, foi considerado a distância média de transporte referencial de "&amp;L1324&amp;" km, que deverá ser confirmado durante a obra pela fiscalização e medido apenas a distância real."</f>
        <v>OBSERVAÇÃO: Para o transporte do material da obra até o bota-fora, foi considerado a distância média de transporte referencial de 19,8 km, que deverá ser confirmado durante a obra pela fiscalização e medido apenas a distância real.</v>
      </c>
      <c r="C1327" s="320"/>
      <c r="D1327" s="321"/>
      <c r="E1327" s="322"/>
      <c r="F1327" s="320"/>
      <c r="G1327" s="321"/>
      <c r="H1327" s="322"/>
      <c r="I1327" s="334"/>
      <c r="J1327" s="323"/>
      <c r="K1327" s="325"/>
      <c r="L1327" s="325"/>
      <c r="M1327" s="325"/>
      <c r="N1327" s="325"/>
      <c r="O1327" s="325"/>
      <c r="P1327" s="335"/>
      <c r="Q1327" s="336"/>
      <c r="U1327" s="87" t="str">
        <f t="shared" si="83"/>
        <v/>
      </c>
      <c r="V1327" s="87" t="str">
        <f t="shared" si="84"/>
        <v/>
      </c>
    </row>
    <row r="1328" spans="1:23" s="188" customFormat="1" ht="15" customHeight="1" x14ac:dyDescent="0.2">
      <c r="A1328" s="178"/>
      <c r="B1328" s="189" t="s">
        <v>17</v>
      </c>
      <c r="C1328" s="190"/>
      <c r="D1328" s="191"/>
      <c r="E1328" s="192"/>
      <c r="F1328" s="190"/>
      <c r="G1328" s="191"/>
      <c r="H1328" s="192"/>
      <c r="I1328" s="192"/>
      <c r="J1328" s="193"/>
      <c r="K1328" s="194"/>
      <c r="L1328" s="194"/>
      <c r="M1328" s="194"/>
      <c r="N1328" s="194"/>
      <c r="O1328" s="194"/>
      <c r="P1328" s="195">
        <f>ROUND(SUM(P1322:P1327),2)</f>
        <v>5677.73</v>
      </c>
      <c r="Q1328" s="196" t="str">
        <f>IFERROR(VLOOKUP(A1323,'Planilha Orçamentária'!$A$8:$H$553,5,FALSE),0)</f>
        <v>M3XKM</v>
      </c>
      <c r="R1328" s="187"/>
      <c r="S1328" s="187"/>
      <c r="U1328" s="87">
        <f t="shared" si="83"/>
        <v>5677.73</v>
      </c>
      <c r="V1328" s="87">
        <f t="shared" si="84"/>
        <v>5677.73</v>
      </c>
    </row>
    <row r="1329" spans="1:22" s="188" customFormat="1" ht="15" customHeight="1" x14ac:dyDescent="0.2">
      <c r="A1329" s="178"/>
      <c r="B1329" s="339"/>
      <c r="C1329" s="198"/>
      <c r="D1329" s="180"/>
      <c r="E1329" s="181"/>
      <c r="F1329" s="198"/>
      <c r="G1329" s="180"/>
      <c r="H1329" s="181"/>
      <c r="I1329" s="181"/>
      <c r="J1329" s="199"/>
      <c r="K1329" s="363"/>
      <c r="L1329" s="363"/>
      <c r="M1329" s="363"/>
      <c r="N1329" s="363"/>
      <c r="O1329" s="363"/>
      <c r="P1329" s="55"/>
      <c r="Q1329" s="340"/>
      <c r="R1329" s="187"/>
      <c r="S1329" s="187"/>
      <c r="U1329" s="87" t="str">
        <f t="shared" si="83"/>
        <v/>
      </c>
      <c r="V1329" s="87" t="str">
        <f t="shared" si="84"/>
        <v/>
      </c>
    </row>
    <row r="1330" spans="1:22" s="188" customFormat="1" ht="15" customHeight="1" x14ac:dyDescent="0.2">
      <c r="A1330" s="292" t="str">
        <f>'Planilha Orçamentária'!A325</f>
        <v>05.02</v>
      </c>
      <c r="B1330" s="293" t="str">
        <f>VLOOKUP(A1330,'Planilha Orçamentária'!$A$8:$D$548,4,FALSE)</f>
        <v>PAVIMENTAÇÃO</v>
      </c>
      <c r="C1330" s="294"/>
      <c r="D1330" s="295"/>
      <c r="E1330" s="296"/>
      <c r="F1330" s="296"/>
      <c r="G1330" s="295"/>
      <c r="H1330" s="296"/>
      <c r="I1330" s="297"/>
      <c r="J1330" s="298"/>
      <c r="K1330" s="299"/>
      <c r="L1330" s="298"/>
      <c r="M1330" s="300"/>
      <c r="N1330" s="301"/>
      <c r="O1330" s="300"/>
      <c r="P1330" s="302"/>
      <c r="Q1330" s="303"/>
      <c r="R1330" s="187"/>
      <c r="S1330" s="187"/>
      <c r="U1330" s="87" t="str">
        <f t="shared" si="83"/>
        <v/>
      </c>
      <c r="V1330" s="87" t="str">
        <f t="shared" si="84"/>
        <v/>
      </c>
    </row>
    <row r="1331" spans="1:22" s="188" customFormat="1" ht="15" customHeight="1" x14ac:dyDescent="0.2">
      <c r="A1331" s="178" t="str">
        <f>'Planilha Orçamentária'!A326</f>
        <v>05.02.01</v>
      </c>
      <c r="B1331" s="252" t="str">
        <f>VLOOKUP(A1331,'Planilha Orçamentária'!$A$8:$D$548,4,FALSE)</f>
        <v>EXECUÇÃO DE PÁTIO/ESTACIONAMENTO EM PISO INTERTRAVADO, COM BLOCO RETANGULAR COLORIDO DE 20 X 10 CM, ESPESSURA 6 CM. AF_12/2015</v>
      </c>
      <c r="C1331" s="179"/>
      <c r="D1331" s="180"/>
      <c r="E1331" s="181"/>
      <c r="F1331" s="181"/>
      <c r="G1331" s="180"/>
      <c r="H1331" s="181"/>
      <c r="I1331" s="182"/>
      <c r="J1331" s="183"/>
      <c r="K1331" s="184"/>
      <c r="L1331" s="185"/>
      <c r="M1331" s="185"/>
      <c r="N1331" s="183"/>
      <c r="O1331" s="185"/>
      <c r="P1331" s="55"/>
      <c r="Q1331" s="186">
        <f>P1339</f>
        <v>1940.29</v>
      </c>
      <c r="R1331" s="187"/>
      <c r="S1331" s="187"/>
      <c r="U1331" s="87">
        <f t="shared" si="83"/>
        <v>0</v>
      </c>
      <c r="V1331" s="87" t="str">
        <f t="shared" si="84"/>
        <v/>
      </c>
    </row>
    <row r="1332" spans="1:22" s="188" customFormat="1" ht="15" customHeight="1" x14ac:dyDescent="0.2">
      <c r="A1332" s="202"/>
      <c r="B1332" s="394" t="s">
        <v>18101</v>
      </c>
      <c r="C1332" s="344"/>
      <c r="D1332" s="203"/>
      <c r="E1332" s="182"/>
      <c r="F1332" s="344"/>
      <c r="G1332" s="203"/>
      <c r="H1332" s="182"/>
      <c r="I1332" s="182"/>
      <c r="J1332" s="183"/>
      <c r="K1332" s="327"/>
      <c r="L1332" s="183"/>
      <c r="M1332" s="183"/>
      <c r="N1332" s="337">
        <v>65.899600000000007</v>
      </c>
      <c r="O1332" s="183"/>
      <c r="P1332" s="254">
        <f t="shared" ref="P1332:P1338" si="86">N1332</f>
        <v>65.899600000000007</v>
      </c>
      <c r="Q1332" s="338"/>
      <c r="R1332" s="187"/>
      <c r="S1332" s="204"/>
      <c r="U1332" s="87" t="str">
        <f t="shared" si="83"/>
        <v/>
      </c>
      <c r="V1332" s="87">
        <f t="shared" si="84"/>
        <v>65.899600000000007</v>
      </c>
    </row>
    <row r="1333" spans="1:22" s="188" customFormat="1" ht="15" customHeight="1" x14ac:dyDescent="0.2">
      <c r="A1333" s="202"/>
      <c r="B1333" s="394" t="s">
        <v>18101</v>
      </c>
      <c r="C1333" s="344"/>
      <c r="D1333" s="203"/>
      <c r="E1333" s="182"/>
      <c r="F1333" s="344"/>
      <c r="G1333" s="203"/>
      <c r="H1333" s="182"/>
      <c r="I1333" s="182"/>
      <c r="J1333" s="183"/>
      <c r="K1333" s="327"/>
      <c r="L1333" s="183"/>
      <c r="M1333" s="183"/>
      <c r="N1333" s="337">
        <v>482.10169999999999</v>
      </c>
      <c r="O1333" s="183"/>
      <c r="P1333" s="254">
        <f t="shared" si="86"/>
        <v>482.10169999999999</v>
      </c>
      <c r="Q1333" s="338"/>
      <c r="R1333" s="187"/>
      <c r="S1333" s="204"/>
      <c r="U1333" s="87" t="str">
        <f t="shared" si="83"/>
        <v/>
      </c>
      <c r="V1333" s="87">
        <f t="shared" si="84"/>
        <v>482.10169999999999</v>
      </c>
    </row>
    <row r="1334" spans="1:22" s="188" customFormat="1" ht="15" customHeight="1" x14ac:dyDescent="0.2">
      <c r="A1334" s="202"/>
      <c r="B1334" s="394" t="s">
        <v>18101</v>
      </c>
      <c r="C1334" s="344"/>
      <c r="D1334" s="203"/>
      <c r="E1334" s="182"/>
      <c r="F1334" s="344"/>
      <c r="G1334" s="203"/>
      <c r="H1334" s="182"/>
      <c r="I1334" s="182"/>
      <c r="J1334" s="183"/>
      <c r="K1334" s="327"/>
      <c r="L1334" s="183"/>
      <c r="M1334" s="183"/>
      <c r="N1334" s="337">
        <v>61.892600000000002</v>
      </c>
      <c r="O1334" s="183"/>
      <c r="P1334" s="254">
        <f t="shared" si="86"/>
        <v>61.892600000000002</v>
      </c>
      <c r="Q1334" s="338"/>
      <c r="R1334" s="187"/>
      <c r="S1334" s="204"/>
      <c r="U1334" s="87" t="str">
        <f t="shared" si="83"/>
        <v/>
      </c>
      <c r="V1334" s="87">
        <f t="shared" si="84"/>
        <v>61.892600000000002</v>
      </c>
    </row>
    <row r="1335" spans="1:22" s="188" customFormat="1" ht="15" customHeight="1" x14ac:dyDescent="0.2">
      <c r="A1335" s="202"/>
      <c r="B1335" s="394" t="s">
        <v>18102</v>
      </c>
      <c r="C1335" s="344"/>
      <c r="D1335" s="203"/>
      <c r="E1335" s="182"/>
      <c r="F1335" s="344"/>
      <c r="G1335" s="203"/>
      <c r="H1335" s="182"/>
      <c r="I1335" s="182"/>
      <c r="J1335" s="183"/>
      <c r="K1335" s="327"/>
      <c r="L1335" s="183"/>
      <c r="M1335" s="183"/>
      <c r="N1335" s="337">
        <v>426.35019999999997</v>
      </c>
      <c r="O1335" s="183"/>
      <c r="P1335" s="254">
        <f t="shared" si="86"/>
        <v>426.35019999999997</v>
      </c>
      <c r="Q1335" s="338"/>
      <c r="R1335" s="187"/>
      <c r="S1335" s="204"/>
      <c r="U1335" s="87" t="str">
        <f t="shared" si="83"/>
        <v/>
      </c>
      <c r="V1335" s="87">
        <f t="shared" si="84"/>
        <v>426.35019999999997</v>
      </c>
    </row>
    <row r="1336" spans="1:22" s="188" customFormat="1" ht="15" customHeight="1" x14ac:dyDescent="0.2">
      <c r="A1336" s="202"/>
      <c r="B1336" s="394" t="s">
        <v>18102</v>
      </c>
      <c r="C1336" s="344"/>
      <c r="D1336" s="203"/>
      <c r="E1336" s="182"/>
      <c r="F1336" s="344"/>
      <c r="G1336" s="203"/>
      <c r="H1336" s="182"/>
      <c r="I1336" s="182"/>
      <c r="J1336" s="183"/>
      <c r="K1336" s="327"/>
      <c r="L1336" s="183"/>
      <c r="M1336" s="183"/>
      <c r="N1336" s="337">
        <v>602.78049999999996</v>
      </c>
      <c r="O1336" s="183"/>
      <c r="P1336" s="254">
        <f t="shared" si="86"/>
        <v>602.78049999999996</v>
      </c>
      <c r="Q1336" s="338"/>
      <c r="R1336" s="187"/>
      <c r="S1336" s="204"/>
      <c r="U1336" s="87" t="str">
        <f t="shared" si="83"/>
        <v/>
      </c>
      <c r="V1336" s="87">
        <f t="shared" si="84"/>
        <v>602.78049999999996</v>
      </c>
    </row>
    <row r="1337" spans="1:22" s="188" customFormat="1" ht="15" customHeight="1" x14ac:dyDescent="0.2">
      <c r="A1337" s="202"/>
      <c r="B1337" s="319" t="s">
        <v>18107</v>
      </c>
      <c r="C1337" s="320"/>
      <c r="D1337" s="321"/>
      <c r="E1337" s="322"/>
      <c r="F1337" s="320"/>
      <c r="G1337" s="321"/>
      <c r="H1337" s="322"/>
      <c r="I1337" s="182"/>
      <c r="J1337" s="323"/>
      <c r="K1337" s="327"/>
      <c r="L1337" s="183"/>
      <c r="M1337" s="183"/>
      <c r="N1337" s="337">
        <v>63.96</v>
      </c>
      <c r="O1337" s="183"/>
      <c r="P1337" s="254">
        <f t="shared" si="86"/>
        <v>63.96</v>
      </c>
      <c r="Q1337" s="338"/>
      <c r="R1337" s="187"/>
      <c r="S1337" s="204"/>
      <c r="U1337" s="87" t="str">
        <f t="shared" si="83"/>
        <v/>
      </c>
      <c r="V1337" s="87">
        <f t="shared" si="84"/>
        <v>63.96</v>
      </c>
    </row>
    <row r="1338" spans="1:22" s="188" customFormat="1" ht="15" customHeight="1" x14ac:dyDescent="0.2">
      <c r="A1338" s="202"/>
      <c r="B1338" s="319" t="s">
        <v>18107</v>
      </c>
      <c r="C1338" s="320"/>
      <c r="D1338" s="321"/>
      <c r="E1338" s="322"/>
      <c r="F1338" s="320"/>
      <c r="G1338" s="321"/>
      <c r="H1338" s="322"/>
      <c r="I1338" s="182"/>
      <c r="J1338" s="323"/>
      <c r="K1338" s="327"/>
      <c r="L1338" s="183"/>
      <c r="M1338" s="183"/>
      <c r="N1338" s="337">
        <v>237.30879999999999</v>
      </c>
      <c r="O1338" s="183"/>
      <c r="P1338" s="254">
        <f t="shared" si="86"/>
        <v>237.30879999999999</v>
      </c>
      <c r="Q1338" s="338"/>
      <c r="R1338" s="187"/>
      <c r="S1338" s="204"/>
      <c r="U1338" s="87" t="str">
        <f t="shared" si="83"/>
        <v/>
      </c>
      <c r="V1338" s="87">
        <f t="shared" si="84"/>
        <v>237.30879999999999</v>
      </c>
    </row>
    <row r="1339" spans="1:22" s="188" customFormat="1" ht="15" customHeight="1" x14ac:dyDescent="0.2">
      <c r="A1339" s="178"/>
      <c r="B1339" s="189" t="s">
        <v>17</v>
      </c>
      <c r="C1339" s="190"/>
      <c r="D1339" s="191"/>
      <c r="E1339" s="192"/>
      <c r="F1339" s="190"/>
      <c r="G1339" s="191"/>
      <c r="H1339" s="192"/>
      <c r="I1339" s="192"/>
      <c r="J1339" s="193"/>
      <c r="K1339" s="194"/>
      <c r="L1339" s="194"/>
      <c r="M1339" s="194"/>
      <c r="N1339" s="194"/>
      <c r="O1339" s="194"/>
      <c r="P1339" s="195">
        <f>ROUND(SUM(P1331:P1338),2)</f>
        <v>1940.29</v>
      </c>
      <c r="Q1339" s="196" t="str">
        <f>IFERROR(VLOOKUP(A1331,'Planilha Orçamentária'!$A$8:$H$553,5,FALSE),0)</f>
        <v>M2</v>
      </c>
      <c r="R1339" s="187"/>
      <c r="S1339" s="187"/>
      <c r="U1339" s="87">
        <f t="shared" si="83"/>
        <v>1940.29</v>
      </c>
      <c r="V1339" s="87">
        <f t="shared" si="84"/>
        <v>1940.29</v>
      </c>
    </row>
    <row r="1340" spans="1:22" s="188" customFormat="1" ht="15" customHeight="1" x14ac:dyDescent="0.2">
      <c r="A1340" s="178"/>
      <c r="B1340" s="197"/>
      <c r="C1340" s="198"/>
      <c r="D1340" s="180"/>
      <c r="E1340" s="181"/>
      <c r="F1340" s="198"/>
      <c r="G1340" s="180"/>
      <c r="H1340" s="181"/>
      <c r="I1340" s="181"/>
      <c r="J1340" s="199"/>
      <c r="K1340" s="363"/>
      <c r="L1340" s="363"/>
      <c r="M1340" s="363"/>
      <c r="N1340" s="363"/>
      <c r="O1340" s="363"/>
      <c r="P1340" s="55"/>
      <c r="Q1340" s="200"/>
      <c r="R1340" s="187"/>
      <c r="S1340" s="187"/>
      <c r="U1340" s="87" t="str">
        <f t="shared" si="83"/>
        <v/>
      </c>
      <c r="V1340" s="87" t="str">
        <f t="shared" si="84"/>
        <v/>
      </c>
    </row>
    <row r="1341" spans="1:22" s="188" customFormat="1" ht="15" customHeight="1" x14ac:dyDescent="0.2">
      <c r="A1341" s="178" t="str">
        <f>'Planilha Orçamentária'!A327</f>
        <v>05.02.02</v>
      </c>
      <c r="B1341" s="252" t="str">
        <f>VLOOKUP(A1341,'Planilha Orçamentária'!$A$8:$D$548,4,FALSE)</f>
        <v>EXECUÇÃO DE PÁTIO/ESTACIONAMENTO EM PISO INTERTRAVADO, COM BLOCO RETANGULAR COLORIDO DE 20 X 10 CM, ESPESSURA 8 CM. AF_12/2015</v>
      </c>
      <c r="C1341" s="179"/>
      <c r="D1341" s="180"/>
      <c r="E1341" s="181"/>
      <c r="F1341" s="181"/>
      <c r="G1341" s="180"/>
      <c r="H1341" s="181"/>
      <c r="I1341" s="182"/>
      <c r="J1341" s="183"/>
      <c r="K1341" s="184"/>
      <c r="L1341" s="185"/>
      <c r="M1341" s="185"/>
      <c r="N1341" s="183"/>
      <c r="O1341" s="185"/>
      <c r="P1341" s="55"/>
      <c r="Q1341" s="186">
        <f>P1344</f>
        <v>96</v>
      </c>
      <c r="R1341" s="187"/>
      <c r="S1341" s="187"/>
      <c r="U1341" s="87">
        <f t="shared" si="83"/>
        <v>0</v>
      </c>
      <c r="V1341" s="87" t="str">
        <f t="shared" si="84"/>
        <v/>
      </c>
    </row>
    <row r="1342" spans="1:22" s="188" customFormat="1" ht="15" customHeight="1" x14ac:dyDescent="0.2">
      <c r="A1342" s="202"/>
      <c r="B1342" s="309" t="s">
        <v>18103</v>
      </c>
      <c r="C1342" s="326"/>
      <c r="D1342" s="203"/>
      <c r="E1342" s="182"/>
      <c r="F1342" s="326"/>
      <c r="G1342" s="203"/>
      <c r="H1342" s="182"/>
      <c r="I1342" s="182"/>
      <c r="J1342" s="408">
        <v>7</v>
      </c>
      <c r="K1342" s="205">
        <v>6.4</v>
      </c>
      <c r="L1342" s="183"/>
      <c r="M1342" s="185"/>
      <c r="N1342" s="183">
        <f>J1342*K1342</f>
        <v>44.800000000000004</v>
      </c>
      <c r="O1342" s="185"/>
      <c r="P1342" s="254">
        <f t="shared" ref="P1342:P1343" si="87">N1342</f>
        <v>44.800000000000004</v>
      </c>
      <c r="Q1342" s="338"/>
      <c r="R1342" s="187"/>
      <c r="S1342" s="204"/>
      <c r="U1342" s="87" t="str">
        <f t="shared" si="83"/>
        <v/>
      </c>
      <c r="V1342" s="87">
        <f t="shared" si="84"/>
        <v>44.800000000000004</v>
      </c>
    </row>
    <row r="1343" spans="1:22" s="188" customFormat="1" ht="15" customHeight="1" x14ac:dyDescent="0.2">
      <c r="A1343" s="202"/>
      <c r="B1343" s="309" t="s">
        <v>18103</v>
      </c>
      <c r="C1343" s="326"/>
      <c r="D1343" s="203"/>
      <c r="E1343" s="182"/>
      <c r="F1343" s="326"/>
      <c r="G1343" s="203"/>
      <c r="H1343" s="182"/>
      <c r="I1343" s="182"/>
      <c r="J1343" s="408">
        <v>8</v>
      </c>
      <c r="K1343" s="205">
        <v>6.4</v>
      </c>
      <c r="L1343" s="183"/>
      <c r="M1343" s="185"/>
      <c r="N1343" s="183">
        <f>J1343*K1343</f>
        <v>51.2</v>
      </c>
      <c r="O1343" s="185"/>
      <c r="P1343" s="254">
        <f t="shared" si="87"/>
        <v>51.2</v>
      </c>
      <c r="Q1343" s="338"/>
      <c r="R1343" s="187"/>
      <c r="S1343" s="204"/>
      <c r="U1343" s="87" t="str">
        <f t="shared" ref="U1343:U1406" si="88">IF(Q1343&lt;&gt;"",P1343,"")</f>
        <v/>
      </c>
      <c r="V1343" s="87">
        <f t="shared" ref="V1343:V1406" si="89">IF(P1343&lt;&gt;"",P1343,"")</f>
        <v>51.2</v>
      </c>
    </row>
    <row r="1344" spans="1:22" s="188" customFormat="1" ht="15" customHeight="1" x14ac:dyDescent="0.2">
      <c r="A1344" s="178"/>
      <c r="B1344" s="189" t="s">
        <v>17</v>
      </c>
      <c r="C1344" s="190"/>
      <c r="D1344" s="191"/>
      <c r="E1344" s="192"/>
      <c r="F1344" s="190"/>
      <c r="G1344" s="191"/>
      <c r="H1344" s="192"/>
      <c r="I1344" s="192"/>
      <c r="J1344" s="193"/>
      <c r="K1344" s="194"/>
      <c r="L1344" s="194"/>
      <c r="M1344" s="194"/>
      <c r="N1344" s="194"/>
      <c r="O1344" s="194"/>
      <c r="P1344" s="195">
        <f>ROUND(SUM(P1341:P1343),2)</f>
        <v>96</v>
      </c>
      <c r="Q1344" s="196" t="str">
        <f>IFERROR(VLOOKUP(A1341,'Planilha Orçamentária'!$A$8:$H$553,5,FALSE),0)</f>
        <v>M2</v>
      </c>
      <c r="R1344" s="187"/>
      <c r="S1344" s="187"/>
      <c r="U1344" s="87">
        <f t="shared" si="88"/>
        <v>96</v>
      </c>
      <c r="V1344" s="87">
        <f t="shared" si="89"/>
        <v>96</v>
      </c>
    </row>
    <row r="1345" spans="1:22" s="188" customFormat="1" ht="15" customHeight="1" x14ac:dyDescent="0.2">
      <c r="A1345" s="178"/>
      <c r="B1345" s="197"/>
      <c r="C1345" s="198"/>
      <c r="D1345" s="180"/>
      <c r="E1345" s="181"/>
      <c r="F1345" s="198"/>
      <c r="G1345" s="180"/>
      <c r="H1345" s="181"/>
      <c r="I1345" s="181"/>
      <c r="J1345" s="199"/>
      <c r="K1345" s="363"/>
      <c r="L1345" s="363"/>
      <c r="M1345" s="363"/>
      <c r="N1345" s="363"/>
      <c r="O1345" s="363"/>
      <c r="P1345" s="55"/>
      <c r="Q1345" s="200"/>
      <c r="R1345" s="187"/>
      <c r="S1345" s="187"/>
      <c r="U1345" s="87" t="str">
        <f t="shared" si="88"/>
        <v/>
      </c>
      <c r="V1345" s="87" t="str">
        <f t="shared" si="89"/>
        <v/>
      </c>
    </row>
    <row r="1346" spans="1:22" s="188" customFormat="1" ht="15" customHeight="1" x14ac:dyDescent="0.2">
      <c r="A1346" s="178" t="str">
        <f>'Planilha Orçamentária'!A328</f>
        <v>05.02.03</v>
      </c>
      <c r="B1346" s="252" t="str">
        <f>VLOOKUP(A1346,'Planilha Orçamentária'!$A$8:$D$548,4,FALSE)</f>
        <v>ASSENTAMENTO DE GUIA (MEIO-FIO) EM TRECHO RETO, CONFECCIONADA EM CONCRETO PRÉ-FABRICADO, DIMENSÕES 100X15X13X20 CM (COMPRIMENTO X BASE INFERIOR X BASE SUPERIOR X ALTURA), PARA URBANIZAÇÃO INTERNA DE EMPREENDIMENTOS. AF_06/2016_P</v>
      </c>
      <c r="C1346" s="179"/>
      <c r="D1346" s="180"/>
      <c r="E1346" s="181"/>
      <c r="F1346" s="181"/>
      <c r="G1346" s="180"/>
      <c r="H1346" s="181"/>
      <c r="I1346" s="181"/>
      <c r="J1346" s="183"/>
      <c r="K1346" s="184"/>
      <c r="L1346" s="183"/>
      <c r="M1346" s="185"/>
      <c r="N1346" s="183"/>
      <c r="O1346" s="185"/>
      <c r="P1346" s="55"/>
      <c r="Q1346" s="328">
        <f>P1382</f>
        <v>843.18</v>
      </c>
      <c r="R1346" s="187"/>
      <c r="S1346" s="187"/>
      <c r="U1346" s="87">
        <f t="shared" si="88"/>
        <v>0</v>
      </c>
      <c r="V1346" s="87" t="str">
        <f t="shared" si="89"/>
        <v/>
      </c>
    </row>
    <row r="1347" spans="1:22" s="188" customFormat="1" ht="15" customHeight="1" x14ac:dyDescent="0.2">
      <c r="A1347" s="202"/>
      <c r="B1347" s="309" t="s">
        <v>17941</v>
      </c>
      <c r="C1347" s="326"/>
      <c r="D1347" s="203"/>
      <c r="E1347" s="182"/>
      <c r="F1347" s="326"/>
      <c r="G1347" s="203"/>
      <c r="H1347" s="182"/>
      <c r="I1347" s="182"/>
      <c r="J1347" s="408"/>
      <c r="K1347" s="327">
        <v>52.26</v>
      </c>
      <c r="L1347" s="183"/>
      <c r="M1347" s="185"/>
      <c r="N1347" s="183"/>
      <c r="O1347" s="185"/>
      <c r="P1347" s="254">
        <f t="shared" ref="P1347:P1381" si="90">+K1347</f>
        <v>52.26</v>
      </c>
      <c r="Q1347" s="328"/>
      <c r="R1347" s="204"/>
      <c r="S1347" s="204"/>
      <c r="U1347" s="87" t="str">
        <f t="shared" si="88"/>
        <v/>
      </c>
      <c r="V1347" s="87">
        <f t="shared" si="89"/>
        <v>52.26</v>
      </c>
    </row>
    <row r="1348" spans="1:22" s="188" customFormat="1" ht="15" customHeight="1" x14ac:dyDescent="0.2">
      <c r="A1348" s="202"/>
      <c r="B1348" s="309" t="s">
        <v>17941</v>
      </c>
      <c r="C1348" s="326"/>
      <c r="D1348" s="203"/>
      <c r="E1348" s="182"/>
      <c r="F1348" s="326"/>
      <c r="G1348" s="203"/>
      <c r="H1348" s="182"/>
      <c r="I1348" s="182"/>
      <c r="J1348" s="408"/>
      <c r="K1348" s="327">
        <v>5</v>
      </c>
      <c r="L1348" s="183"/>
      <c r="M1348" s="185"/>
      <c r="N1348" s="183"/>
      <c r="O1348" s="185"/>
      <c r="P1348" s="254">
        <f t="shared" si="90"/>
        <v>5</v>
      </c>
      <c r="Q1348" s="328"/>
      <c r="R1348" s="204"/>
      <c r="S1348" s="204"/>
      <c r="U1348" s="87" t="str">
        <f t="shared" si="88"/>
        <v/>
      </c>
      <c r="V1348" s="87">
        <f t="shared" si="89"/>
        <v>5</v>
      </c>
    </row>
    <row r="1349" spans="1:22" s="188" customFormat="1" ht="15" customHeight="1" x14ac:dyDescent="0.2">
      <c r="A1349" s="202"/>
      <c r="B1349" s="309" t="s">
        <v>17941</v>
      </c>
      <c r="C1349" s="326"/>
      <c r="D1349" s="203"/>
      <c r="E1349" s="182"/>
      <c r="F1349" s="326"/>
      <c r="G1349" s="203"/>
      <c r="H1349" s="182"/>
      <c r="I1349" s="182"/>
      <c r="J1349" s="408"/>
      <c r="K1349" s="327">
        <v>2.5</v>
      </c>
      <c r="L1349" s="183"/>
      <c r="M1349" s="185"/>
      <c r="N1349" s="183"/>
      <c r="O1349" s="185"/>
      <c r="P1349" s="254">
        <f t="shared" si="90"/>
        <v>2.5</v>
      </c>
      <c r="Q1349" s="328"/>
      <c r="R1349" s="204"/>
      <c r="S1349" s="204"/>
      <c r="U1349" s="87" t="str">
        <f t="shared" si="88"/>
        <v/>
      </c>
      <c r="V1349" s="87">
        <f t="shared" si="89"/>
        <v>2.5</v>
      </c>
    </row>
    <row r="1350" spans="1:22" s="188" customFormat="1" ht="15" customHeight="1" x14ac:dyDescent="0.2">
      <c r="A1350" s="202"/>
      <c r="B1350" s="309" t="s">
        <v>17941</v>
      </c>
      <c r="C1350" s="326"/>
      <c r="D1350" s="203"/>
      <c r="E1350" s="182"/>
      <c r="F1350" s="326"/>
      <c r="G1350" s="203"/>
      <c r="H1350" s="182"/>
      <c r="I1350" s="182"/>
      <c r="J1350" s="408"/>
      <c r="K1350" s="327">
        <v>80</v>
      </c>
      <c r="L1350" s="183"/>
      <c r="M1350" s="185"/>
      <c r="N1350" s="183"/>
      <c r="O1350" s="185"/>
      <c r="P1350" s="254">
        <f t="shared" si="90"/>
        <v>80</v>
      </c>
      <c r="Q1350" s="328"/>
      <c r="R1350" s="204"/>
      <c r="S1350" s="204"/>
      <c r="U1350" s="87" t="str">
        <f t="shared" si="88"/>
        <v/>
      </c>
      <c r="V1350" s="87">
        <f t="shared" si="89"/>
        <v>80</v>
      </c>
    </row>
    <row r="1351" spans="1:22" s="188" customFormat="1" ht="15" customHeight="1" x14ac:dyDescent="0.2">
      <c r="A1351" s="202"/>
      <c r="B1351" s="309" t="s">
        <v>17941</v>
      </c>
      <c r="C1351" s="326"/>
      <c r="D1351" s="203"/>
      <c r="E1351" s="182"/>
      <c r="F1351" s="326"/>
      <c r="G1351" s="203"/>
      <c r="H1351" s="182"/>
      <c r="I1351" s="182"/>
      <c r="J1351" s="408"/>
      <c r="K1351" s="327">
        <v>2.5</v>
      </c>
      <c r="L1351" s="183"/>
      <c r="M1351" s="185"/>
      <c r="N1351" s="183"/>
      <c r="O1351" s="185"/>
      <c r="P1351" s="254">
        <f t="shared" si="90"/>
        <v>2.5</v>
      </c>
      <c r="Q1351" s="328"/>
      <c r="R1351" s="204"/>
      <c r="S1351" s="204"/>
      <c r="U1351" s="87" t="str">
        <f t="shared" si="88"/>
        <v/>
      </c>
      <c r="V1351" s="87">
        <f t="shared" si="89"/>
        <v>2.5</v>
      </c>
    </row>
    <row r="1352" spans="1:22" s="188" customFormat="1" ht="15" customHeight="1" x14ac:dyDescent="0.2">
      <c r="A1352" s="202"/>
      <c r="B1352" s="309" t="s">
        <v>17941</v>
      </c>
      <c r="C1352" s="326"/>
      <c r="D1352" s="203"/>
      <c r="E1352" s="182"/>
      <c r="F1352" s="326"/>
      <c r="G1352" s="203"/>
      <c r="H1352" s="182"/>
      <c r="I1352" s="182"/>
      <c r="J1352" s="408"/>
      <c r="K1352" s="327">
        <v>32.24</v>
      </c>
      <c r="L1352" s="183"/>
      <c r="M1352" s="185"/>
      <c r="N1352" s="183"/>
      <c r="O1352" s="185"/>
      <c r="P1352" s="254">
        <f t="shared" si="90"/>
        <v>32.24</v>
      </c>
      <c r="Q1352" s="328"/>
      <c r="R1352" s="204"/>
      <c r="S1352" s="204"/>
      <c r="U1352" s="87" t="str">
        <f t="shared" si="88"/>
        <v/>
      </c>
      <c r="V1352" s="87">
        <f t="shared" si="89"/>
        <v>32.24</v>
      </c>
    </row>
    <row r="1353" spans="1:22" s="188" customFormat="1" ht="15" customHeight="1" x14ac:dyDescent="0.2">
      <c r="A1353" s="202"/>
      <c r="B1353" s="309" t="s">
        <v>17941</v>
      </c>
      <c r="C1353" s="326"/>
      <c r="D1353" s="203"/>
      <c r="E1353" s="182"/>
      <c r="F1353" s="326"/>
      <c r="G1353" s="203"/>
      <c r="H1353" s="182"/>
      <c r="I1353" s="182"/>
      <c r="J1353" s="408"/>
      <c r="K1353" s="327">
        <v>55.03</v>
      </c>
      <c r="L1353" s="183"/>
      <c r="M1353" s="185"/>
      <c r="N1353" s="183"/>
      <c r="O1353" s="185"/>
      <c r="P1353" s="254">
        <f t="shared" si="90"/>
        <v>55.03</v>
      </c>
      <c r="Q1353" s="328"/>
      <c r="R1353" s="204"/>
      <c r="S1353" s="204"/>
      <c r="U1353" s="87" t="str">
        <f t="shared" si="88"/>
        <v/>
      </c>
      <c r="V1353" s="87">
        <f t="shared" si="89"/>
        <v>55.03</v>
      </c>
    </row>
    <row r="1354" spans="1:22" s="188" customFormat="1" ht="15" customHeight="1" x14ac:dyDescent="0.2">
      <c r="A1354" s="202"/>
      <c r="B1354" s="309" t="s">
        <v>17941</v>
      </c>
      <c r="C1354" s="326"/>
      <c r="D1354" s="203"/>
      <c r="E1354" s="182"/>
      <c r="F1354" s="326"/>
      <c r="G1354" s="203"/>
      <c r="H1354" s="182"/>
      <c r="I1354" s="182"/>
      <c r="J1354" s="408"/>
      <c r="K1354" s="327">
        <v>36.340000000000003</v>
      </c>
      <c r="L1354" s="183"/>
      <c r="M1354" s="185"/>
      <c r="N1354" s="183"/>
      <c r="O1354" s="185"/>
      <c r="P1354" s="254">
        <f t="shared" si="90"/>
        <v>36.340000000000003</v>
      </c>
      <c r="Q1354" s="328"/>
      <c r="R1354" s="204"/>
      <c r="S1354" s="204"/>
      <c r="U1354" s="87" t="str">
        <f t="shared" si="88"/>
        <v/>
      </c>
      <c r="V1354" s="87">
        <f t="shared" si="89"/>
        <v>36.340000000000003</v>
      </c>
    </row>
    <row r="1355" spans="1:22" s="188" customFormat="1" ht="15" customHeight="1" x14ac:dyDescent="0.2">
      <c r="A1355" s="202"/>
      <c r="B1355" s="309" t="s">
        <v>17941</v>
      </c>
      <c r="C1355" s="326"/>
      <c r="D1355" s="203"/>
      <c r="E1355" s="182"/>
      <c r="F1355" s="326"/>
      <c r="G1355" s="203"/>
      <c r="H1355" s="182"/>
      <c r="I1355" s="182"/>
      <c r="J1355" s="408"/>
      <c r="K1355" s="327">
        <v>54.13</v>
      </c>
      <c r="L1355" s="183"/>
      <c r="M1355" s="185"/>
      <c r="N1355" s="183"/>
      <c r="O1355" s="185"/>
      <c r="P1355" s="254">
        <f t="shared" si="90"/>
        <v>54.13</v>
      </c>
      <c r="Q1355" s="328"/>
      <c r="R1355" s="204"/>
      <c r="S1355" s="204"/>
      <c r="U1355" s="87" t="str">
        <f t="shared" si="88"/>
        <v/>
      </c>
      <c r="V1355" s="87">
        <f t="shared" si="89"/>
        <v>54.13</v>
      </c>
    </row>
    <row r="1356" spans="1:22" s="188" customFormat="1" ht="15" customHeight="1" x14ac:dyDescent="0.2">
      <c r="A1356" s="202"/>
      <c r="B1356" s="309" t="s">
        <v>17941</v>
      </c>
      <c r="C1356" s="326"/>
      <c r="D1356" s="203"/>
      <c r="E1356" s="182"/>
      <c r="F1356" s="326"/>
      <c r="G1356" s="203"/>
      <c r="H1356" s="182"/>
      <c r="I1356" s="182"/>
      <c r="J1356" s="408"/>
      <c r="K1356" s="327">
        <v>24.38</v>
      </c>
      <c r="L1356" s="183"/>
      <c r="M1356" s="185"/>
      <c r="N1356" s="183"/>
      <c r="O1356" s="185"/>
      <c r="P1356" s="254">
        <f t="shared" si="90"/>
        <v>24.38</v>
      </c>
      <c r="Q1356" s="328"/>
      <c r="R1356" s="204"/>
      <c r="S1356" s="204"/>
      <c r="U1356" s="87" t="str">
        <f t="shared" si="88"/>
        <v/>
      </c>
      <c r="V1356" s="87">
        <f t="shared" si="89"/>
        <v>24.38</v>
      </c>
    </row>
    <row r="1357" spans="1:22" s="188" customFormat="1" ht="15" customHeight="1" x14ac:dyDescent="0.2">
      <c r="A1357" s="202"/>
      <c r="B1357" s="309" t="s">
        <v>17941</v>
      </c>
      <c r="C1357" s="326"/>
      <c r="D1357" s="203"/>
      <c r="E1357" s="182"/>
      <c r="F1357" s="326"/>
      <c r="G1357" s="203"/>
      <c r="H1357" s="182"/>
      <c r="I1357" s="182"/>
      <c r="J1357" s="408"/>
      <c r="K1357" s="327">
        <v>44.33</v>
      </c>
      <c r="L1357" s="183"/>
      <c r="M1357" s="185"/>
      <c r="N1357" s="183"/>
      <c r="O1357" s="185"/>
      <c r="P1357" s="254">
        <f t="shared" si="90"/>
        <v>44.33</v>
      </c>
      <c r="Q1357" s="328"/>
      <c r="R1357" s="204"/>
      <c r="S1357" s="204"/>
      <c r="U1357" s="87" t="str">
        <f t="shared" si="88"/>
        <v/>
      </c>
      <c r="V1357" s="87">
        <f t="shared" si="89"/>
        <v>44.33</v>
      </c>
    </row>
    <row r="1358" spans="1:22" s="188" customFormat="1" ht="15" customHeight="1" x14ac:dyDescent="0.2">
      <c r="A1358" s="202"/>
      <c r="B1358" s="309" t="s">
        <v>17941</v>
      </c>
      <c r="C1358" s="326"/>
      <c r="D1358" s="203"/>
      <c r="E1358" s="182"/>
      <c r="F1358" s="326"/>
      <c r="G1358" s="203"/>
      <c r="H1358" s="182"/>
      <c r="I1358" s="182"/>
      <c r="J1358" s="408"/>
      <c r="K1358" s="327">
        <v>2.58</v>
      </c>
      <c r="L1358" s="183"/>
      <c r="M1358" s="185"/>
      <c r="N1358" s="183"/>
      <c r="O1358" s="185"/>
      <c r="P1358" s="254">
        <f t="shared" si="90"/>
        <v>2.58</v>
      </c>
      <c r="Q1358" s="328"/>
      <c r="R1358" s="204"/>
      <c r="S1358" s="204"/>
      <c r="U1358" s="87" t="str">
        <f t="shared" si="88"/>
        <v/>
      </c>
      <c r="V1358" s="87">
        <f t="shared" si="89"/>
        <v>2.58</v>
      </c>
    </row>
    <row r="1359" spans="1:22" s="188" customFormat="1" ht="15" customHeight="1" x14ac:dyDescent="0.2">
      <c r="A1359" s="202"/>
      <c r="B1359" s="309" t="s">
        <v>17941</v>
      </c>
      <c r="C1359" s="326"/>
      <c r="D1359" s="203"/>
      <c r="E1359" s="182"/>
      <c r="F1359" s="326"/>
      <c r="G1359" s="203"/>
      <c r="H1359" s="182"/>
      <c r="I1359" s="182"/>
      <c r="J1359" s="408"/>
      <c r="K1359" s="327">
        <v>2.5</v>
      </c>
      <c r="L1359" s="183"/>
      <c r="M1359" s="185"/>
      <c r="N1359" s="183"/>
      <c r="O1359" s="185"/>
      <c r="P1359" s="254">
        <f t="shared" si="90"/>
        <v>2.5</v>
      </c>
      <c r="Q1359" s="328"/>
      <c r="R1359" s="204"/>
      <c r="S1359" s="204"/>
      <c r="U1359" s="87" t="str">
        <f t="shared" si="88"/>
        <v/>
      </c>
      <c r="V1359" s="87">
        <f t="shared" si="89"/>
        <v>2.5</v>
      </c>
    </row>
    <row r="1360" spans="1:22" s="188" customFormat="1" ht="15" customHeight="1" x14ac:dyDescent="0.2">
      <c r="A1360" s="202"/>
      <c r="B1360" s="309" t="s">
        <v>17941</v>
      </c>
      <c r="C1360" s="326"/>
      <c r="D1360" s="203"/>
      <c r="E1360" s="182"/>
      <c r="F1360" s="326"/>
      <c r="G1360" s="203"/>
      <c r="H1360" s="182"/>
      <c r="I1360" s="182"/>
      <c r="J1360" s="408"/>
      <c r="K1360" s="327">
        <v>84.8</v>
      </c>
      <c r="L1360" s="183"/>
      <c r="M1360" s="185"/>
      <c r="N1360" s="183"/>
      <c r="O1360" s="185"/>
      <c r="P1360" s="254">
        <f t="shared" si="90"/>
        <v>84.8</v>
      </c>
      <c r="Q1360" s="328"/>
      <c r="R1360" s="204"/>
      <c r="S1360" s="204"/>
      <c r="U1360" s="87" t="str">
        <f t="shared" si="88"/>
        <v/>
      </c>
      <c r="V1360" s="87">
        <f t="shared" si="89"/>
        <v>84.8</v>
      </c>
    </row>
    <row r="1361" spans="1:22" s="188" customFormat="1" ht="15" customHeight="1" x14ac:dyDescent="0.2">
      <c r="A1361" s="202"/>
      <c r="B1361" s="309" t="s">
        <v>17941</v>
      </c>
      <c r="C1361" s="326"/>
      <c r="D1361" s="203"/>
      <c r="E1361" s="182"/>
      <c r="F1361" s="326"/>
      <c r="G1361" s="203"/>
      <c r="H1361" s="182"/>
      <c r="I1361" s="182"/>
      <c r="J1361" s="408"/>
      <c r="K1361" s="327">
        <v>3.3</v>
      </c>
      <c r="L1361" s="183"/>
      <c r="M1361" s="185"/>
      <c r="N1361" s="183"/>
      <c r="O1361" s="185"/>
      <c r="P1361" s="254">
        <f t="shared" si="90"/>
        <v>3.3</v>
      </c>
      <c r="Q1361" s="328"/>
      <c r="R1361" s="204"/>
      <c r="S1361" s="204"/>
      <c r="U1361" s="87" t="str">
        <f t="shared" si="88"/>
        <v/>
      </c>
      <c r="V1361" s="87">
        <f t="shared" si="89"/>
        <v>3.3</v>
      </c>
    </row>
    <row r="1362" spans="1:22" s="188" customFormat="1" ht="15" customHeight="1" x14ac:dyDescent="0.2">
      <c r="A1362" s="202"/>
      <c r="B1362" s="309" t="s">
        <v>17941</v>
      </c>
      <c r="C1362" s="326"/>
      <c r="D1362" s="203"/>
      <c r="E1362" s="182"/>
      <c r="F1362" s="326"/>
      <c r="G1362" s="203"/>
      <c r="H1362" s="182"/>
      <c r="I1362" s="182"/>
      <c r="J1362" s="408"/>
      <c r="K1362" s="327">
        <v>11.45</v>
      </c>
      <c r="L1362" s="183"/>
      <c r="M1362" s="185"/>
      <c r="N1362" s="183"/>
      <c r="O1362" s="185"/>
      <c r="P1362" s="254">
        <f t="shared" si="90"/>
        <v>11.45</v>
      </c>
      <c r="Q1362" s="328"/>
      <c r="R1362" s="204"/>
      <c r="S1362" s="204"/>
      <c r="U1362" s="87" t="str">
        <f t="shared" si="88"/>
        <v/>
      </c>
      <c r="V1362" s="87">
        <f t="shared" si="89"/>
        <v>11.45</v>
      </c>
    </row>
    <row r="1363" spans="1:22" s="188" customFormat="1" ht="15" customHeight="1" x14ac:dyDescent="0.2">
      <c r="A1363" s="202"/>
      <c r="B1363" s="309" t="s">
        <v>17941</v>
      </c>
      <c r="C1363" s="326"/>
      <c r="D1363" s="203"/>
      <c r="E1363" s="182"/>
      <c r="F1363" s="326"/>
      <c r="G1363" s="203"/>
      <c r="H1363" s="182"/>
      <c r="I1363" s="182"/>
      <c r="J1363" s="408"/>
      <c r="K1363" s="327">
        <v>3.3</v>
      </c>
      <c r="L1363" s="183"/>
      <c r="M1363" s="185"/>
      <c r="N1363" s="183"/>
      <c r="O1363" s="185"/>
      <c r="P1363" s="254">
        <f t="shared" si="90"/>
        <v>3.3</v>
      </c>
      <c r="Q1363" s="328"/>
      <c r="R1363" s="204"/>
      <c r="S1363" s="204"/>
      <c r="U1363" s="87" t="str">
        <f t="shared" si="88"/>
        <v/>
      </c>
      <c r="V1363" s="87">
        <f t="shared" si="89"/>
        <v>3.3</v>
      </c>
    </row>
    <row r="1364" spans="1:22" s="188" customFormat="1" ht="15" customHeight="1" x14ac:dyDescent="0.2">
      <c r="A1364" s="202"/>
      <c r="B1364" s="309" t="s">
        <v>17941</v>
      </c>
      <c r="C1364" s="326"/>
      <c r="D1364" s="203"/>
      <c r="E1364" s="182"/>
      <c r="F1364" s="326"/>
      <c r="G1364" s="203"/>
      <c r="H1364" s="182"/>
      <c r="I1364" s="182"/>
      <c r="J1364" s="408"/>
      <c r="K1364" s="327">
        <v>2.5</v>
      </c>
      <c r="L1364" s="183"/>
      <c r="M1364" s="185"/>
      <c r="N1364" s="183"/>
      <c r="O1364" s="185"/>
      <c r="P1364" s="254">
        <f t="shared" si="90"/>
        <v>2.5</v>
      </c>
      <c r="Q1364" s="328"/>
      <c r="R1364" s="204"/>
      <c r="S1364" s="204"/>
      <c r="U1364" s="87" t="str">
        <f t="shared" si="88"/>
        <v/>
      </c>
      <c r="V1364" s="87">
        <f t="shared" si="89"/>
        <v>2.5</v>
      </c>
    </row>
    <row r="1365" spans="1:22" s="188" customFormat="1" ht="15" customHeight="1" x14ac:dyDescent="0.2">
      <c r="A1365" s="202"/>
      <c r="B1365" s="309" t="s">
        <v>17941</v>
      </c>
      <c r="C1365" s="326"/>
      <c r="D1365" s="203"/>
      <c r="E1365" s="182"/>
      <c r="F1365" s="326"/>
      <c r="G1365" s="203"/>
      <c r="H1365" s="182"/>
      <c r="I1365" s="182"/>
      <c r="J1365" s="408"/>
      <c r="K1365" s="327">
        <v>30.98</v>
      </c>
      <c r="L1365" s="183"/>
      <c r="M1365" s="185"/>
      <c r="N1365" s="183"/>
      <c r="O1365" s="185"/>
      <c r="P1365" s="254">
        <f t="shared" si="90"/>
        <v>30.98</v>
      </c>
      <c r="Q1365" s="328"/>
      <c r="R1365" s="204"/>
      <c r="S1365" s="204"/>
      <c r="U1365" s="87" t="str">
        <f t="shared" si="88"/>
        <v/>
      </c>
      <c r="V1365" s="87">
        <f t="shared" si="89"/>
        <v>30.98</v>
      </c>
    </row>
    <row r="1366" spans="1:22" s="188" customFormat="1" ht="15" customHeight="1" x14ac:dyDescent="0.2">
      <c r="A1366" s="202"/>
      <c r="B1366" s="309" t="s">
        <v>17941</v>
      </c>
      <c r="C1366" s="326"/>
      <c r="D1366" s="203"/>
      <c r="E1366" s="182"/>
      <c r="F1366" s="326"/>
      <c r="G1366" s="203"/>
      <c r="H1366" s="182"/>
      <c r="I1366" s="182"/>
      <c r="J1366" s="408"/>
      <c r="K1366" s="327">
        <v>46.83</v>
      </c>
      <c r="L1366" s="183"/>
      <c r="M1366" s="185"/>
      <c r="N1366" s="183"/>
      <c r="O1366" s="185"/>
      <c r="P1366" s="254">
        <f t="shared" si="90"/>
        <v>46.83</v>
      </c>
      <c r="Q1366" s="328"/>
      <c r="R1366" s="204"/>
      <c r="S1366" s="204"/>
      <c r="U1366" s="87" t="str">
        <f t="shared" si="88"/>
        <v/>
      </c>
      <c r="V1366" s="87">
        <f t="shared" si="89"/>
        <v>46.83</v>
      </c>
    </row>
    <row r="1367" spans="1:22" s="188" customFormat="1" ht="15" customHeight="1" x14ac:dyDescent="0.2">
      <c r="A1367" s="202"/>
      <c r="B1367" s="309" t="s">
        <v>17941</v>
      </c>
      <c r="C1367" s="326"/>
      <c r="D1367" s="203"/>
      <c r="E1367" s="182"/>
      <c r="F1367" s="326"/>
      <c r="G1367" s="203"/>
      <c r="H1367" s="182"/>
      <c r="I1367" s="182"/>
      <c r="J1367" s="408"/>
      <c r="K1367" s="327">
        <v>36.409999999999997</v>
      </c>
      <c r="L1367" s="183"/>
      <c r="M1367" s="185"/>
      <c r="N1367" s="183"/>
      <c r="O1367" s="185"/>
      <c r="P1367" s="254">
        <f t="shared" si="90"/>
        <v>36.409999999999997</v>
      </c>
      <c r="Q1367" s="328"/>
      <c r="R1367" s="204"/>
      <c r="S1367" s="204"/>
      <c r="U1367" s="87" t="str">
        <f t="shared" si="88"/>
        <v/>
      </c>
      <c r="V1367" s="87">
        <f t="shared" si="89"/>
        <v>36.409999999999997</v>
      </c>
    </row>
    <row r="1368" spans="1:22" s="188" customFormat="1" ht="15" customHeight="1" x14ac:dyDescent="0.2">
      <c r="A1368" s="202"/>
      <c r="B1368" s="309" t="s">
        <v>17941</v>
      </c>
      <c r="C1368" s="326"/>
      <c r="D1368" s="203"/>
      <c r="E1368" s="182"/>
      <c r="F1368" s="326"/>
      <c r="G1368" s="203"/>
      <c r="H1368" s="182"/>
      <c r="I1368" s="182"/>
      <c r="J1368" s="408"/>
      <c r="K1368" s="327">
        <v>54.93</v>
      </c>
      <c r="L1368" s="183"/>
      <c r="M1368" s="185"/>
      <c r="N1368" s="183"/>
      <c r="O1368" s="185"/>
      <c r="P1368" s="254">
        <f t="shared" si="90"/>
        <v>54.93</v>
      </c>
      <c r="Q1368" s="328"/>
      <c r="R1368" s="204"/>
      <c r="S1368" s="204"/>
      <c r="U1368" s="87" t="str">
        <f t="shared" si="88"/>
        <v/>
      </c>
      <c r="V1368" s="87">
        <f t="shared" si="89"/>
        <v>54.93</v>
      </c>
    </row>
    <row r="1369" spans="1:22" s="188" customFormat="1" ht="15" customHeight="1" x14ac:dyDescent="0.2">
      <c r="A1369" s="202"/>
      <c r="B1369" s="309" t="s">
        <v>17941</v>
      </c>
      <c r="C1369" s="326"/>
      <c r="D1369" s="203"/>
      <c r="E1369" s="182"/>
      <c r="F1369" s="326"/>
      <c r="G1369" s="203"/>
      <c r="H1369" s="182"/>
      <c r="I1369" s="182"/>
      <c r="J1369" s="408"/>
      <c r="K1369" s="327">
        <v>24.3</v>
      </c>
      <c r="L1369" s="183"/>
      <c r="M1369" s="185"/>
      <c r="N1369" s="183"/>
      <c r="O1369" s="185"/>
      <c r="P1369" s="254">
        <f t="shared" si="90"/>
        <v>24.3</v>
      </c>
      <c r="Q1369" s="328"/>
      <c r="R1369" s="204"/>
      <c r="S1369" s="204"/>
      <c r="U1369" s="87" t="str">
        <f t="shared" si="88"/>
        <v/>
      </c>
      <c r="V1369" s="87">
        <f t="shared" si="89"/>
        <v>24.3</v>
      </c>
    </row>
    <row r="1370" spans="1:22" s="188" customFormat="1" ht="15" customHeight="1" x14ac:dyDescent="0.2">
      <c r="A1370" s="202"/>
      <c r="B1370" s="309" t="s">
        <v>17941</v>
      </c>
      <c r="C1370" s="326"/>
      <c r="D1370" s="203"/>
      <c r="E1370" s="182"/>
      <c r="F1370" s="326"/>
      <c r="G1370" s="203"/>
      <c r="H1370" s="182"/>
      <c r="I1370" s="182"/>
      <c r="J1370" s="408"/>
      <c r="K1370" s="327">
        <v>10</v>
      </c>
      <c r="L1370" s="183"/>
      <c r="M1370" s="185"/>
      <c r="N1370" s="183"/>
      <c r="O1370" s="185"/>
      <c r="P1370" s="254">
        <f t="shared" si="90"/>
        <v>10</v>
      </c>
      <c r="Q1370" s="328"/>
      <c r="R1370" s="204"/>
      <c r="S1370" s="204"/>
      <c r="U1370" s="87" t="str">
        <f t="shared" si="88"/>
        <v/>
      </c>
      <c r="V1370" s="87">
        <f t="shared" si="89"/>
        <v>10</v>
      </c>
    </row>
    <row r="1371" spans="1:22" s="188" customFormat="1" ht="15" customHeight="1" x14ac:dyDescent="0.2">
      <c r="A1371" s="202"/>
      <c r="B1371" s="309" t="s">
        <v>17941</v>
      </c>
      <c r="C1371" s="326"/>
      <c r="D1371" s="203"/>
      <c r="E1371" s="182"/>
      <c r="F1371" s="326"/>
      <c r="G1371" s="203"/>
      <c r="H1371" s="182"/>
      <c r="I1371" s="182"/>
      <c r="J1371" s="408">
        <v>2</v>
      </c>
      <c r="K1371" s="327">
        <v>9.49</v>
      </c>
      <c r="L1371" s="183"/>
      <c r="M1371" s="185"/>
      <c r="N1371" s="183"/>
      <c r="O1371" s="185"/>
      <c r="P1371" s="254">
        <f>J1371*K1371</f>
        <v>18.98</v>
      </c>
      <c r="Q1371" s="328"/>
      <c r="R1371" s="204"/>
      <c r="S1371" s="204"/>
      <c r="U1371" s="87" t="str">
        <f t="shared" si="88"/>
        <v/>
      </c>
      <c r="V1371" s="87">
        <f t="shared" si="89"/>
        <v>18.98</v>
      </c>
    </row>
    <row r="1372" spans="1:22" s="188" customFormat="1" ht="15" customHeight="1" x14ac:dyDescent="0.2">
      <c r="A1372" s="202"/>
      <c r="B1372" s="309" t="s">
        <v>17941</v>
      </c>
      <c r="C1372" s="326"/>
      <c r="D1372" s="203"/>
      <c r="E1372" s="182"/>
      <c r="F1372" s="326"/>
      <c r="G1372" s="203"/>
      <c r="H1372" s="182"/>
      <c r="I1372" s="182"/>
      <c r="J1372" s="408">
        <v>8</v>
      </c>
      <c r="K1372" s="327">
        <v>0.7</v>
      </c>
      <c r="L1372" s="183"/>
      <c r="M1372" s="185"/>
      <c r="N1372" s="183"/>
      <c r="O1372" s="185"/>
      <c r="P1372" s="254">
        <f>J1372*K1372</f>
        <v>5.6</v>
      </c>
      <c r="Q1372" s="328"/>
      <c r="R1372" s="204"/>
      <c r="S1372" s="204"/>
      <c r="U1372" s="87" t="str">
        <f t="shared" si="88"/>
        <v/>
      </c>
      <c r="V1372" s="87">
        <f t="shared" si="89"/>
        <v>5.6</v>
      </c>
    </row>
    <row r="1373" spans="1:22" s="188" customFormat="1" ht="15" customHeight="1" x14ac:dyDescent="0.2">
      <c r="A1373" s="202"/>
      <c r="B1373" s="309" t="s">
        <v>17941</v>
      </c>
      <c r="C1373" s="326"/>
      <c r="D1373" s="203"/>
      <c r="E1373" s="182"/>
      <c r="F1373" s="326"/>
      <c r="G1373" s="203"/>
      <c r="H1373" s="182"/>
      <c r="I1373" s="182"/>
      <c r="J1373" s="408">
        <v>6</v>
      </c>
      <c r="K1373" s="327">
        <v>9.5</v>
      </c>
      <c r="L1373" s="183"/>
      <c r="M1373" s="185"/>
      <c r="N1373" s="183"/>
      <c r="O1373" s="185"/>
      <c r="P1373" s="254">
        <f>J1373*K1373</f>
        <v>57</v>
      </c>
      <c r="Q1373" s="328"/>
      <c r="R1373" s="204"/>
      <c r="S1373" s="204"/>
      <c r="U1373" s="87" t="str">
        <f t="shared" si="88"/>
        <v/>
      </c>
      <c r="V1373" s="87">
        <f t="shared" si="89"/>
        <v>57</v>
      </c>
    </row>
    <row r="1374" spans="1:22" s="188" customFormat="1" ht="15" customHeight="1" x14ac:dyDescent="0.2">
      <c r="A1374" s="202"/>
      <c r="B1374" s="309" t="s">
        <v>17941</v>
      </c>
      <c r="C1374" s="326"/>
      <c r="D1374" s="203"/>
      <c r="E1374" s="182"/>
      <c r="F1374" s="326"/>
      <c r="G1374" s="203"/>
      <c r="H1374" s="182"/>
      <c r="I1374" s="182"/>
      <c r="J1374" s="408">
        <v>64</v>
      </c>
      <c r="K1374" s="327">
        <v>1</v>
      </c>
      <c r="L1374" s="183"/>
      <c r="M1374" s="185"/>
      <c r="N1374" s="183"/>
      <c r="O1374" s="185"/>
      <c r="P1374" s="254">
        <f t="shared" si="90"/>
        <v>1</v>
      </c>
      <c r="Q1374" s="328"/>
      <c r="R1374" s="204"/>
      <c r="S1374" s="204"/>
      <c r="U1374" s="87" t="str">
        <f t="shared" si="88"/>
        <v/>
      </c>
      <c r="V1374" s="87">
        <f t="shared" si="89"/>
        <v>1</v>
      </c>
    </row>
    <row r="1375" spans="1:22" s="188" customFormat="1" ht="15" customHeight="1" x14ac:dyDescent="0.2">
      <c r="A1375" s="202"/>
      <c r="B1375" s="309" t="s">
        <v>17941</v>
      </c>
      <c r="C1375" s="326"/>
      <c r="D1375" s="203"/>
      <c r="E1375" s="182"/>
      <c r="F1375" s="326"/>
      <c r="G1375" s="203"/>
      <c r="H1375" s="182"/>
      <c r="I1375" s="182"/>
      <c r="J1375" s="408"/>
      <c r="K1375" s="327">
        <v>3.3</v>
      </c>
      <c r="L1375" s="183"/>
      <c r="M1375" s="185"/>
      <c r="N1375" s="183"/>
      <c r="O1375" s="185"/>
      <c r="P1375" s="254">
        <f t="shared" si="90"/>
        <v>3.3</v>
      </c>
      <c r="Q1375" s="328"/>
      <c r="R1375" s="204"/>
      <c r="S1375" s="204"/>
      <c r="U1375" s="87" t="str">
        <f t="shared" si="88"/>
        <v/>
      </c>
      <c r="V1375" s="87">
        <f t="shared" si="89"/>
        <v>3.3</v>
      </c>
    </row>
    <row r="1376" spans="1:22" s="188" customFormat="1" ht="15" customHeight="1" x14ac:dyDescent="0.2">
      <c r="A1376" s="202"/>
      <c r="B1376" s="309" t="s">
        <v>17941</v>
      </c>
      <c r="C1376" s="326"/>
      <c r="D1376" s="203"/>
      <c r="E1376" s="182"/>
      <c r="F1376" s="326"/>
      <c r="G1376" s="203"/>
      <c r="H1376" s="182"/>
      <c r="I1376" s="182"/>
      <c r="J1376" s="408"/>
      <c r="K1376" s="327">
        <v>11.45</v>
      </c>
      <c r="L1376" s="183"/>
      <c r="M1376" s="185"/>
      <c r="N1376" s="183"/>
      <c r="O1376" s="185"/>
      <c r="P1376" s="254">
        <f t="shared" si="90"/>
        <v>11.45</v>
      </c>
      <c r="Q1376" s="328"/>
      <c r="R1376" s="204"/>
      <c r="S1376" s="204"/>
      <c r="U1376" s="87" t="str">
        <f t="shared" si="88"/>
        <v/>
      </c>
      <c r="V1376" s="87">
        <f t="shared" si="89"/>
        <v>11.45</v>
      </c>
    </row>
    <row r="1377" spans="1:22" s="188" customFormat="1" ht="15" customHeight="1" x14ac:dyDescent="0.2">
      <c r="A1377" s="202"/>
      <c r="B1377" s="309" t="s">
        <v>17941</v>
      </c>
      <c r="C1377" s="326"/>
      <c r="D1377" s="203"/>
      <c r="E1377" s="182"/>
      <c r="F1377" s="326"/>
      <c r="G1377" s="203"/>
      <c r="H1377" s="182"/>
      <c r="I1377" s="182"/>
      <c r="J1377" s="408"/>
      <c r="K1377" s="327">
        <v>3.3</v>
      </c>
      <c r="L1377" s="183"/>
      <c r="M1377" s="185"/>
      <c r="N1377" s="183"/>
      <c r="O1377" s="185"/>
      <c r="P1377" s="254">
        <f t="shared" si="90"/>
        <v>3.3</v>
      </c>
      <c r="Q1377" s="328"/>
      <c r="R1377" s="204"/>
      <c r="S1377" s="204"/>
      <c r="U1377" s="87" t="str">
        <f t="shared" si="88"/>
        <v/>
      </c>
      <c r="V1377" s="87">
        <f t="shared" si="89"/>
        <v>3.3</v>
      </c>
    </row>
    <row r="1378" spans="1:22" s="188" customFormat="1" ht="15" customHeight="1" x14ac:dyDescent="0.2">
      <c r="A1378" s="202"/>
      <c r="B1378" s="309" t="s">
        <v>17941</v>
      </c>
      <c r="C1378" s="326"/>
      <c r="D1378" s="203"/>
      <c r="E1378" s="182"/>
      <c r="F1378" s="326"/>
      <c r="G1378" s="203"/>
      <c r="H1378" s="182"/>
      <c r="I1378" s="182"/>
      <c r="J1378" s="408"/>
      <c r="K1378" s="327">
        <v>10</v>
      </c>
      <c r="L1378" s="183"/>
      <c r="M1378" s="185"/>
      <c r="N1378" s="183"/>
      <c r="O1378" s="185"/>
      <c r="P1378" s="254">
        <f t="shared" si="90"/>
        <v>10</v>
      </c>
      <c r="Q1378" s="328"/>
      <c r="R1378" s="204"/>
      <c r="S1378" s="204"/>
      <c r="U1378" s="87" t="str">
        <f t="shared" si="88"/>
        <v/>
      </c>
      <c r="V1378" s="87">
        <f t="shared" si="89"/>
        <v>10</v>
      </c>
    </row>
    <row r="1379" spans="1:22" s="188" customFormat="1" ht="15" customHeight="1" x14ac:dyDescent="0.2">
      <c r="A1379" s="202"/>
      <c r="B1379" s="309" t="s">
        <v>17941</v>
      </c>
      <c r="C1379" s="326"/>
      <c r="D1379" s="203"/>
      <c r="E1379" s="182"/>
      <c r="F1379" s="326"/>
      <c r="G1379" s="203"/>
      <c r="H1379" s="182"/>
      <c r="I1379" s="182"/>
      <c r="J1379" s="408"/>
      <c r="K1379" s="327">
        <v>9.99</v>
      </c>
      <c r="L1379" s="183"/>
      <c r="M1379" s="185"/>
      <c r="N1379" s="183"/>
      <c r="O1379" s="185"/>
      <c r="P1379" s="254">
        <f t="shared" si="90"/>
        <v>9.99</v>
      </c>
      <c r="Q1379" s="328"/>
      <c r="R1379" s="204"/>
      <c r="S1379" s="204"/>
      <c r="U1379" s="87" t="str">
        <f t="shared" si="88"/>
        <v/>
      </c>
      <c r="V1379" s="87">
        <f t="shared" si="89"/>
        <v>9.99</v>
      </c>
    </row>
    <row r="1380" spans="1:22" s="188" customFormat="1" ht="15" customHeight="1" x14ac:dyDescent="0.2">
      <c r="A1380" s="202"/>
      <c r="B1380" s="309" t="s">
        <v>17941</v>
      </c>
      <c r="C1380" s="326"/>
      <c r="D1380" s="203"/>
      <c r="E1380" s="182"/>
      <c r="F1380" s="326"/>
      <c r="G1380" s="203"/>
      <c r="H1380" s="182"/>
      <c r="I1380" s="182"/>
      <c r="J1380" s="408"/>
      <c r="K1380" s="327">
        <v>9.98</v>
      </c>
      <c r="L1380" s="183"/>
      <c r="M1380" s="185"/>
      <c r="N1380" s="183"/>
      <c r="O1380" s="185"/>
      <c r="P1380" s="254">
        <f t="shared" si="90"/>
        <v>9.98</v>
      </c>
      <c r="Q1380" s="328"/>
      <c r="R1380" s="204"/>
      <c r="S1380" s="204"/>
      <c r="U1380" s="87" t="str">
        <f t="shared" si="88"/>
        <v/>
      </c>
      <c r="V1380" s="87">
        <f t="shared" si="89"/>
        <v>9.98</v>
      </c>
    </row>
    <row r="1381" spans="1:22" s="188" customFormat="1" ht="15" customHeight="1" x14ac:dyDescent="0.2">
      <c r="A1381" s="202"/>
      <c r="B1381" s="309" t="s">
        <v>17941</v>
      </c>
      <c r="C1381" s="326"/>
      <c r="D1381" s="203"/>
      <c r="E1381" s="182"/>
      <c r="F1381" s="326"/>
      <c r="G1381" s="203"/>
      <c r="H1381" s="182"/>
      <c r="I1381" s="182"/>
      <c r="J1381" s="408"/>
      <c r="K1381" s="327">
        <v>9.99</v>
      </c>
      <c r="L1381" s="183"/>
      <c r="M1381" s="185"/>
      <c r="N1381" s="183"/>
      <c r="O1381" s="185"/>
      <c r="P1381" s="254">
        <f t="shared" si="90"/>
        <v>9.99</v>
      </c>
      <c r="Q1381" s="328"/>
      <c r="R1381" s="204"/>
      <c r="S1381" s="204"/>
      <c r="U1381" s="87" t="str">
        <f t="shared" si="88"/>
        <v/>
      </c>
      <c r="V1381" s="87">
        <f t="shared" si="89"/>
        <v>9.99</v>
      </c>
    </row>
    <row r="1382" spans="1:22" s="188" customFormat="1" ht="15" customHeight="1" x14ac:dyDescent="0.2">
      <c r="A1382" s="178"/>
      <c r="B1382" s="189" t="s">
        <v>17</v>
      </c>
      <c r="C1382" s="190"/>
      <c r="D1382" s="191"/>
      <c r="E1382" s="192"/>
      <c r="F1382" s="190"/>
      <c r="G1382" s="191"/>
      <c r="H1382" s="192"/>
      <c r="I1382" s="192"/>
      <c r="J1382" s="193"/>
      <c r="K1382" s="194"/>
      <c r="L1382" s="194"/>
      <c r="M1382" s="194"/>
      <c r="N1382" s="194"/>
      <c r="O1382" s="194"/>
      <c r="P1382" s="195">
        <f>ROUND(SUM(P1347:P1381),2)</f>
        <v>843.18</v>
      </c>
      <c r="Q1382" s="196" t="str">
        <f>IFERROR(VLOOKUP(A1346,'Planilha Orçamentária'!$A$8:$H$548,5,FALSE),0)</f>
        <v>M</v>
      </c>
      <c r="R1382" s="187"/>
      <c r="S1382" s="187"/>
      <c r="U1382" s="87">
        <f t="shared" si="88"/>
        <v>843.18</v>
      </c>
      <c r="V1382" s="87">
        <f t="shared" si="89"/>
        <v>843.18</v>
      </c>
    </row>
    <row r="1383" spans="1:22" s="188" customFormat="1" ht="15" customHeight="1" x14ac:dyDescent="0.2">
      <c r="A1383" s="178"/>
      <c r="B1383" s="197"/>
      <c r="C1383" s="198"/>
      <c r="D1383" s="180"/>
      <c r="E1383" s="181"/>
      <c r="F1383" s="198"/>
      <c r="G1383" s="180"/>
      <c r="H1383" s="181"/>
      <c r="I1383" s="181"/>
      <c r="J1383" s="199"/>
      <c r="K1383" s="363"/>
      <c r="L1383" s="363"/>
      <c r="M1383" s="363"/>
      <c r="N1383" s="363"/>
      <c r="O1383" s="363"/>
      <c r="P1383" s="55"/>
      <c r="Q1383" s="200"/>
      <c r="R1383" s="187"/>
      <c r="S1383" s="187"/>
      <c r="U1383" s="87" t="str">
        <f t="shared" si="88"/>
        <v/>
      </c>
      <c r="V1383" s="87" t="str">
        <f t="shared" si="89"/>
        <v/>
      </c>
    </row>
    <row r="1384" spans="1:22" s="188" customFormat="1" ht="15" customHeight="1" x14ac:dyDescent="0.2">
      <c r="A1384" s="178" t="str">
        <f>'Planilha Orçamentária'!A329</f>
        <v>05.02.04</v>
      </c>
      <c r="B1384" s="252" t="str">
        <f>VLOOKUP(A1384,'Planilha Orçamentária'!$A$8:$D$548,4,FALSE)</f>
        <v>EXECUÇÃO DE PASSEIO (CALÇADA) OU PISO DE CONCRETO COM CONCRETO MOLDADO IN LOCO, USINADO, ACABAMENTO CONVENCIONAL, ESPESSURA 8 CM, ARMADO. AF_07/2016</v>
      </c>
      <c r="C1384" s="179"/>
      <c r="D1384" s="180"/>
      <c r="E1384" s="181"/>
      <c r="F1384" s="181"/>
      <c r="G1384" s="180"/>
      <c r="H1384" s="181"/>
      <c r="I1384" s="182"/>
      <c r="J1384" s="183"/>
      <c r="K1384" s="184"/>
      <c r="L1384" s="183"/>
      <c r="M1384" s="185"/>
      <c r="N1384" s="183"/>
      <c r="O1384" s="185"/>
      <c r="P1384" s="55"/>
      <c r="Q1384" s="186">
        <f>P1387</f>
        <v>682.07</v>
      </c>
      <c r="R1384" s="187"/>
      <c r="S1384" s="187"/>
      <c r="U1384" s="87">
        <f t="shared" si="88"/>
        <v>0</v>
      </c>
      <c r="V1384" s="87" t="str">
        <f t="shared" si="89"/>
        <v/>
      </c>
    </row>
    <row r="1385" spans="1:22" s="188" customFormat="1" ht="15" customHeight="1" x14ac:dyDescent="0.2">
      <c r="A1385" s="202"/>
      <c r="B1385" s="394" t="s">
        <v>18106</v>
      </c>
      <c r="C1385" s="344"/>
      <c r="D1385" s="203"/>
      <c r="E1385" s="182"/>
      <c r="F1385" s="344"/>
      <c r="G1385" s="203"/>
      <c r="H1385" s="182"/>
      <c r="I1385" s="182"/>
      <c r="J1385" s="183"/>
      <c r="K1385" s="327"/>
      <c r="L1385" s="183"/>
      <c r="M1385" s="183"/>
      <c r="N1385" s="337">
        <v>638.65</v>
      </c>
      <c r="O1385" s="183"/>
      <c r="P1385" s="254">
        <f t="shared" ref="P1385" si="91">N1385</f>
        <v>638.65</v>
      </c>
      <c r="Q1385" s="338"/>
      <c r="R1385" s="187"/>
      <c r="S1385" s="204"/>
      <c r="U1385" s="87" t="str">
        <f t="shared" si="88"/>
        <v/>
      </c>
      <c r="V1385" s="87">
        <f t="shared" si="89"/>
        <v>638.65</v>
      </c>
    </row>
    <row r="1386" spans="1:22" s="188" customFormat="1" ht="15" customHeight="1" x14ac:dyDescent="0.2">
      <c r="A1386" s="202"/>
      <c r="B1386" s="394" t="s">
        <v>18105</v>
      </c>
      <c r="C1386" s="344"/>
      <c r="D1386" s="203"/>
      <c r="E1386" s="182"/>
      <c r="F1386" s="344"/>
      <c r="G1386" s="203"/>
      <c r="H1386" s="182"/>
      <c r="I1386" s="182"/>
      <c r="J1386" s="183"/>
      <c r="K1386" s="327"/>
      <c r="L1386" s="183"/>
      <c r="M1386" s="183"/>
      <c r="N1386" s="337">
        <v>43.422400000000003</v>
      </c>
      <c r="O1386" s="183"/>
      <c r="P1386" s="254">
        <f t="shared" ref="P1386" si="92">N1386</f>
        <v>43.422400000000003</v>
      </c>
      <c r="Q1386" s="338"/>
      <c r="R1386" s="187"/>
      <c r="S1386" s="204"/>
      <c r="U1386" s="87" t="str">
        <f t="shared" si="88"/>
        <v/>
      </c>
      <c r="V1386" s="87">
        <f t="shared" si="89"/>
        <v>43.422400000000003</v>
      </c>
    </row>
    <row r="1387" spans="1:22" s="188" customFormat="1" ht="15" customHeight="1" x14ac:dyDescent="0.2">
      <c r="A1387" s="178"/>
      <c r="B1387" s="189" t="s">
        <v>17</v>
      </c>
      <c r="C1387" s="190"/>
      <c r="D1387" s="191"/>
      <c r="E1387" s="192"/>
      <c r="F1387" s="190"/>
      <c r="G1387" s="191"/>
      <c r="H1387" s="192"/>
      <c r="I1387" s="192"/>
      <c r="J1387" s="193"/>
      <c r="K1387" s="194"/>
      <c r="L1387" s="194"/>
      <c r="M1387" s="194"/>
      <c r="N1387" s="194"/>
      <c r="O1387" s="194"/>
      <c r="P1387" s="195">
        <f>ROUND(SUM(P1384:P1386),2)</f>
        <v>682.07</v>
      </c>
      <c r="Q1387" s="196" t="str">
        <f>IFERROR(VLOOKUP(A1384,'Planilha Orçamentária'!$A$8:$H$548,5,FALSE),0)</f>
        <v>M2</v>
      </c>
      <c r="R1387" s="187"/>
      <c r="S1387" s="187"/>
      <c r="U1387" s="87">
        <f t="shared" si="88"/>
        <v>682.07</v>
      </c>
      <c r="V1387" s="87">
        <f t="shared" si="89"/>
        <v>682.07</v>
      </c>
    </row>
    <row r="1388" spans="1:22" s="188" customFormat="1" ht="15" customHeight="1" x14ac:dyDescent="0.2">
      <c r="A1388" s="178"/>
      <c r="B1388" s="197"/>
      <c r="C1388" s="198"/>
      <c r="D1388" s="180"/>
      <c r="E1388" s="181"/>
      <c r="F1388" s="198"/>
      <c r="G1388" s="180"/>
      <c r="H1388" s="181"/>
      <c r="I1388" s="181"/>
      <c r="J1388" s="199"/>
      <c r="K1388" s="363"/>
      <c r="L1388" s="363"/>
      <c r="M1388" s="363"/>
      <c r="N1388" s="363"/>
      <c r="O1388" s="363"/>
      <c r="P1388" s="55"/>
      <c r="Q1388" s="200"/>
      <c r="R1388" s="187"/>
      <c r="S1388" s="187"/>
      <c r="T1388" s="187"/>
      <c r="U1388" s="87" t="str">
        <f t="shared" si="88"/>
        <v/>
      </c>
      <c r="V1388" s="87" t="str">
        <f t="shared" si="89"/>
        <v/>
      </c>
    </row>
    <row r="1389" spans="1:22" s="188" customFormat="1" ht="15" customHeight="1" x14ac:dyDescent="0.2">
      <c r="A1389" s="178" t="str">
        <f>'Planilha Orçamentária'!A330</f>
        <v>05.02.05</v>
      </c>
      <c r="B1389" s="252" t="str">
        <f>VLOOKUP(A1389,'Planilha Orçamentária'!$A$8:$D$548,4,FALSE)</f>
        <v>Fornecimento e assentamento de ladrilho hidráulico pastilhado, vermelho, dim. 20x20 cm, esp. 1.5cm, assentado com pasta de cimento colante, exclusive regularização e lastro</v>
      </c>
      <c r="C1389" s="179"/>
      <c r="D1389" s="180"/>
      <c r="E1389" s="181"/>
      <c r="F1389" s="181"/>
      <c r="G1389" s="180"/>
      <c r="H1389" s="181"/>
      <c r="I1389" s="182"/>
      <c r="J1389" s="183"/>
      <c r="K1389" s="184"/>
      <c r="L1389" s="183"/>
      <c r="M1389" s="185"/>
      <c r="N1389" s="183"/>
      <c r="O1389" s="185"/>
      <c r="P1389" s="55"/>
      <c r="Q1389" s="186">
        <f>P1401</f>
        <v>138.09</v>
      </c>
      <c r="R1389" s="187"/>
      <c r="S1389" s="187"/>
      <c r="U1389" s="87">
        <f t="shared" si="88"/>
        <v>0</v>
      </c>
      <c r="V1389" s="87" t="str">
        <f t="shared" si="89"/>
        <v/>
      </c>
    </row>
    <row r="1390" spans="1:22" s="188" customFormat="1" ht="15" customHeight="1" x14ac:dyDescent="0.2">
      <c r="A1390" s="202"/>
      <c r="B1390" s="309" t="s">
        <v>18108</v>
      </c>
      <c r="C1390" s="326"/>
      <c r="D1390" s="203"/>
      <c r="E1390" s="182"/>
      <c r="F1390" s="326"/>
      <c r="G1390" s="203"/>
      <c r="H1390" s="182"/>
      <c r="I1390" s="182"/>
      <c r="J1390" s="408"/>
      <c r="K1390" s="327">
        <v>52.26</v>
      </c>
      <c r="L1390" s="183">
        <v>0.4</v>
      </c>
      <c r="M1390" s="185"/>
      <c r="N1390" s="183">
        <f t="shared" ref="N1390:N1400" si="93">K1390*L1390</f>
        <v>20.904</v>
      </c>
      <c r="O1390" s="185"/>
      <c r="P1390" s="254">
        <f>N1390</f>
        <v>20.904</v>
      </c>
      <c r="Q1390" s="328"/>
      <c r="R1390" s="204"/>
      <c r="S1390" s="204"/>
      <c r="U1390" s="87" t="str">
        <f t="shared" si="88"/>
        <v/>
      </c>
      <c r="V1390" s="87">
        <f t="shared" si="89"/>
        <v>20.904</v>
      </c>
    </row>
    <row r="1391" spans="1:22" s="188" customFormat="1" ht="15" customHeight="1" x14ac:dyDescent="0.2">
      <c r="A1391" s="202"/>
      <c r="B1391" s="309" t="s">
        <v>18108</v>
      </c>
      <c r="C1391" s="326"/>
      <c r="D1391" s="203"/>
      <c r="E1391" s="182"/>
      <c r="F1391" s="326"/>
      <c r="G1391" s="203"/>
      <c r="H1391" s="182"/>
      <c r="I1391" s="182"/>
      <c r="J1391" s="408"/>
      <c r="K1391" s="327">
        <v>5</v>
      </c>
      <c r="L1391" s="183">
        <v>0.4</v>
      </c>
      <c r="M1391" s="185"/>
      <c r="N1391" s="183">
        <f t="shared" si="93"/>
        <v>2</v>
      </c>
      <c r="O1391" s="185"/>
      <c r="P1391" s="254">
        <f t="shared" ref="P1391:P1400" si="94">N1391</f>
        <v>2</v>
      </c>
      <c r="Q1391" s="328"/>
      <c r="R1391" s="204"/>
      <c r="S1391" s="204"/>
      <c r="U1391" s="87" t="str">
        <f t="shared" si="88"/>
        <v/>
      </c>
      <c r="V1391" s="87">
        <f t="shared" si="89"/>
        <v>2</v>
      </c>
    </row>
    <row r="1392" spans="1:22" s="188" customFormat="1" ht="15" customHeight="1" x14ac:dyDescent="0.2">
      <c r="A1392" s="202"/>
      <c r="B1392" s="309" t="s">
        <v>18108</v>
      </c>
      <c r="C1392" s="326"/>
      <c r="D1392" s="203"/>
      <c r="E1392" s="182"/>
      <c r="F1392" s="326"/>
      <c r="G1392" s="203"/>
      <c r="H1392" s="182"/>
      <c r="I1392" s="182"/>
      <c r="J1392" s="408"/>
      <c r="K1392" s="327">
        <v>2.5</v>
      </c>
      <c r="L1392" s="183">
        <v>0.4</v>
      </c>
      <c r="M1392" s="185"/>
      <c r="N1392" s="183">
        <f t="shared" si="93"/>
        <v>1</v>
      </c>
      <c r="O1392" s="185"/>
      <c r="P1392" s="254">
        <f t="shared" si="94"/>
        <v>1</v>
      </c>
      <c r="Q1392" s="328"/>
      <c r="R1392" s="204"/>
      <c r="S1392" s="204"/>
      <c r="U1392" s="87" t="str">
        <f t="shared" si="88"/>
        <v/>
      </c>
      <c r="V1392" s="87">
        <f t="shared" si="89"/>
        <v>1</v>
      </c>
    </row>
    <row r="1393" spans="1:22" s="188" customFormat="1" ht="15" customHeight="1" x14ac:dyDescent="0.2">
      <c r="A1393" s="202"/>
      <c r="B1393" s="309" t="s">
        <v>18108</v>
      </c>
      <c r="C1393" s="326"/>
      <c r="D1393" s="203"/>
      <c r="E1393" s="182"/>
      <c r="F1393" s="326"/>
      <c r="G1393" s="203"/>
      <c r="H1393" s="182"/>
      <c r="I1393" s="182"/>
      <c r="J1393" s="408"/>
      <c r="K1393" s="327">
        <v>80</v>
      </c>
      <c r="L1393" s="183">
        <v>0.4</v>
      </c>
      <c r="M1393" s="185"/>
      <c r="N1393" s="183">
        <f t="shared" si="93"/>
        <v>32</v>
      </c>
      <c r="O1393" s="185"/>
      <c r="P1393" s="254">
        <f t="shared" si="94"/>
        <v>32</v>
      </c>
      <c r="Q1393" s="328"/>
      <c r="R1393" s="204"/>
      <c r="S1393" s="204"/>
      <c r="U1393" s="87" t="str">
        <f t="shared" si="88"/>
        <v/>
      </c>
      <c r="V1393" s="87">
        <f t="shared" si="89"/>
        <v>32</v>
      </c>
    </row>
    <row r="1394" spans="1:22" s="188" customFormat="1" ht="15" customHeight="1" x14ac:dyDescent="0.2">
      <c r="A1394" s="202"/>
      <c r="B1394" s="309" t="s">
        <v>18108</v>
      </c>
      <c r="C1394" s="326"/>
      <c r="D1394" s="203"/>
      <c r="E1394" s="182"/>
      <c r="F1394" s="326"/>
      <c r="G1394" s="203"/>
      <c r="H1394" s="182"/>
      <c r="I1394" s="182"/>
      <c r="J1394" s="408"/>
      <c r="K1394" s="327">
        <v>2.5</v>
      </c>
      <c r="L1394" s="183">
        <v>0.4</v>
      </c>
      <c r="M1394" s="185"/>
      <c r="N1394" s="183">
        <f t="shared" si="93"/>
        <v>1</v>
      </c>
      <c r="O1394" s="185"/>
      <c r="P1394" s="254">
        <f t="shared" si="94"/>
        <v>1</v>
      </c>
      <c r="Q1394" s="328"/>
      <c r="R1394" s="204"/>
      <c r="S1394" s="204"/>
      <c r="U1394" s="87" t="str">
        <f t="shared" si="88"/>
        <v/>
      </c>
      <c r="V1394" s="87">
        <f t="shared" si="89"/>
        <v>1</v>
      </c>
    </row>
    <row r="1395" spans="1:22" s="188" customFormat="1" ht="15" customHeight="1" x14ac:dyDescent="0.2">
      <c r="A1395" s="202"/>
      <c r="B1395" s="309" t="s">
        <v>18108</v>
      </c>
      <c r="C1395" s="326"/>
      <c r="D1395" s="203"/>
      <c r="E1395" s="182"/>
      <c r="F1395" s="326"/>
      <c r="G1395" s="203"/>
      <c r="H1395" s="182"/>
      <c r="I1395" s="182"/>
      <c r="J1395" s="408"/>
      <c r="K1395" s="327">
        <v>0.85</v>
      </c>
      <c r="L1395" s="183">
        <v>0.4</v>
      </c>
      <c r="M1395" s="185"/>
      <c r="N1395" s="183">
        <f t="shared" si="93"/>
        <v>0.34</v>
      </c>
      <c r="O1395" s="185"/>
      <c r="P1395" s="254">
        <f t="shared" si="94"/>
        <v>0.34</v>
      </c>
      <c r="Q1395" s="328"/>
      <c r="R1395" s="204"/>
      <c r="S1395" s="204"/>
      <c r="U1395" s="87" t="str">
        <f t="shared" si="88"/>
        <v/>
      </c>
      <c r="V1395" s="87">
        <f t="shared" si="89"/>
        <v>0.34</v>
      </c>
    </row>
    <row r="1396" spans="1:22" s="188" customFormat="1" ht="15" customHeight="1" x14ac:dyDescent="0.2">
      <c r="A1396" s="202"/>
      <c r="B1396" s="309" t="s">
        <v>18108</v>
      </c>
      <c r="C1396" s="326"/>
      <c r="D1396" s="203"/>
      <c r="E1396" s="182"/>
      <c r="F1396" s="326"/>
      <c r="G1396" s="203"/>
      <c r="H1396" s="182"/>
      <c r="I1396" s="182"/>
      <c r="J1396" s="408"/>
      <c r="K1396" s="327">
        <v>32.24</v>
      </c>
      <c r="L1396" s="183">
        <v>0.4</v>
      </c>
      <c r="M1396" s="185"/>
      <c r="N1396" s="183">
        <f t="shared" si="93"/>
        <v>12.896000000000001</v>
      </c>
      <c r="O1396" s="185"/>
      <c r="P1396" s="254">
        <f t="shared" si="94"/>
        <v>12.896000000000001</v>
      </c>
      <c r="Q1396" s="328"/>
      <c r="R1396" s="204"/>
      <c r="S1396" s="204"/>
      <c r="U1396" s="87" t="str">
        <f t="shared" si="88"/>
        <v/>
      </c>
      <c r="V1396" s="87">
        <f t="shared" si="89"/>
        <v>12.896000000000001</v>
      </c>
    </row>
    <row r="1397" spans="1:22" s="188" customFormat="1" ht="15" customHeight="1" x14ac:dyDescent="0.2">
      <c r="A1397" s="202"/>
      <c r="B1397" s="309" t="s">
        <v>18108</v>
      </c>
      <c r="C1397" s="326"/>
      <c r="D1397" s="203"/>
      <c r="E1397" s="182"/>
      <c r="F1397" s="326"/>
      <c r="G1397" s="203"/>
      <c r="H1397" s="182"/>
      <c r="I1397" s="182"/>
      <c r="J1397" s="408"/>
      <c r="K1397" s="327">
        <v>55.03</v>
      </c>
      <c r="L1397" s="183">
        <v>0.4</v>
      </c>
      <c r="M1397" s="185"/>
      <c r="N1397" s="183">
        <f t="shared" si="93"/>
        <v>22.012</v>
      </c>
      <c r="O1397" s="185"/>
      <c r="P1397" s="254">
        <f t="shared" si="94"/>
        <v>22.012</v>
      </c>
      <c r="Q1397" s="328"/>
      <c r="R1397" s="204"/>
      <c r="S1397" s="204"/>
      <c r="U1397" s="87" t="str">
        <f t="shared" si="88"/>
        <v/>
      </c>
      <c r="V1397" s="87">
        <f t="shared" si="89"/>
        <v>22.012</v>
      </c>
    </row>
    <row r="1398" spans="1:22" s="188" customFormat="1" ht="15" customHeight="1" x14ac:dyDescent="0.2">
      <c r="A1398" s="202"/>
      <c r="B1398" s="309" t="s">
        <v>18108</v>
      </c>
      <c r="C1398" s="326"/>
      <c r="D1398" s="203"/>
      <c r="E1398" s="182"/>
      <c r="F1398" s="326"/>
      <c r="G1398" s="203"/>
      <c r="H1398" s="182"/>
      <c r="I1398" s="182"/>
      <c r="J1398" s="408"/>
      <c r="K1398" s="327">
        <v>36.340000000000003</v>
      </c>
      <c r="L1398" s="183">
        <v>0.4</v>
      </c>
      <c r="M1398" s="185"/>
      <c r="N1398" s="183">
        <f t="shared" si="93"/>
        <v>14.536000000000001</v>
      </c>
      <c r="O1398" s="185"/>
      <c r="P1398" s="254">
        <f t="shared" si="94"/>
        <v>14.536000000000001</v>
      </c>
      <c r="Q1398" s="328"/>
      <c r="R1398" s="204"/>
      <c r="S1398" s="204"/>
      <c r="U1398" s="87" t="str">
        <f t="shared" si="88"/>
        <v/>
      </c>
      <c r="V1398" s="87">
        <f t="shared" si="89"/>
        <v>14.536000000000001</v>
      </c>
    </row>
    <row r="1399" spans="1:22" s="188" customFormat="1" ht="15" customHeight="1" x14ac:dyDescent="0.2">
      <c r="A1399" s="202"/>
      <c r="B1399" s="309" t="s">
        <v>18108</v>
      </c>
      <c r="C1399" s="326"/>
      <c r="D1399" s="203"/>
      <c r="E1399" s="182"/>
      <c r="F1399" s="326"/>
      <c r="G1399" s="203"/>
      <c r="H1399" s="182"/>
      <c r="I1399" s="182"/>
      <c r="J1399" s="408"/>
      <c r="K1399" s="327">
        <v>54.13</v>
      </c>
      <c r="L1399" s="183">
        <v>0.4</v>
      </c>
      <c r="M1399" s="185"/>
      <c r="N1399" s="183">
        <f t="shared" si="93"/>
        <v>21.652000000000001</v>
      </c>
      <c r="O1399" s="185"/>
      <c r="P1399" s="254">
        <f t="shared" si="94"/>
        <v>21.652000000000001</v>
      </c>
      <c r="Q1399" s="328"/>
      <c r="R1399" s="204"/>
      <c r="S1399" s="204"/>
      <c r="U1399" s="87" t="str">
        <f t="shared" si="88"/>
        <v/>
      </c>
      <c r="V1399" s="87">
        <f t="shared" si="89"/>
        <v>21.652000000000001</v>
      </c>
    </row>
    <row r="1400" spans="1:22" s="188" customFormat="1" ht="15" customHeight="1" x14ac:dyDescent="0.2">
      <c r="A1400" s="202"/>
      <c r="B1400" s="309" t="s">
        <v>18108</v>
      </c>
      <c r="C1400" s="326"/>
      <c r="D1400" s="203"/>
      <c r="E1400" s="182"/>
      <c r="F1400" s="326"/>
      <c r="G1400" s="203"/>
      <c r="H1400" s="182"/>
      <c r="I1400" s="182"/>
      <c r="J1400" s="408"/>
      <c r="K1400" s="327">
        <v>24.38</v>
      </c>
      <c r="L1400" s="183">
        <v>0.4</v>
      </c>
      <c r="M1400" s="185"/>
      <c r="N1400" s="183">
        <f t="shared" si="93"/>
        <v>9.7520000000000007</v>
      </c>
      <c r="O1400" s="185"/>
      <c r="P1400" s="254">
        <f t="shared" si="94"/>
        <v>9.7520000000000007</v>
      </c>
      <c r="Q1400" s="328"/>
      <c r="R1400" s="204"/>
      <c r="S1400" s="204"/>
      <c r="U1400" s="87" t="str">
        <f t="shared" si="88"/>
        <v/>
      </c>
      <c r="V1400" s="87">
        <f t="shared" si="89"/>
        <v>9.7520000000000007</v>
      </c>
    </row>
    <row r="1401" spans="1:22" s="188" customFormat="1" ht="15" customHeight="1" x14ac:dyDescent="0.2">
      <c r="A1401" s="178"/>
      <c r="B1401" s="189" t="s">
        <v>17</v>
      </c>
      <c r="C1401" s="190"/>
      <c r="D1401" s="191"/>
      <c r="E1401" s="192"/>
      <c r="F1401" s="190"/>
      <c r="G1401" s="191"/>
      <c r="H1401" s="192"/>
      <c r="I1401" s="192"/>
      <c r="J1401" s="193"/>
      <c r="K1401" s="194"/>
      <c r="L1401" s="194"/>
      <c r="M1401" s="194"/>
      <c r="N1401" s="194"/>
      <c r="O1401" s="194"/>
      <c r="P1401" s="195">
        <f>ROUND(SUM(P1389:P1400),2)</f>
        <v>138.09</v>
      </c>
      <c r="Q1401" s="196" t="str">
        <f>IFERROR(VLOOKUP(A1389,'Planilha Orçamentária'!$A$8:$H$548,5,FALSE),0)</f>
        <v>m2</v>
      </c>
      <c r="R1401" s="187"/>
      <c r="S1401" s="187"/>
      <c r="U1401" s="87">
        <f t="shared" si="88"/>
        <v>138.09</v>
      </c>
      <c r="V1401" s="87">
        <f t="shared" si="89"/>
        <v>138.09</v>
      </c>
    </row>
    <row r="1402" spans="1:22" s="188" customFormat="1" ht="15" customHeight="1" x14ac:dyDescent="0.2">
      <c r="A1402" s="178"/>
      <c r="B1402" s="197"/>
      <c r="C1402" s="198"/>
      <c r="D1402" s="180"/>
      <c r="E1402" s="181"/>
      <c r="F1402" s="198"/>
      <c r="G1402" s="180"/>
      <c r="H1402" s="181"/>
      <c r="I1402" s="181"/>
      <c r="J1402" s="199"/>
      <c r="K1402" s="363"/>
      <c r="L1402" s="363"/>
      <c r="M1402" s="363"/>
      <c r="N1402" s="363"/>
      <c r="O1402" s="363"/>
      <c r="P1402" s="55"/>
      <c r="Q1402" s="200"/>
      <c r="R1402" s="187"/>
      <c r="S1402" s="187"/>
      <c r="T1402" s="187"/>
      <c r="U1402" s="87" t="str">
        <f t="shared" si="88"/>
        <v/>
      </c>
      <c r="V1402" s="87" t="str">
        <f t="shared" si="89"/>
        <v/>
      </c>
    </row>
    <row r="1403" spans="1:22" s="188" customFormat="1" ht="15" customHeight="1" x14ac:dyDescent="0.2">
      <c r="A1403" s="292" t="str">
        <f>'Planilha Orçamentária'!A333</f>
        <v>05.03</v>
      </c>
      <c r="B1403" s="293" t="str">
        <f>VLOOKUP(A1403,'Planilha Orçamentária'!$A$8:$D$548,4,FALSE)</f>
        <v>MOBILIÁRIO</v>
      </c>
      <c r="C1403" s="294"/>
      <c r="D1403" s="295"/>
      <c r="E1403" s="296"/>
      <c r="F1403" s="296"/>
      <c r="G1403" s="295"/>
      <c r="H1403" s="296"/>
      <c r="I1403" s="297"/>
      <c r="J1403" s="298"/>
      <c r="K1403" s="299"/>
      <c r="L1403" s="298"/>
      <c r="M1403" s="300"/>
      <c r="N1403" s="301"/>
      <c r="O1403" s="300"/>
      <c r="P1403" s="302"/>
      <c r="Q1403" s="303"/>
      <c r="R1403" s="187"/>
      <c r="S1403" s="187"/>
      <c r="U1403" s="87" t="str">
        <f t="shared" si="88"/>
        <v/>
      </c>
      <c r="V1403" s="87" t="str">
        <f t="shared" si="89"/>
        <v/>
      </c>
    </row>
    <row r="1404" spans="1:22" s="188" customFormat="1" ht="15" customHeight="1" x14ac:dyDescent="0.2">
      <c r="A1404" s="178" t="str">
        <f>'Planilha Orçamentária'!A334</f>
        <v>05.03.01</v>
      </c>
      <c r="B1404" s="252" t="str">
        <f>VLOOKUP(A1404,'Planilha Orçamentária'!$A$8:$D$548,4,FALSE)</f>
        <v>Fornecimento e Instalação de Banco Concreto-madeira  (3,00x0,50m), tudo incluido conforme detalhes de projeto</v>
      </c>
      <c r="C1404" s="179"/>
      <c r="D1404" s="180"/>
      <c r="E1404" s="181"/>
      <c r="F1404" s="181"/>
      <c r="G1404" s="180"/>
      <c r="H1404" s="181"/>
      <c r="I1404" s="182"/>
      <c r="J1404" s="183"/>
      <c r="K1404" s="184"/>
      <c r="L1404" s="183"/>
      <c r="M1404" s="185"/>
      <c r="N1404" s="183"/>
      <c r="O1404" s="185"/>
      <c r="P1404" s="55"/>
      <c r="Q1404" s="186">
        <f>P1406</f>
        <v>38</v>
      </c>
      <c r="R1404" s="187"/>
      <c r="S1404" s="187"/>
      <c r="U1404" s="87">
        <f t="shared" si="88"/>
        <v>0</v>
      </c>
      <c r="V1404" s="87" t="str">
        <f t="shared" si="89"/>
        <v/>
      </c>
    </row>
    <row r="1405" spans="1:22" s="188" customFormat="1" ht="15" customHeight="1" x14ac:dyDescent="0.2">
      <c r="A1405" s="202"/>
      <c r="B1405" s="207"/>
      <c r="C1405" s="203"/>
      <c r="E1405" s="182"/>
      <c r="F1405" s="182"/>
      <c r="G1405" s="203"/>
      <c r="H1405" s="182"/>
      <c r="I1405" s="182"/>
      <c r="J1405" s="183">
        <v>38</v>
      </c>
      <c r="K1405" s="205"/>
      <c r="L1405" s="183"/>
      <c r="M1405" s="183"/>
      <c r="N1405" s="183"/>
      <c r="O1405" s="183"/>
      <c r="P1405" s="208">
        <f>J1405</f>
        <v>38</v>
      </c>
      <c r="Q1405" s="206"/>
      <c r="U1405" s="87" t="str">
        <f t="shared" si="88"/>
        <v/>
      </c>
      <c r="V1405" s="87">
        <f t="shared" si="89"/>
        <v>38</v>
      </c>
    </row>
    <row r="1406" spans="1:22" s="188" customFormat="1" ht="15" customHeight="1" x14ac:dyDescent="0.2">
      <c r="A1406" s="202"/>
      <c r="B1406" s="189" t="s">
        <v>17</v>
      </c>
      <c r="C1406" s="190"/>
      <c r="D1406" s="191"/>
      <c r="E1406" s="192"/>
      <c r="F1406" s="190"/>
      <c r="G1406" s="191"/>
      <c r="H1406" s="192"/>
      <c r="I1406" s="192"/>
      <c r="J1406" s="193"/>
      <c r="K1406" s="194"/>
      <c r="L1406" s="194"/>
      <c r="M1406" s="194"/>
      <c r="N1406" s="194"/>
      <c r="O1406" s="194"/>
      <c r="P1406" s="195">
        <f>ROUND(SUM(P1404:P1405),2)</f>
        <v>38</v>
      </c>
      <c r="Q1406" s="196" t="str">
        <f>IFERROR(VLOOKUP(A1404,'Planilha Orçamentária'!$A$8:$H$548,5,FALSE),0)</f>
        <v>und</v>
      </c>
      <c r="R1406" s="187"/>
      <c r="S1406" s="187"/>
      <c r="U1406" s="87">
        <f t="shared" si="88"/>
        <v>38</v>
      </c>
      <c r="V1406" s="87">
        <f t="shared" si="89"/>
        <v>38</v>
      </c>
    </row>
    <row r="1407" spans="1:22" s="188" customFormat="1" ht="15" customHeight="1" x14ac:dyDescent="0.2">
      <c r="A1407" s="202"/>
      <c r="B1407" s="339"/>
      <c r="C1407" s="198"/>
      <c r="D1407" s="180"/>
      <c r="E1407" s="181"/>
      <c r="F1407" s="198"/>
      <c r="G1407" s="180"/>
      <c r="H1407" s="181"/>
      <c r="I1407" s="181"/>
      <c r="J1407" s="199"/>
      <c r="K1407" s="363"/>
      <c r="L1407" s="363"/>
      <c r="M1407" s="363"/>
      <c r="N1407" s="363"/>
      <c r="O1407" s="363"/>
      <c r="P1407" s="55"/>
      <c r="Q1407" s="340"/>
      <c r="R1407" s="187"/>
      <c r="S1407" s="187"/>
      <c r="U1407" s="87" t="str">
        <f t="shared" ref="U1407:U1470" si="95">IF(Q1407&lt;&gt;"",P1407,"")</f>
        <v/>
      </c>
      <c r="V1407" s="87" t="str">
        <f t="shared" ref="V1407:V1470" si="96">IF(P1407&lt;&gt;"",P1407,"")</f>
        <v/>
      </c>
    </row>
    <row r="1408" spans="1:22" s="188" customFormat="1" ht="15" customHeight="1" x14ac:dyDescent="0.2">
      <c r="A1408" s="178" t="str">
        <f>'Planilha Orçamentária'!A335</f>
        <v>05.03.02</v>
      </c>
      <c r="B1408" s="252" t="str">
        <f>VLOOKUP(A1408,'Planilha Orçamentária'!$A$8:$D$548,4,FALSE)</f>
        <v>Fornecimento de Lixeira conforme detalhe de projeto</v>
      </c>
      <c r="C1408" s="179"/>
      <c r="D1408" s="180"/>
      <c r="E1408" s="181"/>
      <c r="F1408" s="181"/>
      <c r="G1408" s="180"/>
      <c r="H1408" s="181"/>
      <c r="I1408" s="182"/>
      <c r="J1408" s="183"/>
      <c r="K1408" s="184"/>
      <c r="L1408" s="183"/>
      <c r="M1408" s="185"/>
      <c r="N1408" s="183"/>
      <c r="O1408" s="185"/>
      <c r="P1408" s="55"/>
      <c r="Q1408" s="186">
        <f>P1410</f>
        <v>9</v>
      </c>
      <c r="R1408" s="187"/>
      <c r="S1408" s="187"/>
      <c r="U1408" s="87">
        <f t="shared" si="95"/>
        <v>0</v>
      </c>
      <c r="V1408" s="87" t="str">
        <f t="shared" si="96"/>
        <v/>
      </c>
    </row>
    <row r="1409" spans="1:22" s="188" customFormat="1" ht="15" customHeight="1" x14ac:dyDescent="0.2">
      <c r="A1409" s="202"/>
      <c r="B1409" s="309"/>
      <c r="C1409" s="341"/>
      <c r="D1409" s="203"/>
      <c r="E1409" s="182"/>
      <c r="F1409" s="182"/>
      <c r="G1409" s="203"/>
      <c r="H1409" s="182"/>
      <c r="I1409" s="182"/>
      <c r="J1409" s="342">
        <v>9</v>
      </c>
      <c r="K1409" s="422"/>
      <c r="L1409" s="342"/>
      <c r="M1409" s="342"/>
      <c r="N1409" s="342"/>
      <c r="O1409" s="342"/>
      <c r="P1409" s="208">
        <f>J1409</f>
        <v>9</v>
      </c>
      <c r="Q1409" s="206"/>
      <c r="U1409" s="87" t="str">
        <f t="shared" si="95"/>
        <v/>
      </c>
      <c r="V1409" s="87">
        <f t="shared" si="96"/>
        <v>9</v>
      </c>
    </row>
    <row r="1410" spans="1:22" s="188" customFormat="1" ht="15" customHeight="1" x14ac:dyDescent="0.2">
      <c r="A1410" s="423"/>
      <c r="B1410" s="189" t="s">
        <v>17</v>
      </c>
      <c r="C1410" s="190"/>
      <c r="D1410" s="191"/>
      <c r="E1410" s="192"/>
      <c r="F1410" s="190"/>
      <c r="G1410" s="191"/>
      <c r="H1410" s="192"/>
      <c r="I1410" s="192"/>
      <c r="J1410" s="193"/>
      <c r="K1410" s="194"/>
      <c r="L1410" s="194"/>
      <c r="M1410" s="194"/>
      <c r="N1410" s="194"/>
      <c r="O1410" s="194"/>
      <c r="P1410" s="195">
        <f>ROUND(SUM(P1408:P1409),2)</f>
        <v>9</v>
      </c>
      <c r="Q1410" s="196" t="str">
        <f>IFERROR(VLOOKUP(A1408,'Planilha Orçamentária'!$A$8:$H$548,5,FALSE),0)</f>
        <v>und</v>
      </c>
      <c r="R1410" s="187"/>
      <c r="S1410" s="187"/>
      <c r="U1410" s="87">
        <f t="shared" si="95"/>
        <v>9</v>
      </c>
      <c r="V1410" s="87">
        <f t="shared" si="96"/>
        <v>9</v>
      </c>
    </row>
    <row r="1411" spans="1:22" s="188" customFormat="1" ht="15" customHeight="1" x14ac:dyDescent="0.2">
      <c r="A1411" s="178"/>
      <c r="B1411" s="197"/>
      <c r="C1411" s="198"/>
      <c r="D1411" s="180"/>
      <c r="E1411" s="181"/>
      <c r="F1411" s="198"/>
      <c r="G1411" s="180"/>
      <c r="H1411" s="181"/>
      <c r="I1411" s="181"/>
      <c r="J1411" s="199"/>
      <c r="K1411" s="363"/>
      <c r="L1411" s="363"/>
      <c r="M1411" s="363"/>
      <c r="N1411" s="363"/>
      <c r="O1411" s="363"/>
      <c r="P1411" s="55"/>
      <c r="Q1411" s="200"/>
      <c r="R1411" s="187"/>
      <c r="S1411" s="187"/>
      <c r="T1411" s="187"/>
      <c r="U1411" s="87" t="str">
        <f t="shared" si="95"/>
        <v/>
      </c>
      <c r="V1411" s="87" t="str">
        <f t="shared" si="96"/>
        <v/>
      </c>
    </row>
    <row r="1412" spans="1:22" s="188" customFormat="1" ht="15" customHeight="1" x14ac:dyDescent="0.2">
      <c r="A1412" s="178" t="str">
        <f>'Planilha Orçamentária'!A336</f>
        <v>05.03.03</v>
      </c>
      <c r="B1412" s="252" t="str">
        <f>VLOOKUP(A1412,'Planilha Orçamentária'!$A$8:$D$1042,4,FALSE)</f>
        <v>Bicicletário em tubo de ferro galvanizado 1" e ferro liso 1/2", inclusive pintura, conforme projeto padrão SEDU</v>
      </c>
      <c r="C1412" s="179"/>
      <c r="D1412" s="180"/>
      <c r="E1412" s="181"/>
      <c r="F1412" s="181"/>
      <c r="G1412" s="180"/>
      <c r="H1412" s="181"/>
      <c r="I1412" s="182"/>
      <c r="J1412" s="183"/>
      <c r="K1412" s="184"/>
      <c r="L1412" s="183"/>
      <c r="M1412" s="185"/>
      <c r="N1412" s="183"/>
      <c r="O1412" s="185"/>
      <c r="P1412" s="55"/>
      <c r="Q1412" s="424">
        <f>P1414</f>
        <v>8</v>
      </c>
      <c r="R1412" s="187"/>
      <c r="S1412" s="204"/>
      <c r="U1412" s="87">
        <f t="shared" si="95"/>
        <v>0</v>
      </c>
      <c r="V1412" s="87" t="str">
        <f t="shared" si="96"/>
        <v/>
      </c>
    </row>
    <row r="1413" spans="1:22" s="188" customFormat="1" ht="15" customHeight="1" x14ac:dyDescent="0.2">
      <c r="A1413" s="202"/>
      <c r="B1413" s="253"/>
      <c r="C1413" s="425"/>
      <c r="D1413" s="180"/>
      <c r="E1413" s="181"/>
      <c r="F1413" s="181"/>
      <c r="G1413" s="180"/>
      <c r="H1413" s="181"/>
      <c r="I1413" s="182"/>
      <c r="J1413" s="342">
        <v>8</v>
      </c>
      <c r="K1413" s="422"/>
      <c r="L1413" s="342"/>
      <c r="M1413" s="199"/>
      <c r="N1413" s="342"/>
      <c r="O1413" s="199"/>
      <c r="P1413" s="208">
        <f>J1413</f>
        <v>8</v>
      </c>
      <c r="Q1413" s="206"/>
      <c r="U1413" s="87" t="str">
        <f t="shared" si="95"/>
        <v/>
      </c>
      <c r="V1413" s="87">
        <f t="shared" si="96"/>
        <v>8</v>
      </c>
    </row>
    <row r="1414" spans="1:22" s="188" customFormat="1" ht="15" customHeight="1" x14ac:dyDescent="0.2">
      <c r="A1414" s="178"/>
      <c r="B1414" s="189" t="s">
        <v>17</v>
      </c>
      <c r="C1414" s="190"/>
      <c r="D1414" s="191"/>
      <c r="E1414" s="192"/>
      <c r="F1414" s="190"/>
      <c r="G1414" s="191"/>
      <c r="H1414" s="192"/>
      <c r="I1414" s="192"/>
      <c r="J1414" s="193"/>
      <c r="K1414" s="194"/>
      <c r="L1414" s="194"/>
      <c r="M1414" s="194"/>
      <c r="N1414" s="194"/>
      <c r="O1414" s="194"/>
      <c r="P1414" s="195">
        <f>ROUND(SUM(P1412:P1413),2)</f>
        <v>8</v>
      </c>
      <c r="Q1414" s="421" t="str">
        <f>IFERROR(VLOOKUP(A1412,'Planilha Orçamentária'!$A$8:$H$569,5,FALSE),0)</f>
        <v>m</v>
      </c>
      <c r="R1414" s="187"/>
      <c r="S1414" s="204"/>
      <c r="U1414" s="87">
        <f t="shared" si="95"/>
        <v>8</v>
      </c>
      <c r="V1414" s="87">
        <f t="shared" si="96"/>
        <v>8</v>
      </c>
    </row>
    <row r="1415" spans="1:22" s="188" customFormat="1" ht="15" customHeight="1" x14ac:dyDescent="0.2">
      <c r="A1415" s="178"/>
      <c r="B1415" s="197"/>
      <c r="C1415" s="198"/>
      <c r="D1415" s="180"/>
      <c r="E1415" s="181"/>
      <c r="F1415" s="198"/>
      <c r="G1415" s="180"/>
      <c r="H1415" s="181"/>
      <c r="I1415" s="181"/>
      <c r="J1415" s="199"/>
      <c r="K1415" s="363"/>
      <c r="L1415" s="363"/>
      <c r="M1415" s="363"/>
      <c r="N1415" s="363"/>
      <c r="O1415" s="363"/>
      <c r="P1415" s="55"/>
      <c r="Q1415" s="200"/>
      <c r="R1415" s="187"/>
      <c r="S1415" s="187"/>
      <c r="T1415" s="187"/>
      <c r="U1415" s="87" t="str">
        <f t="shared" si="95"/>
        <v/>
      </c>
      <c r="V1415" s="87" t="str">
        <f t="shared" si="96"/>
        <v/>
      </c>
    </row>
    <row r="1416" spans="1:22" s="188" customFormat="1" ht="15" customHeight="1" x14ac:dyDescent="0.2">
      <c r="A1416" s="292" t="str">
        <f>'Planilha Orçamentária'!A339</f>
        <v>05.04</v>
      </c>
      <c r="B1416" s="293" t="str">
        <f>VLOOKUP(A1416,'Planilha Orçamentária'!$A$8:$D$548,4,FALSE)</f>
        <v>PAISAGISMO</v>
      </c>
      <c r="C1416" s="294"/>
      <c r="D1416" s="295"/>
      <c r="E1416" s="296"/>
      <c r="F1416" s="296"/>
      <c r="G1416" s="295"/>
      <c r="H1416" s="296"/>
      <c r="I1416" s="297"/>
      <c r="J1416" s="298"/>
      <c r="K1416" s="299"/>
      <c r="L1416" s="298"/>
      <c r="M1416" s="300"/>
      <c r="N1416" s="301"/>
      <c r="O1416" s="300"/>
      <c r="P1416" s="302"/>
      <c r="Q1416" s="303"/>
      <c r="R1416" s="187"/>
      <c r="S1416" s="187"/>
      <c r="U1416" s="87" t="str">
        <f t="shared" si="95"/>
        <v/>
      </c>
      <c r="V1416" s="87" t="str">
        <f t="shared" si="96"/>
        <v/>
      </c>
    </row>
    <row r="1417" spans="1:22" s="188" customFormat="1" ht="15" customHeight="1" x14ac:dyDescent="0.2">
      <c r="A1417" s="178" t="str">
        <f>'Planilha Orçamentária'!A340</f>
        <v>05.04.01</v>
      </c>
      <c r="B1417" s="201" t="str">
        <f>VLOOKUP(A1417,'Planilha Orçamentária'!$A$8:$D$548,4,FALSE)</f>
        <v>PLANTIO DE GRAMA ESMERALDA EM ROLO</v>
      </c>
      <c r="C1417" s="179"/>
      <c r="D1417" s="180"/>
      <c r="E1417" s="181"/>
      <c r="F1417" s="181"/>
      <c r="G1417" s="180"/>
      <c r="H1417" s="181"/>
      <c r="I1417" s="182"/>
      <c r="J1417" s="183"/>
      <c r="K1417" s="184"/>
      <c r="L1417" s="183"/>
      <c r="M1417" s="185"/>
      <c r="N1417" s="183"/>
      <c r="O1417" s="185"/>
      <c r="P1417" s="55"/>
      <c r="Q1417" s="186">
        <f>P1422</f>
        <v>277.98</v>
      </c>
      <c r="R1417" s="187"/>
      <c r="S1417" s="187"/>
      <c r="U1417" s="87">
        <f t="shared" si="95"/>
        <v>0</v>
      </c>
      <c r="V1417" s="87" t="str">
        <f t="shared" si="96"/>
        <v/>
      </c>
    </row>
    <row r="1418" spans="1:22" s="188" customFormat="1" ht="15" customHeight="1" x14ac:dyDescent="0.2">
      <c r="A1418" s="202"/>
      <c r="B1418" s="309" t="s">
        <v>17954</v>
      </c>
      <c r="C1418" s="310"/>
      <c r="D1418" s="396"/>
      <c r="E1418" s="182"/>
      <c r="F1418" s="344"/>
      <c r="G1418" s="203"/>
      <c r="H1418" s="182"/>
      <c r="I1418" s="182"/>
      <c r="J1418" s="397"/>
      <c r="K1418" s="398"/>
      <c r="L1418" s="397"/>
      <c r="M1418" s="397"/>
      <c r="N1418" s="397">
        <v>83.81</v>
      </c>
      <c r="O1418" s="183"/>
      <c r="P1418" s="254">
        <f t="shared" ref="P1418" si="97">+N1418</f>
        <v>83.81</v>
      </c>
      <c r="Q1418" s="206"/>
      <c r="U1418" s="87" t="str">
        <f t="shared" si="95"/>
        <v/>
      </c>
      <c r="V1418" s="87">
        <f t="shared" si="96"/>
        <v>83.81</v>
      </c>
    </row>
    <row r="1419" spans="1:22" s="188" customFormat="1" ht="15" customHeight="1" x14ac:dyDescent="0.2">
      <c r="A1419" s="202"/>
      <c r="B1419" s="309" t="s">
        <v>17954</v>
      </c>
      <c r="C1419" s="310"/>
      <c r="D1419" s="396"/>
      <c r="E1419" s="182"/>
      <c r="F1419" s="344"/>
      <c r="G1419" s="203"/>
      <c r="H1419" s="182"/>
      <c r="I1419" s="182"/>
      <c r="J1419" s="397"/>
      <c r="K1419" s="398"/>
      <c r="L1419" s="397"/>
      <c r="M1419" s="397"/>
      <c r="N1419" s="397">
        <v>17.95</v>
      </c>
      <c r="O1419" s="183"/>
      <c r="P1419" s="254">
        <f>+N1419</f>
        <v>17.95</v>
      </c>
      <c r="Q1419" s="206"/>
      <c r="U1419" s="87" t="str">
        <f t="shared" si="95"/>
        <v/>
      </c>
      <c r="V1419" s="87">
        <f t="shared" si="96"/>
        <v>17.95</v>
      </c>
    </row>
    <row r="1420" spans="1:22" s="188" customFormat="1" ht="15" customHeight="1" x14ac:dyDescent="0.2">
      <c r="A1420" s="202"/>
      <c r="B1420" s="309" t="s">
        <v>17954</v>
      </c>
      <c r="C1420" s="310"/>
      <c r="D1420" s="396"/>
      <c r="E1420" s="182"/>
      <c r="F1420" s="344"/>
      <c r="G1420" s="203"/>
      <c r="H1420" s="182"/>
      <c r="I1420" s="182"/>
      <c r="J1420" s="397"/>
      <c r="K1420" s="398"/>
      <c r="L1420" s="397"/>
      <c r="M1420" s="397"/>
      <c r="N1420" s="397">
        <v>144.38</v>
      </c>
      <c r="O1420" s="183"/>
      <c r="P1420" s="254">
        <f t="shared" ref="P1420:P1421" si="98">+N1420</f>
        <v>144.38</v>
      </c>
      <c r="Q1420" s="206"/>
      <c r="U1420" s="87" t="str">
        <f t="shared" si="95"/>
        <v/>
      </c>
      <c r="V1420" s="87">
        <f t="shared" si="96"/>
        <v>144.38</v>
      </c>
    </row>
    <row r="1421" spans="1:22" s="188" customFormat="1" ht="15" customHeight="1" x14ac:dyDescent="0.2">
      <c r="A1421" s="202"/>
      <c r="B1421" s="309" t="s">
        <v>17954</v>
      </c>
      <c r="C1421" s="310"/>
      <c r="D1421" s="396"/>
      <c r="E1421" s="182"/>
      <c r="F1421" s="344"/>
      <c r="G1421" s="203"/>
      <c r="H1421" s="182"/>
      <c r="I1421" s="182"/>
      <c r="J1421" s="397"/>
      <c r="K1421" s="398"/>
      <c r="L1421" s="397"/>
      <c r="M1421" s="397"/>
      <c r="N1421" s="397">
        <v>31.84</v>
      </c>
      <c r="O1421" s="183"/>
      <c r="P1421" s="254">
        <f t="shared" si="98"/>
        <v>31.84</v>
      </c>
      <c r="Q1421" s="206"/>
      <c r="U1421" s="87" t="str">
        <f t="shared" si="95"/>
        <v/>
      </c>
      <c r="V1421" s="87">
        <f t="shared" si="96"/>
        <v>31.84</v>
      </c>
    </row>
    <row r="1422" spans="1:22" s="188" customFormat="1" ht="15" customHeight="1" x14ac:dyDescent="0.2">
      <c r="A1422" s="202"/>
      <c r="B1422" s="189" t="s">
        <v>17</v>
      </c>
      <c r="C1422" s="190"/>
      <c r="D1422" s="191"/>
      <c r="E1422" s="192"/>
      <c r="F1422" s="190"/>
      <c r="G1422" s="191"/>
      <c r="H1422" s="192"/>
      <c r="I1422" s="192"/>
      <c r="J1422" s="193"/>
      <c r="K1422" s="194"/>
      <c r="L1422" s="194"/>
      <c r="M1422" s="194"/>
      <c r="N1422" s="194"/>
      <c r="O1422" s="194"/>
      <c r="P1422" s="195">
        <f>ROUND(SUM(P1417:P1421),2)</f>
        <v>277.98</v>
      </c>
      <c r="Q1422" s="196" t="str">
        <f>IFERROR(VLOOKUP(A1417,'Planilha Orçamentária'!$A$8:$H$548,5,FALSE),0)</f>
        <v>M2</v>
      </c>
      <c r="R1422" s="187"/>
      <c r="S1422" s="187"/>
      <c r="U1422" s="87">
        <f t="shared" si="95"/>
        <v>277.98</v>
      </c>
      <c r="V1422" s="87">
        <f t="shared" si="96"/>
        <v>277.98</v>
      </c>
    </row>
    <row r="1423" spans="1:22" s="188" customFormat="1" ht="15" customHeight="1" x14ac:dyDescent="0.2">
      <c r="A1423" s="202"/>
      <c r="B1423" s="311"/>
      <c r="C1423" s="312"/>
      <c r="D1423" s="313"/>
      <c r="E1423" s="314"/>
      <c r="F1423" s="312"/>
      <c r="G1423" s="313"/>
      <c r="H1423" s="314"/>
      <c r="I1423" s="314"/>
      <c r="J1423" s="315"/>
      <c r="K1423" s="316"/>
      <c r="L1423" s="316"/>
      <c r="M1423" s="316"/>
      <c r="N1423" s="316"/>
      <c r="O1423" s="316"/>
      <c r="P1423" s="317"/>
      <c r="Q1423" s="318"/>
      <c r="R1423" s="187"/>
      <c r="S1423" s="187"/>
      <c r="U1423" s="87" t="str">
        <f t="shared" si="95"/>
        <v/>
      </c>
      <c r="V1423" s="87" t="str">
        <f t="shared" si="96"/>
        <v/>
      </c>
    </row>
    <row r="1424" spans="1:22" s="188" customFormat="1" ht="15" customHeight="1" x14ac:dyDescent="0.2">
      <c r="A1424" s="178" t="str">
        <f>'Planilha Orçamentária'!A341</f>
        <v>05.04.02</v>
      </c>
      <c r="B1424" s="201" t="str">
        <f>VLOOKUP(A1424,'Planilha Orçamentária'!$A$8:$D$548,4,FALSE)</f>
        <v>Fornecimento e Plantio de BELA EMÍLIA (Plumbago auriculata)</v>
      </c>
      <c r="C1424" s="179"/>
      <c r="D1424" s="180"/>
      <c r="E1424" s="181"/>
      <c r="F1424" s="181"/>
      <c r="G1424" s="180"/>
      <c r="H1424" s="181"/>
      <c r="I1424" s="182"/>
      <c r="J1424" s="183"/>
      <c r="K1424" s="345" t="s">
        <v>3667</v>
      </c>
      <c r="L1424" s="183"/>
      <c r="M1424" s="185"/>
      <c r="N1424" s="183"/>
      <c r="O1424" s="185"/>
      <c r="P1424" s="55"/>
      <c r="Q1424" s="186">
        <f>P1429</f>
        <v>76</v>
      </c>
      <c r="R1424" s="187"/>
      <c r="S1424" s="187"/>
      <c r="U1424" s="87">
        <f t="shared" si="95"/>
        <v>0</v>
      </c>
      <c r="V1424" s="87" t="str">
        <f t="shared" si="96"/>
        <v/>
      </c>
    </row>
    <row r="1425" spans="1:22" s="188" customFormat="1" ht="15" customHeight="1" x14ac:dyDescent="0.2">
      <c r="A1425" s="202"/>
      <c r="B1425" s="394" t="s">
        <v>17958</v>
      </c>
      <c r="C1425" s="344"/>
      <c r="D1425" s="203"/>
      <c r="E1425" s="182"/>
      <c r="F1425" s="344"/>
      <c r="G1425" s="203"/>
      <c r="H1425" s="182"/>
      <c r="I1425" s="182"/>
      <c r="J1425" s="323">
        <f t="shared" ref="J1425:J1428" si="99">ROUNDUP(K1425*N1425,0)</f>
        <v>19</v>
      </c>
      <c r="K1425" s="324">
        <v>4</v>
      </c>
      <c r="L1425" s="183"/>
      <c r="M1425" s="185"/>
      <c r="N1425" s="395">
        <v>4.6500000000000004</v>
      </c>
      <c r="O1425" s="325"/>
      <c r="P1425" s="254">
        <f>J1425</f>
        <v>19</v>
      </c>
      <c r="Q1425" s="206"/>
      <c r="U1425" s="87" t="str">
        <f t="shared" si="95"/>
        <v/>
      </c>
      <c r="V1425" s="87">
        <f t="shared" si="96"/>
        <v>19</v>
      </c>
    </row>
    <row r="1426" spans="1:22" s="188" customFormat="1" ht="15" customHeight="1" x14ac:dyDescent="0.2">
      <c r="A1426" s="202"/>
      <c r="B1426" s="394" t="s">
        <v>17958</v>
      </c>
      <c r="C1426" s="344"/>
      <c r="D1426" s="203"/>
      <c r="E1426" s="182"/>
      <c r="F1426" s="344"/>
      <c r="G1426" s="203"/>
      <c r="H1426" s="182"/>
      <c r="I1426" s="182"/>
      <c r="J1426" s="323">
        <f t="shared" si="99"/>
        <v>19</v>
      </c>
      <c r="K1426" s="324">
        <v>4</v>
      </c>
      <c r="L1426" s="183"/>
      <c r="M1426" s="185"/>
      <c r="N1426" s="395">
        <v>4.6500000000000004</v>
      </c>
      <c r="O1426" s="325"/>
      <c r="P1426" s="254">
        <f t="shared" ref="P1426:P1428" si="100">J1426</f>
        <v>19</v>
      </c>
      <c r="Q1426" s="206"/>
      <c r="U1426" s="87" t="str">
        <f t="shared" si="95"/>
        <v/>
      </c>
      <c r="V1426" s="87">
        <f t="shared" si="96"/>
        <v>19</v>
      </c>
    </row>
    <row r="1427" spans="1:22" s="188" customFormat="1" ht="15" customHeight="1" x14ac:dyDescent="0.2">
      <c r="A1427" s="202"/>
      <c r="B1427" s="394" t="s">
        <v>17958</v>
      </c>
      <c r="C1427" s="344"/>
      <c r="D1427" s="203"/>
      <c r="E1427" s="182"/>
      <c r="F1427" s="344"/>
      <c r="G1427" s="203"/>
      <c r="H1427" s="182"/>
      <c r="I1427" s="182"/>
      <c r="J1427" s="323">
        <f t="shared" si="99"/>
        <v>19</v>
      </c>
      <c r="K1427" s="324">
        <v>4</v>
      </c>
      <c r="L1427" s="183"/>
      <c r="M1427" s="185"/>
      <c r="N1427" s="395">
        <v>4.6500000000000004</v>
      </c>
      <c r="O1427" s="325"/>
      <c r="P1427" s="254">
        <f t="shared" si="100"/>
        <v>19</v>
      </c>
      <c r="Q1427" s="206"/>
      <c r="U1427" s="87" t="str">
        <f t="shared" si="95"/>
        <v/>
      </c>
      <c r="V1427" s="87">
        <f t="shared" si="96"/>
        <v>19</v>
      </c>
    </row>
    <row r="1428" spans="1:22" s="188" customFormat="1" ht="15" customHeight="1" x14ac:dyDescent="0.2">
      <c r="A1428" s="202"/>
      <c r="B1428" s="394" t="s">
        <v>17958</v>
      </c>
      <c r="C1428" s="344"/>
      <c r="D1428" s="203"/>
      <c r="E1428" s="182"/>
      <c r="F1428" s="344"/>
      <c r="G1428" s="203"/>
      <c r="H1428" s="182"/>
      <c r="I1428" s="182"/>
      <c r="J1428" s="323">
        <f t="shared" si="99"/>
        <v>19</v>
      </c>
      <c r="K1428" s="324">
        <v>4</v>
      </c>
      <c r="L1428" s="183"/>
      <c r="M1428" s="185"/>
      <c r="N1428" s="395">
        <v>4.6500000000000004</v>
      </c>
      <c r="O1428" s="325"/>
      <c r="P1428" s="254">
        <f t="shared" si="100"/>
        <v>19</v>
      </c>
      <c r="Q1428" s="206"/>
      <c r="U1428" s="87" t="str">
        <f t="shared" si="95"/>
        <v/>
      </c>
      <c r="V1428" s="87">
        <f t="shared" si="96"/>
        <v>19</v>
      </c>
    </row>
    <row r="1429" spans="1:22" s="188" customFormat="1" ht="15" customHeight="1" x14ac:dyDescent="0.2">
      <c r="A1429" s="202"/>
      <c r="B1429" s="189" t="s">
        <v>17</v>
      </c>
      <c r="C1429" s="190"/>
      <c r="D1429" s="191"/>
      <c r="E1429" s="192"/>
      <c r="F1429" s="190"/>
      <c r="G1429" s="191"/>
      <c r="H1429" s="192"/>
      <c r="I1429" s="192"/>
      <c r="J1429" s="193"/>
      <c r="K1429" s="194"/>
      <c r="L1429" s="194"/>
      <c r="M1429" s="194"/>
      <c r="N1429" s="194"/>
      <c r="O1429" s="194"/>
      <c r="P1429" s="195">
        <f>ROUND(SUM(P1424:P1428),2)</f>
        <v>76</v>
      </c>
      <c r="Q1429" s="196" t="str">
        <f>IFERROR(VLOOKUP(A1424,'Planilha Orçamentária'!$A$8:$H$548,5,FALSE),0)</f>
        <v>und</v>
      </c>
      <c r="R1429" s="187"/>
      <c r="S1429" s="187"/>
      <c r="U1429" s="87">
        <f t="shared" si="95"/>
        <v>76</v>
      </c>
      <c r="V1429" s="87">
        <f t="shared" si="96"/>
        <v>76</v>
      </c>
    </row>
    <row r="1430" spans="1:22" s="188" customFormat="1" ht="15" customHeight="1" x14ac:dyDescent="0.2">
      <c r="A1430" s="202"/>
      <c r="B1430" s="311"/>
      <c r="C1430" s="312"/>
      <c r="D1430" s="313"/>
      <c r="E1430" s="314"/>
      <c r="F1430" s="312"/>
      <c r="G1430" s="313"/>
      <c r="H1430" s="314"/>
      <c r="I1430" s="314"/>
      <c r="J1430" s="315"/>
      <c r="K1430" s="316"/>
      <c r="L1430" s="316"/>
      <c r="M1430" s="316"/>
      <c r="N1430" s="316"/>
      <c r="O1430" s="316"/>
      <c r="P1430" s="317"/>
      <c r="Q1430" s="318"/>
      <c r="R1430" s="187"/>
      <c r="S1430" s="187"/>
      <c r="U1430" s="87" t="str">
        <f t="shared" si="95"/>
        <v/>
      </c>
      <c r="V1430" s="87" t="str">
        <f t="shared" si="96"/>
        <v/>
      </c>
    </row>
    <row r="1431" spans="1:22" s="188" customFormat="1" ht="15" customHeight="1" x14ac:dyDescent="0.2">
      <c r="A1431" s="178" t="str">
        <f>'Planilha Orçamentária'!A342</f>
        <v>05.04.03</v>
      </c>
      <c r="B1431" s="201" t="str">
        <f>VLOOKUP(A1431,'Planilha Orçamentária'!$A$8:$D$548,4,FALSE)</f>
        <v>Fornecimento e Plantio de IPÊ BRANCO (Tabebuia roseo-alba)</v>
      </c>
      <c r="C1431" s="179"/>
      <c r="D1431" s="180"/>
      <c r="E1431" s="181"/>
      <c r="F1431" s="181"/>
      <c r="G1431" s="180"/>
      <c r="H1431" s="181"/>
      <c r="I1431" s="182"/>
      <c r="J1431" s="183"/>
      <c r="K1431" s="184"/>
      <c r="L1431" s="183"/>
      <c r="M1431" s="185"/>
      <c r="N1431" s="183"/>
      <c r="O1431" s="185"/>
      <c r="P1431" s="55"/>
      <c r="Q1431" s="186">
        <f>P1433</f>
        <v>18</v>
      </c>
      <c r="R1431" s="187"/>
      <c r="S1431" s="187"/>
      <c r="U1431" s="87">
        <f t="shared" si="95"/>
        <v>0</v>
      </c>
      <c r="V1431" s="87" t="str">
        <f t="shared" si="96"/>
        <v/>
      </c>
    </row>
    <row r="1432" spans="1:22" s="188" customFormat="1" ht="15" customHeight="1" x14ac:dyDescent="0.2">
      <c r="A1432" s="202"/>
      <c r="B1432" s="394" t="s">
        <v>17959</v>
      </c>
      <c r="C1432" s="179"/>
      <c r="D1432" s="180"/>
      <c r="E1432" s="181"/>
      <c r="F1432" s="181"/>
      <c r="G1432" s="180"/>
      <c r="H1432" s="181"/>
      <c r="I1432" s="182"/>
      <c r="J1432" s="183">
        <v>18</v>
      </c>
      <c r="K1432" s="205"/>
      <c r="L1432" s="183"/>
      <c r="M1432" s="183"/>
      <c r="N1432" s="183"/>
      <c r="O1432" s="183"/>
      <c r="P1432" s="254">
        <f t="shared" ref="P1432" si="101">+J1432</f>
        <v>18</v>
      </c>
      <c r="Q1432" s="206"/>
      <c r="U1432" s="87" t="str">
        <f t="shared" si="95"/>
        <v/>
      </c>
      <c r="V1432" s="87">
        <f t="shared" si="96"/>
        <v>18</v>
      </c>
    </row>
    <row r="1433" spans="1:22" s="188" customFormat="1" ht="15" customHeight="1" x14ac:dyDescent="0.2">
      <c r="A1433" s="202"/>
      <c r="B1433" s="189" t="s">
        <v>17</v>
      </c>
      <c r="C1433" s="190"/>
      <c r="D1433" s="191"/>
      <c r="E1433" s="192"/>
      <c r="F1433" s="190"/>
      <c r="G1433" s="191"/>
      <c r="H1433" s="192"/>
      <c r="I1433" s="192"/>
      <c r="J1433" s="193"/>
      <c r="K1433" s="194"/>
      <c r="L1433" s="194"/>
      <c r="M1433" s="194"/>
      <c r="N1433" s="194"/>
      <c r="O1433" s="194"/>
      <c r="P1433" s="195">
        <f>ROUND(SUM(P1431:P1432),2)</f>
        <v>18</v>
      </c>
      <c r="Q1433" s="196" t="str">
        <f>IFERROR(VLOOKUP(A1431,'Planilha Orçamentária'!$A$8:$H$548,5,FALSE),0)</f>
        <v>und</v>
      </c>
      <c r="R1433" s="187"/>
      <c r="S1433" s="187"/>
      <c r="U1433" s="87">
        <f t="shared" si="95"/>
        <v>18</v>
      </c>
      <c r="V1433" s="87">
        <f t="shared" si="96"/>
        <v>18</v>
      </c>
    </row>
    <row r="1434" spans="1:22" s="188" customFormat="1" ht="15" customHeight="1" x14ac:dyDescent="0.2">
      <c r="A1434" s="202"/>
      <c r="B1434" s="311"/>
      <c r="C1434" s="312"/>
      <c r="D1434" s="313"/>
      <c r="E1434" s="314"/>
      <c r="F1434" s="312"/>
      <c r="G1434" s="313"/>
      <c r="H1434" s="314"/>
      <c r="I1434" s="314"/>
      <c r="J1434" s="315"/>
      <c r="K1434" s="316"/>
      <c r="L1434" s="316"/>
      <c r="M1434" s="316"/>
      <c r="N1434" s="316"/>
      <c r="O1434" s="316"/>
      <c r="P1434" s="317"/>
      <c r="Q1434" s="318"/>
      <c r="R1434" s="187"/>
      <c r="S1434" s="187"/>
      <c r="U1434" s="87" t="str">
        <f t="shared" si="95"/>
        <v/>
      </c>
      <c r="V1434" s="87" t="str">
        <f t="shared" si="96"/>
        <v/>
      </c>
    </row>
    <row r="1435" spans="1:22" s="188" customFormat="1" ht="15" customHeight="1" x14ac:dyDescent="0.2">
      <c r="A1435" s="178" t="str">
        <f>'Planilha Orçamentária'!A343</f>
        <v>05.04.04</v>
      </c>
      <c r="B1435" s="201" t="str">
        <f>VLOOKUP(A1435,'Planilha Orçamentária'!$A$8:$D$548,4,FALSE)</f>
        <v>Fornecimento e Plantio de QUARESMEIRA (Tibouchina granulosa)</v>
      </c>
      <c r="C1435" s="341"/>
      <c r="D1435" s="203"/>
      <c r="E1435" s="182"/>
      <c r="F1435" s="182"/>
      <c r="G1435" s="203"/>
      <c r="H1435" s="182"/>
      <c r="I1435" s="182"/>
      <c r="J1435" s="183"/>
      <c r="K1435" s="205"/>
      <c r="L1435" s="183"/>
      <c r="M1435" s="183"/>
      <c r="N1435" s="183"/>
      <c r="O1435" s="183"/>
      <c r="P1435" s="254"/>
      <c r="Q1435" s="186">
        <f>P1437</f>
        <v>16</v>
      </c>
      <c r="R1435" s="187"/>
      <c r="S1435" s="187"/>
      <c r="U1435" s="87">
        <f t="shared" si="95"/>
        <v>0</v>
      </c>
      <c r="V1435" s="87" t="str">
        <f t="shared" si="96"/>
        <v/>
      </c>
    </row>
    <row r="1436" spans="1:22" s="188" customFormat="1" ht="15" customHeight="1" x14ac:dyDescent="0.2">
      <c r="A1436" s="178"/>
      <c r="B1436" s="394" t="s">
        <v>17960</v>
      </c>
      <c r="C1436" s="310"/>
      <c r="D1436" s="97"/>
      <c r="E1436" s="182"/>
      <c r="F1436" s="182"/>
      <c r="G1436" s="203"/>
      <c r="H1436" s="182"/>
      <c r="I1436" s="182"/>
      <c r="J1436" s="183">
        <v>16</v>
      </c>
      <c r="K1436" s="205"/>
      <c r="L1436" s="183"/>
      <c r="M1436" s="183"/>
      <c r="N1436" s="183"/>
      <c r="O1436" s="183"/>
      <c r="P1436" s="254">
        <f t="shared" ref="P1436" si="102">+J1436</f>
        <v>16</v>
      </c>
      <c r="Q1436" s="186"/>
      <c r="R1436" s="187"/>
      <c r="S1436" s="187"/>
      <c r="U1436" s="87" t="str">
        <f t="shared" si="95"/>
        <v/>
      </c>
      <c r="V1436" s="87">
        <f t="shared" si="96"/>
        <v>16</v>
      </c>
    </row>
    <row r="1437" spans="1:22" s="188" customFormat="1" ht="15" customHeight="1" x14ac:dyDescent="0.2">
      <c r="A1437" s="202"/>
      <c r="B1437" s="189" t="s">
        <v>17</v>
      </c>
      <c r="C1437" s="190"/>
      <c r="D1437" s="191"/>
      <c r="E1437" s="192"/>
      <c r="F1437" s="190"/>
      <c r="G1437" s="191"/>
      <c r="H1437" s="192"/>
      <c r="I1437" s="192"/>
      <c r="J1437" s="193"/>
      <c r="K1437" s="194"/>
      <c r="L1437" s="194"/>
      <c r="M1437" s="194"/>
      <c r="N1437" s="194"/>
      <c r="O1437" s="194"/>
      <c r="P1437" s="195">
        <f>ROUND(SUM(P1435:P1436),2)</f>
        <v>16</v>
      </c>
      <c r="Q1437" s="196" t="str">
        <f>IFERROR(VLOOKUP(A1435,'Planilha Orçamentária'!$A$8:$H$548,5,FALSE),0)</f>
        <v>und</v>
      </c>
      <c r="R1437" s="187"/>
      <c r="S1437" s="187"/>
      <c r="U1437" s="87">
        <f t="shared" si="95"/>
        <v>16</v>
      </c>
      <c r="V1437" s="87">
        <f t="shared" si="96"/>
        <v>16</v>
      </c>
    </row>
    <row r="1438" spans="1:22" s="188" customFormat="1" ht="15" customHeight="1" x14ac:dyDescent="0.2">
      <c r="A1438" s="202"/>
      <c r="B1438" s="311"/>
      <c r="C1438" s="312"/>
      <c r="D1438" s="313"/>
      <c r="E1438" s="314"/>
      <c r="F1438" s="312"/>
      <c r="G1438" s="313"/>
      <c r="H1438" s="314"/>
      <c r="I1438" s="314"/>
      <c r="J1438" s="315"/>
      <c r="K1438" s="316"/>
      <c r="L1438" s="316"/>
      <c r="M1438" s="316"/>
      <c r="N1438" s="316"/>
      <c r="O1438" s="316"/>
      <c r="P1438" s="317"/>
      <c r="Q1438" s="318"/>
      <c r="R1438" s="187"/>
      <c r="S1438" s="187"/>
      <c r="U1438" s="87" t="str">
        <f t="shared" si="95"/>
        <v/>
      </c>
      <c r="V1438" s="87" t="str">
        <f t="shared" si="96"/>
        <v/>
      </c>
    </row>
    <row r="1439" spans="1:22" s="188" customFormat="1" ht="15" customHeight="1" x14ac:dyDescent="0.2">
      <c r="A1439" s="292" t="str">
        <f>'Planilha Orçamentária'!A346</f>
        <v>05.05</v>
      </c>
      <c r="B1439" s="293" t="str">
        <f>VLOOKUP(A1439,'Planilha Orçamentária'!$A$8:$D$548,4,FALSE)</f>
        <v>PLAYGROUND (x2)</v>
      </c>
      <c r="C1439" s="294"/>
      <c r="D1439" s="295"/>
      <c r="E1439" s="296"/>
      <c r="F1439" s="296"/>
      <c r="G1439" s="295"/>
      <c r="H1439" s="296"/>
      <c r="I1439" s="297"/>
      <c r="J1439" s="298"/>
      <c r="K1439" s="299"/>
      <c r="L1439" s="298"/>
      <c r="M1439" s="300"/>
      <c r="N1439" s="301"/>
      <c r="O1439" s="300"/>
      <c r="P1439" s="302"/>
      <c r="Q1439" s="303"/>
      <c r="R1439" s="187"/>
      <c r="S1439" s="187"/>
      <c r="U1439" s="87" t="str">
        <f t="shared" si="95"/>
        <v/>
      </c>
      <c r="V1439" s="87" t="str">
        <f t="shared" si="96"/>
        <v/>
      </c>
    </row>
    <row r="1440" spans="1:22" s="188" customFormat="1" ht="15" customHeight="1" x14ac:dyDescent="0.2">
      <c r="A1440" s="178" t="str">
        <f>'Planilha Orçamentária'!A347</f>
        <v>05.05.01</v>
      </c>
      <c r="B1440" s="252" t="str">
        <f>VLOOKUP(A1440,'Planilha Orçamentária'!$A$8:$D$625,4,FALSE)</f>
        <v>CONCRETO FCK = 15MPA, TRAÇO 1:3,4:3,5 (CIMENTO/ AREIA MÉDIA/ BRITA 1)  - PREPARO MECÂNICO COM BETONEIRA 600 L. AF_07/2016</v>
      </c>
      <c r="C1440" s="179"/>
      <c r="D1440" s="180"/>
      <c r="E1440" s="181"/>
      <c r="F1440" s="181"/>
      <c r="G1440" s="180"/>
      <c r="H1440" s="181"/>
      <c r="I1440" s="182"/>
      <c r="J1440" s="183"/>
      <c r="K1440" s="184"/>
      <c r="L1440" s="183"/>
      <c r="M1440" s="185"/>
      <c r="N1440" s="183"/>
      <c r="O1440" s="185"/>
      <c r="P1440" s="55"/>
      <c r="Q1440" s="186">
        <f>P1442</f>
        <v>20.22</v>
      </c>
      <c r="R1440" s="187"/>
      <c r="S1440" s="187"/>
      <c r="U1440" s="87">
        <f t="shared" si="95"/>
        <v>0</v>
      </c>
      <c r="V1440" s="87" t="str">
        <f t="shared" si="96"/>
        <v/>
      </c>
    </row>
    <row r="1441" spans="1:22" s="187" customFormat="1" ht="15" customHeight="1" x14ac:dyDescent="0.2">
      <c r="A1441" s="333"/>
      <c r="B1441" s="319"/>
      <c r="C1441" s="320"/>
      <c r="D1441" s="321"/>
      <c r="E1441" s="322"/>
      <c r="F1441" s="320"/>
      <c r="G1441" s="321"/>
      <c r="H1441" s="322"/>
      <c r="I1441" s="334"/>
      <c r="J1441" s="187">
        <v>2</v>
      </c>
      <c r="K1441" s="324">
        <v>13.3</v>
      </c>
      <c r="L1441" s="325">
        <v>9.5</v>
      </c>
      <c r="M1441" s="325">
        <v>0.08</v>
      </c>
      <c r="N1441" s="323">
        <f>L1441*K1441</f>
        <v>126.35000000000001</v>
      </c>
      <c r="O1441" s="325">
        <f>N1441*M1441</f>
        <v>10.108000000000001</v>
      </c>
      <c r="P1441" s="335">
        <f>O1441*J1441</f>
        <v>20.216000000000001</v>
      </c>
      <c r="Q1441" s="336"/>
      <c r="U1441" s="87" t="str">
        <f t="shared" si="95"/>
        <v/>
      </c>
      <c r="V1441" s="87">
        <f t="shared" si="96"/>
        <v>20.216000000000001</v>
      </c>
    </row>
    <row r="1442" spans="1:22" s="188" customFormat="1" ht="15" customHeight="1" x14ac:dyDescent="0.2">
      <c r="A1442" s="178"/>
      <c r="B1442" s="189" t="s">
        <v>17</v>
      </c>
      <c r="C1442" s="190"/>
      <c r="D1442" s="191"/>
      <c r="E1442" s="192"/>
      <c r="F1442" s="190"/>
      <c r="G1442" s="191"/>
      <c r="H1442" s="192"/>
      <c r="I1442" s="192"/>
      <c r="J1442" s="193"/>
      <c r="K1442" s="194"/>
      <c r="L1442" s="194"/>
      <c r="M1442" s="194"/>
      <c r="N1442" s="194"/>
      <c r="O1442" s="194"/>
      <c r="P1442" s="195">
        <f>ROUND(SUM(P1440:P1441),2)</f>
        <v>20.22</v>
      </c>
      <c r="Q1442" s="196" t="str">
        <f>IFERROR(VLOOKUP(A1440,'Planilha Orçamentária'!$A$8:$H$548,5,FALSE),0)</f>
        <v>M3</v>
      </c>
      <c r="R1442" s="187"/>
      <c r="S1442" s="187"/>
      <c r="U1442" s="87">
        <f t="shared" si="95"/>
        <v>20.22</v>
      </c>
      <c r="V1442" s="87">
        <f t="shared" si="96"/>
        <v>20.22</v>
      </c>
    </row>
    <row r="1443" spans="1:22" s="188" customFormat="1" ht="15" customHeight="1" x14ac:dyDescent="0.2">
      <c r="A1443" s="178"/>
      <c r="B1443" s="339"/>
      <c r="C1443" s="198"/>
      <c r="D1443" s="180"/>
      <c r="E1443" s="181"/>
      <c r="F1443" s="198"/>
      <c r="G1443" s="180"/>
      <c r="H1443" s="181"/>
      <c r="I1443" s="181"/>
      <c r="J1443" s="199"/>
      <c r="K1443" s="363"/>
      <c r="L1443" s="363"/>
      <c r="M1443" s="363"/>
      <c r="N1443" s="363"/>
      <c r="O1443" s="363"/>
      <c r="P1443" s="55"/>
      <c r="Q1443" s="340"/>
      <c r="R1443" s="187"/>
      <c r="S1443" s="187"/>
      <c r="U1443" s="87" t="str">
        <f t="shared" si="95"/>
        <v/>
      </c>
      <c r="V1443" s="87" t="str">
        <f t="shared" si="96"/>
        <v/>
      </c>
    </row>
    <row r="1444" spans="1:22" s="188" customFormat="1" ht="15" customHeight="1" x14ac:dyDescent="0.2">
      <c r="A1444" s="178" t="str">
        <f>'Planilha Orçamentária'!A348</f>
        <v>05.05.02</v>
      </c>
      <c r="B1444" s="252" t="str">
        <f>VLOOKUP(A1444,'Planilha Orçamentária'!$A$8:$D$625,4,FALSE)</f>
        <v>LANÇAMENTO COM USO DE BOMBA, ADENSAMENTO E ACABAMENTO DE CONCRETO EM ESTRUTURAS. AF_12/2015</v>
      </c>
      <c r="C1444" s="179"/>
      <c r="D1444" s="180"/>
      <c r="E1444" s="181"/>
      <c r="F1444" s="181"/>
      <c r="G1444" s="180"/>
      <c r="H1444" s="181"/>
      <c r="I1444" s="182"/>
      <c r="J1444" s="183"/>
      <c r="K1444" s="184"/>
      <c r="L1444" s="183"/>
      <c r="M1444" s="185"/>
      <c r="N1444" s="183"/>
      <c r="O1444" s="185"/>
      <c r="P1444" s="55"/>
      <c r="Q1444" s="186">
        <f>P1446</f>
        <v>20.22</v>
      </c>
      <c r="R1444" s="187"/>
      <c r="S1444" s="187"/>
      <c r="U1444" s="87">
        <f t="shared" si="95"/>
        <v>0</v>
      </c>
      <c r="V1444" s="87" t="str">
        <f t="shared" si="96"/>
        <v/>
      </c>
    </row>
    <row r="1445" spans="1:22" s="187" customFormat="1" ht="15" customHeight="1" x14ac:dyDescent="0.2">
      <c r="A1445" s="333"/>
      <c r="B1445" s="319"/>
      <c r="C1445" s="320"/>
      <c r="D1445" s="321"/>
      <c r="E1445" s="322"/>
      <c r="F1445" s="320"/>
      <c r="G1445" s="321"/>
      <c r="H1445" s="322"/>
      <c r="I1445" s="334"/>
      <c r="K1445" s="324"/>
      <c r="L1445" s="325"/>
      <c r="M1445" s="325"/>
      <c r="N1445" s="323"/>
      <c r="O1445" s="325">
        <f>P1442</f>
        <v>20.22</v>
      </c>
      <c r="P1445" s="335">
        <f>O1445</f>
        <v>20.22</v>
      </c>
      <c r="Q1445" s="336"/>
      <c r="U1445" s="87" t="str">
        <f t="shared" si="95"/>
        <v/>
      </c>
      <c r="V1445" s="87">
        <f t="shared" si="96"/>
        <v>20.22</v>
      </c>
    </row>
    <row r="1446" spans="1:22" s="188" customFormat="1" ht="15" customHeight="1" x14ac:dyDescent="0.2">
      <c r="A1446" s="178"/>
      <c r="B1446" s="189" t="s">
        <v>17</v>
      </c>
      <c r="C1446" s="190"/>
      <c r="D1446" s="191"/>
      <c r="E1446" s="192"/>
      <c r="F1446" s="190"/>
      <c r="G1446" s="191"/>
      <c r="H1446" s="192"/>
      <c r="I1446" s="192"/>
      <c r="J1446" s="193"/>
      <c r="K1446" s="194"/>
      <c r="L1446" s="194"/>
      <c r="M1446" s="194"/>
      <c r="N1446" s="194"/>
      <c r="O1446" s="194"/>
      <c r="P1446" s="195">
        <f>ROUND(SUM(P1444:P1445),2)</f>
        <v>20.22</v>
      </c>
      <c r="Q1446" s="196" t="str">
        <f>IFERROR(VLOOKUP(A1444,'Planilha Orçamentária'!$A$8:$H$548,5,FALSE),0)</f>
        <v>M3</v>
      </c>
      <c r="R1446" s="187"/>
      <c r="S1446" s="187"/>
      <c r="U1446" s="87">
        <f t="shared" si="95"/>
        <v>20.22</v>
      </c>
      <c r="V1446" s="87">
        <f t="shared" si="96"/>
        <v>20.22</v>
      </c>
    </row>
    <row r="1447" spans="1:22" s="188" customFormat="1" ht="15" customHeight="1" x14ac:dyDescent="0.2">
      <c r="A1447" s="178"/>
      <c r="B1447" s="339"/>
      <c r="C1447" s="198"/>
      <c r="D1447" s="180"/>
      <c r="E1447" s="181"/>
      <c r="F1447" s="198"/>
      <c r="G1447" s="180"/>
      <c r="H1447" s="181"/>
      <c r="I1447" s="181"/>
      <c r="J1447" s="199"/>
      <c r="K1447" s="363"/>
      <c r="L1447" s="363"/>
      <c r="M1447" s="363"/>
      <c r="N1447" s="363"/>
      <c r="O1447" s="363"/>
      <c r="P1447" s="55"/>
      <c r="Q1447" s="340"/>
      <c r="R1447" s="187"/>
      <c r="S1447" s="187"/>
      <c r="U1447" s="87" t="str">
        <f t="shared" si="95"/>
        <v/>
      </c>
      <c r="V1447" s="87" t="str">
        <f t="shared" si="96"/>
        <v/>
      </c>
    </row>
    <row r="1448" spans="1:22" s="188" customFormat="1" ht="15" customHeight="1" x14ac:dyDescent="0.2">
      <c r="A1448" s="178" t="str">
        <f>'Planilha Orçamentária'!A349</f>
        <v>05.05.03</v>
      </c>
      <c r="B1448" s="252" t="str">
        <f>VLOOKUP(A1448,'Planilha Orçamentária'!$A$8:$D$625,4,FALSE)</f>
        <v>ALVENARIA DE VEDAÇÃO DE BLOCOS CERÂMICOS FURADOS NA HORIZONTAL DE 9X19X19CM (ESPESSURA 9CM) DE PAREDES COM ÁREA LÍQUIDA MAIOR OU IGUAL A 6M² SEM VÃOS E ARGAMASSA DE ASSENTAMENTO COM PREPARO EM BETONEIRA. AF_06/2014</v>
      </c>
      <c r="C1448" s="179"/>
      <c r="D1448" s="180"/>
      <c r="E1448" s="181"/>
      <c r="F1448" s="181"/>
      <c r="G1448" s="180"/>
      <c r="H1448" s="181"/>
      <c r="I1448" s="182"/>
      <c r="J1448" s="183"/>
      <c r="K1448" s="184"/>
      <c r="L1448" s="183"/>
      <c r="M1448" s="185"/>
      <c r="N1448" s="183"/>
      <c r="O1448" s="185"/>
      <c r="P1448" s="55"/>
      <c r="Q1448" s="186">
        <f>P1452</f>
        <v>53.76</v>
      </c>
      <c r="R1448" s="187"/>
      <c r="S1448" s="187"/>
      <c r="U1448" s="87">
        <f t="shared" si="95"/>
        <v>0</v>
      </c>
      <c r="V1448" s="87" t="str">
        <f t="shared" si="96"/>
        <v/>
      </c>
    </row>
    <row r="1449" spans="1:22" s="187" customFormat="1" ht="15" customHeight="1" x14ac:dyDescent="0.2">
      <c r="A1449" s="333"/>
      <c r="B1449" s="319"/>
      <c r="C1449" s="320"/>
      <c r="D1449" s="321"/>
      <c r="E1449" s="322"/>
      <c r="F1449" s="320"/>
      <c r="G1449" s="321"/>
      <c r="H1449" s="322"/>
      <c r="I1449" s="334"/>
      <c r="J1449" s="323">
        <v>4</v>
      </c>
      <c r="K1449" s="324">
        <v>13.3</v>
      </c>
      <c r="L1449" s="325"/>
      <c r="M1449" s="325">
        <v>0.6</v>
      </c>
      <c r="N1449" s="325"/>
      <c r="O1449" s="325"/>
      <c r="P1449" s="335">
        <f>M1449*K1449*J1449</f>
        <v>31.92</v>
      </c>
      <c r="Q1449" s="336"/>
      <c r="U1449" s="87" t="str">
        <f t="shared" si="95"/>
        <v/>
      </c>
      <c r="V1449" s="87">
        <f t="shared" si="96"/>
        <v>31.92</v>
      </c>
    </row>
    <row r="1450" spans="1:22" s="187" customFormat="1" ht="15" customHeight="1" x14ac:dyDescent="0.2">
      <c r="A1450" s="333"/>
      <c r="B1450" s="319"/>
      <c r="C1450" s="320"/>
      <c r="D1450" s="321"/>
      <c r="E1450" s="322"/>
      <c r="F1450" s="320"/>
      <c r="G1450" s="321"/>
      <c r="H1450" s="322"/>
      <c r="I1450" s="334"/>
      <c r="J1450" s="323">
        <v>4</v>
      </c>
      <c r="K1450" s="324">
        <v>9.5</v>
      </c>
      <c r="L1450" s="325"/>
      <c r="M1450" s="325">
        <v>0.6</v>
      </c>
      <c r="N1450" s="325"/>
      <c r="O1450" s="325"/>
      <c r="P1450" s="335">
        <f>M1450*K1450*J1450</f>
        <v>22.8</v>
      </c>
      <c r="Q1450" s="336"/>
      <c r="U1450" s="87" t="str">
        <f t="shared" si="95"/>
        <v/>
      </c>
      <c r="V1450" s="87">
        <f t="shared" si="96"/>
        <v>22.8</v>
      </c>
    </row>
    <row r="1451" spans="1:22" s="187" customFormat="1" ht="15" customHeight="1" x14ac:dyDescent="0.2">
      <c r="A1451" s="333"/>
      <c r="B1451" s="319" t="s">
        <v>3665</v>
      </c>
      <c r="C1451" s="320"/>
      <c r="D1451" s="321"/>
      <c r="E1451" s="322"/>
      <c r="F1451" s="320"/>
      <c r="G1451" s="321"/>
      <c r="H1451" s="322"/>
      <c r="I1451" s="334"/>
      <c r="J1451" s="323">
        <v>2</v>
      </c>
      <c r="K1451" s="324">
        <v>-0.8</v>
      </c>
      <c r="L1451" s="325"/>
      <c r="M1451" s="325">
        <v>0.6</v>
      </c>
      <c r="N1451" s="325"/>
      <c r="O1451" s="325"/>
      <c r="P1451" s="335">
        <f>M1451*K1451*J1451</f>
        <v>-0.96</v>
      </c>
      <c r="Q1451" s="336"/>
      <c r="U1451" s="87" t="str">
        <f t="shared" si="95"/>
        <v/>
      </c>
      <c r="V1451" s="87">
        <f t="shared" si="96"/>
        <v>-0.96</v>
      </c>
    </row>
    <row r="1452" spans="1:22" s="188" customFormat="1" ht="15" customHeight="1" x14ac:dyDescent="0.2">
      <c r="A1452" s="178"/>
      <c r="B1452" s="189" t="s">
        <v>17</v>
      </c>
      <c r="C1452" s="190"/>
      <c r="D1452" s="191"/>
      <c r="E1452" s="192"/>
      <c r="F1452" s="190"/>
      <c r="G1452" s="191"/>
      <c r="H1452" s="192"/>
      <c r="I1452" s="192"/>
      <c r="J1452" s="193"/>
      <c r="K1452" s="194"/>
      <c r="L1452" s="194"/>
      <c r="M1452" s="194"/>
      <c r="N1452" s="194"/>
      <c r="O1452" s="194"/>
      <c r="P1452" s="195">
        <f>ROUND(SUM(P1448:P1451),2)</f>
        <v>53.76</v>
      </c>
      <c r="Q1452" s="196" t="str">
        <f>IFERROR(VLOOKUP(A1448,'Planilha Orçamentária'!$A$8:$H$548,5,FALSE),0)</f>
        <v>M2</v>
      </c>
      <c r="R1452" s="187"/>
      <c r="S1452" s="187"/>
      <c r="U1452" s="87">
        <f t="shared" si="95"/>
        <v>53.76</v>
      </c>
      <c r="V1452" s="87">
        <f t="shared" si="96"/>
        <v>53.76</v>
      </c>
    </row>
    <row r="1453" spans="1:22" s="188" customFormat="1" ht="15" customHeight="1" x14ac:dyDescent="0.2">
      <c r="A1453" s="178"/>
      <c r="B1453" s="339"/>
      <c r="C1453" s="198"/>
      <c r="D1453" s="180"/>
      <c r="E1453" s="181"/>
      <c r="F1453" s="198"/>
      <c r="G1453" s="180"/>
      <c r="H1453" s="181"/>
      <c r="I1453" s="181"/>
      <c r="J1453" s="199"/>
      <c r="K1453" s="363"/>
      <c r="L1453" s="363"/>
      <c r="M1453" s="363"/>
      <c r="N1453" s="363"/>
      <c r="O1453" s="363"/>
      <c r="P1453" s="55"/>
      <c r="Q1453" s="340"/>
      <c r="R1453" s="187"/>
      <c r="S1453" s="187"/>
      <c r="U1453" s="87" t="str">
        <f t="shared" si="95"/>
        <v/>
      </c>
      <c r="V1453" s="87" t="str">
        <f t="shared" si="96"/>
        <v/>
      </c>
    </row>
    <row r="1454" spans="1:22" s="188" customFormat="1" ht="15" customHeight="1" x14ac:dyDescent="0.2">
      <c r="A1454" s="178" t="str">
        <f>'Planilha Orçamentária'!A350</f>
        <v>05.05.04</v>
      </c>
      <c r="B1454" s="252" t="str">
        <f>VLOOKUP(A1454,'Planilha Orçamentária'!$A$8:$D$625,4,FALSE)</f>
        <v>MASSA ÚNICA, PARA RECEBIMENTO DE PINTURA, EM ARGAMASSA TRAÇO 1:2:8, PREPARO MECÂNICO COM BETONEIRA 400L, APLICADA MANUALMENTE EM FACES INTERNAS DE PAREDES, ESPESSURA DE 20MM, COM EXECUÇÃO DE TALISCAS. AF_06/2014</v>
      </c>
      <c r="C1454" s="179"/>
      <c r="D1454" s="180"/>
      <c r="E1454" s="181"/>
      <c r="F1454" s="181"/>
      <c r="G1454" s="180"/>
      <c r="H1454" s="181"/>
      <c r="I1454" s="182"/>
      <c r="J1454" s="183" t="s">
        <v>3202</v>
      </c>
      <c r="K1454" s="184"/>
      <c r="L1454" s="183"/>
      <c r="M1454" s="185"/>
      <c r="N1454" s="183"/>
      <c r="O1454" s="185"/>
      <c r="P1454" s="55"/>
      <c r="Q1454" s="186">
        <f>P1456</f>
        <v>215.04</v>
      </c>
      <c r="R1454" s="187"/>
      <c r="S1454" s="187"/>
      <c r="U1454" s="87">
        <f t="shared" si="95"/>
        <v>0</v>
      </c>
      <c r="V1454" s="87" t="str">
        <f t="shared" si="96"/>
        <v/>
      </c>
    </row>
    <row r="1455" spans="1:22" s="187" customFormat="1" ht="15" customHeight="1" x14ac:dyDescent="0.2">
      <c r="A1455" s="333"/>
      <c r="B1455" s="319"/>
      <c r="C1455" s="320"/>
      <c r="D1455" s="321"/>
      <c r="E1455" s="322"/>
      <c r="F1455" s="320"/>
      <c r="G1455" s="321"/>
      <c r="H1455" s="322"/>
      <c r="I1455" s="334"/>
      <c r="J1455" s="204">
        <v>4</v>
      </c>
      <c r="K1455" s="324"/>
      <c r="L1455" s="325"/>
      <c r="M1455" s="323">
        <f>P1452</f>
        <v>53.76</v>
      </c>
      <c r="N1455" s="325"/>
      <c r="O1455" s="325"/>
      <c r="P1455" s="335">
        <f>M1455*J1455</f>
        <v>215.04</v>
      </c>
      <c r="Q1455" s="336"/>
      <c r="U1455" s="87" t="str">
        <f t="shared" si="95"/>
        <v/>
      </c>
      <c r="V1455" s="87">
        <f t="shared" si="96"/>
        <v>215.04</v>
      </c>
    </row>
    <row r="1456" spans="1:22" s="188" customFormat="1" ht="15" customHeight="1" x14ac:dyDescent="0.2">
      <c r="A1456" s="178"/>
      <c r="B1456" s="189" t="s">
        <v>17</v>
      </c>
      <c r="C1456" s="190"/>
      <c r="D1456" s="191"/>
      <c r="E1456" s="192"/>
      <c r="F1456" s="190"/>
      <c r="G1456" s="191"/>
      <c r="H1456" s="192"/>
      <c r="I1456" s="192"/>
      <c r="J1456" s="193"/>
      <c r="K1456" s="194"/>
      <c r="L1456" s="194"/>
      <c r="M1456" s="194"/>
      <c r="N1456" s="194"/>
      <c r="O1456" s="194"/>
      <c r="P1456" s="195">
        <f>ROUND(SUM(P1454:P1455),2)</f>
        <v>215.04</v>
      </c>
      <c r="Q1456" s="196" t="str">
        <f>IFERROR(VLOOKUP(A1454,'Planilha Orçamentária'!$A$8:$H$548,5,FALSE),0)</f>
        <v>M2</v>
      </c>
      <c r="R1456" s="187"/>
      <c r="S1456" s="187"/>
      <c r="U1456" s="87">
        <f t="shared" si="95"/>
        <v>215.04</v>
      </c>
      <c r="V1456" s="87">
        <f t="shared" si="96"/>
        <v>215.04</v>
      </c>
    </row>
    <row r="1457" spans="1:22" s="188" customFormat="1" ht="15" customHeight="1" x14ac:dyDescent="0.2">
      <c r="A1457" s="178"/>
      <c r="B1457" s="339"/>
      <c r="C1457" s="198"/>
      <c r="D1457" s="180"/>
      <c r="E1457" s="181"/>
      <c r="F1457" s="198"/>
      <c r="G1457" s="180"/>
      <c r="H1457" s="181"/>
      <c r="I1457" s="181"/>
      <c r="J1457" s="199"/>
      <c r="K1457" s="363"/>
      <c r="L1457" s="363"/>
      <c r="M1457" s="363"/>
      <c r="N1457" s="363"/>
      <c r="O1457" s="363"/>
      <c r="P1457" s="55"/>
      <c r="Q1457" s="340"/>
      <c r="R1457" s="187"/>
      <c r="S1457" s="187"/>
      <c r="U1457" s="87" t="str">
        <f t="shared" si="95"/>
        <v/>
      </c>
      <c r="V1457" s="87" t="str">
        <f t="shared" si="96"/>
        <v/>
      </c>
    </row>
    <row r="1458" spans="1:22" s="188" customFormat="1" ht="15" customHeight="1" x14ac:dyDescent="0.2">
      <c r="A1458" s="178" t="str">
        <f>'Planilha Orçamentária'!A351</f>
        <v>05.05.05</v>
      </c>
      <c r="B1458" s="252" t="str">
        <f>VLOOKUP(A1458,'Planilha Orçamentária'!$A$8:$D$625,4,FALSE)</f>
        <v>APLICAÇÃO MANUAL DE PINTURA COM TINTA LÁTEX ACRÍLICA EM PAREDES, DUAS DEMÃOS. AF_06/2014</v>
      </c>
      <c r="C1458" s="179"/>
      <c r="D1458" s="180"/>
      <c r="E1458" s="181"/>
      <c r="F1458" s="181"/>
      <c r="G1458" s="180"/>
      <c r="H1458" s="181"/>
      <c r="I1458" s="182"/>
      <c r="J1458" s="183"/>
      <c r="K1458" s="184"/>
      <c r="L1458" s="183"/>
      <c r="M1458" s="185"/>
      <c r="N1458" s="183"/>
      <c r="O1458" s="185"/>
      <c r="P1458" s="55"/>
      <c r="Q1458" s="186">
        <f>P1460</f>
        <v>430.08</v>
      </c>
      <c r="R1458" s="187"/>
      <c r="S1458" s="187"/>
      <c r="U1458" s="87">
        <f t="shared" si="95"/>
        <v>0</v>
      </c>
      <c r="V1458" s="87" t="str">
        <f t="shared" si="96"/>
        <v/>
      </c>
    </row>
    <row r="1459" spans="1:22" s="187" customFormat="1" ht="15" customHeight="1" x14ac:dyDescent="0.2">
      <c r="A1459" s="333"/>
      <c r="B1459" s="319"/>
      <c r="C1459" s="320"/>
      <c r="D1459" s="321"/>
      <c r="E1459" s="322"/>
      <c r="F1459" s="320"/>
      <c r="G1459" s="321"/>
      <c r="H1459" s="322"/>
      <c r="I1459" s="334"/>
      <c r="J1459" s="187">
        <v>2</v>
      </c>
      <c r="K1459" s="324"/>
      <c r="L1459" s="325"/>
      <c r="M1459" s="325"/>
      <c r="N1459" s="323">
        <f>P1456</f>
        <v>215.04</v>
      </c>
      <c r="O1459" s="325"/>
      <c r="P1459" s="335">
        <f>N1459*J1459</f>
        <v>430.08</v>
      </c>
      <c r="Q1459" s="336"/>
      <c r="U1459" s="87" t="str">
        <f t="shared" si="95"/>
        <v/>
      </c>
      <c r="V1459" s="87">
        <f t="shared" si="96"/>
        <v>430.08</v>
      </c>
    </row>
    <row r="1460" spans="1:22" s="188" customFormat="1" ht="15" customHeight="1" x14ac:dyDescent="0.2">
      <c r="A1460" s="178"/>
      <c r="B1460" s="189" t="s">
        <v>17</v>
      </c>
      <c r="C1460" s="190"/>
      <c r="D1460" s="191"/>
      <c r="E1460" s="192"/>
      <c r="F1460" s="190"/>
      <c r="G1460" s="191"/>
      <c r="H1460" s="192"/>
      <c r="I1460" s="192"/>
      <c r="J1460" s="193"/>
      <c r="K1460" s="194"/>
      <c r="L1460" s="194"/>
      <c r="M1460" s="194"/>
      <c r="N1460" s="194"/>
      <c r="O1460" s="194"/>
      <c r="P1460" s="195">
        <f>ROUND(SUM(P1458:P1459),2)</f>
        <v>430.08</v>
      </c>
      <c r="Q1460" s="196" t="str">
        <f>IFERROR(VLOOKUP(A1458,'Planilha Orçamentária'!$A$8:$H$548,5,FALSE),0)</f>
        <v>M2</v>
      </c>
      <c r="R1460" s="187"/>
      <c r="S1460" s="187"/>
      <c r="U1460" s="87">
        <f t="shared" si="95"/>
        <v>430.08</v>
      </c>
      <c r="V1460" s="87">
        <f t="shared" si="96"/>
        <v>430.08</v>
      </c>
    </row>
    <row r="1461" spans="1:22" s="188" customFormat="1" ht="15" customHeight="1" x14ac:dyDescent="0.2">
      <c r="A1461" s="178"/>
      <c r="B1461" s="339"/>
      <c r="C1461" s="198"/>
      <c r="D1461" s="180"/>
      <c r="E1461" s="181"/>
      <c r="F1461" s="198"/>
      <c r="G1461" s="180"/>
      <c r="H1461" s="181"/>
      <c r="I1461" s="181"/>
      <c r="J1461" s="199"/>
      <c r="K1461" s="363"/>
      <c r="L1461" s="363"/>
      <c r="M1461" s="363"/>
      <c r="N1461" s="363"/>
      <c r="O1461" s="363"/>
      <c r="P1461" s="55"/>
      <c r="Q1461" s="340"/>
      <c r="R1461" s="187"/>
      <c r="S1461" s="187"/>
      <c r="U1461" s="87" t="str">
        <f t="shared" si="95"/>
        <v/>
      </c>
      <c r="V1461" s="87" t="str">
        <f t="shared" si="96"/>
        <v/>
      </c>
    </row>
    <row r="1462" spans="1:22" s="188" customFormat="1" ht="15" customHeight="1" x14ac:dyDescent="0.2">
      <c r="A1462" s="178" t="str">
        <f>'Planilha Orçamentária'!A352</f>
        <v>05.05.06</v>
      </c>
      <c r="B1462" s="252" t="str">
        <f>VLOOKUP(A1462,'Planilha Orçamentária'!$A$8:$D$625,4,FALSE)</f>
        <v>ALAMBRADO PARA QUADRA POLIESPORTIVA, ESTRUTURADO POR TUBOS DE ACO GALVANIZADO, COM COSTURA, DIN 2440, DIAMETRO 2", COM TELA DE ARAME GALVANIZADO, FIO 14 BWG E MALHA QUADRADA 5X5CM</v>
      </c>
      <c r="C1462" s="179"/>
      <c r="D1462" s="180"/>
      <c r="E1462" s="181"/>
      <c r="F1462" s="181"/>
      <c r="G1462" s="180"/>
      <c r="H1462" s="181"/>
      <c r="I1462" s="182"/>
      <c r="J1462" s="183"/>
      <c r="K1462" s="184"/>
      <c r="L1462" s="183"/>
      <c r="M1462" s="185"/>
      <c r="N1462" s="183"/>
      <c r="O1462" s="185"/>
      <c r="P1462" s="55"/>
      <c r="Q1462" s="186">
        <f>P1466</f>
        <v>53.76</v>
      </c>
      <c r="R1462" s="187"/>
      <c r="S1462" s="187"/>
      <c r="U1462" s="87">
        <f t="shared" si="95"/>
        <v>0</v>
      </c>
      <c r="V1462" s="87" t="str">
        <f t="shared" si="96"/>
        <v/>
      </c>
    </row>
    <row r="1463" spans="1:22" s="187" customFormat="1" ht="15" customHeight="1" x14ac:dyDescent="0.2">
      <c r="A1463" s="333"/>
      <c r="B1463" s="319"/>
      <c r="C1463" s="320"/>
      <c r="D1463" s="321"/>
      <c r="E1463" s="322"/>
      <c r="F1463" s="320"/>
      <c r="G1463" s="321"/>
      <c r="H1463" s="322"/>
      <c r="I1463" s="334"/>
      <c r="J1463" s="323">
        <v>4</v>
      </c>
      <c r="K1463" s="324">
        <v>13.3</v>
      </c>
      <c r="L1463" s="325"/>
      <c r="M1463" s="325">
        <v>0.6</v>
      </c>
      <c r="N1463" s="325"/>
      <c r="O1463" s="325"/>
      <c r="P1463" s="335">
        <f>M1463*K1463*J1463</f>
        <v>31.92</v>
      </c>
      <c r="Q1463" s="336"/>
      <c r="U1463" s="87" t="str">
        <f t="shared" si="95"/>
        <v/>
      </c>
      <c r="V1463" s="87">
        <f t="shared" si="96"/>
        <v>31.92</v>
      </c>
    </row>
    <row r="1464" spans="1:22" s="187" customFormat="1" ht="15" customHeight="1" x14ac:dyDescent="0.2">
      <c r="A1464" s="333"/>
      <c r="B1464" s="319"/>
      <c r="C1464" s="320"/>
      <c r="D1464" s="321"/>
      <c r="E1464" s="322"/>
      <c r="F1464" s="320"/>
      <c r="G1464" s="321"/>
      <c r="H1464" s="322"/>
      <c r="I1464" s="334"/>
      <c r="J1464" s="323">
        <v>4</v>
      </c>
      <c r="K1464" s="324">
        <v>9.5</v>
      </c>
      <c r="L1464" s="325"/>
      <c r="M1464" s="325">
        <v>0.6</v>
      </c>
      <c r="N1464" s="325"/>
      <c r="O1464" s="325"/>
      <c r="P1464" s="335">
        <f>M1464*K1464*J1464</f>
        <v>22.8</v>
      </c>
      <c r="Q1464" s="336"/>
      <c r="U1464" s="87" t="str">
        <f t="shared" si="95"/>
        <v/>
      </c>
      <c r="V1464" s="87">
        <f t="shared" si="96"/>
        <v>22.8</v>
      </c>
    </row>
    <row r="1465" spans="1:22" s="187" customFormat="1" ht="15" customHeight="1" x14ac:dyDescent="0.2">
      <c r="A1465" s="333"/>
      <c r="B1465" s="319" t="s">
        <v>3665</v>
      </c>
      <c r="C1465" s="320"/>
      <c r="D1465" s="321"/>
      <c r="E1465" s="322"/>
      <c r="F1465" s="320"/>
      <c r="G1465" s="321"/>
      <c r="H1465" s="322"/>
      <c r="I1465" s="334"/>
      <c r="J1465" s="323">
        <v>2</v>
      </c>
      <c r="K1465" s="324">
        <v>-0.8</v>
      </c>
      <c r="L1465" s="325"/>
      <c r="M1465" s="325">
        <v>0.6</v>
      </c>
      <c r="N1465" s="325"/>
      <c r="O1465" s="325"/>
      <c r="P1465" s="335">
        <f>M1465*K1465*J1465</f>
        <v>-0.96</v>
      </c>
      <c r="Q1465" s="336"/>
      <c r="U1465" s="87" t="str">
        <f t="shared" si="95"/>
        <v/>
      </c>
      <c r="V1465" s="87">
        <f t="shared" si="96"/>
        <v>-0.96</v>
      </c>
    </row>
    <row r="1466" spans="1:22" s="188" customFormat="1" ht="15" customHeight="1" x14ac:dyDescent="0.2">
      <c r="A1466" s="178"/>
      <c r="B1466" s="189" t="s">
        <v>17</v>
      </c>
      <c r="C1466" s="190"/>
      <c r="D1466" s="191"/>
      <c r="E1466" s="192"/>
      <c r="F1466" s="190"/>
      <c r="G1466" s="191"/>
      <c r="H1466" s="192"/>
      <c r="I1466" s="192"/>
      <c r="J1466" s="193"/>
      <c r="K1466" s="194"/>
      <c r="L1466" s="194"/>
      <c r="M1466" s="194"/>
      <c r="N1466" s="194"/>
      <c r="O1466" s="194"/>
      <c r="P1466" s="195">
        <f>ROUND(SUM(P1462:P1465),2)</f>
        <v>53.76</v>
      </c>
      <c r="Q1466" s="196" t="str">
        <f>IFERROR(VLOOKUP(A1462,'Planilha Orçamentária'!$A$8:$H$548,5,FALSE),0)</f>
        <v>M2</v>
      </c>
      <c r="R1466" s="187"/>
      <c r="S1466" s="187"/>
      <c r="U1466" s="87">
        <f t="shared" si="95"/>
        <v>53.76</v>
      </c>
      <c r="V1466" s="87">
        <f t="shared" si="96"/>
        <v>53.76</v>
      </c>
    </row>
    <row r="1467" spans="1:22" s="188" customFormat="1" ht="15" customHeight="1" x14ac:dyDescent="0.2">
      <c r="A1467" s="178"/>
      <c r="B1467" s="339"/>
      <c r="C1467" s="198"/>
      <c r="D1467" s="180"/>
      <c r="E1467" s="181"/>
      <c r="F1467" s="198"/>
      <c r="G1467" s="180"/>
      <c r="H1467" s="181"/>
      <c r="I1467" s="181"/>
      <c r="J1467" s="199"/>
      <c r="K1467" s="363"/>
      <c r="L1467" s="363"/>
      <c r="M1467" s="363"/>
      <c r="N1467" s="363"/>
      <c r="O1467" s="363"/>
      <c r="P1467" s="55"/>
      <c r="Q1467" s="340"/>
      <c r="R1467" s="187"/>
      <c r="S1467" s="187"/>
      <c r="U1467" s="87" t="str">
        <f t="shared" si="95"/>
        <v/>
      </c>
      <c r="V1467" s="87" t="str">
        <f t="shared" si="96"/>
        <v/>
      </c>
    </row>
    <row r="1468" spans="1:22" s="188" customFormat="1" ht="15" customHeight="1" x14ac:dyDescent="0.2">
      <c r="A1468" s="178" t="str">
        <f>'Planilha Orçamentária'!A353</f>
        <v>05.05.07</v>
      </c>
      <c r="B1468" s="252" t="str">
        <f>VLOOKUP(A1468,'Planilha Orçamentária'!$A$8:$D$625,4,FALSE)</f>
        <v>Fornecimento e instalação Chapim (peitoril) em granito cinza andorinha, espessura 2 cm, largura 20cm</v>
      </c>
      <c r="C1468" s="179"/>
      <c r="D1468" s="180"/>
      <c r="E1468" s="181"/>
      <c r="F1468" s="181"/>
      <c r="G1468" s="180"/>
      <c r="H1468" s="181"/>
      <c r="I1468" s="182"/>
      <c r="J1468" s="183"/>
      <c r="K1468" s="184"/>
      <c r="L1468" s="183"/>
      <c r="M1468" s="185"/>
      <c r="N1468" s="183"/>
      <c r="O1468" s="185"/>
      <c r="P1468" s="55"/>
      <c r="Q1468" s="186">
        <f>P1472</f>
        <v>89.6</v>
      </c>
      <c r="R1468" s="187"/>
      <c r="S1468" s="187"/>
      <c r="U1468" s="87">
        <f t="shared" si="95"/>
        <v>0</v>
      </c>
      <c r="V1468" s="87" t="str">
        <f t="shared" si="96"/>
        <v/>
      </c>
    </row>
    <row r="1469" spans="1:22" s="187" customFormat="1" ht="15" customHeight="1" x14ac:dyDescent="0.2">
      <c r="A1469" s="333"/>
      <c r="B1469" s="319"/>
      <c r="C1469" s="320"/>
      <c r="D1469" s="321"/>
      <c r="E1469" s="322"/>
      <c r="F1469" s="320"/>
      <c r="G1469" s="321"/>
      <c r="H1469" s="322"/>
      <c r="I1469" s="334"/>
      <c r="J1469" s="323">
        <v>4</v>
      </c>
      <c r="K1469" s="324">
        <v>13.3</v>
      </c>
      <c r="L1469" s="325"/>
      <c r="M1469" s="325"/>
      <c r="N1469" s="325"/>
      <c r="O1469" s="325"/>
      <c r="P1469" s="335">
        <f>K1469*J1469</f>
        <v>53.2</v>
      </c>
      <c r="Q1469" s="336"/>
      <c r="U1469" s="87" t="str">
        <f t="shared" si="95"/>
        <v/>
      </c>
      <c r="V1469" s="87">
        <f t="shared" si="96"/>
        <v>53.2</v>
      </c>
    </row>
    <row r="1470" spans="1:22" s="187" customFormat="1" ht="15" customHeight="1" x14ac:dyDescent="0.2">
      <c r="A1470" s="333"/>
      <c r="B1470" s="319"/>
      <c r="C1470" s="320"/>
      <c r="D1470" s="321"/>
      <c r="E1470" s="322"/>
      <c r="F1470" s="320"/>
      <c r="G1470" s="321"/>
      <c r="H1470" s="322"/>
      <c r="I1470" s="334"/>
      <c r="J1470" s="323">
        <v>4</v>
      </c>
      <c r="K1470" s="324">
        <v>9.5</v>
      </c>
      <c r="L1470" s="325"/>
      <c r="M1470" s="325"/>
      <c r="N1470" s="325"/>
      <c r="O1470" s="325"/>
      <c r="P1470" s="335">
        <f t="shared" ref="P1470:P1471" si="103">K1470*J1470</f>
        <v>38</v>
      </c>
      <c r="Q1470" s="336"/>
      <c r="U1470" s="87" t="str">
        <f t="shared" si="95"/>
        <v/>
      </c>
      <c r="V1470" s="87">
        <f t="shared" si="96"/>
        <v>38</v>
      </c>
    </row>
    <row r="1471" spans="1:22" s="187" customFormat="1" ht="15" customHeight="1" x14ac:dyDescent="0.2">
      <c r="A1471" s="333"/>
      <c r="B1471" s="319" t="s">
        <v>3665</v>
      </c>
      <c r="C1471" s="320"/>
      <c r="D1471" s="321"/>
      <c r="E1471" s="322"/>
      <c r="F1471" s="320"/>
      <c r="G1471" s="321"/>
      <c r="H1471" s="322"/>
      <c r="I1471" s="334"/>
      <c r="J1471" s="323">
        <v>2</v>
      </c>
      <c r="K1471" s="324">
        <v>-0.8</v>
      </c>
      <c r="L1471" s="325"/>
      <c r="M1471" s="325"/>
      <c r="N1471" s="325"/>
      <c r="O1471" s="325"/>
      <c r="P1471" s="335">
        <f t="shared" si="103"/>
        <v>-1.6</v>
      </c>
      <c r="Q1471" s="336"/>
      <c r="U1471" s="87" t="str">
        <f t="shared" ref="U1471:U1530" si="104">IF(Q1471&lt;&gt;"",P1471,"")</f>
        <v/>
      </c>
      <c r="V1471" s="87">
        <f t="shared" ref="V1471:V1530" si="105">IF(P1471&lt;&gt;"",P1471,"")</f>
        <v>-1.6</v>
      </c>
    </row>
    <row r="1472" spans="1:22" s="188" customFormat="1" ht="15" customHeight="1" x14ac:dyDescent="0.2">
      <c r="A1472" s="178"/>
      <c r="B1472" s="189" t="s">
        <v>17</v>
      </c>
      <c r="C1472" s="190"/>
      <c r="D1472" s="191"/>
      <c r="E1472" s="192"/>
      <c r="F1472" s="190"/>
      <c r="G1472" s="191"/>
      <c r="H1472" s="192"/>
      <c r="I1472" s="192"/>
      <c r="J1472" s="193"/>
      <c r="K1472" s="194"/>
      <c r="L1472" s="194"/>
      <c r="M1472" s="194"/>
      <c r="N1472" s="194"/>
      <c r="O1472" s="194"/>
      <c r="P1472" s="195">
        <f>ROUND(SUM(P1468:P1471),2)</f>
        <v>89.6</v>
      </c>
      <c r="Q1472" s="196" t="str">
        <f>IFERROR(VLOOKUP(A1468,'Planilha Orçamentária'!$A$8:$H$548,5,FALSE),0)</f>
        <v>m</v>
      </c>
      <c r="R1472" s="187"/>
      <c r="S1472" s="187"/>
      <c r="U1472" s="87">
        <f t="shared" si="104"/>
        <v>89.6</v>
      </c>
      <c r="V1472" s="87">
        <f t="shared" si="105"/>
        <v>89.6</v>
      </c>
    </row>
    <row r="1473" spans="1:22" s="188" customFormat="1" ht="15" customHeight="1" x14ac:dyDescent="0.2">
      <c r="A1473" s="178"/>
      <c r="B1473" s="339"/>
      <c r="C1473" s="198"/>
      <c r="D1473" s="180"/>
      <c r="E1473" s="181"/>
      <c r="F1473" s="198"/>
      <c r="G1473" s="180"/>
      <c r="H1473" s="181"/>
      <c r="I1473" s="181"/>
      <c r="J1473" s="199"/>
      <c r="K1473" s="363"/>
      <c r="L1473" s="363"/>
      <c r="M1473" s="363"/>
      <c r="N1473" s="363"/>
      <c r="O1473" s="363"/>
      <c r="P1473" s="55"/>
      <c r="Q1473" s="340"/>
      <c r="R1473" s="187"/>
      <c r="S1473" s="187"/>
      <c r="U1473" s="87" t="str">
        <f t="shared" si="104"/>
        <v/>
      </c>
      <c r="V1473" s="87" t="str">
        <f t="shared" si="105"/>
        <v/>
      </c>
    </row>
    <row r="1474" spans="1:22" s="188" customFormat="1" ht="15" customHeight="1" x14ac:dyDescent="0.2">
      <c r="A1474" s="178" t="str">
        <f>'Planilha Orçamentária'!A354</f>
        <v>05.05.08</v>
      </c>
      <c r="B1474" s="252" t="str">
        <f>VLOOKUP(A1474,'Planilha Orçamentária'!$A$8:$D$625,4,FALSE)</f>
        <v>Portão de abrir em tela em arame galvanizado 12 malha 2" revestido em PVC e tubo de aço galvanizado, conforme detalhes de Projeto</v>
      </c>
      <c r="C1474" s="179"/>
      <c r="D1474" s="180"/>
      <c r="E1474" s="181"/>
      <c r="F1474" s="181"/>
      <c r="G1474" s="180"/>
      <c r="H1474" s="181"/>
      <c r="I1474" s="182"/>
      <c r="J1474" s="183"/>
      <c r="K1474" s="184"/>
      <c r="L1474" s="183"/>
      <c r="M1474" s="185"/>
      <c r="N1474" s="183"/>
      <c r="O1474" s="185"/>
      <c r="P1474" s="55"/>
      <c r="Q1474" s="186">
        <f>P1476</f>
        <v>3.84</v>
      </c>
      <c r="R1474" s="187"/>
      <c r="S1474" s="187"/>
      <c r="U1474" s="87">
        <f t="shared" si="104"/>
        <v>0</v>
      </c>
      <c r="V1474" s="87" t="str">
        <f t="shared" si="105"/>
        <v/>
      </c>
    </row>
    <row r="1475" spans="1:22" s="187" customFormat="1" ht="15" customHeight="1" x14ac:dyDescent="0.2">
      <c r="A1475" s="333"/>
      <c r="B1475" s="319" t="s">
        <v>18076</v>
      </c>
      <c r="C1475" s="320"/>
      <c r="D1475" s="321"/>
      <c r="E1475" s="322"/>
      <c r="F1475" s="320"/>
      <c r="G1475" s="321"/>
      <c r="H1475" s="322"/>
      <c r="I1475" s="334"/>
      <c r="J1475" s="204">
        <v>2</v>
      </c>
      <c r="K1475" s="324">
        <v>0.8</v>
      </c>
      <c r="L1475" s="325"/>
      <c r="M1475" s="325">
        <v>1.2</v>
      </c>
      <c r="N1475" s="323">
        <f>M1475*K1475*J1475</f>
        <v>1.92</v>
      </c>
      <c r="O1475" s="325"/>
      <c r="P1475" s="335">
        <f>N1475*J1475</f>
        <v>3.84</v>
      </c>
      <c r="Q1475" s="336"/>
      <c r="U1475" s="87" t="str">
        <f t="shared" si="104"/>
        <v/>
      </c>
      <c r="V1475" s="87">
        <f t="shared" si="105"/>
        <v>3.84</v>
      </c>
    </row>
    <row r="1476" spans="1:22" s="188" customFormat="1" ht="15" customHeight="1" x14ac:dyDescent="0.2">
      <c r="A1476" s="178"/>
      <c r="B1476" s="189" t="s">
        <v>17</v>
      </c>
      <c r="C1476" s="190"/>
      <c r="D1476" s="191"/>
      <c r="E1476" s="192"/>
      <c r="F1476" s="190"/>
      <c r="G1476" s="191"/>
      <c r="H1476" s="192"/>
      <c r="I1476" s="192"/>
      <c r="J1476" s="193"/>
      <c r="K1476" s="194"/>
      <c r="L1476" s="194"/>
      <c r="M1476" s="194"/>
      <c r="N1476" s="194"/>
      <c r="O1476" s="194"/>
      <c r="P1476" s="195">
        <f>ROUND(SUM(P1474:P1475),2)</f>
        <v>3.84</v>
      </c>
      <c r="Q1476" s="196" t="str">
        <f>IFERROR(VLOOKUP(A1474,'Planilha Orçamentária'!$A$8:$H$548,5,FALSE),0)</f>
        <v>m²</v>
      </c>
      <c r="R1476" s="187"/>
      <c r="S1476" s="187"/>
      <c r="U1476" s="87">
        <f t="shared" si="104"/>
        <v>3.84</v>
      </c>
      <c r="V1476" s="87">
        <f t="shared" si="105"/>
        <v>3.84</v>
      </c>
    </row>
    <row r="1477" spans="1:22" s="188" customFormat="1" ht="15" customHeight="1" x14ac:dyDescent="0.2">
      <c r="A1477" s="178"/>
      <c r="B1477" s="339"/>
      <c r="C1477" s="198"/>
      <c r="D1477" s="180"/>
      <c r="E1477" s="181"/>
      <c r="F1477" s="198"/>
      <c r="G1477" s="180"/>
      <c r="H1477" s="181"/>
      <c r="I1477" s="181"/>
      <c r="J1477" s="199"/>
      <c r="K1477" s="363"/>
      <c r="L1477" s="363"/>
      <c r="M1477" s="363"/>
      <c r="N1477" s="363"/>
      <c r="O1477" s="363"/>
      <c r="P1477" s="55"/>
      <c r="Q1477" s="340"/>
      <c r="R1477" s="187"/>
      <c r="S1477" s="187"/>
      <c r="U1477" s="87" t="str">
        <f t="shared" si="104"/>
        <v/>
      </c>
      <c r="V1477" s="87" t="str">
        <f t="shared" si="105"/>
        <v/>
      </c>
    </row>
    <row r="1478" spans="1:22" s="188" customFormat="1" ht="15" customHeight="1" x14ac:dyDescent="0.2">
      <c r="A1478" s="178" t="str">
        <f>'Planilha Orçamentária'!A355</f>
        <v>05.05.09</v>
      </c>
      <c r="B1478" s="252" t="str">
        <f>VLOOKUP(A1478,'Planilha Orçamentária'!$A$8:$D$625,4,FALSE)</f>
        <v>Fornecimento e instalação de grama sintética fibrilada para utilização em playgrounds, na cor verde, com altura dos fios igual a 12 mm</v>
      </c>
      <c r="C1478" s="179"/>
      <c r="D1478" s="180"/>
      <c r="E1478" s="181"/>
      <c r="F1478" s="181"/>
      <c r="G1478" s="180"/>
      <c r="H1478" s="181"/>
      <c r="I1478" s="182"/>
      <c r="J1478" s="183"/>
      <c r="K1478" s="184"/>
      <c r="L1478" s="183"/>
      <c r="M1478" s="185"/>
      <c r="N1478" s="183"/>
      <c r="O1478" s="185"/>
      <c r="P1478" s="55"/>
      <c r="Q1478" s="186">
        <f>P1480</f>
        <v>252.7</v>
      </c>
      <c r="R1478" s="187"/>
      <c r="S1478" s="187"/>
      <c r="U1478" s="87">
        <f t="shared" si="104"/>
        <v>0</v>
      </c>
      <c r="V1478" s="87" t="str">
        <f t="shared" si="105"/>
        <v/>
      </c>
    </row>
    <row r="1479" spans="1:22" s="187" customFormat="1" ht="15" customHeight="1" x14ac:dyDescent="0.2">
      <c r="A1479" s="333"/>
      <c r="B1479" s="319" t="s">
        <v>17971</v>
      </c>
      <c r="C1479" s="320"/>
      <c r="D1479" s="321"/>
      <c r="E1479" s="322"/>
      <c r="F1479" s="320"/>
      <c r="G1479" s="321"/>
      <c r="H1479" s="322"/>
      <c r="I1479" s="334"/>
      <c r="J1479" s="187">
        <v>2</v>
      </c>
      <c r="K1479" s="324">
        <v>13.3</v>
      </c>
      <c r="L1479" s="325">
        <v>9.5</v>
      </c>
      <c r="M1479" s="325"/>
      <c r="N1479" s="323">
        <f>L1479*K1479</f>
        <v>126.35000000000001</v>
      </c>
      <c r="O1479" s="325"/>
      <c r="P1479" s="335">
        <f>N1479*J1479</f>
        <v>252.70000000000002</v>
      </c>
      <c r="Q1479" s="336"/>
      <c r="U1479" s="87" t="str">
        <f t="shared" si="104"/>
        <v/>
      </c>
      <c r="V1479" s="87">
        <f t="shared" si="105"/>
        <v>252.70000000000002</v>
      </c>
    </row>
    <row r="1480" spans="1:22" s="188" customFormat="1" ht="15" customHeight="1" x14ac:dyDescent="0.2">
      <c r="A1480" s="178"/>
      <c r="B1480" s="189" t="s">
        <v>17</v>
      </c>
      <c r="C1480" s="190"/>
      <c r="D1480" s="191"/>
      <c r="E1480" s="192"/>
      <c r="F1480" s="190"/>
      <c r="G1480" s="191"/>
      <c r="H1480" s="192"/>
      <c r="I1480" s="192"/>
      <c r="J1480" s="193"/>
      <c r="K1480" s="194"/>
      <c r="L1480" s="194"/>
      <c r="M1480" s="194"/>
      <c r="N1480" s="194"/>
      <c r="O1480" s="194"/>
      <c r="P1480" s="195">
        <f>ROUND(SUM(P1478:P1479),2)</f>
        <v>252.7</v>
      </c>
      <c r="Q1480" s="196" t="str">
        <f>IFERROR(VLOOKUP(A1478,'Planilha Orçamentária'!$A$8:$H$548,5,FALSE),0)</f>
        <v>m²</v>
      </c>
      <c r="R1480" s="187"/>
      <c r="S1480" s="187"/>
      <c r="U1480" s="87">
        <f t="shared" si="104"/>
        <v>252.7</v>
      </c>
      <c r="V1480" s="87">
        <f t="shared" si="105"/>
        <v>252.7</v>
      </c>
    </row>
    <row r="1481" spans="1:22" s="188" customFormat="1" ht="15" customHeight="1" x14ac:dyDescent="0.2">
      <c r="A1481" s="178"/>
      <c r="B1481" s="339"/>
      <c r="C1481" s="198"/>
      <c r="D1481" s="180"/>
      <c r="E1481" s="181"/>
      <c r="F1481" s="198"/>
      <c r="G1481" s="180"/>
      <c r="H1481" s="181"/>
      <c r="I1481" s="181"/>
      <c r="J1481" s="199"/>
      <c r="K1481" s="363"/>
      <c r="L1481" s="363"/>
      <c r="M1481" s="363"/>
      <c r="N1481" s="363"/>
      <c r="O1481" s="363"/>
      <c r="P1481" s="55"/>
      <c r="Q1481" s="340"/>
      <c r="R1481" s="187"/>
      <c r="S1481" s="187"/>
      <c r="U1481" s="87" t="str">
        <f t="shared" si="104"/>
        <v/>
      </c>
      <c r="V1481" s="87" t="str">
        <f t="shared" si="105"/>
        <v/>
      </c>
    </row>
    <row r="1482" spans="1:22" s="188" customFormat="1" ht="15" customHeight="1" x14ac:dyDescent="0.2">
      <c r="A1482" s="178" t="str">
        <f>'Planilha Orçamentária'!A356</f>
        <v>05.05.10</v>
      </c>
      <c r="B1482" s="252" t="str">
        <f>VLOOKUP(A1482,'Planilha Orçamentária'!$A$8:$D$625,4,FALSE)</f>
        <v>Fornecimento e instalação de balanço duplo em toras de eucalipto, conforme especificações de projeto</v>
      </c>
      <c r="C1482" s="179"/>
      <c r="D1482" s="180"/>
      <c r="E1482" s="181"/>
      <c r="F1482" s="181"/>
      <c r="G1482" s="180"/>
      <c r="H1482" s="181"/>
      <c r="I1482" s="182"/>
      <c r="J1482" s="183"/>
      <c r="K1482" s="184"/>
      <c r="L1482" s="183"/>
      <c r="M1482" s="185"/>
      <c r="N1482" s="183"/>
      <c r="O1482" s="185"/>
      <c r="P1482" s="55"/>
      <c r="Q1482" s="186">
        <f>P1484</f>
        <v>4</v>
      </c>
      <c r="R1482" s="187"/>
      <c r="S1482" s="187"/>
      <c r="U1482" s="87">
        <f t="shared" si="104"/>
        <v>0</v>
      </c>
      <c r="V1482" s="87" t="str">
        <f t="shared" si="105"/>
        <v/>
      </c>
    </row>
    <row r="1483" spans="1:22" s="187" customFormat="1" ht="15" customHeight="1" x14ac:dyDescent="0.2">
      <c r="A1483" s="333"/>
      <c r="B1483" s="319"/>
      <c r="C1483" s="320"/>
      <c r="D1483" s="321"/>
      <c r="E1483" s="322"/>
      <c r="F1483" s="320"/>
      <c r="G1483" s="321"/>
      <c r="H1483" s="322"/>
      <c r="I1483" s="334"/>
      <c r="J1483" s="323">
        <v>4</v>
      </c>
      <c r="K1483" s="324"/>
      <c r="L1483" s="325"/>
      <c r="M1483" s="325"/>
      <c r="N1483" s="325"/>
      <c r="O1483" s="325"/>
      <c r="P1483" s="335">
        <f>J1483</f>
        <v>4</v>
      </c>
      <c r="Q1483" s="336"/>
      <c r="U1483" s="87" t="str">
        <f t="shared" si="104"/>
        <v/>
      </c>
      <c r="V1483" s="87">
        <f t="shared" si="105"/>
        <v>4</v>
      </c>
    </row>
    <row r="1484" spans="1:22" s="188" customFormat="1" ht="15" customHeight="1" x14ac:dyDescent="0.2">
      <c r="A1484" s="178"/>
      <c r="B1484" s="189" t="s">
        <v>17</v>
      </c>
      <c r="C1484" s="190"/>
      <c r="D1484" s="191"/>
      <c r="E1484" s="192"/>
      <c r="F1484" s="190"/>
      <c r="G1484" s="191"/>
      <c r="H1484" s="192"/>
      <c r="I1484" s="192"/>
      <c r="J1484" s="193"/>
      <c r="K1484" s="194"/>
      <c r="L1484" s="194"/>
      <c r="M1484" s="194"/>
      <c r="N1484" s="194"/>
      <c r="O1484" s="194"/>
      <c r="P1484" s="195">
        <f>ROUND(SUM(P1482:P1483),2)</f>
        <v>4</v>
      </c>
      <c r="Q1484" s="196" t="str">
        <f>IFERROR(VLOOKUP(A1482,'Planilha Orçamentária'!$A$8:$H$548,5,FALSE),0)</f>
        <v>und</v>
      </c>
      <c r="R1484" s="187"/>
      <c r="S1484" s="187"/>
      <c r="U1484" s="87">
        <f t="shared" si="104"/>
        <v>4</v>
      </c>
      <c r="V1484" s="87">
        <f t="shared" si="105"/>
        <v>4</v>
      </c>
    </row>
    <row r="1485" spans="1:22" s="188" customFormat="1" ht="15" customHeight="1" x14ac:dyDescent="0.2">
      <c r="A1485" s="178"/>
      <c r="B1485" s="339"/>
      <c r="C1485" s="198"/>
      <c r="D1485" s="180"/>
      <c r="E1485" s="181"/>
      <c r="F1485" s="198"/>
      <c r="G1485" s="180"/>
      <c r="H1485" s="181"/>
      <c r="I1485" s="181"/>
      <c r="J1485" s="199"/>
      <c r="K1485" s="363"/>
      <c r="L1485" s="363"/>
      <c r="M1485" s="363"/>
      <c r="N1485" s="363"/>
      <c r="O1485" s="363"/>
      <c r="P1485" s="55"/>
      <c r="Q1485" s="340"/>
      <c r="R1485" s="187"/>
      <c r="S1485" s="187"/>
      <c r="U1485" s="87" t="str">
        <f t="shared" si="104"/>
        <v/>
      </c>
      <c r="V1485" s="87" t="str">
        <f t="shared" si="105"/>
        <v/>
      </c>
    </row>
    <row r="1486" spans="1:22" s="188" customFormat="1" ht="15" customHeight="1" x14ac:dyDescent="0.2">
      <c r="A1486" s="178" t="str">
        <f>'Planilha Orçamentária'!A357</f>
        <v>05.05.11</v>
      </c>
      <c r="B1486" s="252" t="str">
        <f>VLOOKUP(A1486,'Planilha Orçamentária'!$A$8:$D$625,4,FALSE)</f>
        <v>Fornecimento e instalação de gangorra dupla em toras de eucalipto, conforme especificações de projeto</v>
      </c>
      <c r="C1486" s="179"/>
      <c r="D1486" s="180"/>
      <c r="E1486" s="181"/>
      <c r="F1486" s="181"/>
      <c r="G1486" s="180"/>
      <c r="H1486" s="181"/>
      <c r="I1486" s="182"/>
      <c r="J1486" s="183"/>
      <c r="K1486" s="184"/>
      <c r="L1486" s="183"/>
      <c r="M1486" s="185"/>
      <c r="N1486" s="183"/>
      <c r="O1486" s="185"/>
      <c r="P1486" s="55"/>
      <c r="Q1486" s="186">
        <f>P1488</f>
        <v>2</v>
      </c>
      <c r="R1486" s="187"/>
      <c r="S1486" s="187"/>
      <c r="U1486" s="87">
        <f t="shared" si="104"/>
        <v>0</v>
      </c>
      <c r="V1486" s="87" t="str">
        <f t="shared" si="105"/>
        <v/>
      </c>
    </row>
    <row r="1487" spans="1:22" s="187" customFormat="1" ht="15" customHeight="1" x14ac:dyDescent="0.2">
      <c r="A1487" s="333"/>
      <c r="B1487" s="319"/>
      <c r="C1487" s="320"/>
      <c r="D1487" s="321"/>
      <c r="E1487" s="322"/>
      <c r="F1487" s="320"/>
      <c r="G1487" s="321"/>
      <c r="H1487" s="322"/>
      <c r="I1487" s="334"/>
      <c r="J1487" s="323">
        <v>2</v>
      </c>
      <c r="K1487" s="324"/>
      <c r="L1487" s="325"/>
      <c r="M1487" s="325"/>
      <c r="N1487" s="325"/>
      <c r="O1487" s="325"/>
      <c r="P1487" s="335">
        <f>J1487</f>
        <v>2</v>
      </c>
      <c r="Q1487" s="336"/>
      <c r="U1487" s="87" t="str">
        <f t="shared" si="104"/>
        <v/>
      </c>
      <c r="V1487" s="87">
        <f t="shared" si="105"/>
        <v>2</v>
      </c>
    </row>
    <row r="1488" spans="1:22" s="188" customFormat="1" ht="15" customHeight="1" x14ac:dyDescent="0.2">
      <c r="A1488" s="178"/>
      <c r="B1488" s="189" t="s">
        <v>17</v>
      </c>
      <c r="C1488" s="190"/>
      <c r="D1488" s="191"/>
      <c r="E1488" s="192"/>
      <c r="F1488" s="190"/>
      <c r="G1488" s="191"/>
      <c r="H1488" s="192"/>
      <c r="I1488" s="192"/>
      <c r="J1488" s="193"/>
      <c r="K1488" s="194"/>
      <c r="L1488" s="194"/>
      <c r="M1488" s="194"/>
      <c r="N1488" s="194"/>
      <c r="O1488" s="194"/>
      <c r="P1488" s="195">
        <f>ROUND(SUM(P1486:P1487),2)</f>
        <v>2</v>
      </c>
      <c r="Q1488" s="196" t="str">
        <f>IFERROR(VLOOKUP(A1486,'Planilha Orçamentária'!$A$8:$H$548,5,FALSE),0)</f>
        <v>und</v>
      </c>
      <c r="R1488" s="187"/>
      <c r="S1488" s="187"/>
      <c r="U1488" s="87">
        <f t="shared" si="104"/>
        <v>2</v>
      </c>
      <c r="V1488" s="87">
        <f t="shared" si="105"/>
        <v>2</v>
      </c>
    </row>
    <row r="1489" spans="1:22" s="188" customFormat="1" ht="15" customHeight="1" x14ac:dyDescent="0.2">
      <c r="A1489" s="178"/>
      <c r="B1489" s="339"/>
      <c r="C1489" s="198"/>
      <c r="D1489" s="180"/>
      <c r="E1489" s="181"/>
      <c r="F1489" s="198"/>
      <c r="G1489" s="180"/>
      <c r="H1489" s="181"/>
      <c r="I1489" s="181"/>
      <c r="J1489" s="199"/>
      <c r="K1489" s="363"/>
      <c r="L1489" s="363"/>
      <c r="M1489" s="363"/>
      <c r="N1489" s="363"/>
      <c r="O1489" s="363"/>
      <c r="P1489" s="55"/>
      <c r="Q1489" s="340"/>
      <c r="R1489" s="187"/>
      <c r="S1489" s="187"/>
      <c r="U1489" s="87" t="str">
        <f t="shared" si="104"/>
        <v/>
      </c>
      <c r="V1489" s="87" t="str">
        <f t="shared" si="105"/>
        <v/>
      </c>
    </row>
    <row r="1490" spans="1:22" s="188" customFormat="1" ht="15" customHeight="1" x14ac:dyDescent="0.2">
      <c r="A1490" s="178" t="str">
        <f>'Planilha Orçamentária'!A358</f>
        <v>05.05.12</v>
      </c>
      <c r="B1490" s="252" t="str">
        <f>VLOOKUP(A1490,'Planilha Orçamentária'!$A$8:$D$625,4,FALSE)</f>
        <v>Fornecimento e instalação de escorregador em toras de eucalipto, conforme especificações de projeto</v>
      </c>
      <c r="C1490" s="179"/>
      <c r="D1490" s="180"/>
      <c r="E1490" s="181"/>
      <c r="F1490" s="181"/>
      <c r="G1490" s="180"/>
      <c r="H1490" s="181"/>
      <c r="I1490" s="182"/>
      <c r="J1490" s="183"/>
      <c r="K1490" s="184"/>
      <c r="L1490" s="183"/>
      <c r="M1490" s="185"/>
      <c r="N1490" s="183"/>
      <c r="O1490" s="185"/>
      <c r="P1490" s="55"/>
      <c r="Q1490" s="186">
        <f>P1492</f>
        <v>4</v>
      </c>
      <c r="R1490" s="187"/>
      <c r="S1490" s="187"/>
      <c r="U1490" s="87">
        <f t="shared" si="104"/>
        <v>0</v>
      </c>
      <c r="V1490" s="87" t="str">
        <f t="shared" si="105"/>
        <v/>
      </c>
    </row>
    <row r="1491" spans="1:22" s="187" customFormat="1" ht="15" customHeight="1" x14ac:dyDescent="0.2">
      <c r="A1491" s="333"/>
      <c r="B1491" s="319"/>
      <c r="C1491" s="320"/>
      <c r="D1491" s="321"/>
      <c r="E1491" s="322"/>
      <c r="F1491" s="320"/>
      <c r="G1491" s="321"/>
      <c r="H1491" s="322"/>
      <c r="I1491" s="334"/>
      <c r="J1491" s="323">
        <v>4</v>
      </c>
      <c r="K1491" s="324"/>
      <c r="L1491" s="325"/>
      <c r="M1491" s="325"/>
      <c r="N1491" s="325"/>
      <c r="O1491" s="325"/>
      <c r="P1491" s="335">
        <f>J1491</f>
        <v>4</v>
      </c>
      <c r="Q1491" s="336"/>
      <c r="U1491" s="87" t="str">
        <f t="shared" si="104"/>
        <v/>
      </c>
      <c r="V1491" s="87">
        <f t="shared" si="105"/>
        <v>4</v>
      </c>
    </row>
    <row r="1492" spans="1:22" s="188" customFormat="1" ht="15" customHeight="1" x14ac:dyDescent="0.2">
      <c r="A1492" s="178"/>
      <c r="B1492" s="189" t="s">
        <v>17</v>
      </c>
      <c r="C1492" s="190"/>
      <c r="D1492" s="191"/>
      <c r="E1492" s="192"/>
      <c r="F1492" s="190"/>
      <c r="G1492" s="191"/>
      <c r="H1492" s="192"/>
      <c r="I1492" s="192"/>
      <c r="J1492" s="193"/>
      <c r="K1492" s="194"/>
      <c r="L1492" s="194"/>
      <c r="M1492" s="194"/>
      <c r="N1492" s="194"/>
      <c r="O1492" s="194"/>
      <c r="P1492" s="195">
        <f>ROUND(SUM(P1490:P1491),2)</f>
        <v>4</v>
      </c>
      <c r="Q1492" s="196" t="str">
        <f>IFERROR(VLOOKUP(A1490,'Planilha Orçamentária'!$A$8:$H$548,5,FALSE),0)</f>
        <v>und</v>
      </c>
      <c r="R1492" s="187"/>
      <c r="S1492" s="187"/>
      <c r="U1492" s="87">
        <f t="shared" si="104"/>
        <v>4</v>
      </c>
      <c r="V1492" s="87">
        <f t="shared" si="105"/>
        <v>4</v>
      </c>
    </row>
    <row r="1493" spans="1:22" s="188" customFormat="1" ht="15" customHeight="1" x14ac:dyDescent="0.2">
      <c r="A1493" s="178"/>
      <c r="B1493" s="197"/>
      <c r="C1493" s="198"/>
      <c r="D1493" s="180"/>
      <c r="E1493" s="181"/>
      <c r="F1493" s="198"/>
      <c r="G1493" s="180"/>
      <c r="H1493" s="181"/>
      <c r="I1493" s="181"/>
      <c r="J1493" s="199"/>
      <c r="K1493" s="363"/>
      <c r="L1493" s="363"/>
      <c r="M1493" s="363"/>
      <c r="N1493" s="363"/>
      <c r="O1493" s="363"/>
      <c r="P1493" s="55"/>
      <c r="Q1493" s="200"/>
      <c r="R1493" s="187"/>
      <c r="S1493" s="187"/>
      <c r="U1493" s="87" t="str">
        <f t="shared" si="104"/>
        <v/>
      </c>
      <c r="V1493" s="87" t="str">
        <f t="shared" si="105"/>
        <v/>
      </c>
    </row>
    <row r="1494" spans="1:22" s="188" customFormat="1" ht="15" customHeight="1" x14ac:dyDescent="0.2">
      <c r="A1494" s="292" t="str">
        <f>'Planilha Orçamentária'!A361</f>
        <v>05.06</v>
      </c>
      <c r="B1494" s="293" t="str">
        <f>VLOOKUP(A1494,'Planilha Orçamentária'!$A$8:$D$548,4,FALSE)</f>
        <v>INSTALAÇÕES ELÉTRICAS</v>
      </c>
      <c r="C1494" s="294"/>
      <c r="D1494" s="295"/>
      <c r="E1494" s="296"/>
      <c r="F1494" s="296"/>
      <c r="G1494" s="295"/>
      <c r="H1494" s="296"/>
      <c r="I1494" s="297"/>
      <c r="J1494" s="298"/>
      <c r="K1494" s="299"/>
      <c r="L1494" s="298"/>
      <c r="M1494" s="300"/>
      <c r="N1494" s="301"/>
      <c r="O1494" s="300"/>
      <c r="P1494" s="302"/>
      <c r="Q1494" s="303"/>
      <c r="R1494" s="187"/>
      <c r="S1494" s="187"/>
      <c r="U1494" s="87" t="str">
        <f t="shared" si="104"/>
        <v/>
      </c>
      <c r="V1494" s="87" t="str">
        <f t="shared" si="105"/>
        <v/>
      </c>
    </row>
    <row r="1495" spans="1:22" s="188" customFormat="1" ht="15" customHeight="1" x14ac:dyDescent="0.2">
      <c r="A1495" s="373" t="str">
        <f>'Planilha Orçamentária'!A362</f>
        <v>05.06.01</v>
      </c>
      <c r="B1495" s="374" t="str">
        <f>VLOOKUP(A1495,'Planilha Orçamentária'!$A$8:$D$548,4,FALSE)</f>
        <v>FIOS E CABOS ELÉTRICOS DE BAIXA TENSÃO</v>
      </c>
      <c r="C1495" s="375"/>
      <c r="D1495" s="376"/>
      <c r="E1495" s="377"/>
      <c r="F1495" s="377"/>
      <c r="G1495" s="376"/>
      <c r="H1495" s="377"/>
      <c r="I1495" s="378"/>
      <c r="J1495" s="379"/>
      <c r="K1495" s="380"/>
      <c r="L1495" s="379"/>
      <c r="M1495" s="381"/>
      <c r="N1495" s="382"/>
      <c r="O1495" s="381"/>
      <c r="P1495" s="383"/>
      <c r="Q1495" s="384"/>
      <c r="R1495" s="187"/>
      <c r="S1495" s="187"/>
      <c r="U1495" s="87" t="str">
        <f t="shared" si="104"/>
        <v/>
      </c>
      <c r="V1495" s="87" t="str">
        <f t="shared" si="105"/>
        <v/>
      </c>
    </row>
    <row r="1496" spans="1:22" s="188" customFormat="1" ht="15" customHeight="1" x14ac:dyDescent="0.2">
      <c r="A1496" s="178" t="str">
        <f>'Planilha Orçamentária'!A363</f>
        <v>05.06.01.01</v>
      </c>
      <c r="B1496" s="252" t="str">
        <f>VLOOKUP(A1496,'Planilha Orçamentária'!$A$8:$D$548,4,FALSE)</f>
        <v>CABO DE COBRE FLEXÍVEL ISOLADO, 16 MM², ANTI-CHAMA 0,6/1,0 KV, PARA CIRCUITOS TERMINAIS - FORNECIMENTO E INSTALAÇÃO. AF_12/2015</v>
      </c>
      <c r="C1496" s="179"/>
      <c r="D1496" s="180"/>
      <c r="E1496" s="181"/>
      <c r="F1496" s="181"/>
      <c r="G1496" s="180"/>
      <c r="H1496" s="181"/>
      <c r="I1496" s="182"/>
      <c r="J1496" s="183"/>
      <c r="K1496" s="184"/>
      <c r="L1496" s="183"/>
      <c r="M1496" s="185"/>
      <c r="N1496" s="183"/>
      <c r="O1496" s="185"/>
      <c r="P1496" s="55"/>
      <c r="Q1496" s="186">
        <f>P1502</f>
        <v>275</v>
      </c>
      <c r="R1496" s="187"/>
      <c r="S1496" s="187"/>
      <c r="U1496" s="87">
        <f t="shared" si="104"/>
        <v>0</v>
      </c>
      <c r="V1496" s="87" t="str">
        <f t="shared" si="105"/>
        <v/>
      </c>
    </row>
    <row r="1497" spans="1:22" s="188" customFormat="1" ht="15" customHeight="1" x14ac:dyDescent="0.2">
      <c r="A1497" s="202"/>
      <c r="B1497" s="253" t="s">
        <v>19257</v>
      </c>
      <c r="C1497" s="341"/>
      <c r="D1497" s="203"/>
      <c r="E1497" s="182"/>
      <c r="F1497" s="182"/>
      <c r="G1497" s="203"/>
      <c r="H1497" s="182"/>
      <c r="I1497" s="182"/>
      <c r="J1497" s="183"/>
      <c r="K1497" s="205">
        <v>73</v>
      </c>
      <c r="L1497" s="183"/>
      <c r="M1497" s="183"/>
      <c r="N1497" s="183"/>
      <c r="O1497" s="183"/>
      <c r="P1497" s="254">
        <f>+K1497</f>
        <v>73</v>
      </c>
      <c r="Q1497" s="206"/>
      <c r="R1497" s="187"/>
      <c r="S1497" s="187"/>
      <c r="U1497" s="87" t="str">
        <f t="shared" si="104"/>
        <v/>
      </c>
      <c r="V1497" s="87">
        <f t="shared" si="105"/>
        <v>73</v>
      </c>
    </row>
    <row r="1498" spans="1:22" s="188" customFormat="1" ht="15" customHeight="1" x14ac:dyDescent="0.2">
      <c r="A1498" s="202"/>
      <c r="B1498" s="253" t="s">
        <v>19258</v>
      </c>
      <c r="C1498" s="341"/>
      <c r="D1498" s="203"/>
      <c r="E1498" s="182"/>
      <c r="F1498" s="182"/>
      <c r="G1498" s="203"/>
      <c r="H1498" s="182"/>
      <c r="I1498" s="182"/>
      <c r="J1498" s="183"/>
      <c r="K1498" s="205">
        <v>51.5</v>
      </c>
      <c r="L1498" s="183"/>
      <c r="M1498" s="183"/>
      <c r="N1498" s="183"/>
      <c r="O1498" s="183"/>
      <c r="P1498" s="254">
        <f t="shared" ref="P1498:P1501" si="106">+K1498</f>
        <v>51.5</v>
      </c>
      <c r="Q1498" s="206"/>
      <c r="R1498" s="187"/>
      <c r="S1498" s="187"/>
      <c r="U1498" s="87" t="str">
        <f t="shared" si="104"/>
        <v/>
      </c>
      <c r="V1498" s="87">
        <f t="shared" si="105"/>
        <v>51.5</v>
      </c>
    </row>
    <row r="1499" spans="1:22" s="188" customFormat="1" ht="15" customHeight="1" x14ac:dyDescent="0.2">
      <c r="A1499" s="202"/>
      <c r="B1499" s="253" t="s">
        <v>19259</v>
      </c>
      <c r="C1499" s="341"/>
      <c r="D1499" s="203"/>
      <c r="E1499" s="182"/>
      <c r="F1499" s="182"/>
      <c r="G1499" s="203"/>
      <c r="H1499" s="182"/>
      <c r="I1499" s="182"/>
      <c r="J1499" s="183"/>
      <c r="K1499" s="205">
        <v>42.5</v>
      </c>
      <c r="L1499" s="183"/>
      <c r="M1499" s="183"/>
      <c r="N1499" s="183"/>
      <c r="O1499" s="183"/>
      <c r="P1499" s="254">
        <f t="shared" si="106"/>
        <v>42.5</v>
      </c>
      <c r="Q1499" s="206"/>
      <c r="R1499" s="187"/>
      <c r="S1499" s="187"/>
      <c r="U1499" s="87" t="str">
        <f t="shared" si="104"/>
        <v/>
      </c>
      <c r="V1499" s="87">
        <f t="shared" si="105"/>
        <v>42.5</v>
      </c>
    </row>
    <row r="1500" spans="1:22" s="188" customFormat="1" ht="15" customHeight="1" x14ac:dyDescent="0.2">
      <c r="A1500" s="202"/>
      <c r="B1500" s="253" t="s">
        <v>19260</v>
      </c>
      <c r="C1500" s="341"/>
      <c r="D1500" s="203"/>
      <c r="E1500" s="182"/>
      <c r="F1500" s="182"/>
      <c r="G1500" s="203"/>
      <c r="H1500" s="182"/>
      <c r="I1500" s="182"/>
      <c r="J1500" s="183"/>
      <c r="K1500" s="205">
        <v>62.5</v>
      </c>
      <c r="L1500" s="183"/>
      <c r="M1500" s="183"/>
      <c r="N1500" s="183"/>
      <c r="O1500" s="183"/>
      <c r="P1500" s="254">
        <f t="shared" si="106"/>
        <v>62.5</v>
      </c>
      <c r="Q1500" s="206"/>
      <c r="R1500" s="187"/>
      <c r="S1500" s="187"/>
      <c r="U1500" s="87" t="str">
        <f t="shared" si="104"/>
        <v/>
      </c>
      <c r="V1500" s="87">
        <f t="shared" si="105"/>
        <v>62.5</v>
      </c>
    </row>
    <row r="1501" spans="1:22" s="188" customFormat="1" ht="15" customHeight="1" x14ac:dyDescent="0.2">
      <c r="A1501" s="202"/>
      <c r="B1501" s="253" t="s">
        <v>19261</v>
      </c>
      <c r="C1501" s="341"/>
      <c r="D1501" s="203"/>
      <c r="E1501" s="182"/>
      <c r="F1501" s="182"/>
      <c r="G1501" s="203"/>
      <c r="H1501" s="182"/>
      <c r="I1501" s="182"/>
      <c r="J1501" s="183"/>
      <c r="K1501" s="205">
        <v>45.5</v>
      </c>
      <c r="L1501" s="183"/>
      <c r="M1501" s="183"/>
      <c r="N1501" s="183"/>
      <c r="O1501" s="183"/>
      <c r="P1501" s="254">
        <f t="shared" si="106"/>
        <v>45.5</v>
      </c>
      <c r="Q1501" s="206"/>
      <c r="R1501" s="187"/>
      <c r="S1501" s="187"/>
      <c r="U1501" s="87" t="str">
        <f t="shared" si="104"/>
        <v/>
      </c>
      <c r="V1501" s="87">
        <f t="shared" si="105"/>
        <v>45.5</v>
      </c>
    </row>
    <row r="1502" spans="1:22" s="188" customFormat="1" ht="15" customHeight="1" x14ac:dyDescent="0.2">
      <c r="A1502" s="202"/>
      <c r="B1502" s="189" t="s">
        <v>17</v>
      </c>
      <c r="C1502" s="190"/>
      <c r="D1502" s="191"/>
      <c r="E1502" s="192"/>
      <c r="F1502" s="190"/>
      <c r="G1502" s="191"/>
      <c r="H1502" s="192"/>
      <c r="I1502" s="192"/>
      <c r="J1502" s="193"/>
      <c r="K1502" s="194"/>
      <c r="L1502" s="194"/>
      <c r="M1502" s="194"/>
      <c r="N1502" s="194"/>
      <c r="O1502" s="194"/>
      <c r="P1502" s="195">
        <f>ROUND(SUM(P1496:P1501),2)</f>
        <v>275</v>
      </c>
      <c r="Q1502" s="196" t="str">
        <f>IFERROR(VLOOKUP(A1496,'Planilha Orçamentária'!$A$8:$H$548,5,FALSE),0)</f>
        <v>M</v>
      </c>
      <c r="R1502" s="187"/>
      <c r="S1502" s="187"/>
      <c r="U1502" s="87">
        <f t="shared" si="104"/>
        <v>275</v>
      </c>
      <c r="V1502" s="87">
        <f t="shared" si="105"/>
        <v>275</v>
      </c>
    </row>
    <row r="1503" spans="1:22" s="188" customFormat="1" ht="15" customHeight="1" x14ac:dyDescent="0.2">
      <c r="A1503" s="202"/>
      <c r="B1503" s="197"/>
      <c r="C1503" s="198"/>
      <c r="D1503" s="180"/>
      <c r="E1503" s="181"/>
      <c r="F1503" s="198"/>
      <c r="G1503" s="180"/>
      <c r="H1503" s="181"/>
      <c r="I1503" s="181"/>
      <c r="J1503" s="199"/>
      <c r="K1503" s="363"/>
      <c r="L1503" s="363"/>
      <c r="M1503" s="363"/>
      <c r="N1503" s="363"/>
      <c r="O1503" s="363"/>
      <c r="P1503" s="55"/>
      <c r="Q1503" s="200"/>
      <c r="R1503" s="187"/>
      <c r="S1503" s="187"/>
      <c r="T1503" s="187"/>
      <c r="U1503" s="87" t="str">
        <f t="shared" si="104"/>
        <v/>
      </c>
      <c r="V1503" s="87" t="str">
        <f t="shared" si="105"/>
        <v/>
      </c>
    </row>
    <row r="1504" spans="1:22" s="188" customFormat="1" ht="15" customHeight="1" x14ac:dyDescent="0.2">
      <c r="A1504" s="178" t="str">
        <f>'Planilha Orçamentária'!A364</f>
        <v>05.06.01.02</v>
      </c>
      <c r="B1504" s="252" t="str">
        <f>VLOOKUP(A1504,'Planilha Orçamentária'!$A$8:$D$548,4,FALSE)</f>
        <v>CABO DE COBRE FLEXÍVEL ISOLADO, 10 MM², ANTI-CHAMA 0,6/1,0 KV, PARA CIRCUITOS TERMINAIS - FORNECIMENTO E INSTALAÇÃO. AF_12/2015</v>
      </c>
      <c r="C1504" s="179"/>
      <c r="D1504" s="180"/>
      <c r="E1504" s="181"/>
      <c r="F1504" s="181"/>
      <c r="G1504" s="180"/>
      <c r="H1504" s="181"/>
      <c r="I1504" s="182"/>
      <c r="J1504" s="183"/>
      <c r="K1504" s="184"/>
      <c r="L1504" s="183"/>
      <c r="M1504" s="185"/>
      <c r="N1504" s="183"/>
      <c r="O1504" s="185"/>
      <c r="P1504" s="55"/>
      <c r="Q1504" s="186">
        <f>P1506</f>
        <v>54.6</v>
      </c>
      <c r="R1504" s="187"/>
      <c r="S1504" s="187"/>
      <c r="U1504" s="87">
        <f t="shared" si="104"/>
        <v>0</v>
      </c>
      <c r="V1504" s="87" t="str">
        <f t="shared" si="105"/>
        <v/>
      </c>
    </row>
    <row r="1505" spans="1:22" s="188" customFormat="1" ht="15" customHeight="1" x14ac:dyDescent="0.2">
      <c r="A1505" s="202"/>
      <c r="B1505" s="207" t="s">
        <v>19261</v>
      </c>
      <c r="C1505" s="203"/>
      <c r="E1505" s="182"/>
      <c r="F1505" s="182"/>
      <c r="G1505" s="203"/>
      <c r="H1505" s="182"/>
      <c r="I1505" s="182"/>
      <c r="K1505" s="183">
        <v>54.6</v>
      </c>
      <c r="L1505" s="183"/>
      <c r="M1505" s="183"/>
      <c r="N1505" s="183"/>
      <c r="O1505" s="183"/>
      <c r="P1505" s="208">
        <f>K1505</f>
        <v>54.6</v>
      </c>
      <c r="Q1505" s="338"/>
      <c r="U1505" s="87" t="str">
        <f t="shared" si="104"/>
        <v/>
      </c>
      <c r="V1505" s="87">
        <f t="shared" si="105"/>
        <v>54.6</v>
      </c>
    </row>
    <row r="1506" spans="1:22" s="188" customFormat="1" ht="15" customHeight="1" x14ac:dyDescent="0.2">
      <c r="A1506" s="202"/>
      <c r="B1506" s="189" t="s">
        <v>17</v>
      </c>
      <c r="C1506" s="190"/>
      <c r="D1506" s="191"/>
      <c r="E1506" s="192"/>
      <c r="F1506" s="190"/>
      <c r="G1506" s="191"/>
      <c r="H1506" s="192"/>
      <c r="I1506" s="192"/>
      <c r="J1506" s="193"/>
      <c r="K1506" s="194"/>
      <c r="L1506" s="194"/>
      <c r="M1506" s="194"/>
      <c r="N1506" s="194"/>
      <c r="O1506" s="194"/>
      <c r="P1506" s="195">
        <f>ROUND(SUM(P1504:P1505),2)</f>
        <v>54.6</v>
      </c>
      <c r="Q1506" s="196" t="str">
        <f>IFERROR(VLOOKUP(A1504,'Planilha Orçamentária'!$A$8:$H$548,5,FALSE),0)</f>
        <v>M</v>
      </c>
      <c r="R1506" s="187"/>
      <c r="S1506" s="187"/>
      <c r="U1506" s="87">
        <f t="shared" si="104"/>
        <v>54.6</v>
      </c>
      <c r="V1506" s="87">
        <f t="shared" si="105"/>
        <v>54.6</v>
      </c>
    </row>
    <row r="1507" spans="1:22" s="188" customFormat="1" ht="15" customHeight="1" x14ac:dyDescent="0.2">
      <c r="A1507" s="202"/>
      <c r="B1507" s="197"/>
      <c r="C1507" s="198"/>
      <c r="D1507" s="180"/>
      <c r="E1507" s="181"/>
      <c r="F1507" s="198"/>
      <c r="G1507" s="180"/>
      <c r="H1507" s="181"/>
      <c r="I1507" s="181"/>
      <c r="J1507" s="199"/>
      <c r="K1507" s="363"/>
      <c r="L1507" s="363"/>
      <c r="M1507" s="363"/>
      <c r="N1507" s="363"/>
      <c r="O1507" s="363"/>
      <c r="P1507" s="55"/>
      <c r="Q1507" s="200"/>
      <c r="R1507" s="187"/>
      <c r="S1507" s="187"/>
      <c r="T1507" s="187"/>
      <c r="U1507" s="87" t="str">
        <f t="shared" si="104"/>
        <v/>
      </c>
      <c r="V1507" s="87" t="str">
        <f t="shared" si="105"/>
        <v/>
      </c>
    </row>
    <row r="1508" spans="1:22" s="188" customFormat="1" ht="15" customHeight="1" x14ac:dyDescent="0.2">
      <c r="A1508" s="178" t="str">
        <f>'Planilha Orçamentária'!A365</f>
        <v>05.06.01.03</v>
      </c>
      <c r="B1508" s="252" t="str">
        <f>VLOOKUP(A1508,'Planilha Orçamentária'!$A$8:$D$548,4,FALSE)</f>
        <v>CABO DE COBRE FLEXÍVEL ISOLADO, 4 MM², ANTI-CHAMA 0,6/1,0 KV, PARA CIRCUITOS TERMINAIS - FORNECIMENTO E INSTALAÇÃO. AF_12/2015</v>
      </c>
      <c r="C1508" s="179"/>
      <c r="D1508" s="180"/>
      <c r="E1508" s="181"/>
      <c r="F1508" s="181"/>
      <c r="G1508" s="180"/>
      <c r="H1508" s="181"/>
      <c r="I1508" s="182"/>
      <c r="J1508" s="183"/>
      <c r="K1508" s="184"/>
      <c r="L1508" s="183"/>
      <c r="M1508" s="185"/>
      <c r="N1508" s="183"/>
      <c r="O1508" s="185"/>
      <c r="P1508" s="55"/>
      <c r="Q1508" s="186">
        <f>P1545</f>
        <v>1633.8</v>
      </c>
      <c r="R1508" s="187"/>
      <c r="S1508" s="187"/>
      <c r="U1508" s="87">
        <f t="shared" si="104"/>
        <v>0</v>
      </c>
      <c r="V1508" s="87" t="str">
        <f t="shared" si="105"/>
        <v/>
      </c>
    </row>
    <row r="1509" spans="1:22" s="188" customFormat="1" ht="15" customHeight="1" x14ac:dyDescent="0.2">
      <c r="A1509" s="202"/>
      <c r="B1509" s="253" t="s">
        <v>19260</v>
      </c>
      <c r="C1509" s="341"/>
      <c r="D1509" s="203"/>
      <c r="E1509" s="182"/>
      <c r="F1509" s="182"/>
      <c r="G1509" s="203"/>
      <c r="H1509" s="182"/>
      <c r="I1509" s="182"/>
      <c r="J1509" s="183"/>
      <c r="K1509" s="205">
        <v>75</v>
      </c>
      <c r="L1509" s="183"/>
      <c r="M1509" s="183"/>
      <c r="N1509" s="183"/>
      <c r="O1509" s="183"/>
      <c r="P1509" s="208">
        <f t="shared" ref="P1509:P1544" si="107">K1509</f>
        <v>75</v>
      </c>
      <c r="Q1509" s="206"/>
      <c r="R1509" s="187"/>
      <c r="S1509" s="187"/>
      <c r="U1509" s="87" t="str">
        <f t="shared" si="104"/>
        <v/>
      </c>
      <c r="V1509" s="87">
        <f t="shared" si="105"/>
        <v>75</v>
      </c>
    </row>
    <row r="1510" spans="1:22" s="188" customFormat="1" ht="15" customHeight="1" x14ac:dyDescent="0.2">
      <c r="A1510" s="202"/>
      <c r="B1510" s="253" t="s">
        <v>19262</v>
      </c>
      <c r="C1510" s="341"/>
      <c r="D1510" s="203"/>
      <c r="E1510" s="182"/>
      <c r="F1510" s="182"/>
      <c r="G1510" s="203"/>
      <c r="H1510" s="182"/>
      <c r="I1510" s="182"/>
      <c r="J1510" s="183"/>
      <c r="K1510" s="205">
        <v>44.4</v>
      </c>
      <c r="L1510" s="183"/>
      <c r="M1510" s="183"/>
      <c r="N1510" s="183"/>
      <c r="O1510" s="183"/>
      <c r="P1510" s="208">
        <f t="shared" si="107"/>
        <v>44.4</v>
      </c>
      <c r="Q1510" s="206"/>
      <c r="R1510" s="187"/>
      <c r="S1510" s="187"/>
      <c r="U1510" s="87" t="str">
        <f t="shared" si="104"/>
        <v/>
      </c>
      <c r="V1510" s="87">
        <f t="shared" si="105"/>
        <v>44.4</v>
      </c>
    </row>
    <row r="1511" spans="1:22" s="188" customFormat="1" ht="15" customHeight="1" x14ac:dyDescent="0.2">
      <c r="A1511" s="202"/>
      <c r="B1511" s="253" t="s">
        <v>19263</v>
      </c>
      <c r="C1511" s="341"/>
      <c r="D1511" s="203"/>
      <c r="E1511" s="182"/>
      <c r="F1511" s="182"/>
      <c r="G1511" s="203"/>
      <c r="H1511" s="182"/>
      <c r="I1511" s="182"/>
      <c r="J1511" s="183"/>
      <c r="K1511" s="205">
        <v>42.6</v>
      </c>
      <c r="L1511" s="183"/>
      <c r="M1511" s="183"/>
      <c r="N1511" s="183"/>
      <c r="O1511" s="183"/>
      <c r="P1511" s="208">
        <f t="shared" si="107"/>
        <v>42.6</v>
      </c>
      <c r="Q1511" s="206"/>
      <c r="R1511" s="187"/>
      <c r="S1511" s="187"/>
      <c r="U1511" s="87" t="str">
        <f t="shared" si="104"/>
        <v/>
      </c>
      <c r="V1511" s="87">
        <f t="shared" si="105"/>
        <v>42.6</v>
      </c>
    </row>
    <row r="1512" spans="1:22" s="188" customFormat="1" ht="15" customHeight="1" x14ac:dyDescent="0.2">
      <c r="A1512" s="202"/>
      <c r="B1512" s="253" t="s">
        <v>19264</v>
      </c>
      <c r="C1512" s="341"/>
      <c r="D1512" s="203"/>
      <c r="E1512" s="182"/>
      <c r="F1512" s="182"/>
      <c r="G1512" s="203"/>
      <c r="H1512" s="182"/>
      <c r="I1512" s="182"/>
      <c r="J1512" s="183"/>
      <c r="K1512" s="205">
        <v>67.8</v>
      </c>
      <c r="L1512" s="183"/>
      <c r="M1512" s="183"/>
      <c r="N1512" s="183"/>
      <c r="O1512" s="183"/>
      <c r="P1512" s="208">
        <f t="shared" si="107"/>
        <v>67.8</v>
      </c>
      <c r="Q1512" s="206"/>
      <c r="R1512" s="187"/>
      <c r="S1512" s="187"/>
      <c r="U1512" s="87" t="str">
        <f t="shared" si="104"/>
        <v/>
      </c>
      <c r="V1512" s="87">
        <f t="shared" si="105"/>
        <v>67.8</v>
      </c>
    </row>
    <row r="1513" spans="1:22" s="188" customFormat="1" ht="15" customHeight="1" x14ac:dyDescent="0.2">
      <c r="A1513" s="202"/>
      <c r="B1513" s="253" t="s">
        <v>19265</v>
      </c>
      <c r="C1513" s="341"/>
      <c r="D1513" s="203"/>
      <c r="E1513" s="182"/>
      <c r="F1513" s="182"/>
      <c r="G1513" s="203"/>
      <c r="H1513" s="182"/>
      <c r="I1513" s="182"/>
      <c r="J1513" s="183"/>
      <c r="K1513" s="205">
        <v>28.8</v>
      </c>
      <c r="L1513" s="183"/>
      <c r="M1513" s="183"/>
      <c r="N1513" s="183"/>
      <c r="O1513" s="183"/>
      <c r="P1513" s="208">
        <f t="shared" si="107"/>
        <v>28.8</v>
      </c>
      <c r="Q1513" s="206"/>
      <c r="R1513" s="187"/>
      <c r="S1513" s="187"/>
      <c r="U1513" s="87" t="str">
        <f t="shared" si="104"/>
        <v/>
      </c>
      <c r="V1513" s="87">
        <f t="shared" si="105"/>
        <v>28.8</v>
      </c>
    </row>
    <row r="1514" spans="1:22" s="188" customFormat="1" ht="15" customHeight="1" x14ac:dyDescent="0.2">
      <c r="A1514" s="202"/>
      <c r="B1514" s="253" t="s">
        <v>19266</v>
      </c>
      <c r="C1514" s="341"/>
      <c r="D1514" s="203"/>
      <c r="E1514" s="182"/>
      <c r="F1514" s="182"/>
      <c r="G1514" s="203"/>
      <c r="H1514" s="182"/>
      <c r="I1514" s="182"/>
      <c r="J1514" s="183"/>
      <c r="K1514" s="205">
        <v>30.9</v>
      </c>
      <c r="L1514" s="183"/>
      <c r="M1514" s="183"/>
      <c r="N1514" s="183"/>
      <c r="O1514" s="183"/>
      <c r="P1514" s="208">
        <f t="shared" si="107"/>
        <v>30.9</v>
      </c>
      <c r="Q1514" s="206"/>
      <c r="R1514" s="187"/>
      <c r="S1514" s="187"/>
      <c r="U1514" s="87" t="str">
        <f t="shared" si="104"/>
        <v/>
      </c>
      <c r="V1514" s="87">
        <f t="shared" si="105"/>
        <v>30.9</v>
      </c>
    </row>
    <row r="1515" spans="1:22" s="188" customFormat="1" ht="15" customHeight="1" x14ac:dyDescent="0.2">
      <c r="A1515" s="202"/>
      <c r="B1515" s="253" t="s">
        <v>19267</v>
      </c>
      <c r="C1515" s="341"/>
      <c r="D1515" s="203"/>
      <c r="E1515" s="182"/>
      <c r="F1515" s="182"/>
      <c r="G1515" s="203"/>
      <c r="H1515" s="182"/>
      <c r="I1515" s="182"/>
      <c r="J1515" s="183"/>
      <c r="K1515" s="205">
        <v>60</v>
      </c>
      <c r="L1515" s="183"/>
      <c r="M1515" s="183"/>
      <c r="N1515" s="183"/>
      <c r="O1515" s="183"/>
      <c r="P1515" s="208">
        <f t="shared" si="107"/>
        <v>60</v>
      </c>
      <c r="Q1515" s="206"/>
      <c r="R1515" s="187"/>
      <c r="S1515" s="187"/>
      <c r="U1515" s="87" t="str">
        <f t="shared" si="104"/>
        <v/>
      </c>
      <c r="V1515" s="87">
        <f t="shared" si="105"/>
        <v>60</v>
      </c>
    </row>
    <row r="1516" spans="1:22" s="188" customFormat="1" ht="15" customHeight="1" x14ac:dyDescent="0.2">
      <c r="A1516" s="202"/>
      <c r="B1516" s="253" t="s">
        <v>19268</v>
      </c>
      <c r="C1516" s="341"/>
      <c r="D1516" s="203"/>
      <c r="E1516" s="182"/>
      <c r="F1516" s="182"/>
      <c r="G1516" s="203"/>
      <c r="H1516" s="182"/>
      <c r="I1516" s="182"/>
      <c r="J1516" s="183"/>
      <c r="K1516" s="205">
        <v>42.6</v>
      </c>
      <c r="L1516" s="183"/>
      <c r="M1516" s="183"/>
      <c r="N1516" s="183"/>
      <c r="O1516" s="183"/>
      <c r="P1516" s="208">
        <f t="shared" si="107"/>
        <v>42.6</v>
      </c>
      <c r="Q1516" s="206"/>
      <c r="R1516" s="187"/>
      <c r="S1516" s="187"/>
      <c r="U1516" s="87" t="str">
        <f t="shared" si="104"/>
        <v/>
      </c>
      <c r="V1516" s="87">
        <f t="shared" si="105"/>
        <v>42.6</v>
      </c>
    </row>
    <row r="1517" spans="1:22" s="188" customFormat="1" ht="15" customHeight="1" x14ac:dyDescent="0.2">
      <c r="A1517" s="202"/>
      <c r="B1517" s="253" t="s">
        <v>19269</v>
      </c>
      <c r="C1517" s="341"/>
      <c r="D1517" s="203"/>
      <c r="E1517" s="182"/>
      <c r="F1517" s="182"/>
      <c r="G1517" s="203"/>
      <c r="H1517" s="182"/>
      <c r="I1517" s="182"/>
      <c r="J1517" s="183"/>
      <c r="K1517" s="205">
        <v>79.8</v>
      </c>
      <c r="L1517" s="183"/>
      <c r="M1517" s="183"/>
      <c r="N1517" s="183"/>
      <c r="O1517" s="183"/>
      <c r="P1517" s="208">
        <f t="shared" si="107"/>
        <v>79.8</v>
      </c>
      <c r="Q1517" s="206"/>
      <c r="R1517" s="187"/>
      <c r="S1517" s="187"/>
      <c r="U1517" s="87" t="str">
        <f t="shared" si="104"/>
        <v/>
      </c>
      <c r="V1517" s="87">
        <f t="shared" si="105"/>
        <v>79.8</v>
      </c>
    </row>
    <row r="1518" spans="1:22" s="188" customFormat="1" ht="15" customHeight="1" x14ac:dyDescent="0.2">
      <c r="A1518" s="202"/>
      <c r="B1518" s="253" t="s">
        <v>19270</v>
      </c>
      <c r="C1518" s="341"/>
      <c r="D1518" s="203"/>
      <c r="E1518" s="182"/>
      <c r="F1518" s="182"/>
      <c r="G1518" s="203"/>
      <c r="H1518" s="182"/>
      <c r="I1518" s="182"/>
      <c r="J1518" s="183"/>
      <c r="K1518" s="205">
        <v>38.4</v>
      </c>
      <c r="L1518" s="183"/>
      <c r="M1518" s="183"/>
      <c r="N1518" s="183"/>
      <c r="O1518" s="183"/>
      <c r="P1518" s="208">
        <f t="shared" si="107"/>
        <v>38.4</v>
      </c>
      <c r="Q1518" s="206"/>
      <c r="R1518" s="187"/>
      <c r="S1518" s="187"/>
      <c r="U1518" s="87" t="str">
        <f t="shared" si="104"/>
        <v/>
      </c>
      <c r="V1518" s="87">
        <f t="shared" si="105"/>
        <v>38.4</v>
      </c>
    </row>
    <row r="1519" spans="1:22" s="188" customFormat="1" ht="15" customHeight="1" x14ac:dyDescent="0.2">
      <c r="A1519" s="202"/>
      <c r="B1519" s="253" t="s">
        <v>19271</v>
      </c>
      <c r="C1519" s="341"/>
      <c r="D1519" s="203"/>
      <c r="E1519" s="182"/>
      <c r="F1519" s="182"/>
      <c r="G1519" s="203"/>
      <c r="H1519" s="182"/>
      <c r="I1519" s="182"/>
      <c r="J1519" s="183"/>
      <c r="K1519" s="205">
        <v>44.4</v>
      </c>
      <c r="L1519" s="183"/>
      <c r="M1519" s="183"/>
      <c r="N1519" s="183"/>
      <c r="O1519" s="183"/>
      <c r="P1519" s="208">
        <f t="shared" si="107"/>
        <v>44.4</v>
      </c>
      <c r="Q1519" s="206"/>
      <c r="R1519" s="187"/>
      <c r="S1519" s="187"/>
      <c r="U1519" s="87" t="str">
        <f t="shared" si="104"/>
        <v/>
      </c>
      <c r="V1519" s="87">
        <f t="shared" si="105"/>
        <v>44.4</v>
      </c>
    </row>
    <row r="1520" spans="1:22" s="188" customFormat="1" ht="15" customHeight="1" x14ac:dyDescent="0.2">
      <c r="A1520" s="202"/>
      <c r="B1520" s="253" t="s">
        <v>19257</v>
      </c>
      <c r="C1520" s="341"/>
      <c r="D1520" s="203"/>
      <c r="E1520" s="182"/>
      <c r="F1520" s="182"/>
      <c r="G1520" s="203"/>
      <c r="H1520" s="182"/>
      <c r="I1520" s="182"/>
      <c r="J1520" s="183"/>
      <c r="K1520" s="205">
        <v>87.6</v>
      </c>
      <c r="L1520" s="183"/>
      <c r="M1520" s="183"/>
      <c r="N1520" s="183"/>
      <c r="O1520" s="183"/>
      <c r="P1520" s="208">
        <f t="shared" si="107"/>
        <v>87.6</v>
      </c>
      <c r="Q1520" s="206"/>
      <c r="R1520" s="187"/>
      <c r="S1520" s="187"/>
      <c r="U1520" s="87" t="str">
        <f t="shared" si="104"/>
        <v/>
      </c>
      <c r="V1520" s="87">
        <f t="shared" si="105"/>
        <v>87.6</v>
      </c>
    </row>
    <row r="1521" spans="1:22" s="188" customFormat="1" ht="15" customHeight="1" x14ac:dyDescent="0.2">
      <c r="A1521" s="202"/>
      <c r="B1521" s="253" t="s">
        <v>19258</v>
      </c>
      <c r="C1521" s="341"/>
      <c r="D1521" s="203"/>
      <c r="E1521" s="182"/>
      <c r="F1521" s="182"/>
      <c r="G1521" s="203"/>
      <c r="H1521" s="182"/>
      <c r="I1521" s="182"/>
      <c r="J1521" s="183"/>
      <c r="K1521" s="205">
        <v>30.9</v>
      </c>
      <c r="L1521" s="183"/>
      <c r="M1521" s="183"/>
      <c r="N1521" s="183"/>
      <c r="O1521" s="183"/>
      <c r="P1521" s="208">
        <f t="shared" si="107"/>
        <v>30.9</v>
      </c>
      <c r="Q1521" s="206"/>
      <c r="R1521" s="187"/>
      <c r="S1521" s="187"/>
      <c r="U1521" s="87" t="str">
        <f t="shared" si="104"/>
        <v/>
      </c>
      <c r="V1521" s="87">
        <f t="shared" si="105"/>
        <v>30.9</v>
      </c>
    </row>
    <row r="1522" spans="1:22" s="188" customFormat="1" ht="15" customHeight="1" x14ac:dyDescent="0.2">
      <c r="A1522" s="202"/>
      <c r="B1522" s="253" t="s">
        <v>19259</v>
      </c>
      <c r="C1522" s="341"/>
      <c r="D1522" s="203"/>
      <c r="E1522" s="182"/>
      <c r="F1522" s="182"/>
      <c r="G1522" s="203"/>
      <c r="H1522" s="182"/>
      <c r="I1522" s="182"/>
      <c r="J1522" s="183"/>
      <c r="K1522" s="205">
        <v>25.5</v>
      </c>
      <c r="L1522" s="183"/>
      <c r="M1522" s="183"/>
      <c r="N1522" s="183"/>
      <c r="O1522" s="183"/>
      <c r="P1522" s="208">
        <f t="shared" si="107"/>
        <v>25.5</v>
      </c>
      <c r="Q1522" s="206"/>
      <c r="R1522" s="187"/>
      <c r="S1522" s="187"/>
      <c r="U1522" s="87" t="str">
        <f t="shared" si="104"/>
        <v/>
      </c>
      <c r="V1522" s="87">
        <f t="shared" si="105"/>
        <v>25.5</v>
      </c>
    </row>
    <row r="1523" spans="1:22" s="188" customFormat="1" ht="15" customHeight="1" x14ac:dyDescent="0.2">
      <c r="A1523" s="202"/>
      <c r="B1523" s="253" t="s">
        <v>19272</v>
      </c>
      <c r="C1523" s="341"/>
      <c r="D1523" s="203"/>
      <c r="E1523" s="182"/>
      <c r="F1523" s="182"/>
      <c r="G1523" s="203"/>
      <c r="H1523" s="182"/>
      <c r="I1523" s="182"/>
      <c r="J1523" s="183"/>
      <c r="K1523" s="205">
        <v>38.4</v>
      </c>
      <c r="L1523" s="183"/>
      <c r="M1523" s="183"/>
      <c r="N1523" s="183"/>
      <c r="O1523" s="183"/>
      <c r="P1523" s="208">
        <f t="shared" si="107"/>
        <v>38.4</v>
      </c>
      <c r="Q1523" s="206"/>
      <c r="R1523" s="187"/>
      <c r="S1523" s="187"/>
      <c r="U1523" s="87" t="str">
        <f t="shared" si="104"/>
        <v/>
      </c>
      <c r="V1523" s="87">
        <f t="shared" si="105"/>
        <v>38.4</v>
      </c>
    </row>
    <row r="1524" spans="1:22" s="188" customFormat="1" ht="15" customHeight="1" x14ac:dyDescent="0.2">
      <c r="A1524" s="202"/>
      <c r="B1524" s="253" t="s">
        <v>19273</v>
      </c>
      <c r="C1524" s="341"/>
      <c r="D1524" s="203"/>
      <c r="E1524" s="182"/>
      <c r="F1524" s="182"/>
      <c r="G1524" s="203"/>
      <c r="H1524" s="182"/>
      <c r="I1524" s="182"/>
      <c r="J1524" s="183"/>
      <c r="K1524" s="205">
        <v>51</v>
      </c>
      <c r="L1524" s="183"/>
      <c r="M1524" s="183"/>
      <c r="N1524" s="183"/>
      <c r="O1524" s="183"/>
      <c r="P1524" s="208">
        <f t="shared" si="107"/>
        <v>51</v>
      </c>
      <c r="Q1524" s="206"/>
      <c r="R1524" s="187"/>
      <c r="S1524" s="187"/>
      <c r="U1524" s="87" t="str">
        <f t="shared" si="104"/>
        <v/>
      </c>
      <c r="V1524" s="87">
        <f t="shared" si="105"/>
        <v>51</v>
      </c>
    </row>
    <row r="1525" spans="1:22" s="188" customFormat="1" ht="15" customHeight="1" x14ac:dyDescent="0.2">
      <c r="A1525" s="202"/>
      <c r="B1525" s="253" t="s">
        <v>19274</v>
      </c>
      <c r="C1525" s="341"/>
      <c r="D1525" s="203"/>
      <c r="E1525" s="182"/>
      <c r="F1525" s="182"/>
      <c r="G1525" s="203"/>
      <c r="H1525" s="182"/>
      <c r="I1525" s="182"/>
      <c r="J1525" s="183"/>
      <c r="K1525" s="205">
        <v>57</v>
      </c>
      <c r="L1525" s="183"/>
      <c r="M1525" s="183"/>
      <c r="N1525" s="183"/>
      <c r="O1525" s="183"/>
      <c r="P1525" s="208">
        <f t="shared" si="107"/>
        <v>57</v>
      </c>
      <c r="Q1525" s="206"/>
      <c r="R1525" s="187"/>
      <c r="S1525" s="187"/>
      <c r="U1525" s="87" t="str">
        <f t="shared" si="104"/>
        <v/>
      </c>
      <c r="V1525" s="87">
        <f t="shared" si="105"/>
        <v>57</v>
      </c>
    </row>
    <row r="1526" spans="1:22" s="188" customFormat="1" ht="15" customHeight="1" x14ac:dyDescent="0.2">
      <c r="A1526" s="202"/>
      <c r="B1526" s="253" t="s">
        <v>19275</v>
      </c>
      <c r="C1526" s="341"/>
      <c r="D1526" s="203"/>
      <c r="E1526" s="182"/>
      <c r="F1526" s="182"/>
      <c r="G1526" s="203"/>
      <c r="H1526" s="182"/>
      <c r="I1526" s="182"/>
      <c r="J1526" s="183"/>
      <c r="K1526" s="205">
        <v>38.700000000000003</v>
      </c>
      <c r="L1526" s="183"/>
      <c r="M1526" s="183"/>
      <c r="N1526" s="183"/>
      <c r="O1526" s="183"/>
      <c r="P1526" s="208">
        <f t="shared" si="107"/>
        <v>38.700000000000003</v>
      </c>
      <c r="Q1526" s="206"/>
      <c r="R1526" s="187"/>
      <c r="S1526" s="187"/>
      <c r="U1526" s="87" t="str">
        <f t="shared" si="104"/>
        <v/>
      </c>
      <c r="V1526" s="87">
        <f t="shared" si="105"/>
        <v>38.700000000000003</v>
      </c>
    </row>
    <row r="1527" spans="1:22" s="188" customFormat="1" ht="15" customHeight="1" x14ac:dyDescent="0.2">
      <c r="A1527" s="202"/>
      <c r="B1527" s="253" t="s">
        <v>19276</v>
      </c>
      <c r="C1527" s="341"/>
      <c r="D1527" s="203"/>
      <c r="E1527" s="182"/>
      <c r="F1527" s="182"/>
      <c r="G1527" s="203"/>
      <c r="H1527" s="182"/>
      <c r="I1527" s="182"/>
      <c r="J1527" s="183"/>
      <c r="K1527" s="205">
        <v>38.1</v>
      </c>
      <c r="L1527" s="183"/>
      <c r="M1527" s="183"/>
      <c r="N1527" s="183"/>
      <c r="O1527" s="183"/>
      <c r="P1527" s="208">
        <f t="shared" si="107"/>
        <v>38.1</v>
      </c>
      <c r="Q1527" s="206"/>
      <c r="R1527" s="187"/>
      <c r="S1527" s="187"/>
      <c r="U1527" s="87" t="str">
        <f t="shared" si="104"/>
        <v/>
      </c>
      <c r="V1527" s="87">
        <f t="shared" si="105"/>
        <v>38.1</v>
      </c>
    </row>
    <row r="1528" spans="1:22" s="188" customFormat="1" ht="15" customHeight="1" x14ac:dyDescent="0.2">
      <c r="A1528" s="202"/>
      <c r="B1528" s="253" t="s">
        <v>19261</v>
      </c>
      <c r="C1528" s="341"/>
      <c r="D1528" s="203"/>
      <c r="E1528" s="182"/>
      <c r="F1528" s="182"/>
      <c r="G1528" s="203"/>
      <c r="H1528" s="182"/>
      <c r="I1528" s="182"/>
      <c r="J1528" s="183"/>
      <c r="K1528" s="205">
        <v>54.6</v>
      </c>
      <c r="L1528" s="183"/>
      <c r="M1528" s="183"/>
      <c r="N1528" s="183"/>
      <c r="O1528" s="183"/>
      <c r="P1528" s="208">
        <f t="shared" si="107"/>
        <v>54.6</v>
      </c>
      <c r="Q1528" s="206"/>
      <c r="R1528" s="187"/>
      <c r="S1528" s="187"/>
      <c r="U1528" s="87" t="str">
        <f t="shared" si="104"/>
        <v/>
      </c>
      <c r="V1528" s="87">
        <f t="shared" si="105"/>
        <v>54.6</v>
      </c>
    </row>
    <row r="1529" spans="1:22" s="188" customFormat="1" ht="15" customHeight="1" x14ac:dyDescent="0.2">
      <c r="A1529" s="202"/>
      <c r="B1529" s="253" t="s">
        <v>19277</v>
      </c>
      <c r="C1529" s="341"/>
      <c r="D1529" s="203"/>
      <c r="E1529" s="182"/>
      <c r="F1529" s="182"/>
      <c r="G1529" s="203"/>
      <c r="H1529" s="182"/>
      <c r="I1529" s="182"/>
      <c r="J1529" s="183"/>
      <c r="K1529" s="205">
        <v>43.5</v>
      </c>
      <c r="L1529" s="183"/>
      <c r="M1529" s="183"/>
      <c r="N1529" s="183"/>
      <c r="O1529" s="183"/>
      <c r="P1529" s="208">
        <f t="shared" si="107"/>
        <v>43.5</v>
      </c>
      <c r="Q1529" s="206"/>
      <c r="R1529" s="187"/>
      <c r="S1529" s="187"/>
      <c r="U1529" s="87" t="str">
        <f t="shared" si="104"/>
        <v/>
      </c>
      <c r="V1529" s="87">
        <f t="shared" si="105"/>
        <v>43.5</v>
      </c>
    </row>
    <row r="1530" spans="1:22" s="188" customFormat="1" ht="15" customHeight="1" x14ac:dyDescent="0.2">
      <c r="A1530" s="202"/>
      <c r="B1530" s="253" t="s">
        <v>19278</v>
      </c>
      <c r="C1530" s="341"/>
      <c r="D1530" s="203"/>
      <c r="E1530" s="182"/>
      <c r="F1530" s="182"/>
      <c r="G1530" s="203"/>
      <c r="H1530" s="182"/>
      <c r="I1530" s="182"/>
      <c r="J1530" s="183"/>
      <c r="K1530" s="205">
        <v>45.6</v>
      </c>
      <c r="L1530" s="183"/>
      <c r="M1530" s="183"/>
      <c r="N1530" s="183"/>
      <c r="O1530" s="183"/>
      <c r="P1530" s="208">
        <f t="shared" si="107"/>
        <v>45.6</v>
      </c>
      <c r="Q1530" s="206"/>
      <c r="R1530" s="187"/>
      <c r="S1530" s="187"/>
      <c r="U1530" s="87" t="str">
        <f t="shared" si="104"/>
        <v/>
      </c>
      <c r="V1530" s="87">
        <f t="shared" si="105"/>
        <v>45.6</v>
      </c>
    </row>
    <row r="1531" spans="1:22" s="188" customFormat="1" ht="15" customHeight="1" x14ac:dyDescent="0.2">
      <c r="A1531" s="202"/>
      <c r="B1531" s="253" t="s">
        <v>19279</v>
      </c>
      <c r="C1531" s="341"/>
      <c r="D1531" s="203"/>
      <c r="E1531" s="182"/>
      <c r="F1531" s="182"/>
      <c r="G1531" s="203"/>
      <c r="H1531" s="182"/>
      <c r="I1531" s="182"/>
      <c r="J1531" s="183"/>
      <c r="K1531" s="205">
        <v>46.8</v>
      </c>
      <c r="L1531" s="183"/>
      <c r="M1531" s="183"/>
      <c r="N1531" s="183"/>
      <c r="O1531" s="183"/>
      <c r="P1531" s="208">
        <f t="shared" si="107"/>
        <v>46.8</v>
      </c>
      <c r="Q1531" s="206"/>
      <c r="R1531" s="187"/>
      <c r="S1531" s="187"/>
      <c r="U1531" s="87" t="str">
        <f t="shared" ref="U1531:U1594" si="108">IF(Q1531&lt;&gt;"",P1531,"")</f>
        <v/>
      </c>
      <c r="V1531" s="87">
        <f t="shared" ref="V1531:V1594" si="109">IF(P1531&lt;&gt;"",P1531,"")</f>
        <v>46.8</v>
      </c>
    </row>
    <row r="1532" spans="1:22" s="188" customFormat="1" ht="15" customHeight="1" x14ac:dyDescent="0.2">
      <c r="A1532" s="202"/>
      <c r="B1532" s="253" t="s">
        <v>19280</v>
      </c>
      <c r="C1532" s="341"/>
      <c r="D1532" s="203"/>
      <c r="E1532" s="182"/>
      <c r="F1532" s="182"/>
      <c r="G1532" s="203"/>
      <c r="H1532" s="182"/>
      <c r="I1532" s="182"/>
      <c r="J1532" s="183"/>
      <c r="K1532" s="205">
        <v>46.2</v>
      </c>
      <c r="L1532" s="183"/>
      <c r="M1532" s="183"/>
      <c r="N1532" s="183"/>
      <c r="O1532" s="183"/>
      <c r="P1532" s="208">
        <f t="shared" si="107"/>
        <v>46.2</v>
      </c>
      <c r="Q1532" s="206"/>
      <c r="R1532" s="187"/>
      <c r="S1532" s="187"/>
      <c r="U1532" s="87" t="str">
        <f t="shared" si="108"/>
        <v/>
      </c>
      <c r="V1532" s="87">
        <f t="shared" si="109"/>
        <v>46.2</v>
      </c>
    </row>
    <row r="1533" spans="1:22" s="188" customFormat="1" ht="15" customHeight="1" x14ac:dyDescent="0.2">
      <c r="A1533" s="202"/>
      <c r="B1533" s="253" t="s">
        <v>19281</v>
      </c>
      <c r="C1533" s="341"/>
      <c r="D1533" s="203"/>
      <c r="E1533" s="182"/>
      <c r="F1533" s="182"/>
      <c r="G1533" s="203"/>
      <c r="H1533" s="182"/>
      <c r="I1533" s="182"/>
      <c r="J1533" s="183"/>
      <c r="K1533" s="205">
        <v>41.7</v>
      </c>
      <c r="L1533" s="183"/>
      <c r="M1533" s="183"/>
      <c r="N1533" s="183"/>
      <c r="O1533" s="183"/>
      <c r="P1533" s="208">
        <f t="shared" si="107"/>
        <v>41.7</v>
      </c>
      <c r="Q1533" s="206"/>
      <c r="R1533" s="187"/>
      <c r="S1533" s="187"/>
      <c r="U1533" s="87" t="str">
        <f t="shared" si="108"/>
        <v/>
      </c>
      <c r="V1533" s="87">
        <f t="shared" si="109"/>
        <v>41.7</v>
      </c>
    </row>
    <row r="1534" spans="1:22" s="188" customFormat="1" ht="15" customHeight="1" x14ac:dyDescent="0.2">
      <c r="A1534" s="202"/>
      <c r="B1534" s="253" t="s">
        <v>19282</v>
      </c>
      <c r="C1534" s="341"/>
      <c r="D1534" s="203"/>
      <c r="E1534" s="182"/>
      <c r="F1534" s="182"/>
      <c r="G1534" s="203"/>
      <c r="H1534" s="182"/>
      <c r="I1534" s="182"/>
      <c r="J1534" s="183"/>
      <c r="K1534" s="205">
        <v>29.4</v>
      </c>
      <c r="L1534" s="183"/>
      <c r="M1534" s="183"/>
      <c r="N1534" s="183"/>
      <c r="O1534" s="183"/>
      <c r="P1534" s="208">
        <f t="shared" si="107"/>
        <v>29.4</v>
      </c>
      <c r="Q1534" s="206"/>
      <c r="R1534" s="187"/>
      <c r="S1534" s="187"/>
      <c r="U1534" s="87" t="str">
        <f t="shared" si="108"/>
        <v/>
      </c>
      <c r="V1534" s="87">
        <f t="shared" si="109"/>
        <v>29.4</v>
      </c>
    </row>
    <row r="1535" spans="1:22" s="188" customFormat="1" ht="15" customHeight="1" x14ac:dyDescent="0.2">
      <c r="A1535" s="202"/>
      <c r="B1535" s="253" t="s">
        <v>19283</v>
      </c>
      <c r="C1535" s="341"/>
      <c r="D1535" s="203"/>
      <c r="E1535" s="182"/>
      <c r="F1535" s="182"/>
      <c r="G1535" s="203"/>
      <c r="H1535" s="182"/>
      <c r="I1535" s="182"/>
      <c r="J1535" s="183"/>
      <c r="K1535" s="205">
        <v>76.2</v>
      </c>
      <c r="L1535" s="183"/>
      <c r="M1535" s="183"/>
      <c r="N1535" s="183"/>
      <c r="O1535" s="183"/>
      <c r="P1535" s="208">
        <f t="shared" si="107"/>
        <v>76.2</v>
      </c>
      <c r="Q1535" s="206"/>
      <c r="R1535" s="187"/>
      <c r="S1535" s="187"/>
      <c r="U1535" s="87" t="str">
        <f t="shared" si="108"/>
        <v/>
      </c>
      <c r="V1535" s="87">
        <f t="shared" si="109"/>
        <v>76.2</v>
      </c>
    </row>
    <row r="1536" spans="1:22" s="188" customFormat="1" ht="15" customHeight="1" x14ac:dyDescent="0.2">
      <c r="A1536" s="202"/>
      <c r="B1536" s="253" t="s">
        <v>19284</v>
      </c>
      <c r="C1536" s="341"/>
      <c r="D1536" s="203"/>
      <c r="E1536" s="182"/>
      <c r="F1536" s="182"/>
      <c r="G1536" s="203"/>
      <c r="H1536" s="182"/>
      <c r="I1536" s="182"/>
      <c r="J1536" s="183"/>
      <c r="K1536" s="205">
        <v>42.9</v>
      </c>
      <c r="L1536" s="183"/>
      <c r="M1536" s="183"/>
      <c r="N1536" s="183"/>
      <c r="O1536" s="183"/>
      <c r="P1536" s="208">
        <f t="shared" si="107"/>
        <v>42.9</v>
      </c>
      <c r="Q1536" s="206"/>
      <c r="R1536" s="187"/>
      <c r="S1536" s="187"/>
      <c r="U1536" s="87" t="str">
        <f t="shared" si="108"/>
        <v/>
      </c>
      <c r="V1536" s="87">
        <f t="shared" si="109"/>
        <v>42.9</v>
      </c>
    </row>
    <row r="1537" spans="1:22" s="188" customFormat="1" ht="15" customHeight="1" x14ac:dyDescent="0.2">
      <c r="A1537" s="202"/>
      <c r="B1537" s="253" t="s">
        <v>19285</v>
      </c>
      <c r="C1537" s="341"/>
      <c r="D1537" s="203"/>
      <c r="E1537" s="182"/>
      <c r="F1537" s="182"/>
      <c r="G1537" s="203"/>
      <c r="H1537" s="182"/>
      <c r="I1537" s="182"/>
      <c r="J1537" s="183"/>
      <c r="K1537" s="205">
        <v>42.9</v>
      </c>
      <c r="L1537" s="183"/>
      <c r="M1537" s="183"/>
      <c r="N1537" s="183"/>
      <c r="O1537" s="183"/>
      <c r="P1537" s="208">
        <f t="shared" si="107"/>
        <v>42.9</v>
      </c>
      <c r="Q1537" s="206"/>
      <c r="R1537" s="187"/>
      <c r="S1537" s="187"/>
      <c r="U1537" s="87" t="str">
        <f t="shared" si="108"/>
        <v/>
      </c>
      <c r="V1537" s="87">
        <f t="shared" si="109"/>
        <v>42.9</v>
      </c>
    </row>
    <row r="1538" spans="1:22" s="188" customFormat="1" ht="15" customHeight="1" x14ac:dyDescent="0.2">
      <c r="A1538" s="202"/>
      <c r="B1538" s="253" t="s">
        <v>19286</v>
      </c>
      <c r="C1538" s="341"/>
      <c r="D1538" s="203"/>
      <c r="E1538" s="182"/>
      <c r="F1538" s="182"/>
      <c r="G1538" s="203"/>
      <c r="H1538" s="182"/>
      <c r="I1538" s="182"/>
      <c r="J1538" s="183"/>
      <c r="K1538" s="205">
        <v>24.3</v>
      </c>
      <c r="L1538" s="183"/>
      <c r="M1538" s="183"/>
      <c r="N1538" s="183"/>
      <c r="O1538" s="183"/>
      <c r="P1538" s="208">
        <f t="shared" si="107"/>
        <v>24.3</v>
      </c>
      <c r="Q1538" s="206"/>
      <c r="R1538" s="187"/>
      <c r="S1538" s="187"/>
      <c r="U1538" s="87" t="str">
        <f t="shared" si="108"/>
        <v/>
      </c>
      <c r="V1538" s="87">
        <f t="shared" si="109"/>
        <v>24.3</v>
      </c>
    </row>
    <row r="1539" spans="1:22" s="188" customFormat="1" ht="15" customHeight="1" x14ac:dyDescent="0.2">
      <c r="A1539" s="202"/>
      <c r="B1539" s="253" t="s">
        <v>19287</v>
      </c>
      <c r="C1539" s="341"/>
      <c r="D1539" s="203"/>
      <c r="E1539" s="182"/>
      <c r="F1539" s="182"/>
      <c r="G1539" s="203"/>
      <c r="H1539" s="182"/>
      <c r="I1539" s="182"/>
      <c r="J1539" s="183"/>
      <c r="K1539" s="205">
        <v>47.1</v>
      </c>
      <c r="L1539" s="183"/>
      <c r="M1539" s="183"/>
      <c r="N1539" s="183"/>
      <c r="O1539" s="183"/>
      <c r="P1539" s="208">
        <f t="shared" si="107"/>
        <v>47.1</v>
      </c>
      <c r="Q1539" s="206"/>
      <c r="R1539" s="187"/>
      <c r="S1539" s="187"/>
      <c r="U1539" s="87" t="str">
        <f t="shared" si="108"/>
        <v/>
      </c>
      <c r="V1539" s="87">
        <f t="shared" si="109"/>
        <v>47.1</v>
      </c>
    </row>
    <row r="1540" spans="1:22" s="188" customFormat="1" ht="15" customHeight="1" x14ac:dyDescent="0.2">
      <c r="A1540" s="202"/>
      <c r="B1540" s="253" t="s">
        <v>19288</v>
      </c>
      <c r="C1540" s="341"/>
      <c r="D1540" s="203"/>
      <c r="E1540" s="182"/>
      <c r="F1540" s="182"/>
      <c r="G1540" s="203"/>
      <c r="H1540" s="182"/>
      <c r="I1540" s="182"/>
      <c r="J1540" s="183"/>
      <c r="K1540" s="205">
        <v>44.7</v>
      </c>
      <c r="L1540" s="183"/>
      <c r="M1540" s="183"/>
      <c r="N1540" s="183"/>
      <c r="O1540" s="183"/>
      <c r="P1540" s="208">
        <f t="shared" si="107"/>
        <v>44.7</v>
      </c>
      <c r="Q1540" s="206"/>
      <c r="R1540" s="187"/>
      <c r="S1540" s="187"/>
      <c r="U1540" s="87" t="str">
        <f t="shared" si="108"/>
        <v/>
      </c>
      <c r="V1540" s="87">
        <f t="shared" si="109"/>
        <v>44.7</v>
      </c>
    </row>
    <row r="1541" spans="1:22" s="188" customFormat="1" ht="15" customHeight="1" x14ac:dyDescent="0.2">
      <c r="A1541" s="202"/>
      <c r="B1541" s="253" t="s">
        <v>19289</v>
      </c>
      <c r="C1541" s="341"/>
      <c r="D1541" s="203"/>
      <c r="E1541" s="182"/>
      <c r="F1541" s="182"/>
      <c r="G1541" s="203"/>
      <c r="H1541" s="182"/>
      <c r="I1541" s="182"/>
      <c r="J1541" s="183"/>
      <c r="K1541" s="205">
        <v>39</v>
      </c>
      <c r="L1541" s="183"/>
      <c r="M1541" s="183"/>
      <c r="N1541" s="183"/>
      <c r="O1541" s="183"/>
      <c r="P1541" s="208">
        <f t="shared" si="107"/>
        <v>39</v>
      </c>
      <c r="Q1541" s="206"/>
      <c r="R1541" s="187"/>
      <c r="S1541" s="187"/>
      <c r="U1541" s="87" t="str">
        <f t="shared" si="108"/>
        <v/>
      </c>
      <c r="V1541" s="87">
        <f t="shared" si="109"/>
        <v>39</v>
      </c>
    </row>
    <row r="1542" spans="1:22" s="188" customFormat="1" ht="15" customHeight="1" x14ac:dyDescent="0.2">
      <c r="A1542" s="202"/>
      <c r="B1542" s="253" t="s">
        <v>19290</v>
      </c>
      <c r="C1542" s="341"/>
      <c r="D1542" s="203"/>
      <c r="E1542" s="182"/>
      <c r="F1542" s="182"/>
      <c r="G1542" s="203"/>
      <c r="H1542" s="182"/>
      <c r="I1542" s="182"/>
      <c r="J1542" s="183"/>
      <c r="K1542" s="205">
        <v>28.5</v>
      </c>
      <c r="L1542" s="183"/>
      <c r="M1542" s="183"/>
      <c r="N1542" s="183"/>
      <c r="O1542" s="183"/>
      <c r="P1542" s="208">
        <f t="shared" si="107"/>
        <v>28.5</v>
      </c>
      <c r="Q1542" s="206"/>
      <c r="R1542" s="187"/>
      <c r="S1542" s="187"/>
      <c r="U1542" s="87" t="str">
        <f t="shared" si="108"/>
        <v/>
      </c>
      <c r="V1542" s="87">
        <f t="shared" si="109"/>
        <v>28.5</v>
      </c>
    </row>
    <row r="1543" spans="1:22" s="188" customFormat="1" ht="15" customHeight="1" x14ac:dyDescent="0.2">
      <c r="A1543" s="202"/>
      <c r="B1543" s="253" t="s">
        <v>19291</v>
      </c>
      <c r="C1543" s="341"/>
      <c r="D1543" s="203"/>
      <c r="E1543" s="182"/>
      <c r="F1543" s="182"/>
      <c r="G1543" s="203"/>
      <c r="H1543" s="182"/>
      <c r="I1543" s="182"/>
      <c r="J1543" s="183"/>
      <c r="K1543" s="205">
        <v>28.8</v>
      </c>
      <c r="L1543" s="183"/>
      <c r="M1543" s="183"/>
      <c r="N1543" s="183"/>
      <c r="O1543" s="183"/>
      <c r="P1543" s="208">
        <f t="shared" si="107"/>
        <v>28.8</v>
      </c>
      <c r="Q1543" s="206"/>
      <c r="R1543" s="187"/>
      <c r="S1543" s="187"/>
      <c r="U1543" s="87" t="str">
        <f t="shared" si="108"/>
        <v/>
      </c>
      <c r="V1543" s="87">
        <f t="shared" si="109"/>
        <v>28.8</v>
      </c>
    </row>
    <row r="1544" spans="1:22" s="188" customFormat="1" ht="15" customHeight="1" x14ac:dyDescent="0.2">
      <c r="A1544" s="202"/>
      <c r="B1544" s="253" t="s">
        <v>19292</v>
      </c>
      <c r="C1544" s="341"/>
      <c r="D1544" s="203"/>
      <c r="E1544" s="182"/>
      <c r="F1544" s="182"/>
      <c r="G1544" s="203"/>
      <c r="H1544" s="182"/>
      <c r="I1544" s="182"/>
      <c r="J1544" s="183"/>
      <c r="K1544" s="205">
        <v>29.7</v>
      </c>
      <c r="L1544" s="183"/>
      <c r="M1544" s="183"/>
      <c r="N1544" s="183"/>
      <c r="O1544" s="183"/>
      <c r="P1544" s="208">
        <f t="shared" si="107"/>
        <v>29.7</v>
      </c>
      <c r="Q1544" s="206"/>
      <c r="R1544" s="187"/>
      <c r="S1544" s="187"/>
      <c r="U1544" s="87" t="str">
        <f t="shared" si="108"/>
        <v/>
      </c>
      <c r="V1544" s="87">
        <f t="shared" si="109"/>
        <v>29.7</v>
      </c>
    </row>
    <row r="1545" spans="1:22" s="188" customFormat="1" ht="15" customHeight="1" x14ac:dyDescent="0.2">
      <c r="A1545" s="202"/>
      <c r="B1545" s="189" t="s">
        <v>17</v>
      </c>
      <c r="C1545" s="190"/>
      <c r="D1545" s="191"/>
      <c r="E1545" s="192"/>
      <c r="F1545" s="190"/>
      <c r="G1545" s="191"/>
      <c r="H1545" s="192"/>
      <c r="I1545" s="192"/>
      <c r="J1545" s="193"/>
      <c r="K1545" s="194"/>
      <c r="L1545" s="194"/>
      <c r="M1545" s="194"/>
      <c r="N1545" s="194"/>
      <c r="O1545" s="194"/>
      <c r="P1545" s="195">
        <f>ROUND(SUM(P1508:P1544),2)</f>
        <v>1633.8</v>
      </c>
      <c r="Q1545" s="196" t="str">
        <f>IFERROR(VLOOKUP(A1508,'Planilha Orçamentária'!$A$8:$H$548,5,FALSE),0)</f>
        <v>M</v>
      </c>
      <c r="R1545" s="187"/>
      <c r="S1545" s="187"/>
      <c r="U1545" s="87">
        <f t="shared" si="108"/>
        <v>1633.8</v>
      </c>
      <c r="V1545" s="87">
        <f t="shared" si="109"/>
        <v>1633.8</v>
      </c>
    </row>
    <row r="1546" spans="1:22" s="188" customFormat="1" ht="15" customHeight="1" x14ac:dyDescent="0.2">
      <c r="A1546" s="202"/>
      <c r="B1546" s="197"/>
      <c r="C1546" s="198"/>
      <c r="D1546" s="180"/>
      <c r="E1546" s="181"/>
      <c r="F1546" s="198"/>
      <c r="G1546" s="180"/>
      <c r="H1546" s="181"/>
      <c r="I1546" s="181"/>
      <c r="J1546" s="199"/>
      <c r="K1546" s="363"/>
      <c r="L1546" s="363"/>
      <c r="M1546" s="363"/>
      <c r="N1546" s="363"/>
      <c r="O1546" s="363"/>
      <c r="P1546" s="55"/>
      <c r="Q1546" s="200"/>
      <c r="R1546" s="187"/>
      <c r="S1546" s="187"/>
      <c r="T1546" s="187"/>
      <c r="U1546" s="87" t="str">
        <f t="shared" si="108"/>
        <v/>
      </c>
      <c r="V1546" s="87" t="str">
        <f t="shared" si="109"/>
        <v/>
      </c>
    </row>
    <row r="1547" spans="1:22" s="188" customFormat="1" ht="15" customHeight="1" x14ac:dyDescent="0.2">
      <c r="A1547" s="373" t="str">
        <f>'Planilha Orçamentária'!A367</f>
        <v>05.06.02</v>
      </c>
      <c r="B1547" s="374" t="str">
        <f>VLOOKUP(A1547,'Planilha Orçamentária'!$A$8:$D$548,4,FALSE)</f>
        <v>ILUMINAÇÃO</v>
      </c>
      <c r="C1547" s="375"/>
      <c r="D1547" s="376"/>
      <c r="E1547" s="377"/>
      <c r="F1547" s="377"/>
      <c r="G1547" s="376"/>
      <c r="H1547" s="377"/>
      <c r="I1547" s="378"/>
      <c r="J1547" s="379"/>
      <c r="K1547" s="380"/>
      <c r="L1547" s="379"/>
      <c r="M1547" s="381"/>
      <c r="N1547" s="382"/>
      <c r="O1547" s="381"/>
      <c r="P1547" s="383"/>
      <c r="Q1547" s="384"/>
      <c r="R1547" s="187"/>
      <c r="S1547" s="187"/>
      <c r="U1547" s="87" t="str">
        <f t="shared" si="108"/>
        <v/>
      </c>
      <c r="V1547" s="87" t="str">
        <f t="shared" si="109"/>
        <v/>
      </c>
    </row>
    <row r="1548" spans="1:22" s="188" customFormat="1" ht="15" customHeight="1" x14ac:dyDescent="0.2">
      <c r="A1548" s="178" t="str">
        <f>'Planilha Orçamentária'!A368</f>
        <v>05.06.02.01</v>
      </c>
      <c r="B1548" s="252" t="str">
        <f>VLOOKUP(A1548,'Planilha Orçamentária'!$A$8:$D$548,4,FALSE)</f>
        <v>Poste de iluminação urbana com luminária tipo chapeú chinês</v>
      </c>
      <c r="C1548" s="179"/>
      <c r="D1548" s="180"/>
      <c r="E1548" s="181"/>
      <c r="F1548" s="181"/>
      <c r="G1548" s="180"/>
      <c r="H1548" s="181"/>
      <c r="I1548" s="182"/>
      <c r="J1548" s="183"/>
      <c r="K1548" s="184"/>
      <c r="L1548" s="183"/>
      <c r="M1548" s="185"/>
      <c r="N1548" s="183"/>
      <c r="O1548" s="185"/>
      <c r="P1548" s="55"/>
      <c r="Q1548" s="186">
        <f>P1550</f>
        <v>37</v>
      </c>
      <c r="R1548" s="187"/>
      <c r="S1548" s="187"/>
      <c r="U1548" s="87">
        <f t="shared" si="108"/>
        <v>0</v>
      </c>
      <c r="V1548" s="87" t="str">
        <f t="shared" si="109"/>
        <v/>
      </c>
    </row>
    <row r="1549" spans="1:22" s="188" customFormat="1" ht="15" customHeight="1" x14ac:dyDescent="0.2">
      <c r="A1549" s="202"/>
      <c r="B1549" s="207"/>
      <c r="C1549" s="203"/>
      <c r="E1549" s="182"/>
      <c r="F1549" s="182"/>
      <c r="G1549" s="203"/>
      <c r="H1549" s="182"/>
      <c r="I1549" s="182"/>
      <c r="J1549" s="183">
        <v>37</v>
      </c>
      <c r="L1549" s="183"/>
      <c r="M1549" s="183"/>
      <c r="N1549" s="183"/>
      <c r="O1549" s="183"/>
      <c r="P1549" s="208">
        <f>J1549</f>
        <v>37</v>
      </c>
      <c r="Q1549" s="338"/>
      <c r="U1549" s="87" t="str">
        <f t="shared" si="108"/>
        <v/>
      </c>
      <c r="V1549" s="87">
        <f t="shared" si="109"/>
        <v>37</v>
      </c>
    </row>
    <row r="1550" spans="1:22" s="188" customFormat="1" ht="15" customHeight="1" x14ac:dyDescent="0.2">
      <c r="A1550" s="202"/>
      <c r="B1550" s="189" t="s">
        <v>17</v>
      </c>
      <c r="C1550" s="190"/>
      <c r="D1550" s="191"/>
      <c r="E1550" s="192"/>
      <c r="F1550" s="190"/>
      <c r="G1550" s="191"/>
      <c r="H1550" s="192"/>
      <c r="I1550" s="192"/>
      <c r="J1550" s="193"/>
      <c r="K1550" s="194"/>
      <c r="L1550" s="194"/>
      <c r="M1550" s="194"/>
      <c r="N1550" s="194"/>
      <c r="O1550" s="194"/>
      <c r="P1550" s="195">
        <f>ROUND(SUM(P1548:P1549),2)</f>
        <v>37</v>
      </c>
      <c r="Q1550" s="196" t="str">
        <f>IFERROR(VLOOKUP(A1548,'Planilha Orçamentária'!$A$8:$H$548,5,FALSE),0)</f>
        <v>und</v>
      </c>
      <c r="R1550" s="187"/>
      <c r="S1550" s="187"/>
      <c r="U1550" s="87">
        <f t="shared" si="108"/>
        <v>37</v>
      </c>
      <c r="V1550" s="87">
        <f t="shared" si="109"/>
        <v>37</v>
      </c>
    </row>
    <row r="1551" spans="1:22" s="188" customFormat="1" ht="15" customHeight="1" x14ac:dyDescent="0.2">
      <c r="A1551" s="202"/>
      <c r="B1551" s="197"/>
      <c r="C1551" s="198"/>
      <c r="D1551" s="180"/>
      <c r="E1551" s="181"/>
      <c r="F1551" s="198"/>
      <c r="G1551" s="180"/>
      <c r="H1551" s="181"/>
      <c r="I1551" s="181"/>
      <c r="J1551" s="199"/>
      <c r="K1551" s="363"/>
      <c r="L1551" s="363"/>
      <c r="M1551" s="363"/>
      <c r="N1551" s="363"/>
      <c r="O1551" s="363"/>
      <c r="P1551" s="55"/>
      <c r="Q1551" s="200"/>
      <c r="R1551" s="187"/>
      <c r="S1551" s="187"/>
      <c r="T1551" s="187"/>
      <c r="U1551" s="87" t="str">
        <f t="shared" si="108"/>
        <v/>
      </c>
      <c r="V1551" s="87" t="str">
        <f t="shared" si="109"/>
        <v/>
      </c>
    </row>
    <row r="1552" spans="1:22" s="188" customFormat="1" ht="15" customHeight="1" x14ac:dyDescent="0.2">
      <c r="A1552" s="373" t="str">
        <f>'Planilha Orçamentária'!A370</f>
        <v>05.06.03</v>
      </c>
      <c r="B1552" s="374" t="str">
        <f>VLOOKUP(A1552,'Planilha Orçamentária'!$A$8:$D$548,4,FALSE)</f>
        <v>ELETRODUTOS E CONEXÕES</v>
      </c>
      <c r="C1552" s="375"/>
      <c r="D1552" s="376"/>
      <c r="E1552" s="377"/>
      <c r="F1552" s="377"/>
      <c r="G1552" s="376"/>
      <c r="H1552" s="377"/>
      <c r="I1552" s="378"/>
      <c r="J1552" s="379"/>
      <c r="K1552" s="380"/>
      <c r="L1552" s="379"/>
      <c r="M1552" s="381"/>
      <c r="N1552" s="382"/>
      <c r="O1552" s="381"/>
      <c r="P1552" s="383"/>
      <c r="Q1552" s="384"/>
      <c r="R1552" s="187"/>
      <c r="S1552" s="187"/>
      <c r="U1552" s="87" t="str">
        <f t="shared" si="108"/>
        <v/>
      </c>
      <c r="V1552" s="87" t="str">
        <f t="shared" si="109"/>
        <v/>
      </c>
    </row>
    <row r="1553" spans="1:22" s="188" customFormat="1" ht="15" customHeight="1" x14ac:dyDescent="0.2">
      <c r="A1553" s="178" t="str">
        <f>'Planilha Orçamentária'!A371</f>
        <v>05.06.03.01</v>
      </c>
      <c r="B1553" s="252" t="str">
        <f>VLOOKUP(A1553,'Planilha Orçamentária'!$A$8:$D$548,4,FALSE)</f>
        <v>ELETRODUTO DE PVC RIGIDO ROSCAVEL DE 1 1/4", SEM LUVA</v>
      </c>
      <c r="C1553" s="179"/>
      <c r="D1553" s="180"/>
      <c r="E1553" s="181"/>
      <c r="F1553" s="181"/>
      <c r="G1553" s="180"/>
      <c r="H1553" s="181"/>
      <c r="I1553" s="182"/>
      <c r="J1553" s="183"/>
      <c r="K1553" s="184"/>
      <c r="L1553" s="183"/>
      <c r="M1553" s="185"/>
      <c r="N1553" s="183"/>
      <c r="O1553" s="185"/>
      <c r="P1553" s="55"/>
      <c r="Q1553" s="186">
        <f>P1587</f>
        <v>417.2</v>
      </c>
      <c r="R1553" s="187"/>
      <c r="S1553" s="187"/>
      <c r="U1553" s="87">
        <f t="shared" si="108"/>
        <v>0</v>
      </c>
      <c r="V1553" s="87" t="str">
        <f t="shared" si="109"/>
        <v/>
      </c>
    </row>
    <row r="1554" spans="1:22" s="188" customFormat="1" ht="15" customHeight="1" x14ac:dyDescent="0.2">
      <c r="A1554" s="202"/>
      <c r="B1554" s="253" t="s">
        <v>19262</v>
      </c>
      <c r="C1554" s="341"/>
      <c r="D1554" s="203"/>
      <c r="E1554" s="182"/>
      <c r="F1554" s="182"/>
      <c r="G1554" s="203"/>
      <c r="H1554" s="182"/>
      <c r="I1554" s="182"/>
      <c r="J1554" s="183"/>
      <c r="K1554" s="205">
        <v>14.8</v>
      </c>
      <c r="L1554" s="183"/>
      <c r="M1554" s="183"/>
      <c r="N1554" s="183"/>
      <c r="O1554" s="183"/>
      <c r="P1554" s="254">
        <f>+K1554</f>
        <v>14.8</v>
      </c>
      <c r="Q1554" s="206"/>
      <c r="R1554" s="187"/>
      <c r="S1554" s="187"/>
      <c r="U1554" s="87" t="str">
        <f t="shared" si="108"/>
        <v/>
      </c>
      <c r="V1554" s="87">
        <f t="shared" si="109"/>
        <v>14.8</v>
      </c>
    </row>
    <row r="1555" spans="1:22" s="188" customFormat="1" ht="15" customHeight="1" x14ac:dyDescent="0.2">
      <c r="A1555" s="202"/>
      <c r="B1555" s="253" t="s">
        <v>19263</v>
      </c>
      <c r="C1555" s="341"/>
      <c r="D1555" s="203"/>
      <c r="E1555" s="182"/>
      <c r="F1555" s="182"/>
      <c r="G1555" s="203"/>
      <c r="H1555" s="182"/>
      <c r="I1555" s="182"/>
      <c r="J1555" s="183"/>
      <c r="K1555" s="205">
        <v>14.2</v>
      </c>
      <c r="L1555" s="183"/>
      <c r="M1555" s="183"/>
      <c r="N1555" s="183"/>
      <c r="O1555" s="183"/>
      <c r="P1555" s="254">
        <f t="shared" ref="P1555:P1586" si="110">+K1555</f>
        <v>14.2</v>
      </c>
      <c r="Q1555" s="206"/>
      <c r="R1555" s="187"/>
      <c r="S1555" s="187"/>
      <c r="U1555" s="87" t="str">
        <f t="shared" si="108"/>
        <v/>
      </c>
      <c r="V1555" s="87">
        <f t="shared" si="109"/>
        <v>14.2</v>
      </c>
    </row>
    <row r="1556" spans="1:22" s="188" customFormat="1" ht="15" customHeight="1" x14ac:dyDescent="0.2">
      <c r="A1556" s="202"/>
      <c r="B1556" s="253" t="s">
        <v>19264</v>
      </c>
      <c r="C1556" s="341"/>
      <c r="D1556" s="203"/>
      <c r="E1556" s="182"/>
      <c r="F1556" s="182"/>
      <c r="G1556" s="203"/>
      <c r="H1556" s="182"/>
      <c r="I1556" s="182"/>
      <c r="J1556" s="183"/>
      <c r="K1556" s="205">
        <v>11.3</v>
      </c>
      <c r="L1556" s="183"/>
      <c r="M1556" s="183"/>
      <c r="N1556" s="183"/>
      <c r="O1556" s="183"/>
      <c r="P1556" s="254">
        <f t="shared" si="110"/>
        <v>11.3</v>
      </c>
      <c r="Q1556" s="206"/>
      <c r="R1556" s="187"/>
      <c r="S1556" s="187"/>
      <c r="U1556" s="87" t="str">
        <f t="shared" si="108"/>
        <v/>
      </c>
      <c r="V1556" s="87">
        <f t="shared" si="109"/>
        <v>11.3</v>
      </c>
    </row>
    <row r="1557" spans="1:22" s="188" customFormat="1" ht="15" customHeight="1" x14ac:dyDescent="0.2">
      <c r="A1557" s="202"/>
      <c r="B1557" s="253" t="s">
        <v>19265</v>
      </c>
      <c r="C1557" s="341"/>
      <c r="D1557" s="203"/>
      <c r="E1557" s="182"/>
      <c r="F1557" s="182"/>
      <c r="G1557" s="203"/>
      <c r="H1557" s="182"/>
      <c r="I1557" s="182"/>
      <c r="J1557" s="183"/>
      <c r="K1557" s="205">
        <v>9.6</v>
      </c>
      <c r="L1557" s="183"/>
      <c r="M1557" s="183"/>
      <c r="N1557" s="183"/>
      <c r="O1557" s="183"/>
      <c r="P1557" s="254">
        <f t="shared" si="110"/>
        <v>9.6</v>
      </c>
      <c r="Q1557" s="206"/>
      <c r="R1557" s="187"/>
      <c r="S1557" s="187"/>
      <c r="U1557" s="87" t="str">
        <f t="shared" si="108"/>
        <v/>
      </c>
      <c r="V1557" s="87">
        <f t="shared" si="109"/>
        <v>9.6</v>
      </c>
    </row>
    <row r="1558" spans="1:22" s="188" customFormat="1" ht="15" customHeight="1" x14ac:dyDescent="0.2">
      <c r="A1558" s="202"/>
      <c r="B1558" s="253" t="s">
        <v>19266</v>
      </c>
      <c r="C1558" s="341"/>
      <c r="D1558" s="203"/>
      <c r="E1558" s="182"/>
      <c r="F1558" s="182"/>
      <c r="G1558" s="203"/>
      <c r="H1558" s="182"/>
      <c r="I1558" s="182"/>
      <c r="J1558" s="183"/>
      <c r="K1558" s="205">
        <v>10.3</v>
      </c>
      <c r="L1558" s="183"/>
      <c r="M1558" s="183"/>
      <c r="N1558" s="183"/>
      <c r="O1558" s="183"/>
      <c r="P1558" s="254">
        <f t="shared" si="110"/>
        <v>10.3</v>
      </c>
      <c r="Q1558" s="206"/>
      <c r="R1558" s="187"/>
      <c r="S1558" s="187"/>
      <c r="U1558" s="87" t="str">
        <f t="shared" si="108"/>
        <v/>
      </c>
      <c r="V1558" s="87">
        <f t="shared" si="109"/>
        <v>10.3</v>
      </c>
    </row>
    <row r="1559" spans="1:22" s="188" customFormat="1" ht="15" customHeight="1" x14ac:dyDescent="0.2">
      <c r="A1559" s="202"/>
      <c r="B1559" s="253" t="s">
        <v>19267</v>
      </c>
      <c r="C1559" s="341"/>
      <c r="D1559" s="203"/>
      <c r="E1559" s="182"/>
      <c r="F1559" s="182"/>
      <c r="G1559" s="203"/>
      <c r="H1559" s="182"/>
      <c r="I1559" s="182"/>
      <c r="J1559" s="183"/>
      <c r="K1559" s="205">
        <v>10</v>
      </c>
      <c r="L1559" s="183"/>
      <c r="M1559" s="183"/>
      <c r="N1559" s="183"/>
      <c r="O1559" s="183"/>
      <c r="P1559" s="254">
        <f t="shared" si="110"/>
        <v>10</v>
      </c>
      <c r="Q1559" s="206"/>
      <c r="R1559" s="187"/>
      <c r="S1559" s="187"/>
      <c r="U1559" s="87" t="str">
        <f t="shared" si="108"/>
        <v/>
      </c>
      <c r="V1559" s="87">
        <f t="shared" si="109"/>
        <v>10</v>
      </c>
    </row>
    <row r="1560" spans="1:22" s="188" customFormat="1" ht="15" customHeight="1" x14ac:dyDescent="0.2">
      <c r="A1560" s="202"/>
      <c r="B1560" s="253" t="s">
        <v>19268</v>
      </c>
      <c r="C1560" s="341"/>
      <c r="D1560" s="203"/>
      <c r="E1560" s="182"/>
      <c r="F1560" s="182"/>
      <c r="G1560" s="203"/>
      <c r="H1560" s="182"/>
      <c r="I1560" s="182"/>
      <c r="J1560" s="183"/>
      <c r="K1560" s="205">
        <v>14.2</v>
      </c>
      <c r="L1560" s="183"/>
      <c r="M1560" s="183"/>
      <c r="N1560" s="183"/>
      <c r="O1560" s="183"/>
      <c r="P1560" s="254">
        <f t="shared" si="110"/>
        <v>14.2</v>
      </c>
      <c r="Q1560" s="206"/>
      <c r="R1560" s="187"/>
      <c r="S1560" s="187"/>
      <c r="U1560" s="87" t="str">
        <f t="shared" si="108"/>
        <v/>
      </c>
      <c r="V1560" s="87">
        <f t="shared" si="109"/>
        <v>14.2</v>
      </c>
    </row>
    <row r="1561" spans="1:22" s="188" customFormat="1" ht="15" customHeight="1" x14ac:dyDescent="0.2">
      <c r="A1561" s="202"/>
      <c r="B1561" s="253" t="s">
        <v>19269</v>
      </c>
      <c r="C1561" s="341"/>
      <c r="D1561" s="203"/>
      <c r="E1561" s="182"/>
      <c r="F1561" s="182"/>
      <c r="G1561" s="203"/>
      <c r="H1561" s="182"/>
      <c r="I1561" s="182"/>
      <c r="J1561" s="183"/>
      <c r="K1561" s="205">
        <v>13.3</v>
      </c>
      <c r="L1561" s="183"/>
      <c r="M1561" s="183"/>
      <c r="N1561" s="183"/>
      <c r="O1561" s="183"/>
      <c r="P1561" s="254">
        <f t="shared" si="110"/>
        <v>13.3</v>
      </c>
      <c r="Q1561" s="206"/>
      <c r="R1561" s="187"/>
      <c r="S1561" s="187"/>
      <c r="U1561" s="87" t="str">
        <f t="shared" si="108"/>
        <v/>
      </c>
      <c r="V1561" s="87">
        <f t="shared" si="109"/>
        <v>13.3</v>
      </c>
    </row>
    <row r="1562" spans="1:22" s="188" customFormat="1" ht="15" customHeight="1" x14ac:dyDescent="0.2">
      <c r="A1562" s="202"/>
      <c r="B1562" s="253" t="s">
        <v>19270</v>
      </c>
      <c r="C1562" s="341"/>
      <c r="D1562" s="203"/>
      <c r="E1562" s="182"/>
      <c r="F1562" s="182"/>
      <c r="G1562" s="203"/>
      <c r="H1562" s="182"/>
      <c r="I1562" s="182"/>
      <c r="J1562" s="183"/>
      <c r="K1562" s="205">
        <v>12.8</v>
      </c>
      <c r="L1562" s="183"/>
      <c r="M1562" s="183"/>
      <c r="N1562" s="183"/>
      <c r="O1562" s="183"/>
      <c r="P1562" s="254">
        <f t="shared" si="110"/>
        <v>12.8</v>
      </c>
      <c r="Q1562" s="206"/>
      <c r="R1562" s="187"/>
      <c r="S1562" s="187"/>
      <c r="U1562" s="87" t="str">
        <f t="shared" si="108"/>
        <v/>
      </c>
      <c r="V1562" s="87">
        <f t="shared" si="109"/>
        <v>12.8</v>
      </c>
    </row>
    <row r="1563" spans="1:22" s="188" customFormat="1" ht="15" customHeight="1" x14ac:dyDescent="0.2">
      <c r="A1563" s="202"/>
      <c r="B1563" s="253" t="s">
        <v>19271</v>
      </c>
      <c r="C1563" s="341"/>
      <c r="D1563" s="203"/>
      <c r="E1563" s="182"/>
      <c r="F1563" s="182"/>
      <c r="G1563" s="203"/>
      <c r="H1563" s="182"/>
      <c r="I1563" s="182"/>
      <c r="J1563" s="183"/>
      <c r="K1563" s="205">
        <v>14.8</v>
      </c>
      <c r="L1563" s="183"/>
      <c r="M1563" s="183"/>
      <c r="N1563" s="183"/>
      <c r="O1563" s="183"/>
      <c r="P1563" s="254">
        <f t="shared" si="110"/>
        <v>14.8</v>
      </c>
      <c r="Q1563" s="206"/>
      <c r="R1563" s="187"/>
      <c r="S1563" s="187"/>
      <c r="U1563" s="87" t="str">
        <f t="shared" si="108"/>
        <v/>
      </c>
      <c r="V1563" s="87">
        <f t="shared" si="109"/>
        <v>14.8</v>
      </c>
    </row>
    <row r="1564" spans="1:22" s="188" customFormat="1" ht="15" customHeight="1" x14ac:dyDescent="0.2">
      <c r="A1564" s="202"/>
      <c r="B1564" s="253" t="s">
        <v>19258</v>
      </c>
      <c r="C1564" s="341"/>
      <c r="D1564" s="203"/>
      <c r="E1564" s="182"/>
      <c r="F1564" s="182"/>
      <c r="G1564" s="203"/>
      <c r="H1564" s="182"/>
      <c r="I1564" s="182"/>
      <c r="J1564" s="183"/>
      <c r="K1564" s="205">
        <v>10.3</v>
      </c>
      <c r="L1564" s="183"/>
      <c r="M1564" s="183"/>
      <c r="N1564" s="183"/>
      <c r="O1564" s="183"/>
      <c r="P1564" s="254">
        <f t="shared" si="110"/>
        <v>10.3</v>
      </c>
      <c r="Q1564" s="206"/>
      <c r="R1564" s="187"/>
      <c r="S1564" s="187"/>
      <c r="U1564" s="87" t="str">
        <f t="shared" si="108"/>
        <v/>
      </c>
      <c r="V1564" s="87">
        <f t="shared" si="109"/>
        <v>10.3</v>
      </c>
    </row>
    <row r="1565" spans="1:22" s="188" customFormat="1" ht="15" customHeight="1" x14ac:dyDescent="0.2">
      <c r="A1565" s="202"/>
      <c r="B1565" s="253" t="s">
        <v>19259</v>
      </c>
      <c r="C1565" s="341"/>
      <c r="D1565" s="203"/>
      <c r="E1565" s="182"/>
      <c r="F1565" s="182"/>
      <c r="G1565" s="203"/>
      <c r="H1565" s="182"/>
      <c r="I1565" s="182"/>
      <c r="J1565" s="183"/>
      <c r="K1565" s="205">
        <v>8.5</v>
      </c>
      <c r="L1565" s="183"/>
      <c r="M1565" s="183"/>
      <c r="N1565" s="183"/>
      <c r="O1565" s="183"/>
      <c r="P1565" s="254">
        <f t="shared" si="110"/>
        <v>8.5</v>
      </c>
      <c r="Q1565" s="206"/>
      <c r="R1565" s="187"/>
      <c r="S1565" s="187"/>
      <c r="U1565" s="87" t="str">
        <f t="shared" si="108"/>
        <v/>
      </c>
      <c r="V1565" s="87">
        <f t="shared" si="109"/>
        <v>8.5</v>
      </c>
    </row>
    <row r="1566" spans="1:22" s="188" customFormat="1" ht="15" customHeight="1" x14ac:dyDescent="0.2">
      <c r="A1566" s="202"/>
      <c r="B1566" s="253" t="s">
        <v>19272</v>
      </c>
      <c r="C1566" s="341"/>
      <c r="D1566" s="203"/>
      <c r="E1566" s="182"/>
      <c r="F1566" s="182"/>
      <c r="G1566" s="203"/>
      <c r="H1566" s="182"/>
      <c r="I1566" s="182"/>
      <c r="J1566" s="183"/>
      <c r="K1566" s="205">
        <v>12.8</v>
      </c>
      <c r="L1566" s="183"/>
      <c r="M1566" s="183"/>
      <c r="N1566" s="183"/>
      <c r="O1566" s="183"/>
      <c r="P1566" s="254">
        <f t="shared" si="110"/>
        <v>12.8</v>
      </c>
      <c r="Q1566" s="206"/>
      <c r="R1566" s="187"/>
      <c r="S1566" s="187"/>
      <c r="U1566" s="87" t="str">
        <f t="shared" si="108"/>
        <v/>
      </c>
      <c r="V1566" s="87">
        <f t="shared" si="109"/>
        <v>12.8</v>
      </c>
    </row>
    <row r="1567" spans="1:22" s="188" customFormat="1" ht="15" customHeight="1" x14ac:dyDescent="0.2">
      <c r="A1567" s="202"/>
      <c r="B1567" s="253" t="s">
        <v>19273</v>
      </c>
      <c r="C1567" s="341"/>
      <c r="D1567" s="203"/>
      <c r="E1567" s="182"/>
      <c r="F1567" s="182"/>
      <c r="G1567" s="203"/>
      <c r="H1567" s="182"/>
      <c r="I1567" s="182"/>
      <c r="J1567" s="183"/>
      <c r="K1567" s="205">
        <v>17</v>
      </c>
      <c r="L1567" s="183"/>
      <c r="M1567" s="183"/>
      <c r="N1567" s="183"/>
      <c r="O1567" s="183"/>
      <c r="P1567" s="254">
        <f t="shared" si="110"/>
        <v>17</v>
      </c>
      <c r="Q1567" s="206"/>
      <c r="R1567" s="187"/>
      <c r="S1567" s="187"/>
      <c r="U1567" s="87" t="str">
        <f t="shared" si="108"/>
        <v/>
      </c>
      <c r="V1567" s="87">
        <f t="shared" si="109"/>
        <v>17</v>
      </c>
    </row>
    <row r="1568" spans="1:22" s="188" customFormat="1" ht="15" customHeight="1" x14ac:dyDescent="0.2">
      <c r="A1568" s="202"/>
      <c r="B1568" s="253" t="s">
        <v>19274</v>
      </c>
      <c r="C1568" s="341"/>
      <c r="D1568" s="203"/>
      <c r="E1568" s="182"/>
      <c r="F1568" s="182"/>
      <c r="G1568" s="203"/>
      <c r="H1568" s="182"/>
      <c r="I1568" s="182"/>
      <c r="J1568" s="183"/>
      <c r="K1568" s="205">
        <v>19</v>
      </c>
      <c r="L1568" s="183"/>
      <c r="M1568" s="183"/>
      <c r="N1568" s="183"/>
      <c r="O1568" s="183"/>
      <c r="P1568" s="254">
        <f t="shared" si="110"/>
        <v>19</v>
      </c>
      <c r="Q1568" s="206"/>
      <c r="R1568" s="187"/>
      <c r="S1568" s="187"/>
      <c r="U1568" s="87" t="str">
        <f t="shared" si="108"/>
        <v/>
      </c>
      <c r="V1568" s="87">
        <f t="shared" si="109"/>
        <v>19</v>
      </c>
    </row>
    <row r="1569" spans="1:22" s="188" customFormat="1" ht="15" customHeight="1" x14ac:dyDescent="0.2">
      <c r="A1569" s="202"/>
      <c r="B1569" s="253" t="s">
        <v>19275</v>
      </c>
      <c r="C1569" s="341"/>
      <c r="D1569" s="203"/>
      <c r="E1569" s="182"/>
      <c r="F1569" s="182"/>
      <c r="G1569" s="203"/>
      <c r="H1569" s="182"/>
      <c r="I1569" s="182"/>
      <c r="J1569" s="183"/>
      <c r="K1569" s="205">
        <v>12.9</v>
      </c>
      <c r="L1569" s="183"/>
      <c r="M1569" s="183"/>
      <c r="N1569" s="183"/>
      <c r="O1569" s="183"/>
      <c r="P1569" s="254">
        <f t="shared" si="110"/>
        <v>12.9</v>
      </c>
      <c r="Q1569" s="206"/>
      <c r="R1569" s="187"/>
      <c r="S1569" s="187"/>
      <c r="U1569" s="87" t="str">
        <f t="shared" si="108"/>
        <v/>
      </c>
      <c r="V1569" s="87">
        <f t="shared" si="109"/>
        <v>12.9</v>
      </c>
    </row>
    <row r="1570" spans="1:22" s="188" customFormat="1" ht="15" customHeight="1" x14ac:dyDescent="0.2">
      <c r="A1570" s="202"/>
      <c r="B1570" s="253" t="s">
        <v>19276</v>
      </c>
      <c r="C1570" s="341"/>
      <c r="D1570" s="203"/>
      <c r="E1570" s="182"/>
      <c r="F1570" s="182"/>
      <c r="G1570" s="203"/>
      <c r="H1570" s="182"/>
      <c r="I1570" s="182"/>
      <c r="J1570" s="183"/>
      <c r="K1570" s="205">
        <v>12.7</v>
      </c>
      <c r="L1570" s="183"/>
      <c r="M1570" s="183"/>
      <c r="N1570" s="183"/>
      <c r="O1570" s="183"/>
      <c r="P1570" s="254">
        <f t="shared" si="110"/>
        <v>12.7</v>
      </c>
      <c r="Q1570" s="206"/>
      <c r="R1570" s="187"/>
      <c r="S1570" s="187"/>
      <c r="U1570" s="87" t="str">
        <f t="shared" si="108"/>
        <v/>
      </c>
      <c r="V1570" s="87">
        <f t="shared" si="109"/>
        <v>12.7</v>
      </c>
    </row>
    <row r="1571" spans="1:22" s="188" customFormat="1" ht="15" customHeight="1" x14ac:dyDescent="0.2">
      <c r="A1571" s="202"/>
      <c r="B1571" s="253" t="s">
        <v>19277</v>
      </c>
      <c r="C1571" s="341"/>
      <c r="D1571" s="203"/>
      <c r="E1571" s="182"/>
      <c r="F1571" s="182"/>
      <c r="G1571" s="203"/>
      <c r="H1571" s="182"/>
      <c r="I1571" s="182"/>
      <c r="J1571" s="183"/>
      <c r="K1571" s="205">
        <v>14.5</v>
      </c>
      <c r="L1571" s="183"/>
      <c r="M1571" s="183"/>
      <c r="N1571" s="183"/>
      <c r="O1571" s="183"/>
      <c r="P1571" s="254">
        <f t="shared" si="110"/>
        <v>14.5</v>
      </c>
      <c r="Q1571" s="206"/>
      <c r="R1571" s="187"/>
      <c r="S1571" s="187"/>
      <c r="U1571" s="87" t="str">
        <f t="shared" si="108"/>
        <v/>
      </c>
      <c r="V1571" s="87">
        <f t="shared" si="109"/>
        <v>14.5</v>
      </c>
    </row>
    <row r="1572" spans="1:22" s="188" customFormat="1" ht="15" customHeight="1" x14ac:dyDescent="0.2">
      <c r="A1572" s="202"/>
      <c r="B1572" s="253" t="s">
        <v>19278</v>
      </c>
      <c r="C1572" s="341"/>
      <c r="D1572" s="203"/>
      <c r="E1572" s="182"/>
      <c r="F1572" s="182"/>
      <c r="G1572" s="203"/>
      <c r="H1572" s="182"/>
      <c r="I1572" s="182"/>
      <c r="J1572" s="183"/>
      <c r="K1572" s="205">
        <v>15.2</v>
      </c>
      <c r="L1572" s="183"/>
      <c r="M1572" s="183"/>
      <c r="N1572" s="183"/>
      <c r="O1572" s="183"/>
      <c r="P1572" s="254">
        <f t="shared" si="110"/>
        <v>15.2</v>
      </c>
      <c r="Q1572" s="206"/>
      <c r="R1572" s="187"/>
      <c r="S1572" s="187"/>
      <c r="U1572" s="87" t="str">
        <f t="shared" si="108"/>
        <v/>
      </c>
      <c r="V1572" s="87">
        <f t="shared" si="109"/>
        <v>15.2</v>
      </c>
    </row>
    <row r="1573" spans="1:22" s="188" customFormat="1" ht="15" customHeight="1" x14ac:dyDescent="0.2">
      <c r="A1573" s="202"/>
      <c r="B1573" s="253" t="s">
        <v>19279</v>
      </c>
      <c r="C1573" s="341"/>
      <c r="D1573" s="203"/>
      <c r="E1573" s="182"/>
      <c r="F1573" s="182"/>
      <c r="G1573" s="203"/>
      <c r="H1573" s="182"/>
      <c r="I1573" s="182"/>
      <c r="J1573" s="183"/>
      <c r="K1573" s="205">
        <v>15.6</v>
      </c>
      <c r="L1573" s="183"/>
      <c r="M1573" s="183"/>
      <c r="N1573" s="183"/>
      <c r="O1573" s="183"/>
      <c r="P1573" s="254">
        <f t="shared" si="110"/>
        <v>15.6</v>
      </c>
      <c r="Q1573" s="206"/>
      <c r="R1573" s="187"/>
      <c r="S1573" s="187"/>
      <c r="U1573" s="87" t="str">
        <f t="shared" si="108"/>
        <v/>
      </c>
      <c r="V1573" s="87">
        <f t="shared" si="109"/>
        <v>15.6</v>
      </c>
    </row>
    <row r="1574" spans="1:22" s="188" customFormat="1" ht="15" customHeight="1" x14ac:dyDescent="0.2">
      <c r="A1574" s="202"/>
      <c r="B1574" s="253" t="s">
        <v>19280</v>
      </c>
      <c r="C1574" s="341"/>
      <c r="D1574" s="203"/>
      <c r="E1574" s="182"/>
      <c r="F1574" s="182"/>
      <c r="G1574" s="203"/>
      <c r="H1574" s="182"/>
      <c r="I1574" s="182"/>
      <c r="J1574" s="183"/>
      <c r="K1574" s="205">
        <v>7.7</v>
      </c>
      <c r="L1574" s="183"/>
      <c r="M1574" s="183"/>
      <c r="N1574" s="183"/>
      <c r="O1574" s="183"/>
      <c r="P1574" s="254">
        <f t="shared" si="110"/>
        <v>7.7</v>
      </c>
      <c r="Q1574" s="206"/>
      <c r="R1574" s="187"/>
      <c r="S1574" s="187"/>
      <c r="U1574" s="87" t="str">
        <f t="shared" si="108"/>
        <v/>
      </c>
      <c r="V1574" s="87">
        <f t="shared" si="109"/>
        <v>7.7</v>
      </c>
    </row>
    <row r="1575" spans="1:22" s="188" customFormat="1" ht="15" customHeight="1" x14ac:dyDescent="0.2">
      <c r="A1575" s="202"/>
      <c r="B1575" s="253" t="s">
        <v>19281</v>
      </c>
      <c r="C1575" s="341"/>
      <c r="D1575" s="203"/>
      <c r="E1575" s="182"/>
      <c r="F1575" s="182"/>
      <c r="G1575" s="203"/>
      <c r="H1575" s="182"/>
      <c r="I1575" s="182"/>
      <c r="J1575" s="183"/>
      <c r="K1575" s="205">
        <v>13.9</v>
      </c>
      <c r="L1575" s="183"/>
      <c r="M1575" s="183"/>
      <c r="N1575" s="183"/>
      <c r="O1575" s="183"/>
      <c r="P1575" s="254">
        <f t="shared" si="110"/>
        <v>13.9</v>
      </c>
      <c r="Q1575" s="206"/>
      <c r="R1575" s="187"/>
      <c r="S1575" s="187"/>
      <c r="U1575" s="87" t="str">
        <f t="shared" si="108"/>
        <v/>
      </c>
      <c r="V1575" s="87">
        <f t="shared" si="109"/>
        <v>13.9</v>
      </c>
    </row>
    <row r="1576" spans="1:22" s="188" customFormat="1" ht="15" customHeight="1" x14ac:dyDescent="0.2">
      <c r="A1576" s="202"/>
      <c r="B1576" s="253" t="s">
        <v>19282</v>
      </c>
      <c r="C1576" s="341"/>
      <c r="D1576" s="203"/>
      <c r="E1576" s="182"/>
      <c r="F1576" s="182"/>
      <c r="G1576" s="203"/>
      <c r="H1576" s="182"/>
      <c r="I1576" s="182"/>
      <c r="J1576" s="183"/>
      <c r="K1576" s="205">
        <v>9.8000000000000007</v>
      </c>
      <c r="L1576" s="183"/>
      <c r="M1576" s="183"/>
      <c r="N1576" s="183"/>
      <c r="O1576" s="183"/>
      <c r="P1576" s="254">
        <f t="shared" si="110"/>
        <v>9.8000000000000007</v>
      </c>
      <c r="Q1576" s="206"/>
      <c r="R1576" s="187"/>
      <c r="S1576" s="187"/>
      <c r="U1576" s="87" t="str">
        <f t="shared" si="108"/>
        <v/>
      </c>
      <c r="V1576" s="87">
        <f t="shared" si="109"/>
        <v>9.8000000000000007</v>
      </c>
    </row>
    <row r="1577" spans="1:22" s="188" customFormat="1" ht="15" customHeight="1" x14ac:dyDescent="0.2">
      <c r="A1577" s="202"/>
      <c r="B1577" s="253" t="s">
        <v>19283</v>
      </c>
      <c r="C1577" s="341"/>
      <c r="D1577" s="203"/>
      <c r="E1577" s="182"/>
      <c r="F1577" s="182"/>
      <c r="G1577" s="203"/>
      <c r="H1577" s="182"/>
      <c r="I1577" s="182"/>
      <c r="J1577" s="183"/>
      <c r="K1577" s="205">
        <v>12.7</v>
      </c>
      <c r="L1577" s="183"/>
      <c r="M1577" s="183"/>
      <c r="N1577" s="183"/>
      <c r="O1577" s="183"/>
      <c r="P1577" s="254">
        <f t="shared" si="110"/>
        <v>12.7</v>
      </c>
      <c r="Q1577" s="206"/>
      <c r="R1577" s="187"/>
      <c r="S1577" s="187"/>
      <c r="U1577" s="87" t="str">
        <f t="shared" si="108"/>
        <v/>
      </c>
      <c r="V1577" s="87">
        <f t="shared" si="109"/>
        <v>12.7</v>
      </c>
    </row>
    <row r="1578" spans="1:22" s="188" customFormat="1" ht="15" customHeight="1" x14ac:dyDescent="0.2">
      <c r="A1578" s="202"/>
      <c r="B1578" s="253" t="s">
        <v>19284</v>
      </c>
      <c r="C1578" s="341"/>
      <c r="D1578" s="203"/>
      <c r="E1578" s="182"/>
      <c r="F1578" s="182"/>
      <c r="G1578" s="203"/>
      <c r="H1578" s="182"/>
      <c r="I1578" s="182"/>
      <c r="J1578" s="183"/>
      <c r="K1578" s="205">
        <v>14.3</v>
      </c>
      <c r="L1578" s="183"/>
      <c r="M1578" s="183"/>
      <c r="N1578" s="183"/>
      <c r="O1578" s="183"/>
      <c r="P1578" s="254">
        <f t="shared" si="110"/>
        <v>14.3</v>
      </c>
      <c r="Q1578" s="206"/>
      <c r="R1578" s="187"/>
      <c r="S1578" s="187"/>
      <c r="U1578" s="87" t="str">
        <f t="shared" si="108"/>
        <v/>
      </c>
      <c r="V1578" s="87">
        <f t="shared" si="109"/>
        <v>14.3</v>
      </c>
    </row>
    <row r="1579" spans="1:22" s="188" customFormat="1" ht="15" customHeight="1" x14ac:dyDescent="0.2">
      <c r="A1579" s="202"/>
      <c r="B1579" s="253" t="s">
        <v>19285</v>
      </c>
      <c r="C1579" s="341"/>
      <c r="D1579" s="203"/>
      <c r="E1579" s="182"/>
      <c r="F1579" s="182"/>
      <c r="G1579" s="203"/>
      <c r="H1579" s="182"/>
      <c r="I1579" s="182"/>
      <c r="J1579" s="183"/>
      <c r="K1579" s="205">
        <v>14.3</v>
      </c>
      <c r="L1579" s="183"/>
      <c r="M1579" s="183"/>
      <c r="N1579" s="183"/>
      <c r="O1579" s="183"/>
      <c r="P1579" s="254">
        <f t="shared" si="110"/>
        <v>14.3</v>
      </c>
      <c r="Q1579" s="206"/>
      <c r="R1579" s="187"/>
      <c r="S1579" s="187"/>
      <c r="U1579" s="87" t="str">
        <f t="shared" si="108"/>
        <v/>
      </c>
      <c r="V1579" s="87">
        <f t="shared" si="109"/>
        <v>14.3</v>
      </c>
    </row>
    <row r="1580" spans="1:22" s="188" customFormat="1" ht="15" customHeight="1" x14ac:dyDescent="0.2">
      <c r="A1580" s="202"/>
      <c r="B1580" s="253" t="s">
        <v>19286</v>
      </c>
      <c r="C1580" s="341"/>
      <c r="D1580" s="203"/>
      <c r="E1580" s="182"/>
      <c r="F1580" s="182"/>
      <c r="G1580" s="203"/>
      <c r="H1580" s="182"/>
      <c r="I1580" s="182"/>
      <c r="J1580" s="183"/>
      <c r="K1580" s="205">
        <v>8.1</v>
      </c>
      <c r="L1580" s="183"/>
      <c r="M1580" s="183"/>
      <c r="N1580" s="183"/>
      <c r="O1580" s="183"/>
      <c r="P1580" s="254">
        <f t="shared" si="110"/>
        <v>8.1</v>
      </c>
      <c r="Q1580" s="206"/>
      <c r="R1580" s="187"/>
      <c r="S1580" s="187"/>
      <c r="U1580" s="87" t="str">
        <f t="shared" si="108"/>
        <v/>
      </c>
      <c r="V1580" s="87">
        <f t="shared" si="109"/>
        <v>8.1</v>
      </c>
    </row>
    <row r="1581" spans="1:22" s="188" customFormat="1" ht="15" customHeight="1" x14ac:dyDescent="0.2">
      <c r="A1581" s="202"/>
      <c r="B1581" s="253" t="s">
        <v>19287</v>
      </c>
      <c r="C1581" s="341"/>
      <c r="D1581" s="203"/>
      <c r="E1581" s="182"/>
      <c r="F1581" s="182"/>
      <c r="G1581" s="203"/>
      <c r="H1581" s="182"/>
      <c r="I1581" s="182"/>
      <c r="J1581" s="183"/>
      <c r="K1581" s="205">
        <v>15.7</v>
      </c>
      <c r="L1581" s="183"/>
      <c r="M1581" s="183"/>
      <c r="N1581" s="183"/>
      <c r="O1581" s="183"/>
      <c r="P1581" s="254">
        <f t="shared" si="110"/>
        <v>15.7</v>
      </c>
      <c r="Q1581" s="206"/>
      <c r="R1581" s="187"/>
      <c r="S1581" s="187"/>
      <c r="U1581" s="87" t="str">
        <f t="shared" si="108"/>
        <v/>
      </c>
      <c r="V1581" s="87">
        <f t="shared" si="109"/>
        <v>15.7</v>
      </c>
    </row>
    <row r="1582" spans="1:22" s="188" customFormat="1" ht="15" customHeight="1" x14ac:dyDescent="0.2">
      <c r="A1582" s="202"/>
      <c r="B1582" s="253" t="s">
        <v>19288</v>
      </c>
      <c r="C1582" s="341"/>
      <c r="D1582" s="203"/>
      <c r="E1582" s="182"/>
      <c r="F1582" s="182"/>
      <c r="G1582" s="203"/>
      <c r="H1582" s="182"/>
      <c r="I1582" s="182"/>
      <c r="J1582" s="183"/>
      <c r="K1582" s="205">
        <v>14.9</v>
      </c>
      <c r="L1582" s="183"/>
      <c r="M1582" s="183"/>
      <c r="N1582" s="183"/>
      <c r="O1582" s="183"/>
      <c r="P1582" s="254">
        <f t="shared" si="110"/>
        <v>14.9</v>
      </c>
      <c r="Q1582" s="206"/>
      <c r="R1582" s="187"/>
      <c r="S1582" s="187"/>
      <c r="U1582" s="87" t="str">
        <f t="shared" si="108"/>
        <v/>
      </c>
      <c r="V1582" s="87">
        <f t="shared" si="109"/>
        <v>14.9</v>
      </c>
    </row>
    <row r="1583" spans="1:22" s="188" customFormat="1" ht="15" customHeight="1" x14ac:dyDescent="0.2">
      <c r="A1583" s="202"/>
      <c r="B1583" s="253" t="s">
        <v>19289</v>
      </c>
      <c r="C1583" s="341"/>
      <c r="D1583" s="203"/>
      <c r="E1583" s="182"/>
      <c r="F1583" s="182"/>
      <c r="G1583" s="203"/>
      <c r="H1583" s="182"/>
      <c r="I1583" s="182"/>
      <c r="J1583" s="183"/>
      <c r="K1583" s="205">
        <v>13</v>
      </c>
      <c r="L1583" s="183"/>
      <c r="M1583" s="183"/>
      <c r="N1583" s="183"/>
      <c r="O1583" s="183"/>
      <c r="P1583" s="254">
        <f t="shared" si="110"/>
        <v>13</v>
      </c>
      <c r="Q1583" s="206"/>
      <c r="R1583" s="187"/>
      <c r="S1583" s="187"/>
      <c r="U1583" s="87" t="str">
        <f t="shared" si="108"/>
        <v/>
      </c>
      <c r="V1583" s="87">
        <f t="shared" si="109"/>
        <v>13</v>
      </c>
    </row>
    <row r="1584" spans="1:22" s="188" customFormat="1" ht="15" customHeight="1" x14ac:dyDescent="0.2">
      <c r="A1584" s="202"/>
      <c r="B1584" s="253" t="s">
        <v>19290</v>
      </c>
      <c r="C1584" s="341"/>
      <c r="D1584" s="203"/>
      <c r="E1584" s="182"/>
      <c r="F1584" s="182"/>
      <c r="G1584" s="203"/>
      <c r="H1584" s="182"/>
      <c r="I1584" s="182"/>
      <c r="J1584" s="183"/>
      <c r="K1584" s="205">
        <v>9.5</v>
      </c>
      <c r="L1584" s="183"/>
      <c r="M1584" s="183"/>
      <c r="N1584" s="183"/>
      <c r="O1584" s="183"/>
      <c r="P1584" s="254">
        <f t="shared" si="110"/>
        <v>9.5</v>
      </c>
      <c r="Q1584" s="206"/>
      <c r="R1584" s="187"/>
      <c r="S1584" s="187"/>
      <c r="U1584" s="87" t="str">
        <f t="shared" si="108"/>
        <v/>
      </c>
      <c r="V1584" s="87">
        <f t="shared" si="109"/>
        <v>9.5</v>
      </c>
    </row>
    <row r="1585" spans="1:22" s="188" customFormat="1" ht="15" customHeight="1" x14ac:dyDescent="0.2">
      <c r="A1585" s="202"/>
      <c r="B1585" s="253" t="s">
        <v>19291</v>
      </c>
      <c r="C1585" s="341"/>
      <c r="D1585" s="203"/>
      <c r="E1585" s="182"/>
      <c r="F1585" s="182"/>
      <c r="G1585" s="203"/>
      <c r="H1585" s="182"/>
      <c r="I1585" s="182"/>
      <c r="J1585" s="183"/>
      <c r="K1585" s="205">
        <v>9.6</v>
      </c>
      <c r="L1585" s="183"/>
      <c r="M1585" s="183"/>
      <c r="N1585" s="183"/>
      <c r="O1585" s="183"/>
      <c r="P1585" s="254">
        <f t="shared" si="110"/>
        <v>9.6</v>
      </c>
      <c r="Q1585" s="206"/>
      <c r="R1585" s="187"/>
      <c r="S1585" s="187"/>
      <c r="U1585" s="87" t="str">
        <f t="shared" si="108"/>
        <v/>
      </c>
      <c r="V1585" s="87">
        <f t="shared" si="109"/>
        <v>9.6</v>
      </c>
    </row>
    <row r="1586" spans="1:22" s="188" customFormat="1" ht="15" customHeight="1" x14ac:dyDescent="0.2">
      <c r="A1586" s="202"/>
      <c r="B1586" s="253" t="s">
        <v>19292</v>
      </c>
      <c r="C1586" s="341"/>
      <c r="D1586" s="203"/>
      <c r="E1586" s="182"/>
      <c r="F1586" s="182"/>
      <c r="G1586" s="203"/>
      <c r="H1586" s="182"/>
      <c r="I1586" s="182"/>
      <c r="J1586" s="183"/>
      <c r="K1586" s="205">
        <v>9.9</v>
      </c>
      <c r="L1586" s="183"/>
      <c r="M1586" s="183"/>
      <c r="N1586" s="183"/>
      <c r="O1586" s="183"/>
      <c r="P1586" s="254">
        <f t="shared" si="110"/>
        <v>9.9</v>
      </c>
      <c r="Q1586" s="206"/>
      <c r="R1586" s="187"/>
      <c r="S1586" s="187"/>
      <c r="U1586" s="87" t="str">
        <f t="shared" si="108"/>
        <v/>
      </c>
      <c r="V1586" s="87">
        <f t="shared" si="109"/>
        <v>9.9</v>
      </c>
    </row>
    <row r="1587" spans="1:22" s="188" customFormat="1" ht="15" customHeight="1" x14ac:dyDescent="0.2">
      <c r="A1587" s="202"/>
      <c r="B1587" s="189" t="s">
        <v>17</v>
      </c>
      <c r="C1587" s="190"/>
      <c r="D1587" s="191"/>
      <c r="E1587" s="192"/>
      <c r="F1587" s="190"/>
      <c r="G1587" s="191"/>
      <c r="H1587" s="192"/>
      <c r="I1587" s="192"/>
      <c r="J1587" s="193"/>
      <c r="K1587" s="193"/>
      <c r="L1587" s="194"/>
      <c r="M1587" s="194"/>
      <c r="N1587" s="194"/>
      <c r="O1587" s="194"/>
      <c r="P1587" s="195">
        <f>ROUND(SUM(P1553:P1586),2)</f>
        <v>417.2</v>
      </c>
      <c r="Q1587" s="196" t="str">
        <f>IFERROR(VLOOKUP(A1553,'Planilha Orçamentária'!$A$8:$H$548,5,FALSE),0)</f>
        <v>m</v>
      </c>
      <c r="R1587" s="187"/>
      <c r="S1587" s="187"/>
      <c r="U1587" s="87">
        <f t="shared" si="108"/>
        <v>417.2</v>
      </c>
      <c r="V1587" s="87">
        <f t="shared" si="109"/>
        <v>417.2</v>
      </c>
    </row>
    <row r="1588" spans="1:22" s="188" customFormat="1" ht="15" customHeight="1" x14ac:dyDescent="0.2">
      <c r="A1588" s="202"/>
      <c r="B1588" s="197"/>
      <c r="C1588" s="198"/>
      <c r="D1588" s="180"/>
      <c r="E1588" s="181"/>
      <c r="F1588" s="198"/>
      <c r="G1588" s="180"/>
      <c r="H1588" s="181"/>
      <c r="I1588" s="181"/>
      <c r="J1588" s="199"/>
      <c r="K1588" s="199"/>
      <c r="L1588" s="363"/>
      <c r="M1588" s="363"/>
      <c r="N1588" s="363"/>
      <c r="O1588" s="363"/>
      <c r="P1588" s="55"/>
      <c r="Q1588" s="200"/>
      <c r="R1588" s="187"/>
      <c r="S1588" s="187"/>
      <c r="T1588" s="187"/>
      <c r="U1588" s="87" t="str">
        <f t="shared" si="108"/>
        <v/>
      </c>
      <c r="V1588" s="87" t="str">
        <f t="shared" si="109"/>
        <v/>
      </c>
    </row>
    <row r="1589" spans="1:22" s="188" customFormat="1" ht="15" customHeight="1" x14ac:dyDescent="0.2">
      <c r="A1589" s="178" t="str">
        <f>'Planilha Orçamentária'!A372</f>
        <v>05.06.03.02</v>
      </c>
      <c r="B1589" s="252" t="str">
        <f>VLOOKUP(A1589,'Planilha Orçamentária'!$A$8:$D$548,4,FALSE)</f>
        <v>Eletroduto PEAD, cor preta, diam. 2", marca ref. Kanaflex ou equivalente</v>
      </c>
      <c r="C1589" s="179"/>
      <c r="D1589" s="180"/>
      <c r="E1589" s="181"/>
      <c r="F1589" s="181"/>
      <c r="G1589" s="180"/>
      <c r="H1589" s="181"/>
      <c r="I1589" s="182"/>
      <c r="J1589" s="183"/>
      <c r="K1589" s="184"/>
      <c r="L1589" s="183"/>
      <c r="M1589" s="185"/>
      <c r="N1589" s="183"/>
      <c r="O1589" s="185"/>
      <c r="P1589" s="55"/>
      <c r="Q1589" s="186">
        <f>P1593</f>
        <v>36.200000000000003</v>
      </c>
      <c r="R1589" s="187"/>
      <c r="S1589" s="187"/>
      <c r="U1589" s="87">
        <f t="shared" si="108"/>
        <v>0</v>
      </c>
      <c r="V1589" s="87" t="str">
        <f t="shared" si="109"/>
        <v/>
      </c>
    </row>
    <row r="1590" spans="1:22" s="188" customFormat="1" ht="15" customHeight="1" x14ac:dyDescent="0.2">
      <c r="A1590" s="202"/>
      <c r="B1590" s="253" t="s">
        <v>19260</v>
      </c>
      <c r="C1590" s="341"/>
      <c r="D1590" s="203"/>
      <c r="E1590" s="182"/>
      <c r="F1590" s="182"/>
      <c r="G1590" s="203"/>
      <c r="H1590" s="182"/>
      <c r="I1590" s="182"/>
      <c r="J1590" s="183"/>
      <c r="K1590" s="205">
        <v>12.5</v>
      </c>
      <c r="L1590" s="183"/>
      <c r="M1590" s="183"/>
      <c r="N1590" s="183"/>
      <c r="O1590" s="183"/>
      <c r="P1590" s="208">
        <f t="shared" ref="P1590:P1591" si="111">K1590</f>
        <v>12.5</v>
      </c>
      <c r="Q1590" s="206"/>
      <c r="R1590" s="187"/>
      <c r="S1590" s="187"/>
      <c r="U1590" s="87" t="str">
        <f t="shared" si="108"/>
        <v/>
      </c>
      <c r="V1590" s="87">
        <f t="shared" si="109"/>
        <v>12.5</v>
      </c>
    </row>
    <row r="1591" spans="1:22" s="188" customFormat="1" ht="15" customHeight="1" x14ac:dyDescent="0.2">
      <c r="A1591" s="202"/>
      <c r="B1591" s="253" t="s">
        <v>19257</v>
      </c>
      <c r="C1591" s="341"/>
      <c r="D1591" s="203"/>
      <c r="E1591" s="182"/>
      <c r="F1591" s="182"/>
      <c r="G1591" s="203"/>
      <c r="H1591" s="182"/>
      <c r="I1591" s="182"/>
      <c r="J1591" s="183"/>
      <c r="K1591" s="205">
        <v>14.6</v>
      </c>
      <c r="L1591" s="183"/>
      <c r="M1591" s="183"/>
      <c r="N1591" s="183"/>
      <c r="O1591" s="183"/>
      <c r="P1591" s="208">
        <f t="shared" si="111"/>
        <v>14.6</v>
      </c>
      <c r="Q1591" s="206"/>
      <c r="R1591" s="187"/>
      <c r="S1591" s="187"/>
      <c r="U1591" s="87" t="str">
        <f t="shared" si="108"/>
        <v/>
      </c>
      <c r="V1591" s="87">
        <f t="shared" si="109"/>
        <v>14.6</v>
      </c>
    </row>
    <row r="1592" spans="1:22" s="188" customFormat="1" ht="15" customHeight="1" x14ac:dyDescent="0.2">
      <c r="A1592" s="202"/>
      <c r="B1592" s="207" t="s">
        <v>19261</v>
      </c>
      <c r="C1592" s="203"/>
      <c r="E1592" s="182"/>
      <c r="F1592" s="182"/>
      <c r="G1592" s="203"/>
      <c r="H1592" s="182"/>
      <c r="I1592" s="182"/>
      <c r="J1592" s="183"/>
      <c r="K1592" s="220">
        <v>9.1</v>
      </c>
      <c r="L1592" s="183"/>
      <c r="M1592" s="183"/>
      <c r="N1592" s="183"/>
      <c r="O1592" s="183"/>
      <c r="P1592" s="208">
        <f>K1592</f>
        <v>9.1</v>
      </c>
      <c r="Q1592" s="338"/>
      <c r="U1592" s="87" t="str">
        <f t="shared" si="108"/>
        <v/>
      </c>
      <c r="V1592" s="87">
        <f t="shared" si="109"/>
        <v>9.1</v>
      </c>
    </row>
    <row r="1593" spans="1:22" s="188" customFormat="1" ht="15" customHeight="1" x14ac:dyDescent="0.2">
      <c r="A1593" s="202"/>
      <c r="B1593" s="189" t="s">
        <v>17</v>
      </c>
      <c r="C1593" s="190"/>
      <c r="D1593" s="191"/>
      <c r="E1593" s="192"/>
      <c r="F1593" s="190"/>
      <c r="G1593" s="191"/>
      <c r="H1593" s="192"/>
      <c r="I1593" s="192"/>
      <c r="J1593" s="193"/>
      <c r="K1593" s="193"/>
      <c r="L1593" s="194"/>
      <c r="M1593" s="194"/>
      <c r="N1593" s="194"/>
      <c r="O1593" s="194"/>
      <c r="P1593" s="195">
        <f>ROUND(SUM(P1589:P1592),2)</f>
        <v>36.200000000000003</v>
      </c>
      <c r="Q1593" s="196" t="str">
        <f>IFERROR(VLOOKUP(A1589,'Planilha Orçamentária'!$A$8:$H$548,5,FALSE),0)</f>
        <v>m</v>
      </c>
      <c r="R1593" s="187"/>
      <c r="S1593" s="187"/>
      <c r="U1593" s="87">
        <f t="shared" si="108"/>
        <v>36.200000000000003</v>
      </c>
      <c r="V1593" s="87">
        <f t="shared" si="109"/>
        <v>36.200000000000003</v>
      </c>
    </row>
    <row r="1594" spans="1:22" s="188" customFormat="1" ht="15" customHeight="1" x14ac:dyDescent="0.2">
      <c r="A1594" s="202"/>
      <c r="B1594" s="197"/>
      <c r="C1594" s="198"/>
      <c r="D1594" s="180"/>
      <c r="E1594" s="181"/>
      <c r="F1594" s="198"/>
      <c r="G1594" s="180"/>
      <c r="H1594" s="181"/>
      <c r="I1594" s="181"/>
      <c r="J1594" s="199"/>
      <c r="K1594" s="199"/>
      <c r="L1594" s="363"/>
      <c r="M1594" s="363"/>
      <c r="N1594" s="363"/>
      <c r="O1594" s="363"/>
      <c r="P1594" s="55"/>
      <c r="Q1594" s="200"/>
      <c r="R1594" s="187"/>
      <c r="S1594" s="187"/>
      <c r="T1594" s="187"/>
      <c r="U1594" s="87" t="str">
        <f t="shared" si="108"/>
        <v/>
      </c>
      <c r="V1594" s="87" t="str">
        <f t="shared" si="109"/>
        <v/>
      </c>
    </row>
    <row r="1595" spans="1:22" s="188" customFormat="1" ht="15" customHeight="1" x14ac:dyDescent="0.2">
      <c r="A1595" s="178" t="str">
        <f>'Planilha Orçamentária'!A373</f>
        <v>05.06.03.03</v>
      </c>
      <c r="B1595" s="252" t="str">
        <f>VLOOKUP(A1595,'Planilha Orçamentária'!$A$8:$D$548,4,FALSE)</f>
        <v>Envelopamento de concreto simples com consumo mínimo de cimento de 250kg/m3, inclusive escavação para profundidade mínima do eletroduto de 50 cm, de 25 x 25 cm, para 1 eletroduto</v>
      </c>
      <c r="C1595" s="179"/>
      <c r="D1595" s="180"/>
      <c r="E1595" s="181"/>
      <c r="F1595" s="181"/>
      <c r="G1595" s="180"/>
      <c r="H1595" s="181"/>
      <c r="I1595" s="182"/>
      <c r="J1595" s="183"/>
      <c r="K1595" s="184"/>
      <c r="L1595" s="183"/>
      <c r="M1595" s="185"/>
      <c r="N1595" s="183"/>
      <c r="O1595" s="185"/>
      <c r="P1595" s="55"/>
      <c r="Q1595" s="186">
        <f>P1597</f>
        <v>25</v>
      </c>
      <c r="R1595" s="187"/>
      <c r="S1595" s="187"/>
      <c r="U1595" s="87">
        <f t="shared" ref="U1595:U1658" si="112">IF(Q1595&lt;&gt;"",P1595,"")</f>
        <v>0</v>
      </c>
      <c r="V1595" s="87" t="str">
        <f t="shared" ref="V1595:V1658" si="113">IF(P1595&lt;&gt;"",P1595,"")</f>
        <v/>
      </c>
    </row>
    <row r="1596" spans="1:22" s="188" customFormat="1" ht="15" customHeight="1" x14ac:dyDescent="0.2">
      <c r="A1596" s="202"/>
      <c r="B1596" s="207"/>
      <c r="C1596" s="203"/>
      <c r="E1596" s="182"/>
      <c r="F1596" s="182"/>
      <c r="G1596" s="203"/>
      <c r="H1596" s="182"/>
      <c r="I1596" s="182"/>
      <c r="J1596" s="183"/>
      <c r="K1596" s="220">
        <v>25</v>
      </c>
      <c r="L1596" s="183"/>
      <c r="M1596" s="183"/>
      <c r="N1596" s="183"/>
      <c r="O1596" s="183"/>
      <c r="P1596" s="208">
        <f>K1596</f>
        <v>25</v>
      </c>
      <c r="Q1596" s="338"/>
      <c r="U1596" s="87" t="str">
        <f t="shared" si="112"/>
        <v/>
      </c>
      <c r="V1596" s="87">
        <f t="shared" si="113"/>
        <v>25</v>
      </c>
    </row>
    <row r="1597" spans="1:22" s="188" customFormat="1" ht="15" customHeight="1" x14ac:dyDescent="0.2">
      <c r="A1597" s="202"/>
      <c r="B1597" s="189" t="s">
        <v>17</v>
      </c>
      <c r="C1597" s="190"/>
      <c r="D1597" s="191"/>
      <c r="E1597" s="192"/>
      <c r="F1597" s="190"/>
      <c r="G1597" s="191"/>
      <c r="H1597" s="192"/>
      <c r="I1597" s="192"/>
      <c r="J1597" s="193"/>
      <c r="K1597" s="193"/>
      <c r="L1597" s="194"/>
      <c r="M1597" s="194"/>
      <c r="N1597" s="194"/>
      <c r="O1597" s="194"/>
      <c r="P1597" s="195">
        <f>ROUND(SUM(P1595:P1596),2)</f>
        <v>25</v>
      </c>
      <c r="Q1597" s="196" t="str">
        <f>IFERROR(VLOOKUP(A1595,'Planilha Orçamentária'!$A$8:$H$548,5,FALSE),0)</f>
        <v>m</v>
      </c>
      <c r="R1597" s="187"/>
      <c r="S1597" s="187"/>
      <c r="U1597" s="87">
        <f t="shared" si="112"/>
        <v>25</v>
      </c>
      <c r="V1597" s="87">
        <f t="shared" si="113"/>
        <v>25</v>
      </c>
    </row>
    <row r="1598" spans="1:22" s="188" customFormat="1" ht="15" customHeight="1" x14ac:dyDescent="0.2">
      <c r="A1598" s="202"/>
      <c r="B1598" s="197"/>
      <c r="C1598" s="198"/>
      <c r="D1598" s="180"/>
      <c r="E1598" s="181"/>
      <c r="F1598" s="198"/>
      <c r="G1598" s="180"/>
      <c r="H1598" s="181"/>
      <c r="I1598" s="181"/>
      <c r="J1598" s="199"/>
      <c r="K1598" s="199"/>
      <c r="L1598" s="363"/>
      <c r="M1598" s="363"/>
      <c r="N1598" s="363"/>
      <c r="O1598" s="363"/>
      <c r="P1598" s="55"/>
      <c r="Q1598" s="200"/>
      <c r="R1598" s="187"/>
      <c r="S1598" s="187"/>
      <c r="T1598" s="187"/>
      <c r="U1598" s="87" t="str">
        <f t="shared" si="112"/>
        <v/>
      </c>
      <c r="V1598" s="87" t="str">
        <f t="shared" si="113"/>
        <v/>
      </c>
    </row>
    <row r="1599" spans="1:22" s="188" customFormat="1" ht="15" customHeight="1" x14ac:dyDescent="0.2">
      <c r="A1599" s="178" t="str">
        <f>'Planilha Orçamentária'!A374</f>
        <v>05.06.03.04</v>
      </c>
      <c r="B1599" s="252" t="str">
        <f>VLOOKUP(A1599,'Planilha Orçamentária'!$A$8:$D$548,4,FALSE)</f>
        <v>ELETRODUTO DE AÇO GALVANIZADO, CLASSE SEMI PESADO, DN 32 MM (1 1/4), APARENTE, INSTALADO EM PAREDE - FORNECIMENTO E INSTALAÇÃO. AF_11/2016_P</v>
      </c>
      <c r="C1599" s="179"/>
      <c r="D1599" s="180"/>
      <c r="E1599" s="181"/>
      <c r="F1599" s="181"/>
      <c r="G1599" s="180"/>
      <c r="H1599" s="181"/>
      <c r="I1599" s="182"/>
      <c r="J1599" s="183"/>
      <c r="K1599" s="184"/>
      <c r="L1599" s="183"/>
      <c r="M1599" s="185"/>
      <c r="N1599" s="183"/>
      <c r="O1599" s="185"/>
      <c r="P1599" s="55"/>
      <c r="Q1599" s="186">
        <f>P1601</f>
        <v>16</v>
      </c>
      <c r="R1599" s="187"/>
      <c r="S1599" s="187"/>
      <c r="U1599" s="87">
        <f t="shared" si="112"/>
        <v>0</v>
      </c>
      <c r="V1599" s="87" t="str">
        <f t="shared" si="113"/>
        <v/>
      </c>
    </row>
    <row r="1600" spans="1:22" s="188" customFormat="1" ht="15" customHeight="1" x14ac:dyDescent="0.2">
      <c r="A1600" s="202"/>
      <c r="B1600" s="207"/>
      <c r="C1600" s="203"/>
      <c r="E1600" s="182"/>
      <c r="F1600" s="182"/>
      <c r="G1600" s="203"/>
      <c r="H1600" s="182"/>
      <c r="I1600" s="182"/>
      <c r="J1600" s="183"/>
      <c r="K1600" s="220">
        <v>16</v>
      </c>
      <c r="L1600" s="183"/>
      <c r="M1600" s="183"/>
      <c r="N1600" s="183"/>
      <c r="O1600" s="183"/>
      <c r="P1600" s="208">
        <f>K1600</f>
        <v>16</v>
      </c>
      <c r="Q1600" s="338"/>
      <c r="U1600" s="87" t="str">
        <f t="shared" si="112"/>
        <v/>
      </c>
      <c r="V1600" s="87">
        <f t="shared" si="113"/>
        <v>16</v>
      </c>
    </row>
    <row r="1601" spans="1:22" s="188" customFormat="1" ht="15" customHeight="1" x14ac:dyDescent="0.2">
      <c r="A1601" s="202"/>
      <c r="B1601" s="189" t="s">
        <v>17</v>
      </c>
      <c r="C1601" s="190"/>
      <c r="D1601" s="191"/>
      <c r="E1601" s="192"/>
      <c r="F1601" s="190"/>
      <c r="G1601" s="191"/>
      <c r="H1601" s="192"/>
      <c r="I1601" s="192"/>
      <c r="J1601" s="193"/>
      <c r="K1601" s="193"/>
      <c r="L1601" s="194"/>
      <c r="M1601" s="194"/>
      <c r="N1601" s="194"/>
      <c r="O1601" s="194"/>
      <c r="P1601" s="195">
        <f>ROUND(SUM(P1599:P1600),2)</f>
        <v>16</v>
      </c>
      <c r="Q1601" s="196" t="str">
        <f>IFERROR(VLOOKUP(A1599,'Planilha Orçamentária'!$A$8:$H$548,5,FALSE),0)</f>
        <v>M</v>
      </c>
      <c r="R1601" s="187"/>
      <c r="S1601" s="187"/>
      <c r="U1601" s="87">
        <f t="shared" si="112"/>
        <v>16</v>
      </c>
      <c r="V1601" s="87">
        <f t="shared" si="113"/>
        <v>16</v>
      </c>
    </row>
    <row r="1602" spans="1:22" s="188" customFormat="1" ht="15" customHeight="1" x14ac:dyDescent="0.2">
      <c r="A1602" s="202"/>
      <c r="B1602" s="197"/>
      <c r="C1602" s="198"/>
      <c r="D1602" s="180"/>
      <c r="E1602" s="181"/>
      <c r="F1602" s="198"/>
      <c r="G1602" s="180"/>
      <c r="H1602" s="181"/>
      <c r="I1602" s="181"/>
      <c r="J1602" s="199"/>
      <c r="K1602" s="199"/>
      <c r="L1602" s="363"/>
      <c r="M1602" s="363"/>
      <c r="N1602" s="363"/>
      <c r="O1602" s="363"/>
      <c r="P1602" s="55"/>
      <c r="Q1602" s="200"/>
      <c r="R1602" s="187"/>
      <c r="S1602" s="187"/>
      <c r="T1602" s="187"/>
      <c r="U1602" s="87" t="str">
        <f t="shared" si="112"/>
        <v/>
      </c>
      <c r="V1602" s="87" t="str">
        <f t="shared" si="113"/>
        <v/>
      </c>
    </row>
    <row r="1603" spans="1:22" s="188" customFormat="1" ht="15" customHeight="1" x14ac:dyDescent="0.2">
      <c r="A1603" s="178" t="str">
        <f>'Planilha Orçamentária'!A375</f>
        <v>05.06.03.05</v>
      </c>
      <c r="B1603" s="252" t="str">
        <f>VLOOKUP(A1603,'Planilha Orçamentária'!$A$8:$D$548,4,FALSE)</f>
        <v>Cinta FG de 200mm p/ fixação de caixa de medição. (fornecimento e instalação)</v>
      </c>
      <c r="C1603" s="179"/>
      <c r="D1603" s="180"/>
      <c r="E1603" s="181"/>
      <c r="F1603" s="181"/>
      <c r="G1603" s="180"/>
      <c r="H1603" s="181"/>
      <c r="I1603" s="182"/>
      <c r="J1603" s="183"/>
      <c r="K1603" s="184"/>
      <c r="L1603" s="183"/>
      <c r="M1603" s="185"/>
      <c r="N1603" s="183"/>
      <c r="O1603" s="185"/>
      <c r="P1603" s="55"/>
      <c r="Q1603" s="186">
        <f>P1605</f>
        <v>16</v>
      </c>
      <c r="R1603" s="187"/>
      <c r="S1603" s="187"/>
      <c r="U1603" s="87">
        <f t="shared" si="112"/>
        <v>0</v>
      </c>
      <c r="V1603" s="87" t="str">
        <f t="shared" si="113"/>
        <v/>
      </c>
    </row>
    <row r="1604" spans="1:22" s="188" customFormat="1" ht="15" customHeight="1" x14ac:dyDescent="0.2">
      <c r="A1604" s="202"/>
      <c r="B1604" s="207"/>
      <c r="C1604" s="203"/>
      <c r="E1604" s="182"/>
      <c r="F1604" s="182"/>
      <c r="G1604" s="203"/>
      <c r="H1604" s="182"/>
      <c r="I1604" s="182"/>
      <c r="J1604" s="183">
        <v>16</v>
      </c>
      <c r="K1604" s="220"/>
      <c r="L1604" s="183"/>
      <c r="M1604" s="183"/>
      <c r="N1604" s="183"/>
      <c r="O1604" s="183"/>
      <c r="P1604" s="208">
        <f>J1604</f>
        <v>16</v>
      </c>
      <c r="Q1604" s="338"/>
      <c r="U1604" s="87" t="str">
        <f t="shared" si="112"/>
        <v/>
      </c>
      <c r="V1604" s="87">
        <f t="shared" si="113"/>
        <v>16</v>
      </c>
    </row>
    <row r="1605" spans="1:22" s="188" customFormat="1" ht="15" customHeight="1" x14ac:dyDescent="0.2">
      <c r="A1605" s="202"/>
      <c r="B1605" s="189" t="s">
        <v>17</v>
      </c>
      <c r="C1605" s="190"/>
      <c r="D1605" s="191"/>
      <c r="E1605" s="192"/>
      <c r="F1605" s="190"/>
      <c r="G1605" s="191"/>
      <c r="H1605" s="192"/>
      <c r="I1605" s="192"/>
      <c r="J1605" s="193"/>
      <c r="K1605" s="193"/>
      <c r="L1605" s="194"/>
      <c r="M1605" s="194"/>
      <c r="N1605" s="194"/>
      <c r="O1605" s="194"/>
      <c r="P1605" s="195">
        <f>ROUND(SUM(P1603:P1604),2)</f>
        <v>16</v>
      </c>
      <c r="Q1605" s="196" t="str">
        <f>IFERROR(VLOOKUP(A1603,'Planilha Orçamentária'!$A$8:$H$548,5,FALSE),0)</f>
        <v>und</v>
      </c>
      <c r="R1605" s="187"/>
      <c r="S1605" s="187"/>
      <c r="U1605" s="87">
        <f t="shared" si="112"/>
        <v>16</v>
      </c>
      <c r="V1605" s="87">
        <f t="shared" si="113"/>
        <v>16</v>
      </c>
    </row>
    <row r="1606" spans="1:22" s="188" customFormat="1" ht="15" customHeight="1" x14ac:dyDescent="0.2">
      <c r="A1606" s="202"/>
      <c r="B1606" s="197"/>
      <c r="C1606" s="198"/>
      <c r="D1606" s="180"/>
      <c r="E1606" s="181"/>
      <c r="F1606" s="198"/>
      <c r="G1606" s="180"/>
      <c r="H1606" s="181"/>
      <c r="I1606" s="181"/>
      <c r="J1606" s="199"/>
      <c r="K1606" s="199"/>
      <c r="L1606" s="363"/>
      <c r="M1606" s="363"/>
      <c r="N1606" s="363"/>
      <c r="O1606" s="363"/>
      <c r="P1606" s="55"/>
      <c r="Q1606" s="200"/>
      <c r="R1606" s="187"/>
      <c r="S1606" s="187"/>
      <c r="T1606" s="187"/>
      <c r="U1606" s="87" t="str">
        <f t="shared" si="112"/>
        <v/>
      </c>
      <c r="V1606" s="87" t="str">
        <f t="shared" si="113"/>
        <v/>
      </c>
    </row>
    <row r="1607" spans="1:22" s="188" customFormat="1" ht="15" customHeight="1" x14ac:dyDescent="0.2">
      <c r="A1607" s="178" t="str">
        <f>'Planilha Orçamentária'!A376</f>
        <v>05.06.03.06</v>
      </c>
      <c r="B1607" s="252" t="str">
        <f>VLOOKUP(A1607,'Planilha Orçamentária'!$A$8:$D$548,4,FALSE)</f>
        <v>Curva 90º de ferro galvanizado eletrolítico 1 1/2" para eletroduto</v>
      </c>
      <c r="C1607" s="179"/>
      <c r="D1607" s="180"/>
      <c r="E1607" s="181"/>
      <c r="F1607" s="181"/>
      <c r="G1607" s="180"/>
      <c r="H1607" s="181"/>
      <c r="I1607" s="182"/>
      <c r="J1607" s="183"/>
      <c r="K1607" s="184"/>
      <c r="L1607" s="183"/>
      <c r="M1607" s="185"/>
      <c r="N1607" s="183"/>
      <c r="O1607" s="185"/>
      <c r="P1607" s="55"/>
      <c r="Q1607" s="186">
        <f>P1609</f>
        <v>6</v>
      </c>
      <c r="R1607" s="187"/>
      <c r="S1607" s="187"/>
      <c r="U1607" s="87">
        <f t="shared" si="112"/>
        <v>0</v>
      </c>
      <c r="V1607" s="87" t="str">
        <f t="shared" si="113"/>
        <v/>
      </c>
    </row>
    <row r="1608" spans="1:22" s="188" customFormat="1" ht="15" customHeight="1" x14ac:dyDescent="0.2">
      <c r="A1608" s="202"/>
      <c r="B1608" s="207"/>
      <c r="C1608" s="203"/>
      <c r="E1608" s="182"/>
      <c r="F1608" s="182"/>
      <c r="G1608" s="203"/>
      <c r="H1608" s="182"/>
      <c r="I1608" s="182"/>
      <c r="J1608" s="183">
        <v>6</v>
      </c>
      <c r="K1608" s="220"/>
      <c r="L1608" s="183"/>
      <c r="M1608" s="183"/>
      <c r="N1608" s="183"/>
      <c r="O1608" s="183"/>
      <c r="P1608" s="208">
        <f>J1608</f>
        <v>6</v>
      </c>
      <c r="Q1608" s="338"/>
      <c r="U1608" s="87" t="str">
        <f t="shared" si="112"/>
        <v/>
      </c>
      <c r="V1608" s="87">
        <f t="shared" si="113"/>
        <v>6</v>
      </c>
    </row>
    <row r="1609" spans="1:22" s="188" customFormat="1" ht="15" customHeight="1" x14ac:dyDescent="0.2">
      <c r="A1609" s="202"/>
      <c r="B1609" s="189" t="s">
        <v>17</v>
      </c>
      <c r="C1609" s="190"/>
      <c r="D1609" s="191"/>
      <c r="E1609" s="192"/>
      <c r="F1609" s="190"/>
      <c r="G1609" s="191"/>
      <c r="H1609" s="192"/>
      <c r="I1609" s="192"/>
      <c r="J1609" s="193"/>
      <c r="K1609" s="193"/>
      <c r="L1609" s="194"/>
      <c r="M1609" s="194"/>
      <c r="N1609" s="194"/>
      <c r="O1609" s="194"/>
      <c r="P1609" s="195">
        <f>ROUND(SUM(P1607:P1608),2)</f>
        <v>6</v>
      </c>
      <c r="Q1609" s="196" t="str">
        <f>IFERROR(VLOOKUP(A1607,'Planilha Orçamentária'!$A$8:$H$548,5,FALSE),0)</f>
        <v>und</v>
      </c>
      <c r="R1609" s="187"/>
      <c r="S1609" s="187"/>
      <c r="U1609" s="87">
        <f t="shared" si="112"/>
        <v>6</v>
      </c>
      <c r="V1609" s="87">
        <f t="shared" si="113"/>
        <v>6</v>
      </c>
    </row>
    <row r="1610" spans="1:22" s="188" customFormat="1" ht="15" customHeight="1" x14ac:dyDescent="0.2">
      <c r="A1610" s="202"/>
      <c r="B1610" s="197"/>
      <c r="C1610" s="198"/>
      <c r="D1610" s="180"/>
      <c r="E1610" s="181"/>
      <c r="F1610" s="198"/>
      <c r="G1610" s="180"/>
      <c r="H1610" s="181"/>
      <c r="I1610" s="181"/>
      <c r="J1610" s="199"/>
      <c r="K1610" s="363"/>
      <c r="L1610" s="363"/>
      <c r="M1610" s="363"/>
      <c r="N1610" s="363"/>
      <c r="O1610" s="363"/>
      <c r="P1610" s="55"/>
      <c r="Q1610" s="200"/>
      <c r="R1610" s="187"/>
      <c r="S1610" s="187"/>
      <c r="T1610" s="187"/>
      <c r="U1610" s="87" t="str">
        <f t="shared" si="112"/>
        <v/>
      </c>
      <c r="V1610" s="87" t="str">
        <f t="shared" si="113"/>
        <v/>
      </c>
    </row>
    <row r="1611" spans="1:22" s="188" customFormat="1" ht="15" customHeight="1" x14ac:dyDescent="0.2">
      <c r="A1611" s="178" t="str">
        <f>'Planilha Orçamentária'!A377</f>
        <v>05.06.03.07</v>
      </c>
      <c r="B1611" s="252" t="str">
        <f>VLOOKUP(A1611,'Planilha Orçamentária'!$A$8:$D$548,4,FALSE)</f>
        <v>Bucha e arruela de alumínio fundido diâmetro 40mm (1 1/2")</v>
      </c>
      <c r="C1611" s="179"/>
      <c r="D1611" s="180"/>
      <c r="E1611" s="181"/>
      <c r="F1611" s="181"/>
      <c r="G1611" s="180"/>
      <c r="H1611" s="181"/>
      <c r="I1611" s="182"/>
      <c r="J1611" s="183"/>
      <c r="K1611" s="184"/>
      <c r="L1611" s="183"/>
      <c r="M1611" s="185"/>
      <c r="N1611" s="183"/>
      <c r="O1611" s="185"/>
      <c r="P1611" s="55"/>
      <c r="Q1611" s="186">
        <f>P1613</f>
        <v>6</v>
      </c>
      <c r="R1611" s="187"/>
      <c r="S1611" s="187"/>
      <c r="U1611" s="87">
        <f t="shared" si="112"/>
        <v>0</v>
      </c>
      <c r="V1611" s="87" t="str">
        <f t="shared" si="113"/>
        <v/>
      </c>
    </row>
    <row r="1612" spans="1:22" s="188" customFormat="1" ht="15" customHeight="1" x14ac:dyDescent="0.2">
      <c r="A1612" s="202"/>
      <c r="B1612" s="207"/>
      <c r="C1612" s="203"/>
      <c r="E1612" s="182"/>
      <c r="F1612" s="182"/>
      <c r="G1612" s="203"/>
      <c r="H1612" s="182"/>
      <c r="I1612" s="182"/>
      <c r="J1612" s="183">
        <v>6</v>
      </c>
      <c r="L1612" s="183"/>
      <c r="M1612" s="183"/>
      <c r="N1612" s="183"/>
      <c r="O1612" s="183"/>
      <c r="P1612" s="208">
        <f>J1612</f>
        <v>6</v>
      </c>
      <c r="Q1612" s="338"/>
      <c r="U1612" s="87" t="str">
        <f t="shared" si="112"/>
        <v/>
      </c>
      <c r="V1612" s="87">
        <f t="shared" si="113"/>
        <v>6</v>
      </c>
    </row>
    <row r="1613" spans="1:22" s="188" customFormat="1" ht="15" customHeight="1" x14ac:dyDescent="0.2">
      <c r="A1613" s="202"/>
      <c r="B1613" s="189" t="s">
        <v>17</v>
      </c>
      <c r="C1613" s="190"/>
      <c r="D1613" s="191"/>
      <c r="E1613" s="192"/>
      <c r="F1613" s="190"/>
      <c r="G1613" s="191"/>
      <c r="H1613" s="192"/>
      <c r="I1613" s="192"/>
      <c r="J1613" s="193"/>
      <c r="K1613" s="194"/>
      <c r="L1613" s="194"/>
      <c r="M1613" s="194"/>
      <c r="N1613" s="194"/>
      <c r="O1613" s="194"/>
      <c r="P1613" s="195">
        <f>ROUND(SUM(P1611:P1612),2)</f>
        <v>6</v>
      </c>
      <c r="Q1613" s="196" t="str">
        <f>IFERROR(VLOOKUP(A1611,'Planilha Orçamentária'!$A$8:$H$548,5,FALSE),0)</f>
        <v>und</v>
      </c>
      <c r="R1613" s="187"/>
      <c r="S1613" s="187"/>
      <c r="U1613" s="87">
        <f t="shared" si="112"/>
        <v>6</v>
      </c>
      <c r="V1613" s="87">
        <f t="shared" si="113"/>
        <v>6</v>
      </c>
    </row>
    <row r="1614" spans="1:22" s="188" customFormat="1" ht="15" customHeight="1" x14ac:dyDescent="0.2">
      <c r="A1614" s="202"/>
      <c r="B1614" s="197"/>
      <c r="C1614" s="198"/>
      <c r="D1614" s="180"/>
      <c r="E1614" s="181"/>
      <c r="F1614" s="198"/>
      <c r="G1614" s="180"/>
      <c r="H1614" s="181"/>
      <c r="I1614" s="181"/>
      <c r="J1614" s="199"/>
      <c r="K1614" s="363"/>
      <c r="L1614" s="363"/>
      <c r="M1614" s="363"/>
      <c r="N1614" s="363"/>
      <c r="O1614" s="363"/>
      <c r="P1614" s="55"/>
      <c r="Q1614" s="200"/>
      <c r="R1614" s="187"/>
      <c r="S1614" s="187"/>
      <c r="T1614" s="187"/>
      <c r="U1614" s="87" t="str">
        <f t="shared" si="112"/>
        <v/>
      </c>
      <c r="V1614" s="87" t="str">
        <f t="shared" si="113"/>
        <v/>
      </c>
    </row>
    <row r="1615" spans="1:22" s="188" customFormat="1" ht="15" customHeight="1" x14ac:dyDescent="0.2">
      <c r="A1615" s="178" t="str">
        <f>'Planilha Orçamentária'!A378</f>
        <v>05.06.03.08</v>
      </c>
      <c r="B1615" s="252" t="str">
        <f>VLOOKUP(A1615,'Planilha Orçamentária'!$A$8:$D$548,4,FALSE)</f>
        <v>Cabeçote de alumínio de 1 1/2"</v>
      </c>
      <c r="C1615" s="179"/>
      <c r="D1615" s="180"/>
      <c r="E1615" s="181"/>
      <c r="F1615" s="181"/>
      <c r="G1615" s="180"/>
      <c r="H1615" s="181"/>
      <c r="I1615" s="182"/>
      <c r="J1615" s="183"/>
      <c r="K1615" s="184"/>
      <c r="L1615" s="183"/>
      <c r="M1615" s="185"/>
      <c r="N1615" s="183"/>
      <c r="O1615" s="185"/>
      <c r="P1615" s="55"/>
      <c r="Q1615" s="186">
        <f>P1617</f>
        <v>2</v>
      </c>
      <c r="R1615" s="187"/>
      <c r="S1615" s="187"/>
      <c r="U1615" s="87">
        <f t="shared" si="112"/>
        <v>0</v>
      </c>
      <c r="V1615" s="87" t="str">
        <f t="shared" si="113"/>
        <v/>
      </c>
    </row>
    <row r="1616" spans="1:22" s="188" customFormat="1" ht="15" customHeight="1" x14ac:dyDescent="0.2">
      <c r="A1616" s="202"/>
      <c r="B1616" s="207"/>
      <c r="C1616" s="203"/>
      <c r="E1616" s="182"/>
      <c r="F1616" s="182"/>
      <c r="G1616" s="203"/>
      <c r="H1616" s="182"/>
      <c r="I1616" s="182"/>
      <c r="J1616" s="183">
        <v>2</v>
      </c>
      <c r="L1616" s="183"/>
      <c r="M1616" s="183"/>
      <c r="N1616" s="183"/>
      <c r="O1616" s="183"/>
      <c r="P1616" s="208">
        <f>J1616</f>
        <v>2</v>
      </c>
      <c r="Q1616" s="338"/>
      <c r="U1616" s="87" t="str">
        <f t="shared" si="112"/>
        <v/>
      </c>
      <c r="V1616" s="87">
        <f t="shared" si="113"/>
        <v>2</v>
      </c>
    </row>
    <row r="1617" spans="1:22" s="188" customFormat="1" ht="15" customHeight="1" x14ac:dyDescent="0.2">
      <c r="A1617" s="202"/>
      <c r="B1617" s="189" t="s">
        <v>17</v>
      </c>
      <c r="C1617" s="190"/>
      <c r="D1617" s="191"/>
      <c r="E1617" s="192"/>
      <c r="F1617" s="190"/>
      <c r="G1617" s="191"/>
      <c r="H1617" s="192"/>
      <c r="I1617" s="192"/>
      <c r="J1617" s="193"/>
      <c r="K1617" s="194"/>
      <c r="L1617" s="194"/>
      <c r="M1617" s="194"/>
      <c r="N1617" s="194"/>
      <c r="O1617" s="194"/>
      <c r="P1617" s="195">
        <f>ROUND(SUM(P1615:P1616),2)</f>
        <v>2</v>
      </c>
      <c r="Q1617" s="196" t="str">
        <f>IFERROR(VLOOKUP(A1615,'Planilha Orçamentária'!$A$8:$H$548,5,FALSE),0)</f>
        <v>und</v>
      </c>
      <c r="R1617" s="187"/>
      <c r="S1617" s="187"/>
      <c r="U1617" s="87">
        <f t="shared" si="112"/>
        <v>2</v>
      </c>
      <c r="V1617" s="87">
        <f t="shared" si="113"/>
        <v>2</v>
      </c>
    </row>
    <row r="1618" spans="1:22" s="188" customFormat="1" ht="15" customHeight="1" x14ac:dyDescent="0.2">
      <c r="A1618" s="202"/>
      <c r="B1618" s="197"/>
      <c r="C1618" s="198"/>
      <c r="D1618" s="180"/>
      <c r="E1618" s="181"/>
      <c r="F1618" s="198"/>
      <c r="G1618" s="180"/>
      <c r="H1618" s="181"/>
      <c r="I1618" s="181"/>
      <c r="J1618" s="199"/>
      <c r="K1618" s="363"/>
      <c r="L1618" s="363"/>
      <c r="M1618" s="363"/>
      <c r="N1618" s="363"/>
      <c r="O1618" s="363"/>
      <c r="P1618" s="55"/>
      <c r="Q1618" s="200"/>
      <c r="R1618" s="187"/>
      <c r="S1618" s="187"/>
      <c r="T1618" s="187"/>
      <c r="U1618" s="87" t="str">
        <f t="shared" si="112"/>
        <v/>
      </c>
      <c r="V1618" s="87" t="str">
        <f t="shared" si="113"/>
        <v/>
      </c>
    </row>
    <row r="1619" spans="1:22" s="188" customFormat="1" ht="15" customHeight="1" x14ac:dyDescent="0.2">
      <c r="A1619" s="178" t="str">
        <f>'Planilha Orçamentária'!A379</f>
        <v>05.06.03.09</v>
      </c>
      <c r="B1619" s="252" t="str">
        <f>VLOOKUP(A1619,'Planilha Orçamentária'!$A$8:$D$548,4,FALSE)</f>
        <v>Luva de ferro galvanizado eletrolítico 1 1/2" para eletroduto</v>
      </c>
      <c r="C1619" s="179"/>
      <c r="D1619" s="180"/>
      <c r="E1619" s="181"/>
      <c r="F1619" s="181"/>
      <c r="G1619" s="180"/>
      <c r="H1619" s="181"/>
      <c r="I1619" s="182"/>
      <c r="J1619" s="183"/>
      <c r="K1619" s="184"/>
      <c r="L1619" s="183"/>
      <c r="M1619" s="185"/>
      <c r="N1619" s="183"/>
      <c r="O1619" s="185"/>
      <c r="P1619" s="55"/>
      <c r="Q1619" s="186">
        <f>P1621</f>
        <v>14</v>
      </c>
      <c r="R1619" s="187"/>
      <c r="S1619" s="187"/>
      <c r="U1619" s="87">
        <f t="shared" si="112"/>
        <v>0</v>
      </c>
      <c r="V1619" s="87" t="str">
        <f t="shared" si="113"/>
        <v/>
      </c>
    </row>
    <row r="1620" spans="1:22" s="188" customFormat="1" ht="15" customHeight="1" x14ac:dyDescent="0.2">
      <c r="A1620" s="202"/>
      <c r="B1620" s="207"/>
      <c r="C1620" s="203"/>
      <c r="E1620" s="182"/>
      <c r="F1620" s="182"/>
      <c r="G1620" s="203"/>
      <c r="H1620" s="182"/>
      <c r="I1620" s="182"/>
      <c r="J1620" s="183">
        <v>14</v>
      </c>
      <c r="L1620" s="183"/>
      <c r="M1620" s="183"/>
      <c r="N1620" s="183"/>
      <c r="O1620" s="183"/>
      <c r="P1620" s="208">
        <f>J1620</f>
        <v>14</v>
      </c>
      <c r="Q1620" s="338"/>
      <c r="U1620" s="87" t="str">
        <f t="shared" si="112"/>
        <v/>
      </c>
      <c r="V1620" s="87">
        <f t="shared" si="113"/>
        <v>14</v>
      </c>
    </row>
    <row r="1621" spans="1:22" s="188" customFormat="1" ht="15" customHeight="1" x14ac:dyDescent="0.2">
      <c r="A1621" s="202"/>
      <c r="B1621" s="189" t="s">
        <v>17</v>
      </c>
      <c r="C1621" s="190"/>
      <c r="D1621" s="191"/>
      <c r="E1621" s="192"/>
      <c r="F1621" s="190"/>
      <c r="G1621" s="191"/>
      <c r="H1621" s="192"/>
      <c r="I1621" s="192"/>
      <c r="J1621" s="193"/>
      <c r="K1621" s="194"/>
      <c r="L1621" s="194"/>
      <c r="M1621" s="194"/>
      <c r="N1621" s="194"/>
      <c r="O1621" s="194"/>
      <c r="P1621" s="195">
        <f>ROUND(SUM(P1619:P1620),2)</f>
        <v>14</v>
      </c>
      <c r="Q1621" s="196" t="str">
        <f>IFERROR(VLOOKUP(A1619,'Planilha Orçamentária'!$A$8:$H$548,5,FALSE),0)</f>
        <v>und</v>
      </c>
      <c r="R1621" s="187"/>
      <c r="S1621" s="187"/>
      <c r="U1621" s="87">
        <f t="shared" si="112"/>
        <v>14</v>
      </c>
      <c r="V1621" s="87">
        <f t="shared" si="113"/>
        <v>14</v>
      </c>
    </row>
    <row r="1622" spans="1:22" s="188" customFormat="1" ht="15" customHeight="1" x14ac:dyDescent="0.2">
      <c r="A1622" s="202"/>
      <c r="B1622" s="197"/>
      <c r="C1622" s="198"/>
      <c r="D1622" s="180"/>
      <c r="E1622" s="181"/>
      <c r="F1622" s="198"/>
      <c r="G1622" s="180"/>
      <c r="H1622" s="181"/>
      <c r="I1622" s="181"/>
      <c r="J1622" s="199"/>
      <c r="K1622" s="363"/>
      <c r="L1622" s="363"/>
      <c r="M1622" s="363"/>
      <c r="N1622" s="363"/>
      <c r="O1622" s="363"/>
      <c r="P1622" s="55"/>
      <c r="Q1622" s="200"/>
      <c r="R1622" s="187"/>
      <c r="S1622" s="187"/>
      <c r="T1622" s="187"/>
      <c r="U1622" s="87" t="str">
        <f t="shared" si="112"/>
        <v/>
      </c>
      <c r="V1622" s="87" t="str">
        <f t="shared" si="113"/>
        <v/>
      </c>
    </row>
    <row r="1623" spans="1:22" s="188" customFormat="1" ht="15" customHeight="1" x14ac:dyDescent="0.2">
      <c r="A1623" s="178" t="str">
        <f>'Planilha Orçamentária'!A380</f>
        <v>05.06.03.10</v>
      </c>
      <c r="B1623" s="252" t="str">
        <f>VLOOKUP(A1623,'Planilha Orçamentária'!$A$8:$D$548,4,FALSE)</f>
        <v>Niple de PVC 2". (fornecimento e instalação)</v>
      </c>
      <c r="C1623" s="179"/>
      <c r="D1623" s="180"/>
      <c r="E1623" s="181"/>
      <c r="F1623" s="181"/>
      <c r="G1623" s="180"/>
      <c r="H1623" s="181"/>
      <c r="I1623" s="182"/>
      <c r="J1623" s="183"/>
      <c r="K1623" s="184"/>
      <c r="L1623" s="183"/>
      <c r="M1623" s="185"/>
      <c r="N1623" s="183"/>
      <c r="O1623" s="185"/>
      <c r="P1623" s="55"/>
      <c r="Q1623" s="186">
        <f>P1625</f>
        <v>4</v>
      </c>
      <c r="R1623" s="187"/>
      <c r="S1623" s="187"/>
      <c r="U1623" s="87">
        <f t="shared" si="112"/>
        <v>0</v>
      </c>
      <c r="V1623" s="87" t="str">
        <f t="shared" si="113"/>
        <v/>
      </c>
    </row>
    <row r="1624" spans="1:22" s="188" customFormat="1" ht="15" customHeight="1" x14ac:dyDescent="0.2">
      <c r="A1624" s="202"/>
      <c r="B1624" s="207"/>
      <c r="C1624" s="203"/>
      <c r="E1624" s="182"/>
      <c r="F1624" s="182"/>
      <c r="G1624" s="203"/>
      <c r="H1624" s="182"/>
      <c r="I1624" s="182"/>
      <c r="J1624" s="183">
        <v>4</v>
      </c>
      <c r="L1624" s="183"/>
      <c r="M1624" s="183"/>
      <c r="N1624" s="183"/>
      <c r="O1624" s="183"/>
      <c r="P1624" s="208">
        <f>J1624</f>
        <v>4</v>
      </c>
      <c r="Q1624" s="338"/>
      <c r="U1624" s="87" t="str">
        <f t="shared" si="112"/>
        <v/>
      </c>
      <c r="V1624" s="87">
        <f t="shared" si="113"/>
        <v>4</v>
      </c>
    </row>
    <row r="1625" spans="1:22" s="188" customFormat="1" ht="15" customHeight="1" x14ac:dyDescent="0.2">
      <c r="A1625" s="202"/>
      <c r="B1625" s="189" t="s">
        <v>17</v>
      </c>
      <c r="C1625" s="190"/>
      <c r="D1625" s="191"/>
      <c r="E1625" s="192"/>
      <c r="F1625" s="190"/>
      <c r="G1625" s="191"/>
      <c r="H1625" s="192"/>
      <c r="I1625" s="192"/>
      <c r="J1625" s="193"/>
      <c r="K1625" s="194"/>
      <c r="L1625" s="194"/>
      <c r="M1625" s="194"/>
      <c r="N1625" s="194"/>
      <c r="O1625" s="194"/>
      <c r="P1625" s="195">
        <f>ROUND(SUM(P1623:P1624),2)</f>
        <v>4</v>
      </c>
      <c r="Q1625" s="196" t="str">
        <f>IFERROR(VLOOKUP(A1623,'Planilha Orçamentária'!$A$8:$H$548,5,FALSE),0)</f>
        <v>und</v>
      </c>
      <c r="R1625" s="187"/>
      <c r="S1625" s="187"/>
      <c r="U1625" s="87">
        <f t="shared" si="112"/>
        <v>4</v>
      </c>
      <c r="V1625" s="87">
        <f t="shared" si="113"/>
        <v>4</v>
      </c>
    </row>
    <row r="1626" spans="1:22" s="188" customFormat="1" ht="15" customHeight="1" x14ac:dyDescent="0.2">
      <c r="A1626" s="202"/>
      <c r="B1626" s="197"/>
      <c r="C1626" s="198"/>
      <c r="D1626" s="180"/>
      <c r="E1626" s="181"/>
      <c r="F1626" s="198"/>
      <c r="G1626" s="180"/>
      <c r="H1626" s="181"/>
      <c r="I1626" s="181"/>
      <c r="J1626" s="199"/>
      <c r="K1626" s="363"/>
      <c r="L1626" s="363"/>
      <c r="M1626" s="363"/>
      <c r="N1626" s="363"/>
      <c r="O1626" s="363"/>
      <c r="P1626" s="55"/>
      <c r="Q1626" s="200"/>
      <c r="R1626" s="187"/>
      <c r="S1626" s="187"/>
      <c r="T1626" s="187"/>
      <c r="U1626" s="87" t="str">
        <f t="shared" si="112"/>
        <v/>
      </c>
      <c r="V1626" s="87" t="str">
        <f t="shared" si="113"/>
        <v/>
      </c>
    </row>
    <row r="1627" spans="1:22" s="188" customFormat="1" ht="15" customHeight="1" x14ac:dyDescent="0.2">
      <c r="A1627" s="413" t="str">
        <f>'Planilha Orçamentária'!A382</f>
        <v>05.06.04</v>
      </c>
      <c r="B1627" s="414" t="str">
        <f>VLOOKUP(A1627,'Planilha Orçamentária'!$A$8:$D$548,4,FALSE)</f>
        <v>CAIXAS DE PASSAGEM EXTERNAS E QUADROS DE COMANDO</v>
      </c>
      <c r="C1627" s="415"/>
      <c r="D1627" s="191"/>
      <c r="E1627" s="192"/>
      <c r="F1627" s="192"/>
      <c r="G1627" s="191"/>
      <c r="H1627" s="192"/>
      <c r="I1627" s="416"/>
      <c r="J1627" s="417"/>
      <c r="K1627" s="418"/>
      <c r="L1627" s="417"/>
      <c r="M1627" s="419"/>
      <c r="N1627" s="420"/>
      <c r="O1627" s="419"/>
      <c r="P1627" s="195"/>
      <c r="Q1627" s="421"/>
      <c r="R1627" s="187"/>
      <c r="S1627" s="187"/>
      <c r="U1627" s="87" t="str">
        <f t="shared" si="112"/>
        <v/>
      </c>
      <c r="V1627" s="87" t="str">
        <f t="shared" si="113"/>
        <v/>
      </c>
    </row>
    <row r="1628" spans="1:22" s="188" customFormat="1" ht="15" customHeight="1" x14ac:dyDescent="0.2">
      <c r="A1628" s="178" t="str">
        <f>'Planilha Orçamentária'!A383</f>
        <v>05.06.04.01</v>
      </c>
      <c r="B1628" s="252" t="str">
        <f>VLOOKUP(A1628,'Planilha Orçamentária'!$A$8:$D$548,4,FALSE)</f>
        <v>Caixa de passagem de alvenaria de blocos de concreto 9x19x39cm, dimensões de 30x30x50cm, com revestimento interno em chapisco e reboco, tampa de concreto esp.5cm e lastro de brita 5 cm</v>
      </c>
      <c r="C1628" s="179"/>
      <c r="D1628" s="180"/>
      <c r="E1628" s="181"/>
      <c r="F1628" s="181"/>
      <c r="G1628" s="180"/>
      <c r="H1628" s="181"/>
      <c r="I1628" s="182"/>
      <c r="J1628" s="183"/>
      <c r="K1628" s="184"/>
      <c r="L1628" s="183"/>
      <c r="M1628" s="185"/>
      <c r="N1628" s="183"/>
      <c r="O1628" s="185"/>
      <c r="P1628" s="55"/>
      <c r="Q1628" s="186">
        <f>P1630</f>
        <v>37</v>
      </c>
      <c r="R1628" s="187"/>
      <c r="S1628" s="187"/>
      <c r="U1628" s="87">
        <f t="shared" si="112"/>
        <v>0</v>
      </c>
      <c r="V1628" s="87" t="str">
        <f t="shared" si="113"/>
        <v/>
      </c>
    </row>
    <row r="1629" spans="1:22" s="188" customFormat="1" ht="15" customHeight="1" x14ac:dyDescent="0.2">
      <c r="A1629" s="202"/>
      <c r="B1629" s="207"/>
      <c r="C1629" s="203"/>
      <c r="E1629" s="182"/>
      <c r="F1629" s="182"/>
      <c r="G1629" s="203"/>
      <c r="H1629" s="182"/>
      <c r="I1629" s="182"/>
      <c r="J1629" s="183">
        <v>37</v>
      </c>
      <c r="L1629" s="183"/>
      <c r="M1629" s="183"/>
      <c r="N1629" s="183"/>
      <c r="O1629" s="183"/>
      <c r="P1629" s="208">
        <f>J1629</f>
        <v>37</v>
      </c>
      <c r="Q1629" s="338"/>
      <c r="U1629" s="87" t="str">
        <f t="shared" si="112"/>
        <v/>
      </c>
      <c r="V1629" s="87">
        <f t="shared" si="113"/>
        <v>37</v>
      </c>
    </row>
    <row r="1630" spans="1:22" s="188" customFormat="1" ht="15" customHeight="1" x14ac:dyDescent="0.2">
      <c r="A1630" s="202"/>
      <c r="B1630" s="189" t="s">
        <v>17</v>
      </c>
      <c r="C1630" s="190"/>
      <c r="D1630" s="191"/>
      <c r="E1630" s="192"/>
      <c r="F1630" s="190"/>
      <c r="G1630" s="191"/>
      <c r="H1630" s="192"/>
      <c r="I1630" s="192"/>
      <c r="J1630" s="193"/>
      <c r="K1630" s="194"/>
      <c r="L1630" s="194"/>
      <c r="M1630" s="194"/>
      <c r="N1630" s="194"/>
      <c r="O1630" s="194"/>
      <c r="P1630" s="195">
        <f>ROUND(SUM(P1628:P1629),2)</f>
        <v>37</v>
      </c>
      <c r="Q1630" s="196" t="str">
        <f>IFERROR(VLOOKUP(A1628,'Planilha Orçamentária'!$A$8:$H$548,5,FALSE),0)</f>
        <v>und</v>
      </c>
      <c r="R1630" s="187"/>
      <c r="S1630" s="187"/>
      <c r="U1630" s="87">
        <f t="shared" si="112"/>
        <v>37</v>
      </c>
      <c r="V1630" s="87">
        <f t="shared" si="113"/>
        <v>37</v>
      </c>
    </row>
    <row r="1631" spans="1:22" s="188" customFormat="1" ht="15" customHeight="1" x14ac:dyDescent="0.2">
      <c r="A1631" s="202"/>
      <c r="B1631" s="197"/>
      <c r="C1631" s="198"/>
      <c r="D1631" s="180"/>
      <c r="E1631" s="181"/>
      <c r="F1631" s="198"/>
      <c r="G1631" s="180"/>
      <c r="H1631" s="181"/>
      <c r="I1631" s="181"/>
      <c r="J1631" s="199"/>
      <c r="K1631" s="363"/>
      <c r="L1631" s="363"/>
      <c r="M1631" s="363"/>
      <c r="N1631" s="363"/>
      <c r="O1631" s="363"/>
      <c r="P1631" s="55"/>
      <c r="Q1631" s="200"/>
      <c r="R1631" s="187"/>
      <c r="S1631" s="187"/>
      <c r="T1631" s="187"/>
      <c r="U1631" s="87" t="str">
        <f t="shared" si="112"/>
        <v/>
      </c>
      <c r="V1631" s="87" t="str">
        <f t="shared" si="113"/>
        <v/>
      </c>
    </row>
    <row r="1632" spans="1:22" s="188" customFormat="1" ht="15" customHeight="1" x14ac:dyDescent="0.2">
      <c r="A1632" s="178" t="str">
        <f>'Planilha Orçamentária'!A384</f>
        <v>05.06.04.02</v>
      </c>
      <c r="B1632" s="252" t="str">
        <f>VLOOKUP(A1632,'Planilha Orçamentária'!$A$8:$D$548,4,FALSE)</f>
        <v>Quadro de comando em aço inox dimensões mínimas 750x600x300mm completo com placa de montagem, disjuntores, contator , trilho, canaleta de pvc e barras de cobre conforme detalhe em projeto (fornecimento e instalação)</v>
      </c>
      <c r="C1632" s="179"/>
      <c r="D1632" s="180"/>
      <c r="E1632" s="181"/>
      <c r="F1632" s="181"/>
      <c r="G1632" s="180"/>
      <c r="H1632" s="181"/>
      <c r="I1632" s="182"/>
      <c r="J1632" s="183"/>
      <c r="K1632" s="184"/>
      <c r="L1632" s="183"/>
      <c r="M1632" s="185"/>
      <c r="N1632" s="183"/>
      <c r="O1632" s="185"/>
      <c r="P1632" s="55"/>
      <c r="Q1632" s="186">
        <f>P1634</f>
        <v>2</v>
      </c>
      <c r="R1632" s="187"/>
      <c r="S1632" s="187"/>
      <c r="U1632" s="87">
        <f t="shared" si="112"/>
        <v>0</v>
      </c>
      <c r="V1632" s="87" t="str">
        <f t="shared" si="113"/>
        <v/>
      </c>
    </row>
    <row r="1633" spans="1:22" s="188" customFormat="1" ht="15" customHeight="1" x14ac:dyDescent="0.2">
      <c r="A1633" s="202"/>
      <c r="B1633" s="207"/>
      <c r="C1633" s="203"/>
      <c r="E1633" s="182"/>
      <c r="F1633" s="182"/>
      <c r="G1633" s="203"/>
      <c r="H1633" s="182"/>
      <c r="I1633" s="182"/>
      <c r="J1633" s="183">
        <v>2</v>
      </c>
      <c r="L1633" s="183"/>
      <c r="M1633" s="183"/>
      <c r="N1633" s="183"/>
      <c r="O1633" s="183"/>
      <c r="P1633" s="208">
        <f>J1633</f>
        <v>2</v>
      </c>
      <c r="Q1633" s="338"/>
      <c r="U1633" s="87" t="str">
        <f t="shared" si="112"/>
        <v/>
      </c>
      <c r="V1633" s="87">
        <f t="shared" si="113"/>
        <v>2</v>
      </c>
    </row>
    <row r="1634" spans="1:22" s="188" customFormat="1" ht="15" customHeight="1" x14ac:dyDescent="0.2">
      <c r="A1634" s="202"/>
      <c r="B1634" s="189" t="s">
        <v>17</v>
      </c>
      <c r="C1634" s="190"/>
      <c r="D1634" s="191"/>
      <c r="E1634" s="192"/>
      <c r="F1634" s="190"/>
      <c r="G1634" s="191"/>
      <c r="H1634" s="192"/>
      <c r="I1634" s="192"/>
      <c r="J1634" s="193"/>
      <c r="K1634" s="194"/>
      <c r="L1634" s="194"/>
      <c r="M1634" s="194"/>
      <c r="N1634" s="194"/>
      <c r="O1634" s="194"/>
      <c r="P1634" s="195">
        <f>ROUND(SUM(P1632:P1633),2)</f>
        <v>2</v>
      </c>
      <c r="Q1634" s="196" t="str">
        <f>IFERROR(VLOOKUP(A1632,'Planilha Orçamentária'!$A$8:$H$548,5,FALSE),0)</f>
        <v>cj</v>
      </c>
      <c r="R1634" s="187"/>
      <c r="S1634" s="187"/>
      <c r="U1634" s="87">
        <f t="shared" si="112"/>
        <v>2</v>
      </c>
      <c r="V1634" s="87">
        <f t="shared" si="113"/>
        <v>2</v>
      </c>
    </row>
    <row r="1635" spans="1:22" s="188" customFormat="1" ht="15" customHeight="1" x14ac:dyDescent="0.2">
      <c r="A1635" s="202"/>
      <c r="B1635" s="197"/>
      <c r="C1635" s="198"/>
      <c r="D1635" s="180"/>
      <c r="E1635" s="181"/>
      <c r="F1635" s="198"/>
      <c r="G1635" s="180"/>
      <c r="H1635" s="181"/>
      <c r="I1635" s="181"/>
      <c r="J1635" s="199"/>
      <c r="K1635" s="363"/>
      <c r="L1635" s="363"/>
      <c r="M1635" s="363"/>
      <c r="N1635" s="363"/>
      <c r="O1635" s="363"/>
      <c r="P1635" s="55"/>
      <c r="Q1635" s="200"/>
      <c r="R1635" s="187"/>
      <c r="S1635" s="187"/>
      <c r="T1635" s="187"/>
      <c r="U1635" s="87" t="str">
        <f t="shared" si="112"/>
        <v/>
      </c>
      <c r="V1635" s="87" t="str">
        <f t="shared" si="113"/>
        <v/>
      </c>
    </row>
    <row r="1636" spans="1:22" s="188" customFormat="1" ht="15" customHeight="1" x14ac:dyDescent="0.2">
      <c r="A1636" s="178" t="str">
        <f>'Planilha Orçamentária'!A385</f>
        <v>05.06.04.03</v>
      </c>
      <c r="B1636" s="252" t="str">
        <f>VLOOKUP(A1636,'Planilha Orçamentária'!$A$8:$D$548,4,FALSE)</f>
        <v>Caixa para medidor polifásico carga até 41000W inclusive caixa para disjuntor polifásico até 100A</v>
      </c>
      <c r="C1636" s="179"/>
      <c r="D1636" s="180"/>
      <c r="E1636" s="181"/>
      <c r="F1636" s="181"/>
      <c r="G1636" s="180"/>
      <c r="H1636" s="181"/>
      <c r="I1636" s="182"/>
      <c r="J1636" s="183"/>
      <c r="K1636" s="184"/>
      <c r="L1636" s="183"/>
      <c r="M1636" s="185"/>
      <c r="N1636" s="183"/>
      <c r="O1636" s="185"/>
      <c r="P1636" s="55"/>
      <c r="Q1636" s="186">
        <f>P1638</f>
        <v>2</v>
      </c>
      <c r="R1636" s="187"/>
      <c r="S1636" s="187"/>
      <c r="U1636" s="87">
        <f t="shared" si="112"/>
        <v>0</v>
      </c>
      <c r="V1636" s="87" t="str">
        <f t="shared" si="113"/>
        <v/>
      </c>
    </row>
    <row r="1637" spans="1:22" s="188" customFormat="1" ht="15" customHeight="1" x14ac:dyDescent="0.2">
      <c r="A1637" s="202"/>
      <c r="B1637" s="207"/>
      <c r="C1637" s="203"/>
      <c r="E1637" s="182"/>
      <c r="F1637" s="182"/>
      <c r="G1637" s="203"/>
      <c r="H1637" s="182"/>
      <c r="I1637" s="182"/>
      <c r="J1637" s="183">
        <v>2</v>
      </c>
      <c r="L1637" s="183"/>
      <c r="M1637" s="183"/>
      <c r="N1637" s="183"/>
      <c r="O1637" s="183"/>
      <c r="P1637" s="208">
        <f>J1637</f>
        <v>2</v>
      </c>
      <c r="Q1637" s="338"/>
      <c r="U1637" s="87" t="str">
        <f t="shared" si="112"/>
        <v/>
      </c>
      <c r="V1637" s="87">
        <f t="shared" si="113"/>
        <v>2</v>
      </c>
    </row>
    <row r="1638" spans="1:22" s="188" customFormat="1" ht="15" customHeight="1" x14ac:dyDescent="0.2">
      <c r="A1638" s="202"/>
      <c r="B1638" s="189" t="s">
        <v>17</v>
      </c>
      <c r="C1638" s="190"/>
      <c r="D1638" s="191"/>
      <c r="E1638" s="192"/>
      <c r="F1638" s="190"/>
      <c r="G1638" s="191"/>
      <c r="H1638" s="192"/>
      <c r="I1638" s="192"/>
      <c r="J1638" s="193"/>
      <c r="K1638" s="194"/>
      <c r="L1638" s="194"/>
      <c r="M1638" s="194"/>
      <c r="N1638" s="194"/>
      <c r="O1638" s="194"/>
      <c r="P1638" s="195">
        <f>ROUND(SUM(P1636:P1637),2)</f>
        <v>2</v>
      </c>
      <c r="Q1638" s="196" t="str">
        <f>IFERROR(VLOOKUP(A1636,'Planilha Orçamentária'!$A$8:$H$548,5,FALSE),0)</f>
        <v>und</v>
      </c>
      <c r="R1638" s="187"/>
      <c r="S1638" s="187"/>
      <c r="U1638" s="87">
        <f t="shared" si="112"/>
        <v>2</v>
      </c>
      <c r="V1638" s="87">
        <f t="shared" si="113"/>
        <v>2</v>
      </c>
    </row>
    <row r="1639" spans="1:22" s="188" customFormat="1" ht="15" customHeight="1" x14ac:dyDescent="0.2">
      <c r="A1639" s="202"/>
      <c r="B1639" s="197"/>
      <c r="C1639" s="198"/>
      <c r="D1639" s="180"/>
      <c r="E1639" s="181"/>
      <c r="F1639" s="198"/>
      <c r="G1639" s="180"/>
      <c r="H1639" s="181"/>
      <c r="I1639" s="181"/>
      <c r="J1639" s="199"/>
      <c r="K1639" s="363"/>
      <c r="L1639" s="363"/>
      <c r="M1639" s="363"/>
      <c r="N1639" s="363"/>
      <c r="O1639" s="363"/>
      <c r="P1639" s="55"/>
      <c r="Q1639" s="200"/>
      <c r="R1639" s="187"/>
      <c r="S1639" s="187"/>
      <c r="T1639" s="187"/>
      <c r="U1639" s="87" t="str">
        <f t="shared" si="112"/>
        <v/>
      </c>
      <c r="V1639" s="87" t="str">
        <f t="shared" si="113"/>
        <v/>
      </c>
    </row>
    <row r="1640" spans="1:22" s="188" customFormat="1" ht="15" customHeight="1" x14ac:dyDescent="0.2">
      <c r="A1640" s="178" t="str">
        <f>'Planilha Orçamentária'!A386</f>
        <v>05.06.04.04</v>
      </c>
      <c r="B1640" s="252" t="str">
        <f>VLOOKUP(A1640,'Planilha Orçamentária'!$A$8:$D$548,4,FALSE)</f>
        <v>DISJUNTOR BIPOLAR TIPO DIN, CORRENTE NOMINAL DE 25A - FORNECIMENTO E INSTALAÇÃO. AF_04/2016</v>
      </c>
      <c r="C1640" s="179"/>
      <c r="D1640" s="180"/>
      <c r="E1640" s="181"/>
      <c r="F1640" s="181"/>
      <c r="G1640" s="180"/>
      <c r="H1640" s="181"/>
      <c r="I1640" s="182"/>
      <c r="J1640" s="183"/>
      <c r="K1640" s="184"/>
      <c r="L1640" s="183"/>
      <c r="M1640" s="185"/>
      <c r="N1640" s="183"/>
      <c r="O1640" s="185"/>
      <c r="P1640" s="55"/>
      <c r="Q1640" s="186">
        <f>P1642</f>
        <v>4</v>
      </c>
      <c r="R1640" s="187"/>
      <c r="S1640" s="187"/>
      <c r="U1640" s="87">
        <f t="shared" si="112"/>
        <v>0</v>
      </c>
      <c r="V1640" s="87" t="str">
        <f t="shared" si="113"/>
        <v/>
      </c>
    </row>
    <row r="1641" spans="1:22" s="188" customFormat="1" ht="15" customHeight="1" x14ac:dyDescent="0.2">
      <c r="A1641" s="202"/>
      <c r="B1641" s="207"/>
      <c r="C1641" s="203"/>
      <c r="E1641" s="182"/>
      <c r="F1641" s="182"/>
      <c r="G1641" s="203"/>
      <c r="H1641" s="182"/>
      <c r="I1641" s="182"/>
      <c r="J1641" s="183">
        <v>4</v>
      </c>
      <c r="L1641" s="183"/>
      <c r="M1641" s="183"/>
      <c r="N1641" s="183"/>
      <c r="O1641" s="183"/>
      <c r="P1641" s="208">
        <f>J1641</f>
        <v>4</v>
      </c>
      <c r="Q1641" s="338"/>
      <c r="U1641" s="87" t="str">
        <f t="shared" si="112"/>
        <v/>
      </c>
      <c r="V1641" s="87">
        <f t="shared" si="113"/>
        <v>4</v>
      </c>
    </row>
    <row r="1642" spans="1:22" s="188" customFormat="1" ht="15" customHeight="1" x14ac:dyDescent="0.2">
      <c r="A1642" s="202"/>
      <c r="B1642" s="189" t="s">
        <v>17</v>
      </c>
      <c r="C1642" s="190"/>
      <c r="D1642" s="191"/>
      <c r="E1642" s="192"/>
      <c r="F1642" s="190"/>
      <c r="G1642" s="191"/>
      <c r="H1642" s="192"/>
      <c r="I1642" s="192"/>
      <c r="J1642" s="193"/>
      <c r="K1642" s="194"/>
      <c r="L1642" s="194"/>
      <c r="M1642" s="194"/>
      <c r="N1642" s="194"/>
      <c r="O1642" s="194"/>
      <c r="P1642" s="195">
        <f>ROUND(SUM(P1640:P1641),2)</f>
        <v>4</v>
      </c>
      <c r="Q1642" s="196" t="str">
        <f>IFERROR(VLOOKUP(A1640,'Planilha Orçamentária'!$A$8:$H$548,5,FALSE),0)</f>
        <v>UN</v>
      </c>
      <c r="R1642" s="187"/>
      <c r="S1642" s="187"/>
      <c r="U1642" s="87">
        <f t="shared" si="112"/>
        <v>4</v>
      </c>
      <c r="V1642" s="87">
        <f t="shared" si="113"/>
        <v>4</v>
      </c>
    </row>
    <row r="1643" spans="1:22" s="188" customFormat="1" ht="15" customHeight="1" x14ac:dyDescent="0.2">
      <c r="A1643" s="202"/>
      <c r="B1643" s="197"/>
      <c r="C1643" s="198"/>
      <c r="D1643" s="180"/>
      <c r="E1643" s="181"/>
      <c r="F1643" s="198"/>
      <c r="G1643" s="180"/>
      <c r="H1643" s="181"/>
      <c r="I1643" s="181"/>
      <c r="J1643" s="199"/>
      <c r="K1643" s="363"/>
      <c r="L1643" s="363"/>
      <c r="M1643" s="363"/>
      <c r="N1643" s="363"/>
      <c r="O1643" s="363"/>
      <c r="P1643" s="55"/>
      <c r="Q1643" s="200"/>
      <c r="R1643" s="187"/>
      <c r="S1643" s="187"/>
      <c r="T1643" s="187"/>
      <c r="U1643" s="87" t="str">
        <f t="shared" si="112"/>
        <v/>
      </c>
      <c r="V1643" s="87" t="str">
        <f t="shared" si="113"/>
        <v/>
      </c>
    </row>
    <row r="1644" spans="1:22" s="188" customFormat="1" ht="15" customHeight="1" x14ac:dyDescent="0.2">
      <c r="A1644" s="178" t="str">
        <f>'Planilha Orçamentária'!A387</f>
        <v>05.06.04.05</v>
      </c>
      <c r="B1644" s="252" t="str">
        <f>VLOOKUP(A1644,'Planilha Orçamentária'!$A$8:$D$548,4,FALSE)</f>
        <v>DISJUNTOR MONOPOLAR TIPO DIN, CORRENTE NOMINAL DE 32A - FORNECIMENTO E INSTALAÇÃO. AF_04/2016</v>
      </c>
      <c r="C1644" s="179"/>
      <c r="D1644" s="180"/>
      <c r="E1644" s="181"/>
      <c r="F1644" s="181"/>
      <c r="G1644" s="180"/>
      <c r="H1644" s="181"/>
      <c r="I1644" s="182"/>
      <c r="J1644" s="183"/>
      <c r="K1644" s="184"/>
      <c r="L1644" s="183"/>
      <c r="M1644" s="185"/>
      <c r="N1644" s="183"/>
      <c r="O1644" s="185"/>
      <c r="P1644" s="55"/>
      <c r="Q1644" s="186">
        <f>P1646</f>
        <v>2</v>
      </c>
      <c r="R1644" s="187"/>
      <c r="S1644" s="187"/>
      <c r="U1644" s="87">
        <f t="shared" si="112"/>
        <v>0</v>
      </c>
      <c r="V1644" s="87" t="str">
        <f t="shared" si="113"/>
        <v/>
      </c>
    </row>
    <row r="1645" spans="1:22" s="188" customFormat="1" ht="15" customHeight="1" x14ac:dyDescent="0.2">
      <c r="A1645" s="202"/>
      <c r="B1645" s="207"/>
      <c r="C1645" s="203"/>
      <c r="E1645" s="182"/>
      <c r="F1645" s="182"/>
      <c r="G1645" s="203"/>
      <c r="H1645" s="182"/>
      <c r="I1645" s="182"/>
      <c r="J1645" s="183">
        <v>2</v>
      </c>
      <c r="L1645" s="183"/>
      <c r="M1645" s="183"/>
      <c r="N1645" s="183"/>
      <c r="O1645" s="183"/>
      <c r="P1645" s="208">
        <f>J1645</f>
        <v>2</v>
      </c>
      <c r="Q1645" s="338"/>
      <c r="U1645" s="87" t="str">
        <f t="shared" si="112"/>
        <v/>
      </c>
      <c r="V1645" s="87">
        <f t="shared" si="113"/>
        <v>2</v>
      </c>
    </row>
    <row r="1646" spans="1:22" s="188" customFormat="1" ht="15" customHeight="1" x14ac:dyDescent="0.2">
      <c r="A1646" s="202"/>
      <c r="B1646" s="189" t="s">
        <v>17</v>
      </c>
      <c r="C1646" s="190"/>
      <c r="D1646" s="191"/>
      <c r="E1646" s="192"/>
      <c r="F1646" s="190"/>
      <c r="G1646" s="191"/>
      <c r="H1646" s="192"/>
      <c r="I1646" s="192"/>
      <c r="J1646" s="193"/>
      <c r="K1646" s="194"/>
      <c r="L1646" s="194"/>
      <c r="M1646" s="194"/>
      <c r="N1646" s="194"/>
      <c r="O1646" s="194"/>
      <c r="P1646" s="195">
        <f>ROUND(SUM(P1644:P1645),2)</f>
        <v>2</v>
      </c>
      <c r="Q1646" s="196" t="str">
        <f>IFERROR(VLOOKUP(A1644,'Planilha Orçamentária'!$A$8:$H$548,5,FALSE),0)</f>
        <v>UN</v>
      </c>
      <c r="R1646" s="187"/>
      <c r="S1646" s="187"/>
      <c r="U1646" s="87">
        <f t="shared" si="112"/>
        <v>2</v>
      </c>
      <c r="V1646" s="87">
        <f t="shared" si="113"/>
        <v>2</v>
      </c>
    </row>
    <row r="1647" spans="1:22" s="188" customFormat="1" ht="15" customHeight="1" x14ac:dyDescent="0.2">
      <c r="A1647" s="202"/>
      <c r="B1647" s="197"/>
      <c r="C1647" s="198"/>
      <c r="D1647" s="180"/>
      <c r="E1647" s="181"/>
      <c r="F1647" s="198"/>
      <c r="G1647" s="180"/>
      <c r="H1647" s="181"/>
      <c r="I1647" s="181"/>
      <c r="J1647" s="199"/>
      <c r="K1647" s="363"/>
      <c r="L1647" s="363"/>
      <c r="M1647" s="363"/>
      <c r="N1647" s="363"/>
      <c r="O1647" s="363"/>
      <c r="P1647" s="55"/>
      <c r="Q1647" s="200"/>
      <c r="R1647" s="187"/>
      <c r="S1647" s="187"/>
      <c r="T1647" s="187"/>
      <c r="U1647" s="87" t="str">
        <f t="shared" si="112"/>
        <v/>
      </c>
      <c r="V1647" s="87" t="str">
        <f t="shared" si="113"/>
        <v/>
      </c>
    </row>
    <row r="1648" spans="1:22" s="188" customFormat="1" ht="15" customHeight="1" x14ac:dyDescent="0.2">
      <c r="A1648" s="178" t="str">
        <f>'Planilha Orçamentária'!A388</f>
        <v>05.06.04.06</v>
      </c>
      <c r="B1648" s="252" t="str">
        <f>VLOOKUP(A1648,'Planilha Orçamentária'!$A$8:$D$548,4,FALSE)</f>
        <v>DISJUNTOR TRIPOLAR TIPO DIN, CORRENTE NOMINAL DE 50A - FORNECIMENTO E INSTALAÇÃO. AF_04/2016</v>
      </c>
      <c r="C1648" s="179"/>
      <c r="D1648" s="180"/>
      <c r="E1648" s="181"/>
      <c r="F1648" s="181"/>
      <c r="G1648" s="180"/>
      <c r="H1648" s="181"/>
      <c r="I1648" s="182"/>
      <c r="J1648" s="183"/>
      <c r="K1648" s="184"/>
      <c r="L1648" s="183"/>
      <c r="M1648" s="185"/>
      <c r="N1648" s="183"/>
      <c r="O1648" s="185"/>
      <c r="P1648" s="55"/>
      <c r="Q1648" s="186">
        <f>P1650</f>
        <v>2</v>
      </c>
      <c r="R1648" s="187"/>
      <c r="S1648" s="187"/>
      <c r="U1648" s="87">
        <f t="shared" si="112"/>
        <v>0</v>
      </c>
      <c r="V1648" s="87" t="str">
        <f t="shared" si="113"/>
        <v/>
      </c>
    </row>
    <row r="1649" spans="1:22" s="188" customFormat="1" ht="15" customHeight="1" x14ac:dyDescent="0.2">
      <c r="A1649" s="202"/>
      <c r="B1649" s="207"/>
      <c r="C1649" s="203"/>
      <c r="E1649" s="182"/>
      <c r="F1649" s="182"/>
      <c r="G1649" s="203"/>
      <c r="H1649" s="182"/>
      <c r="I1649" s="182"/>
      <c r="J1649" s="183">
        <v>2</v>
      </c>
      <c r="L1649" s="183"/>
      <c r="M1649" s="183"/>
      <c r="N1649" s="183"/>
      <c r="O1649" s="183"/>
      <c r="P1649" s="208">
        <f>J1649</f>
        <v>2</v>
      </c>
      <c r="Q1649" s="338"/>
      <c r="U1649" s="87" t="str">
        <f t="shared" si="112"/>
        <v/>
      </c>
      <c r="V1649" s="87">
        <f t="shared" si="113"/>
        <v>2</v>
      </c>
    </row>
    <row r="1650" spans="1:22" s="188" customFormat="1" ht="15" customHeight="1" x14ac:dyDescent="0.2">
      <c r="A1650" s="202"/>
      <c r="B1650" s="189" t="s">
        <v>17</v>
      </c>
      <c r="C1650" s="190"/>
      <c r="D1650" s="191"/>
      <c r="E1650" s="192"/>
      <c r="F1650" s="190"/>
      <c r="G1650" s="191"/>
      <c r="H1650" s="192"/>
      <c r="I1650" s="192"/>
      <c r="J1650" s="193"/>
      <c r="K1650" s="194"/>
      <c r="L1650" s="194"/>
      <c r="M1650" s="194"/>
      <c r="N1650" s="194"/>
      <c r="O1650" s="194"/>
      <c r="P1650" s="195">
        <f>ROUND(SUM(P1648:P1649),2)</f>
        <v>2</v>
      </c>
      <c r="Q1650" s="196" t="str">
        <f>IFERROR(VLOOKUP(A1648,'Planilha Orçamentária'!$A$8:$H$548,5,FALSE),0)</f>
        <v>UN</v>
      </c>
      <c r="R1650" s="187"/>
      <c r="S1650" s="187"/>
      <c r="U1650" s="87">
        <f t="shared" si="112"/>
        <v>2</v>
      </c>
      <c r="V1650" s="87">
        <f t="shared" si="113"/>
        <v>2</v>
      </c>
    </row>
    <row r="1651" spans="1:22" s="188" customFormat="1" ht="15" customHeight="1" x14ac:dyDescent="0.2">
      <c r="A1651" s="202"/>
      <c r="B1651" s="197"/>
      <c r="C1651" s="198"/>
      <c r="D1651" s="180"/>
      <c r="E1651" s="181"/>
      <c r="F1651" s="198"/>
      <c r="G1651" s="180"/>
      <c r="H1651" s="181"/>
      <c r="I1651" s="181"/>
      <c r="J1651" s="199"/>
      <c r="K1651" s="363"/>
      <c r="L1651" s="363"/>
      <c r="M1651" s="363"/>
      <c r="N1651" s="363"/>
      <c r="O1651" s="363"/>
      <c r="P1651" s="55"/>
      <c r="Q1651" s="200"/>
      <c r="R1651" s="187"/>
      <c r="S1651" s="187"/>
      <c r="T1651" s="187"/>
      <c r="U1651" s="87" t="str">
        <f t="shared" si="112"/>
        <v/>
      </c>
      <c r="V1651" s="87" t="str">
        <f t="shared" si="113"/>
        <v/>
      </c>
    </row>
    <row r="1652" spans="1:22" s="188" customFormat="1" ht="15" customHeight="1" x14ac:dyDescent="0.2">
      <c r="A1652" s="178" t="str">
        <f>'Planilha Orçamentária'!A389</f>
        <v>05.06.04.07</v>
      </c>
      <c r="B1652" s="252" t="str">
        <f>VLOOKUP(A1652,'Planilha Orçamentária'!$A$8:$D$548,4,FALSE)</f>
        <v>Mini-Disjuntor tripolar 80 A, curva C - 15KA 240VCA (NBR IEC 60947-2), Ref. Siemens, GE, Schneider ou equivalente</v>
      </c>
      <c r="C1652" s="179"/>
      <c r="D1652" s="180"/>
      <c r="E1652" s="181"/>
      <c r="F1652" s="181"/>
      <c r="G1652" s="180"/>
      <c r="H1652" s="181"/>
      <c r="I1652" s="182"/>
      <c r="J1652" s="183"/>
      <c r="K1652" s="184"/>
      <c r="L1652" s="183"/>
      <c r="M1652" s="185"/>
      <c r="N1652" s="183"/>
      <c r="O1652" s="185"/>
      <c r="P1652" s="55"/>
      <c r="Q1652" s="186">
        <f>P1654</f>
        <v>2</v>
      </c>
      <c r="R1652" s="187"/>
      <c r="S1652" s="187"/>
      <c r="U1652" s="87">
        <f t="shared" si="112"/>
        <v>0</v>
      </c>
      <c r="V1652" s="87" t="str">
        <f t="shared" si="113"/>
        <v/>
      </c>
    </row>
    <row r="1653" spans="1:22" s="188" customFormat="1" ht="15" customHeight="1" x14ac:dyDescent="0.2">
      <c r="A1653" s="202"/>
      <c r="B1653" s="207"/>
      <c r="C1653" s="203"/>
      <c r="E1653" s="182"/>
      <c r="F1653" s="182"/>
      <c r="G1653" s="203"/>
      <c r="H1653" s="182"/>
      <c r="I1653" s="182"/>
      <c r="J1653" s="183">
        <v>2</v>
      </c>
      <c r="L1653" s="183"/>
      <c r="M1653" s="183"/>
      <c r="N1653" s="183"/>
      <c r="O1653" s="183"/>
      <c r="P1653" s="208">
        <f>J1653</f>
        <v>2</v>
      </c>
      <c r="Q1653" s="338"/>
      <c r="U1653" s="87" t="str">
        <f t="shared" si="112"/>
        <v/>
      </c>
      <c r="V1653" s="87">
        <f t="shared" si="113"/>
        <v>2</v>
      </c>
    </row>
    <row r="1654" spans="1:22" s="188" customFormat="1" ht="15" customHeight="1" x14ac:dyDescent="0.2">
      <c r="A1654" s="202"/>
      <c r="B1654" s="189" t="s">
        <v>17</v>
      </c>
      <c r="C1654" s="190"/>
      <c r="D1654" s="191"/>
      <c r="E1654" s="192"/>
      <c r="F1654" s="190"/>
      <c r="G1654" s="191"/>
      <c r="H1654" s="192"/>
      <c r="I1654" s="192"/>
      <c r="J1654" s="193"/>
      <c r="K1654" s="194"/>
      <c r="L1654" s="194"/>
      <c r="M1654" s="194"/>
      <c r="N1654" s="194"/>
      <c r="O1654" s="194"/>
      <c r="P1654" s="195">
        <f>ROUND(SUM(P1652:P1653),2)</f>
        <v>2</v>
      </c>
      <c r="Q1654" s="196" t="str">
        <f>IFERROR(VLOOKUP(A1652,'Planilha Orçamentária'!$A$8:$H$548,5,FALSE),0)</f>
        <v>und</v>
      </c>
      <c r="R1654" s="187"/>
      <c r="S1654" s="187"/>
      <c r="U1654" s="87">
        <f t="shared" si="112"/>
        <v>2</v>
      </c>
      <c r="V1654" s="87">
        <f t="shared" si="113"/>
        <v>2</v>
      </c>
    </row>
    <row r="1655" spans="1:22" s="188" customFormat="1" ht="15" customHeight="1" x14ac:dyDescent="0.2">
      <c r="A1655" s="202"/>
      <c r="B1655" s="197"/>
      <c r="C1655" s="198"/>
      <c r="D1655" s="180"/>
      <c r="E1655" s="181"/>
      <c r="F1655" s="198"/>
      <c r="G1655" s="180"/>
      <c r="H1655" s="181"/>
      <c r="I1655" s="181"/>
      <c r="J1655" s="199"/>
      <c r="K1655" s="363"/>
      <c r="L1655" s="363"/>
      <c r="M1655" s="363"/>
      <c r="N1655" s="363"/>
      <c r="O1655" s="363"/>
      <c r="P1655" s="55"/>
      <c r="Q1655" s="200"/>
      <c r="R1655" s="187"/>
      <c r="S1655" s="187"/>
      <c r="T1655" s="187"/>
      <c r="U1655" s="87" t="str">
        <f t="shared" si="112"/>
        <v/>
      </c>
      <c r="V1655" s="87" t="str">
        <f t="shared" si="113"/>
        <v/>
      </c>
    </row>
    <row r="1656" spans="1:22" s="188" customFormat="1" ht="15" customHeight="1" x14ac:dyDescent="0.2">
      <c r="A1656" s="373" t="str">
        <f>'Planilha Orçamentária'!A391</f>
        <v>05.06.05</v>
      </c>
      <c r="B1656" s="374" t="str">
        <f>VLOOKUP(A1656,'Planilha Orçamentária'!$A$8:$D$548,4,FALSE)</f>
        <v>SERVIÇOS DIVERSOS</v>
      </c>
      <c r="C1656" s="375"/>
      <c r="D1656" s="376"/>
      <c r="E1656" s="377"/>
      <c r="F1656" s="377"/>
      <c r="G1656" s="376"/>
      <c r="H1656" s="377"/>
      <c r="I1656" s="378"/>
      <c r="J1656" s="379"/>
      <c r="K1656" s="380"/>
      <c r="L1656" s="379"/>
      <c r="M1656" s="381"/>
      <c r="N1656" s="382"/>
      <c r="O1656" s="381"/>
      <c r="P1656" s="383"/>
      <c r="Q1656" s="384"/>
      <c r="R1656" s="187"/>
      <c r="S1656" s="187"/>
      <c r="U1656" s="87" t="str">
        <f t="shared" si="112"/>
        <v/>
      </c>
      <c r="V1656" s="87" t="str">
        <f t="shared" si="113"/>
        <v/>
      </c>
    </row>
    <row r="1657" spans="1:22" s="188" customFormat="1" ht="15" customHeight="1" x14ac:dyDescent="0.2">
      <c r="A1657" s="178" t="str">
        <f>'Planilha Orçamentária'!A392</f>
        <v>05.06.05.01</v>
      </c>
      <c r="B1657" s="252" t="str">
        <f>VLOOKUP(A1657,'Planilha Orçamentária'!$A$8:$D$548,4,FALSE)</f>
        <v>Arame galvanizado 12 BWG (0.048 kg/m)</v>
      </c>
      <c r="C1657" s="179"/>
      <c r="D1657" s="180"/>
      <c r="E1657" s="181"/>
      <c r="F1657" s="181"/>
      <c r="G1657" s="180"/>
      <c r="H1657" s="181"/>
      <c r="I1657" s="182"/>
      <c r="J1657" s="183"/>
      <c r="K1657" s="184"/>
      <c r="L1657" s="183"/>
      <c r="M1657" s="185"/>
      <c r="N1657" s="183"/>
      <c r="O1657" s="185"/>
      <c r="P1657" s="55"/>
      <c r="Q1657" s="186">
        <f>P1659</f>
        <v>72</v>
      </c>
      <c r="R1657" s="187"/>
      <c r="S1657" s="187"/>
      <c r="U1657" s="87">
        <f t="shared" si="112"/>
        <v>0</v>
      </c>
      <c r="V1657" s="87" t="str">
        <f t="shared" si="113"/>
        <v/>
      </c>
    </row>
    <row r="1658" spans="1:22" s="188" customFormat="1" ht="15" customHeight="1" x14ac:dyDescent="0.2">
      <c r="A1658" s="202"/>
      <c r="B1658" s="207"/>
      <c r="C1658" s="203"/>
      <c r="E1658" s="182"/>
      <c r="F1658" s="182"/>
      <c r="G1658" s="203"/>
      <c r="H1658" s="182"/>
      <c r="I1658" s="182"/>
      <c r="J1658" s="220">
        <v>72</v>
      </c>
      <c r="L1658" s="183"/>
      <c r="M1658" s="183"/>
      <c r="N1658" s="183"/>
      <c r="O1658" s="183"/>
      <c r="P1658" s="208">
        <f>J1658</f>
        <v>72</v>
      </c>
      <c r="Q1658" s="338"/>
      <c r="U1658" s="87" t="str">
        <f t="shared" si="112"/>
        <v/>
      </c>
      <c r="V1658" s="87">
        <f t="shared" si="113"/>
        <v>72</v>
      </c>
    </row>
    <row r="1659" spans="1:22" s="188" customFormat="1" ht="15" customHeight="1" x14ac:dyDescent="0.2">
      <c r="A1659" s="202"/>
      <c r="B1659" s="189" t="s">
        <v>17</v>
      </c>
      <c r="C1659" s="190"/>
      <c r="D1659" s="191"/>
      <c r="E1659" s="192"/>
      <c r="F1659" s="190"/>
      <c r="G1659" s="191"/>
      <c r="H1659" s="192"/>
      <c r="I1659" s="192"/>
      <c r="J1659" s="193"/>
      <c r="K1659" s="193"/>
      <c r="L1659" s="194"/>
      <c r="M1659" s="194"/>
      <c r="N1659" s="194"/>
      <c r="O1659" s="194"/>
      <c r="P1659" s="195">
        <f>ROUND(SUM(P1657:P1658),2)</f>
        <v>72</v>
      </c>
      <c r="Q1659" s="196" t="str">
        <f>IFERROR(VLOOKUP(A1657,'Planilha Orçamentária'!$A$8:$H$548,5,FALSE),0)</f>
        <v>und</v>
      </c>
      <c r="R1659" s="187"/>
      <c r="S1659" s="187"/>
      <c r="U1659" s="87">
        <f t="shared" ref="U1659:U1722" si="114">IF(Q1659&lt;&gt;"",P1659,"")</f>
        <v>72</v>
      </c>
      <c r="V1659" s="87">
        <f t="shared" ref="V1659:V1722" si="115">IF(P1659&lt;&gt;"",P1659,"")</f>
        <v>72</v>
      </c>
    </row>
    <row r="1660" spans="1:22" s="188" customFormat="1" ht="15" customHeight="1" x14ac:dyDescent="0.2">
      <c r="A1660" s="202"/>
      <c r="B1660" s="197"/>
      <c r="C1660" s="198"/>
      <c r="D1660" s="180"/>
      <c r="E1660" s="181"/>
      <c r="F1660" s="198"/>
      <c r="G1660" s="180"/>
      <c r="H1660" s="181"/>
      <c r="I1660" s="181"/>
      <c r="J1660" s="199"/>
      <c r="K1660" s="199"/>
      <c r="L1660" s="363"/>
      <c r="M1660" s="363"/>
      <c r="N1660" s="363"/>
      <c r="O1660" s="363"/>
      <c r="P1660" s="55"/>
      <c r="Q1660" s="200"/>
      <c r="R1660" s="187"/>
      <c r="S1660" s="187"/>
      <c r="T1660" s="187"/>
      <c r="U1660" s="87" t="str">
        <f t="shared" si="114"/>
        <v/>
      </c>
      <c r="V1660" s="87" t="str">
        <f t="shared" si="115"/>
        <v/>
      </c>
    </row>
    <row r="1661" spans="1:22" s="188" customFormat="1" ht="15" customHeight="1" x14ac:dyDescent="0.2">
      <c r="A1661" s="178" t="str">
        <f>'Planilha Orçamentária'!A393</f>
        <v>05.06.05.02</v>
      </c>
      <c r="B1661" s="252" t="str">
        <f>VLOOKUP(A1661,'Planilha Orçamentária'!$A$8:$D$548,4,FALSE)</f>
        <v>ESCAVAÇÃO MANUAL DE VALA COM PROFUNDIDADE MENOR OU IGUAL A 1,30 M. AF_03/2016</v>
      </c>
      <c r="C1661" s="179"/>
      <c r="D1661" s="180"/>
      <c r="E1661" s="181"/>
      <c r="F1661" s="181"/>
      <c r="G1661" s="180"/>
      <c r="H1661" s="181"/>
      <c r="I1661" s="182"/>
      <c r="J1661" s="183"/>
      <c r="K1661" s="184"/>
      <c r="L1661" s="183"/>
      <c r="M1661" s="185"/>
      <c r="N1661" s="183"/>
      <c r="O1661" s="185"/>
      <c r="P1661" s="55"/>
      <c r="Q1661" s="186">
        <f>P1663</f>
        <v>9.25</v>
      </c>
      <c r="R1661" s="187"/>
      <c r="S1661" s="187"/>
      <c r="U1661" s="87">
        <f t="shared" si="114"/>
        <v>0</v>
      </c>
      <c r="V1661" s="87" t="str">
        <f t="shared" si="115"/>
        <v/>
      </c>
    </row>
    <row r="1662" spans="1:22" s="188" customFormat="1" ht="15" customHeight="1" x14ac:dyDescent="0.2">
      <c r="A1662" s="202"/>
      <c r="B1662" s="207"/>
      <c r="C1662" s="203"/>
      <c r="E1662" s="182"/>
      <c r="F1662" s="182"/>
      <c r="G1662" s="203"/>
      <c r="H1662" s="182"/>
      <c r="I1662" s="182"/>
      <c r="J1662" s="220">
        <f>J1629</f>
        <v>37</v>
      </c>
      <c r="K1662" s="183">
        <f>0.5+0.5</f>
        <v>1</v>
      </c>
      <c r="L1662" s="183">
        <f>0.5+0.5</f>
        <v>1</v>
      </c>
      <c r="M1662" s="183">
        <v>0.25</v>
      </c>
      <c r="N1662" s="183"/>
      <c r="O1662" s="183">
        <f>M1662*L1662*K1662*J1662</f>
        <v>9.25</v>
      </c>
      <c r="P1662" s="208">
        <f>O1662</f>
        <v>9.25</v>
      </c>
      <c r="Q1662" s="338"/>
      <c r="U1662" s="87" t="str">
        <f t="shared" si="114"/>
        <v/>
      </c>
      <c r="V1662" s="87">
        <f t="shared" si="115"/>
        <v>9.25</v>
      </c>
    </row>
    <row r="1663" spans="1:22" s="188" customFormat="1" ht="15" customHeight="1" x14ac:dyDescent="0.2">
      <c r="A1663" s="202"/>
      <c r="B1663" s="189" t="s">
        <v>17</v>
      </c>
      <c r="C1663" s="190"/>
      <c r="D1663" s="191"/>
      <c r="E1663" s="192"/>
      <c r="F1663" s="190"/>
      <c r="G1663" s="191"/>
      <c r="H1663" s="192"/>
      <c r="I1663" s="192"/>
      <c r="J1663" s="193"/>
      <c r="K1663" s="193"/>
      <c r="L1663" s="194"/>
      <c r="M1663" s="194"/>
      <c r="N1663" s="194"/>
      <c r="O1663" s="194"/>
      <c r="P1663" s="195">
        <f>ROUND(SUM(P1661:P1662),2)</f>
        <v>9.25</v>
      </c>
      <c r="Q1663" s="196" t="str">
        <f>IFERROR(VLOOKUP(A1661,'Planilha Orçamentária'!$A$8:$H$548,5,FALSE),0)</f>
        <v>M3</v>
      </c>
      <c r="R1663" s="187"/>
      <c r="S1663" s="187"/>
      <c r="U1663" s="87">
        <f t="shared" si="114"/>
        <v>9.25</v>
      </c>
      <c r="V1663" s="87">
        <f t="shared" si="115"/>
        <v>9.25</v>
      </c>
    </row>
    <row r="1664" spans="1:22" s="188" customFormat="1" ht="15" customHeight="1" x14ac:dyDescent="0.2">
      <c r="A1664" s="202"/>
      <c r="B1664" s="197"/>
      <c r="C1664" s="198"/>
      <c r="D1664" s="180"/>
      <c r="E1664" s="181"/>
      <c r="F1664" s="198"/>
      <c r="G1664" s="180"/>
      <c r="H1664" s="181"/>
      <c r="I1664" s="181"/>
      <c r="J1664" s="199"/>
      <c r="K1664" s="199"/>
      <c r="L1664" s="363"/>
      <c r="M1664" s="363"/>
      <c r="N1664" s="363"/>
      <c r="O1664" s="363"/>
      <c r="P1664" s="55"/>
      <c r="Q1664" s="200"/>
      <c r="R1664" s="187"/>
      <c r="S1664" s="187"/>
      <c r="T1664" s="187"/>
      <c r="U1664" s="87" t="str">
        <f t="shared" si="114"/>
        <v/>
      </c>
      <c r="V1664" s="87" t="str">
        <f t="shared" si="115"/>
        <v/>
      </c>
    </row>
    <row r="1665" spans="1:22" s="188" customFormat="1" ht="15" customHeight="1" x14ac:dyDescent="0.2">
      <c r="A1665" s="178" t="str">
        <f>'Planilha Orçamentária'!A394</f>
        <v>05.06.05.03</v>
      </c>
      <c r="B1665" s="252" t="str">
        <f>VLOOKUP(A1665,'Planilha Orçamentária'!$A$8:$D$548,4,FALSE)</f>
        <v>REATERRO MANUAL DE VALAS COM COMPACTAÇÃO MECANIZADA. AF_04/2016</v>
      </c>
      <c r="C1665" s="179"/>
      <c r="D1665" s="180"/>
      <c r="E1665" s="181"/>
      <c r="F1665" s="181"/>
      <c r="G1665" s="180"/>
      <c r="H1665" s="181"/>
      <c r="I1665" s="182"/>
      <c r="J1665" s="183"/>
      <c r="K1665" s="184"/>
      <c r="L1665" s="183"/>
      <c r="M1665" s="185"/>
      <c r="N1665" s="183"/>
      <c r="O1665" s="185"/>
      <c r="P1665" s="55"/>
      <c r="Q1665" s="186">
        <f>P1667</f>
        <v>6.94</v>
      </c>
      <c r="R1665" s="187"/>
      <c r="S1665" s="187"/>
      <c r="U1665" s="87">
        <f t="shared" si="114"/>
        <v>0</v>
      </c>
      <c r="V1665" s="87" t="str">
        <f t="shared" si="115"/>
        <v/>
      </c>
    </row>
    <row r="1666" spans="1:22" s="188" customFormat="1" ht="15" customHeight="1" x14ac:dyDescent="0.2">
      <c r="A1666" s="202"/>
      <c r="B1666" s="207"/>
      <c r="C1666" s="203"/>
      <c r="E1666" s="182"/>
      <c r="F1666" s="182"/>
      <c r="G1666" s="203"/>
      <c r="H1666" s="182"/>
      <c r="I1666" s="182"/>
      <c r="J1666" s="220">
        <f>J1662</f>
        <v>37</v>
      </c>
      <c r="K1666" s="183">
        <f>0.5</f>
        <v>0.5</v>
      </c>
      <c r="L1666" s="183">
        <v>0.5</v>
      </c>
      <c r="M1666" s="183">
        <v>0.25</v>
      </c>
      <c r="N1666" s="183"/>
      <c r="O1666" s="183">
        <f>O1662-J1666*K1666*L1666*M1666</f>
        <v>6.9375</v>
      </c>
      <c r="P1666" s="208">
        <f>O1666</f>
        <v>6.9375</v>
      </c>
      <c r="Q1666" s="338"/>
      <c r="U1666" s="87" t="str">
        <f t="shared" si="114"/>
        <v/>
      </c>
      <c r="V1666" s="87">
        <f t="shared" si="115"/>
        <v>6.9375</v>
      </c>
    </row>
    <row r="1667" spans="1:22" s="188" customFormat="1" ht="15" customHeight="1" x14ac:dyDescent="0.2">
      <c r="A1667" s="202"/>
      <c r="B1667" s="189" t="s">
        <v>17</v>
      </c>
      <c r="C1667" s="190"/>
      <c r="D1667" s="191"/>
      <c r="E1667" s="192"/>
      <c r="F1667" s="190"/>
      <c r="G1667" s="191"/>
      <c r="H1667" s="192"/>
      <c r="I1667" s="192"/>
      <c r="J1667" s="193"/>
      <c r="K1667" s="193"/>
      <c r="L1667" s="194"/>
      <c r="M1667" s="194"/>
      <c r="N1667" s="194"/>
      <c r="O1667" s="194"/>
      <c r="P1667" s="195">
        <f>ROUND(SUM(P1665:P1666),2)</f>
        <v>6.94</v>
      </c>
      <c r="Q1667" s="196" t="str">
        <f>IFERROR(VLOOKUP(A1665,'Planilha Orçamentária'!$A$8:$H$548,5,FALSE),0)</f>
        <v>M3</v>
      </c>
      <c r="R1667" s="187"/>
      <c r="S1667" s="187"/>
      <c r="U1667" s="87">
        <f t="shared" si="114"/>
        <v>6.94</v>
      </c>
      <c r="V1667" s="87">
        <f t="shared" si="115"/>
        <v>6.94</v>
      </c>
    </row>
    <row r="1668" spans="1:22" s="188" customFormat="1" ht="15" customHeight="1" x14ac:dyDescent="0.2">
      <c r="A1668" s="202"/>
      <c r="B1668" s="197"/>
      <c r="C1668" s="198"/>
      <c r="D1668" s="180"/>
      <c r="E1668" s="181"/>
      <c r="F1668" s="198"/>
      <c r="G1668" s="180"/>
      <c r="H1668" s="181"/>
      <c r="I1668" s="181"/>
      <c r="J1668" s="199"/>
      <c r="K1668" s="199"/>
      <c r="L1668" s="363"/>
      <c r="M1668" s="363"/>
      <c r="N1668" s="363"/>
      <c r="O1668" s="363"/>
      <c r="P1668" s="55"/>
      <c r="Q1668" s="200"/>
      <c r="R1668" s="187"/>
      <c r="S1668" s="187"/>
      <c r="T1668" s="187"/>
      <c r="U1668" s="87" t="str">
        <f t="shared" si="114"/>
        <v/>
      </c>
      <c r="V1668" s="87" t="str">
        <f t="shared" si="115"/>
        <v/>
      </c>
    </row>
    <row r="1669" spans="1:22" s="188" customFormat="1" ht="15" customHeight="1" x14ac:dyDescent="0.2">
      <c r="A1669" s="178" t="str">
        <f>'Planilha Orçamentária'!A395</f>
        <v>05.06.05.04</v>
      </c>
      <c r="B1669" s="252" t="str">
        <f>VLOOKUP(A1669,'Planilha Orçamentária'!$A$8:$D$548,4,FALSE)</f>
        <v>HASTE DE ATERRAMENTO 5/8  PARA SPDA - FORNECIMENTO E INSTALAÇÃO. AF_12/2017</v>
      </c>
      <c r="C1669" s="179"/>
      <c r="D1669" s="180"/>
      <c r="E1669" s="181"/>
      <c r="F1669" s="181"/>
      <c r="G1669" s="180"/>
      <c r="H1669" s="181"/>
      <c r="I1669" s="182"/>
      <c r="J1669" s="183"/>
      <c r="K1669" s="184"/>
      <c r="L1669" s="183"/>
      <c r="M1669" s="185"/>
      <c r="N1669" s="183"/>
      <c r="O1669" s="185"/>
      <c r="P1669" s="55"/>
      <c r="Q1669" s="186">
        <f>P1671</f>
        <v>37</v>
      </c>
      <c r="R1669" s="187"/>
      <c r="S1669" s="187"/>
      <c r="U1669" s="87">
        <f t="shared" si="114"/>
        <v>0</v>
      </c>
      <c r="V1669" s="87" t="str">
        <f t="shared" si="115"/>
        <v/>
      </c>
    </row>
    <row r="1670" spans="1:22" s="188" customFormat="1" ht="15" customHeight="1" x14ac:dyDescent="0.2">
      <c r="A1670" s="202"/>
      <c r="B1670" s="207"/>
      <c r="C1670" s="203"/>
      <c r="E1670" s="182"/>
      <c r="F1670" s="182"/>
      <c r="G1670" s="203"/>
      <c r="H1670" s="182"/>
      <c r="I1670" s="182"/>
      <c r="J1670" s="183">
        <f>J1629</f>
        <v>37</v>
      </c>
      <c r="K1670" s="220"/>
      <c r="L1670" s="183"/>
      <c r="M1670" s="183"/>
      <c r="N1670" s="183"/>
      <c r="O1670" s="183"/>
      <c r="P1670" s="208">
        <f>J1670</f>
        <v>37</v>
      </c>
      <c r="Q1670" s="338"/>
      <c r="U1670" s="87" t="str">
        <f t="shared" si="114"/>
        <v/>
      </c>
      <c r="V1670" s="87">
        <f t="shared" si="115"/>
        <v>37</v>
      </c>
    </row>
    <row r="1671" spans="1:22" s="188" customFormat="1" ht="15" customHeight="1" x14ac:dyDescent="0.2">
      <c r="A1671" s="202"/>
      <c r="B1671" s="189" t="s">
        <v>17</v>
      </c>
      <c r="C1671" s="190"/>
      <c r="D1671" s="191"/>
      <c r="E1671" s="192"/>
      <c r="F1671" s="190"/>
      <c r="G1671" s="191"/>
      <c r="H1671" s="192"/>
      <c r="I1671" s="192"/>
      <c r="J1671" s="193"/>
      <c r="K1671" s="193"/>
      <c r="L1671" s="194"/>
      <c r="M1671" s="194"/>
      <c r="N1671" s="194"/>
      <c r="O1671" s="194"/>
      <c r="P1671" s="195">
        <f>ROUND(SUM(P1669:P1670),2)</f>
        <v>37</v>
      </c>
      <c r="Q1671" s="196" t="str">
        <f>IFERROR(VLOOKUP(A1669,'Planilha Orçamentária'!$A$8:$H$548,5,FALSE),0)</f>
        <v>UN</v>
      </c>
      <c r="R1671" s="187"/>
      <c r="S1671" s="187"/>
      <c r="U1671" s="87">
        <f t="shared" si="114"/>
        <v>37</v>
      </c>
      <c r="V1671" s="87">
        <f t="shared" si="115"/>
        <v>37</v>
      </c>
    </row>
    <row r="1672" spans="1:22" s="188" customFormat="1" ht="15" customHeight="1" x14ac:dyDescent="0.2">
      <c r="A1672" s="202"/>
      <c r="B1672" s="197"/>
      <c r="C1672" s="198"/>
      <c r="D1672" s="180"/>
      <c r="E1672" s="181"/>
      <c r="F1672" s="198"/>
      <c r="G1672" s="180"/>
      <c r="H1672" s="181"/>
      <c r="I1672" s="181"/>
      <c r="J1672" s="199"/>
      <c r="K1672" s="199"/>
      <c r="L1672" s="363"/>
      <c r="M1672" s="363"/>
      <c r="N1672" s="363"/>
      <c r="O1672" s="363"/>
      <c r="P1672" s="55"/>
      <c r="Q1672" s="200"/>
      <c r="R1672" s="187"/>
      <c r="S1672" s="187"/>
      <c r="T1672" s="187"/>
      <c r="U1672" s="87" t="str">
        <f t="shared" si="114"/>
        <v/>
      </c>
      <c r="V1672" s="87" t="str">
        <f t="shared" si="115"/>
        <v/>
      </c>
    </row>
    <row r="1673" spans="1:22" s="188" customFormat="1" ht="15" customHeight="1" x14ac:dyDescent="0.2">
      <c r="A1673" s="178" t="str">
        <f>'Planilha Orçamentária'!A396</f>
        <v>05.06.05.05</v>
      </c>
      <c r="B1673" s="252" t="str">
        <f>VLOOKUP(A1673,'Planilha Orçamentária'!$A$8:$D$548,4,FALSE)</f>
        <v>Fita isolante em rolo de 19 mm x 20 m, número 33 Scoth ou equivalente</v>
      </c>
      <c r="C1673" s="179"/>
      <c r="D1673" s="180"/>
      <c r="E1673" s="181"/>
      <c r="F1673" s="181"/>
      <c r="G1673" s="180"/>
      <c r="H1673" s="181"/>
      <c r="I1673" s="182"/>
      <c r="J1673" s="183"/>
      <c r="K1673" s="184"/>
      <c r="L1673" s="183"/>
      <c r="M1673" s="185"/>
      <c r="N1673" s="183"/>
      <c r="O1673" s="185"/>
      <c r="P1673" s="55"/>
      <c r="Q1673" s="186">
        <f>P1675</f>
        <v>8</v>
      </c>
      <c r="R1673" s="187"/>
      <c r="S1673" s="187"/>
      <c r="U1673" s="87">
        <f t="shared" si="114"/>
        <v>0</v>
      </c>
      <c r="V1673" s="87" t="str">
        <f t="shared" si="115"/>
        <v/>
      </c>
    </row>
    <row r="1674" spans="1:22" s="188" customFormat="1" ht="15" customHeight="1" x14ac:dyDescent="0.2">
      <c r="A1674" s="202"/>
      <c r="B1674" s="207"/>
      <c r="C1674" s="203"/>
      <c r="E1674" s="182"/>
      <c r="F1674" s="182"/>
      <c r="G1674" s="203"/>
      <c r="H1674" s="182"/>
      <c r="I1674" s="182"/>
      <c r="J1674" s="183">
        <v>8</v>
      </c>
      <c r="K1674" s="220"/>
      <c r="L1674" s="183"/>
      <c r="M1674" s="183"/>
      <c r="N1674" s="183"/>
      <c r="O1674" s="183"/>
      <c r="P1674" s="208">
        <f>J1674</f>
        <v>8</v>
      </c>
      <c r="Q1674" s="338"/>
      <c r="U1674" s="87" t="str">
        <f t="shared" si="114"/>
        <v/>
      </c>
      <c r="V1674" s="87">
        <f t="shared" si="115"/>
        <v>8</v>
      </c>
    </row>
    <row r="1675" spans="1:22" s="188" customFormat="1" ht="15" customHeight="1" x14ac:dyDescent="0.2">
      <c r="A1675" s="202"/>
      <c r="B1675" s="189" t="s">
        <v>17</v>
      </c>
      <c r="C1675" s="190"/>
      <c r="D1675" s="191"/>
      <c r="E1675" s="192"/>
      <c r="F1675" s="190"/>
      <c r="G1675" s="191"/>
      <c r="H1675" s="192"/>
      <c r="I1675" s="192"/>
      <c r="J1675" s="193"/>
      <c r="K1675" s="193"/>
      <c r="L1675" s="194"/>
      <c r="M1675" s="194"/>
      <c r="N1675" s="194"/>
      <c r="O1675" s="194"/>
      <c r="P1675" s="195">
        <f>ROUND(SUM(P1673:P1674),2)</f>
        <v>8</v>
      </c>
      <c r="Q1675" s="196" t="str">
        <f>IFERROR(VLOOKUP(A1673,'Planilha Orçamentária'!$A$8:$H$548,5,FALSE),0)</f>
        <v>Ud</v>
      </c>
      <c r="R1675" s="187"/>
      <c r="S1675" s="187"/>
      <c r="U1675" s="87">
        <f t="shared" si="114"/>
        <v>8</v>
      </c>
      <c r="V1675" s="87">
        <f t="shared" si="115"/>
        <v>8</v>
      </c>
    </row>
    <row r="1676" spans="1:22" s="188" customFormat="1" ht="15" customHeight="1" x14ac:dyDescent="0.2">
      <c r="A1676" s="202"/>
      <c r="B1676" s="197"/>
      <c r="C1676" s="198"/>
      <c r="D1676" s="180"/>
      <c r="E1676" s="181"/>
      <c r="F1676" s="198"/>
      <c r="G1676" s="180"/>
      <c r="H1676" s="181"/>
      <c r="I1676" s="181"/>
      <c r="J1676" s="199"/>
      <c r="K1676" s="363"/>
      <c r="L1676" s="363"/>
      <c r="M1676" s="363"/>
      <c r="N1676" s="363"/>
      <c r="O1676" s="363"/>
      <c r="P1676" s="55"/>
      <c r="Q1676" s="200"/>
      <c r="R1676" s="187"/>
      <c r="S1676" s="187"/>
      <c r="T1676" s="187"/>
      <c r="U1676" s="87" t="str">
        <f t="shared" si="114"/>
        <v/>
      </c>
      <c r="V1676" s="87" t="str">
        <f t="shared" si="115"/>
        <v/>
      </c>
    </row>
    <row r="1677" spans="1:22" s="188" customFormat="1" ht="15" customHeight="1" x14ac:dyDescent="0.2">
      <c r="A1677" s="178" t="str">
        <f>'Planilha Orçamentária'!A397</f>
        <v>05.06.05.06</v>
      </c>
      <c r="B1677" s="252" t="str">
        <f>VLOOKUP(A1677,'Planilha Orçamentária'!$A$8:$D$548,4,FALSE)</f>
        <v>Parafusos, porcas e arruelas (diversos - fixação quadros)</v>
      </c>
      <c r="C1677" s="179"/>
      <c r="D1677" s="180"/>
      <c r="E1677" s="181"/>
      <c r="F1677" s="181"/>
      <c r="G1677" s="180"/>
      <c r="H1677" s="181"/>
      <c r="I1677" s="182"/>
      <c r="J1677" s="183"/>
      <c r="K1677" s="184"/>
      <c r="L1677" s="183"/>
      <c r="M1677" s="185"/>
      <c r="N1677" s="183"/>
      <c r="O1677" s="185"/>
      <c r="P1677" s="55"/>
      <c r="Q1677" s="186">
        <f>P1679</f>
        <v>4</v>
      </c>
      <c r="R1677" s="187"/>
      <c r="S1677" s="187"/>
      <c r="U1677" s="87">
        <f t="shared" si="114"/>
        <v>0</v>
      </c>
      <c r="V1677" s="87" t="str">
        <f t="shared" si="115"/>
        <v/>
      </c>
    </row>
    <row r="1678" spans="1:22" s="188" customFormat="1" ht="15" customHeight="1" x14ac:dyDescent="0.2">
      <c r="A1678" s="202"/>
      <c r="B1678" s="207"/>
      <c r="C1678" s="203"/>
      <c r="E1678" s="182"/>
      <c r="F1678" s="182"/>
      <c r="G1678" s="203"/>
      <c r="H1678" s="182"/>
      <c r="I1678" s="182"/>
      <c r="J1678" s="183">
        <v>4</v>
      </c>
      <c r="L1678" s="183"/>
      <c r="M1678" s="183"/>
      <c r="N1678" s="183"/>
      <c r="O1678" s="183"/>
      <c r="P1678" s="208">
        <f>J1678</f>
        <v>4</v>
      </c>
      <c r="Q1678" s="338"/>
      <c r="U1678" s="87" t="str">
        <f t="shared" si="114"/>
        <v/>
      </c>
      <c r="V1678" s="87">
        <f t="shared" si="115"/>
        <v>4</v>
      </c>
    </row>
    <row r="1679" spans="1:22" s="188" customFormat="1" ht="15" customHeight="1" x14ac:dyDescent="0.2">
      <c r="A1679" s="202"/>
      <c r="B1679" s="189" t="s">
        <v>17</v>
      </c>
      <c r="C1679" s="190"/>
      <c r="D1679" s="191"/>
      <c r="E1679" s="192"/>
      <c r="F1679" s="190"/>
      <c r="G1679" s="191"/>
      <c r="H1679" s="192"/>
      <c r="I1679" s="192"/>
      <c r="J1679" s="193"/>
      <c r="K1679" s="194"/>
      <c r="L1679" s="194"/>
      <c r="M1679" s="194"/>
      <c r="N1679" s="194"/>
      <c r="O1679" s="194"/>
      <c r="P1679" s="195">
        <f>ROUND(SUM(P1677:P1678),2)</f>
        <v>4</v>
      </c>
      <c r="Q1679" s="196" t="str">
        <f>IFERROR(VLOOKUP(A1677,'Planilha Orçamentária'!$A$8:$H$548,5,FALSE),0)</f>
        <v>und</v>
      </c>
      <c r="R1679" s="187"/>
      <c r="S1679" s="187"/>
      <c r="U1679" s="87">
        <f t="shared" si="114"/>
        <v>4</v>
      </c>
      <c r="V1679" s="87">
        <f t="shared" si="115"/>
        <v>4</v>
      </c>
    </row>
    <row r="1680" spans="1:22" s="188" customFormat="1" ht="15" customHeight="1" x14ac:dyDescent="0.2">
      <c r="A1680" s="202"/>
      <c r="B1680" s="197"/>
      <c r="C1680" s="198"/>
      <c r="D1680" s="180"/>
      <c r="E1680" s="181"/>
      <c r="F1680" s="198"/>
      <c r="G1680" s="180"/>
      <c r="H1680" s="181"/>
      <c r="I1680" s="181"/>
      <c r="J1680" s="199"/>
      <c r="K1680" s="363"/>
      <c r="L1680" s="363"/>
      <c r="M1680" s="363"/>
      <c r="N1680" s="363"/>
      <c r="O1680" s="363"/>
      <c r="P1680" s="55"/>
      <c r="Q1680" s="200"/>
      <c r="R1680" s="187"/>
      <c r="S1680" s="187"/>
      <c r="T1680" s="187"/>
      <c r="U1680" s="87" t="str">
        <f t="shared" si="114"/>
        <v/>
      </c>
      <c r="V1680" s="87" t="str">
        <f t="shared" si="115"/>
        <v/>
      </c>
    </row>
    <row r="1681" spans="1:23" s="188" customFormat="1" ht="15" customHeight="1" x14ac:dyDescent="0.2">
      <c r="A1681" s="178" t="str">
        <f>'Planilha Orçamentária'!A398</f>
        <v>05.06.05.07</v>
      </c>
      <c r="B1681" s="252" t="str">
        <f>VLOOKUP(A1681,'Planilha Orçamentária'!$A$8:$D$548,4,FALSE)</f>
        <v>Barra De Ferro Retangular, Barra Chata, 3/4" X 1/8" (L X E), 0,47 Kg/M</v>
      </c>
      <c r="C1681" s="179"/>
      <c r="D1681" s="180"/>
      <c r="E1681" s="181"/>
      <c r="F1681" s="181"/>
      <c r="G1681" s="180"/>
      <c r="H1681" s="181"/>
      <c r="I1681" s="182"/>
      <c r="J1681" s="183"/>
      <c r="K1681" s="184"/>
      <c r="L1681" s="183"/>
      <c r="M1681" s="185"/>
      <c r="N1681" s="183"/>
      <c r="O1681" s="185"/>
      <c r="P1681" s="55"/>
      <c r="Q1681" s="186">
        <f>P1683</f>
        <v>4</v>
      </c>
      <c r="R1681" s="187"/>
      <c r="S1681" s="187"/>
      <c r="U1681" s="87">
        <f t="shared" si="114"/>
        <v>0</v>
      </c>
      <c r="V1681" s="87" t="str">
        <f t="shared" si="115"/>
        <v/>
      </c>
    </row>
    <row r="1682" spans="1:23" s="188" customFormat="1" ht="15" customHeight="1" x14ac:dyDescent="0.2">
      <c r="A1682" s="202"/>
      <c r="B1682" s="207"/>
      <c r="C1682" s="203"/>
      <c r="E1682" s="182"/>
      <c r="F1682" s="182"/>
      <c r="G1682" s="203"/>
      <c r="H1682" s="182"/>
      <c r="I1682" s="182"/>
      <c r="J1682" s="183">
        <v>4</v>
      </c>
      <c r="L1682" s="183"/>
      <c r="M1682" s="183"/>
      <c r="N1682" s="183"/>
      <c r="O1682" s="183"/>
      <c r="P1682" s="208">
        <f>J1682</f>
        <v>4</v>
      </c>
      <c r="Q1682" s="338"/>
      <c r="U1682" s="87" t="str">
        <f t="shared" si="114"/>
        <v/>
      </c>
      <c r="V1682" s="87">
        <f t="shared" si="115"/>
        <v>4</v>
      </c>
    </row>
    <row r="1683" spans="1:23" s="188" customFormat="1" ht="15" customHeight="1" x14ac:dyDescent="0.2">
      <c r="A1683" s="202"/>
      <c r="B1683" s="189" t="s">
        <v>17</v>
      </c>
      <c r="C1683" s="190"/>
      <c r="D1683" s="191"/>
      <c r="E1683" s="192"/>
      <c r="F1683" s="190"/>
      <c r="G1683" s="191"/>
      <c r="H1683" s="192"/>
      <c r="I1683" s="192"/>
      <c r="J1683" s="193"/>
      <c r="K1683" s="194"/>
      <c r="L1683" s="194"/>
      <c r="M1683" s="194"/>
      <c r="N1683" s="194"/>
      <c r="O1683" s="194"/>
      <c r="P1683" s="195">
        <f>ROUND(SUM(P1681:P1682),2)</f>
        <v>4</v>
      </c>
      <c r="Q1683" s="196" t="str">
        <f>IFERROR(VLOOKUP(A1681,'Planilha Orçamentária'!$A$8:$H$548,5,FALSE),0)</f>
        <v>Kg</v>
      </c>
      <c r="R1683" s="187"/>
      <c r="S1683" s="187"/>
      <c r="U1683" s="87">
        <f t="shared" si="114"/>
        <v>4</v>
      </c>
      <c r="V1683" s="87">
        <f t="shared" si="115"/>
        <v>4</v>
      </c>
    </row>
    <row r="1684" spans="1:23" s="188" customFormat="1" ht="15" customHeight="1" x14ac:dyDescent="0.2">
      <c r="A1684" s="202"/>
      <c r="B1684" s="197"/>
      <c r="C1684" s="198"/>
      <c r="D1684" s="180"/>
      <c r="E1684" s="181"/>
      <c r="F1684" s="198"/>
      <c r="G1684" s="180"/>
      <c r="H1684" s="181"/>
      <c r="I1684" s="181"/>
      <c r="J1684" s="199"/>
      <c r="K1684" s="363"/>
      <c r="L1684" s="363"/>
      <c r="M1684" s="363"/>
      <c r="N1684" s="363"/>
      <c r="O1684" s="363"/>
      <c r="P1684" s="55"/>
      <c r="Q1684" s="200"/>
      <c r="R1684" s="187"/>
      <c r="S1684" s="187"/>
      <c r="T1684" s="187"/>
      <c r="U1684" s="87" t="str">
        <f t="shared" si="114"/>
        <v/>
      </c>
      <c r="V1684" s="87" t="str">
        <f t="shared" si="115"/>
        <v/>
      </c>
    </row>
    <row r="1685" spans="1:23" s="188" customFormat="1" ht="15" customHeight="1" x14ac:dyDescent="0.2">
      <c r="A1685" s="292" t="str">
        <f>'Planilha Orçamentária'!A401</f>
        <v>05.07</v>
      </c>
      <c r="B1685" s="293" t="str">
        <f>VLOOKUP(A1685,'Planilha Orçamentária'!$A$8:$D$548,4,FALSE)</f>
        <v>SERVIÇOS COMPLEMENTARES</v>
      </c>
      <c r="C1685" s="294"/>
      <c r="D1685" s="295"/>
      <c r="E1685" s="296"/>
      <c r="F1685" s="296"/>
      <c r="G1685" s="295"/>
      <c r="H1685" s="296"/>
      <c r="I1685" s="297"/>
      <c r="J1685" s="298"/>
      <c r="K1685" s="299"/>
      <c r="L1685" s="298"/>
      <c r="M1685" s="300"/>
      <c r="N1685" s="301"/>
      <c r="O1685" s="300"/>
      <c r="P1685" s="302"/>
      <c r="Q1685" s="303"/>
      <c r="R1685" s="187"/>
      <c r="S1685" s="187"/>
      <c r="U1685" s="87" t="str">
        <f t="shared" si="114"/>
        <v/>
      </c>
      <c r="V1685" s="87" t="str">
        <f t="shared" si="115"/>
        <v/>
      </c>
    </row>
    <row r="1686" spans="1:23" s="188" customFormat="1" ht="15" customHeight="1" x14ac:dyDescent="0.2">
      <c r="A1686" s="178" t="str">
        <f>'Planilha Orçamentária'!A402</f>
        <v>05.07.01</v>
      </c>
      <c r="B1686" s="252" t="str">
        <f>VLOOKUP(A1686,'Planilha Orçamentária'!$A$8:$D$548,4,FALSE)</f>
        <v>Implantação de Quiosque completo, conforme projeto. Tudo incluído</v>
      </c>
      <c r="C1686" s="179"/>
      <c r="D1686" s="180"/>
      <c r="E1686" s="181"/>
      <c r="F1686" s="181"/>
      <c r="G1686" s="180"/>
      <c r="H1686" s="181"/>
      <c r="I1686" s="182"/>
      <c r="J1686" s="183"/>
      <c r="K1686" s="184"/>
      <c r="L1686" s="437"/>
      <c r="M1686" s="185"/>
      <c r="N1686" s="183"/>
      <c r="O1686" s="185"/>
      <c r="P1686" s="55"/>
      <c r="Q1686" s="186">
        <f>P1688</f>
        <v>1</v>
      </c>
      <c r="R1686" s="187"/>
      <c r="S1686" s="187"/>
      <c r="U1686" s="87">
        <f t="shared" si="114"/>
        <v>0</v>
      </c>
      <c r="V1686" s="87" t="str">
        <f t="shared" si="115"/>
        <v/>
      </c>
    </row>
    <row r="1687" spans="1:23" s="188" customFormat="1" ht="15" customHeight="1" x14ac:dyDescent="0.2">
      <c r="A1687" s="202"/>
      <c r="B1687" s="309"/>
      <c r="C1687" s="341"/>
      <c r="D1687" s="203"/>
      <c r="E1687" s="182"/>
      <c r="F1687" s="182"/>
      <c r="G1687" s="203"/>
      <c r="H1687" s="182"/>
      <c r="I1687" s="182"/>
      <c r="J1687" s="342">
        <v>1</v>
      </c>
      <c r="K1687" s="422"/>
      <c r="L1687" s="342"/>
      <c r="M1687" s="342"/>
      <c r="N1687" s="342"/>
      <c r="O1687" s="342"/>
      <c r="P1687" s="208">
        <f>J1687</f>
        <v>1</v>
      </c>
      <c r="Q1687" s="206"/>
      <c r="U1687" s="87" t="str">
        <f t="shared" si="114"/>
        <v/>
      </c>
      <c r="V1687" s="87">
        <f t="shared" si="115"/>
        <v>1</v>
      </c>
    </row>
    <row r="1688" spans="1:23" s="188" customFormat="1" ht="15" customHeight="1" x14ac:dyDescent="0.2">
      <c r="A1688" s="423"/>
      <c r="B1688" s="189" t="s">
        <v>17</v>
      </c>
      <c r="C1688" s="190"/>
      <c r="D1688" s="191"/>
      <c r="E1688" s="192"/>
      <c r="F1688" s="190"/>
      <c r="G1688" s="191"/>
      <c r="H1688" s="192"/>
      <c r="I1688" s="192"/>
      <c r="J1688" s="193"/>
      <c r="K1688" s="194"/>
      <c r="L1688" s="194"/>
      <c r="M1688" s="194"/>
      <c r="N1688" s="194"/>
      <c r="O1688" s="194"/>
      <c r="P1688" s="195">
        <f>ROUND(SUM(P1686:P1687),2)</f>
        <v>1</v>
      </c>
      <c r="Q1688" s="196" t="str">
        <f>IFERROR(VLOOKUP(A1686,'Planilha Orçamentária'!$A$8:$H$548,5,FALSE),0)</f>
        <v>und</v>
      </c>
      <c r="R1688" s="187"/>
      <c r="S1688" s="187"/>
      <c r="U1688" s="87">
        <f t="shared" si="114"/>
        <v>1</v>
      </c>
      <c r="V1688" s="87">
        <f t="shared" si="115"/>
        <v>1</v>
      </c>
    </row>
    <row r="1689" spans="1:23" s="188" customFormat="1" ht="15" customHeight="1" x14ac:dyDescent="0.2">
      <c r="A1689" s="178"/>
      <c r="B1689" s="197"/>
      <c r="C1689" s="198"/>
      <c r="D1689" s="180"/>
      <c r="E1689" s="181"/>
      <c r="F1689" s="198"/>
      <c r="G1689" s="180"/>
      <c r="H1689" s="181"/>
      <c r="I1689" s="181"/>
      <c r="J1689" s="199"/>
      <c r="K1689" s="392"/>
      <c r="L1689" s="392"/>
      <c r="M1689" s="392"/>
      <c r="N1689" s="392"/>
      <c r="O1689" s="392"/>
      <c r="P1689" s="55"/>
      <c r="Q1689" s="200"/>
      <c r="R1689" s="187"/>
      <c r="S1689" s="187"/>
      <c r="T1689" s="187"/>
      <c r="U1689" s="87" t="str">
        <f t="shared" si="114"/>
        <v/>
      </c>
      <c r="V1689" s="87" t="str">
        <f t="shared" si="115"/>
        <v/>
      </c>
    </row>
    <row r="1690" spans="1:23" s="188" customFormat="1" ht="15" customHeight="1" x14ac:dyDescent="0.2">
      <c r="A1690" s="178" t="str">
        <f>'Planilha Orçamentária'!A403</f>
        <v>05.07.02</v>
      </c>
      <c r="B1690" s="252" t="str">
        <f>VLOOKUP(A1690,'Planilha Orçamentária'!$A$8:$D$548,4,FALSE)</f>
        <v>Implantação de Sanitário completo, conforme projeto. Tudo incluído</v>
      </c>
      <c r="C1690" s="179"/>
      <c r="D1690" s="180"/>
      <c r="E1690" s="181"/>
      <c r="F1690" s="181"/>
      <c r="G1690" s="180"/>
      <c r="H1690" s="181"/>
      <c r="I1690" s="182"/>
      <c r="J1690" s="183"/>
      <c r="K1690" s="184"/>
      <c r="L1690" s="437"/>
      <c r="M1690" s="185"/>
      <c r="N1690" s="183"/>
      <c r="O1690" s="185"/>
      <c r="P1690" s="55"/>
      <c r="Q1690" s="186">
        <f>P1692</f>
        <v>2</v>
      </c>
      <c r="R1690" s="187"/>
      <c r="S1690" s="187"/>
      <c r="U1690" s="87">
        <f t="shared" si="114"/>
        <v>0</v>
      </c>
      <c r="V1690" s="87" t="str">
        <f t="shared" si="115"/>
        <v/>
      </c>
    </row>
    <row r="1691" spans="1:23" s="188" customFormat="1" ht="15" customHeight="1" x14ac:dyDescent="0.2">
      <c r="A1691" s="202"/>
      <c r="B1691" s="309"/>
      <c r="C1691" s="341"/>
      <c r="D1691" s="203"/>
      <c r="E1691" s="182"/>
      <c r="F1691" s="182"/>
      <c r="G1691" s="203"/>
      <c r="H1691" s="182"/>
      <c r="I1691" s="182"/>
      <c r="J1691" s="342">
        <v>2</v>
      </c>
      <c r="K1691" s="422"/>
      <c r="L1691" s="342"/>
      <c r="M1691" s="342"/>
      <c r="N1691" s="342"/>
      <c r="O1691" s="342"/>
      <c r="P1691" s="208">
        <f>J1691</f>
        <v>2</v>
      </c>
      <c r="Q1691" s="206"/>
      <c r="U1691" s="87" t="str">
        <f t="shared" si="114"/>
        <v/>
      </c>
      <c r="V1691" s="87">
        <f t="shared" si="115"/>
        <v>2</v>
      </c>
    </row>
    <row r="1692" spans="1:23" s="188" customFormat="1" ht="15" customHeight="1" x14ac:dyDescent="0.2">
      <c r="A1692" s="423"/>
      <c r="B1692" s="189" t="s">
        <v>17</v>
      </c>
      <c r="C1692" s="190"/>
      <c r="D1692" s="191"/>
      <c r="E1692" s="192"/>
      <c r="F1692" s="190"/>
      <c r="G1692" s="191"/>
      <c r="H1692" s="192"/>
      <c r="I1692" s="192"/>
      <c r="J1692" s="193"/>
      <c r="K1692" s="194"/>
      <c r="L1692" s="194"/>
      <c r="M1692" s="194"/>
      <c r="N1692" s="194"/>
      <c r="O1692" s="194"/>
      <c r="P1692" s="195">
        <f>ROUND(SUM(P1690:P1691),2)</f>
        <v>2</v>
      </c>
      <c r="Q1692" s="196" t="str">
        <f>IFERROR(VLOOKUP(A1690,'Planilha Orçamentária'!$A$8:$H$548,5,FALSE),0)</f>
        <v>und</v>
      </c>
      <c r="R1692" s="187"/>
      <c r="S1692" s="187"/>
      <c r="U1692" s="87">
        <f t="shared" si="114"/>
        <v>2</v>
      </c>
      <c r="V1692" s="87">
        <f t="shared" si="115"/>
        <v>2</v>
      </c>
    </row>
    <row r="1693" spans="1:23" s="188" customFormat="1" ht="15" customHeight="1" x14ac:dyDescent="0.2">
      <c r="A1693" s="178"/>
      <c r="B1693" s="197"/>
      <c r="C1693" s="198"/>
      <c r="D1693" s="180"/>
      <c r="E1693" s="181"/>
      <c r="F1693" s="198"/>
      <c r="G1693" s="180"/>
      <c r="H1693" s="181"/>
      <c r="I1693" s="181"/>
      <c r="J1693" s="199"/>
      <c r="K1693" s="392"/>
      <c r="L1693" s="392"/>
      <c r="M1693" s="392"/>
      <c r="N1693" s="392"/>
      <c r="O1693" s="392"/>
      <c r="P1693" s="55"/>
      <c r="Q1693" s="200"/>
      <c r="R1693" s="187"/>
      <c r="S1693" s="187"/>
      <c r="T1693" s="187"/>
      <c r="U1693" s="87" t="str">
        <f t="shared" si="114"/>
        <v/>
      </c>
      <c r="V1693" s="87" t="str">
        <f t="shared" si="115"/>
        <v/>
      </c>
    </row>
    <row r="1694" spans="1:23" s="188" customFormat="1" ht="15" customHeight="1" x14ac:dyDescent="0.2">
      <c r="A1694" s="150" t="str">
        <f>'Planilha Orçamentária'!A407</f>
        <v>06</v>
      </c>
      <c r="B1694" s="151" t="str">
        <f>VLOOKUP(A1694,'Planilha Orçamentária'!$A$8:$D$548,4,FALSE)</f>
        <v>PRAÇA DOS YPÊS</v>
      </c>
      <c r="C1694" s="152"/>
      <c r="D1694" s="153"/>
      <c r="E1694" s="154"/>
      <c r="F1694" s="154"/>
      <c r="G1694" s="153"/>
      <c r="H1694" s="154"/>
      <c r="I1694" s="155"/>
      <c r="J1694" s="156"/>
      <c r="K1694" s="157"/>
      <c r="L1694" s="156"/>
      <c r="M1694" s="158"/>
      <c r="N1694" s="159"/>
      <c r="O1694" s="158"/>
      <c r="P1694" s="160"/>
      <c r="Q1694" s="161"/>
      <c r="R1694" s="187"/>
      <c r="S1694" s="187"/>
      <c r="U1694" s="87" t="str">
        <f t="shared" si="114"/>
        <v/>
      </c>
      <c r="V1694" s="87" t="str">
        <f t="shared" si="115"/>
        <v/>
      </c>
    </row>
    <row r="1695" spans="1:23" s="188" customFormat="1" ht="15" customHeight="1" x14ac:dyDescent="0.2">
      <c r="A1695" s="292" t="str">
        <f>'Planilha Orçamentária'!A408</f>
        <v>06.01</v>
      </c>
      <c r="B1695" s="293" t="str">
        <f>VLOOKUP(A1695,'Planilha Orçamentária'!$A$8:$D$548,4,FALSE)</f>
        <v>DEMOLIÇÕES / PREPARAÇÃO DO TERRENO</v>
      </c>
      <c r="C1695" s="294"/>
      <c r="D1695" s="295"/>
      <c r="E1695" s="296"/>
      <c r="F1695" s="296"/>
      <c r="G1695" s="295"/>
      <c r="H1695" s="296"/>
      <c r="I1695" s="297"/>
      <c r="J1695" s="298"/>
      <c r="K1695" s="299"/>
      <c r="L1695" s="298"/>
      <c r="M1695" s="300"/>
      <c r="N1695" s="301"/>
      <c r="O1695" s="300"/>
      <c r="P1695" s="302"/>
      <c r="Q1695" s="303"/>
      <c r="R1695" s="187"/>
      <c r="S1695" s="187"/>
      <c r="U1695" s="87" t="str">
        <f t="shared" si="114"/>
        <v/>
      </c>
      <c r="V1695" s="87" t="str">
        <f t="shared" si="115"/>
        <v/>
      </c>
    </row>
    <row r="1696" spans="1:23" s="188" customFormat="1" ht="15" customHeight="1" x14ac:dyDescent="0.2">
      <c r="A1696" s="178" t="str">
        <f>'Planilha Orçamentária'!A409</f>
        <v>06.01.01</v>
      </c>
      <c r="B1696" s="252" t="str">
        <f>VLOOKUP(A1696,'Planilha Orçamentária'!$A$8:$D$548,4,FALSE)</f>
        <v>Retirada de meio-fio de concreto</v>
      </c>
      <c r="C1696" s="179"/>
      <c r="D1696" s="180"/>
      <c r="E1696" s="181"/>
      <c r="F1696" s="181"/>
      <c r="G1696" s="180"/>
      <c r="H1696" s="181"/>
      <c r="I1696" s="182"/>
      <c r="J1696" s="183"/>
      <c r="K1696" s="184"/>
      <c r="L1696" s="183"/>
      <c r="M1696" s="185"/>
      <c r="N1696" s="405"/>
      <c r="O1696" s="185"/>
      <c r="P1696" s="55"/>
      <c r="Q1696" s="406">
        <f>P1708</f>
        <v>128.02000000000001</v>
      </c>
      <c r="R1696" s="187"/>
      <c r="S1696" s="187"/>
      <c r="U1696" s="87">
        <f t="shared" si="114"/>
        <v>0</v>
      </c>
      <c r="V1696" s="87" t="str">
        <f t="shared" si="115"/>
        <v/>
      </c>
      <c r="W1696" s="218"/>
    </row>
    <row r="1697" spans="1:23" s="188" customFormat="1" ht="15" customHeight="1" x14ac:dyDescent="0.2">
      <c r="A1697" s="202"/>
      <c r="B1697" s="309" t="s">
        <v>17946</v>
      </c>
      <c r="C1697" s="326"/>
      <c r="D1697" s="203"/>
      <c r="E1697" s="182"/>
      <c r="F1697" s="326"/>
      <c r="G1697" s="203"/>
      <c r="H1697" s="182"/>
      <c r="I1697" s="182"/>
      <c r="J1697" s="408"/>
      <c r="K1697" s="220">
        <v>13.24</v>
      </c>
      <c r="L1697" s="183"/>
      <c r="M1697" s="185"/>
      <c r="N1697" s="183"/>
      <c r="O1697" s="185"/>
      <c r="P1697" s="254">
        <f t="shared" ref="P1697:P1707" si="116">K1697</f>
        <v>13.24</v>
      </c>
      <c r="Q1697" s="328"/>
      <c r="R1697" s="204"/>
      <c r="S1697" s="204"/>
      <c r="U1697" s="87" t="str">
        <f t="shared" si="114"/>
        <v/>
      </c>
      <c r="V1697" s="87">
        <f t="shared" si="115"/>
        <v>13.24</v>
      </c>
    </row>
    <row r="1698" spans="1:23" s="188" customFormat="1" ht="15" customHeight="1" x14ac:dyDescent="0.2">
      <c r="A1698" s="202"/>
      <c r="B1698" s="309" t="s">
        <v>17946</v>
      </c>
      <c r="C1698" s="326"/>
      <c r="D1698" s="203"/>
      <c r="E1698" s="182"/>
      <c r="F1698" s="326"/>
      <c r="G1698" s="203"/>
      <c r="H1698" s="182"/>
      <c r="I1698" s="182"/>
      <c r="J1698" s="408"/>
      <c r="K1698" s="220">
        <v>15.58</v>
      </c>
      <c r="L1698" s="183"/>
      <c r="M1698" s="185"/>
      <c r="N1698" s="183"/>
      <c r="O1698" s="185"/>
      <c r="P1698" s="254">
        <f t="shared" si="116"/>
        <v>15.58</v>
      </c>
      <c r="Q1698" s="328"/>
      <c r="R1698" s="204"/>
      <c r="S1698" s="204"/>
      <c r="U1698" s="87" t="str">
        <f t="shared" si="114"/>
        <v/>
      </c>
      <c r="V1698" s="87">
        <f t="shared" si="115"/>
        <v>15.58</v>
      </c>
    </row>
    <row r="1699" spans="1:23" s="188" customFormat="1" ht="15" customHeight="1" x14ac:dyDescent="0.2">
      <c r="A1699" s="202"/>
      <c r="B1699" s="309" t="s">
        <v>17946</v>
      </c>
      <c r="C1699" s="326"/>
      <c r="D1699" s="203"/>
      <c r="E1699" s="182"/>
      <c r="F1699" s="326"/>
      <c r="G1699" s="203"/>
      <c r="H1699" s="182"/>
      <c r="I1699" s="182"/>
      <c r="J1699" s="408"/>
      <c r="K1699" s="220">
        <v>15.77</v>
      </c>
      <c r="L1699" s="183"/>
      <c r="M1699" s="185"/>
      <c r="N1699" s="183"/>
      <c r="O1699" s="185"/>
      <c r="P1699" s="254">
        <f t="shared" si="116"/>
        <v>15.77</v>
      </c>
      <c r="Q1699" s="328"/>
      <c r="R1699" s="204"/>
      <c r="S1699" s="204"/>
      <c r="U1699" s="87" t="str">
        <f t="shared" si="114"/>
        <v/>
      </c>
      <c r="V1699" s="87">
        <f t="shared" si="115"/>
        <v>15.77</v>
      </c>
    </row>
    <row r="1700" spans="1:23" s="188" customFormat="1" ht="15" customHeight="1" x14ac:dyDescent="0.2">
      <c r="A1700" s="202"/>
      <c r="B1700" s="309" t="s">
        <v>17946</v>
      </c>
      <c r="C1700" s="326"/>
      <c r="D1700" s="203"/>
      <c r="E1700" s="182"/>
      <c r="F1700" s="326"/>
      <c r="G1700" s="203"/>
      <c r="H1700" s="182"/>
      <c r="I1700" s="182"/>
      <c r="J1700" s="408"/>
      <c r="K1700" s="220">
        <v>8.5399999999999991</v>
      </c>
      <c r="L1700" s="183"/>
      <c r="M1700" s="185"/>
      <c r="N1700" s="183"/>
      <c r="O1700" s="185"/>
      <c r="P1700" s="254">
        <f t="shared" si="116"/>
        <v>8.5399999999999991</v>
      </c>
      <c r="Q1700" s="328"/>
      <c r="R1700" s="204"/>
      <c r="S1700" s="204"/>
      <c r="U1700" s="87" t="str">
        <f t="shared" si="114"/>
        <v/>
      </c>
      <c r="V1700" s="87">
        <f t="shared" si="115"/>
        <v>8.5399999999999991</v>
      </c>
    </row>
    <row r="1701" spans="1:23" s="188" customFormat="1" ht="15" customHeight="1" x14ac:dyDescent="0.2">
      <c r="A1701" s="202"/>
      <c r="B1701" s="309" t="s">
        <v>17946</v>
      </c>
      <c r="C1701" s="326"/>
      <c r="D1701" s="203"/>
      <c r="E1701" s="182"/>
      <c r="F1701" s="326"/>
      <c r="G1701" s="203"/>
      <c r="H1701" s="182"/>
      <c r="I1701" s="182"/>
      <c r="J1701" s="408"/>
      <c r="K1701" s="220">
        <v>2.4700000000000002</v>
      </c>
      <c r="L1701" s="183"/>
      <c r="M1701" s="185"/>
      <c r="N1701" s="183"/>
      <c r="O1701" s="185"/>
      <c r="P1701" s="254">
        <f t="shared" si="116"/>
        <v>2.4700000000000002</v>
      </c>
      <c r="Q1701" s="328"/>
      <c r="R1701" s="204"/>
      <c r="S1701" s="204"/>
      <c r="U1701" s="87" t="str">
        <f t="shared" si="114"/>
        <v/>
      </c>
      <c r="V1701" s="87">
        <f t="shared" si="115"/>
        <v>2.4700000000000002</v>
      </c>
    </row>
    <row r="1702" spans="1:23" s="188" customFormat="1" ht="15" customHeight="1" x14ac:dyDescent="0.2">
      <c r="A1702" s="202"/>
      <c r="B1702" s="309" t="s">
        <v>17946</v>
      </c>
      <c r="C1702" s="326"/>
      <c r="D1702" s="203"/>
      <c r="E1702" s="182"/>
      <c r="F1702" s="326"/>
      <c r="G1702" s="203"/>
      <c r="H1702" s="182"/>
      <c r="I1702" s="182"/>
      <c r="J1702" s="408"/>
      <c r="K1702" s="342">
        <v>18.88</v>
      </c>
      <c r="L1702" s="183"/>
      <c r="M1702" s="185"/>
      <c r="N1702" s="183"/>
      <c r="O1702" s="185"/>
      <c r="P1702" s="254">
        <f t="shared" si="116"/>
        <v>18.88</v>
      </c>
      <c r="Q1702" s="328"/>
      <c r="R1702" s="204"/>
      <c r="S1702" s="204"/>
      <c r="U1702" s="87" t="str">
        <f t="shared" si="114"/>
        <v/>
      </c>
      <c r="V1702" s="87">
        <f t="shared" si="115"/>
        <v>18.88</v>
      </c>
    </row>
    <row r="1703" spans="1:23" s="188" customFormat="1" ht="15" customHeight="1" x14ac:dyDescent="0.2">
      <c r="A1703" s="202"/>
      <c r="B1703" s="309" t="s">
        <v>17946</v>
      </c>
      <c r="C1703" s="326"/>
      <c r="D1703" s="203"/>
      <c r="E1703" s="182"/>
      <c r="F1703" s="326"/>
      <c r="G1703" s="203"/>
      <c r="H1703" s="182"/>
      <c r="I1703" s="182"/>
      <c r="J1703" s="408"/>
      <c r="K1703" s="342">
        <v>2.17</v>
      </c>
      <c r="L1703" s="183"/>
      <c r="M1703" s="185"/>
      <c r="N1703" s="183"/>
      <c r="O1703" s="185"/>
      <c r="P1703" s="254">
        <f t="shared" si="116"/>
        <v>2.17</v>
      </c>
      <c r="Q1703" s="328"/>
      <c r="R1703" s="204"/>
      <c r="S1703" s="204"/>
      <c r="U1703" s="87" t="str">
        <f t="shared" si="114"/>
        <v/>
      </c>
      <c r="V1703" s="87">
        <f t="shared" si="115"/>
        <v>2.17</v>
      </c>
    </row>
    <row r="1704" spans="1:23" s="188" customFormat="1" ht="15" customHeight="1" x14ac:dyDescent="0.2">
      <c r="A1704" s="202"/>
      <c r="B1704" s="309" t="s">
        <v>17946</v>
      </c>
      <c r="C1704" s="326"/>
      <c r="D1704" s="203"/>
      <c r="E1704" s="182"/>
      <c r="F1704" s="326"/>
      <c r="G1704" s="203"/>
      <c r="H1704" s="182"/>
      <c r="I1704" s="182"/>
      <c r="J1704" s="408"/>
      <c r="K1704" s="342">
        <v>13.59</v>
      </c>
      <c r="L1704" s="183"/>
      <c r="M1704" s="185"/>
      <c r="N1704" s="183"/>
      <c r="O1704" s="185"/>
      <c r="P1704" s="254">
        <f t="shared" si="116"/>
        <v>13.59</v>
      </c>
      <c r="Q1704" s="328"/>
      <c r="R1704" s="204"/>
      <c r="S1704" s="204"/>
      <c r="U1704" s="87" t="str">
        <f t="shared" si="114"/>
        <v/>
      </c>
      <c r="V1704" s="87">
        <f t="shared" si="115"/>
        <v>13.59</v>
      </c>
    </row>
    <row r="1705" spans="1:23" s="188" customFormat="1" ht="15" customHeight="1" x14ac:dyDescent="0.2">
      <c r="A1705" s="202"/>
      <c r="B1705" s="309" t="s">
        <v>17946</v>
      </c>
      <c r="C1705" s="326"/>
      <c r="D1705" s="203"/>
      <c r="E1705" s="182"/>
      <c r="F1705" s="326"/>
      <c r="G1705" s="203"/>
      <c r="H1705" s="182"/>
      <c r="I1705" s="182"/>
      <c r="J1705" s="408"/>
      <c r="K1705" s="342">
        <v>12.92</v>
      </c>
      <c r="L1705" s="183"/>
      <c r="M1705" s="185"/>
      <c r="N1705" s="183"/>
      <c r="O1705" s="185"/>
      <c r="P1705" s="254">
        <f t="shared" si="116"/>
        <v>12.92</v>
      </c>
      <c r="Q1705" s="328"/>
      <c r="R1705" s="204"/>
      <c r="S1705" s="204"/>
      <c r="U1705" s="87" t="str">
        <f t="shared" si="114"/>
        <v/>
      </c>
      <c r="V1705" s="87">
        <f t="shared" si="115"/>
        <v>12.92</v>
      </c>
    </row>
    <row r="1706" spans="1:23" s="188" customFormat="1" ht="15" customHeight="1" x14ac:dyDescent="0.2">
      <c r="A1706" s="202"/>
      <c r="B1706" s="309" t="s">
        <v>17946</v>
      </c>
      <c r="C1706" s="326"/>
      <c r="D1706" s="203"/>
      <c r="E1706" s="182"/>
      <c r="F1706" s="326"/>
      <c r="G1706" s="203"/>
      <c r="H1706" s="182"/>
      <c r="I1706" s="182"/>
      <c r="J1706" s="408"/>
      <c r="K1706" s="342">
        <v>10.27</v>
      </c>
      <c r="L1706" s="183"/>
      <c r="M1706" s="185"/>
      <c r="N1706" s="183"/>
      <c r="O1706" s="185"/>
      <c r="P1706" s="254">
        <f t="shared" si="116"/>
        <v>10.27</v>
      </c>
      <c r="Q1706" s="328"/>
      <c r="R1706" s="204"/>
      <c r="S1706" s="204"/>
      <c r="U1706" s="87" t="str">
        <f t="shared" si="114"/>
        <v/>
      </c>
      <c r="V1706" s="87">
        <f t="shared" si="115"/>
        <v>10.27</v>
      </c>
    </row>
    <row r="1707" spans="1:23" s="188" customFormat="1" ht="15" customHeight="1" x14ac:dyDescent="0.2">
      <c r="A1707" s="202"/>
      <c r="B1707" s="309" t="s">
        <v>17946</v>
      </c>
      <c r="C1707" s="326"/>
      <c r="D1707" s="203"/>
      <c r="E1707" s="182"/>
      <c r="F1707" s="326"/>
      <c r="G1707" s="203"/>
      <c r="H1707" s="182"/>
      <c r="I1707" s="182"/>
      <c r="J1707" s="408"/>
      <c r="K1707" s="342">
        <v>14.59</v>
      </c>
      <c r="L1707" s="183"/>
      <c r="M1707" s="185"/>
      <c r="N1707" s="183"/>
      <c r="O1707" s="185"/>
      <c r="P1707" s="254">
        <f t="shared" si="116"/>
        <v>14.59</v>
      </c>
      <c r="Q1707" s="328"/>
      <c r="R1707" s="204"/>
      <c r="S1707" s="204"/>
      <c r="U1707" s="87" t="str">
        <f t="shared" si="114"/>
        <v/>
      </c>
      <c r="V1707" s="87">
        <f t="shared" si="115"/>
        <v>14.59</v>
      </c>
    </row>
    <row r="1708" spans="1:23" s="188" customFormat="1" ht="15" customHeight="1" x14ac:dyDescent="0.2">
      <c r="A1708" s="178"/>
      <c r="B1708" s="189" t="s">
        <v>17</v>
      </c>
      <c r="C1708" s="190"/>
      <c r="D1708" s="191"/>
      <c r="E1708" s="192"/>
      <c r="F1708" s="190"/>
      <c r="G1708" s="191"/>
      <c r="H1708" s="192"/>
      <c r="I1708" s="192"/>
      <c r="J1708" s="193"/>
      <c r="K1708" s="194"/>
      <c r="L1708" s="194"/>
      <c r="M1708" s="194"/>
      <c r="N1708" s="194"/>
      <c r="O1708" s="194"/>
      <c r="P1708" s="195">
        <f>ROUND(SUM(P1696:P1707),2)</f>
        <v>128.02000000000001</v>
      </c>
      <c r="Q1708" s="196" t="str">
        <f>IFERROR(VLOOKUP(A1696,'Planilha Orçamentária'!$A$8:$H$548,5,FALSE),0)</f>
        <v>m</v>
      </c>
      <c r="R1708" s="187"/>
      <c r="S1708" s="187"/>
      <c r="U1708" s="87">
        <f t="shared" si="114"/>
        <v>128.02000000000001</v>
      </c>
      <c r="V1708" s="87">
        <f t="shared" si="115"/>
        <v>128.02000000000001</v>
      </c>
    </row>
    <row r="1709" spans="1:23" s="188" customFormat="1" ht="15" customHeight="1" x14ac:dyDescent="0.2">
      <c r="A1709" s="178"/>
      <c r="B1709" s="339"/>
      <c r="C1709" s="198"/>
      <c r="D1709" s="180"/>
      <c r="E1709" s="181"/>
      <c r="F1709" s="198"/>
      <c r="G1709" s="180"/>
      <c r="H1709" s="181"/>
      <c r="I1709" s="181"/>
      <c r="J1709" s="199"/>
      <c r="K1709" s="363"/>
      <c r="L1709" s="363"/>
      <c r="M1709" s="363"/>
      <c r="N1709" s="363"/>
      <c r="O1709" s="363"/>
      <c r="P1709" s="55"/>
      <c r="Q1709" s="340"/>
      <c r="R1709" s="187"/>
      <c r="S1709" s="187"/>
      <c r="U1709" s="87" t="str">
        <f t="shared" si="114"/>
        <v/>
      </c>
      <c r="V1709" s="87" t="str">
        <f t="shared" si="115"/>
        <v/>
      </c>
    </row>
    <row r="1710" spans="1:23" s="188" customFormat="1" ht="15" customHeight="1" x14ac:dyDescent="0.2">
      <c r="A1710" s="178" t="str">
        <f>'Planilha Orçamentária'!A410</f>
        <v>06.01.02</v>
      </c>
      <c r="B1710" s="252" t="str">
        <f>VLOOKUP(A1710,'Planilha Orçamentária'!$A$8:$D$553,4,FALSE)</f>
        <v>Demolição mecânica de concreto</v>
      </c>
      <c r="C1710" s="179"/>
      <c r="D1710" s="180"/>
      <c r="E1710" s="181"/>
      <c r="F1710" s="181"/>
      <c r="G1710" s="180"/>
      <c r="H1710" s="181"/>
      <c r="I1710" s="182"/>
      <c r="J1710" s="183"/>
      <c r="K1710" s="184"/>
      <c r="L1710" s="183"/>
      <c r="M1710" s="185"/>
      <c r="N1710" s="405"/>
      <c r="O1710" s="185"/>
      <c r="P1710" s="55"/>
      <c r="Q1710" s="406">
        <f>P1712</f>
        <v>3.7</v>
      </c>
      <c r="R1710" s="187"/>
      <c r="S1710" s="187"/>
      <c r="U1710" s="87">
        <f t="shared" si="114"/>
        <v>0</v>
      </c>
      <c r="V1710" s="87" t="str">
        <f t="shared" si="115"/>
        <v/>
      </c>
      <c r="W1710" s="218"/>
    </row>
    <row r="1711" spans="1:23" s="204" customFormat="1" ht="15" customHeight="1" x14ac:dyDescent="0.2">
      <c r="A1711" s="333"/>
      <c r="B1711" s="319" t="s">
        <v>17933</v>
      </c>
      <c r="C1711" s="320"/>
      <c r="D1711" s="321"/>
      <c r="E1711" s="322"/>
      <c r="F1711" s="320"/>
      <c r="G1711" s="321"/>
      <c r="H1711" s="322"/>
      <c r="I1711" s="334"/>
      <c r="J1711" s="323"/>
      <c r="K1711" s="325">
        <v>19.350000000000001</v>
      </c>
      <c r="L1711" s="325">
        <v>1.91</v>
      </c>
      <c r="M1711" s="325">
        <v>0.1</v>
      </c>
      <c r="O1711" s="325">
        <f>M1711*L1711*K1711</f>
        <v>3.6958500000000005</v>
      </c>
      <c r="P1711" s="335">
        <f>O1711</f>
        <v>3.6958500000000005</v>
      </c>
      <c r="Q1711" s="336"/>
      <c r="U1711" s="87" t="str">
        <f t="shared" si="114"/>
        <v/>
      </c>
      <c r="V1711" s="87">
        <f t="shared" si="115"/>
        <v>3.6958500000000005</v>
      </c>
    </row>
    <row r="1712" spans="1:23" s="188" customFormat="1" ht="15" customHeight="1" x14ac:dyDescent="0.2">
      <c r="A1712" s="178"/>
      <c r="B1712" s="189" t="s">
        <v>17</v>
      </c>
      <c r="C1712" s="190"/>
      <c r="D1712" s="191"/>
      <c r="E1712" s="192"/>
      <c r="F1712" s="190"/>
      <c r="G1712" s="191"/>
      <c r="H1712" s="192"/>
      <c r="I1712" s="192"/>
      <c r="J1712" s="193"/>
      <c r="K1712" s="194"/>
      <c r="L1712" s="194"/>
      <c r="M1712" s="194"/>
      <c r="N1712" s="194"/>
      <c r="O1712" s="194"/>
      <c r="P1712" s="195">
        <f>ROUND(SUM(P1710:P1711),2)</f>
        <v>3.7</v>
      </c>
      <c r="Q1712" s="196" t="str">
        <f>IFERROR(VLOOKUP(A1710,'Planilha Orçamentária'!$A$8:$H$553,5,FALSE),0)</f>
        <v>M3</v>
      </c>
      <c r="R1712" s="187"/>
      <c r="S1712" s="187"/>
      <c r="U1712" s="87">
        <f t="shared" si="114"/>
        <v>3.7</v>
      </c>
      <c r="V1712" s="87">
        <f t="shared" si="115"/>
        <v>3.7</v>
      </c>
    </row>
    <row r="1713" spans="1:23" s="188" customFormat="1" ht="15" customHeight="1" x14ac:dyDescent="0.2">
      <c r="A1713" s="178"/>
      <c r="B1713" s="339"/>
      <c r="C1713" s="198"/>
      <c r="D1713" s="180"/>
      <c r="E1713" s="181"/>
      <c r="F1713" s="198"/>
      <c r="G1713" s="180"/>
      <c r="H1713" s="181"/>
      <c r="I1713" s="181"/>
      <c r="J1713" s="199"/>
      <c r="K1713" s="363"/>
      <c r="L1713" s="363"/>
      <c r="M1713" s="363"/>
      <c r="N1713" s="363"/>
      <c r="O1713" s="363"/>
      <c r="P1713" s="55"/>
      <c r="Q1713" s="340"/>
      <c r="R1713" s="187"/>
      <c r="S1713" s="187"/>
      <c r="U1713" s="87" t="str">
        <f t="shared" si="114"/>
        <v/>
      </c>
      <c r="V1713" s="87" t="str">
        <f t="shared" si="115"/>
        <v/>
      </c>
    </row>
    <row r="1714" spans="1:23" s="188" customFormat="1" ht="15" customHeight="1" x14ac:dyDescent="0.2">
      <c r="A1714" s="178" t="str">
        <f>'Planilha Orçamentária'!A411</f>
        <v>06.01.03</v>
      </c>
      <c r="B1714" s="252" t="str">
        <f>VLOOKUP(A1714,'Planilha Orçamentária'!$A$8:$D$553,4,FALSE)</f>
        <v>DESMATAMENTO E LIMPEZA MECANIZADA DE TERRENO COM REMOCAO DE CAMADA VEGETAL, UTILIZANDO TRATOR DE ESTEIRAS</v>
      </c>
      <c r="C1714" s="179"/>
      <c r="D1714" s="180"/>
      <c r="E1714" s="181"/>
      <c r="F1714" s="181"/>
      <c r="G1714" s="180"/>
      <c r="H1714" s="181"/>
      <c r="I1714" s="182"/>
      <c r="J1714" s="183"/>
      <c r="K1714" s="184"/>
      <c r="L1714" s="183"/>
      <c r="M1714" s="185"/>
      <c r="N1714" s="405"/>
      <c r="O1714" s="185"/>
      <c r="P1714" s="55"/>
      <c r="Q1714" s="406">
        <f>P1716</f>
        <v>825.73</v>
      </c>
      <c r="R1714" s="187"/>
      <c r="S1714" s="187"/>
      <c r="U1714" s="87">
        <f t="shared" si="114"/>
        <v>0</v>
      </c>
      <c r="V1714" s="87" t="str">
        <f t="shared" si="115"/>
        <v/>
      </c>
      <c r="W1714" s="218"/>
    </row>
    <row r="1715" spans="1:23" s="204" customFormat="1" ht="15" customHeight="1" x14ac:dyDescent="0.2">
      <c r="A1715" s="333"/>
      <c r="B1715" s="319" t="s">
        <v>17927</v>
      </c>
      <c r="C1715" s="320"/>
      <c r="D1715" s="321"/>
      <c r="E1715" s="322"/>
      <c r="F1715" s="320"/>
      <c r="G1715" s="321"/>
      <c r="H1715" s="322"/>
      <c r="I1715" s="334"/>
      <c r="J1715" s="323"/>
      <c r="K1715" s="325"/>
      <c r="L1715" s="325"/>
      <c r="M1715" s="325"/>
      <c r="N1715" s="325">
        <v>825.73</v>
      </c>
      <c r="O1715" s="325"/>
      <c r="P1715" s="335">
        <f>N1715</f>
        <v>825.73</v>
      </c>
      <c r="Q1715" s="336"/>
      <c r="U1715" s="87" t="str">
        <f t="shared" si="114"/>
        <v/>
      </c>
      <c r="V1715" s="87">
        <f t="shared" si="115"/>
        <v>825.73</v>
      </c>
    </row>
    <row r="1716" spans="1:23" s="188" customFormat="1" ht="15" customHeight="1" x14ac:dyDescent="0.2">
      <c r="A1716" s="178"/>
      <c r="B1716" s="189" t="s">
        <v>17</v>
      </c>
      <c r="C1716" s="190"/>
      <c r="D1716" s="191"/>
      <c r="E1716" s="192"/>
      <c r="F1716" s="190"/>
      <c r="G1716" s="191"/>
      <c r="H1716" s="192"/>
      <c r="I1716" s="192"/>
      <c r="J1716" s="193"/>
      <c r="K1716" s="194"/>
      <c r="L1716" s="194"/>
      <c r="M1716" s="194"/>
      <c r="N1716" s="194"/>
      <c r="O1716" s="194"/>
      <c r="P1716" s="195">
        <f>ROUND(SUM(P1714:P1715),2)</f>
        <v>825.73</v>
      </c>
      <c r="Q1716" s="196" t="str">
        <f>IFERROR(VLOOKUP(A1714,'Planilha Orçamentária'!$A$8:$H$553,5,FALSE),0)</f>
        <v>M2</v>
      </c>
      <c r="R1716" s="187"/>
      <c r="S1716" s="187"/>
      <c r="U1716" s="87">
        <f t="shared" si="114"/>
        <v>825.73</v>
      </c>
      <c r="V1716" s="87">
        <f t="shared" si="115"/>
        <v>825.73</v>
      </c>
    </row>
    <row r="1717" spans="1:23" s="188" customFormat="1" ht="15" customHeight="1" x14ac:dyDescent="0.2">
      <c r="A1717" s="178"/>
      <c r="B1717" s="339"/>
      <c r="C1717" s="198"/>
      <c r="D1717" s="180"/>
      <c r="E1717" s="181"/>
      <c r="F1717" s="198"/>
      <c r="G1717" s="180"/>
      <c r="H1717" s="181"/>
      <c r="I1717" s="181"/>
      <c r="J1717" s="199"/>
      <c r="K1717" s="363"/>
      <c r="L1717" s="363"/>
      <c r="M1717" s="363"/>
      <c r="N1717" s="363"/>
      <c r="O1717" s="363"/>
      <c r="P1717" s="55"/>
      <c r="Q1717" s="340"/>
      <c r="R1717" s="187"/>
      <c r="S1717" s="187"/>
      <c r="U1717" s="87" t="str">
        <f t="shared" si="114"/>
        <v/>
      </c>
      <c r="V1717" s="87" t="str">
        <f t="shared" si="115"/>
        <v/>
      </c>
    </row>
    <row r="1718" spans="1:23" s="188" customFormat="1" ht="15" customHeight="1" x14ac:dyDescent="0.2">
      <c r="A1718" s="178" t="str">
        <f>'Planilha Orçamentária'!A412</f>
        <v>06.01.04</v>
      </c>
      <c r="B1718" s="252" t="str">
        <f>VLOOKUP(A1718,'Planilha Orçamentária'!$A$8:$D$553,4,FALSE)</f>
        <v>REGULARIZACAO DE SUPERFICIES EM TERRA COM MOTONIVELADORA</v>
      </c>
      <c r="C1718" s="179"/>
      <c r="D1718" s="180"/>
      <c r="E1718" s="181"/>
      <c r="F1718" s="181"/>
      <c r="G1718" s="180"/>
      <c r="H1718" s="181"/>
      <c r="I1718" s="182"/>
      <c r="J1718" s="183"/>
      <c r="K1718" s="184"/>
      <c r="L1718" s="183"/>
      <c r="M1718" s="185"/>
      <c r="N1718" s="405"/>
      <c r="O1718" s="185"/>
      <c r="P1718" s="55"/>
      <c r="Q1718" s="406">
        <f>P1720</f>
        <v>825.73</v>
      </c>
      <c r="R1718" s="187"/>
      <c r="S1718" s="187"/>
      <c r="U1718" s="87">
        <f t="shared" si="114"/>
        <v>0</v>
      </c>
      <c r="V1718" s="87" t="str">
        <f t="shared" si="115"/>
        <v/>
      </c>
      <c r="W1718" s="218"/>
    </row>
    <row r="1719" spans="1:23" s="204" customFormat="1" ht="15" customHeight="1" x14ac:dyDescent="0.2">
      <c r="A1719" s="333"/>
      <c r="B1719" s="319" t="s">
        <v>17927</v>
      </c>
      <c r="C1719" s="320"/>
      <c r="D1719" s="321"/>
      <c r="E1719" s="322"/>
      <c r="F1719" s="320"/>
      <c r="G1719" s="321"/>
      <c r="H1719" s="322"/>
      <c r="I1719" s="334"/>
      <c r="J1719" s="323"/>
      <c r="K1719" s="325"/>
      <c r="L1719" s="325"/>
      <c r="M1719" s="325"/>
      <c r="N1719" s="325">
        <f>P1716</f>
        <v>825.73</v>
      </c>
      <c r="O1719" s="325"/>
      <c r="P1719" s="335">
        <f>N1719</f>
        <v>825.73</v>
      </c>
      <c r="Q1719" s="336"/>
      <c r="U1719" s="87" t="str">
        <f t="shared" si="114"/>
        <v/>
      </c>
      <c r="V1719" s="87">
        <f t="shared" si="115"/>
        <v>825.73</v>
      </c>
    </row>
    <row r="1720" spans="1:23" s="188" customFormat="1" ht="15" customHeight="1" x14ac:dyDescent="0.2">
      <c r="A1720" s="178"/>
      <c r="B1720" s="189" t="s">
        <v>17</v>
      </c>
      <c r="C1720" s="190"/>
      <c r="D1720" s="191"/>
      <c r="E1720" s="192"/>
      <c r="F1720" s="190"/>
      <c r="G1720" s="191"/>
      <c r="H1720" s="192"/>
      <c r="I1720" s="192"/>
      <c r="J1720" s="193"/>
      <c r="K1720" s="194"/>
      <c r="L1720" s="194"/>
      <c r="M1720" s="194"/>
      <c r="N1720" s="194"/>
      <c r="O1720" s="194"/>
      <c r="P1720" s="195">
        <f>ROUND(SUM(P1718:P1719),2)</f>
        <v>825.73</v>
      </c>
      <c r="Q1720" s="196" t="str">
        <f>IFERROR(VLOOKUP(A1718,'Planilha Orçamentária'!$A$8:$H$553,5,FALSE),0)</f>
        <v>M2</v>
      </c>
      <c r="R1720" s="187"/>
      <c r="S1720" s="187"/>
      <c r="U1720" s="87">
        <f t="shared" si="114"/>
        <v>825.73</v>
      </c>
      <c r="V1720" s="87">
        <f t="shared" si="115"/>
        <v>825.73</v>
      </c>
    </row>
    <row r="1721" spans="1:23" s="188" customFormat="1" ht="15" customHeight="1" x14ac:dyDescent="0.2">
      <c r="A1721" s="178"/>
      <c r="B1721" s="339"/>
      <c r="C1721" s="198"/>
      <c r="D1721" s="180"/>
      <c r="E1721" s="181"/>
      <c r="F1721" s="198"/>
      <c r="G1721" s="180"/>
      <c r="H1721" s="181"/>
      <c r="I1721" s="181"/>
      <c r="J1721" s="199"/>
      <c r="K1721" s="363"/>
      <c r="L1721" s="349"/>
      <c r="M1721" s="546"/>
      <c r="N1721" s="349"/>
      <c r="O1721" s="546"/>
      <c r="P1721" s="548"/>
      <c r="Q1721" s="340"/>
      <c r="R1721" s="187"/>
      <c r="S1721" s="187"/>
      <c r="U1721" s="87" t="str">
        <f t="shared" si="114"/>
        <v/>
      </c>
      <c r="V1721" s="87" t="str">
        <f t="shared" si="115"/>
        <v/>
      </c>
    </row>
    <row r="1722" spans="1:23" s="188" customFormat="1" ht="15" customHeight="1" x14ac:dyDescent="0.2">
      <c r="A1722" s="178" t="str">
        <f>'Planilha Orçamentária'!A413</f>
        <v>06.01.05</v>
      </c>
      <c r="B1722" s="252" t="str">
        <f>VLOOKUP(A1722,'Planilha Orçamentária'!$A$8:$D$548,4,FALSE)</f>
        <v>CARGA E DESCARGA MECANIZADAS DE ENTULHO EM CAMINHAO BASCULANTE 6 M3</v>
      </c>
      <c r="C1722" s="179"/>
      <c r="D1722" s="180"/>
      <c r="E1722" s="181"/>
      <c r="F1722" s="181"/>
      <c r="G1722" s="180"/>
      <c r="H1722" s="181"/>
      <c r="I1722" s="182"/>
      <c r="J1722" s="183"/>
      <c r="K1722" s="184"/>
      <c r="L1722" s="183"/>
      <c r="M1722" s="185" t="s">
        <v>3698</v>
      </c>
      <c r="N1722" s="405" t="s">
        <v>3700</v>
      </c>
      <c r="O1722" s="185"/>
      <c r="P1722" s="55"/>
      <c r="Q1722" s="406">
        <f>P1724</f>
        <v>85.76</v>
      </c>
      <c r="R1722" s="187"/>
      <c r="S1722" s="187"/>
      <c r="U1722" s="87">
        <f t="shared" si="114"/>
        <v>0</v>
      </c>
      <c r="V1722" s="87" t="str">
        <f t="shared" si="115"/>
        <v/>
      </c>
      <c r="W1722" s="218"/>
    </row>
    <row r="1723" spans="1:23" s="204" customFormat="1" ht="15" customHeight="1" x14ac:dyDescent="0.2">
      <c r="A1723" s="333"/>
      <c r="B1723" s="319" t="s">
        <v>19214</v>
      </c>
      <c r="C1723" s="320"/>
      <c r="D1723" s="321"/>
      <c r="E1723" s="322"/>
      <c r="F1723" s="320"/>
      <c r="G1723" s="321"/>
      <c r="H1723" s="322"/>
      <c r="I1723" s="334"/>
      <c r="J1723" s="412"/>
      <c r="K1723" s="325"/>
      <c r="L1723" s="325"/>
      <c r="M1723" s="325">
        <v>1.3</v>
      </c>
      <c r="N1723" s="325">
        <f>SUM(O1727:O1730)*M1727</f>
        <v>65.971620000000016</v>
      </c>
      <c r="O1723" s="325">
        <f>N1723*M1723</f>
        <v>85.763106000000022</v>
      </c>
      <c r="P1723" s="335">
        <f>O1723</f>
        <v>85.763106000000022</v>
      </c>
      <c r="Q1723" s="336"/>
      <c r="U1723" s="87" t="str">
        <f t="shared" ref="U1723:U1786" si="117">IF(Q1723&lt;&gt;"",P1723,"")</f>
        <v/>
      </c>
      <c r="V1723" s="87">
        <f t="shared" ref="V1723:V1786" si="118">IF(P1723&lt;&gt;"",P1723,"")</f>
        <v>85.763106000000022</v>
      </c>
    </row>
    <row r="1724" spans="1:23" s="188" customFormat="1" ht="15" customHeight="1" x14ac:dyDescent="0.2">
      <c r="A1724" s="178"/>
      <c r="B1724" s="189" t="s">
        <v>17</v>
      </c>
      <c r="C1724" s="190"/>
      <c r="D1724" s="191"/>
      <c r="E1724" s="192"/>
      <c r="F1724" s="190"/>
      <c r="G1724" s="191"/>
      <c r="H1724" s="192"/>
      <c r="I1724" s="192"/>
      <c r="J1724" s="193"/>
      <c r="K1724" s="194"/>
      <c r="L1724" s="194"/>
      <c r="M1724" s="194"/>
      <c r="N1724" s="194"/>
      <c r="O1724" s="194"/>
      <c r="P1724" s="195">
        <f>ROUND(SUM(P1722:P1723),2)</f>
        <v>85.76</v>
      </c>
      <c r="Q1724" s="196" t="str">
        <f>IFERROR(VLOOKUP(A1722,'Planilha Orçamentária'!$A$8:$H$553,5,FALSE),0)</f>
        <v>M3</v>
      </c>
      <c r="R1724" s="187"/>
      <c r="S1724" s="187"/>
      <c r="U1724" s="87">
        <f t="shared" si="117"/>
        <v>85.76</v>
      </c>
      <c r="V1724" s="87">
        <f t="shared" si="118"/>
        <v>85.76</v>
      </c>
    </row>
    <row r="1725" spans="1:23" s="188" customFormat="1" ht="15" customHeight="1" x14ac:dyDescent="0.2">
      <c r="A1725" s="178"/>
      <c r="B1725" s="339"/>
      <c r="C1725" s="198"/>
      <c r="D1725" s="180"/>
      <c r="E1725" s="181"/>
      <c r="F1725" s="198"/>
      <c r="G1725" s="180"/>
      <c r="H1725" s="181"/>
      <c r="I1725" s="181"/>
      <c r="J1725" s="199"/>
      <c r="K1725" s="542"/>
      <c r="L1725" s="349"/>
      <c r="M1725" s="546"/>
      <c r="N1725" s="349"/>
      <c r="O1725" s="546"/>
      <c r="P1725" s="548"/>
      <c r="Q1725" s="340"/>
      <c r="R1725" s="187"/>
      <c r="S1725" s="187"/>
      <c r="U1725" s="87" t="str">
        <f t="shared" si="117"/>
        <v/>
      </c>
      <c r="V1725" s="87" t="str">
        <f t="shared" si="118"/>
        <v/>
      </c>
    </row>
    <row r="1726" spans="1:23" s="188" customFormat="1" ht="15" customHeight="1" x14ac:dyDescent="0.2">
      <c r="A1726" s="178" t="str">
        <f>'Planilha Orçamentária'!A414</f>
        <v>06.01.06</v>
      </c>
      <c r="B1726" s="252" t="str">
        <f>VLOOKUP(A1726,'Planilha Orçamentária'!$A$8:$D$553,4,FALSE)</f>
        <v>TRANSPORTE COM CAMINHÃO BASCULANTE DE 6 M3, EM VIA URBANA PAVIMENTADA, DMT ATÉ 30 KM (UNIDADE: M3XKM). AF_01/2018</v>
      </c>
      <c r="C1726" s="179"/>
      <c r="D1726" s="180"/>
      <c r="E1726" s="181"/>
      <c r="F1726" s="181"/>
      <c r="G1726" s="180"/>
      <c r="H1726" s="181"/>
      <c r="I1726" s="182"/>
      <c r="J1726" s="183"/>
      <c r="K1726" s="184"/>
      <c r="L1726" s="546" t="s">
        <v>3697</v>
      </c>
      <c r="M1726" s="546" t="s">
        <v>3698</v>
      </c>
      <c r="N1726" s="349"/>
      <c r="O1726" s="546" t="s">
        <v>3700</v>
      </c>
      <c r="P1726" s="548" t="s">
        <v>3701</v>
      </c>
      <c r="Q1726" s="406">
        <f>P1731</f>
        <v>1306.24</v>
      </c>
      <c r="R1726" s="187"/>
      <c r="S1726" s="187"/>
      <c r="U1726" s="87" t="str">
        <f t="shared" si="117"/>
        <v>momento de transp.</v>
      </c>
      <c r="V1726" s="87" t="str">
        <f t="shared" si="118"/>
        <v>momento de transp.</v>
      </c>
      <c r="W1726" s="218"/>
    </row>
    <row r="1727" spans="1:23" s="204" customFormat="1" ht="15" customHeight="1" x14ac:dyDescent="0.2">
      <c r="A1727" s="333"/>
      <c r="B1727" s="346" t="s">
        <v>17928</v>
      </c>
      <c r="C1727" s="320"/>
      <c r="D1727" s="321"/>
      <c r="E1727" s="322"/>
      <c r="F1727" s="320"/>
      <c r="G1727" s="321"/>
      <c r="H1727" s="322"/>
      <c r="I1727" s="334"/>
      <c r="J1727" s="323"/>
      <c r="K1727" s="325"/>
      <c r="L1727" s="325">
        <f>DMT!$G$14</f>
        <v>19.8</v>
      </c>
      <c r="M1727" s="325">
        <v>1.3</v>
      </c>
      <c r="N1727" s="337"/>
      <c r="O1727" s="325">
        <f>P1716*0.05</f>
        <v>41.286500000000004</v>
      </c>
      <c r="P1727" s="347">
        <f>L1727*M1727*O1727</f>
        <v>1062.7145100000002</v>
      </c>
      <c r="Q1727" s="336"/>
      <c r="U1727" s="87" t="str">
        <f t="shared" si="117"/>
        <v/>
      </c>
      <c r="V1727" s="87">
        <f t="shared" si="118"/>
        <v>1062.7145100000002</v>
      </c>
    </row>
    <row r="1728" spans="1:23" s="204" customFormat="1" ht="15" customHeight="1" x14ac:dyDescent="0.2">
      <c r="A1728" s="333"/>
      <c r="B1728" s="346" t="s">
        <v>17929</v>
      </c>
      <c r="C1728" s="320"/>
      <c r="D1728" s="321"/>
      <c r="E1728" s="322"/>
      <c r="F1728" s="320"/>
      <c r="G1728" s="321"/>
      <c r="H1728" s="322"/>
      <c r="I1728" s="334"/>
      <c r="J1728" s="323"/>
      <c r="K1728" s="325"/>
      <c r="L1728" s="325">
        <f>DMT!$G$14</f>
        <v>19.8</v>
      </c>
      <c r="M1728" s="325">
        <v>1.3</v>
      </c>
      <c r="N1728" s="337"/>
      <c r="O1728" s="325">
        <f>P1708*0.3*0.15</f>
        <v>5.7608999999999995</v>
      </c>
      <c r="P1728" s="347">
        <f>L1728*M1728*O1728</f>
        <v>148.28556599999999</v>
      </c>
      <c r="Q1728" s="336"/>
      <c r="U1728" s="87" t="str">
        <f t="shared" si="117"/>
        <v/>
      </c>
      <c r="V1728" s="87">
        <f t="shared" si="118"/>
        <v>148.28556599999999</v>
      </c>
    </row>
    <row r="1729" spans="1:22" s="204" customFormat="1" ht="15" customHeight="1" x14ac:dyDescent="0.2">
      <c r="A1729" s="333"/>
      <c r="B1729" s="346" t="s">
        <v>17930</v>
      </c>
      <c r="C1729" s="320"/>
      <c r="D1729" s="321"/>
      <c r="E1729" s="322"/>
      <c r="F1729" s="320"/>
      <c r="G1729" s="321"/>
      <c r="H1729" s="322"/>
      <c r="I1729" s="334"/>
      <c r="J1729" s="323"/>
      <c r="K1729" s="325"/>
      <c r="L1729" s="325">
        <f>DMT!$G$14</f>
        <v>19.8</v>
      </c>
      <c r="M1729" s="325">
        <v>1.3</v>
      </c>
      <c r="N1729" s="337"/>
      <c r="O1729" s="325">
        <f>P1712</f>
        <v>3.7</v>
      </c>
      <c r="P1729" s="347">
        <f>L1729*M1729*O1729</f>
        <v>95.238000000000014</v>
      </c>
      <c r="Q1729" s="336"/>
      <c r="U1729" s="87" t="str">
        <f t="shared" si="117"/>
        <v/>
      </c>
      <c r="V1729" s="87">
        <f t="shared" si="118"/>
        <v>95.238000000000014</v>
      </c>
    </row>
    <row r="1730" spans="1:22" s="204" customFormat="1" ht="15" customHeight="1" x14ac:dyDescent="0.2">
      <c r="A1730" s="333"/>
      <c r="B1730" s="348" t="str">
        <f>"OBSERVAÇÃO: Para o transporte do material da obra até o bota-fora, foi considerado a distância média de transporte referencial de "&amp;L1727&amp;" km, que deverá ser confirmado durante a obra pela fiscalização e medido apenas a distância real."</f>
        <v>OBSERVAÇÃO: Para o transporte do material da obra até o bota-fora, foi considerado a distância média de transporte referencial de 19,8 km, que deverá ser confirmado durante a obra pela fiscalização e medido apenas a distância real.</v>
      </c>
      <c r="C1730" s="320"/>
      <c r="D1730" s="321"/>
      <c r="E1730" s="322"/>
      <c r="F1730" s="320"/>
      <c r="G1730" s="321"/>
      <c r="H1730" s="322"/>
      <c r="I1730" s="334"/>
      <c r="J1730" s="323"/>
      <c r="K1730" s="325"/>
      <c r="L1730" s="325"/>
      <c r="M1730" s="325"/>
      <c r="N1730" s="325"/>
      <c r="O1730" s="325"/>
      <c r="P1730" s="335"/>
      <c r="Q1730" s="336"/>
      <c r="U1730" s="87" t="str">
        <f t="shared" si="117"/>
        <v/>
      </c>
      <c r="V1730" s="87" t="str">
        <f t="shared" si="118"/>
        <v/>
      </c>
    </row>
    <row r="1731" spans="1:22" s="188" customFormat="1" ht="15" customHeight="1" x14ac:dyDescent="0.2">
      <c r="A1731" s="178"/>
      <c r="B1731" s="189" t="s">
        <v>17</v>
      </c>
      <c r="C1731" s="190"/>
      <c r="D1731" s="191"/>
      <c r="E1731" s="192"/>
      <c r="F1731" s="190"/>
      <c r="G1731" s="191"/>
      <c r="H1731" s="192"/>
      <c r="I1731" s="192"/>
      <c r="J1731" s="193"/>
      <c r="K1731" s="194"/>
      <c r="L1731" s="194"/>
      <c r="M1731" s="194"/>
      <c r="N1731" s="194"/>
      <c r="O1731" s="194"/>
      <c r="P1731" s="195">
        <f>ROUND(SUM(P1726:P1730),2)</f>
        <v>1306.24</v>
      </c>
      <c r="Q1731" s="196" t="str">
        <f>IFERROR(VLOOKUP(A1726,'Planilha Orçamentária'!$A$8:$H$553,5,FALSE),0)</f>
        <v>M3XKM</v>
      </c>
      <c r="R1731" s="187"/>
      <c r="S1731" s="187"/>
      <c r="U1731" s="87">
        <f t="shared" si="117"/>
        <v>1306.24</v>
      </c>
      <c r="V1731" s="87">
        <f t="shared" si="118"/>
        <v>1306.24</v>
      </c>
    </row>
    <row r="1732" spans="1:22" s="188" customFormat="1" ht="15" customHeight="1" x14ac:dyDescent="0.2">
      <c r="A1732" s="178"/>
      <c r="B1732" s="339"/>
      <c r="C1732" s="198"/>
      <c r="D1732" s="180"/>
      <c r="E1732" s="181"/>
      <c r="F1732" s="198"/>
      <c r="G1732" s="180"/>
      <c r="H1732" s="181"/>
      <c r="I1732" s="181"/>
      <c r="J1732" s="199"/>
      <c r="K1732" s="363"/>
      <c r="L1732" s="363"/>
      <c r="M1732" s="363"/>
      <c r="N1732" s="363"/>
      <c r="O1732" s="363"/>
      <c r="P1732" s="55"/>
      <c r="Q1732" s="340"/>
      <c r="R1732" s="187"/>
      <c r="S1732" s="187"/>
      <c r="U1732" s="87" t="str">
        <f t="shared" si="117"/>
        <v/>
      </c>
      <c r="V1732" s="87" t="str">
        <f t="shared" si="118"/>
        <v/>
      </c>
    </row>
    <row r="1733" spans="1:22" s="188" customFormat="1" ht="15" customHeight="1" x14ac:dyDescent="0.2">
      <c r="A1733" s="292" t="str">
        <f>'Planilha Orçamentária'!A417</f>
        <v>06.02</v>
      </c>
      <c r="B1733" s="293" t="str">
        <f>VLOOKUP(A1733,'Planilha Orçamentária'!$A$8:$D$548,4,FALSE)</f>
        <v>PAVIMENTAÇÃO</v>
      </c>
      <c r="C1733" s="294"/>
      <c r="D1733" s="295"/>
      <c r="E1733" s="296"/>
      <c r="F1733" s="296"/>
      <c r="G1733" s="295"/>
      <c r="H1733" s="296"/>
      <c r="I1733" s="297"/>
      <c r="J1733" s="298"/>
      <c r="K1733" s="299"/>
      <c r="L1733" s="298"/>
      <c r="M1733" s="300"/>
      <c r="N1733" s="301"/>
      <c r="O1733" s="300"/>
      <c r="P1733" s="302"/>
      <c r="Q1733" s="303"/>
      <c r="R1733" s="187"/>
      <c r="S1733" s="187"/>
      <c r="U1733" s="87" t="str">
        <f t="shared" si="117"/>
        <v/>
      </c>
      <c r="V1733" s="87" t="str">
        <f t="shared" si="118"/>
        <v/>
      </c>
    </row>
    <row r="1734" spans="1:22" s="188" customFormat="1" ht="15" customHeight="1" x14ac:dyDescent="0.2">
      <c r="A1734" s="178" t="str">
        <f>'Planilha Orçamentária'!A418</f>
        <v>06.02.01</v>
      </c>
      <c r="B1734" s="252" t="str">
        <f>VLOOKUP(A1734,'Planilha Orçamentária'!$A$8:$D$548,4,FALSE)</f>
        <v>EXECUÇÃO DE PÁTIO/ESTACIONAMENTO EM PISO INTERTRAVADO, COM BLOCO RETANGULAR COLORIDO DE 20 X 10 CM, ESPESSURA 8 CM. AF_12/2015</v>
      </c>
      <c r="C1734" s="179"/>
      <c r="D1734" s="180"/>
      <c r="E1734" s="181"/>
      <c r="F1734" s="181"/>
      <c r="G1734" s="180"/>
      <c r="H1734" s="181"/>
      <c r="I1734" s="182"/>
      <c r="J1734" s="183"/>
      <c r="K1734" s="184"/>
      <c r="L1734" s="185"/>
      <c r="M1734" s="185"/>
      <c r="N1734" s="183"/>
      <c r="O1734" s="185"/>
      <c r="P1734" s="55"/>
      <c r="Q1734" s="186">
        <f>P1737</f>
        <v>69.760000000000005</v>
      </c>
      <c r="R1734" s="187"/>
      <c r="S1734" s="187"/>
      <c r="U1734" s="87">
        <f t="shared" si="117"/>
        <v>0</v>
      </c>
      <c r="V1734" s="87" t="str">
        <f t="shared" si="118"/>
        <v/>
      </c>
    </row>
    <row r="1735" spans="1:22" s="188" customFormat="1" ht="15" customHeight="1" x14ac:dyDescent="0.2">
      <c r="A1735" s="202"/>
      <c r="B1735" s="309" t="s">
        <v>18104</v>
      </c>
      <c r="C1735" s="326"/>
      <c r="D1735" s="203"/>
      <c r="E1735" s="182"/>
      <c r="F1735" s="326"/>
      <c r="G1735" s="203"/>
      <c r="H1735" s="182"/>
      <c r="I1735" s="182"/>
      <c r="J1735" s="408">
        <v>5.53</v>
      </c>
      <c r="K1735" s="205">
        <v>6.4</v>
      </c>
      <c r="L1735" s="183"/>
      <c r="M1735" s="185"/>
      <c r="N1735" s="183">
        <f>J1735*K1735</f>
        <v>35.392000000000003</v>
      </c>
      <c r="O1735" s="185"/>
      <c r="P1735" s="254">
        <f t="shared" ref="P1735:P1736" si="119">N1735</f>
        <v>35.392000000000003</v>
      </c>
      <c r="Q1735" s="328"/>
      <c r="R1735" s="204"/>
      <c r="S1735" s="204"/>
      <c r="U1735" s="87" t="str">
        <f t="shared" si="117"/>
        <v/>
      </c>
      <c r="V1735" s="87">
        <f t="shared" si="118"/>
        <v>35.392000000000003</v>
      </c>
    </row>
    <row r="1736" spans="1:22" s="188" customFormat="1" ht="15" customHeight="1" x14ac:dyDescent="0.2">
      <c r="A1736" s="202"/>
      <c r="B1736" s="309" t="s">
        <v>18104</v>
      </c>
      <c r="C1736" s="326"/>
      <c r="D1736" s="203"/>
      <c r="E1736" s="182"/>
      <c r="F1736" s="326"/>
      <c r="G1736" s="203"/>
      <c r="H1736" s="182"/>
      <c r="I1736" s="182"/>
      <c r="J1736" s="408">
        <v>5.37</v>
      </c>
      <c r="K1736" s="205">
        <v>6.4</v>
      </c>
      <c r="L1736" s="183"/>
      <c r="M1736" s="185"/>
      <c r="N1736" s="183">
        <f>J1736*K1736</f>
        <v>34.368000000000002</v>
      </c>
      <c r="O1736" s="185"/>
      <c r="P1736" s="254">
        <f t="shared" si="119"/>
        <v>34.368000000000002</v>
      </c>
      <c r="Q1736" s="328"/>
      <c r="R1736" s="204"/>
      <c r="S1736" s="204"/>
      <c r="U1736" s="87" t="str">
        <f t="shared" si="117"/>
        <v/>
      </c>
      <c r="V1736" s="87">
        <f t="shared" si="118"/>
        <v>34.368000000000002</v>
      </c>
    </row>
    <row r="1737" spans="1:22" s="188" customFormat="1" ht="15" customHeight="1" x14ac:dyDescent="0.2">
      <c r="A1737" s="178"/>
      <c r="B1737" s="189" t="s">
        <v>17</v>
      </c>
      <c r="C1737" s="190"/>
      <c r="D1737" s="191"/>
      <c r="E1737" s="192"/>
      <c r="F1737" s="190"/>
      <c r="G1737" s="191"/>
      <c r="H1737" s="192"/>
      <c r="I1737" s="192"/>
      <c r="J1737" s="193"/>
      <c r="K1737" s="194"/>
      <c r="L1737" s="194"/>
      <c r="M1737" s="194"/>
      <c r="N1737" s="194"/>
      <c r="O1737" s="194"/>
      <c r="P1737" s="195">
        <f>ROUND(SUM(P1734:P1736),2)</f>
        <v>69.760000000000005</v>
      </c>
      <c r="Q1737" s="196" t="str">
        <f>IFERROR(VLOOKUP(A1734,'Planilha Orçamentária'!$A$8:$H$548,5,FALSE),0)</f>
        <v>M2</v>
      </c>
      <c r="R1737" s="187"/>
      <c r="S1737" s="187"/>
      <c r="U1737" s="87">
        <f t="shared" si="117"/>
        <v>69.760000000000005</v>
      </c>
      <c r="V1737" s="87">
        <f t="shared" si="118"/>
        <v>69.760000000000005</v>
      </c>
    </row>
    <row r="1738" spans="1:22" s="188" customFormat="1" ht="15" customHeight="1" x14ac:dyDescent="0.2">
      <c r="A1738" s="178"/>
      <c r="B1738" s="197"/>
      <c r="C1738" s="198"/>
      <c r="D1738" s="180"/>
      <c r="E1738" s="181"/>
      <c r="F1738" s="198"/>
      <c r="G1738" s="180"/>
      <c r="H1738" s="181"/>
      <c r="I1738" s="181"/>
      <c r="J1738" s="199"/>
      <c r="K1738" s="363"/>
      <c r="L1738" s="363"/>
      <c r="M1738" s="363"/>
      <c r="N1738" s="363"/>
      <c r="O1738" s="363"/>
      <c r="P1738" s="55"/>
      <c r="Q1738" s="200"/>
      <c r="R1738" s="187"/>
      <c r="S1738" s="187"/>
      <c r="U1738" s="87" t="str">
        <f t="shared" si="117"/>
        <v/>
      </c>
      <c r="V1738" s="87" t="str">
        <f t="shared" si="118"/>
        <v/>
      </c>
    </row>
    <row r="1739" spans="1:22" s="188" customFormat="1" ht="15" customHeight="1" x14ac:dyDescent="0.2">
      <c r="A1739" s="178" t="str">
        <f>'Planilha Orçamentária'!A419</f>
        <v>06.02.02</v>
      </c>
      <c r="B1739" s="252" t="str">
        <f>VLOOKUP(A1739,'Planilha Orçamentária'!$A$8:$D$548,4,FALSE)</f>
        <v>EXECUÇÃO DE PASSEIO (CALÇADA) OU PISO DE CONCRETO COM CONCRETO MOLDADO IN LOCO, USINADO, ACABAMENTO CONVENCIONAL, ESPESSURA 8 CM, ARMADO. AF_07/2016</v>
      </c>
      <c r="C1739" s="179"/>
      <c r="D1739" s="180"/>
      <c r="E1739" s="181"/>
      <c r="F1739" s="181"/>
      <c r="G1739" s="180"/>
      <c r="H1739" s="181"/>
      <c r="I1739" s="182"/>
      <c r="J1739" s="183"/>
      <c r="K1739" s="184"/>
      <c r="L1739" s="185"/>
      <c r="M1739" s="185"/>
      <c r="N1739" s="183"/>
      <c r="O1739" s="185"/>
      <c r="P1739" s="55"/>
      <c r="Q1739" s="186">
        <f>P1741</f>
        <v>298.02</v>
      </c>
      <c r="R1739" s="187"/>
      <c r="S1739" s="187"/>
      <c r="U1739" s="87">
        <f t="shared" si="117"/>
        <v>0</v>
      </c>
      <c r="V1739" s="87" t="str">
        <f t="shared" si="118"/>
        <v/>
      </c>
    </row>
    <row r="1740" spans="1:22" s="188" customFormat="1" ht="15" customHeight="1" x14ac:dyDescent="0.2">
      <c r="A1740" s="202"/>
      <c r="B1740" s="319" t="s">
        <v>2926</v>
      </c>
      <c r="C1740" s="320"/>
      <c r="D1740" s="321"/>
      <c r="E1740" s="322"/>
      <c r="F1740" s="320"/>
      <c r="G1740" s="321"/>
      <c r="H1740" s="322"/>
      <c r="I1740" s="182"/>
      <c r="J1740" s="323"/>
      <c r="K1740" s="327"/>
      <c r="L1740" s="183"/>
      <c r="M1740" s="183"/>
      <c r="N1740" s="337">
        <v>298.02</v>
      </c>
      <c r="O1740" s="183"/>
      <c r="P1740" s="254">
        <f t="shared" ref="P1740" si="120">N1740</f>
        <v>298.02</v>
      </c>
      <c r="Q1740" s="338"/>
      <c r="R1740" s="187"/>
      <c r="S1740" s="204"/>
      <c r="U1740" s="87" t="str">
        <f t="shared" si="117"/>
        <v/>
      </c>
      <c r="V1740" s="87">
        <f t="shared" si="118"/>
        <v>298.02</v>
      </c>
    </row>
    <row r="1741" spans="1:22" s="188" customFormat="1" ht="15" customHeight="1" x14ac:dyDescent="0.2">
      <c r="A1741" s="178"/>
      <c r="B1741" s="189" t="s">
        <v>17</v>
      </c>
      <c r="C1741" s="190"/>
      <c r="D1741" s="191"/>
      <c r="E1741" s="192"/>
      <c r="F1741" s="190"/>
      <c r="G1741" s="191"/>
      <c r="H1741" s="192"/>
      <c r="I1741" s="192"/>
      <c r="J1741" s="193"/>
      <c r="K1741" s="194"/>
      <c r="L1741" s="194"/>
      <c r="M1741" s="194"/>
      <c r="N1741" s="194"/>
      <c r="O1741" s="194"/>
      <c r="P1741" s="195">
        <f>ROUND(SUM(P1739:P1740),2)</f>
        <v>298.02</v>
      </c>
      <c r="Q1741" s="196" t="str">
        <f>IFERROR(VLOOKUP(A1739,'Planilha Orçamentária'!$A$8:$H$548,5,FALSE),0)</f>
        <v>M2</v>
      </c>
      <c r="R1741" s="187"/>
      <c r="S1741" s="187"/>
      <c r="U1741" s="87">
        <f t="shared" si="117"/>
        <v>298.02</v>
      </c>
      <c r="V1741" s="87">
        <f t="shared" si="118"/>
        <v>298.02</v>
      </c>
    </row>
    <row r="1742" spans="1:22" s="188" customFormat="1" ht="15" customHeight="1" x14ac:dyDescent="0.2">
      <c r="A1742" s="178"/>
      <c r="B1742" s="197"/>
      <c r="C1742" s="198"/>
      <c r="D1742" s="180"/>
      <c r="E1742" s="181"/>
      <c r="F1742" s="198"/>
      <c r="G1742" s="180"/>
      <c r="H1742" s="181"/>
      <c r="I1742" s="181"/>
      <c r="J1742" s="199"/>
      <c r="K1742" s="363"/>
      <c r="L1742" s="363"/>
      <c r="M1742" s="363"/>
      <c r="N1742" s="363"/>
      <c r="O1742" s="363"/>
      <c r="P1742" s="55"/>
      <c r="Q1742" s="200"/>
      <c r="R1742" s="187"/>
      <c r="S1742" s="187"/>
      <c r="U1742" s="87" t="str">
        <f t="shared" si="117"/>
        <v/>
      </c>
      <c r="V1742" s="87" t="str">
        <f t="shared" si="118"/>
        <v/>
      </c>
    </row>
    <row r="1743" spans="1:22" s="188" customFormat="1" ht="15" customHeight="1" x14ac:dyDescent="0.2">
      <c r="A1743" s="178" t="str">
        <f>'Planilha Orçamentária'!A420</f>
        <v>06.02.03</v>
      </c>
      <c r="B1743" s="252" t="str">
        <f>VLOOKUP(A1743,'Planilha Orçamentária'!$A$8:$D$548,4,FALSE)</f>
        <v>Fornecimento e assentamento de ladrilho hidráulico pastilhado, vermelho, dim. 20x20 cm, esp. 1.5cm, assentado com pasta de cimento colante, exclusive regularização e lastro</v>
      </c>
      <c r="C1743" s="179"/>
      <c r="D1743" s="180"/>
      <c r="E1743" s="181"/>
      <c r="F1743" s="181"/>
      <c r="G1743" s="180"/>
      <c r="H1743" s="181"/>
      <c r="I1743" s="182"/>
      <c r="J1743" s="183"/>
      <c r="K1743" s="184"/>
      <c r="L1743" s="185"/>
      <c r="M1743" s="185"/>
      <c r="N1743" s="183"/>
      <c r="O1743" s="185"/>
      <c r="P1743" s="55"/>
      <c r="Q1743" s="186">
        <f>P1751</f>
        <v>69.16</v>
      </c>
      <c r="R1743" s="187"/>
      <c r="S1743" s="187"/>
      <c r="U1743" s="87">
        <f t="shared" si="117"/>
        <v>0</v>
      </c>
      <c r="V1743" s="87" t="str">
        <f t="shared" si="118"/>
        <v/>
      </c>
    </row>
    <row r="1744" spans="1:22" s="188" customFormat="1" ht="15" customHeight="1" x14ac:dyDescent="0.2">
      <c r="A1744" s="202"/>
      <c r="B1744" s="309" t="s">
        <v>18042</v>
      </c>
      <c r="C1744" s="326"/>
      <c r="D1744" s="203"/>
      <c r="E1744" s="182"/>
      <c r="F1744" s="326"/>
      <c r="G1744" s="203"/>
      <c r="H1744" s="182"/>
      <c r="I1744" s="182"/>
      <c r="J1744" s="408"/>
      <c r="K1744" s="327">
        <v>19.41</v>
      </c>
      <c r="L1744" s="183">
        <v>0.4</v>
      </c>
      <c r="M1744" s="185"/>
      <c r="N1744" s="183">
        <f t="shared" ref="N1744:N1750" si="121">K1744*L1744</f>
        <v>7.7640000000000002</v>
      </c>
      <c r="O1744" s="185"/>
      <c r="P1744" s="254">
        <f>N1744</f>
        <v>7.7640000000000002</v>
      </c>
      <c r="Q1744" s="338"/>
      <c r="R1744" s="187"/>
      <c r="S1744" s="204"/>
      <c r="U1744" s="87" t="str">
        <f t="shared" si="117"/>
        <v/>
      </c>
      <c r="V1744" s="87">
        <f t="shared" si="118"/>
        <v>7.7640000000000002</v>
      </c>
    </row>
    <row r="1745" spans="1:22" s="188" customFormat="1" ht="15" customHeight="1" x14ac:dyDescent="0.2">
      <c r="A1745" s="202"/>
      <c r="B1745" s="309" t="s">
        <v>18042</v>
      </c>
      <c r="C1745" s="326"/>
      <c r="D1745" s="203"/>
      <c r="E1745" s="182"/>
      <c r="F1745" s="326"/>
      <c r="G1745" s="203"/>
      <c r="H1745" s="182"/>
      <c r="I1745" s="182"/>
      <c r="J1745" s="408"/>
      <c r="K1745" s="327">
        <v>3.79</v>
      </c>
      <c r="L1745" s="183">
        <v>0.4</v>
      </c>
      <c r="M1745" s="185"/>
      <c r="N1745" s="183">
        <f t="shared" si="121"/>
        <v>1.516</v>
      </c>
      <c r="O1745" s="185"/>
      <c r="P1745" s="254">
        <f t="shared" ref="P1745:P1750" si="122">N1745</f>
        <v>1.516</v>
      </c>
      <c r="Q1745" s="338"/>
      <c r="R1745" s="187"/>
      <c r="S1745" s="204"/>
      <c r="U1745" s="87" t="str">
        <f t="shared" si="117"/>
        <v/>
      </c>
      <c r="V1745" s="87">
        <f t="shared" si="118"/>
        <v>1.516</v>
      </c>
    </row>
    <row r="1746" spans="1:22" s="188" customFormat="1" ht="15" customHeight="1" x14ac:dyDescent="0.2">
      <c r="A1746" s="202"/>
      <c r="B1746" s="309" t="s">
        <v>18042</v>
      </c>
      <c r="C1746" s="326"/>
      <c r="D1746" s="203"/>
      <c r="E1746" s="182"/>
      <c r="F1746" s="326"/>
      <c r="G1746" s="203"/>
      <c r="H1746" s="182"/>
      <c r="I1746" s="182"/>
      <c r="J1746" s="408"/>
      <c r="K1746" s="327">
        <v>72.59</v>
      </c>
      <c r="L1746" s="183">
        <v>0.4</v>
      </c>
      <c r="M1746" s="185"/>
      <c r="N1746" s="183">
        <f t="shared" si="121"/>
        <v>29.036000000000001</v>
      </c>
      <c r="O1746" s="185"/>
      <c r="P1746" s="254">
        <f t="shared" si="122"/>
        <v>29.036000000000001</v>
      </c>
      <c r="Q1746" s="338"/>
      <c r="R1746" s="187"/>
      <c r="S1746" s="204"/>
      <c r="U1746" s="87" t="str">
        <f t="shared" si="117"/>
        <v/>
      </c>
      <c r="V1746" s="87">
        <f t="shared" si="118"/>
        <v>29.036000000000001</v>
      </c>
    </row>
    <row r="1747" spans="1:22" s="188" customFormat="1" ht="15" customHeight="1" x14ac:dyDescent="0.2">
      <c r="A1747" s="202"/>
      <c r="B1747" s="309" t="s">
        <v>18042</v>
      </c>
      <c r="C1747" s="326"/>
      <c r="D1747" s="203"/>
      <c r="E1747" s="182"/>
      <c r="F1747" s="326"/>
      <c r="G1747" s="203"/>
      <c r="H1747" s="182"/>
      <c r="I1747" s="182"/>
      <c r="J1747" s="408"/>
      <c r="K1747" s="327">
        <v>3.19</v>
      </c>
      <c r="L1747" s="183">
        <v>0.4</v>
      </c>
      <c r="M1747" s="185"/>
      <c r="N1747" s="183">
        <f t="shared" si="121"/>
        <v>1.276</v>
      </c>
      <c r="O1747" s="185"/>
      <c r="P1747" s="254">
        <f t="shared" si="122"/>
        <v>1.276</v>
      </c>
      <c r="Q1747" s="338"/>
      <c r="R1747" s="187"/>
      <c r="S1747" s="204"/>
      <c r="U1747" s="87" t="str">
        <f t="shared" si="117"/>
        <v/>
      </c>
      <c r="V1747" s="87">
        <f t="shared" si="118"/>
        <v>1.276</v>
      </c>
    </row>
    <row r="1748" spans="1:22" s="188" customFormat="1" ht="15" customHeight="1" x14ac:dyDescent="0.2">
      <c r="A1748" s="202"/>
      <c r="B1748" s="309" t="s">
        <v>18042</v>
      </c>
      <c r="C1748" s="326"/>
      <c r="D1748" s="203"/>
      <c r="E1748" s="182"/>
      <c r="F1748" s="326"/>
      <c r="G1748" s="203"/>
      <c r="H1748" s="182"/>
      <c r="I1748" s="182"/>
      <c r="J1748" s="408"/>
      <c r="K1748" s="327">
        <v>45.26</v>
      </c>
      <c r="L1748" s="183">
        <v>0.4</v>
      </c>
      <c r="M1748" s="185"/>
      <c r="N1748" s="183">
        <f t="shared" si="121"/>
        <v>18.103999999999999</v>
      </c>
      <c r="O1748" s="185"/>
      <c r="P1748" s="254">
        <f t="shared" si="122"/>
        <v>18.103999999999999</v>
      </c>
      <c r="Q1748" s="338"/>
      <c r="R1748" s="187"/>
      <c r="S1748" s="204"/>
      <c r="U1748" s="87" t="str">
        <f t="shared" si="117"/>
        <v/>
      </c>
      <c r="V1748" s="87">
        <f t="shared" si="118"/>
        <v>18.103999999999999</v>
      </c>
    </row>
    <row r="1749" spans="1:22" s="188" customFormat="1" ht="15" customHeight="1" x14ac:dyDescent="0.2">
      <c r="A1749" s="202"/>
      <c r="B1749" s="309" t="s">
        <v>18042</v>
      </c>
      <c r="C1749" s="326"/>
      <c r="D1749" s="203"/>
      <c r="E1749" s="182"/>
      <c r="F1749" s="326"/>
      <c r="G1749" s="203"/>
      <c r="H1749" s="182"/>
      <c r="I1749" s="182"/>
      <c r="J1749" s="408"/>
      <c r="K1749" s="327">
        <v>26.09</v>
      </c>
      <c r="L1749" s="183">
        <v>0.4</v>
      </c>
      <c r="M1749" s="185"/>
      <c r="N1749" s="183">
        <f t="shared" si="121"/>
        <v>10.436</v>
      </c>
      <c r="O1749" s="185"/>
      <c r="P1749" s="254">
        <f t="shared" si="122"/>
        <v>10.436</v>
      </c>
      <c r="Q1749" s="338"/>
      <c r="R1749" s="187"/>
      <c r="S1749" s="204"/>
      <c r="U1749" s="87" t="str">
        <f t="shared" si="117"/>
        <v/>
      </c>
      <c r="V1749" s="87">
        <f t="shared" si="118"/>
        <v>10.436</v>
      </c>
    </row>
    <row r="1750" spans="1:22" s="188" customFormat="1" ht="15" customHeight="1" x14ac:dyDescent="0.2">
      <c r="A1750" s="202"/>
      <c r="B1750" s="309" t="s">
        <v>18042</v>
      </c>
      <c r="C1750" s="326"/>
      <c r="D1750" s="203"/>
      <c r="E1750" s="182"/>
      <c r="F1750" s="326"/>
      <c r="G1750" s="203"/>
      <c r="H1750" s="182"/>
      <c r="I1750" s="182"/>
      <c r="J1750" s="408"/>
      <c r="K1750" s="327">
        <v>2.57</v>
      </c>
      <c r="L1750" s="183">
        <v>0.4</v>
      </c>
      <c r="M1750" s="185"/>
      <c r="N1750" s="183">
        <f t="shared" si="121"/>
        <v>1.028</v>
      </c>
      <c r="O1750" s="185"/>
      <c r="P1750" s="254">
        <f t="shared" si="122"/>
        <v>1.028</v>
      </c>
      <c r="Q1750" s="338"/>
      <c r="R1750" s="187"/>
      <c r="S1750" s="204"/>
      <c r="U1750" s="87" t="str">
        <f t="shared" si="117"/>
        <v/>
      </c>
      <c r="V1750" s="87">
        <f t="shared" si="118"/>
        <v>1.028</v>
      </c>
    </row>
    <row r="1751" spans="1:22" s="188" customFormat="1" ht="15" customHeight="1" x14ac:dyDescent="0.2">
      <c r="A1751" s="178"/>
      <c r="B1751" s="189" t="s">
        <v>17</v>
      </c>
      <c r="C1751" s="190"/>
      <c r="D1751" s="191"/>
      <c r="E1751" s="192"/>
      <c r="F1751" s="190"/>
      <c r="G1751" s="191"/>
      <c r="H1751" s="192"/>
      <c r="I1751" s="192"/>
      <c r="J1751" s="193"/>
      <c r="K1751" s="194"/>
      <c r="L1751" s="194"/>
      <c r="M1751" s="194"/>
      <c r="N1751" s="194"/>
      <c r="O1751" s="194"/>
      <c r="P1751" s="195">
        <f>ROUND(SUM(P1743:P1750),2)</f>
        <v>69.16</v>
      </c>
      <c r="Q1751" s="196" t="str">
        <f>IFERROR(VLOOKUP(A1743,'Planilha Orçamentária'!$A$8:$H$548,5,FALSE),0)</f>
        <v>m2</v>
      </c>
      <c r="R1751" s="187"/>
      <c r="S1751" s="187"/>
      <c r="U1751" s="87">
        <f t="shared" si="117"/>
        <v>69.16</v>
      </c>
      <c r="V1751" s="87">
        <f t="shared" si="118"/>
        <v>69.16</v>
      </c>
    </row>
    <row r="1752" spans="1:22" s="188" customFormat="1" ht="15" customHeight="1" x14ac:dyDescent="0.2">
      <c r="A1752" s="178"/>
      <c r="B1752" s="197"/>
      <c r="C1752" s="198"/>
      <c r="D1752" s="180"/>
      <c r="E1752" s="181"/>
      <c r="F1752" s="198"/>
      <c r="G1752" s="180"/>
      <c r="H1752" s="181"/>
      <c r="I1752" s="181"/>
      <c r="J1752" s="199"/>
      <c r="K1752" s="363"/>
      <c r="L1752" s="363"/>
      <c r="M1752" s="363"/>
      <c r="N1752" s="363"/>
      <c r="O1752" s="363"/>
      <c r="P1752" s="55"/>
      <c r="Q1752" s="200"/>
      <c r="R1752" s="187"/>
      <c r="S1752" s="187"/>
      <c r="U1752" s="87" t="str">
        <f t="shared" si="117"/>
        <v/>
      </c>
      <c r="V1752" s="87" t="str">
        <f t="shared" si="118"/>
        <v/>
      </c>
    </row>
    <row r="1753" spans="1:22" s="188" customFormat="1" ht="15" customHeight="1" x14ac:dyDescent="0.2">
      <c r="A1753" s="292" t="str">
        <f>'Planilha Orçamentária'!A423</f>
        <v>06.03</v>
      </c>
      <c r="B1753" s="293" t="str">
        <f>VLOOKUP(A1753,'Planilha Orçamentária'!$A$8:$D$548,4,FALSE)</f>
        <v>MOBILIÁRIO</v>
      </c>
      <c r="C1753" s="294"/>
      <c r="D1753" s="295"/>
      <c r="E1753" s="296"/>
      <c r="F1753" s="296"/>
      <c r="G1753" s="295"/>
      <c r="H1753" s="296"/>
      <c r="I1753" s="297"/>
      <c r="J1753" s="298"/>
      <c r="K1753" s="299"/>
      <c r="L1753" s="298"/>
      <c r="M1753" s="300"/>
      <c r="N1753" s="301"/>
      <c r="O1753" s="300"/>
      <c r="P1753" s="302"/>
      <c r="Q1753" s="303"/>
      <c r="R1753" s="187"/>
      <c r="S1753" s="187"/>
      <c r="U1753" s="87" t="str">
        <f t="shared" si="117"/>
        <v/>
      </c>
      <c r="V1753" s="87" t="str">
        <f t="shared" si="118"/>
        <v/>
      </c>
    </row>
    <row r="1754" spans="1:22" s="188" customFormat="1" ht="15" customHeight="1" x14ac:dyDescent="0.2">
      <c r="A1754" s="178" t="str">
        <f>'Planilha Orçamentária'!A424</f>
        <v>06.03.01</v>
      </c>
      <c r="B1754" s="252" t="str">
        <f>VLOOKUP(A1754,'Planilha Orçamentária'!$A$8:$D$548,4,FALSE)</f>
        <v>Fornecimento de Lixeira conforme detalhe de projeto</v>
      </c>
      <c r="C1754" s="179"/>
      <c r="D1754" s="180"/>
      <c r="E1754" s="181"/>
      <c r="F1754" s="181"/>
      <c r="G1754" s="180"/>
      <c r="H1754" s="181"/>
      <c r="I1754" s="182"/>
      <c r="J1754" s="183"/>
      <c r="K1754" s="184"/>
      <c r="L1754" s="183"/>
      <c r="M1754" s="185"/>
      <c r="N1754" s="183"/>
      <c r="O1754" s="185"/>
      <c r="P1754" s="55"/>
      <c r="Q1754" s="186">
        <f>P1756</f>
        <v>1</v>
      </c>
      <c r="R1754" s="187"/>
      <c r="S1754" s="187"/>
      <c r="U1754" s="87">
        <f t="shared" si="117"/>
        <v>0</v>
      </c>
      <c r="V1754" s="87" t="str">
        <f t="shared" si="118"/>
        <v/>
      </c>
    </row>
    <row r="1755" spans="1:22" s="188" customFormat="1" ht="15" customHeight="1" x14ac:dyDescent="0.2">
      <c r="A1755" s="202"/>
      <c r="B1755" s="207"/>
      <c r="C1755" s="203"/>
      <c r="E1755" s="182"/>
      <c r="F1755" s="182"/>
      <c r="G1755" s="203"/>
      <c r="H1755" s="182"/>
      <c r="I1755" s="182"/>
      <c r="J1755" s="183">
        <v>1</v>
      </c>
      <c r="K1755" s="205"/>
      <c r="L1755" s="183"/>
      <c r="M1755" s="183"/>
      <c r="N1755" s="183"/>
      <c r="O1755" s="183"/>
      <c r="P1755" s="208">
        <f>J1755</f>
        <v>1</v>
      </c>
      <c r="Q1755" s="206"/>
      <c r="U1755" s="87" t="str">
        <f t="shared" si="117"/>
        <v/>
      </c>
      <c r="V1755" s="87">
        <f t="shared" si="118"/>
        <v>1</v>
      </c>
    </row>
    <row r="1756" spans="1:22" s="188" customFormat="1" ht="15" customHeight="1" x14ac:dyDescent="0.2">
      <c r="A1756" s="202"/>
      <c r="B1756" s="189" t="s">
        <v>17</v>
      </c>
      <c r="C1756" s="190"/>
      <c r="D1756" s="191"/>
      <c r="E1756" s="192"/>
      <c r="F1756" s="190"/>
      <c r="G1756" s="191"/>
      <c r="H1756" s="192"/>
      <c r="I1756" s="192"/>
      <c r="J1756" s="193"/>
      <c r="K1756" s="194"/>
      <c r="L1756" s="194"/>
      <c r="M1756" s="194"/>
      <c r="N1756" s="194"/>
      <c r="O1756" s="194"/>
      <c r="P1756" s="195">
        <f>ROUND(SUM(P1754:P1755),2)</f>
        <v>1</v>
      </c>
      <c r="Q1756" s="196" t="str">
        <f>IFERROR(VLOOKUP(A1754,'Planilha Orçamentária'!$A$8:$H$548,5,FALSE),0)</f>
        <v>und</v>
      </c>
      <c r="R1756" s="187"/>
      <c r="S1756" s="187"/>
      <c r="U1756" s="87">
        <f t="shared" si="117"/>
        <v>1</v>
      </c>
      <c r="V1756" s="87">
        <f t="shared" si="118"/>
        <v>1</v>
      </c>
    </row>
    <row r="1757" spans="1:22" s="188" customFormat="1" ht="15" customHeight="1" x14ac:dyDescent="0.2">
      <c r="A1757" s="202"/>
      <c r="B1757" s="339"/>
      <c r="C1757" s="198"/>
      <c r="D1757" s="180"/>
      <c r="E1757" s="181"/>
      <c r="F1757" s="198"/>
      <c r="G1757" s="180"/>
      <c r="H1757" s="181"/>
      <c r="I1757" s="181"/>
      <c r="J1757" s="199"/>
      <c r="K1757" s="363"/>
      <c r="L1757" s="363"/>
      <c r="M1757" s="363"/>
      <c r="N1757" s="363"/>
      <c r="O1757" s="363"/>
      <c r="P1757" s="55"/>
      <c r="Q1757" s="340"/>
      <c r="R1757" s="187"/>
      <c r="S1757" s="187"/>
      <c r="U1757" s="87" t="str">
        <f t="shared" si="117"/>
        <v/>
      </c>
      <c r="V1757" s="87" t="str">
        <f t="shared" si="118"/>
        <v/>
      </c>
    </row>
    <row r="1758" spans="1:22" s="188" customFormat="1" ht="15" customHeight="1" x14ac:dyDescent="0.2">
      <c r="A1758" s="178" t="str">
        <f>'Planilha Orçamentária'!A425</f>
        <v>06.03.02</v>
      </c>
      <c r="B1758" s="252" t="str">
        <f>VLOOKUP(A1758,'Planilha Orçamentária'!$A$8:$D$1042,4,FALSE)</f>
        <v>Bicicletário em tubo de ferro galvanizado 1" e ferro liso 1/2", inclusive pintura, conforme projeto padrão SEDU</v>
      </c>
      <c r="C1758" s="179"/>
      <c r="D1758" s="180"/>
      <c r="E1758" s="181"/>
      <c r="F1758" s="181"/>
      <c r="G1758" s="180"/>
      <c r="H1758" s="181"/>
      <c r="I1758" s="182"/>
      <c r="J1758" s="183"/>
      <c r="K1758" s="184"/>
      <c r="L1758" s="183"/>
      <c r="M1758" s="185"/>
      <c r="N1758" s="183"/>
      <c r="O1758" s="185"/>
      <c r="P1758" s="55"/>
      <c r="Q1758" s="424">
        <f>P1760</f>
        <v>1</v>
      </c>
      <c r="R1758" s="187"/>
      <c r="S1758" s="204"/>
      <c r="U1758" s="87">
        <f t="shared" si="117"/>
        <v>0</v>
      </c>
      <c r="V1758" s="87" t="str">
        <f t="shared" si="118"/>
        <v/>
      </c>
    </row>
    <row r="1759" spans="1:22" s="188" customFormat="1" ht="15" customHeight="1" x14ac:dyDescent="0.2">
      <c r="A1759" s="202"/>
      <c r="B1759" s="253"/>
      <c r="C1759" s="425"/>
      <c r="D1759" s="180"/>
      <c r="E1759" s="181"/>
      <c r="F1759" s="181"/>
      <c r="G1759" s="180"/>
      <c r="H1759" s="181"/>
      <c r="I1759" s="182"/>
      <c r="J1759" s="342">
        <v>1</v>
      </c>
      <c r="K1759" s="422"/>
      <c r="L1759" s="342"/>
      <c r="M1759" s="199"/>
      <c r="N1759" s="342"/>
      <c r="O1759" s="199"/>
      <c r="P1759" s="208">
        <f>J1759</f>
        <v>1</v>
      </c>
      <c r="Q1759" s="206"/>
      <c r="U1759" s="87" t="str">
        <f t="shared" si="117"/>
        <v/>
      </c>
      <c r="V1759" s="87">
        <f t="shared" si="118"/>
        <v>1</v>
      </c>
    </row>
    <row r="1760" spans="1:22" s="188" customFormat="1" ht="15" customHeight="1" x14ac:dyDescent="0.2">
      <c r="A1760" s="178"/>
      <c r="B1760" s="189" t="s">
        <v>17</v>
      </c>
      <c r="C1760" s="190"/>
      <c r="D1760" s="191"/>
      <c r="E1760" s="192"/>
      <c r="F1760" s="190"/>
      <c r="G1760" s="191"/>
      <c r="H1760" s="192"/>
      <c r="I1760" s="192"/>
      <c r="J1760" s="193"/>
      <c r="K1760" s="194"/>
      <c r="L1760" s="194"/>
      <c r="M1760" s="194"/>
      <c r="N1760" s="194"/>
      <c r="O1760" s="194"/>
      <c r="P1760" s="195">
        <f>ROUND(SUM(P1758:P1759),2)</f>
        <v>1</v>
      </c>
      <c r="Q1760" s="421" t="str">
        <f>IFERROR(VLOOKUP(A1758,'Planilha Orçamentária'!$A$8:$H$569,5,FALSE),0)</f>
        <v>m</v>
      </c>
      <c r="R1760" s="187"/>
      <c r="S1760" s="204"/>
      <c r="U1760" s="87">
        <f t="shared" si="117"/>
        <v>1</v>
      </c>
      <c r="V1760" s="87">
        <f t="shared" si="118"/>
        <v>1</v>
      </c>
    </row>
    <row r="1761" spans="1:22" s="188" customFormat="1" ht="15" customHeight="1" x14ac:dyDescent="0.2">
      <c r="A1761" s="178"/>
      <c r="B1761" s="197"/>
      <c r="C1761" s="198"/>
      <c r="D1761" s="180"/>
      <c r="E1761" s="181"/>
      <c r="F1761" s="198"/>
      <c r="G1761" s="180"/>
      <c r="H1761" s="181"/>
      <c r="I1761" s="181"/>
      <c r="J1761" s="199"/>
      <c r="K1761" s="363"/>
      <c r="L1761" s="363"/>
      <c r="M1761" s="363"/>
      <c r="N1761" s="363"/>
      <c r="O1761" s="363"/>
      <c r="P1761" s="55"/>
      <c r="Q1761" s="200"/>
      <c r="R1761" s="187"/>
      <c r="S1761" s="187"/>
      <c r="T1761" s="187"/>
      <c r="U1761" s="87" t="str">
        <f t="shared" si="117"/>
        <v/>
      </c>
      <c r="V1761" s="87" t="str">
        <f t="shared" si="118"/>
        <v/>
      </c>
    </row>
    <row r="1762" spans="1:22" s="188" customFormat="1" ht="15" customHeight="1" x14ac:dyDescent="0.2">
      <c r="A1762" s="292" t="str">
        <f>'Planilha Orçamentária'!A428</f>
        <v>06.04</v>
      </c>
      <c r="B1762" s="293" t="str">
        <f>VLOOKUP(A1762,'Planilha Orçamentária'!$A$8:$D$548,4,FALSE)</f>
        <v>PAISAGISMO</v>
      </c>
      <c r="C1762" s="294"/>
      <c r="D1762" s="295"/>
      <c r="E1762" s="296"/>
      <c r="F1762" s="296"/>
      <c r="G1762" s="295"/>
      <c r="H1762" s="296"/>
      <c r="I1762" s="297"/>
      <c r="J1762" s="298"/>
      <c r="K1762" s="299"/>
      <c r="L1762" s="298"/>
      <c r="M1762" s="300"/>
      <c r="N1762" s="301"/>
      <c r="O1762" s="300"/>
      <c r="P1762" s="302"/>
      <c r="Q1762" s="303"/>
      <c r="R1762" s="187"/>
      <c r="S1762" s="187"/>
      <c r="U1762" s="87" t="str">
        <f t="shared" si="117"/>
        <v/>
      </c>
      <c r="V1762" s="87" t="str">
        <f t="shared" si="118"/>
        <v/>
      </c>
    </row>
    <row r="1763" spans="1:22" s="188" customFormat="1" ht="15" customHeight="1" x14ac:dyDescent="0.2">
      <c r="A1763" s="178" t="str">
        <f>'Planilha Orçamentária'!A429</f>
        <v>06.04.01</v>
      </c>
      <c r="B1763" s="201" t="str">
        <f>VLOOKUP(A1763,'Planilha Orçamentária'!$A$8:$D$548,4,FALSE)</f>
        <v>PLANTIO DE GRAMA ESMERALDA EM ROLO</v>
      </c>
      <c r="C1763" s="179"/>
      <c r="D1763" s="180"/>
      <c r="E1763" s="181"/>
      <c r="F1763" s="181"/>
      <c r="G1763" s="180"/>
      <c r="H1763" s="181"/>
      <c r="I1763" s="182"/>
      <c r="J1763" s="183"/>
      <c r="K1763" s="184"/>
      <c r="L1763" s="183"/>
      <c r="M1763" s="185"/>
      <c r="N1763" s="183"/>
      <c r="O1763" s="185"/>
      <c r="P1763" s="55"/>
      <c r="Q1763" s="186">
        <f>P1766</f>
        <v>132.62</v>
      </c>
      <c r="R1763" s="187"/>
      <c r="S1763" s="187"/>
      <c r="U1763" s="87">
        <f t="shared" si="117"/>
        <v>0</v>
      </c>
      <c r="V1763" s="87" t="str">
        <f t="shared" si="118"/>
        <v/>
      </c>
    </row>
    <row r="1764" spans="1:22" s="188" customFormat="1" ht="15" customHeight="1" x14ac:dyDescent="0.2">
      <c r="A1764" s="202"/>
      <c r="B1764" s="309" t="s">
        <v>17961</v>
      </c>
      <c r="C1764" s="310"/>
      <c r="D1764" s="396"/>
      <c r="E1764" s="182"/>
      <c r="F1764" s="344"/>
      <c r="G1764" s="203"/>
      <c r="H1764" s="182"/>
      <c r="I1764" s="182"/>
      <c r="J1764" s="397"/>
      <c r="K1764" s="398"/>
      <c r="L1764" s="397"/>
      <c r="M1764" s="397"/>
      <c r="N1764" s="397">
        <v>17.47</v>
      </c>
      <c r="O1764" s="397"/>
      <c r="P1764" s="254">
        <f t="shared" ref="P1764" si="123">+N1764</f>
        <v>17.47</v>
      </c>
      <c r="Q1764" s="206"/>
      <c r="U1764" s="87" t="str">
        <f t="shared" si="117"/>
        <v/>
      </c>
      <c r="V1764" s="87">
        <f t="shared" si="118"/>
        <v>17.47</v>
      </c>
    </row>
    <row r="1765" spans="1:22" s="188" customFormat="1" ht="15" customHeight="1" x14ac:dyDescent="0.2">
      <c r="A1765" s="202"/>
      <c r="B1765" s="309" t="s">
        <v>17961</v>
      </c>
      <c r="C1765" s="310"/>
      <c r="D1765" s="396"/>
      <c r="E1765" s="182"/>
      <c r="F1765" s="344"/>
      <c r="G1765" s="203"/>
      <c r="H1765" s="182"/>
      <c r="I1765" s="182"/>
      <c r="J1765" s="397"/>
      <c r="K1765" s="398"/>
      <c r="L1765" s="397"/>
      <c r="M1765" s="397"/>
      <c r="N1765" s="397">
        <v>115.15</v>
      </c>
      <c r="O1765" s="397"/>
      <c r="P1765" s="254">
        <f>+N1765</f>
        <v>115.15</v>
      </c>
      <c r="Q1765" s="206"/>
      <c r="U1765" s="87" t="str">
        <f t="shared" si="117"/>
        <v/>
      </c>
      <c r="V1765" s="87">
        <f t="shared" si="118"/>
        <v>115.15</v>
      </c>
    </row>
    <row r="1766" spans="1:22" s="188" customFormat="1" ht="15" customHeight="1" x14ac:dyDescent="0.2">
      <c r="A1766" s="202"/>
      <c r="B1766" s="189" t="s">
        <v>17</v>
      </c>
      <c r="C1766" s="190"/>
      <c r="D1766" s="191"/>
      <c r="E1766" s="192"/>
      <c r="F1766" s="190"/>
      <c r="G1766" s="191"/>
      <c r="H1766" s="192"/>
      <c r="I1766" s="192"/>
      <c r="J1766" s="193"/>
      <c r="K1766" s="194"/>
      <c r="L1766" s="194"/>
      <c r="M1766" s="194"/>
      <c r="N1766" s="194"/>
      <c r="O1766" s="194"/>
      <c r="P1766" s="195">
        <f>ROUND(SUM(P1763:P1765),2)</f>
        <v>132.62</v>
      </c>
      <c r="Q1766" s="196" t="str">
        <f>IFERROR(VLOOKUP(A1763,'Planilha Orçamentária'!$A$8:$H$548,5,FALSE),0)</f>
        <v>M2</v>
      </c>
      <c r="R1766" s="187"/>
      <c r="S1766" s="187"/>
      <c r="U1766" s="87">
        <f t="shared" si="117"/>
        <v>132.62</v>
      </c>
      <c r="V1766" s="87">
        <f t="shared" si="118"/>
        <v>132.62</v>
      </c>
    </row>
    <row r="1767" spans="1:22" s="188" customFormat="1" ht="15" customHeight="1" x14ac:dyDescent="0.2">
      <c r="A1767" s="202"/>
      <c r="B1767" s="311"/>
      <c r="C1767" s="312"/>
      <c r="D1767" s="313"/>
      <c r="E1767" s="314"/>
      <c r="F1767" s="312"/>
      <c r="G1767" s="313"/>
      <c r="H1767" s="314"/>
      <c r="I1767" s="314"/>
      <c r="J1767" s="315"/>
      <c r="K1767" s="316"/>
      <c r="L1767" s="316"/>
      <c r="M1767" s="316"/>
      <c r="N1767" s="316"/>
      <c r="O1767" s="316"/>
      <c r="P1767" s="317"/>
      <c r="Q1767" s="318"/>
      <c r="R1767" s="187"/>
      <c r="S1767" s="187"/>
      <c r="U1767" s="87" t="str">
        <f t="shared" si="117"/>
        <v/>
      </c>
      <c r="V1767" s="87" t="str">
        <f t="shared" si="118"/>
        <v/>
      </c>
    </row>
    <row r="1768" spans="1:22" s="188" customFormat="1" ht="15" customHeight="1" x14ac:dyDescent="0.2">
      <c r="A1768" s="178" t="str">
        <f>'Planilha Orçamentária'!A430</f>
        <v>06.04.02</v>
      </c>
      <c r="B1768" s="201" t="str">
        <f>VLOOKUP(A1768,'Planilha Orçamentária'!$A$8:$D$548,4,FALSE)</f>
        <v>Fornecimento e Plantio de IPÊ ROSA (Tabebeuia impeginosa)</v>
      </c>
      <c r="C1768" s="179"/>
      <c r="D1768" s="180"/>
      <c r="E1768" s="181"/>
      <c r="F1768" s="181"/>
      <c r="G1768" s="180"/>
      <c r="H1768" s="181"/>
      <c r="I1768" s="182"/>
      <c r="J1768" s="183"/>
      <c r="K1768" s="184"/>
      <c r="L1768" s="183"/>
      <c r="M1768" s="185"/>
      <c r="N1768" s="183"/>
      <c r="O1768" s="185"/>
      <c r="P1768" s="55"/>
      <c r="Q1768" s="186">
        <f>P1770</f>
        <v>4</v>
      </c>
      <c r="R1768" s="187"/>
      <c r="S1768" s="187"/>
      <c r="U1768" s="87">
        <f t="shared" si="117"/>
        <v>0</v>
      </c>
      <c r="V1768" s="87" t="str">
        <f t="shared" si="118"/>
        <v/>
      </c>
    </row>
    <row r="1769" spans="1:22" s="188" customFormat="1" ht="15" customHeight="1" x14ac:dyDescent="0.2">
      <c r="A1769" s="202"/>
      <c r="B1769" s="309" t="s">
        <v>17962</v>
      </c>
      <c r="C1769" s="179"/>
      <c r="D1769" s="180"/>
      <c r="E1769" s="181"/>
      <c r="F1769" s="181"/>
      <c r="G1769" s="180"/>
      <c r="H1769" s="181"/>
      <c r="I1769" s="182"/>
      <c r="J1769" s="397">
        <v>4</v>
      </c>
      <c r="K1769" s="205"/>
      <c r="L1769" s="183"/>
      <c r="M1769" s="183"/>
      <c r="N1769" s="183"/>
      <c r="O1769" s="183"/>
      <c r="P1769" s="254">
        <f t="shared" ref="P1769" si="124">+J1769</f>
        <v>4</v>
      </c>
      <c r="Q1769" s="206"/>
      <c r="U1769" s="87" t="str">
        <f t="shared" si="117"/>
        <v/>
      </c>
      <c r="V1769" s="87">
        <f t="shared" si="118"/>
        <v>4</v>
      </c>
    </row>
    <row r="1770" spans="1:22" s="188" customFormat="1" ht="15" customHeight="1" x14ac:dyDescent="0.2">
      <c r="A1770" s="202"/>
      <c r="B1770" s="189" t="s">
        <v>17</v>
      </c>
      <c r="C1770" s="190"/>
      <c r="D1770" s="191"/>
      <c r="E1770" s="192"/>
      <c r="F1770" s="190"/>
      <c r="G1770" s="191"/>
      <c r="H1770" s="192"/>
      <c r="I1770" s="192"/>
      <c r="J1770" s="193"/>
      <c r="K1770" s="194"/>
      <c r="L1770" s="194"/>
      <c r="M1770" s="194"/>
      <c r="N1770" s="194"/>
      <c r="O1770" s="194"/>
      <c r="P1770" s="195">
        <f>ROUND(SUM(P1768:P1769),2)</f>
        <v>4</v>
      </c>
      <c r="Q1770" s="196" t="str">
        <f>IFERROR(VLOOKUP(A1768,'Planilha Orçamentária'!$A$8:$H$548,5,FALSE),0)</f>
        <v>und</v>
      </c>
      <c r="R1770" s="187"/>
      <c r="S1770" s="187"/>
      <c r="U1770" s="87">
        <f t="shared" si="117"/>
        <v>4</v>
      </c>
      <c r="V1770" s="87">
        <f t="shared" si="118"/>
        <v>4</v>
      </c>
    </row>
    <row r="1771" spans="1:22" s="188" customFormat="1" ht="15" customHeight="1" x14ac:dyDescent="0.2">
      <c r="A1771" s="202"/>
      <c r="B1771" s="311"/>
      <c r="C1771" s="312"/>
      <c r="D1771" s="313"/>
      <c r="E1771" s="314"/>
      <c r="F1771" s="312"/>
      <c r="G1771" s="313"/>
      <c r="H1771" s="314"/>
      <c r="I1771" s="314"/>
      <c r="J1771" s="315"/>
      <c r="K1771" s="316"/>
      <c r="L1771" s="316"/>
      <c r="M1771" s="316"/>
      <c r="N1771" s="316"/>
      <c r="O1771" s="316"/>
      <c r="P1771" s="317"/>
      <c r="Q1771" s="318"/>
      <c r="R1771" s="187"/>
      <c r="S1771" s="187"/>
      <c r="U1771" s="87" t="str">
        <f t="shared" si="117"/>
        <v/>
      </c>
      <c r="V1771" s="87" t="str">
        <f t="shared" si="118"/>
        <v/>
      </c>
    </row>
    <row r="1772" spans="1:22" s="188" customFormat="1" ht="15" customHeight="1" x14ac:dyDescent="0.2">
      <c r="A1772" s="178" t="str">
        <f>'Planilha Orçamentária'!A431</f>
        <v>06.04.03</v>
      </c>
      <c r="B1772" s="201" t="str">
        <f>VLOOKUP(A1772,'Planilha Orçamentária'!$A$8:$D$548,4,FALSE)</f>
        <v>Fornecimento e Plantio de IPÊ AMARELO (Tabebuia alba)</v>
      </c>
      <c r="C1772" s="341"/>
      <c r="D1772" s="203"/>
      <c r="E1772" s="182"/>
      <c r="F1772" s="182"/>
      <c r="G1772" s="203"/>
      <c r="H1772" s="182"/>
      <c r="I1772" s="182"/>
      <c r="J1772" s="183"/>
      <c r="K1772" s="205"/>
      <c r="L1772" s="183"/>
      <c r="M1772" s="183"/>
      <c r="N1772" s="183"/>
      <c r="O1772" s="183"/>
      <c r="P1772" s="254"/>
      <c r="Q1772" s="186">
        <f>P1774</f>
        <v>4</v>
      </c>
      <c r="R1772" s="187"/>
      <c r="S1772" s="187"/>
      <c r="U1772" s="87">
        <f t="shared" si="117"/>
        <v>0</v>
      </c>
      <c r="V1772" s="87" t="str">
        <f t="shared" si="118"/>
        <v/>
      </c>
    </row>
    <row r="1773" spans="1:22" s="188" customFormat="1" ht="15" customHeight="1" x14ac:dyDescent="0.2">
      <c r="A1773" s="178"/>
      <c r="B1773" s="309" t="s">
        <v>17963</v>
      </c>
      <c r="C1773" s="179"/>
      <c r="D1773" s="180"/>
      <c r="E1773" s="181"/>
      <c r="F1773" s="181"/>
      <c r="G1773" s="180"/>
      <c r="H1773" s="181"/>
      <c r="I1773" s="182"/>
      <c r="J1773" s="397">
        <v>4</v>
      </c>
      <c r="K1773" s="205"/>
      <c r="L1773" s="183"/>
      <c r="M1773" s="183"/>
      <c r="N1773" s="183"/>
      <c r="O1773" s="183"/>
      <c r="P1773" s="254">
        <f t="shared" ref="P1773" si="125">+J1773</f>
        <v>4</v>
      </c>
      <c r="Q1773" s="186"/>
      <c r="R1773" s="187"/>
      <c r="S1773" s="187"/>
      <c r="U1773" s="87" t="str">
        <f t="shared" si="117"/>
        <v/>
      </c>
      <c r="V1773" s="87">
        <f t="shared" si="118"/>
        <v>4</v>
      </c>
    </row>
    <row r="1774" spans="1:22" s="188" customFormat="1" ht="15" customHeight="1" x14ac:dyDescent="0.2">
      <c r="A1774" s="202"/>
      <c r="B1774" s="189" t="s">
        <v>17</v>
      </c>
      <c r="C1774" s="190"/>
      <c r="D1774" s="191"/>
      <c r="E1774" s="192"/>
      <c r="F1774" s="190"/>
      <c r="G1774" s="191"/>
      <c r="H1774" s="192"/>
      <c r="I1774" s="192"/>
      <c r="J1774" s="193"/>
      <c r="K1774" s="194"/>
      <c r="L1774" s="194"/>
      <c r="M1774" s="194"/>
      <c r="N1774" s="194"/>
      <c r="O1774" s="194"/>
      <c r="P1774" s="195">
        <f>ROUND(SUM(P1772:P1773),2)</f>
        <v>4</v>
      </c>
      <c r="Q1774" s="196" t="str">
        <f>IFERROR(VLOOKUP(A1772,'Planilha Orçamentária'!$A$8:$H$548,5,FALSE),0)</f>
        <v>und</v>
      </c>
      <c r="R1774" s="187"/>
      <c r="S1774" s="187"/>
      <c r="U1774" s="87">
        <f t="shared" si="117"/>
        <v>4</v>
      </c>
      <c r="V1774" s="87">
        <f t="shared" si="118"/>
        <v>4</v>
      </c>
    </row>
    <row r="1775" spans="1:22" s="188" customFormat="1" ht="15" customHeight="1" x14ac:dyDescent="0.2">
      <c r="A1775" s="202"/>
      <c r="B1775" s="311"/>
      <c r="C1775" s="312"/>
      <c r="D1775" s="313"/>
      <c r="E1775" s="314"/>
      <c r="F1775" s="312"/>
      <c r="G1775" s="313"/>
      <c r="H1775" s="314"/>
      <c r="I1775" s="314"/>
      <c r="J1775" s="315"/>
      <c r="K1775" s="316"/>
      <c r="L1775" s="316"/>
      <c r="M1775" s="316"/>
      <c r="N1775" s="316"/>
      <c r="O1775" s="316"/>
      <c r="P1775" s="317"/>
      <c r="Q1775" s="318"/>
      <c r="R1775" s="187"/>
      <c r="S1775" s="187"/>
      <c r="U1775" s="87" t="str">
        <f t="shared" si="117"/>
        <v/>
      </c>
      <c r="V1775" s="87" t="str">
        <f t="shared" si="118"/>
        <v/>
      </c>
    </row>
    <row r="1776" spans="1:22" s="188" customFormat="1" ht="15" customHeight="1" x14ac:dyDescent="0.2">
      <c r="A1776" s="292" t="str">
        <f>'Planilha Orçamentária'!A434</f>
        <v>06.05</v>
      </c>
      <c r="B1776" s="293" t="str">
        <f>VLOOKUP(A1776,'Planilha Orçamentária'!$A$8:$D$548,4,FALSE)</f>
        <v>INSTALAÇÕES ELÉTRICAS</v>
      </c>
      <c r="C1776" s="294"/>
      <c r="D1776" s="295"/>
      <c r="E1776" s="296"/>
      <c r="F1776" s="296"/>
      <c r="G1776" s="295"/>
      <c r="H1776" s="296"/>
      <c r="I1776" s="297"/>
      <c r="J1776" s="298"/>
      <c r="K1776" s="299"/>
      <c r="L1776" s="298"/>
      <c r="M1776" s="300"/>
      <c r="N1776" s="301"/>
      <c r="O1776" s="300"/>
      <c r="P1776" s="302"/>
      <c r="Q1776" s="303"/>
      <c r="R1776" s="187"/>
      <c r="S1776" s="187"/>
      <c r="U1776" s="87" t="str">
        <f t="shared" si="117"/>
        <v/>
      </c>
      <c r="V1776" s="87" t="str">
        <f t="shared" si="118"/>
        <v/>
      </c>
    </row>
    <row r="1777" spans="1:22" s="188" customFormat="1" ht="15" customHeight="1" x14ac:dyDescent="0.2">
      <c r="A1777" s="373" t="str">
        <f>'Planilha Orçamentária'!A435</f>
        <v>06.05.01</v>
      </c>
      <c r="B1777" s="374" t="str">
        <f>VLOOKUP(A1777,'Planilha Orçamentária'!$A$8:$D$548,4,FALSE)</f>
        <v>FIOS E CABOS ELÉTRICOS DE BAIXA TENSÃO</v>
      </c>
      <c r="C1777" s="375"/>
      <c r="D1777" s="376"/>
      <c r="E1777" s="377"/>
      <c r="F1777" s="377"/>
      <c r="G1777" s="376"/>
      <c r="H1777" s="377"/>
      <c r="I1777" s="378"/>
      <c r="J1777" s="379"/>
      <c r="K1777" s="380"/>
      <c r="L1777" s="379"/>
      <c r="M1777" s="381"/>
      <c r="N1777" s="382"/>
      <c r="O1777" s="381"/>
      <c r="P1777" s="383"/>
      <c r="Q1777" s="384"/>
      <c r="R1777" s="187"/>
      <c r="S1777" s="187"/>
      <c r="U1777" s="87" t="str">
        <f t="shared" si="117"/>
        <v/>
      </c>
      <c r="V1777" s="87" t="str">
        <f t="shared" si="118"/>
        <v/>
      </c>
    </row>
    <row r="1778" spans="1:22" s="188" customFormat="1" ht="15" customHeight="1" x14ac:dyDescent="0.2">
      <c r="A1778" s="178" t="str">
        <f>'Planilha Orçamentária'!A436</f>
        <v>06.05.01.01</v>
      </c>
      <c r="B1778" s="252" t="str">
        <f>VLOOKUP(A1778,'Planilha Orçamentária'!$A$8:$D$548,4,FALSE)</f>
        <v>CABO DE COBRE FLEXÍVEL ISOLADO, 6 MM², ANTI-CHAMA 0,6/1,0 KV, PARA CIRCUITOS TERMINAIS - FORNECIMENTO E INSTALAÇÃO. AF_12/2015</v>
      </c>
      <c r="C1778" s="179"/>
      <c r="D1778" s="180"/>
      <c r="E1778" s="181"/>
      <c r="F1778" s="181"/>
      <c r="G1778" s="180"/>
      <c r="H1778" s="181"/>
      <c r="I1778" s="182"/>
      <c r="J1778" s="183"/>
      <c r="K1778" s="184"/>
      <c r="L1778" s="183"/>
      <c r="M1778" s="185"/>
      <c r="N1778" s="183"/>
      <c r="O1778" s="185"/>
      <c r="P1778" s="55"/>
      <c r="Q1778" s="186">
        <f>P1780</f>
        <v>487.08</v>
      </c>
      <c r="R1778" s="187"/>
      <c r="S1778" s="187"/>
      <c r="U1778" s="87">
        <f t="shared" si="117"/>
        <v>0</v>
      </c>
      <c r="V1778" s="87" t="str">
        <f t="shared" si="118"/>
        <v/>
      </c>
    </row>
    <row r="1779" spans="1:22" s="188" customFormat="1" ht="15" customHeight="1" x14ac:dyDescent="0.2">
      <c r="A1779" s="202"/>
      <c r="B1779" s="207"/>
      <c r="C1779" s="203"/>
      <c r="E1779" s="182"/>
      <c r="F1779" s="182"/>
      <c r="G1779" s="203"/>
      <c r="H1779" s="182"/>
      <c r="I1779" s="182"/>
      <c r="K1779" s="183">
        <f>442.8*1.1</f>
        <v>487.08000000000004</v>
      </c>
      <c r="L1779" s="183"/>
      <c r="M1779" s="183"/>
      <c r="N1779" s="183"/>
      <c r="O1779" s="183"/>
      <c r="P1779" s="208">
        <f>K1779</f>
        <v>487.08000000000004</v>
      </c>
      <c r="Q1779" s="338"/>
      <c r="U1779" s="87" t="str">
        <f t="shared" si="117"/>
        <v/>
      </c>
      <c r="V1779" s="87">
        <f t="shared" si="118"/>
        <v>487.08000000000004</v>
      </c>
    </row>
    <row r="1780" spans="1:22" s="188" customFormat="1" ht="15" customHeight="1" x14ac:dyDescent="0.2">
      <c r="A1780" s="202"/>
      <c r="B1780" s="189" t="s">
        <v>17</v>
      </c>
      <c r="C1780" s="190"/>
      <c r="D1780" s="191"/>
      <c r="E1780" s="192"/>
      <c r="F1780" s="190"/>
      <c r="G1780" s="191"/>
      <c r="H1780" s="192"/>
      <c r="I1780" s="192"/>
      <c r="J1780" s="193"/>
      <c r="K1780" s="194"/>
      <c r="L1780" s="194"/>
      <c r="M1780" s="194"/>
      <c r="N1780" s="194"/>
      <c r="O1780" s="194"/>
      <c r="P1780" s="195">
        <f>ROUND(SUM(P1778:P1779),2)</f>
        <v>487.08</v>
      </c>
      <c r="Q1780" s="196" t="str">
        <f>IFERROR(VLOOKUP(A1778,'Planilha Orçamentária'!$A$8:$H$548,5,FALSE),0)</f>
        <v>M</v>
      </c>
      <c r="R1780" s="187"/>
      <c r="S1780" s="187"/>
      <c r="U1780" s="87">
        <f t="shared" si="117"/>
        <v>487.08</v>
      </c>
      <c r="V1780" s="87">
        <f t="shared" si="118"/>
        <v>487.08</v>
      </c>
    </row>
    <row r="1781" spans="1:22" s="188" customFormat="1" ht="15" customHeight="1" x14ac:dyDescent="0.2">
      <c r="A1781" s="202"/>
      <c r="B1781" s="197"/>
      <c r="C1781" s="198"/>
      <c r="D1781" s="180"/>
      <c r="E1781" s="181"/>
      <c r="F1781" s="198"/>
      <c r="G1781" s="180"/>
      <c r="H1781" s="181"/>
      <c r="I1781" s="181"/>
      <c r="J1781" s="199"/>
      <c r="K1781" s="363"/>
      <c r="L1781" s="363"/>
      <c r="M1781" s="363"/>
      <c r="N1781" s="363"/>
      <c r="O1781" s="363"/>
      <c r="P1781" s="55"/>
      <c r="Q1781" s="200"/>
      <c r="R1781" s="187"/>
      <c r="S1781" s="187"/>
      <c r="T1781" s="187"/>
      <c r="U1781" s="87" t="str">
        <f t="shared" si="117"/>
        <v/>
      </c>
      <c r="V1781" s="87" t="str">
        <f t="shared" si="118"/>
        <v/>
      </c>
    </row>
    <row r="1782" spans="1:22" s="188" customFormat="1" ht="15" customHeight="1" x14ac:dyDescent="0.2">
      <c r="A1782" s="178" t="str">
        <f>'Planilha Orçamentária'!A437</f>
        <v>06.05.01.02</v>
      </c>
      <c r="B1782" s="252" t="str">
        <f>VLOOKUP(A1782,'Planilha Orçamentária'!$A$8:$D$548,4,FALSE)</f>
        <v>CABO DE COBRE FLEXÍVEL ISOLADO, 4 MM², ANTI-CHAMA 0,6/1,0 KV, PARA CIRCUITOS TERMINAIS - FORNECIMENTO E INSTALAÇÃO. AF_12/2015</v>
      </c>
      <c r="C1782" s="179"/>
      <c r="D1782" s="180"/>
      <c r="E1782" s="181"/>
      <c r="F1782" s="181"/>
      <c r="G1782" s="180"/>
      <c r="H1782" s="181"/>
      <c r="I1782" s="182"/>
      <c r="J1782" s="183"/>
      <c r="K1782" s="184"/>
      <c r="L1782" s="183"/>
      <c r="M1782" s="185"/>
      <c r="N1782" s="183"/>
      <c r="O1782" s="185"/>
      <c r="P1782" s="55"/>
      <c r="Q1782" s="186">
        <f>P1784</f>
        <v>995</v>
      </c>
      <c r="R1782" s="187"/>
      <c r="S1782" s="187"/>
      <c r="U1782" s="87">
        <f t="shared" si="117"/>
        <v>0</v>
      </c>
      <c r="V1782" s="87" t="str">
        <f t="shared" si="118"/>
        <v/>
      </c>
    </row>
    <row r="1783" spans="1:22" s="188" customFormat="1" ht="15" customHeight="1" x14ac:dyDescent="0.2">
      <c r="A1783" s="202"/>
      <c r="B1783" s="207"/>
      <c r="C1783" s="203"/>
      <c r="E1783" s="182"/>
      <c r="F1783" s="182"/>
      <c r="G1783" s="203"/>
      <c r="H1783" s="182"/>
      <c r="I1783" s="182"/>
      <c r="K1783" s="183">
        <v>995</v>
      </c>
      <c r="L1783" s="183"/>
      <c r="M1783" s="183"/>
      <c r="N1783" s="183"/>
      <c r="O1783" s="183"/>
      <c r="P1783" s="208">
        <f>K1783</f>
        <v>995</v>
      </c>
      <c r="Q1783" s="338"/>
      <c r="U1783" s="87" t="str">
        <f t="shared" si="117"/>
        <v/>
      </c>
      <c r="V1783" s="87">
        <f t="shared" si="118"/>
        <v>995</v>
      </c>
    </row>
    <row r="1784" spans="1:22" s="188" customFormat="1" ht="15" customHeight="1" x14ac:dyDescent="0.2">
      <c r="A1784" s="202"/>
      <c r="B1784" s="189" t="s">
        <v>17</v>
      </c>
      <c r="C1784" s="190"/>
      <c r="D1784" s="191"/>
      <c r="E1784" s="192"/>
      <c r="F1784" s="190"/>
      <c r="G1784" s="191"/>
      <c r="H1784" s="192"/>
      <c r="I1784" s="192"/>
      <c r="J1784" s="193"/>
      <c r="K1784" s="194"/>
      <c r="L1784" s="194"/>
      <c r="M1784" s="194"/>
      <c r="N1784" s="194"/>
      <c r="O1784" s="194"/>
      <c r="P1784" s="195">
        <f>ROUND(SUM(P1782:P1783),2)</f>
        <v>995</v>
      </c>
      <c r="Q1784" s="196" t="str">
        <f>IFERROR(VLOOKUP(A1782,'Planilha Orçamentária'!$A$8:$H$548,5,FALSE),0)</f>
        <v>M</v>
      </c>
      <c r="R1784" s="187"/>
      <c r="S1784" s="187"/>
      <c r="U1784" s="87">
        <f t="shared" si="117"/>
        <v>995</v>
      </c>
      <c r="V1784" s="87">
        <f t="shared" si="118"/>
        <v>995</v>
      </c>
    </row>
    <row r="1785" spans="1:22" s="188" customFormat="1" ht="15" customHeight="1" x14ac:dyDescent="0.2">
      <c r="A1785" s="202"/>
      <c r="B1785" s="197"/>
      <c r="C1785" s="198"/>
      <c r="D1785" s="180"/>
      <c r="E1785" s="181"/>
      <c r="F1785" s="198"/>
      <c r="G1785" s="180"/>
      <c r="H1785" s="181"/>
      <c r="I1785" s="181"/>
      <c r="J1785" s="199"/>
      <c r="K1785" s="363"/>
      <c r="L1785" s="363"/>
      <c r="M1785" s="363"/>
      <c r="N1785" s="363"/>
      <c r="O1785" s="363"/>
      <c r="P1785" s="55"/>
      <c r="Q1785" s="200"/>
      <c r="R1785" s="187"/>
      <c r="S1785" s="187"/>
      <c r="T1785" s="187"/>
      <c r="U1785" s="87" t="str">
        <f t="shared" si="117"/>
        <v/>
      </c>
      <c r="V1785" s="87" t="str">
        <f t="shared" si="118"/>
        <v/>
      </c>
    </row>
    <row r="1786" spans="1:22" s="188" customFormat="1" ht="15" customHeight="1" x14ac:dyDescent="0.2">
      <c r="A1786" s="373" t="str">
        <f>'Planilha Orçamentária'!A439</f>
        <v>06.05.02</v>
      </c>
      <c r="B1786" s="374" t="str">
        <f>VLOOKUP(A1786,'Planilha Orçamentária'!$A$8:$D$548,4,FALSE)</f>
        <v>ILUMINAÇÃO</v>
      </c>
      <c r="C1786" s="375"/>
      <c r="D1786" s="376"/>
      <c r="E1786" s="377"/>
      <c r="F1786" s="377"/>
      <c r="G1786" s="376"/>
      <c r="H1786" s="377"/>
      <c r="I1786" s="378"/>
      <c r="J1786" s="379"/>
      <c r="K1786" s="380"/>
      <c r="L1786" s="379"/>
      <c r="M1786" s="381"/>
      <c r="N1786" s="382"/>
      <c r="O1786" s="381"/>
      <c r="P1786" s="383"/>
      <c r="Q1786" s="384"/>
      <c r="R1786" s="187"/>
      <c r="S1786" s="187"/>
      <c r="U1786" s="87" t="str">
        <f t="shared" si="117"/>
        <v/>
      </c>
      <c r="V1786" s="87" t="str">
        <f t="shared" si="118"/>
        <v/>
      </c>
    </row>
    <row r="1787" spans="1:22" s="188" customFormat="1" ht="15" customHeight="1" x14ac:dyDescent="0.2">
      <c r="A1787" s="178" t="str">
        <f>'Planilha Orçamentária'!A440</f>
        <v>06.05.02.01</v>
      </c>
      <c r="B1787" s="252" t="str">
        <f>VLOOKUP(A1787,'Planilha Orçamentária'!$A$8:$D$548,4,FALSE)</f>
        <v>Poste completo para iluminação de quadra poliesportiva com três projetores circulares PL 400VM galvanizado TECNOWATT ou equivalente e lâmpadas vapor de mercúrio 400 W PHILIPS ou equivalente, inclusive cruzeta para fixação dos projetores.</v>
      </c>
      <c r="C1787" s="179"/>
      <c r="D1787" s="180"/>
      <c r="E1787" s="181"/>
      <c r="F1787" s="181"/>
      <c r="G1787" s="180"/>
      <c r="H1787" s="181"/>
      <c r="I1787" s="182"/>
      <c r="J1787" s="183"/>
      <c r="K1787" s="184"/>
      <c r="L1787" s="183"/>
      <c r="M1787" s="185"/>
      <c r="N1787" s="183"/>
      <c r="O1787" s="185"/>
      <c r="P1787" s="55"/>
      <c r="Q1787" s="186">
        <f>P1789</f>
        <v>3</v>
      </c>
      <c r="R1787" s="187"/>
      <c r="S1787" s="187"/>
      <c r="U1787" s="87">
        <f t="shared" ref="U1787:U1850" si="126">IF(Q1787&lt;&gt;"",P1787,"")</f>
        <v>0</v>
      </c>
      <c r="V1787" s="87" t="str">
        <f t="shared" ref="V1787:V1850" si="127">IF(P1787&lt;&gt;"",P1787,"")</f>
        <v/>
      </c>
    </row>
    <row r="1788" spans="1:22" s="188" customFormat="1" ht="15" customHeight="1" x14ac:dyDescent="0.2">
      <c r="A1788" s="202"/>
      <c r="B1788" s="207"/>
      <c r="C1788" s="203"/>
      <c r="E1788" s="182"/>
      <c r="F1788" s="182"/>
      <c r="G1788" s="203"/>
      <c r="H1788" s="182"/>
      <c r="I1788" s="182"/>
      <c r="J1788" s="183">
        <v>3</v>
      </c>
      <c r="L1788" s="183"/>
      <c r="M1788" s="183"/>
      <c r="N1788" s="183"/>
      <c r="O1788" s="183"/>
      <c r="P1788" s="208">
        <f>J1788</f>
        <v>3</v>
      </c>
      <c r="Q1788" s="338"/>
      <c r="U1788" s="87" t="str">
        <f t="shared" si="126"/>
        <v/>
      </c>
      <c r="V1788" s="87">
        <f t="shared" si="127"/>
        <v>3</v>
      </c>
    </row>
    <row r="1789" spans="1:22" s="188" customFormat="1" ht="15" customHeight="1" x14ac:dyDescent="0.2">
      <c r="A1789" s="202"/>
      <c r="B1789" s="189" t="s">
        <v>17</v>
      </c>
      <c r="C1789" s="190"/>
      <c r="D1789" s="191"/>
      <c r="E1789" s="192"/>
      <c r="F1789" s="190"/>
      <c r="G1789" s="191"/>
      <c r="H1789" s="192"/>
      <c r="I1789" s="192"/>
      <c r="J1789" s="193"/>
      <c r="K1789" s="194"/>
      <c r="L1789" s="194"/>
      <c r="M1789" s="194"/>
      <c r="N1789" s="194"/>
      <c r="O1789" s="194"/>
      <c r="P1789" s="195">
        <f>ROUND(SUM(P1787:P1788),2)</f>
        <v>3</v>
      </c>
      <c r="Q1789" s="196" t="str">
        <f>IFERROR(VLOOKUP(A1787,'Planilha Orçamentária'!$A$8:$H$548,5,FALSE),0)</f>
        <v>und</v>
      </c>
      <c r="R1789" s="187"/>
      <c r="S1789" s="187"/>
      <c r="U1789" s="87">
        <f t="shared" si="126"/>
        <v>3</v>
      </c>
      <c r="V1789" s="87">
        <f t="shared" si="127"/>
        <v>3</v>
      </c>
    </row>
    <row r="1790" spans="1:22" s="188" customFormat="1" ht="15" customHeight="1" x14ac:dyDescent="0.2">
      <c r="A1790" s="202"/>
      <c r="B1790" s="197"/>
      <c r="C1790" s="198"/>
      <c r="D1790" s="180"/>
      <c r="E1790" s="181"/>
      <c r="F1790" s="198"/>
      <c r="G1790" s="180"/>
      <c r="H1790" s="181"/>
      <c r="I1790" s="181"/>
      <c r="J1790" s="199"/>
      <c r="K1790" s="363"/>
      <c r="L1790" s="363"/>
      <c r="M1790" s="363"/>
      <c r="N1790" s="363"/>
      <c r="O1790" s="363"/>
      <c r="P1790" s="55"/>
      <c r="Q1790" s="200"/>
      <c r="R1790" s="187"/>
      <c r="S1790" s="187"/>
      <c r="T1790" s="187"/>
      <c r="U1790" s="87" t="str">
        <f t="shared" si="126"/>
        <v/>
      </c>
      <c r="V1790" s="87" t="str">
        <f t="shared" si="127"/>
        <v/>
      </c>
    </row>
    <row r="1791" spans="1:22" s="188" customFormat="1" ht="15" customHeight="1" x14ac:dyDescent="0.2">
      <c r="A1791" s="178" t="str">
        <f>'Planilha Orçamentária'!A441</f>
        <v>06.05.02.02</v>
      </c>
      <c r="B1791" s="252" t="str">
        <f>VLOOKUP(A1791,'Planilha Orçamentária'!$A$8:$D$548,4,FALSE)</f>
        <v>Poste de iluminação urbana com luminária tipo chapeú chinês</v>
      </c>
      <c r="C1791" s="179"/>
      <c r="D1791" s="180"/>
      <c r="E1791" s="181"/>
      <c r="F1791" s="181"/>
      <c r="G1791" s="180"/>
      <c r="H1791" s="181"/>
      <c r="I1791" s="182"/>
      <c r="J1791" s="183"/>
      <c r="K1791" s="184"/>
      <c r="L1791" s="183"/>
      <c r="M1791" s="185"/>
      <c r="N1791" s="183"/>
      <c r="O1791" s="185"/>
      <c r="P1791" s="55"/>
      <c r="Q1791" s="186">
        <f>P1793</f>
        <v>7</v>
      </c>
      <c r="R1791" s="187"/>
      <c r="S1791" s="187"/>
      <c r="U1791" s="87">
        <f t="shared" si="126"/>
        <v>0</v>
      </c>
      <c r="V1791" s="87" t="str">
        <f t="shared" si="127"/>
        <v/>
      </c>
    </row>
    <row r="1792" spans="1:22" s="188" customFormat="1" ht="15" customHeight="1" x14ac:dyDescent="0.2">
      <c r="A1792" s="202"/>
      <c r="B1792" s="207"/>
      <c r="C1792" s="203"/>
      <c r="E1792" s="182"/>
      <c r="F1792" s="182"/>
      <c r="G1792" s="203"/>
      <c r="H1792" s="182"/>
      <c r="I1792" s="182"/>
      <c r="J1792" s="183">
        <v>7</v>
      </c>
      <c r="L1792" s="183"/>
      <c r="M1792" s="183"/>
      <c r="N1792" s="183"/>
      <c r="O1792" s="183"/>
      <c r="P1792" s="208">
        <f>J1792</f>
        <v>7</v>
      </c>
      <c r="Q1792" s="338"/>
      <c r="U1792" s="87" t="str">
        <f t="shared" si="126"/>
        <v/>
      </c>
      <c r="V1792" s="87">
        <f t="shared" si="127"/>
        <v>7</v>
      </c>
    </row>
    <row r="1793" spans="1:22" s="188" customFormat="1" ht="15" customHeight="1" x14ac:dyDescent="0.2">
      <c r="A1793" s="202"/>
      <c r="B1793" s="189" t="s">
        <v>17</v>
      </c>
      <c r="C1793" s="190"/>
      <c r="D1793" s="191"/>
      <c r="E1793" s="192"/>
      <c r="F1793" s="190"/>
      <c r="G1793" s="191"/>
      <c r="H1793" s="192"/>
      <c r="I1793" s="192"/>
      <c r="J1793" s="193"/>
      <c r="K1793" s="194"/>
      <c r="L1793" s="194"/>
      <c r="M1793" s="194"/>
      <c r="N1793" s="194"/>
      <c r="O1793" s="194"/>
      <c r="P1793" s="195">
        <f>ROUND(SUM(P1791:P1792),2)</f>
        <v>7</v>
      </c>
      <c r="Q1793" s="196" t="str">
        <f>IFERROR(VLOOKUP(A1791,'Planilha Orçamentária'!$A$8:$H$548,5,FALSE),0)</f>
        <v>und</v>
      </c>
      <c r="R1793" s="187"/>
      <c r="S1793" s="187"/>
      <c r="U1793" s="87">
        <f t="shared" si="126"/>
        <v>7</v>
      </c>
      <c r="V1793" s="87">
        <f t="shared" si="127"/>
        <v>7</v>
      </c>
    </row>
    <row r="1794" spans="1:22" s="188" customFormat="1" ht="15" customHeight="1" x14ac:dyDescent="0.2">
      <c r="A1794" s="202"/>
      <c r="B1794" s="197"/>
      <c r="C1794" s="198"/>
      <c r="D1794" s="180"/>
      <c r="E1794" s="181"/>
      <c r="F1794" s="198"/>
      <c r="G1794" s="180"/>
      <c r="H1794" s="181"/>
      <c r="I1794" s="181"/>
      <c r="J1794" s="199"/>
      <c r="K1794" s="363"/>
      <c r="L1794" s="363"/>
      <c r="M1794" s="363"/>
      <c r="N1794" s="363"/>
      <c r="O1794" s="363"/>
      <c r="P1794" s="55"/>
      <c r="Q1794" s="200"/>
      <c r="R1794" s="187"/>
      <c r="S1794" s="187"/>
      <c r="T1794" s="187"/>
      <c r="U1794" s="87" t="str">
        <f t="shared" si="126"/>
        <v/>
      </c>
      <c r="V1794" s="87" t="str">
        <f t="shared" si="127"/>
        <v/>
      </c>
    </row>
    <row r="1795" spans="1:22" s="188" customFormat="1" ht="15" customHeight="1" x14ac:dyDescent="0.2">
      <c r="A1795" s="373" t="str">
        <f>'Planilha Orçamentária'!A443</f>
        <v>06.05.03</v>
      </c>
      <c r="B1795" s="374" t="str">
        <f>VLOOKUP(A1795,'Planilha Orçamentária'!$A$8:$D$548,4,FALSE)</f>
        <v>ELETRODUTOS E CONEXÕES</v>
      </c>
      <c r="C1795" s="375"/>
      <c r="D1795" s="376"/>
      <c r="E1795" s="377"/>
      <c r="F1795" s="377"/>
      <c r="G1795" s="376"/>
      <c r="H1795" s="377"/>
      <c r="I1795" s="378"/>
      <c r="J1795" s="379"/>
      <c r="K1795" s="380"/>
      <c r="L1795" s="379"/>
      <c r="M1795" s="381"/>
      <c r="N1795" s="382"/>
      <c r="O1795" s="381"/>
      <c r="P1795" s="383"/>
      <c r="Q1795" s="384"/>
      <c r="R1795" s="187"/>
      <c r="S1795" s="187"/>
      <c r="U1795" s="87" t="str">
        <f t="shared" si="126"/>
        <v/>
      </c>
      <c r="V1795" s="87" t="str">
        <f t="shared" si="127"/>
        <v/>
      </c>
    </row>
    <row r="1796" spans="1:22" s="188" customFormat="1" ht="15" customHeight="1" x14ac:dyDescent="0.2">
      <c r="A1796" s="178" t="str">
        <f>'Planilha Orçamentária'!A444</f>
        <v>06.05.03.01</v>
      </c>
      <c r="B1796" s="252" t="str">
        <f>VLOOKUP(A1796,'Planilha Orçamentária'!$A$8:$D$548,4,FALSE)</f>
        <v>ELETRODUTO DE PVC RIGIDO ROSCAVEL DE 1 1/4", SEM LUVA</v>
      </c>
      <c r="C1796" s="179"/>
      <c r="D1796" s="180"/>
      <c r="E1796" s="181"/>
      <c r="F1796" s="181"/>
      <c r="G1796" s="180"/>
      <c r="H1796" s="181"/>
      <c r="I1796" s="182"/>
      <c r="J1796" s="183"/>
      <c r="K1796" s="184"/>
      <c r="L1796" s="183"/>
      <c r="M1796" s="185"/>
      <c r="N1796" s="183"/>
      <c r="O1796" s="185"/>
      <c r="P1796" s="55"/>
      <c r="Q1796" s="186">
        <f>P1798</f>
        <v>249.81</v>
      </c>
      <c r="R1796" s="187"/>
      <c r="S1796" s="187"/>
      <c r="U1796" s="87">
        <f t="shared" si="126"/>
        <v>0</v>
      </c>
      <c r="V1796" s="87" t="str">
        <f t="shared" si="127"/>
        <v/>
      </c>
    </row>
    <row r="1797" spans="1:22" s="188" customFormat="1" ht="15" customHeight="1" x14ac:dyDescent="0.2">
      <c r="A1797" s="202"/>
      <c r="B1797" s="207"/>
      <c r="C1797" s="203"/>
      <c r="E1797" s="182"/>
      <c r="F1797" s="182"/>
      <c r="G1797" s="203"/>
      <c r="H1797" s="182"/>
      <c r="I1797" s="182"/>
      <c r="J1797" s="183"/>
      <c r="K1797" s="220">
        <f>227.1*1.1</f>
        <v>249.81</v>
      </c>
      <c r="L1797" s="183"/>
      <c r="M1797" s="183"/>
      <c r="N1797" s="183"/>
      <c r="O1797" s="183"/>
      <c r="P1797" s="208">
        <f>K1797</f>
        <v>249.81</v>
      </c>
      <c r="Q1797" s="338"/>
      <c r="U1797" s="87" t="str">
        <f t="shared" si="126"/>
        <v/>
      </c>
      <c r="V1797" s="87">
        <f t="shared" si="127"/>
        <v>249.81</v>
      </c>
    </row>
    <row r="1798" spans="1:22" s="188" customFormat="1" ht="15" customHeight="1" x14ac:dyDescent="0.2">
      <c r="A1798" s="202"/>
      <c r="B1798" s="189" t="s">
        <v>17</v>
      </c>
      <c r="C1798" s="190"/>
      <c r="D1798" s="191"/>
      <c r="E1798" s="192"/>
      <c r="F1798" s="190"/>
      <c r="G1798" s="191"/>
      <c r="H1798" s="192"/>
      <c r="I1798" s="192"/>
      <c r="J1798" s="193"/>
      <c r="K1798" s="193"/>
      <c r="L1798" s="194"/>
      <c r="M1798" s="194"/>
      <c r="N1798" s="194"/>
      <c r="O1798" s="194"/>
      <c r="P1798" s="195">
        <f>ROUND(SUM(P1796:P1797),2)</f>
        <v>249.81</v>
      </c>
      <c r="Q1798" s="196" t="str">
        <f>IFERROR(VLOOKUP(A1796,'Planilha Orçamentária'!$A$8:$H$548,5,FALSE),0)</f>
        <v>m</v>
      </c>
      <c r="R1798" s="187"/>
      <c r="S1798" s="187"/>
      <c r="U1798" s="87">
        <f t="shared" si="126"/>
        <v>249.81</v>
      </c>
      <c r="V1798" s="87">
        <f t="shared" si="127"/>
        <v>249.81</v>
      </c>
    </row>
    <row r="1799" spans="1:22" s="188" customFormat="1" ht="15" customHeight="1" x14ac:dyDescent="0.2">
      <c r="A1799" s="202"/>
      <c r="B1799" s="197"/>
      <c r="C1799" s="198"/>
      <c r="D1799" s="180"/>
      <c r="E1799" s="181"/>
      <c r="F1799" s="198"/>
      <c r="G1799" s="180"/>
      <c r="H1799" s="181"/>
      <c r="I1799" s="181"/>
      <c r="J1799" s="199"/>
      <c r="K1799" s="199"/>
      <c r="L1799" s="363"/>
      <c r="M1799" s="363"/>
      <c r="N1799" s="363"/>
      <c r="O1799" s="363"/>
      <c r="P1799" s="55"/>
      <c r="Q1799" s="200"/>
      <c r="R1799" s="187"/>
      <c r="S1799" s="187"/>
      <c r="T1799" s="187"/>
      <c r="U1799" s="87" t="str">
        <f t="shared" si="126"/>
        <v/>
      </c>
      <c r="V1799" s="87" t="str">
        <f t="shared" si="127"/>
        <v/>
      </c>
    </row>
    <row r="1800" spans="1:22" s="188" customFormat="1" ht="15" customHeight="1" x14ac:dyDescent="0.2">
      <c r="A1800" s="178" t="str">
        <f>'Planilha Orçamentária'!A445</f>
        <v>06.05.03.02</v>
      </c>
      <c r="B1800" s="252" t="str">
        <f>VLOOKUP(A1800,'Planilha Orçamentária'!$A$8:$D$548,4,FALSE)</f>
        <v>Eletroduto PEAD, cor preta, diam. 2", marca ref. Kanaflex ou equivalente</v>
      </c>
      <c r="C1800" s="179"/>
      <c r="D1800" s="180"/>
      <c r="E1800" s="181"/>
      <c r="F1800" s="181"/>
      <c r="G1800" s="180"/>
      <c r="H1800" s="181"/>
      <c r="I1800" s="182"/>
      <c r="J1800" s="183"/>
      <c r="K1800" s="184"/>
      <c r="L1800" s="183"/>
      <c r="M1800" s="185"/>
      <c r="N1800" s="183"/>
      <c r="O1800" s="185"/>
      <c r="P1800" s="55"/>
      <c r="Q1800" s="186">
        <f>P1802</f>
        <v>54.34</v>
      </c>
      <c r="R1800" s="187"/>
      <c r="S1800" s="187"/>
      <c r="U1800" s="87">
        <f t="shared" si="126"/>
        <v>0</v>
      </c>
      <c r="V1800" s="87" t="str">
        <f t="shared" si="127"/>
        <v/>
      </c>
    </row>
    <row r="1801" spans="1:22" s="188" customFormat="1" ht="15" customHeight="1" x14ac:dyDescent="0.2">
      <c r="A1801" s="202"/>
      <c r="B1801" s="207"/>
      <c r="C1801" s="203"/>
      <c r="E1801" s="182"/>
      <c r="F1801" s="182"/>
      <c r="G1801" s="203"/>
      <c r="H1801" s="182"/>
      <c r="I1801" s="182"/>
      <c r="J1801" s="183"/>
      <c r="K1801" s="220">
        <f>49.4*1.1</f>
        <v>54.34</v>
      </c>
      <c r="L1801" s="183"/>
      <c r="M1801" s="183"/>
      <c r="N1801" s="183"/>
      <c r="O1801" s="183"/>
      <c r="P1801" s="208">
        <f>K1801</f>
        <v>54.34</v>
      </c>
      <c r="Q1801" s="338"/>
      <c r="U1801" s="87" t="str">
        <f t="shared" si="126"/>
        <v/>
      </c>
      <c r="V1801" s="87">
        <f t="shared" si="127"/>
        <v>54.34</v>
      </c>
    </row>
    <row r="1802" spans="1:22" s="188" customFormat="1" ht="15" customHeight="1" x14ac:dyDescent="0.2">
      <c r="A1802" s="202"/>
      <c r="B1802" s="189" t="s">
        <v>17</v>
      </c>
      <c r="C1802" s="190"/>
      <c r="D1802" s="191"/>
      <c r="E1802" s="192"/>
      <c r="F1802" s="190"/>
      <c r="G1802" s="191"/>
      <c r="H1802" s="192"/>
      <c r="I1802" s="192"/>
      <c r="J1802" s="193"/>
      <c r="K1802" s="193"/>
      <c r="L1802" s="194"/>
      <c r="M1802" s="194"/>
      <c r="N1802" s="194"/>
      <c r="O1802" s="194"/>
      <c r="P1802" s="195">
        <f>ROUND(SUM(P1800:P1801),2)</f>
        <v>54.34</v>
      </c>
      <c r="Q1802" s="196" t="str">
        <f>IFERROR(VLOOKUP(A1800,'Planilha Orçamentária'!$A$8:$H$548,5,FALSE),0)</f>
        <v>m</v>
      </c>
      <c r="R1802" s="187"/>
      <c r="S1802" s="187"/>
      <c r="U1802" s="87">
        <f t="shared" si="126"/>
        <v>54.34</v>
      </c>
      <c r="V1802" s="87">
        <f t="shared" si="127"/>
        <v>54.34</v>
      </c>
    </row>
    <row r="1803" spans="1:22" s="188" customFormat="1" ht="15" customHeight="1" x14ac:dyDescent="0.2">
      <c r="A1803" s="202"/>
      <c r="B1803" s="197"/>
      <c r="C1803" s="198"/>
      <c r="D1803" s="180"/>
      <c r="E1803" s="181"/>
      <c r="F1803" s="198"/>
      <c r="G1803" s="180"/>
      <c r="H1803" s="181"/>
      <c r="I1803" s="181"/>
      <c r="J1803" s="199"/>
      <c r="K1803" s="199"/>
      <c r="L1803" s="363"/>
      <c r="M1803" s="363"/>
      <c r="N1803" s="363"/>
      <c r="O1803" s="363"/>
      <c r="P1803" s="55"/>
      <c r="Q1803" s="200"/>
      <c r="R1803" s="187"/>
      <c r="S1803" s="187"/>
      <c r="T1803" s="187"/>
      <c r="U1803" s="87" t="str">
        <f t="shared" si="126"/>
        <v/>
      </c>
      <c r="V1803" s="87" t="str">
        <f t="shared" si="127"/>
        <v/>
      </c>
    </row>
    <row r="1804" spans="1:22" s="188" customFormat="1" ht="15" customHeight="1" x14ac:dyDescent="0.2">
      <c r="A1804" s="178" t="str">
        <f>'Planilha Orçamentária'!A446</f>
        <v>06.05.03.03</v>
      </c>
      <c r="B1804" s="252" t="str">
        <f>VLOOKUP(A1804,'Planilha Orçamentária'!$A$8:$D$548,4,FALSE)</f>
        <v>Envelopamento de concreto simples com consumo mínimo de cimento de 250kg/m3, inclusive escavação para profundidade mínima do eletroduto de 50 cm, de 25 x 25 cm, para 1 eletroduto</v>
      </c>
      <c r="C1804" s="179"/>
      <c r="D1804" s="180"/>
      <c r="E1804" s="181"/>
      <c r="F1804" s="181"/>
      <c r="G1804" s="180"/>
      <c r="H1804" s="181"/>
      <c r="I1804" s="182"/>
      <c r="J1804" s="183"/>
      <c r="K1804" s="184"/>
      <c r="L1804" s="183"/>
      <c r="M1804" s="185"/>
      <c r="N1804" s="183"/>
      <c r="O1804" s="185"/>
      <c r="P1804" s="55"/>
      <c r="Q1804" s="186">
        <f>P1806</f>
        <v>10</v>
      </c>
      <c r="R1804" s="187"/>
      <c r="S1804" s="187"/>
      <c r="U1804" s="87">
        <f t="shared" si="126"/>
        <v>0</v>
      </c>
      <c r="V1804" s="87" t="str">
        <f t="shared" si="127"/>
        <v/>
      </c>
    </row>
    <row r="1805" spans="1:22" s="188" customFormat="1" ht="15" customHeight="1" x14ac:dyDescent="0.2">
      <c r="A1805" s="202"/>
      <c r="B1805" s="207"/>
      <c r="C1805" s="203"/>
      <c r="E1805" s="182"/>
      <c r="F1805" s="182"/>
      <c r="G1805" s="203"/>
      <c r="H1805" s="182"/>
      <c r="I1805" s="182"/>
      <c r="J1805" s="183"/>
      <c r="K1805" s="220">
        <v>10</v>
      </c>
      <c r="L1805" s="183"/>
      <c r="M1805" s="183"/>
      <c r="N1805" s="183"/>
      <c r="O1805" s="183"/>
      <c r="P1805" s="208">
        <f>K1805</f>
        <v>10</v>
      </c>
      <c r="Q1805" s="338"/>
      <c r="U1805" s="87" t="str">
        <f t="shared" si="126"/>
        <v/>
      </c>
      <c r="V1805" s="87">
        <f t="shared" si="127"/>
        <v>10</v>
      </c>
    </row>
    <row r="1806" spans="1:22" s="188" customFormat="1" ht="15" customHeight="1" x14ac:dyDescent="0.2">
      <c r="A1806" s="202"/>
      <c r="B1806" s="189" t="s">
        <v>17</v>
      </c>
      <c r="C1806" s="190"/>
      <c r="D1806" s="191"/>
      <c r="E1806" s="192"/>
      <c r="F1806" s="190"/>
      <c r="G1806" s="191"/>
      <c r="H1806" s="192"/>
      <c r="I1806" s="192"/>
      <c r="J1806" s="193"/>
      <c r="K1806" s="193"/>
      <c r="L1806" s="194"/>
      <c r="M1806" s="194"/>
      <c r="N1806" s="194"/>
      <c r="O1806" s="194"/>
      <c r="P1806" s="195">
        <f>ROUND(SUM(P1804:P1805),2)</f>
        <v>10</v>
      </c>
      <c r="Q1806" s="196" t="str">
        <f>IFERROR(VLOOKUP(A1804,'Planilha Orçamentária'!$A$8:$H$548,5,FALSE),0)</f>
        <v>m</v>
      </c>
      <c r="R1806" s="187"/>
      <c r="S1806" s="187"/>
      <c r="U1806" s="87">
        <f t="shared" si="126"/>
        <v>10</v>
      </c>
      <c r="V1806" s="87">
        <f t="shared" si="127"/>
        <v>10</v>
      </c>
    </row>
    <row r="1807" spans="1:22" s="188" customFormat="1" ht="15" customHeight="1" x14ac:dyDescent="0.2">
      <c r="A1807" s="202"/>
      <c r="B1807" s="197"/>
      <c r="C1807" s="198"/>
      <c r="D1807" s="180"/>
      <c r="E1807" s="181"/>
      <c r="F1807" s="198"/>
      <c r="G1807" s="180"/>
      <c r="H1807" s="181"/>
      <c r="I1807" s="181"/>
      <c r="J1807" s="199"/>
      <c r="K1807" s="199"/>
      <c r="L1807" s="363"/>
      <c r="M1807" s="363"/>
      <c r="N1807" s="363"/>
      <c r="O1807" s="363"/>
      <c r="P1807" s="55"/>
      <c r="Q1807" s="200"/>
      <c r="R1807" s="187"/>
      <c r="S1807" s="187"/>
      <c r="T1807" s="187"/>
      <c r="U1807" s="87" t="str">
        <f t="shared" si="126"/>
        <v/>
      </c>
      <c r="V1807" s="87" t="str">
        <f t="shared" si="127"/>
        <v/>
      </c>
    </row>
    <row r="1808" spans="1:22" s="188" customFormat="1" ht="15" customHeight="1" x14ac:dyDescent="0.2">
      <c r="A1808" s="178" t="str">
        <f>'Planilha Orçamentária'!A447</f>
        <v>06.05.03.04</v>
      </c>
      <c r="B1808" s="252" t="str">
        <f>VLOOKUP(A1808,'Planilha Orçamentária'!$A$8:$D$548,4,FALSE)</f>
        <v>ELETRODUTO DE AÇO GALVANIZADO, CLASSE SEMI PESADO, DN 32 MM (1 1/4), APARENTE, INSTALADO EM PAREDE - FORNECIMENTO E INSTALAÇÃO. AF_11/2016_P</v>
      </c>
      <c r="C1808" s="179"/>
      <c r="D1808" s="180"/>
      <c r="E1808" s="181"/>
      <c r="F1808" s="181"/>
      <c r="G1808" s="180"/>
      <c r="H1808" s="181"/>
      <c r="I1808" s="182"/>
      <c r="J1808" s="183"/>
      <c r="K1808" s="184"/>
      <c r="L1808" s="183"/>
      <c r="M1808" s="185"/>
      <c r="N1808" s="183"/>
      <c r="O1808" s="185"/>
      <c r="P1808" s="55"/>
      <c r="Q1808" s="186">
        <f>P1810</f>
        <v>8</v>
      </c>
      <c r="R1808" s="187"/>
      <c r="S1808" s="187"/>
      <c r="U1808" s="87">
        <f t="shared" si="126"/>
        <v>0</v>
      </c>
      <c r="V1808" s="87" t="str">
        <f t="shared" si="127"/>
        <v/>
      </c>
    </row>
    <row r="1809" spans="1:22" s="188" customFormat="1" ht="15" customHeight="1" x14ac:dyDescent="0.2">
      <c r="A1809" s="202"/>
      <c r="B1809" s="207"/>
      <c r="C1809" s="203"/>
      <c r="E1809" s="182"/>
      <c r="F1809" s="182"/>
      <c r="G1809" s="203"/>
      <c r="H1809" s="182"/>
      <c r="I1809" s="182"/>
      <c r="J1809" s="183"/>
      <c r="K1809" s="220">
        <v>8</v>
      </c>
      <c r="L1809" s="183"/>
      <c r="M1809" s="183"/>
      <c r="N1809" s="183"/>
      <c r="O1809" s="183"/>
      <c r="P1809" s="208">
        <f>K1809</f>
        <v>8</v>
      </c>
      <c r="Q1809" s="338"/>
      <c r="U1809" s="87" t="str">
        <f t="shared" si="126"/>
        <v/>
      </c>
      <c r="V1809" s="87">
        <f t="shared" si="127"/>
        <v>8</v>
      </c>
    </row>
    <row r="1810" spans="1:22" s="188" customFormat="1" ht="15" customHeight="1" x14ac:dyDescent="0.2">
      <c r="A1810" s="202"/>
      <c r="B1810" s="189" t="s">
        <v>17</v>
      </c>
      <c r="C1810" s="190"/>
      <c r="D1810" s="191"/>
      <c r="E1810" s="192"/>
      <c r="F1810" s="190"/>
      <c r="G1810" s="191"/>
      <c r="H1810" s="192"/>
      <c r="I1810" s="192"/>
      <c r="J1810" s="193"/>
      <c r="K1810" s="193"/>
      <c r="L1810" s="194"/>
      <c r="M1810" s="194"/>
      <c r="N1810" s="194"/>
      <c r="O1810" s="194"/>
      <c r="P1810" s="195">
        <f>ROUND(SUM(P1808:P1809),2)</f>
        <v>8</v>
      </c>
      <c r="Q1810" s="196" t="str">
        <f>IFERROR(VLOOKUP(A1808,'Planilha Orçamentária'!$A$8:$H$548,5,FALSE),0)</f>
        <v>M</v>
      </c>
      <c r="R1810" s="187"/>
      <c r="S1810" s="187"/>
      <c r="U1810" s="87">
        <f t="shared" si="126"/>
        <v>8</v>
      </c>
      <c r="V1810" s="87">
        <f t="shared" si="127"/>
        <v>8</v>
      </c>
    </row>
    <row r="1811" spans="1:22" s="188" customFormat="1" ht="15" customHeight="1" x14ac:dyDescent="0.2">
      <c r="A1811" s="202"/>
      <c r="B1811" s="197"/>
      <c r="C1811" s="198"/>
      <c r="D1811" s="180"/>
      <c r="E1811" s="181"/>
      <c r="F1811" s="198"/>
      <c r="G1811" s="180"/>
      <c r="H1811" s="181"/>
      <c r="I1811" s="181"/>
      <c r="J1811" s="199"/>
      <c r="K1811" s="199"/>
      <c r="L1811" s="363"/>
      <c r="M1811" s="363"/>
      <c r="N1811" s="363"/>
      <c r="O1811" s="363"/>
      <c r="P1811" s="55"/>
      <c r="Q1811" s="200"/>
      <c r="R1811" s="187"/>
      <c r="S1811" s="187"/>
      <c r="T1811" s="187"/>
      <c r="U1811" s="87" t="str">
        <f t="shared" si="126"/>
        <v/>
      </c>
      <c r="V1811" s="87" t="str">
        <f t="shared" si="127"/>
        <v/>
      </c>
    </row>
    <row r="1812" spans="1:22" s="188" customFormat="1" ht="15" customHeight="1" x14ac:dyDescent="0.2">
      <c r="A1812" s="178" t="str">
        <f>'Planilha Orçamentária'!A448</f>
        <v>06.05.03.05</v>
      </c>
      <c r="B1812" s="252" t="str">
        <f>VLOOKUP(A1812,'Planilha Orçamentária'!$A$8:$D$548,4,FALSE)</f>
        <v>Cinta FG de 200mm p/ fixação de caixa de medição. (fornecimento e instalação)</v>
      </c>
      <c r="C1812" s="179"/>
      <c r="D1812" s="180"/>
      <c r="E1812" s="181"/>
      <c r="F1812" s="181"/>
      <c r="G1812" s="180"/>
      <c r="H1812" s="181"/>
      <c r="I1812" s="182"/>
      <c r="J1812" s="183"/>
      <c r="K1812" s="184"/>
      <c r="L1812" s="183"/>
      <c r="M1812" s="185"/>
      <c r="N1812" s="183"/>
      <c r="O1812" s="185"/>
      <c r="P1812" s="55"/>
      <c r="Q1812" s="186">
        <f>P1814</f>
        <v>8</v>
      </c>
      <c r="R1812" s="187"/>
      <c r="S1812" s="187"/>
      <c r="U1812" s="87">
        <f t="shared" si="126"/>
        <v>0</v>
      </c>
      <c r="V1812" s="87" t="str">
        <f t="shared" si="127"/>
        <v/>
      </c>
    </row>
    <row r="1813" spans="1:22" s="188" customFormat="1" ht="15" customHeight="1" x14ac:dyDescent="0.2">
      <c r="A1813" s="202"/>
      <c r="B1813" s="207"/>
      <c r="C1813" s="203"/>
      <c r="E1813" s="182"/>
      <c r="F1813" s="182"/>
      <c r="G1813" s="203"/>
      <c r="H1813" s="182"/>
      <c r="I1813" s="182"/>
      <c r="J1813" s="183">
        <v>8</v>
      </c>
      <c r="K1813" s="220"/>
      <c r="L1813" s="183"/>
      <c r="M1813" s="183"/>
      <c r="N1813" s="183"/>
      <c r="O1813" s="183"/>
      <c r="P1813" s="208">
        <f>J1813</f>
        <v>8</v>
      </c>
      <c r="Q1813" s="338"/>
      <c r="U1813" s="87" t="str">
        <f t="shared" si="126"/>
        <v/>
      </c>
      <c r="V1813" s="87">
        <f t="shared" si="127"/>
        <v>8</v>
      </c>
    </row>
    <row r="1814" spans="1:22" s="188" customFormat="1" ht="15" customHeight="1" x14ac:dyDescent="0.2">
      <c r="A1814" s="202"/>
      <c r="B1814" s="189" t="s">
        <v>17</v>
      </c>
      <c r="C1814" s="190"/>
      <c r="D1814" s="191"/>
      <c r="E1814" s="192"/>
      <c r="F1814" s="190"/>
      <c r="G1814" s="191"/>
      <c r="H1814" s="192"/>
      <c r="I1814" s="192"/>
      <c r="J1814" s="193"/>
      <c r="K1814" s="193"/>
      <c r="L1814" s="194"/>
      <c r="M1814" s="194"/>
      <c r="N1814" s="194"/>
      <c r="O1814" s="194"/>
      <c r="P1814" s="195">
        <f>ROUND(SUM(P1812:P1813),2)</f>
        <v>8</v>
      </c>
      <c r="Q1814" s="196" t="str">
        <f>IFERROR(VLOOKUP(A1812,'Planilha Orçamentária'!$A$8:$H$548,5,FALSE),0)</f>
        <v>und</v>
      </c>
      <c r="R1814" s="187"/>
      <c r="S1814" s="187"/>
      <c r="U1814" s="87">
        <f t="shared" si="126"/>
        <v>8</v>
      </c>
      <c r="V1814" s="87">
        <f t="shared" si="127"/>
        <v>8</v>
      </c>
    </row>
    <row r="1815" spans="1:22" s="188" customFormat="1" ht="15" customHeight="1" x14ac:dyDescent="0.2">
      <c r="A1815" s="202"/>
      <c r="B1815" s="197"/>
      <c r="C1815" s="198"/>
      <c r="D1815" s="180"/>
      <c r="E1815" s="181"/>
      <c r="F1815" s="198"/>
      <c r="G1815" s="180"/>
      <c r="H1815" s="181"/>
      <c r="I1815" s="181"/>
      <c r="J1815" s="199"/>
      <c r="K1815" s="199"/>
      <c r="L1815" s="363"/>
      <c r="M1815" s="363"/>
      <c r="N1815" s="363"/>
      <c r="O1815" s="363"/>
      <c r="P1815" s="55"/>
      <c r="Q1815" s="200"/>
      <c r="R1815" s="187"/>
      <c r="S1815" s="187"/>
      <c r="T1815" s="187"/>
      <c r="U1815" s="87" t="str">
        <f t="shared" si="126"/>
        <v/>
      </c>
      <c r="V1815" s="87" t="str">
        <f t="shared" si="127"/>
        <v/>
      </c>
    </row>
    <row r="1816" spans="1:22" s="188" customFormat="1" ht="15" customHeight="1" x14ac:dyDescent="0.2">
      <c r="A1816" s="178" t="str">
        <f>'Planilha Orçamentária'!A449</f>
        <v>06.05.03.06</v>
      </c>
      <c r="B1816" s="252" t="str">
        <f>VLOOKUP(A1816,'Planilha Orçamentária'!$A$8:$D$548,4,FALSE)</f>
        <v>Curva 90º de ferro galvanizado eletrolítico 1 1/2" para eletroduto</v>
      </c>
      <c r="C1816" s="179"/>
      <c r="D1816" s="180"/>
      <c r="E1816" s="181"/>
      <c r="F1816" s="181"/>
      <c r="G1816" s="180"/>
      <c r="H1816" s="181"/>
      <c r="I1816" s="182"/>
      <c r="J1816" s="183"/>
      <c r="K1816" s="184"/>
      <c r="L1816" s="183"/>
      <c r="M1816" s="185"/>
      <c r="N1816" s="183"/>
      <c r="O1816" s="185"/>
      <c r="P1816" s="55"/>
      <c r="Q1816" s="186">
        <f>P1818</f>
        <v>3</v>
      </c>
      <c r="R1816" s="187"/>
      <c r="S1816" s="187"/>
      <c r="U1816" s="87">
        <f t="shared" si="126"/>
        <v>0</v>
      </c>
      <c r="V1816" s="87" t="str">
        <f t="shared" si="127"/>
        <v/>
      </c>
    </row>
    <row r="1817" spans="1:22" s="188" customFormat="1" ht="15" customHeight="1" x14ac:dyDescent="0.2">
      <c r="A1817" s="202"/>
      <c r="B1817" s="207"/>
      <c r="C1817" s="203"/>
      <c r="E1817" s="182"/>
      <c r="F1817" s="182"/>
      <c r="G1817" s="203"/>
      <c r="H1817" s="182"/>
      <c r="I1817" s="182"/>
      <c r="J1817" s="183">
        <v>3</v>
      </c>
      <c r="K1817" s="220"/>
      <c r="L1817" s="183"/>
      <c r="M1817" s="183"/>
      <c r="N1817" s="183"/>
      <c r="O1817" s="183"/>
      <c r="P1817" s="208">
        <f>J1817</f>
        <v>3</v>
      </c>
      <c r="Q1817" s="338"/>
      <c r="U1817" s="87" t="str">
        <f t="shared" si="126"/>
        <v/>
      </c>
      <c r="V1817" s="87">
        <f t="shared" si="127"/>
        <v>3</v>
      </c>
    </row>
    <row r="1818" spans="1:22" s="188" customFormat="1" ht="15" customHeight="1" x14ac:dyDescent="0.2">
      <c r="A1818" s="202"/>
      <c r="B1818" s="189" t="s">
        <v>17</v>
      </c>
      <c r="C1818" s="190"/>
      <c r="D1818" s="191"/>
      <c r="E1818" s="192"/>
      <c r="F1818" s="190"/>
      <c r="G1818" s="191"/>
      <c r="H1818" s="192"/>
      <c r="I1818" s="192"/>
      <c r="J1818" s="193"/>
      <c r="K1818" s="193"/>
      <c r="L1818" s="194"/>
      <c r="M1818" s="194"/>
      <c r="N1818" s="194"/>
      <c r="O1818" s="194"/>
      <c r="P1818" s="195">
        <f>ROUND(SUM(P1816:P1817),2)</f>
        <v>3</v>
      </c>
      <c r="Q1818" s="196" t="str">
        <f>IFERROR(VLOOKUP(A1816,'Planilha Orçamentária'!$A$8:$H$548,5,FALSE),0)</f>
        <v>und</v>
      </c>
      <c r="R1818" s="187"/>
      <c r="S1818" s="187"/>
      <c r="U1818" s="87">
        <f t="shared" si="126"/>
        <v>3</v>
      </c>
      <c r="V1818" s="87">
        <f t="shared" si="127"/>
        <v>3</v>
      </c>
    </row>
    <row r="1819" spans="1:22" s="188" customFormat="1" ht="15" customHeight="1" x14ac:dyDescent="0.2">
      <c r="A1819" s="202"/>
      <c r="B1819" s="197"/>
      <c r="C1819" s="198"/>
      <c r="D1819" s="180"/>
      <c r="E1819" s="181"/>
      <c r="F1819" s="198"/>
      <c r="G1819" s="180"/>
      <c r="H1819" s="181"/>
      <c r="I1819" s="181"/>
      <c r="J1819" s="199"/>
      <c r="K1819" s="363"/>
      <c r="L1819" s="363"/>
      <c r="M1819" s="363"/>
      <c r="N1819" s="363"/>
      <c r="O1819" s="363"/>
      <c r="P1819" s="55"/>
      <c r="Q1819" s="200"/>
      <c r="R1819" s="187"/>
      <c r="S1819" s="187"/>
      <c r="T1819" s="187"/>
      <c r="U1819" s="87" t="str">
        <f t="shared" si="126"/>
        <v/>
      </c>
      <c r="V1819" s="87" t="str">
        <f t="shared" si="127"/>
        <v/>
      </c>
    </row>
    <row r="1820" spans="1:22" s="188" customFormat="1" ht="15" customHeight="1" x14ac:dyDescent="0.2">
      <c r="A1820" s="178" t="str">
        <f>'Planilha Orçamentária'!A450</f>
        <v>06.05.03.07</v>
      </c>
      <c r="B1820" s="252" t="str">
        <f>VLOOKUP(A1820,'Planilha Orçamentária'!$A$8:$D$548,4,FALSE)</f>
        <v>Bucha e arruela de alumínio fundido diâmetro 40mm (1 1/2")</v>
      </c>
      <c r="C1820" s="179"/>
      <c r="D1820" s="180"/>
      <c r="E1820" s="181"/>
      <c r="F1820" s="181"/>
      <c r="G1820" s="180"/>
      <c r="H1820" s="181"/>
      <c r="I1820" s="182"/>
      <c r="J1820" s="183"/>
      <c r="K1820" s="184"/>
      <c r="L1820" s="183"/>
      <c r="M1820" s="185"/>
      <c r="N1820" s="183"/>
      <c r="O1820" s="185"/>
      <c r="P1820" s="55"/>
      <c r="Q1820" s="186">
        <f>P1822</f>
        <v>3</v>
      </c>
      <c r="R1820" s="187"/>
      <c r="S1820" s="187"/>
      <c r="U1820" s="87">
        <f t="shared" si="126"/>
        <v>0</v>
      </c>
      <c r="V1820" s="87" t="str">
        <f t="shared" si="127"/>
        <v/>
      </c>
    </row>
    <row r="1821" spans="1:22" s="188" customFormat="1" ht="15" customHeight="1" x14ac:dyDescent="0.2">
      <c r="A1821" s="202"/>
      <c r="B1821" s="207"/>
      <c r="C1821" s="203"/>
      <c r="E1821" s="182"/>
      <c r="F1821" s="182"/>
      <c r="G1821" s="203"/>
      <c r="H1821" s="182"/>
      <c r="I1821" s="182"/>
      <c r="J1821" s="183">
        <v>3</v>
      </c>
      <c r="L1821" s="183"/>
      <c r="M1821" s="183"/>
      <c r="N1821" s="183"/>
      <c r="O1821" s="183"/>
      <c r="P1821" s="208">
        <f>J1821</f>
        <v>3</v>
      </c>
      <c r="Q1821" s="338"/>
      <c r="U1821" s="87" t="str">
        <f t="shared" si="126"/>
        <v/>
      </c>
      <c r="V1821" s="87">
        <f t="shared" si="127"/>
        <v>3</v>
      </c>
    </row>
    <row r="1822" spans="1:22" s="188" customFormat="1" ht="15" customHeight="1" x14ac:dyDescent="0.2">
      <c r="A1822" s="202"/>
      <c r="B1822" s="189" t="s">
        <v>17</v>
      </c>
      <c r="C1822" s="190"/>
      <c r="D1822" s="191"/>
      <c r="E1822" s="192"/>
      <c r="F1822" s="190"/>
      <c r="G1822" s="191"/>
      <c r="H1822" s="192"/>
      <c r="I1822" s="192"/>
      <c r="J1822" s="193"/>
      <c r="K1822" s="194"/>
      <c r="L1822" s="194"/>
      <c r="M1822" s="194"/>
      <c r="N1822" s="194"/>
      <c r="O1822" s="194"/>
      <c r="P1822" s="195">
        <f>ROUND(SUM(P1820:P1821),2)</f>
        <v>3</v>
      </c>
      <c r="Q1822" s="196" t="str">
        <f>IFERROR(VLOOKUP(A1820,'Planilha Orçamentária'!$A$8:$H$548,5,FALSE),0)</f>
        <v>und</v>
      </c>
      <c r="R1822" s="187"/>
      <c r="S1822" s="187"/>
      <c r="U1822" s="87">
        <f t="shared" si="126"/>
        <v>3</v>
      </c>
      <c r="V1822" s="87">
        <f t="shared" si="127"/>
        <v>3</v>
      </c>
    </row>
    <row r="1823" spans="1:22" s="188" customFormat="1" ht="15" customHeight="1" x14ac:dyDescent="0.2">
      <c r="A1823" s="202"/>
      <c r="B1823" s="197"/>
      <c r="C1823" s="198"/>
      <c r="D1823" s="180"/>
      <c r="E1823" s="181"/>
      <c r="F1823" s="198"/>
      <c r="G1823" s="180"/>
      <c r="H1823" s="181"/>
      <c r="I1823" s="181"/>
      <c r="J1823" s="199"/>
      <c r="K1823" s="363"/>
      <c r="L1823" s="363"/>
      <c r="M1823" s="363"/>
      <c r="N1823" s="363"/>
      <c r="O1823" s="363"/>
      <c r="P1823" s="55"/>
      <c r="Q1823" s="200"/>
      <c r="R1823" s="187"/>
      <c r="S1823" s="187"/>
      <c r="T1823" s="187"/>
      <c r="U1823" s="87" t="str">
        <f t="shared" si="126"/>
        <v/>
      </c>
      <c r="V1823" s="87" t="str">
        <f t="shared" si="127"/>
        <v/>
      </c>
    </row>
    <row r="1824" spans="1:22" s="188" customFormat="1" ht="15" customHeight="1" x14ac:dyDescent="0.2">
      <c r="A1824" s="178" t="str">
        <f>'Planilha Orçamentária'!A451</f>
        <v>06.05.03.08</v>
      </c>
      <c r="B1824" s="252" t="str">
        <f>VLOOKUP(A1824,'Planilha Orçamentária'!$A$8:$D$548,4,FALSE)</f>
        <v>Cabeçote de alumínio de 1 1/2"</v>
      </c>
      <c r="C1824" s="179"/>
      <c r="D1824" s="180"/>
      <c r="E1824" s="181"/>
      <c r="F1824" s="181"/>
      <c r="G1824" s="180"/>
      <c r="H1824" s="181"/>
      <c r="I1824" s="182"/>
      <c r="J1824" s="183"/>
      <c r="K1824" s="184"/>
      <c r="L1824" s="183"/>
      <c r="M1824" s="185"/>
      <c r="N1824" s="183"/>
      <c r="O1824" s="185"/>
      <c r="P1824" s="55"/>
      <c r="Q1824" s="186">
        <f>P1826</f>
        <v>1</v>
      </c>
      <c r="R1824" s="187"/>
      <c r="S1824" s="187"/>
      <c r="U1824" s="87">
        <f t="shared" si="126"/>
        <v>0</v>
      </c>
      <c r="V1824" s="87" t="str">
        <f t="shared" si="127"/>
        <v/>
      </c>
    </row>
    <row r="1825" spans="1:22" s="188" customFormat="1" ht="15" customHeight="1" x14ac:dyDescent="0.2">
      <c r="A1825" s="202"/>
      <c r="B1825" s="207"/>
      <c r="C1825" s="203"/>
      <c r="E1825" s="182"/>
      <c r="F1825" s="182"/>
      <c r="G1825" s="203"/>
      <c r="H1825" s="182"/>
      <c r="I1825" s="182"/>
      <c r="J1825" s="183">
        <v>1</v>
      </c>
      <c r="L1825" s="183"/>
      <c r="M1825" s="183"/>
      <c r="N1825" s="183"/>
      <c r="O1825" s="183"/>
      <c r="P1825" s="208">
        <f>J1825</f>
        <v>1</v>
      </c>
      <c r="Q1825" s="338"/>
      <c r="U1825" s="87" t="str">
        <f t="shared" si="126"/>
        <v/>
      </c>
      <c r="V1825" s="87">
        <f t="shared" si="127"/>
        <v>1</v>
      </c>
    </row>
    <row r="1826" spans="1:22" s="188" customFormat="1" ht="15" customHeight="1" x14ac:dyDescent="0.2">
      <c r="A1826" s="202"/>
      <c r="B1826" s="189" t="s">
        <v>17</v>
      </c>
      <c r="C1826" s="190"/>
      <c r="D1826" s="191"/>
      <c r="E1826" s="192"/>
      <c r="F1826" s="190"/>
      <c r="G1826" s="191"/>
      <c r="H1826" s="192"/>
      <c r="I1826" s="192"/>
      <c r="J1826" s="193"/>
      <c r="K1826" s="194"/>
      <c r="L1826" s="194"/>
      <c r="M1826" s="194"/>
      <c r="N1826" s="194"/>
      <c r="O1826" s="194"/>
      <c r="P1826" s="195">
        <f>ROUND(SUM(P1824:P1825),2)</f>
        <v>1</v>
      </c>
      <c r="Q1826" s="196" t="str">
        <f>IFERROR(VLOOKUP(A1824,'Planilha Orçamentária'!$A$8:$H$548,5,FALSE),0)</f>
        <v>und</v>
      </c>
      <c r="R1826" s="187"/>
      <c r="S1826" s="187"/>
      <c r="U1826" s="87">
        <f t="shared" si="126"/>
        <v>1</v>
      </c>
      <c r="V1826" s="87">
        <f t="shared" si="127"/>
        <v>1</v>
      </c>
    </row>
    <row r="1827" spans="1:22" s="188" customFormat="1" ht="15" customHeight="1" x14ac:dyDescent="0.2">
      <c r="A1827" s="202"/>
      <c r="B1827" s="197"/>
      <c r="C1827" s="198"/>
      <c r="D1827" s="180"/>
      <c r="E1827" s="181"/>
      <c r="F1827" s="198"/>
      <c r="G1827" s="180"/>
      <c r="H1827" s="181"/>
      <c r="I1827" s="181"/>
      <c r="J1827" s="199"/>
      <c r="K1827" s="363"/>
      <c r="L1827" s="363"/>
      <c r="M1827" s="363"/>
      <c r="N1827" s="363"/>
      <c r="O1827" s="363"/>
      <c r="P1827" s="55"/>
      <c r="Q1827" s="200"/>
      <c r="R1827" s="187"/>
      <c r="S1827" s="187"/>
      <c r="T1827" s="187"/>
      <c r="U1827" s="87" t="str">
        <f t="shared" si="126"/>
        <v/>
      </c>
      <c r="V1827" s="87" t="str">
        <f t="shared" si="127"/>
        <v/>
      </c>
    </row>
    <row r="1828" spans="1:22" s="188" customFormat="1" ht="15" customHeight="1" x14ac:dyDescent="0.2">
      <c r="A1828" s="178" t="str">
        <f>'Planilha Orçamentária'!A452</f>
        <v>06.05.03.09</v>
      </c>
      <c r="B1828" s="252" t="str">
        <f>VLOOKUP(A1828,'Planilha Orçamentária'!$A$8:$D$548,4,FALSE)</f>
        <v>Luva de ferro galvanizado eletrolítico 1 1/2" para eletroduto</v>
      </c>
      <c r="C1828" s="179"/>
      <c r="D1828" s="180"/>
      <c r="E1828" s="181"/>
      <c r="F1828" s="181"/>
      <c r="G1828" s="180"/>
      <c r="H1828" s="181"/>
      <c r="I1828" s="182"/>
      <c r="J1828" s="183"/>
      <c r="K1828" s="184"/>
      <c r="L1828" s="183"/>
      <c r="M1828" s="185"/>
      <c r="N1828" s="183"/>
      <c r="O1828" s="185"/>
      <c r="P1828" s="55"/>
      <c r="Q1828" s="186">
        <f>P1830</f>
        <v>7</v>
      </c>
      <c r="R1828" s="187"/>
      <c r="S1828" s="187"/>
      <c r="U1828" s="87">
        <f t="shared" si="126"/>
        <v>0</v>
      </c>
      <c r="V1828" s="87" t="str">
        <f t="shared" si="127"/>
        <v/>
      </c>
    </row>
    <row r="1829" spans="1:22" s="188" customFormat="1" ht="15" customHeight="1" x14ac:dyDescent="0.2">
      <c r="A1829" s="202"/>
      <c r="B1829" s="207"/>
      <c r="C1829" s="203"/>
      <c r="E1829" s="182"/>
      <c r="F1829" s="182"/>
      <c r="G1829" s="203"/>
      <c r="H1829" s="182"/>
      <c r="I1829" s="182"/>
      <c r="J1829" s="183">
        <v>7</v>
      </c>
      <c r="L1829" s="183"/>
      <c r="M1829" s="183"/>
      <c r="N1829" s="183"/>
      <c r="O1829" s="183"/>
      <c r="P1829" s="208">
        <f>J1829</f>
        <v>7</v>
      </c>
      <c r="Q1829" s="338"/>
      <c r="U1829" s="87" t="str">
        <f t="shared" si="126"/>
        <v/>
      </c>
      <c r="V1829" s="87">
        <f t="shared" si="127"/>
        <v>7</v>
      </c>
    </row>
    <row r="1830" spans="1:22" s="188" customFormat="1" ht="15" customHeight="1" x14ac:dyDescent="0.2">
      <c r="A1830" s="202"/>
      <c r="B1830" s="189" t="s">
        <v>17</v>
      </c>
      <c r="C1830" s="190"/>
      <c r="D1830" s="191"/>
      <c r="E1830" s="192"/>
      <c r="F1830" s="190"/>
      <c r="G1830" s="191"/>
      <c r="H1830" s="192"/>
      <c r="I1830" s="192"/>
      <c r="J1830" s="193"/>
      <c r="K1830" s="194"/>
      <c r="L1830" s="194"/>
      <c r="M1830" s="194"/>
      <c r="N1830" s="194"/>
      <c r="O1830" s="194"/>
      <c r="P1830" s="195">
        <f>ROUND(SUM(P1828:P1829),2)</f>
        <v>7</v>
      </c>
      <c r="Q1830" s="196" t="str">
        <f>IFERROR(VLOOKUP(A1828,'Planilha Orçamentária'!$A$8:$H$548,5,FALSE),0)</f>
        <v>und</v>
      </c>
      <c r="R1830" s="187"/>
      <c r="S1830" s="187"/>
      <c r="U1830" s="87">
        <f t="shared" si="126"/>
        <v>7</v>
      </c>
      <c r="V1830" s="87">
        <f t="shared" si="127"/>
        <v>7</v>
      </c>
    </row>
    <row r="1831" spans="1:22" s="188" customFormat="1" ht="15" customHeight="1" x14ac:dyDescent="0.2">
      <c r="A1831" s="202"/>
      <c r="B1831" s="197"/>
      <c r="C1831" s="198"/>
      <c r="D1831" s="180"/>
      <c r="E1831" s="181"/>
      <c r="F1831" s="198"/>
      <c r="G1831" s="180"/>
      <c r="H1831" s="181"/>
      <c r="I1831" s="181"/>
      <c r="J1831" s="199"/>
      <c r="K1831" s="363"/>
      <c r="L1831" s="363"/>
      <c r="M1831" s="363"/>
      <c r="N1831" s="363"/>
      <c r="O1831" s="363"/>
      <c r="P1831" s="55"/>
      <c r="Q1831" s="200"/>
      <c r="R1831" s="187"/>
      <c r="S1831" s="187"/>
      <c r="T1831" s="187"/>
      <c r="U1831" s="87" t="str">
        <f t="shared" si="126"/>
        <v/>
      </c>
      <c r="V1831" s="87" t="str">
        <f t="shared" si="127"/>
        <v/>
      </c>
    </row>
    <row r="1832" spans="1:22" s="188" customFormat="1" ht="15" customHeight="1" x14ac:dyDescent="0.2">
      <c r="A1832" s="178" t="str">
        <f>'Planilha Orçamentária'!A453</f>
        <v>06.05.03.10</v>
      </c>
      <c r="B1832" s="252" t="str">
        <f>VLOOKUP(A1832,'Planilha Orçamentária'!$A$8:$D$548,4,FALSE)</f>
        <v>Niple de PVC 2". (fornecimento e instalação)</v>
      </c>
      <c r="C1832" s="179"/>
      <c r="D1832" s="180"/>
      <c r="E1832" s="181"/>
      <c r="F1832" s="181"/>
      <c r="G1832" s="180"/>
      <c r="H1832" s="181"/>
      <c r="I1832" s="182"/>
      <c r="J1832" s="183"/>
      <c r="K1832" s="184"/>
      <c r="L1832" s="183"/>
      <c r="M1832" s="185"/>
      <c r="N1832" s="183"/>
      <c r="O1832" s="185"/>
      <c r="P1832" s="55"/>
      <c r="Q1832" s="186">
        <f>P1834</f>
        <v>2</v>
      </c>
      <c r="R1832" s="187"/>
      <c r="S1832" s="187"/>
      <c r="U1832" s="87">
        <f t="shared" si="126"/>
        <v>0</v>
      </c>
      <c r="V1832" s="87" t="str">
        <f t="shared" si="127"/>
        <v/>
      </c>
    </row>
    <row r="1833" spans="1:22" s="188" customFormat="1" ht="15" customHeight="1" x14ac:dyDescent="0.2">
      <c r="A1833" s="202"/>
      <c r="B1833" s="207"/>
      <c r="C1833" s="203"/>
      <c r="E1833" s="182"/>
      <c r="F1833" s="182"/>
      <c r="G1833" s="203"/>
      <c r="H1833" s="182"/>
      <c r="I1833" s="182"/>
      <c r="J1833" s="183">
        <v>2</v>
      </c>
      <c r="L1833" s="183"/>
      <c r="M1833" s="183"/>
      <c r="N1833" s="183"/>
      <c r="O1833" s="183"/>
      <c r="P1833" s="208">
        <f>J1833</f>
        <v>2</v>
      </c>
      <c r="Q1833" s="338"/>
      <c r="U1833" s="87" t="str">
        <f t="shared" si="126"/>
        <v/>
      </c>
      <c r="V1833" s="87">
        <f t="shared" si="127"/>
        <v>2</v>
      </c>
    </row>
    <row r="1834" spans="1:22" s="188" customFormat="1" ht="15" customHeight="1" x14ac:dyDescent="0.2">
      <c r="A1834" s="202"/>
      <c r="B1834" s="189" t="s">
        <v>17</v>
      </c>
      <c r="C1834" s="190"/>
      <c r="D1834" s="191"/>
      <c r="E1834" s="192"/>
      <c r="F1834" s="190"/>
      <c r="G1834" s="191"/>
      <c r="H1834" s="192"/>
      <c r="I1834" s="192"/>
      <c r="J1834" s="193"/>
      <c r="K1834" s="194"/>
      <c r="L1834" s="194"/>
      <c r="M1834" s="194"/>
      <c r="N1834" s="194"/>
      <c r="O1834" s="194"/>
      <c r="P1834" s="195">
        <f>ROUND(SUM(P1832:P1833),2)</f>
        <v>2</v>
      </c>
      <c r="Q1834" s="196" t="str">
        <f>IFERROR(VLOOKUP(A1832,'Planilha Orçamentária'!$A$8:$H$548,5,FALSE),0)</f>
        <v>und</v>
      </c>
      <c r="R1834" s="187"/>
      <c r="S1834" s="187"/>
      <c r="U1834" s="87">
        <f t="shared" si="126"/>
        <v>2</v>
      </c>
      <c r="V1834" s="87">
        <f t="shared" si="127"/>
        <v>2</v>
      </c>
    </row>
    <row r="1835" spans="1:22" s="188" customFormat="1" ht="15" customHeight="1" x14ac:dyDescent="0.2">
      <c r="A1835" s="202"/>
      <c r="B1835" s="197"/>
      <c r="C1835" s="198"/>
      <c r="D1835" s="180"/>
      <c r="E1835" s="181"/>
      <c r="F1835" s="198"/>
      <c r="G1835" s="180"/>
      <c r="H1835" s="181"/>
      <c r="I1835" s="181"/>
      <c r="J1835" s="199"/>
      <c r="K1835" s="363"/>
      <c r="L1835" s="363"/>
      <c r="M1835" s="363"/>
      <c r="N1835" s="363"/>
      <c r="O1835" s="363"/>
      <c r="P1835" s="55"/>
      <c r="Q1835" s="200"/>
      <c r="R1835" s="187"/>
      <c r="S1835" s="187"/>
      <c r="T1835" s="187"/>
      <c r="U1835" s="87" t="str">
        <f t="shared" si="126"/>
        <v/>
      </c>
      <c r="V1835" s="87" t="str">
        <f t="shared" si="127"/>
        <v/>
      </c>
    </row>
    <row r="1836" spans="1:22" s="188" customFormat="1" ht="15" customHeight="1" x14ac:dyDescent="0.2">
      <c r="A1836" s="413" t="str">
        <f>'Planilha Orçamentária'!A455</f>
        <v>06.05.04</v>
      </c>
      <c r="B1836" s="414" t="str">
        <f>VLOOKUP(A1836,'Planilha Orçamentária'!$A$8:$D$548,4,FALSE)</f>
        <v>CAIXAS DE PASSAGEM EXTERNAS E QUADROS DE COMANDO</v>
      </c>
      <c r="C1836" s="415"/>
      <c r="D1836" s="191"/>
      <c r="E1836" s="192"/>
      <c r="F1836" s="192"/>
      <c r="G1836" s="191"/>
      <c r="H1836" s="192"/>
      <c r="I1836" s="416"/>
      <c r="J1836" s="417"/>
      <c r="K1836" s="418"/>
      <c r="L1836" s="417"/>
      <c r="M1836" s="419"/>
      <c r="N1836" s="420"/>
      <c r="O1836" s="419"/>
      <c r="P1836" s="195"/>
      <c r="Q1836" s="421"/>
      <c r="R1836" s="187"/>
      <c r="S1836" s="187"/>
      <c r="U1836" s="87" t="str">
        <f t="shared" si="126"/>
        <v/>
      </c>
      <c r="V1836" s="87" t="str">
        <f t="shared" si="127"/>
        <v/>
      </c>
    </row>
    <row r="1837" spans="1:22" s="188" customFormat="1" ht="15" customHeight="1" x14ac:dyDescent="0.2">
      <c r="A1837" s="178" t="str">
        <f>'Planilha Orçamentária'!A456</f>
        <v>06.05.04.01</v>
      </c>
      <c r="B1837" s="252" t="str">
        <f>VLOOKUP(A1837,'Planilha Orçamentária'!$A$8:$D$548,4,FALSE)</f>
        <v>Caixa de passagem de alvenaria de blocos de concreto 9x19x39cm, dimensões de 30x30x50cm, com revestimento interno em chapisco e reboco, tampa de concreto esp.5cm e lastro de brita 5 cm</v>
      </c>
      <c r="C1837" s="179"/>
      <c r="D1837" s="180"/>
      <c r="E1837" s="181"/>
      <c r="F1837" s="181"/>
      <c r="G1837" s="180"/>
      <c r="H1837" s="181"/>
      <c r="I1837" s="182"/>
      <c r="J1837" s="183"/>
      <c r="K1837" s="184"/>
      <c r="L1837" s="183"/>
      <c r="M1837" s="185"/>
      <c r="N1837" s="183"/>
      <c r="O1837" s="185"/>
      <c r="P1837" s="55"/>
      <c r="Q1837" s="186">
        <f>P1839</f>
        <v>10</v>
      </c>
      <c r="R1837" s="187"/>
      <c r="S1837" s="187"/>
      <c r="U1837" s="87">
        <f t="shared" si="126"/>
        <v>0</v>
      </c>
      <c r="V1837" s="87" t="str">
        <f t="shared" si="127"/>
        <v/>
      </c>
    </row>
    <row r="1838" spans="1:22" s="188" customFormat="1" ht="15" customHeight="1" x14ac:dyDescent="0.2">
      <c r="A1838" s="202"/>
      <c r="B1838" s="207"/>
      <c r="C1838" s="203"/>
      <c r="E1838" s="182"/>
      <c r="F1838" s="182"/>
      <c r="G1838" s="203"/>
      <c r="H1838" s="182"/>
      <c r="I1838" s="182"/>
      <c r="J1838" s="183">
        <v>10</v>
      </c>
      <c r="L1838" s="183"/>
      <c r="M1838" s="183"/>
      <c r="N1838" s="183"/>
      <c r="O1838" s="183"/>
      <c r="P1838" s="208">
        <f>J1838</f>
        <v>10</v>
      </c>
      <c r="Q1838" s="338"/>
      <c r="U1838" s="87" t="str">
        <f t="shared" si="126"/>
        <v/>
      </c>
      <c r="V1838" s="87">
        <f t="shared" si="127"/>
        <v>10</v>
      </c>
    </row>
    <row r="1839" spans="1:22" s="188" customFormat="1" ht="15" customHeight="1" x14ac:dyDescent="0.2">
      <c r="A1839" s="202"/>
      <c r="B1839" s="189" t="s">
        <v>17</v>
      </c>
      <c r="C1839" s="190"/>
      <c r="D1839" s="191"/>
      <c r="E1839" s="192"/>
      <c r="F1839" s="190"/>
      <c r="G1839" s="191"/>
      <c r="H1839" s="192"/>
      <c r="I1839" s="192"/>
      <c r="J1839" s="193"/>
      <c r="K1839" s="194"/>
      <c r="L1839" s="194"/>
      <c r="M1839" s="194"/>
      <c r="N1839" s="194"/>
      <c r="O1839" s="194"/>
      <c r="P1839" s="195">
        <f>ROUND(SUM(P1837:P1838),2)</f>
        <v>10</v>
      </c>
      <c r="Q1839" s="196" t="str">
        <f>IFERROR(VLOOKUP(A1837,'Planilha Orçamentária'!$A$8:$H$548,5,FALSE),0)</f>
        <v>und</v>
      </c>
      <c r="R1839" s="187"/>
      <c r="S1839" s="187"/>
      <c r="U1839" s="87">
        <f t="shared" si="126"/>
        <v>10</v>
      </c>
      <c r="V1839" s="87">
        <f t="shared" si="127"/>
        <v>10</v>
      </c>
    </row>
    <row r="1840" spans="1:22" s="188" customFormat="1" ht="15" customHeight="1" x14ac:dyDescent="0.2">
      <c r="A1840" s="202"/>
      <c r="B1840" s="197"/>
      <c r="C1840" s="198"/>
      <c r="D1840" s="180"/>
      <c r="E1840" s="181"/>
      <c r="F1840" s="198"/>
      <c r="G1840" s="180"/>
      <c r="H1840" s="181"/>
      <c r="I1840" s="181"/>
      <c r="J1840" s="199"/>
      <c r="K1840" s="363"/>
      <c r="L1840" s="363"/>
      <c r="M1840" s="363"/>
      <c r="N1840" s="363"/>
      <c r="O1840" s="363"/>
      <c r="P1840" s="55"/>
      <c r="Q1840" s="200"/>
      <c r="R1840" s="187"/>
      <c r="S1840" s="187"/>
      <c r="T1840" s="187"/>
      <c r="U1840" s="87" t="str">
        <f t="shared" si="126"/>
        <v/>
      </c>
      <c r="V1840" s="87" t="str">
        <f t="shared" si="127"/>
        <v/>
      </c>
    </row>
    <row r="1841" spans="1:22" s="188" customFormat="1" ht="15" customHeight="1" x14ac:dyDescent="0.2">
      <c r="A1841" s="178" t="str">
        <f>'Planilha Orçamentária'!A457</f>
        <v>06.05.04.02</v>
      </c>
      <c r="B1841" s="252" t="str">
        <f>VLOOKUP(A1841,'Planilha Orçamentária'!$A$8:$D$548,4,FALSE)</f>
        <v>Quadro de comando em aço inox dimensões mínimas 750x600x300mm completo com placa de montagem, disjuntores, contator , trilho, canaleta de pvc e barras de cobre conforme detalhe em projeto (fornecimento e instalação)</v>
      </c>
      <c r="C1841" s="179"/>
      <c r="D1841" s="180"/>
      <c r="E1841" s="181"/>
      <c r="F1841" s="181"/>
      <c r="G1841" s="180"/>
      <c r="H1841" s="181"/>
      <c r="I1841" s="182"/>
      <c r="J1841" s="183"/>
      <c r="K1841" s="184"/>
      <c r="L1841" s="183"/>
      <c r="M1841" s="185"/>
      <c r="N1841" s="183"/>
      <c r="O1841" s="185"/>
      <c r="P1841" s="55"/>
      <c r="Q1841" s="186">
        <f>P1843</f>
        <v>1</v>
      </c>
      <c r="R1841" s="187"/>
      <c r="S1841" s="187"/>
      <c r="U1841" s="87">
        <f t="shared" si="126"/>
        <v>0</v>
      </c>
      <c r="V1841" s="87" t="str">
        <f t="shared" si="127"/>
        <v/>
      </c>
    </row>
    <row r="1842" spans="1:22" s="188" customFormat="1" ht="15" customHeight="1" x14ac:dyDescent="0.2">
      <c r="A1842" s="202"/>
      <c r="B1842" s="207"/>
      <c r="C1842" s="203"/>
      <c r="E1842" s="182"/>
      <c r="F1842" s="182"/>
      <c r="G1842" s="203"/>
      <c r="H1842" s="182"/>
      <c r="I1842" s="182"/>
      <c r="J1842" s="183">
        <v>1</v>
      </c>
      <c r="L1842" s="183"/>
      <c r="M1842" s="183"/>
      <c r="N1842" s="183"/>
      <c r="O1842" s="183"/>
      <c r="P1842" s="208">
        <f>J1842</f>
        <v>1</v>
      </c>
      <c r="Q1842" s="338"/>
      <c r="U1842" s="87" t="str">
        <f t="shared" si="126"/>
        <v/>
      </c>
      <c r="V1842" s="87">
        <f t="shared" si="127"/>
        <v>1</v>
      </c>
    </row>
    <row r="1843" spans="1:22" s="188" customFormat="1" ht="15" customHeight="1" x14ac:dyDescent="0.2">
      <c r="A1843" s="202"/>
      <c r="B1843" s="189" t="s">
        <v>17</v>
      </c>
      <c r="C1843" s="190"/>
      <c r="D1843" s="191"/>
      <c r="E1843" s="192"/>
      <c r="F1843" s="190"/>
      <c r="G1843" s="191"/>
      <c r="H1843" s="192"/>
      <c r="I1843" s="192"/>
      <c r="J1843" s="193"/>
      <c r="K1843" s="194"/>
      <c r="L1843" s="194"/>
      <c r="M1843" s="194"/>
      <c r="N1843" s="194"/>
      <c r="O1843" s="194"/>
      <c r="P1843" s="195">
        <f>ROUND(SUM(P1841:P1842),2)</f>
        <v>1</v>
      </c>
      <c r="Q1843" s="196" t="str">
        <f>IFERROR(VLOOKUP(A1841,'Planilha Orçamentária'!$A$8:$H$548,5,FALSE),0)</f>
        <v>cj</v>
      </c>
      <c r="R1843" s="187"/>
      <c r="S1843" s="187"/>
      <c r="U1843" s="87">
        <f t="shared" si="126"/>
        <v>1</v>
      </c>
      <c r="V1843" s="87">
        <f t="shared" si="127"/>
        <v>1</v>
      </c>
    </row>
    <row r="1844" spans="1:22" s="188" customFormat="1" ht="15" customHeight="1" x14ac:dyDescent="0.2">
      <c r="A1844" s="202"/>
      <c r="B1844" s="197"/>
      <c r="C1844" s="198"/>
      <c r="D1844" s="180"/>
      <c r="E1844" s="181"/>
      <c r="F1844" s="198"/>
      <c r="G1844" s="180"/>
      <c r="H1844" s="181"/>
      <c r="I1844" s="181"/>
      <c r="J1844" s="199"/>
      <c r="K1844" s="363"/>
      <c r="L1844" s="363"/>
      <c r="M1844" s="363"/>
      <c r="N1844" s="363"/>
      <c r="O1844" s="363"/>
      <c r="P1844" s="55"/>
      <c r="Q1844" s="200"/>
      <c r="R1844" s="187"/>
      <c r="S1844" s="187"/>
      <c r="T1844" s="187"/>
      <c r="U1844" s="87" t="str">
        <f t="shared" si="126"/>
        <v/>
      </c>
      <c r="V1844" s="87" t="str">
        <f t="shared" si="127"/>
        <v/>
      </c>
    </row>
    <row r="1845" spans="1:22" s="188" customFormat="1" ht="15" customHeight="1" x14ac:dyDescent="0.2">
      <c r="A1845" s="178" t="str">
        <f>'Planilha Orçamentária'!A458</f>
        <v>06.05.04.03</v>
      </c>
      <c r="B1845" s="252" t="str">
        <f>VLOOKUP(A1845,'Planilha Orçamentária'!$A$8:$D$548,4,FALSE)</f>
        <v>Caixa para medidor polifásico carga até 41000W inclusive caixa para disjuntor polifásico até 100A</v>
      </c>
      <c r="C1845" s="179"/>
      <c r="D1845" s="180"/>
      <c r="E1845" s="181"/>
      <c r="F1845" s="181"/>
      <c r="G1845" s="180"/>
      <c r="H1845" s="181"/>
      <c r="I1845" s="182"/>
      <c r="J1845" s="183"/>
      <c r="K1845" s="184"/>
      <c r="L1845" s="183"/>
      <c r="M1845" s="185"/>
      <c r="N1845" s="183"/>
      <c r="O1845" s="185"/>
      <c r="P1845" s="55"/>
      <c r="Q1845" s="186">
        <f>P1847</f>
        <v>1</v>
      </c>
      <c r="R1845" s="187"/>
      <c r="S1845" s="187"/>
      <c r="U1845" s="87">
        <f t="shared" si="126"/>
        <v>0</v>
      </c>
      <c r="V1845" s="87" t="str">
        <f t="shared" si="127"/>
        <v/>
      </c>
    </row>
    <row r="1846" spans="1:22" s="188" customFormat="1" ht="15" customHeight="1" x14ac:dyDescent="0.2">
      <c r="A1846" s="202"/>
      <c r="B1846" s="207"/>
      <c r="C1846" s="203"/>
      <c r="E1846" s="182"/>
      <c r="F1846" s="182"/>
      <c r="G1846" s="203"/>
      <c r="H1846" s="182"/>
      <c r="I1846" s="182"/>
      <c r="J1846" s="183">
        <v>1</v>
      </c>
      <c r="L1846" s="183"/>
      <c r="M1846" s="183"/>
      <c r="N1846" s="183"/>
      <c r="O1846" s="183"/>
      <c r="P1846" s="208">
        <f>J1846</f>
        <v>1</v>
      </c>
      <c r="Q1846" s="338"/>
      <c r="U1846" s="87" t="str">
        <f t="shared" si="126"/>
        <v/>
      </c>
      <c r="V1846" s="87">
        <f t="shared" si="127"/>
        <v>1</v>
      </c>
    </row>
    <row r="1847" spans="1:22" s="188" customFormat="1" ht="15" customHeight="1" x14ac:dyDescent="0.2">
      <c r="A1847" s="202"/>
      <c r="B1847" s="189" t="s">
        <v>17</v>
      </c>
      <c r="C1847" s="190"/>
      <c r="D1847" s="191"/>
      <c r="E1847" s="192"/>
      <c r="F1847" s="190"/>
      <c r="G1847" s="191"/>
      <c r="H1847" s="192"/>
      <c r="I1847" s="192"/>
      <c r="J1847" s="193"/>
      <c r="K1847" s="194"/>
      <c r="L1847" s="194"/>
      <c r="M1847" s="194"/>
      <c r="N1847" s="194"/>
      <c r="O1847" s="194"/>
      <c r="P1847" s="195">
        <f>ROUND(SUM(P1845:P1846),2)</f>
        <v>1</v>
      </c>
      <c r="Q1847" s="196" t="str">
        <f>IFERROR(VLOOKUP(A1845,'Planilha Orçamentária'!$A$8:$H$548,5,FALSE),0)</f>
        <v>und</v>
      </c>
      <c r="R1847" s="187"/>
      <c r="S1847" s="187"/>
      <c r="U1847" s="87">
        <f t="shared" si="126"/>
        <v>1</v>
      </c>
      <c r="V1847" s="87">
        <f t="shared" si="127"/>
        <v>1</v>
      </c>
    </row>
    <row r="1848" spans="1:22" s="188" customFormat="1" ht="15" customHeight="1" x14ac:dyDescent="0.2">
      <c r="A1848" s="202"/>
      <c r="B1848" s="197"/>
      <c r="C1848" s="198"/>
      <c r="D1848" s="180"/>
      <c r="E1848" s="181"/>
      <c r="F1848" s="198"/>
      <c r="G1848" s="180"/>
      <c r="H1848" s="181"/>
      <c r="I1848" s="181"/>
      <c r="J1848" s="199"/>
      <c r="K1848" s="363"/>
      <c r="L1848" s="363"/>
      <c r="M1848" s="363"/>
      <c r="N1848" s="363"/>
      <c r="O1848" s="363"/>
      <c r="P1848" s="55"/>
      <c r="Q1848" s="200"/>
      <c r="R1848" s="187"/>
      <c r="S1848" s="187"/>
      <c r="T1848" s="187"/>
      <c r="U1848" s="87" t="str">
        <f t="shared" si="126"/>
        <v/>
      </c>
      <c r="V1848" s="87" t="str">
        <f t="shared" si="127"/>
        <v/>
      </c>
    </row>
    <row r="1849" spans="1:22" s="188" customFormat="1" ht="15" customHeight="1" x14ac:dyDescent="0.2">
      <c r="A1849" s="178" t="str">
        <f>'Planilha Orçamentária'!A459</f>
        <v>06.05.04.04</v>
      </c>
      <c r="B1849" s="252" t="str">
        <f>VLOOKUP(A1849,'Planilha Orçamentária'!$A$8:$D$548,4,FALSE)</f>
        <v>DISJUNTOR BIPOLAR TIPO DIN, CORRENTE NOMINAL DE 25A - FORNECIMENTO E INSTALAÇÃO. AF_04/2016</v>
      </c>
      <c r="C1849" s="179"/>
      <c r="D1849" s="180"/>
      <c r="E1849" s="181"/>
      <c r="F1849" s="181"/>
      <c r="G1849" s="180"/>
      <c r="H1849" s="181"/>
      <c r="I1849" s="182"/>
      <c r="J1849" s="183"/>
      <c r="K1849" s="184"/>
      <c r="L1849" s="183"/>
      <c r="M1849" s="185"/>
      <c r="N1849" s="183"/>
      <c r="O1849" s="185"/>
      <c r="P1849" s="55"/>
      <c r="Q1849" s="186">
        <f>P1851</f>
        <v>4</v>
      </c>
      <c r="R1849" s="187"/>
      <c r="S1849" s="187"/>
      <c r="U1849" s="87">
        <f t="shared" si="126"/>
        <v>0</v>
      </c>
      <c r="V1849" s="87" t="str">
        <f t="shared" si="127"/>
        <v/>
      </c>
    </row>
    <row r="1850" spans="1:22" s="188" customFormat="1" ht="15" customHeight="1" x14ac:dyDescent="0.2">
      <c r="A1850" s="202"/>
      <c r="B1850" s="207"/>
      <c r="C1850" s="203"/>
      <c r="E1850" s="182"/>
      <c r="F1850" s="182"/>
      <c r="G1850" s="203"/>
      <c r="H1850" s="182"/>
      <c r="I1850" s="182"/>
      <c r="J1850" s="183">
        <v>4</v>
      </c>
      <c r="L1850" s="183"/>
      <c r="M1850" s="183"/>
      <c r="N1850" s="183"/>
      <c r="O1850" s="183"/>
      <c r="P1850" s="208">
        <f>J1850</f>
        <v>4</v>
      </c>
      <c r="Q1850" s="338"/>
      <c r="U1850" s="87" t="str">
        <f t="shared" si="126"/>
        <v/>
      </c>
      <c r="V1850" s="87">
        <f t="shared" si="127"/>
        <v>4</v>
      </c>
    </row>
    <row r="1851" spans="1:22" s="188" customFormat="1" ht="15" customHeight="1" x14ac:dyDescent="0.2">
      <c r="A1851" s="202"/>
      <c r="B1851" s="189" t="s">
        <v>17</v>
      </c>
      <c r="C1851" s="190"/>
      <c r="D1851" s="191"/>
      <c r="E1851" s="192"/>
      <c r="F1851" s="190"/>
      <c r="G1851" s="191"/>
      <c r="H1851" s="192"/>
      <c r="I1851" s="192"/>
      <c r="J1851" s="193"/>
      <c r="K1851" s="194"/>
      <c r="L1851" s="194"/>
      <c r="M1851" s="194"/>
      <c r="N1851" s="194"/>
      <c r="O1851" s="194"/>
      <c r="P1851" s="195">
        <f>ROUND(SUM(P1849:P1850),2)</f>
        <v>4</v>
      </c>
      <c r="Q1851" s="196" t="str">
        <f>IFERROR(VLOOKUP(A1849,'Planilha Orçamentária'!$A$8:$H$548,5,FALSE),0)</f>
        <v>UN</v>
      </c>
      <c r="R1851" s="187"/>
      <c r="S1851" s="187"/>
      <c r="U1851" s="87">
        <f t="shared" ref="U1851:U1914" si="128">IF(Q1851&lt;&gt;"",P1851,"")</f>
        <v>4</v>
      </c>
      <c r="V1851" s="87">
        <f t="shared" ref="V1851:V1914" si="129">IF(P1851&lt;&gt;"",P1851,"")</f>
        <v>4</v>
      </c>
    </row>
    <row r="1852" spans="1:22" s="188" customFormat="1" ht="15" customHeight="1" x14ac:dyDescent="0.2">
      <c r="A1852" s="202"/>
      <c r="B1852" s="197"/>
      <c r="C1852" s="198"/>
      <c r="D1852" s="180"/>
      <c r="E1852" s="181"/>
      <c r="F1852" s="198"/>
      <c r="G1852" s="180"/>
      <c r="H1852" s="181"/>
      <c r="I1852" s="181"/>
      <c r="J1852" s="199"/>
      <c r="K1852" s="363"/>
      <c r="L1852" s="363"/>
      <c r="M1852" s="363"/>
      <c r="N1852" s="363"/>
      <c r="O1852" s="363"/>
      <c r="P1852" s="55"/>
      <c r="Q1852" s="200"/>
      <c r="R1852" s="187"/>
      <c r="S1852" s="187"/>
      <c r="T1852" s="187"/>
      <c r="U1852" s="87" t="str">
        <f t="shared" si="128"/>
        <v/>
      </c>
      <c r="V1852" s="87" t="str">
        <f t="shared" si="129"/>
        <v/>
      </c>
    </row>
    <row r="1853" spans="1:22" s="188" customFormat="1" ht="15" customHeight="1" x14ac:dyDescent="0.2">
      <c r="A1853" s="178" t="str">
        <f>'Planilha Orçamentária'!A460</f>
        <v>06.05.04.05</v>
      </c>
      <c r="B1853" s="252" t="str">
        <f>VLOOKUP(A1853,'Planilha Orçamentária'!$A$8:$D$548,4,FALSE)</f>
        <v>DISJUNTOR TRIPOLAR TIPO DIN, CORRENTE NOMINAL DE 40A - FORNECIMENTO E INSTALAÇÃO. AF_04/2016</v>
      </c>
      <c r="C1853" s="179"/>
      <c r="D1853" s="180"/>
      <c r="E1853" s="181"/>
      <c r="F1853" s="181"/>
      <c r="G1853" s="180"/>
      <c r="H1853" s="181"/>
      <c r="I1853" s="182"/>
      <c r="J1853" s="183"/>
      <c r="K1853" s="184"/>
      <c r="L1853" s="183"/>
      <c r="M1853" s="185"/>
      <c r="N1853" s="183"/>
      <c r="O1853" s="185"/>
      <c r="P1853" s="55"/>
      <c r="Q1853" s="186">
        <f>P1855</f>
        <v>1</v>
      </c>
      <c r="R1853" s="187"/>
      <c r="S1853" s="187"/>
      <c r="U1853" s="87">
        <f t="shared" si="128"/>
        <v>0</v>
      </c>
      <c r="V1853" s="87" t="str">
        <f t="shared" si="129"/>
        <v/>
      </c>
    </row>
    <row r="1854" spans="1:22" s="188" customFormat="1" ht="15" customHeight="1" x14ac:dyDescent="0.2">
      <c r="A1854" s="202"/>
      <c r="B1854" s="207"/>
      <c r="C1854" s="203"/>
      <c r="E1854" s="182"/>
      <c r="F1854" s="182"/>
      <c r="G1854" s="203"/>
      <c r="H1854" s="182"/>
      <c r="I1854" s="182"/>
      <c r="J1854" s="183">
        <v>1</v>
      </c>
      <c r="L1854" s="183"/>
      <c r="M1854" s="183"/>
      <c r="N1854" s="183"/>
      <c r="O1854" s="183"/>
      <c r="P1854" s="208">
        <f>J1854</f>
        <v>1</v>
      </c>
      <c r="Q1854" s="338"/>
      <c r="U1854" s="87" t="str">
        <f t="shared" si="128"/>
        <v/>
      </c>
      <c r="V1854" s="87">
        <f t="shared" si="129"/>
        <v>1</v>
      </c>
    </row>
    <row r="1855" spans="1:22" s="188" customFormat="1" ht="15" customHeight="1" x14ac:dyDescent="0.2">
      <c r="A1855" s="202"/>
      <c r="B1855" s="189" t="s">
        <v>17</v>
      </c>
      <c r="C1855" s="190"/>
      <c r="D1855" s="191"/>
      <c r="E1855" s="192"/>
      <c r="F1855" s="190"/>
      <c r="G1855" s="191"/>
      <c r="H1855" s="192"/>
      <c r="I1855" s="192"/>
      <c r="J1855" s="193"/>
      <c r="K1855" s="194"/>
      <c r="L1855" s="194"/>
      <c r="M1855" s="194"/>
      <c r="N1855" s="194"/>
      <c r="O1855" s="194"/>
      <c r="P1855" s="195">
        <f>ROUND(SUM(P1853:P1854),2)</f>
        <v>1</v>
      </c>
      <c r="Q1855" s="196" t="str">
        <f>IFERROR(VLOOKUP(A1853,'Planilha Orçamentária'!$A$8:$H$548,5,FALSE),0)</f>
        <v>UN</v>
      </c>
      <c r="R1855" s="187"/>
      <c r="S1855" s="187"/>
      <c r="U1855" s="87">
        <f t="shared" si="128"/>
        <v>1</v>
      </c>
      <c r="V1855" s="87">
        <f t="shared" si="129"/>
        <v>1</v>
      </c>
    </row>
    <row r="1856" spans="1:22" s="188" customFormat="1" ht="15" customHeight="1" x14ac:dyDescent="0.2">
      <c r="A1856" s="202"/>
      <c r="B1856" s="197"/>
      <c r="C1856" s="198"/>
      <c r="D1856" s="180"/>
      <c r="E1856" s="181"/>
      <c r="F1856" s="198"/>
      <c r="G1856" s="180"/>
      <c r="H1856" s="181"/>
      <c r="I1856" s="181"/>
      <c r="J1856" s="199"/>
      <c r="K1856" s="363"/>
      <c r="L1856" s="363"/>
      <c r="M1856" s="363"/>
      <c r="N1856" s="363"/>
      <c r="O1856" s="363"/>
      <c r="P1856" s="55"/>
      <c r="Q1856" s="200"/>
      <c r="R1856" s="187"/>
      <c r="S1856" s="187"/>
      <c r="T1856" s="187"/>
      <c r="U1856" s="87" t="str">
        <f t="shared" si="128"/>
        <v/>
      </c>
      <c r="V1856" s="87" t="str">
        <f t="shared" si="129"/>
        <v/>
      </c>
    </row>
    <row r="1857" spans="1:22" s="188" customFormat="1" ht="15" customHeight="1" x14ac:dyDescent="0.2">
      <c r="A1857" s="373" t="str">
        <f>'Planilha Orçamentária'!A462</f>
        <v>06.05.05</v>
      </c>
      <c r="B1857" s="374" t="str">
        <f>VLOOKUP(A1857,'Planilha Orçamentária'!$A$8:$D$548,4,FALSE)</f>
        <v>SERVIÇOS DIVERSOS</v>
      </c>
      <c r="C1857" s="375"/>
      <c r="D1857" s="376"/>
      <c r="E1857" s="377"/>
      <c r="F1857" s="377"/>
      <c r="G1857" s="376"/>
      <c r="H1857" s="377"/>
      <c r="I1857" s="378"/>
      <c r="J1857" s="379"/>
      <c r="K1857" s="380"/>
      <c r="L1857" s="379"/>
      <c r="M1857" s="381"/>
      <c r="N1857" s="382"/>
      <c r="O1857" s="381"/>
      <c r="P1857" s="383"/>
      <c r="Q1857" s="384"/>
      <c r="R1857" s="187"/>
      <c r="S1857" s="187"/>
      <c r="U1857" s="87" t="str">
        <f t="shared" si="128"/>
        <v/>
      </c>
      <c r="V1857" s="87" t="str">
        <f t="shared" si="129"/>
        <v/>
      </c>
    </row>
    <row r="1858" spans="1:22" s="188" customFormat="1" ht="15" customHeight="1" x14ac:dyDescent="0.2">
      <c r="A1858" s="178" t="str">
        <f>'Planilha Orçamentária'!A463</f>
        <v>06.05.05.01</v>
      </c>
      <c r="B1858" s="252" t="str">
        <f>VLOOKUP(A1858,'Planilha Orçamentária'!$A$8:$D$548,4,FALSE)</f>
        <v>Arame galvanizado 12 BWG (0.048 kg/m)</v>
      </c>
      <c r="C1858" s="179"/>
      <c r="D1858" s="180"/>
      <c r="E1858" s="181"/>
      <c r="F1858" s="181"/>
      <c r="G1858" s="180"/>
      <c r="H1858" s="181"/>
      <c r="I1858" s="182"/>
      <c r="J1858" s="183"/>
      <c r="K1858" s="184"/>
      <c r="L1858" s="183"/>
      <c r="M1858" s="185"/>
      <c r="N1858" s="183"/>
      <c r="O1858" s="185"/>
      <c r="P1858" s="55"/>
      <c r="Q1858" s="186">
        <f>P1860</f>
        <v>36</v>
      </c>
      <c r="R1858" s="187"/>
      <c r="S1858" s="187"/>
      <c r="U1858" s="87">
        <f t="shared" si="128"/>
        <v>0</v>
      </c>
      <c r="V1858" s="87" t="str">
        <f t="shared" si="129"/>
        <v/>
      </c>
    </row>
    <row r="1859" spans="1:22" s="188" customFormat="1" ht="15" customHeight="1" x14ac:dyDescent="0.2">
      <c r="A1859" s="202"/>
      <c r="B1859" s="207"/>
      <c r="C1859" s="203"/>
      <c r="E1859" s="182"/>
      <c r="F1859" s="182"/>
      <c r="G1859" s="203"/>
      <c r="H1859" s="182"/>
      <c r="I1859" s="182"/>
      <c r="J1859" s="220">
        <v>36</v>
      </c>
      <c r="L1859" s="183"/>
      <c r="M1859" s="183"/>
      <c r="N1859" s="183"/>
      <c r="O1859" s="183"/>
      <c r="P1859" s="208">
        <f>J1859</f>
        <v>36</v>
      </c>
      <c r="Q1859" s="338"/>
      <c r="U1859" s="87" t="str">
        <f t="shared" si="128"/>
        <v/>
      </c>
      <c r="V1859" s="87">
        <f t="shared" si="129"/>
        <v>36</v>
      </c>
    </row>
    <row r="1860" spans="1:22" s="188" customFormat="1" ht="15" customHeight="1" x14ac:dyDescent="0.2">
      <c r="A1860" s="202"/>
      <c r="B1860" s="189" t="s">
        <v>17</v>
      </c>
      <c r="C1860" s="190"/>
      <c r="D1860" s="191"/>
      <c r="E1860" s="192"/>
      <c r="F1860" s="190"/>
      <c r="G1860" s="191"/>
      <c r="H1860" s="192"/>
      <c r="I1860" s="192"/>
      <c r="J1860" s="193"/>
      <c r="K1860" s="193"/>
      <c r="L1860" s="194"/>
      <c r="M1860" s="194"/>
      <c r="N1860" s="194"/>
      <c r="O1860" s="194"/>
      <c r="P1860" s="195">
        <f>ROUND(SUM(P1858:P1859),2)</f>
        <v>36</v>
      </c>
      <c r="Q1860" s="196" t="str">
        <f>IFERROR(VLOOKUP(A1858,'Planilha Orçamentária'!$A$8:$H$548,5,FALSE),0)</f>
        <v>und</v>
      </c>
      <c r="R1860" s="187"/>
      <c r="S1860" s="187"/>
      <c r="U1860" s="87">
        <f t="shared" si="128"/>
        <v>36</v>
      </c>
      <c r="V1860" s="87">
        <f t="shared" si="129"/>
        <v>36</v>
      </c>
    </row>
    <row r="1861" spans="1:22" s="188" customFormat="1" ht="15" customHeight="1" x14ac:dyDescent="0.2">
      <c r="A1861" s="202"/>
      <c r="B1861" s="197"/>
      <c r="C1861" s="198"/>
      <c r="D1861" s="180"/>
      <c r="E1861" s="181"/>
      <c r="F1861" s="198"/>
      <c r="G1861" s="180"/>
      <c r="H1861" s="181"/>
      <c r="I1861" s="181"/>
      <c r="J1861" s="199"/>
      <c r="K1861" s="199"/>
      <c r="L1861" s="363"/>
      <c r="M1861" s="363"/>
      <c r="N1861" s="363"/>
      <c r="O1861" s="363"/>
      <c r="P1861" s="55"/>
      <c r="Q1861" s="200"/>
      <c r="R1861" s="187"/>
      <c r="S1861" s="187"/>
      <c r="T1861" s="187"/>
      <c r="U1861" s="87" t="str">
        <f t="shared" si="128"/>
        <v/>
      </c>
      <c r="V1861" s="87" t="str">
        <f t="shared" si="129"/>
        <v/>
      </c>
    </row>
    <row r="1862" spans="1:22" s="188" customFormat="1" ht="15" customHeight="1" x14ac:dyDescent="0.2">
      <c r="A1862" s="178" t="str">
        <f>'Planilha Orçamentária'!A464</f>
        <v>06.05.05.02</v>
      </c>
      <c r="B1862" s="252" t="str">
        <f>VLOOKUP(A1862,'Planilha Orçamentária'!$A$8:$D$548,4,FALSE)</f>
        <v>ESCAVAÇÃO MANUAL DE VALA COM PROFUNDIDADE MENOR OU IGUAL A 1,30 M. AF_03/2016</v>
      </c>
      <c r="C1862" s="179"/>
      <c r="D1862" s="180"/>
      <c r="E1862" s="181"/>
      <c r="F1862" s="181"/>
      <c r="G1862" s="180"/>
      <c r="H1862" s="181"/>
      <c r="I1862" s="182"/>
      <c r="J1862" s="183"/>
      <c r="K1862" s="184"/>
      <c r="L1862" s="183"/>
      <c r="M1862" s="185"/>
      <c r="N1862" s="183"/>
      <c r="O1862" s="185"/>
      <c r="P1862" s="55"/>
      <c r="Q1862" s="186">
        <f>P1864</f>
        <v>2.5</v>
      </c>
      <c r="R1862" s="187"/>
      <c r="S1862" s="187"/>
      <c r="U1862" s="87">
        <f t="shared" si="128"/>
        <v>0</v>
      </c>
      <c r="V1862" s="87" t="str">
        <f t="shared" si="129"/>
        <v/>
      </c>
    </row>
    <row r="1863" spans="1:22" s="188" customFormat="1" ht="15" customHeight="1" x14ac:dyDescent="0.2">
      <c r="A1863" s="202"/>
      <c r="B1863" s="207"/>
      <c r="C1863" s="203"/>
      <c r="E1863" s="182"/>
      <c r="F1863" s="182"/>
      <c r="G1863" s="203"/>
      <c r="H1863" s="182"/>
      <c r="I1863" s="182"/>
      <c r="J1863" s="220">
        <f>J1838</f>
        <v>10</v>
      </c>
      <c r="K1863" s="183">
        <f>0.5+0.5</f>
        <v>1</v>
      </c>
      <c r="L1863" s="183">
        <f>0.5+0.5</f>
        <v>1</v>
      </c>
      <c r="M1863" s="183">
        <v>0.25</v>
      </c>
      <c r="N1863" s="183"/>
      <c r="O1863" s="183">
        <f>M1863*L1863*K1863*J1863</f>
        <v>2.5</v>
      </c>
      <c r="P1863" s="208">
        <f>O1863</f>
        <v>2.5</v>
      </c>
      <c r="Q1863" s="338"/>
      <c r="U1863" s="87" t="str">
        <f t="shared" si="128"/>
        <v/>
      </c>
      <c r="V1863" s="87">
        <f t="shared" si="129"/>
        <v>2.5</v>
      </c>
    </row>
    <row r="1864" spans="1:22" s="188" customFormat="1" ht="15" customHeight="1" x14ac:dyDescent="0.2">
      <c r="A1864" s="202"/>
      <c r="B1864" s="189" t="s">
        <v>17</v>
      </c>
      <c r="C1864" s="190"/>
      <c r="D1864" s="191"/>
      <c r="E1864" s="192"/>
      <c r="F1864" s="190"/>
      <c r="G1864" s="191"/>
      <c r="H1864" s="192"/>
      <c r="I1864" s="192"/>
      <c r="J1864" s="193"/>
      <c r="K1864" s="193"/>
      <c r="L1864" s="194"/>
      <c r="M1864" s="194"/>
      <c r="N1864" s="194"/>
      <c r="O1864" s="194"/>
      <c r="P1864" s="195">
        <f>ROUND(SUM(P1862:P1863),2)</f>
        <v>2.5</v>
      </c>
      <c r="Q1864" s="196" t="str">
        <f>IFERROR(VLOOKUP(A1862,'Planilha Orçamentária'!$A$8:$H$548,5,FALSE),0)</f>
        <v>M3</v>
      </c>
      <c r="R1864" s="187"/>
      <c r="S1864" s="187"/>
      <c r="U1864" s="87">
        <f t="shared" si="128"/>
        <v>2.5</v>
      </c>
      <c r="V1864" s="87">
        <f t="shared" si="129"/>
        <v>2.5</v>
      </c>
    </row>
    <row r="1865" spans="1:22" s="188" customFormat="1" ht="15" customHeight="1" x14ac:dyDescent="0.2">
      <c r="A1865" s="202"/>
      <c r="B1865" s="197"/>
      <c r="C1865" s="198"/>
      <c r="D1865" s="180"/>
      <c r="E1865" s="181"/>
      <c r="F1865" s="198"/>
      <c r="G1865" s="180"/>
      <c r="H1865" s="181"/>
      <c r="I1865" s="181"/>
      <c r="J1865" s="199"/>
      <c r="K1865" s="199"/>
      <c r="L1865" s="363"/>
      <c r="M1865" s="363"/>
      <c r="N1865" s="363"/>
      <c r="O1865" s="363"/>
      <c r="P1865" s="55"/>
      <c r="Q1865" s="200"/>
      <c r="R1865" s="187"/>
      <c r="S1865" s="187"/>
      <c r="T1865" s="187"/>
      <c r="U1865" s="87" t="str">
        <f t="shared" si="128"/>
        <v/>
      </c>
      <c r="V1865" s="87" t="str">
        <f t="shared" si="129"/>
        <v/>
      </c>
    </row>
    <row r="1866" spans="1:22" s="188" customFormat="1" ht="15" customHeight="1" x14ac:dyDescent="0.2">
      <c r="A1866" s="178" t="str">
        <f>'Planilha Orçamentária'!A465</f>
        <v>06.05.05.03</v>
      </c>
      <c r="B1866" s="252" t="str">
        <f>VLOOKUP(A1866,'Planilha Orçamentária'!$A$8:$D$548,4,FALSE)</f>
        <v>REATERRO MANUAL DE VALAS COM COMPACTAÇÃO MECANIZADA. AF_04/2016</v>
      </c>
      <c r="C1866" s="179"/>
      <c r="D1866" s="180"/>
      <c r="E1866" s="181"/>
      <c r="F1866" s="181"/>
      <c r="G1866" s="180"/>
      <c r="H1866" s="181"/>
      <c r="I1866" s="182"/>
      <c r="J1866" s="183"/>
      <c r="K1866" s="184"/>
      <c r="L1866" s="183"/>
      <c r="M1866" s="185"/>
      <c r="N1866" s="183"/>
      <c r="O1866" s="185"/>
      <c r="P1866" s="55"/>
      <c r="Q1866" s="186">
        <f>P1868</f>
        <v>1.88</v>
      </c>
      <c r="R1866" s="187"/>
      <c r="S1866" s="187"/>
      <c r="U1866" s="87">
        <f t="shared" si="128"/>
        <v>0</v>
      </c>
      <c r="V1866" s="87" t="str">
        <f t="shared" si="129"/>
        <v/>
      </c>
    </row>
    <row r="1867" spans="1:22" s="188" customFormat="1" ht="15" customHeight="1" x14ac:dyDescent="0.2">
      <c r="A1867" s="202"/>
      <c r="B1867" s="207"/>
      <c r="C1867" s="203"/>
      <c r="E1867" s="182"/>
      <c r="F1867" s="182"/>
      <c r="G1867" s="203"/>
      <c r="H1867" s="182"/>
      <c r="I1867" s="182"/>
      <c r="J1867" s="220">
        <f>J1863</f>
        <v>10</v>
      </c>
      <c r="K1867" s="183">
        <f>0.5</f>
        <v>0.5</v>
      </c>
      <c r="L1867" s="183">
        <v>0.5</v>
      </c>
      <c r="M1867" s="183">
        <v>0.25</v>
      </c>
      <c r="N1867" s="183"/>
      <c r="O1867" s="183">
        <f>O1863-J1867*K1867*L1867*M1867</f>
        <v>1.875</v>
      </c>
      <c r="P1867" s="208">
        <f>O1867</f>
        <v>1.875</v>
      </c>
      <c r="Q1867" s="338"/>
      <c r="U1867" s="87" t="str">
        <f t="shared" si="128"/>
        <v/>
      </c>
      <c r="V1867" s="87">
        <f t="shared" si="129"/>
        <v>1.875</v>
      </c>
    </row>
    <row r="1868" spans="1:22" s="188" customFormat="1" ht="15" customHeight="1" x14ac:dyDescent="0.2">
      <c r="A1868" s="202"/>
      <c r="B1868" s="189" t="s">
        <v>17</v>
      </c>
      <c r="C1868" s="190"/>
      <c r="D1868" s="191"/>
      <c r="E1868" s="192"/>
      <c r="F1868" s="190"/>
      <c r="G1868" s="191"/>
      <c r="H1868" s="192"/>
      <c r="I1868" s="192"/>
      <c r="J1868" s="193"/>
      <c r="K1868" s="193"/>
      <c r="L1868" s="194"/>
      <c r="M1868" s="194"/>
      <c r="N1868" s="194"/>
      <c r="O1868" s="194"/>
      <c r="P1868" s="195">
        <f>ROUND(SUM(P1866:P1867),2)</f>
        <v>1.88</v>
      </c>
      <c r="Q1868" s="196" t="str">
        <f>IFERROR(VLOOKUP(A1866,'Planilha Orçamentária'!$A$8:$H$548,5,FALSE),0)</f>
        <v>M3</v>
      </c>
      <c r="R1868" s="187"/>
      <c r="S1868" s="187"/>
      <c r="U1868" s="87">
        <f t="shared" si="128"/>
        <v>1.88</v>
      </c>
      <c r="V1868" s="87">
        <f t="shared" si="129"/>
        <v>1.88</v>
      </c>
    </row>
    <row r="1869" spans="1:22" s="188" customFormat="1" ht="15" customHeight="1" x14ac:dyDescent="0.2">
      <c r="A1869" s="202"/>
      <c r="B1869" s="197"/>
      <c r="C1869" s="198"/>
      <c r="D1869" s="180"/>
      <c r="E1869" s="181"/>
      <c r="F1869" s="198"/>
      <c r="G1869" s="180"/>
      <c r="H1869" s="181"/>
      <c r="I1869" s="181"/>
      <c r="J1869" s="199"/>
      <c r="K1869" s="199"/>
      <c r="L1869" s="363"/>
      <c r="M1869" s="363"/>
      <c r="N1869" s="363"/>
      <c r="O1869" s="363"/>
      <c r="P1869" s="55"/>
      <c r="Q1869" s="200"/>
      <c r="R1869" s="187"/>
      <c r="S1869" s="187"/>
      <c r="T1869" s="187"/>
      <c r="U1869" s="87" t="str">
        <f t="shared" si="128"/>
        <v/>
      </c>
      <c r="V1869" s="87" t="str">
        <f t="shared" si="129"/>
        <v/>
      </c>
    </row>
    <row r="1870" spans="1:22" s="188" customFormat="1" ht="15" customHeight="1" x14ac:dyDescent="0.2">
      <c r="A1870" s="178" t="str">
        <f>'Planilha Orçamentária'!A466</f>
        <v>06.05.05.04</v>
      </c>
      <c r="B1870" s="252" t="str">
        <f>VLOOKUP(A1870,'Planilha Orçamentária'!$A$8:$D$548,4,FALSE)</f>
        <v>HASTE DE ATERRAMENTO 5/8  PARA SPDA - FORNECIMENTO E INSTALAÇÃO. AF_12/2017</v>
      </c>
      <c r="C1870" s="179"/>
      <c r="D1870" s="180"/>
      <c r="E1870" s="181"/>
      <c r="F1870" s="181"/>
      <c r="G1870" s="180"/>
      <c r="H1870" s="181"/>
      <c r="I1870" s="182"/>
      <c r="J1870" s="183"/>
      <c r="K1870" s="184"/>
      <c r="L1870" s="183"/>
      <c r="M1870" s="185"/>
      <c r="N1870" s="183"/>
      <c r="O1870" s="185"/>
      <c r="P1870" s="55"/>
      <c r="Q1870" s="186">
        <f>P1872</f>
        <v>10</v>
      </c>
      <c r="R1870" s="187"/>
      <c r="S1870" s="187"/>
      <c r="U1870" s="87">
        <f t="shared" si="128"/>
        <v>0</v>
      </c>
      <c r="V1870" s="87" t="str">
        <f t="shared" si="129"/>
        <v/>
      </c>
    </row>
    <row r="1871" spans="1:22" s="188" customFormat="1" ht="15" customHeight="1" x14ac:dyDescent="0.2">
      <c r="A1871" s="202"/>
      <c r="B1871" s="207"/>
      <c r="C1871" s="203"/>
      <c r="E1871" s="182"/>
      <c r="F1871" s="182"/>
      <c r="G1871" s="203"/>
      <c r="H1871" s="182"/>
      <c r="I1871" s="182"/>
      <c r="J1871" s="183">
        <f>J1838</f>
        <v>10</v>
      </c>
      <c r="K1871" s="220"/>
      <c r="L1871" s="183"/>
      <c r="M1871" s="183"/>
      <c r="N1871" s="183"/>
      <c r="O1871" s="183"/>
      <c r="P1871" s="208">
        <f>J1871</f>
        <v>10</v>
      </c>
      <c r="Q1871" s="338"/>
      <c r="U1871" s="87" t="str">
        <f t="shared" si="128"/>
        <v/>
      </c>
      <c r="V1871" s="87">
        <f t="shared" si="129"/>
        <v>10</v>
      </c>
    </row>
    <row r="1872" spans="1:22" s="188" customFormat="1" ht="15" customHeight="1" x14ac:dyDescent="0.2">
      <c r="A1872" s="202"/>
      <c r="B1872" s="189" t="s">
        <v>17</v>
      </c>
      <c r="C1872" s="190"/>
      <c r="D1872" s="191"/>
      <c r="E1872" s="192"/>
      <c r="F1872" s="190"/>
      <c r="G1872" s="191"/>
      <c r="H1872" s="192"/>
      <c r="I1872" s="192"/>
      <c r="J1872" s="193"/>
      <c r="K1872" s="193"/>
      <c r="L1872" s="194"/>
      <c r="M1872" s="194"/>
      <c r="N1872" s="194"/>
      <c r="O1872" s="194"/>
      <c r="P1872" s="195">
        <f>ROUND(SUM(P1870:P1871),2)</f>
        <v>10</v>
      </c>
      <c r="Q1872" s="196" t="str">
        <f>IFERROR(VLOOKUP(A1870,'Planilha Orçamentária'!$A$8:$H$548,5,FALSE),0)</f>
        <v>UN</v>
      </c>
      <c r="R1872" s="187"/>
      <c r="S1872" s="187"/>
      <c r="U1872" s="87">
        <f t="shared" si="128"/>
        <v>10</v>
      </c>
      <c r="V1872" s="87">
        <f t="shared" si="129"/>
        <v>10</v>
      </c>
    </row>
    <row r="1873" spans="1:22" s="188" customFormat="1" ht="15" customHeight="1" x14ac:dyDescent="0.2">
      <c r="A1873" s="202"/>
      <c r="B1873" s="197"/>
      <c r="C1873" s="198"/>
      <c r="D1873" s="180"/>
      <c r="E1873" s="181"/>
      <c r="F1873" s="198"/>
      <c r="G1873" s="180"/>
      <c r="H1873" s="181"/>
      <c r="I1873" s="181"/>
      <c r="J1873" s="199"/>
      <c r="K1873" s="199"/>
      <c r="L1873" s="363"/>
      <c r="M1873" s="363"/>
      <c r="N1873" s="363"/>
      <c r="O1873" s="363"/>
      <c r="P1873" s="55"/>
      <c r="Q1873" s="200"/>
      <c r="R1873" s="187"/>
      <c r="S1873" s="187"/>
      <c r="T1873" s="187"/>
      <c r="U1873" s="87" t="str">
        <f t="shared" si="128"/>
        <v/>
      </c>
      <c r="V1873" s="87" t="str">
        <f t="shared" si="129"/>
        <v/>
      </c>
    </row>
    <row r="1874" spans="1:22" s="188" customFormat="1" ht="15" customHeight="1" x14ac:dyDescent="0.2">
      <c r="A1874" s="178" t="str">
        <f>'Planilha Orçamentária'!A467</f>
        <v>06.05.05.05</v>
      </c>
      <c r="B1874" s="252" t="str">
        <f>VLOOKUP(A1874,'Planilha Orçamentária'!$A$8:$D$548,4,FALSE)</f>
        <v>Fita isolante em rolo de 19 mm x 20 m, número 33 Scoth ou equivalente</v>
      </c>
      <c r="C1874" s="179"/>
      <c r="D1874" s="180"/>
      <c r="E1874" s="181"/>
      <c r="F1874" s="181"/>
      <c r="G1874" s="180"/>
      <c r="H1874" s="181"/>
      <c r="I1874" s="182"/>
      <c r="J1874" s="183"/>
      <c r="K1874" s="184"/>
      <c r="L1874" s="183"/>
      <c r="M1874" s="185"/>
      <c r="N1874" s="183"/>
      <c r="O1874" s="185"/>
      <c r="P1874" s="55"/>
      <c r="Q1874" s="186">
        <f>P1876</f>
        <v>4</v>
      </c>
      <c r="R1874" s="187"/>
      <c r="S1874" s="187"/>
      <c r="U1874" s="87">
        <f t="shared" si="128"/>
        <v>0</v>
      </c>
      <c r="V1874" s="87" t="str">
        <f t="shared" si="129"/>
        <v/>
      </c>
    </row>
    <row r="1875" spans="1:22" s="188" customFormat="1" ht="15" customHeight="1" x14ac:dyDescent="0.2">
      <c r="A1875" s="202"/>
      <c r="B1875" s="207"/>
      <c r="C1875" s="203"/>
      <c r="E1875" s="182"/>
      <c r="F1875" s="182"/>
      <c r="G1875" s="203"/>
      <c r="H1875" s="182"/>
      <c r="I1875" s="182"/>
      <c r="J1875" s="183">
        <v>4</v>
      </c>
      <c r="K1875" s="220"/>
      <c r="L1875" s="183"/>
      <c r="M1875" s="183"/>
      <c r="N1875" s="183"/>
      <c r="O1875" s="183"/>
      <c r="P1875" s="208">
        <f>J1875</f>
        <v>4</v>
      </c>
      <c r="Q1875" s="338"/>
      <c r="U1875" s="87" t="str">
        <f t="shared" si="128"/>
        <v/>
      </c>
      <c r="V1875" s="87">
        <f t="shared" si="129"/>
        <v>4</v>
      </c>
    </row>
    <row r="1876" spans="1:22" s="188" customFormat="1" ht="15" customHeight="1" x14ac:dyDescent="0.2">
      <c r="A1876" s="202"/>
      <c r="B1876" s="189" t="s">
        <v>17</v>
      </c>
      <c r="C1876" s="190"/>
      <c r="D1876" s="191"/>
      <c r="E1876" s="192"/>
      <c r="F1876" s="190"/>
      <c r="G1876" s="191"/>
      <c r="H1876" s="192"/>
      <c r="I1876" s="192"/>
      <c r="J1876" s="193"/>
      <c r="K1876" s="193"/>
      <c r="L1876" s="194"/>
      <c r="M1876" s="194"/>
      <c r="N1876" s="194"/>
      <c r="O1876" s="194"/>
      <c r="P1876" s="195">
        <f>ROUND(SUM(P1874:P1875),2)</f>
        <v>4</v>
      </c>
      <c r="Q1876" s="196" t="str">
        <f>IFERROR(VLOOKUP(A1874,'Planilha Orçamentária'!$A$8:$H$548,5,FALSE),0)</f>
        <v>Ud</v>
      </c>
      <c r="R1876" s="187"/>
      <c r="S1876" s="187"/>
      <c r="U1876" s="87">
        <f t="shared" si="128"/>
        <v>4</v>
      </c>
      <c r="V1876" s="87">
        <f t="shared" si="129"/>
        <v>4</v>
      </c>
    </row>
    <row r="1877" spans="1:22" s="188" customFormat="1" ht="15" customHeight="1" x14ac:dyDescent="0.2">
      <c r="A1877" s="202"/>
      <c r="B1877" s="197"/>
      <c r="C1877" s="198"/>
      <c r="D1877" s="180"/>
      <c r="E1877" s="181"/>
      <c r="F1877" s="198"/>
      <c r="G1877" s="180"/>
      <c r="H1877" s="181"/>
      <c r="I1877" s="181"/>
      <c r="J1877" s="199"/>
      <c r="K1877" s="363"/>
      <c r="L1877" s="363"/>
      <c r="M1877" s="363"/>
      <c r="N1877" s="363"/>
      <c r="O1877" s="363"/>
      <c r="P1877" s="55"/>
      <c r="Q1877" s="200"/>
      <c r="R1877" s="187"/>
      <c r="S1877" s="187"/>
      <c r="T1877" s="187"/>
      <c r="U1877" s="87" t="str">
        <f t="shared" si="128"/>
        <v/>
      </c>
      <c r="V1877" s="87" t="str">
        <f t="shared" si="129"/>
        <v/>
      </c>
    </row>
    <row r="1878" spans="1:22" s="188" customFormat="1" ht="15" customHeight="1" x14ac:dyDescent="0.2">
      <c r="A1878" s="178" t="str">
        <f>'Planilha Orçamentária'!A468</f>
        <v>06.05.05.06</v>
      </c>
      <c r="B1878" s="252" t="str">
        <f>VLOOKUP(A1878,'Planilha Orçamentária'!$A$8:$D$548,4,FALSE)</f>
        <v>Parafusos, porcas e arruelas (diversos - fixação quadros)</v>
      </c>
      <c r="C1878" s="179"/>
      <c r="D1878" s="180"/>
      <c r="E1878" s="181"/>
      <c r="F1878" s="181"/>
      <c r="G1878" s="180"/>
      <c r="H1878" s="181"/>
      <c r="I1878" s="182"/>
      <c r="J1878" s="183"/>
      <c r="K1878" s="184"/>
      <c r="L1878" s="183"/>
      <c r="M1878" s="185"/>
      <c r="N1878" s="183"/>
      <c r="O1878" s="185"/>
      <c r="P1878" s="55"/>
      <c r="Q1878" s="186">
        <f>P1880</f>
        <v>2</v>
      </c>
      <c r="R1878" s="187"/>
      <c r="S1878" s="187"/>
      <c r="U1878" s="87">
        <f t="shared" si="128"/>
        <v>0</v>
      </c>
      <c r="V1878" s="87" t="str">
        <f t="shared" si="129"/>
        <v/>
      </c>
    </row>
    <row r="1879" spans="1:22" s="188" customFormat="1" ht="15" customHeight="1" x14ac:dyDescent="0.2">
      <c r="A1879" s="202"/>
      <c r="B1879" s="207"/>
      <c r="C1879" s="203"/>
      <c r="E1879" s="182"/>
      <c r="F1879" s="182"/>
      <c r="G1879" s="203"/>
      <c r="H1879" s="182"/>
      <c r="I1879" s="182"/>
      <c r="J1879" s="183">
        <v>2</v>
      </c>
      <c r="L1879" s="183"/>
      <c r="M1879" s="183"/>
      <c r="N1879" s="183"/>
      <c r="O1879" s="183"/>
      <c r="P1879" s="208">
        <f>J1879</f>
        <v>2</v>
      </c>
      <c r="Q1879" s="338"/>
      <c r="U1879" s="87" t="str">
        <f t="shared" si="128"/>
        <v/>
      </c>
      <c r="V1879" s="87">
        <f t="shared" si="129"/>
        <v>2</v>
      </c>
    </row>
    <row r="1880" spans="1:22" s="188" customFormat="1" ht="15" customHeight="1" x14ac:dyDescent="0.2">
      <c r="A1880" s="202"/>
      <c r="B1880" s="189" t="s">
        <v>17</v>
      </c>
      <c r="C1880" s="190"/>
      <c r="D1880" s="191"/>
      <c r="E1880" s="192"/>
      <c r="F1880" s="190"/>
      <c r="G1880" s="191"/>
      <c r="H1880" s="192"/>
      <c r="I1880" s="192"/>
      <c r="J1880" s="193"/>
      <c r="K1880" s="194"/>
      <c r="L1880" s="194"/>
      <c r="M1880" s="194"/>
      <c r="N1880" s="194"/>
      <c r="O1880" s="194"/>
      <c r="P1880" s="195">
        <f>ROUND(SUM(P1878:P1879),2)</f>
        <v>2</v>
      </c>
      <c r="Q1880" s="196" t="str">
        <f>IFERROR(VLOOKUP(A1878,'Planilha Orçamentária'!$A$8:$H$548,5,FALSE),0)</f>
        <v>und</v>
      </c>
      <c r="R1880" s="187"/>
      <c r="S1880" s="187"/>
      <c r="U1880" s="87">
        <f t="shared" si="128"/>
        <v>2</v>
      </c>
      <c r="V1880" s="87">
        <f t="shared" si="129"/>
        <v>2</v>
      </c>
    </row>
    <row r="1881" spans="1:22" s="188" customFormat="1" ht="15" customHeight="1" x14ac:dyDescent="0.2">
      <c r="A1881" s="202"/>
      <c r="B1881" s="197"/>
      <c r="C1881" s="198"/>
      <c r="D1881" s="180"/>
      <c r="E1881" s="181"/>
      <c r="F1881" s="198"/>
      <c r="G1881" s="180"/>
      <c r="H1881" s="181"/>
      <c r="I1881" s="181"/>
      <c r="J1881" s="199"/>
      <c r="K1881" s="363"/>
      <c r="L1881" s="363"/>
      <c r="M1881" s="363"/>
      <c r="N1881" s="363"/>
      <c r="O1881" s="363"/>
      <c r="P1881" s="55"/>
      <c r="Q1881" s="200"/>
      <c r="R1881" s="187"/>
      <c r="S1881" s="187"/>
      <c r="T1881" s="187"/>
      <c r="U1881" s="87" t="str">
        <f t="shared" si="128"/>
        <v/>
      </c>
      <c r="V1881" s="87" t="str">
        <f t="shared" si="129"/>
        <v/>
      </c>
    </row>
    <row r="1882" spans="1:22" s="188" customFormat="1" ht="15" customHeight="1" x14ac:dyDescent="0.2">
      <c r="A1882" s="178" t="str">
        <f>'Planilha Orçamentária'!A469</f>
        <v>06.05.05.07</v>
      </c>
      <c r="B1882" s="252" t="str">
        <f>VLOOKUP(A1882,'Planilha Orçamentária'!$A$8:$D$548,4,FALSE)</f>
        <v>Barra De Ferro Retangular, Barra Chata, 3/4" X 1/8" (L X E), 0,47 Kg/M</v>
      </c>
      <c r="C1882" s="179"/>
      <c r="D1882" s="180"/>
      <c r="E1882" s="181"/>
      <c r="F1882" s="181"/>
      <c r="G1882" s="180"/>
      <c r="H1882" s="181"/>
      <c r="I1882" s="182"/>
      <c r="J1882" s="183"/>
      <c r="K1882" s="184"/>
      <c r="L1882" s="183"/>
      <c r="M1882" s="185"/>
      <c r="N1882" s="183"/>
      <c r="O1882" s="185"/>
      <c r="P1882" s="55"/>
      <c r="Q1882" s="186">
        <f>P1884</f>
        <v>2</v>
      </c>
      <c r="R1882" s="187"/>
      <c r="S1882" s="187"/>
      <c r="U1882" s="87">
        <f t="shared" si="128"/>
        <v>0</v>
      </c>
      <c r="V1882" s="87" t="str">
        <f t="shared" si="129"/>
        <v/>
      </c>
    </row>
    <row r="1883" spans="1:22" s="188" customFormat="1" ht="15" customHeight="1" x14ac:dyDescent="0.2">
      <c r="A1883" s="202"/>
      <c r="B1883" s="207"/>
      <c r="C1883" s="203"/>
      <c r="E1883" s="182"/>
      <c r="F1883" s="182"/>
      <c r="G1883" s="203"/>
      <c r="H1883" s="182"/>
      <c r="I1883" s="182"/>
      <c r="J1883" s="183">
        <v>2</v>
      </c>
      <c r="L1883" s="183"/>
      <c r="M1883" s="183"/>
      <c r="N1883" s="183"/>
      <c r="O1883" s="183"/>
      <c r="P1883" s="208">
        <f>J1883</f>
        <v>2</v>
      </c>
      <c r="Q1883" s="338"/>
      <c r="U1883" s="87" t="str">
        <f t="shared" si="128"/>
        <v/>
      </c>
      <c r="V1883" s="87">
        <f t="shared" si="129"/>
        <v>2</v>
      </c>
    </row>
    <row r="1884" spans="1:22" s="188" customFormat="1" ht="15" customHeight="1" x14ac:dyDescent="0.2">
      <c r="A1884" s="202"/>
      <c r="B1884" s="189" t="s">
        <v>17</v>
      </c>
      <c r="C1884" s="190"/>
      <c r="D1884" s="191"/>
      <c r="E1884" s="192"/>
      <c r="F1884" s="190"/>
      <c r="G1884" s="191"/>
      <c r="H1884" s="192"/>
      <c r="I1884" s="192"/>
      <c r="J1884" s="193"/>
      <c r="K1884" s="194"/>
      <c r="L1884" s="194"/>
      <c r="M1884" s="194"/>
      <c r="N1884" s="194"/>
      <c r="O1884" s="194"/>
      <c r="P1884" s="195">
        <f>ROUND(SUM(P1882:P1883),2)</f>
        <v>2</v>
      </c>
      <c r="Q1884" s="196" t="str">
        <f>IFERROR(VLOOKUP(A1882,'Planilha Orçamentária'!$A$8:$H$548,5,FALSE),0)</f>
        <v>Kg</v>
      </c>
      <c r="R1884" s="187"/>
      <c r="S1884" s="187"/>
      <c r="U1884" s="87">
        <f t="shared" si="128"/>
        <v>2</v>
      </c>
      <c r="V1884" s="87">
        <f t="shared" si="129"/>
        <v>2</v>
      </c>
    </row>
    <row r="1885" spans="1:22" s="188" customFormat="1" ht="15" customHeight="1" x14ac:dyDescent="0.2">
      <c r="A1885" s="202"/>
      <c r="B1885" s="197"/>
      <c r="C1885" s="198"/>
      <c r="D1885" s="180"/>
      <c r="E1885" s="181"/>
      <c r="F1885" s="198"/>
      <c r="G1885" s="180"/>
      <c r="H1885" s="181"/>
      <c r="I1885" s="181"/>
      <c r="J1885" s="199"/>
      <c r="K1885" s="363"/>
      <c r="L1885" s="363"/>
      <c r="M1885" s="363"/>
      <c r="N1885" s="363"/>
      <c r="O1885" s="363"/>
      <c r="P1885" s="55"/>
      <c r="Q1885" s="200"/>
      <c r="R1885" s="187"/>
      <c r="S1885" s="187"/>
      <c r="T1885" s="187"/>
      <c r="U1885" s="87" t="str">
        <f t="shared" si="128"/>
        <v/>
      </c>
      <c r="V1885" s="87" t="str">
        <f t="shared" si="129"/>
        <v/>
      </c>
    </row>
    <row r="1886" spans="1:22" s="188" customFormat="1" ht="15" customHeight="1" x14ac:dyDescent="0.2">
      <c r="A1886" s="292" t="str">
        <f>+'Planilha Orçamentária'!A472</f>
        <v>06.06</v>
      </c>
      <c r="B1886" s="293" t="str">
        <f>VLOOKUP(A1886,'Planilha Orçamentária'!$A$8:$G$9990,4,FALSE)</f>
        <v>PISTA DE SKATE</v>
      </c>
      <c r="C1886" s="294"/>
      <c r="D1886" s="295"/>
      <c r="E1886" s="296"/>
      <c r="F1886" s="296"/>
      <c r="G1886" s="295"/>
      <c r="H1886" s="296"/>
      <c r="I1886" s="297"/>
      <c r="J1886" s="298"/>
      <c r="K1886" s="299"/>
      <c r="L1886" s="298"/>
      <c r="M1886" s="300"/>
      <c r="N1886" s="301"/>
      <c r="O1886" s="300"/>
      <c r="P1886" s="302"/>
      <c r="Q1886" s="303"/>
      <c r="R1886" s="187"/>
      <c r="S1886" s="187"/>
      <c r="U1886" s="87" t="str">
        <f t="shared" si="128"/>
        <v/>
      </c>
      <c r="V1886" s="87" t="str">
        <f t="shared" si="129"/>
        <v/>
      </c>
    </row>
    <row r="1887" spans="1:22" s="188" customFormat="1" ht="15" customHeight="1" x14ac:dyDescent="0.2">
      <c r="A1887" s="373" t="str">
        <f>+'Planilha Orçamentária'!A473</f>
        <v>06.06.01</v>
      </c>
      <c r="B1887" s="374" t="str">
        <f>VLOOKUP(A1887,'Planilha Orçamentária'!$A$8:$G$9990,4,FALSE)</f>
        <v>MOVIMENTO DE TERRA</v>
      </c>
      <c r="C1887" s="375"/>
      <c r="D1887" s="376"/>
      <c r="E1887" s="377"/>
      <c r="F1887" s="377"/>
      <c r="G1887" s="376"/>
      <c r="H1887" s="377"/>
      <c r="I1887" s="378"/>
      <c r="J1887" s="379"/>
      <c r="K1887" s="380"/>
      <c r="L1887" s="379"/>
      <c r="M1887" s="381"/>
      <c r="N1887" s="382"/>
      <c r="O1887" s="381"/>
      <c r="P1887" s="383"/>
      <c r="Q1887" s="384"/>
      <c r="R1887" s="187"/>
      <c r="S1887" s="187"/>
      <c r="U1887" s="87" t="str">
        <f t="shared" si="128"/>
        <v/>
      </c>
      <c r="V1887" s="87" t="str">
        <f t="shared" si="129"/>
        <v/>
      </c>
    </row>
    <row r="1888" spans="1:22" s="188" customFormat="1" ht="15.75" customHeight="1" x14ac:dyDescent="0.2">
      <c r="A1888" s="178" t="str">
        <f>+'Planilha Orçamentária'!A474</f>
        <v>06.06.01.01</v>
      </c>
      <c r="B1888" s="252" t="str">
        <f>VLOOKUP(A1888,'Planilha Orçamentária'!$A$8:$G$9990,4,FALSE)</f>
        <v>ESCAVACAO MECANICA DE MATERIAL 1A. CATEGORIA, PROVENIENTE DE CORTE DE SUBLEITO (C/TRATOR ESTEIRAS  160HP)</v>
      </c>
      <c r="C1888" s="179"/>
      <c r="D1888" s="180"/>
      <c r="E1888" s="181"/>
      <c r="F1888" s="181"/>
      <c r="G1888" s="180"/>
      <c r="H1888" s="181"/>
      <c r="I1888" s="182"/>
      <c r="J1888" s="183"/>
      <c r="K1888" s="184"/>
      <c r="L1888" s="183"/>
      <c r="M1888" s="185"/>
      <c r="N1888" s="183"/>
      <c r="O1888" s="185"/>
      <c r="P1888" s="55"/>
      <c r="Q1888" s="186">
        <f>P1890</f>
        <v>73.52</v>
      </c>
      <c r="R1888" s="187"/>
      <c r="S1888" s="187"/>
      <c r="U1888" s="87">
        <f t="shared" si="128"/>
        <v>0</v>
      </c>
      <c r="V1888" s="87" t="str">
        <f t="shared" si="129"/>
        <v/>
      </c>
    </row>
    <row r="1889" spans="1:22" s="188" customFormat="1" ht="15.75" customHeight="1" x14ac:dyDescent="0.2">
      <c r="A1889" s="202"/>
      <c r="B1889" s="319" t="s">
        <v>17979</v>
      </c>
      <c r="C1889" s="203"/>
      <c r="E1889" s="182"/>
      <c r="F1889" s="182"/>
      <c r="G1889" s="203"/>
      <c r="H1889" s="182"/>
      <c r="I1889" s="182"/>
      <c r="J1889" s="183"/>
      <c r="K1889" s="220"/>
      <c r="L1889" s="183"/>
      <c r="M1889" s="183">
        <v>0.25</v>
      </c>
      <c r="N1889" s="183">
        <v>294.06</v>
      </c>
      <c r="O1889" s="183">
        <f>+M1889*N1889</f>
        <v>73.515000000000001</v>
      </c>
      <c r="P1889" s="208">
        <f>+O1889</f>
        <v>73.515000000000001</v>
      </c>
      <c r="Q1889" s="186"/>
      <c r="U1889" s="87" t="str">
        <f t="shared" si="128"/>
        <v/>
      </c>
      <c r="V1889" s="87">
        <f t="shared" si="129"/>
        <v>73.515000000000001</v>
      </c>
    </row>
    <row r="1890" spans="1:22" s="188" customFormat="1" ht="15.75" customHeight="1" x14ac:dyDescent="0.2">
      <c r="A1890" s="202"/>
      <c r="B1890" s="189" t="s">
        <v>17</v>
      </c>
      <c r="C1890" s="190"/>
      <c r="D1890" s="191"/>
      <c r="E1890" s="192"/>
      <c r="F1890" s="190"/>
      <c r="G1890" s="191"/>
      <c r="H1890" s="192"/>
      <c r="I1890" s="192"/>
      <c r="J1890" s="193"/>
      <c r="K1890" s="193"/>
      <c r="L1890" s="194"/>
      <c r="M1890" s="194"/>
      <c r="N1890" s="194"/>
      <c r="O1890" s="194"/>
      <c r="P1890" s="195">
        <f>ROUND(SUM(P1888:P1889),2)</f>
        <v>73.52</v>
      </c>
      <c r="Q1890" s="196" t="str">
        <f>IFERROR(VLOOKUP(A1888,'Planilha Orçamentária'!$A$8:$G$9990,5,FALSE),0)</f>
        <v>M3</v>
      </c>
      <c r="R1890" s="187"/>
      <c r="S1890" s="187"/>
      <c r="U1890" s="87">
        <f t="shared" si="128"/>
        <v>73.52</v>
      </c>
      <c r="V1890" s="87">
        <f t="shared" si="129"/>
        <v>73.52</v>
      </c>
    </row>
    <row r="1891" spans="1:22" s="188" customFormat="1" ht="15.75" customHeight="1" x14ac:dyDescent="0.2">
      <c r="A1891" s="202"/>
      <c r="B1891" s="197"/>
      <c r="C1891" s="198"/>
      <c r="D1891" s="180"/>
      <c r="E1891" s="181"/>
      <c r="F1891" s="198"/>
      <c r="G1891" s="180"/>
      <c r="H1891" s="181"/>
      <c r="I1891" s="181"/>
      <c r="J1891" s="199"/>
      <c r="K1891" s="199"/>
      <c r="L1891" s="363"/>
      <c r="M1891" s="363"/>
      <c r="N1891" s="363"/>
      <c r="O1891" s="363"/>
      <c r="P1891" s="55"/>
      <c r="Q1891" s="200"/>
      <c r="R1891" s="187"/>
      <c r="S1891" s="187"/>
      <c r="T1891" s="187"/>
      <c r="U1891" s="87" t="str">
        <f t="shared" si="128"/>
        <v/>
      </c>
      <c r="V1891" s="87" t="str">
        <f t="shared" si="129"/>
        <v/>
      </c>
    </row>
    <row r="1892" spans="1:22" s="188" customFormat="1" ht="15.75" customHeight="1" x14ac:dyDescent="0.2">
      <c r="A1892" s="178" t="str">
        <f>+'Planilha Orçamentária'!A475</f>
        <v>06.06.01.02</v>
      </c>
      <c r="B1892" s="252" t="str">
        <f>VLOOKUP(A1892,'Planilha Orçamentária'!$A$8:$G$9990,4,FALSE)</f>
        <v>REATERRO MANUAL DE VALAS COM COMPACTAÇÃO MECANIZADA. AF_04/2016</v>
      </c>
      <c r="C1892" s="179"/>
      <c r="D1892" s="180"/>
      <c r="E1892" s="181"/>
      <c r="F1892" s="181"/>
      <c r="G1892" s="180"/>
      <c r="H1892" s="181"/>
      <c r="I1892" s="182"/>
      <c r="J1892" s="183"/>
      <c r="K1892" s="184"/>
      <c r="L1892" s="183"/>
      <c r="M1892" s="185"/>
      <c r="N1892" s="183"/>
      <c r="O1892" s="185"/>
      <c r="P1892" s="55"/>
      <c r="Q1892" s="186">
        <f>P1899</f>
        <v>21.08</v>
      </c>
      <c r="R1892" s="187"/>
      <c r="S1892" s="187"/>
      <c r="U1892" s="87">
        <f t="shared" si="128"/>
        <v>0</v>
      </c>
      <c r="V1892" s="87" t="str">
        <f t="shared" si="129"/>
        <v/>
      </c>
    </row>
    <row r="1893" spans="1:22" s="188" customFormat="1" ht="15.75" customHeight="1" x14ac:dyDescent="0.2">
      <c r="A1893" s="202"/>
      <c r="B1893" s="399" t="s">
        <v>17980</v>
      </c>
      <c r="C1893" s="341"/>
      <c r="D1893" s="203"/>
      <c r="E1893" s="182"/>
      <c r="F1893" s="182"/>
      <c r="G1893" s="203"/>
      <c r="H1893" s="182"/>
      <c r="I1893" s="182"/>
      <c r="J1893" s="183"/>
      <c r="K1893" s="205"/>
      <c r="L1893" s="183"/>
      <c r="M1893" s="183"/>
      <c r="N1893" s="183"/>
      <c r="O1893" s="183"/>
      <c r="P1893" s="254"/>
      <c r="Q1893" s="186"/>
      <c r="R1893" s="187"/>
      <c r="S1893" s="187"/>
      <c r="U1893" s="87" t="str">
        <f t="shared" si="128"/>
        <v/>
      </c>
      <c r="V1893" s="87" t="str">
        <f t="shared" si="129"/>
        <v/>
      </c>
    </row>
    <row r="1894" spans="1:22" s="188" customFormat="1" ht="15.75" customHeight="1" x14ac:dyDescent="0.2">
      <c r="A1894" s="202"/>
      <c r="B1894" s="253" t="s">
        <v>17981</v>
      </c>
      <c r="C1894" s="341"/>
      <c r="D1894" s="203"/>
      <c r="E1894" s="182"/>
      <c r="F1894" s="182"/>
      <c r="G1894" s="203"/>
      <c r="H1894" s="182"/>
      <c r="I1894" s="182"/>
      <c r="J1894" s="183"/>
      <c r="K1894" s="205"/>
      <c r="L1894" s="183">
        <v>6.8</v>
      </c>
      <c r="M1894" s="183"/>
      <c r="N1894" s="183">
        <v>0.61</v>
      </c>
      <c r="O1894" s="183">
        <f>+L1894*N1894</f>
        <v>4.1479999999999997</v>
      </c>
      <c r="P1894" s="254">
        <f>+O1894</f>
        <v>4.1479999999999997</v>
      </c>
      <c r="Q1894" s="186"/>
      <c r="R1894" s="187"/>
      <c r="S1894" s="187"/>
      <c r="U1894" s="87" t="str">
        <f t="shared" si="128"/>
        <v/>
      </c>
      <c r="V1894" s="87">
        <f t="shared" si="129"/>
        <v>4.1479999999999997</v>
      </c>
    </row>
    <row r="1895" spans="1:22" s="188" customFormat="1" ht="15.75" customHeight="1" x14ac:dyDescent="0.2">
      <c r="A1895" s="202"/>
      <c r="B1895" s="253" t="s">
        <v>17981</v>
      </c>
      <c r="C1895" s="341"/>
      <c r="D1895" s="203"/>
      <c r="E1895" s="182"/>
      <c r="F1895" s="182"/>
      <c r="G1895" s="203"/>
      <c r="H1895" s="182"/>
      <c r="I1895" s="182"/>
      <c r="J1895" s="183"/>
      <c r="K1895" s="205"/>
      <c r="L1895" s="183">
        <v>6.8</v>
      </c>
      <c r="M1895" s="183"/>
      <c r="N1895" s="183">
        <v>0.61</v>
      </c>
      <c r="O1895" s="183">
        <f>+L1895*N1895</f>
        <v>4.1479999999999997</v>
      </c>
      <c r="P1895" s="254">
        <f>+O1895</f>
        <v>4.1479999999999997</v>
      </c>
      <c r="Q1895" s="186"/>
      <c r="R1895" s="187"/>
      <c r="S1895" s="187"/>
      <c r="U1895" s="87" t="str">
        <f t="shared" si="128"/>
        <v/>
      </c>
      <c r="V1895" s="87">
        <f t="shared" si="129"/>
        <v>4.1479999999999997</v>
      </c>
    </row>
    <row r="1896" spans="1:22" s="188" customFormat="1" ht="15.75" customHeight="1" x14ac:dyDescent="0.2">
      <c r="A1896" s="202"/>
      <c r="B1896" s="253" t="s">
        <v>17982</v>
      </c>
      <c r="C1896" s="341"/>
      <c r="D1896" s="203"/>
      <c r="E1896" s="182"/>
      <c r="F1896" s="182"/>
      <c r="G1896" s="203"/>
      <c r="H1896" s="182"/>
      <c r="I1896" s="182"/>
      <c r="J1896" s="183"/>
      <c r="K1896" s="205"/>
      <c r="L1896" s="183">
        <v>4.3</v>
      </c>
      <c r="M1896" s="183"/>
      <c r="N1896" s="183">
        <v>1.38</v>
      </c>
      <c r="O1896" s="183">
        <f>+L1896*N1896</f>
        <v>5.9339999999999993</v>
      </c>
      <c r="P1896" s="254">
        <f>+O1896</f>
        <v>5.9339999999999993</v>
      </c>
      <c r="Q1896" s="186"/>
      <c r="R1896" s="187"/>
      <c r="S1896" s="187"/>
      <c r="U1896" s="87" t="str">
        <f t="shared" si="128"/>
        <v/>
      </c>
      <c r="V1896" s="87">
        <f t="shared" si="129"/>
        <v>5.9339999999999993</v>
      </c>
    </row>
    <row r="1897" spans="1:22" s="188" customFormat="1" ht="15.75" customHeight="1" x14ac:dyDescent="0.2">
      <c r="A1897" s="202"/>
      <c r="B1897" s="253" t="s">
        <v>17983</v>
      </c>
      <c r="C1897" s="341"/>
      <c r="D1897" s="203"/>
      <c r="E1897" s="182"/>
      <c r="F1897" s="182"/>
      <c r="G1897" s="203"/>
      <c r="H1897" s="182"/>
      <c r="I1897" s="182"/>
      <c r="J1897" s="183"/>
      <c r="K1897" s="205"/>
      <c r="L1897" s="183">
        <v>2.5</v>
      </c>
      <c r="M1897" s="183"/>
      <c r="N1897" s="183">
        <v>1.77</v>
      </c>
      <c r="O1897" s="183">
        <f>+L1897*N1897</f>
        <v>4.4249999999999998</v>
      </c>
      <c r="P1897" s="254">
        <f>+O1897</f>
        <v>4.4249999999999998</v>
      </c>
      <c r="Q1897" s="186"/>
      <c r="R1897" s="187"/>
      <c r="S1897" s="187"/>
      <c r="U1897" s="87" t="str">
        <f t="shared" si="128"/>
        <v/>
      </c>
      <c r="V1897" s="87">
        <f t="shared" si="129"/>
        <v>4.4249999999999998</v>
      </c>
    </row>
    <row r="1898" spans="1:22" s="188" customFormat="1" ht="15.75" customHeight="1" x14ac:dyDescent="0.2">
      <c r="A1898" s="202"/>
      <c r="B1898" s="253" t="s">
        <v>17984</v>
      </c>
      <c r="C1898" s="341"/>
      <c r="D1898" s="203"/>
      <c r="E1898" s="182"/>
      <c r="F1898" s="182"/>
      <c r="G1898" s="203"/>
      <c r="H1898" s="182"/>
      <c r="I1898" s="182"/>
      <c r="J1898" s="183"/>
      <c r="K1898" s="205"/>
      <c r="L1898" s="183">
        <v>5.5</v>
      </c>
      <c r="M1898" s="183"/>
      <c r="N1898" s="183">
        <v>0.44</v>
      </c>
      <c r="O1898" s="183">
        <f>+L1898*N1898</f>
        <v>2.42</v>
      </c>
      <c r="P1898" s="254">
        <f>+O1898</f>
        <v>2.42</v>
      </c>
      <c r="Q1898" s="186"/>
      <c r="R1898" s="187"/>
      <c r="S1898" s="187"/>
      <c r="U1898" s="87" t="str">
        <f t="shared" si="128"/>
        <v/>
      </c>
      <c r="V1898" s="87">
        <f t="shared" si="129"/>
        <v>2.42</v>
      </c>
    </row>
    <row r="1899" spans="1:22" s="188" customFormat="1" ht="15.75" customHeight="1" x14ac:dyDescent="0.2">
      <c r="A1899" s="202"/>
      <c r="B1899" s="189" t="s">
        <v>17</v>
      </c>
      <c r="C1899" s="190"/>
      <c r="D1899" s="191"/>
      <c r="E1899" s="192"/>
      <c r="F1899" s="190"/>
      <c r="G1899" s="191"/>
      <c r="H1899" s="192"/>
      <c r="I1899" s="192"/>
      <c r="J1899" s="193"/>
      <c r="K1899" s="193"/>
      <c r="L1899" s="194"/>
      <c r="M1899" s="194"/>
      <c r="N1899" s="194"/>
      <c r="O1899" s="194"/>
      <c r="P1899" s="195">
        <f>ROUND(SUM(P1892:P1898),2)</f>
        <v>21.08</v>
      </c>
      <c r="Q1899" s="196" t="str">
        <f>IFERROR(VLOOKUP(A1892,'Planilha Orçamentária'!$A$8:$G$9990,5,FALSE),0)</f>
        <v>M3</v>
      </c>
      <c r="R1899" s="187"/>
      <c r="S1899" s="187"/>
      <c r="U1899" s="87">
        <f t="shared" si="128"/>
        <v>21.08</v>
      </c>
      <c r="V1899" s="87">
        <f t="shared" si="129"/>
        <v>21.08</v>
      </c>
    </row>
    <row r="1900" spans="1:22" s="188" customFormat="1" ht="15.75" customHeight="1" x14ac:dyDescent="0.2">
      <c r="A1900" s="202"/>
      <c r="B1900" s="197"/>
      <c r="C1900" s="198"/>
      <c r="D1900" s="180"/>
      <c r="E1900" s="181"/>
      <c r="F1900" s="198"/>
      <c r="G1900" s="180"/>
      <c r="H1900" s="181"/>
      <c r="I1900" s="181"/>
      <c r="J1900" s="199"/>
      <c r="K1900" s="199"/>
      <c r="L1900" s="660" t="s">
        <v>3697</v>
      </c>
      <c r="M1900" s="661" t="s">
        <v>3698</v>
      </c>
      <c r="N1900" s="660" t="s">
        <v>3699</v>
      </c>
      <c r="O1900" s="661" t="s">
        <v>3700</v>
      </c>
      <c r="P1900" s="659" t="s">
        <v>3701</v>
      </c>
      <c r="Q1900" s="200"/>
      <c r="R1900" s="187"/>
      <c r="S1900" s="187"/>
      <c r="T1900" s="187"/>
      <c r="U1900" s="87" t="str">
        <f t="shared" si="128"/>
        <v/>
      </c>
      <c r="V1900" s="87" t="str">
        <f t="shared" si="129"/>
        <v>momento de transp.</v>
      </c>
    </row>
    <row r="1901" spans="1:22" s="188" customFormat="1" ht="15.75" customHeight="1" x14ac:dyDescent="0.2">
      <c r="A1901" s="178" t="str">
        <f>+'Planilha Orçamentária'!A476</f>
        <v>06.06.01.03</v>
      </c>
      <c r="B1901" s="252" t="str">
        <f>VLOOKUP(A1901,'Planilha Orçamentária'!$A$8:$G$9990,4,FALSE)</f>
        <v>TRANSPORTE COM CAMINHÃO BASCULANTE DE 6 M3, EM VIA URBANA PAVIMENTADA, DMT ATÉ 30 KM (UNIDADE: M3XKM). AF_01/2018</v>
      </c>
      <c r="C1901" s="179"/>
      <c r="D1901" s="180"/>
      <c r="E1901" s="181"/>
      <c r="F1901" s="181"/>
      <c r="G1901" s="180"/>
      <c r="H1901" s="181"/>
      <c r="I1901" s="182"/>
      <c r="J1901" s="183"/>
      <c r="K1901" s="184"/>
      <c r="L1901" s="661"/>
      <c r="M1901" s="661"/>
      <c r="N1901" s="660"/>
      <c r="O1901" s="661"/>
      <c r="P1901" s="659"/>
      <c r="Q1901" s="186">
        <f>P1904</f>
        <v>1297.8900000000001</v>
      </c>
      <c r="R1901" s="187"/>
      <c r="S1901" s="187"/>
      <c r="U1901" s="87">
        <f t="shared" si="128"/>
        <v>0</v>
      </c>
      <c r="V1901" s="87" t="str">
        <f t="shared" si="129"/>
        <v/>
      </c>
    </row>
    <row r="1902" spans="1:22" s="188" customFormat="1" ht="15.75" customHeight="1" x14ac:dyDescent="0.2">
      <c r="A1902" s="178"/>
      <c r="B1902" s="346" t="s">
        <v>17985</v>
      </c>
      <c r="C1902" s="179"/>
      <c r="D1902" s="180"/>
      <c r="E1902" s="181"/>
      <c r="F1902" s="181"/>
      <c r="G1902" s="180"/>
      <c r="H1902" s="181"/>
      <c r="I1902" s="182"/>
      <c r="J1902" s="183"/>
      <c r="K1902" s="184"/>
      <c r="L1902" s="325">
        <f>DMT!G14</f>
        <v>19.8</v>
      </c>
      <c r="M1902" s="325">
        <v>1.25</v>
      </c>
      <c r="N1902" s="337">
        <v>1.6</v>
      </c>
      <c r="O1902" s="325">
        <f>+P1890-P1899</f>
        <v>52.44</v>
      </c>
      <c r="P1902" s="347">
        <f>L1902*M1902*O1902</f>
        <v>1297.8899999999999</v>
      </c>
      <c r="Q1902" s="186"/>
      <c r="R1902" s="187"/>
      <c r="S1902" s="187"/>
      <c r="U1902" s="87" t="str">
        <f t="shared" si="128"/>
        <v/>
      </c>
      <c r="V1902" s="87">
        <f t="shared" si="129"/>
        <v>1297.8899999999999</v>
      </c>
    </row>
    <row r="1903" spans="1:22" s="188" customFormat="1" ht="15.75" customHeight="1" x14ac:dyDescent="0.2">
      <c r="A1903" s="178"/>
      <c r="B1903" s="348" t="str">
        <f>"OBSERVAÇÃO: Para o transporte do material destinado ao bota-fora, foi considerado a distância média de transporte referencial de "&amp;L1902&amp;" km, que deverá ser confirmado durante a obra pela fiscalização e medido apenas a distância real."</f>
        <v>OBSERVAÇÃO: Para o transporte do material destinado ao bota-fora, foi considerado a distância média de transporte referencial de 19,8 km, que deverá ser confirmado durante a obra pela fiscalização e medido apenas a distância real.</v>
      </c>
      <c r="C1903" s="179"/>
      <c r="D1903" s="180"/>
      <c r="E1903" s="181"/>
      <c r="F1903" s="181"/>
      <c r="G1903" s="180"/>
      <c r="H1903" s="181"/>
      <c r="I1903" s="182"/>
      <c r="J1903" s="183"/>
      <c r="K1903" s="184"/>
      <c r="L1903" s="325"/>
      <c r="M1903" s="325"/>
      <c r="N1903" s="325"/>
      <c r="O1903" s="325"/>
      <c r="P1903" s="335"/>
      <c r="Q1903" s="186"/>
      <c r="R1903" s="187"/>
      <c r="S1903" s="187"/>
      <c r="U1903" s="87" t="str">
        <f t="shared" si="128"/>
        <v/>
      </c>
      <c r="V1903" s="87" t="str">
        <f t="shared" si="129"/>
        <v/>
      </c>
    </row>
    <row r="1904" spans="1:22" s="188" customFormat="1" ht="15.75" customHeight="1" x14ac:dyDescent="0.2">
      <c r="A1904" s="202"/>
      <c r="B1904" s="189" t="s">
        <v>17</v>
      </c>
      <c r="C1904" s="190"/>
      <c r="D1904" s="191"/>
      <c r="E1904" s="192"/>
      <c r="F1904" s="190"/>
      <c r="G1904" s="191"/>
      <c r="H1904" s="192"/>
      <c r="I1904" s="192"/>
      <c r="J1904" s="193"/>
      <c r="K1904" s="193"/>
      <c r="L1904" s="194"/>
      <c r="M1904" s="194"/>
      <c r="N1904" s="194"/>
      <c r="O1904" s="194"/>
      <c r="P1904" s="195">
        <f>ROUND(SUM(P1901:P1903),2)</f>
        <v>1297.8900000000001</v>
      </c>
      <c r="Q1904" s="196" t="str">
        <f>IFERROR(VLOOKUP(A1901,'Planilha Orçamentária'!$A$8:$G$9990,5,FALSE),0)</f>
        <v>M3XKM</v>
      </c>
      <c r="R1904" s="187"/>
      <c r="S1904" s="187"/>
      <c r="U1904" s="87">
        <f t="shared" si="128"/>
        <v>1297.8900000000001</v>
      </c>
      <c r="V1904" s="87">
        <f t="shared" si="129"/>
        <v>1297.8900000000001</v>
      </c>
    </row>
    <row r="1905" spans="1:22" s="188" customFormat="1" ht="15.75" customHeight="1" x14ac:dyDescent="0.2">
      <c r="A1905" s="202"/>
      <c r="B1905" s="197"/>
      <c r="C1905" s="198"/>
      <c r="D1905" s="180"/>
      <c r="E1905" s="181"/>
      <c r="F1905" s="198"/>
      <c r="G1905" s="180"/>
      <c r="H1905" s="181"/>
      <c r="I1905" s="181"/>
      <c r="J1905" s="199"/>
      <c r="K1905" s="199"/>
      <c r="L1905" s="363"/>
      <c r="M1905" s="363"/>
      <c r="N1905" s="363"/>
      <c r="O1905" s="363"/>
      <c r="P1905" s="55"/>
      <c r="Q1905" s="200"/>
      <c r="R1905" s="187"/>
      <c r="S1905" s="187"/>
      <c r="T1905" s="187"/>
      <c r="U1905" s="87" t="str">
        <f t="shared" si="128"/>
        <v/>
      </c>
      <c r="V1905" s="87" t="str">
        <f t="shared" si="129"/>
        <v/>
      </c>
    </row>
    <row r="1906" spans="1:22" s="188" customFormat="1" ht="15" customHeight="1" x14ac:dyDescent="0.2">
      <c r="A1906" s="373" t="str">
        <f>+'Planilha Orçamentária'!A478</f>
        <v>06.06.02</v>
      </c>
      <c r="B1906" s="374" t="str">
        <f>VLOOKUP(A1906,'Planilha Orçamentária'!$A$8:$G$9990,4,FALSE)</f>
        <v>RADIER</v>
      </c>
      <c r="C1906" s="375"/>
      <c r="D1906" s="376"/>
      <c r="E1906" s="377"/>
      <c r="F1906" s="377"/>
      <c r="G1906" s="376"/>
      <c r="H1906" s="377"/>
      <c r="I1906" s="378"/>
      <c r="J1906" s="379"/>
      <c r="K1906" s="380"/>
      <c r="L1906" s="379"/>
      <c r="M1906" s="381"/>
      <c r="N1906" s="382"/>
      <c r="O1906" s="381"/>
      <c r="P1906" s="383"/>
      <c r="Q1906" s="384"/>
      <c r="R1906" s="187"/>
      <c r="S1906" s="187"/>
      <c r="U1906" s="87" t="str">
        <f t="shared" si="128"/>
        <v/>
      </c>
      <c r="V1906" s="87" t="str">
        <f t="shared" si="129"/>
        <v/>
      </c>
    </row>
    <row r="1907" spans="1:22" s="188" customFormat="1" ht="15.75" customHeight="1" x14ac:dyDescent="0.2">
      <c r="A1907" s="178" t="str">
        <f>+'Planilha Orçamentária'!A479</f>
        <v>06.06.02.01</v>
      </c>
      <c r="B1907" s="252" t="str">
        <f>VLOOKUP(A1907,'Planilha Orçamentária'!$A$8:$G$9990,4,FALSE)</f>
        <v>FORNECIMENTO/INSTALACAO LONA PLASTICA PRETA, PARA IMPERMEABILIZACAO, ESPESSURA 150 MICRAS.</v>
      </c>
      <c r="C1907" s="179"/>
      <c r="D1907" s="180"/>
      <c r="E1907" s="181"/>
      <c r="F1907" s="181"/>
      <c r="G1907" s="180"/>
      <c r="H1907" s="181"/>
      <c r="I1907" s="182"/>
      <c r="J1907" s="183"/>
      <c r="K1907" s="184"/>
      <c r="L1907" s="183"/>
      <c r="M1907" s="185"/>
      <c r="N1907" s="183"/>
      <c r="O1907" s="185"/>
      <c r="P1907" s="55"/>
      <c r="Q1907" s="186">
        <f>P1909</f>
        <v>294.06</v>
      </c>
      <c r="R1907" s="187"/>
      <c r="S1907" s="187"/>
      <c r="U1907" s="87">
        <f t="shared" si="128"/>
        <v>0</v>
      </c>
      <c r="V1907" s="87" t="str">
        <f t="shared" si="129"/>
        <v/>
      </c>
    </row>
    <row r="1908" spans="1:22" s="188" customFormat="1" ht="15.75" customHeight="1" x14ac:dyDescent="0.2">
      <c r="A1908" s="202"/>
      <c r="B1908" s="207"/>
      <c r="C1908" s="203"/>
      <c r="E1908" s="182"/>
      <c r="F1908" s="182"/>
      <c r="G1908" s="203"/>
      <c r="H1908" s="182"/>
      <c r="I1908" s="182"/>
      <c r="J1908" s="183"/>
      <c r="K1908" s="220"/>
      <c r="L1908" s="183"/>
      <c r="M1908" s="183"/>
      <c r="N1908" s="183">
        <v>294.06</v>
      </c>
      <c r="O1908" s="183"/>
      <c r="P1908" s="208">
        <f>+N1908</f>
        <v>294.06</v>
      </c>
      <c r="Q1908" s="186"/>
      <c r="U1908" s="87" t="str">
        <f t="shared" si="128"/>
        <v/>
      </c>
      <c r="V1908" s="87">
        <f t="shared" si="129"/>
        <v>294.06</v>
      </c>
    </row>
    <row r="1909" spans="1:22" s="188" customFormat="1" ht="15.75" customHeight="1" x14ac:dyDescent="0.2">
      <c r="A1909" s="202"/>
      <c r="B1909" s="189" t="s">
        <v>17</v>
      </c>
      <c r="C1909" s="190"/>
      <c r="D1909" s="191"/>
      <c r="E1909" s="192"/>
      <c r="F1909" s="190"/>
      <c r="G1909" s="191"/>
      <c r="H1909" s="192"/>
      <c r="I1909" s="192"/>
      <c r="J1909" s="193"/>
      <c r="K1909" s="193"/>
      <c r="L1909" s="194"/>
      <c r="M1909" s="194"/>
      <c r="N1909" s="194"/>
      <c r="O1909" s="194"/>
      <c r="P1909" s="195">
        <f>ROUND(SUM(P1907:P1908),2)</f>
        <v>294.06</v>
      </c>
      <c r="Q1909" s="196" t="str">
        <f>IFERROR(VLOOKUP(A1907,'Planilha Orçamentária'!$A$8:$G$9990,5,FALSE),0)</f>
        <v>M2</v>
      </c>
      <c r="R1909" s="187"/>
      <c r="S1909" s="187"/>
      <c r="U1909" s="87">
        <f t="shared" si="128"/>
        <v>294.06</v>
      </c>
      <c r="V1909" s="87">
        <f t="shared" si="129"/>
        <v>294.06</v>
      </c>
    </row>
    <row r="1910" spans="1:22" s="188" customFormat="1" ht="15.75" customHeight="1" x14ac:dyDescent="0.2">
      <c r="A1910" s="202"/>
      <c r="B1910" s="197"/>
      <c r="C1910" s="198"/>
      <c r="D1910" s="180"/>
      <c r="E1910" s="181"/>
      <c r="F1910" s="198"/>
      <c r="G1910" s="180"/>
      <c r="H1910" s="181"/>
      <c r="I1910" s="181"/>
      <c r="J1910" s="199"/>
      <c r="K1910" s="199"/>
      <c r="L1910" s="363"/>
      <c r="M1910" s="363"/>
      <c r="N1910" s="363"/>
      <c r="O1910" s="363"/>
      <c r="P1910" s="55"/>
      <c r="Q1910" s="200"/>
      <c r="R1910" s="187"/>
      <c r="S1910" s="187"/>
      <c r="T1910" s="187"/>
      <c r="U1910" s="87" t="str">
        <f t="shared" si="128"/>
        <v/>
      </c>
      <c r="V1910" s="87" t="str">
        <f t="shared" si="129"/>
        <v/>
      </c>
    </row>
    <row r="1911" spans="1:22" s="188" customFormat="1" ht="15.75" customHeight="1" x14ac:dyDescent="0.2">
      <c r="A1911" s="178" t="str">
        <f>+'Planilha Orçamentária'!A480</f>
        <v>06.06.02.02</v>
      </c>
      <c r="B1911" s="252" t="str">
        <f>VLOOKUP(A1911,'Planilha Orçamentária'!$A$8:$G$9990,4,FALSE)</f>
        <v>FABRICAÇÃO, MONTAGEM E DESMONTAGEM DE FORMA PARA RADIER, EM MADEIRA SERRADA, 4 UTILIZAÇÕES. AF_09/2017</v>
      </c>
      <c r="C1911" s="179"/>
      <c r="D1911" s="180"/>
      <c r="E1911" s="181"/>
      <c r="F1911" s="181"/>
      <c r="G1911" s="180"/>
      <c r="H1911" s="181"/>
      <c r="I1911" s="182"/>
      <c r="J1911" s="183"/>
      <c r="K1911" s="184"/>
      <c r="L1911" s="183"/>
      <c r="M1911" s="185"/>
      <c r="N1911" s="183"/>
      <c r="O1911" s="185"/>
      <c r="P1911" s="55"/>
      <c r="Q1911" s="186">
        <f>P1913</f>
        <v>15.4</v>
      </c>
      <c r="R1911" s="187"/>
      <c r="S1911" s="187"/>
      <c r="U1911" s="87">
        <f t="shared" si="128"/>
        <v>0</v>
      </c>
      <c r="V1911" s="87" t="str">
        <f t="shared" si="129"/>
        <v/>
      </c>
    </row>
    <row r="1912" spans="1:22" s="188" customFormat="1" ht="15.75" customHeight="1" x14ac:dyDescent="0.2">
      <c r="A1912" s="202"/>
      <c r="B1912" s="207"/>
      <c r="C1912" s="203"/>
      <c r="E1912" s="182"/>
      <c r="F1912" s="182"/>
      <c r="G1912" s="203"/>
      <c r="H1912" s="182"/>
      <c r="I1912" s="182"/>
      <c r="J1912" s="183"/>
      <c r="K1912" s="220">
        <v>77</v>
      </c>
      <c r="L1912" s="183"/>
      <c r="M1912" s="183">
        <v>0.2</v>
      </c>
      <c r="N1912" s="183">
        <f>+K1912*M1912</f>
        <v>15.4</v>
      </c>
      <c r="O1912" s="183"/>
      <c r="P1912" s="208">
        <f>+N1912</f>
        <v>15.4</v>
      </c>
      <c r="Q1912" s="186"/>
      <c r="U1912" s="87" t="str">
        <f t="shared" si="128"/>
        <v/>
      </c>
      <c r="V1912" s="87">
        <f t="shared" si="129"/>
        <v>15.4</v>
      </c>
    </row>
    <row r="1913" spans="1:22" s="188" customFormat="1" ht="15.75" customHeight="1" x14ac:dyDescent="0.2">
      <c r="A1913" s="202"/>
      <c r="B1913" s="189" t="s">
        <v>17</v>
      </c>
      <c r="C1913" s="190"/>
      <c r="D1913" s="191"/>
      <c r="E1913" s="192"/>
      <c r="F1913" s="190"/>
      <c r="G1913" s="191"/>
      <c r="H1913" s="192"/>
      <c r="I1913" s="192"/>
      <c r="J1913" s="193"/>
      <c r="K1913" s="193"/>
      <c r="L1913" s="194"/>
      <c r="M1913" s="194"/>
      <c r="N1913" s="194"/>
      <c r="O1913" s="194"/>
      <c r="P1913" s="195">
        <f>ROUND(SUM(P1911:P1912),2)</f>
        <v>15.4</v>
      </c>
      <c r="Q1913" s="196" t="str">
        <f>IFERROR(VLOOKUP(A1911,'Planilha Orçamentária'!$A$8:$G$9990,5,FALSE),0)</f>
        <v>M2</v>
      </c>
      <c r="R1913" s="187"/>
      <c r="S1913" s="187"/>
      <c r="U1913" s="87">
        <f t="shared" si="128"/>
        <v>15.4</v>
      </c>
      <c r="V1913" s="87">
        <f t="shared" si="129"/>
        <v>15.4</v>
      </c>
    </row>
    <row r="1914" spans="1:22" s="188" customFormat="1" ht="15.75" customHeight="1" x14ac:dyDescent="0.2">
      <c r="A1914" s="202"/>
      <c r="B1914" s="197"/>
      <c r="C1914" s="198"/>
      <c r="D1914" s="180"/>
      <c r="E1914" s="181"/>
      <c r="F1914" s="198"/>
      <c r="G1914" s="180"/>
      <c r="H1914" s="181"/>
      <c r="I1914" s="181"/>
      <c r="J1914" s="199"/>
      <c r="K1914" s="199"/>
      <c r="L1914" s="363"/>
      <c r="M1914" s="363"/>
      <c r="N1914" s="363"/>
      <c r="O1914" s="363"/>
      <c r="P1914" s="55"/>
      <c r="Q1914" s="200"/>
      <c r="R1914" s="187"/>
      <c r="S1914" s="187"/>
      <c r="T1914" s="187"/>
      <c r="U1914" s="87" t="str">
        <f t="shared" si="128"/>
        <v/>
      </c>
      <c r="V1914" s="87" t="str">
        <f t="shared" si="129"/>
        <v/>
      </c>
    </row>
    <row r="1915" spans="1:22" s="188" customFormat="1" ht="15.75" customHeight="1" x14ac:dyDescent="0.2">
      <c r="A1915" s="178" t="str">
        <f>+'Planilha Orçamentária'!A481</f>
        <v>06.06.02.03</v>
      </c>
      <c r="B1915" s="252" t="str">
        <f>VLOOKUP(A1915,'Planilha Orçamentária'!$A$8:$G$9990,4,FALSE)</f>
        <v>ARMAÇÃO UTILIZANDO AÇO CA-25 DE 8,0 MM - MONTAGEM. AF_12/2015</v>
      </c>
      <c r="C1915" s="179"/>
      <c r="D1915" s="180"/>
      <c r="E1915" s="181"/>
      <c r="F1915" s="181"/>
      <c r="G1915" s="180"/>
      <c r="H1915" s="181"/>
      <c r="I1915" s="182"/>
      <c r="J1915" s="183"/>
      <c r="K1915" s="184"/>
      <c r="L1915" s="183"/>
      <c r="M1915" s="185"/>
      <c r="N1915" s="183"/>
      <c r="O1915" s="185"/>
      <c r="P1915" s="55"/>
      <c r="Q1915" s="186">
        <f>P1918</f>
        <v>5857.95</v>
      </c>
      <c r="R1915" s="187"/>
      <c r="S1915" s="187"/>
      <c r="U1915" s="87">
        <f t="shared" ref="U1915:U1978" si="130">IF(Q1915&lt;&gt;"",P1915,"")</f>
        <v>0</v>
      </c>
      <c r="V1915" s="87" t="str">
        <f t="shared" ref="V1915:V1978" si="131">IF(P1915&lt;&gt;"",P1915,"")</f>
        <v/>
      </c>
    </row>
    <row r="1916" spans="1:22" s="188" customFormat="1" ht="15.75" customHeight="1" x14ac:dyDescent="0.2">
      <c r="A1916" s="178"/>
      <c r="B1916" s="399" t="s">
        <v>17986</v>
      </c>
      <c r="C1916" s="341"/>
      <c r="D1916" s="203"/>
      <c r="E1916" s="182"/>
      <c r="F1916" s="182"/>
      <c r="G1916" s="203"/>
      <c r="H1916" s="182"/>
      <c r="I1916" s="182"/>
      <c r="J1916" s="183"/>
      <c r="K1916" s="205"/>
      <c r="L1916" s="183"/>
      <c r="M1916" s="183"/>
      <c r="N1916" s="183"/>
      <c r="O1916" s="211" t="s">
        <v>17987</v>
      </c>
      <c r="P1916" s="254"/>
      <c r="Q1916" s="186"/>
      <c r="R1916" s="187"/>
      <c r="S1916" s="187"/>
      <c r="U1916" s="87" t="str">
        <f t="shared" si="130"/>
        <v/>
      </c>
      <c r="V1916" s="87" t="str">
        <f t="shared" si="131"/>
        <v/>
      </c>
    </row>
    <row r="1917" spans="1:22" s="188" customFormat="1" ht="15.75" customHeight="1" x14ac:dyDescent="0.2">
      <c r="A1917" s="202"/>
      <c r="B1917" s="207" t="s">
        <v>17988</v>
      </c>
      <c r="C1917" s="203"/>
      <c r="E1917" s="182"/>
      <c r="F1917" s="182"/>
      <c r="G1917" s="203"/>
      <c r="H1917" s="182"/>
      <c r="I1917" s="182"/>
      <c r="J1917" s="183">
        <v>50</v>
      </c>
      <c r="K1917" s="220">
        <v>6</v>
      </c>
      <c r="L1917" s="183">
        <v>2.4500000000000002</v>
      </c>
      <c r="M1917" s="183"/>
      <c r="N1917" s="183">
        <f>L1917*K1917</f>
        <v>14.700000000000001</v>
      </c>
      <c r="O1917" s="183">
        <v>7.97</v>
      </c>
      <c r="P1917" s="208">
        <f>O1917*N1917*J1917</f>
        <v>5857.9500000000007</v>
      </c>
      <c r="Q1917" s="186"/>
      <c r="U1917" s="87" t="str">
        <f t="shared" si="130"/>
        <v/>
      </c>
      <c r="V1917" s="87">
        <f t="shared" si="131"/>
        <v>5857.9500000000007</v>
      </c>
    </row>
    <row r="1918" spans="1:22" s="188" customFormat="1" ht="15.75" customHeight="1" x14ac:dyDescent="0.2">
      <c r="A1918" s="202"/>
      <c r="B1918" s="189" t="s">
        <v>17</v>
      </c>
      <c r="C1918" s="190"/>
      <c r="D1918" s="191"/>
      <c r="E1918" s="192"/>
      <c r="F1918" s="190"/>
      <c r="G1918" s="191"/>
      <c r="H1918" s="192"/>
      <c r="I1918" s="192"/>
      <c r="J1918" s="193"/>
      <c r="K1918" s="193"/>
      <c r="L1918" s="194"/>
      <c r="M1918" s="194"/>
      <c r="N1918" s="194"/>
      <c r="O1918" s="194"/>
      <c r="P1918" s="195">
        <f>ROUND(SUM(P1916:P1917),2)</f>
        <v>5857.95</v>
      </c>
      <c r="Q1918" s="196" t="str">
        <f>IFERROR(VLOOKUP(A1915,'Planilha Orçamentária'!$A$8:$G$9990,5,FALSE),0)</f>
        <v>KG</v>
      </c>
      <c r="R1918" s="187"/>
      <c r="S1918" s="187"/>
      <c r="U1918" s="87">
        <f t="shared" si="130"/>
        <v>5857.95</v>
      </c>
      <c r="V1918" s="87">
        <f t="shared" si="131"/>
        <v>5857.95</v>
      </c>
    </row>
    <row r="1919" spans="1:22" s="188" customFormat="1" ht="15.75" customHeight="1" x14ac:dyDescent="0.2">
      <c r="A1919" s="202"/>
      <c r="B1919" s="197"/>
      <c r="C1919" s="198"/>
      <c r="D1919" s="180"/>
      <c r="E1919" s="181"/>
      <c r="F1919" s="198"/>
      <c r="G1919" s="180"/>
      <c r="H1919" s="181"/>
      <c r="I1919" s="181"/>
      <c r="J1919" s="199"/>
      <c r="K1919" s="199"/>
      <c r="L1919" s="363"/>
      <c r="M1919" s="363"/>
      <c r="N1919" s="363"/>
      <c r="O1919" s="363"/>
      <c r="P1919" s="55"/>
      <c r="Q1919" s="200"/>
      <c r="R1919" s="187"/>
      <c r="S1919" s="187"/>
      <c r="T1919" s="187"/>
      <c r="U1919" s="87" t="str">
        <f t="shared" si="130"/>
        <v/>
      </c>
      <c r="V1919" s="87" t="str">
        <f t="shared" si="131"/>
        <v/>
      </c>
    </row>
    <row r="1920" spans="1:22" s="188" customFormat="1" ht="15.75" customHeight="1" x14ac:dyDescent="0.2">
      <c r="A1920" s="178" t="str">
        <f>+'Planilha Orçamentária'!A482</f>
        <v>06.06.02.04</v>
      </c>
      <c r="B1920" s="252" t="str">
        <f>VLOOKUP(A1920,'Planilha Orçamentária'!$A$8:$G$9990,4,FALSE)</f>
        <v>CONCRETO FCK = 15MPA, TRAÇO 1:3,4:3,5 (CIMENTO/ AREIA MÉDIA/ BRITA 1)  - PREPARO MECÂNICO COM BETONEIRA 600 L. AF_07/2016</v>
      </c>
      <c r="C1920" s="179"/>
      <c r="D1920" s="180"/>
      <c r="E1920" s="181"/>
      <c r="F1920" s="181"/>
      <c r="G1920" s="180"/>
      <c r="H1920" s="181"/>
      <c r="I1920" s="182"/>
      <c r="J1920" s="183"/>
      <c r="K1920" s="184"/>
      <c r="L1920" s="183"/>
      <c r="M1920" s="185"/>
      <c r="N1920" s="183"/>
      <c r="O1920" s="185"/>
      <c r="P1920" s="55"/>
      <c r="Q1920" s="186">
        <f>P1922</f>
        <v>14.7</v>
      </c>
      <c r="R1920" s="187"/>
      <c r="S1920" s="187"/>
      <c r="U1920" s="87">
        <f t="shared" si="130"/>
        <v>0</v>
      </c>
      <c r="V1920" s="87" t="str">
        <f t="shared" si="131"/>
        <v/>
      </c>
    </row>
    <row r="1921" spans="1:22" s="188" customFormat="1" ht="15.75" customHeight="1" x14ac:dyDescent="0.2">
      <c r="A1921" s="202"/>
      <c r="B1921" s="207" t="s">
        <v>17989</v>
      </c>
      <c r="C1921" s="203"/>
      <c r="E1921" s="182"/>
      <c r="F1921" s="182"/>
      <c r="G1921" s="203"/>
      <c r="H1921" s="182"/>
      <c r="I1921" s="182"/>
      <c r="J1921" s="220"/>
      <c r="K1921" s="220"/>
      <c r="L1921" s="183"/>
      <c r="M1921" s="183">
        <v>0.05</v>
      </c>
      <c r="N1921" s="183">
        <v>294.06</v>
      </c>
      <c r="O1921" s="183">
        <f>+M1921*N1921</f>
        <v>14.703000000000001</v>
      </c>
      <c r="P1921" s="208">
        <f>+O1921</f>
        <v>14.703000000000001</v>
      </c>
      <c r="Q1921" s="186"/>
      <c r="U1921" s="87" t="str">
        <f t="shared" si="130"/>
        <v/>
      </c>
      <c r="V1921" s="87">
        <f t="shared" si="131"/>
        <v>14.703000000000001</v>
      </c>
    </row>
    <row r="1922" spans="1:22" s="188" customFormat="1" ht="15.75" customHeight="1" x14ac:dyDescent="0.2">
      <c r="A1922" s="202"/>
      <c r="B1922" s="189" t="s">
        <v>17</v>
      </c>
      <c r="C1922" s="190"/>
      <c r="D1922" s="191"/>
      <c r="E1922" s="192"/>
      <c r="F1922" s="190"/>
      <c r="G1922" s="191"/>
      <c r="H1922" s="192"/>
      <c r="I1922" s="192"/>
      <c r="J1922" s="193"/>
      <c r="K1922" s="193"/>
      <c r="L1922" s="194"/>
      <c r="M1922" s="194"/>
      <c r="N1922" s="194"/>
      <c r="O1922" s="194"/>
      <c r="P1922" s="195">
        <f>ROUND(SUM(P1920:P1921),2)</f>
        <v>14.7</v>
      </c>
      <c r="Q1922" s="196" t="str">
        <f>IFERROR(VLOOKUP(A1920,'Planilha Orçamentária'!$A$8:$G$9990,5,FALSE),0)</f>
        <v>M3</v>
      </c>
      <c r="R1922" s="187"/>
      <c r="S1922" s="187"/>
      <c r="U1922" s="87">
        <f t="shared" si="130"/>
        <v>14.7</v>
      </c>
      <c r="V1922" s="87">
        <f t="shared" si="131"/>
        <v>14.7</v>
      </c>
    </row>
    <row r="1923" spans="1:22" s="188" customFormat="1" ht="15.75" customHeight="1" x14ac:dyDescent="0.2">
      <c r="A1923" s="202"/>
      <c r="B1923" s="197"/>
      <c r="C1923" s="198"/>
      <c r="D1923" s="180"/>
      <c r="E1923" s="181"/>
      <c r="F1923" s="198"/>
      <c r="G1923" s="180"/>
      <c r="H1923" s="181"/>
      <c r="I1923" s="181"/>
      <c r="J1923" s="199"/>
      <c r="K1923" s="199"/>
      <c r="L1923" s="363"/>
      <c r="M1923" s="363"/>
      <c r="N1923" s="363"/>
      <c r="O1923" s="363"/>
      <c r="P1923" s="55"/>
      <c r="Q1923" s="200"/>
      <c r="R1923" s="187"/>
      <c r="S1923" s="187"/>
      <c r="T1923" s="187"/>
      <c r="U1923" s="87" t="str">
        <f t="shared" si="130"/>
        <v/>
      </c>
      <c r="V1923" s="87" t="str">
        <f t="shared" si="131"/>
        <v/>
      </c>
    </row>
    <row r="1924" spans="1:22" s="188" customFormat="1" ht="15.75" customHeight="1" x14ac:dyDescent="0.2">
      <c r="A1924" s="178" t="str">
        <f>+'Planilha Orçamentária'!A483</f>
        <v>06.06.02.05</v>
      </c>
      <c r="B1924" s="252" t="str">
        <f>VLOOKUP(A1924,'Planilha Orçamentária'!$A$8:$G$9990,4,FALSE)</f>
        <v>CONCRETO FCK = 30MPA, TRAÇO 1:2,1:2,5 (CIMENTO/ AREIA MÉDIA/ BRITA 1)  - PREPARO MECÂNICO COM BETONEIRA 600 L. AF_07/2016</v>
      </c>
      <c r="C1924" s="179"/>
      <c r="D1924" s="180"/>
      <c r="E1924" s="181"/>
      <c r="F1924" s="181"/>
      <c r="G1924" s="180"/>
      <c r="H1924" s="181"/>
      <c r="I1924" s="182"/>
      <c r="J1924" s="183"/>
      <c r="K1924" s="184"/>
      <c r="L1924" s="183"/>
      <c r="M1924" s="185"/>
      <c r="N1924" s="183"/>
      <c r="O1924" s="185"/>
      <c r="P1924" s="55"/>
      <c r="Q1924" s="186">
        <f>P1926</f>
        <v>58.81</v>
      </c>
      <c r="R1924" s="187"/>
      <c r="S1924" s="187"/>
      <c r="U1924" s="87">
        <f t="shared" si="130"/>
        <v>0</v>
      </c>
      <c r="V1924" s="87" t="str">
        <f t="shared" si="131"/>
        <v/>
      </c>
    </row>
    <row r="1925" spans="1:22" s="188" customFormat="1" ht="15.75" customHeight="1" x14ac:dyDescent="0.2">
      <c r="A1925" s="202"/>
      <c r="B1925" s="207"/>
      <c r="C1925" s="203"/>
      <c r="E1925" s="182"/>
      <c r="F1925" s="182"/>
      <c r="G1925" s="203"/>
      <c r="H1925" s="182"/>
      <c r="I1925" s="182"/>
      <c r="J1925" s="183"/>
      <c r="K1925" s="220"/>
      <c r="L1925" s="183"/>
      <c r="M1925" s="183">
        <v>0.2</v>
      </c>
      <c r="N1925" s="183">
        <v>294.06</v>
      </c>
      <c r="O1925" s="183">
        <f>+M1925*N1925</f>
        <v>58.812000000000005</v>
      </c>
      <c r="P1925" s="208">
        <f>+O1925</f>
        <v>58.812000000000005</v>
      </c>
      <c r="Q1925" s="186"/>
      <c r="U1925" s="87" t="str">
        <f t="shared" si="130"/>
        <v/>
      </c>
      <c r="V1925" s="87">
        <f t="shared" si="131"/>
        <v>58.812000000000005</v>
      </c>
    </row>
    <row r="1926" spans="1:22" s="188" customFormat="1" ht="15.75" customHeight="1" x14ac:dyDescent="0.2">
      <c r="A1926" s="202"/>
      <c r="B1926" s="189" t="s">
        <v>17</v>
      </c>
      <c r="C1926" s="190"/>
      <c r="D1926" s="191"/>
      <c r="E1926" s="192"/>
      <c r="F1926" s="190"/>
      <c r="G1926" s="191"/>
      <c r="H1926" s="192"/>
      <c r="I1926" s="192"/>
      <c r="J1926" s="193"/>
      <c r="K1926" s="193"/>
      <c r="L1926" s="194"/>
      <c r="M1926" s="194"/>
      <c r="N1926" s="194"/>
      <c r="O1926" s="194"/>
      <c r="P1926" s="195">
        <f>ROUND(SUM(P1924:P1925),2)</f>
        <v>58.81</v>
      </c>
      <c r="Q1926" s="196" t="str">
        <f>IFERROR(VLOOKUP(A1924,'Planilha Orçamentária'!$A$8:$G$9990,5,FALSE),0)</f>
        <v>M3</v>
      </c>
      <c r="R1926" s="187"/>
      <c r="S1926" s="187"/>
      <c r="U1926" s="87">
        <f t="shared" si="130"/>
        <v>58.81</v>
      </c>
      <c r="V1926" s="87">
        <f t="shared" si="131"/>
        <v>58.81</v>
      </c>
    </row>
    <row r="1927" spans="1:22" s="188" customFormat="1" ht="15.75" customHeight="1" x14ac:dyDescent="0.2">
      <c r="A1927" s="202"/>
      <c r="B1927" s="197"/>
      <c r="C1927" s="198"/>
      <c r="D1927" s="180"/>
      <c r="E1927" s="181"/>
      <c r="F1927" s="198"/>
      <c r="G1927" s="180"/>
      <c r="H1927" s="181"/>
      <c r="I1927" s="181"/>
      <c r="J1927" s="199"/>
      <c r="K1927" s="199"/>
      <c r="L1927" s="363"/>
      <c r="M1927" s="363"/>
      <c r="N1927" s="363"/>
      <c r="O1927" s="363"/>
      <c r="P1927" s="55"/>
      <c r="Q1927" s="200"/>
      <c r="R1927" s="187"/>
      <c r="S1927" s="187"/>
      <c r="T1927" s="187"/>
      <c r="U1927" s="87" t="str">
        <f t="shared" si="130"/>
        <v/>
      </c>
      <c r="V1927" s="87" t="str">
        <f t="shared" si="131"/>
        <v/>
      </c>
    </row>
    <row r="1928" spans="1:22" s="188" customFormat="1" ht="15.75" customHeight="1" x14ac:dyDescent="0.2">
      <c r="A1928" s="178" t="str">
        <f>+'Planilha Orçamentária'!A484</f>
        <v>06.06.02.06</v>
      </c>
      <c r="B1928" s="252" t="str">
        <f>VLOOKUP(A1928,'Planilha Orçamentária'!$A$8:$G$9990,4,FALSE)</f>
        <v>LANÇAMENTO COM USO DE BOMBA, ADENSAMENTO E ACABAMENTO DE CONCRETO EM ESTRUTURAS. AF_12/2015</v>
      </c>
      <c r="C1928" s="179"/>
      <c r="D1928" s="180"/>
      <c r="E1928" s="181"/>
      <c r="F1928" s="181"/>
      <c r="G1928" s="180"/>
      <c r="H1928" s="181"/>
      <c r="I1928" s="182"/>
      <c r="J1928" s="183"/>
      <c r="K1928" s="184"/>
      <c r="L1928" s="183"/>
      <c r="M1928" s="185"/>
      <c r="N1928" s="183"/>
      <c r="O1928" s="185"/>
      <c r="P1928" s="55"/>
      <c r="Q1928" s="186">
        <f>P1930</f>
        <v>73.52</v>
      </c>
      <c r="R1928" s="187"/>
      <c r="S1928" s="187"/>
      <c r="U1928" s="87">
        <f t="shared" si="130"/>
        <v>0</v>
      </c>
      <c r="V1928" s="87" t="str">
        <f t="shared" si="131"/>
        <v/>
      </c>
    </row>
    <row r="1929" spans="1:22" s="188" customFormat="1" ht="15.75" customHeight="1" x14ac:dyDescent="0.2">
      <c r="A1929" s="202"/>
      <c r="B1929" s="207"/>
      <c r="C1929" s="203"/>
      <c r="E1929" s="182"/>
      <c r="F1929" s="182"/>
      <c r="G1929" s="203"/>
      <c r="H1929" s="182"/>
      <c r="I1929" s="182"/>
      <c r="J1929" s="183"/>
      <c r="K1929" s="220"/>
      <c r="L1929" s="183"/>
      <c r="M1929" s="183"/>
      <c r="N1929" s="183"/>
      <c r="O1929" s="183">
        <f>+O1925+O1921</f>
        <v>73.515000000000001</v>
      </c>
      <c r="P1929" s="208">
        <f>+O1929</f>
        <v>73.515000000000001</v>
      </c>
      <c r="Q1929" s="186"/>
      <c r="U1929" s="87" t="str">
        <f t="shared" si="130"/>
        <v/>
      </c>
      <c r="V1929" s="87">
        <f t="shared" si="131"/>
        <v>73.515000000000001</v>
      </c>
    </row>
    <row r="1930" spans="1:22" s="188" customFormat="1" ht="15.75" customHeight="1" x14ac:dyDescent="0.2">
      <c r="A1930" s="202"/>
      <c r="B1930" s="189" t="s">
        <v>17</v>
      </c>
      <c r="C1930" s="190"/>
      <c r="D1930" s="191"/>
      <c r="E1930" s="192"/>
      <c r="F1930" s="190"/>
      <c r="G1930" s="191"/>
      <c r="H1930" s="192"/>
      <c r="I1930" s="192"/>
      <c r="J1930" s="193"/>
      <c r="K1930" s="193"/>
      <c r="L1930" s="194"/>
      <c r="M1930" s="194"/>
      <c r="N1930" s="194"/>
      <c r="O1930" s="194"/>
      <c r="P1930" s="195">
        <f>ROUND(SUM(P1928:P1929),2)</f>
        <v>73.52</v>
      </c>
      <c r="Q1930" s="196" t="str">
        <f>IFERROR(VLOOKUP(A1928,'Planilha Orçamentária'!$A$8:$G$9990,5,FALSE),0)</f>
        <v>M3</v>
      </c>
      <c r="R1930" s="187"/>
      <c r="S1930" s="187"/>
      <c r="U1930" s="87">
        <f t="shared" si="130"/>
        <v>73.52</v>
      </c>
      <c r="V1930" s="87">
        <f t="shared" si="131"/>
        <v>73.52</v>
      </c>
    </row>
    <row r="1931" spans="1:22" s="188" customFormat="1" ht="15" customHeight="1" x14ac:dyDescent="0.2">
      <c r="A1931" s="202"/>
      <c r="B1931" s="197"/>
      <c r="C1931" s="198"/>
      <c r="D1931" s="180"/>
      <c r="E1931" s="181"/>
      <c r="F1931" s="198"/>
      <c r="G1931" s="180"/>
      <c r="H1931" s="181"/>
      <c r="I1931" s="181"/>
      <c r="J1931" s="199"/>
      <c r="K1931" s="199"/>
      <c r="L1931" s="363"/>
      <c r="M1931" s="363"/>
      <c r="N1931" s="363"/>
      <c r="O1931" s="363"/>
      <c r="P1931" s="55"/>
      <c r="Q1931" s="200"/>
      <c r="R1931" s="187"/>
      <c r="S1931" s="187"/>
      <c r="T1931" s="187"/>
      <c r="U1931" s="87" t="str">
        <f t="shared" si="130"/>
        <v/>
      </c>
      <c r="V1931" s="87" t="str">
        <f t="shared" si="131"/>
        <v/>
      </c>
    </row>
    <row r="1932" spans="1:22" s="188" customFormat="1" ht="15" customHeight="1" x14ac:dyDescent="0.2">
      <c r="A1932" s="373" t="str">
        <f>+'Planilha Orçamentária'!A486</f>
        <v>06.06.03</v>
      </c>
      <c r="B1932" s="374" t="str">
        <f>VLOOKUP(A1932,'Planilha Orçamentária'!$A$8:$G$9990,4,FALSE)</f>
        <v>OBSTÁCULOS</v>
      </c>
      <c r="C1932" s="375"/>
      <c r="D1932" s="376"/>
      <c r="E1932" s="377"/>
      <c r="F1932" s="377"/>
      <c r="G1932" s="376"/>
      <c r="H1932" s="377"/>
      <c r="I1932" s="378"/>
      <c r="J1932" s="379"/>
      <c r="K1932" s="380"/>
      <c r="L1932" s="379"/>
      <c r="M1932" s="381"/>
      <c r="N1932" s="382"/>
      <c r="O1932" s="381"/>
      <c r="P1932" s="383"/>
      <c r="Q1932" s="384"/>
      <c r="R1932" s="187"/>
      <c r="S1932" s="187"/>
      <c r="U1932" s="87" t="str">
        <f t="shared" si="130"/>
        <v/>
      </c>
      <c r="V1932" s="87" t="str">
        <f t="shared" si="131"/>
        <v/>
      </c>
    </row>
    <row r="1933" spans="1:22" s="188" customFormat="1" ht="15.75" customHeight="1" x14ac:dyDescent="0.2">
      <c r="A1933" s="178" t="str">
        <f>+'Planilha Orçamentária'!A487</f>
        <v>06.06.03.01</v>
      </c>
      <c r="B1933" s="252" t="str">
        <f>VLOOKUP(A1933,'Planilha Orçamentária'!$A$8:$G$9990,4,FALSE)</f>
        <v>FABRICAÇÃO, MONTAGEM E DESMONTAGEM DE FORMA PARA RADIER, EM MADEIRA SERRADA, 4 UTILIZAÇÕES. AF_09/2017</v>
      </c>
      <c r="C1933" s="179"/>
      <c r="D1933" s="180"/>
      <c r="E1933" s="181"/>
      <c r="F1933" s="181"/>
      <c r="G1933" s="180"/>
      <c r="H1933" s="181"/>
      <c r="I1933" s="182"/>
      <c r="J1933" s="183"/>
      <c r="K1933" s="184"/>
      <c r="L1933" s="183"/>
      <c r="M1933" s="185"/>
      <c r="N1933" s="183"/>
      <c r="O1933" s="185"/>
      <c r="P1933" s="55"/>
      <c r="Q1933" s="186">
        <f>P1935</f>
        <v>105.8</v>
      </c>
      <c r="R1933" s="187"/>
      <c r="S1933" s="187"/>
      <c r="U1933" s="87">
        <f t="shared" si="130"/>
        <v>0</v>
      </c>
      <c r="V1933" s="87" t="str">
        <f t="shared" si="131"/>
        <v/>
      </c>
    </row>
    <row r="1934" spans="1:22" s="188" customFormat="1" ht="15.75" customHeight="1" x14ac:dyDescent="0.2">
      <c r="A1934" s="202"/>
      <c r="B1934" s="207"/>
      <c r="C1934" s="203"/>
      <c r="E1934" s="182"/>
      <c r="F1934" s="182"/>
      <c r="G1934" s="203"/>
      <c r="H1934" s="182"/>
      <c r="I1934" s="182"/>
      <c r="J1934" s="183"/>
      <c r="K1934" s="220"/>
      <c r="L1934" s="183"/>
      <c r="M1934" s="183"/>
      <c r="N1934" s="183">
        <v>105.8</v>
      </c>
      <c r="O1934" s="183"/>
      <c r="P1934" s="208">
        <f>+N1934</f>
        <v>105.8</v>
      </c>
      <c r="Q1934" s="186"/>
      <c r="U1934" s="87" t="str">
        <f t="shared" si="130"/>
        <v/>
      </c>
      <c r="V1934" s="87">
        <f t="shared" si="131"/>
        <v>105.8</v>
      </c>
    </row>
    <row r="1935" spans="1:22" s="188" customFormat="1" ht="15.75" customHeight="1" x14ac:dyDescent="0.2">
      <c r="A1935" s="202"/>
      <c r="B1935" s="189" t="s">
        <v>17</v>
      </c>
      <c r="C1935" s="190"/>
      <c r="D1935" s="191"/>
      <c r="E1935" s="192"/>
      <c r="F1935" s="190"/>
      <c r="G1935" s="191"/>
      <c r="H1935" s="192"/>
      <c r="I1935" s="192"/>
      <c r="J1935" s="193"/>
      <c r="K1935" s="193"/>
      <c r="L1935" s="194"/>
      <c r="M1935" s="194"/>
      <c r="N1935" s="194"/>
      <c r="O1935" s="194"/>
      <c r="P1935" s="195">
        <f>ROUND(SUM(P1933:P1934),2)</f>
        <v>105.8</v>
      </c>
      <c r="Q1935" s="196" t="str">
        <f>IFERROR(VLOOKUP(A1933,'Planilha Orçamentária'!$A$8:$G$9990,5,FALSE),0)</f>
        <v>M2</v>
      </c>
      <c r="R1935" s="187"/>
      <c r="S1935" s="187"/>
      <c r="U1935" s="87">
        <f t="shared" si="130"/>
        <v>105.8</v>
      </c>
      <c r="V1935" s="87">
        <f t="shared" si="131"/>
        <v>105.8</v>
      </c>
    </row>
    <row r="1936" spans="1:22" s="188" customFormat="1" ht="15.75" customHeight="1" x14ac:dyDescent="0.2">
      <c r="A1936" s="202"/>
      <c r="B1936" s="197"/>
      <c r="C1936" s="198"/>
      <c r="D1936" s="180"/>
      <c r="E1936" s="181"/>
      <c r="F1936" s="198"/>
      <c r="G1936" s="180"/>
      <c r="H1936" s="181"/>
      <c r="I1936" s="181"/>
      <c r="J1936" s="199"/>
      <c r="K1936" s="199"/>
      <c r="L1936" s="363"/>
      <c r="M1936" s="363"/>
      <c r="N1936" s="363"/>
      <c r="O1936" s="363"/>
      <c r="P1936" s="55"/>
      <c r="Q1936" s="200"/>
      <c r="R1936" s="187"/>
      <c r="S1936" s="187"/>
      <c r="T1936" s="187"/>
      <c r="U1936" s="87" t="str">
        <f t="shared" si="130"/>
        <v/>
      </c>
      <c r="V1936" s="87" t="str">
        <f t="shared" si="131"/>
        <v/>
      </c>
    </row>
    <row r="1937" spans="1:22" s="188" customFormat="1" ht="15.75" customHeight="1" x14ac:dyDescent="0.2">
      <c r="A1937" s="178" t="str">
        <f>+'Planilha Orçamentária'!A488</f>
        <v>06.06.03.02</v>
      </c>
      <c r="B1937" s="252" t="str">
        <f>VLOOKUP(A1937,'Planilha Orçamentária'!$A$8:$G$9990,4,FALSE)</f>
        <v>ARMAÇÃO UTILIZANDO AÇO CA-25 DE 8,0 MM - MONTAGEM. AF_12/2015</v>
      </c>
      <c r="C1937" s="179"/>
      <c r="D1937" s="180"/>
      <c r="E1937" s="181"/>
      <c r="F1937" s="181"/>
      <c r="G1937" s="180"/>
      <c r="H1937" s="181"/>
      <c r="I1937" s="182"/>
      <c r="J1937" s="183"/>
      <c r="K1937" s="184"/>
      <c r="L1937" s="183"/>
      <c r="M1937" s="185"/>
      <c r="N1937" s="183"/>
      <c r="O1937" s="185"/>
      <c r="P1937" s="55"/>
      <c r="Q1937" s="186">
        <f>P1940</f>
        <v>589.70000000000005</v>
      </c>
      <c r="R1937" s="187"/>
      <c r="S1937" s="187"/>
      <c r="U1937" s="87">
        <f t="shared" si="130"/>
        <v>0</v>
      </c>
      <c r="V1937" s="87" t="str">
        <f t="shared" si="131"/>
        <v/>
      </c>
    </row>
    <row r="1938" spans="1:22" s="188" customFormat="1" ht="15.75" customHeight="1" x14ac:dyDescent="0.2">
      <c r="A1938" s="178"/>
      <c r="B1938" s="399" t="s">
        <v>17986</v>
      </c>
      <c r="C1938" s="179"/>
      <c r="D1938" s="180"/>
      <c r="E1938" s="181"/>
      <c r="F1938" s="181"/>
      <c r="G1938" s="180"/>
      <c r="H1938" s="181"/>
      <c r="I1938" s="182"/>
      <c r="J1938" s="183"/>
      <c r="K1938" s="184"/>
      <c r="L1938" s="183"/>
      <c r="M1938" s="185"/>
      <c r="N1938" s="183"/>
      <c r="O1938" s="185"/>
      <c r="P1938" s="55"/>
      <c r="Q1938" s="186"/>
      <c r="R1938" s="187"/>
      <c r="S1938" s="187"/>
      <c r="U1938" s="87" t="str">
        <f t="shared" si="130"/>
        <v/>
      </c>
      <c r="V1938" s="87" t="str">
        <f t="shared" si="131"/>
        <v/>
      </c>
    </row>
    <row r="1939" spans="1:22" s="188" customFormat="1" ht="15.75" customHeight="1" x14ac:dyDescent="0.2">
      <c r="A1939" s="202"/>
      <c r="B1939" s="207" t="s">
        <v>17990</v>
      </c>
      <c r="C1939" s="203"/>
      <c r="E1939" s="182"/>
      <c r="F1939" s="182"/>
      <c r="G1939" s="203"/>
      <c r="H1939" s="182"/>
      <c r="I1939" s="182"/>
      <c r="J1939" s="337">
        <v>589.70000000000005</v>
      </c>
      <c r="K1939" s="220"/>
      <c r="L1939" s="183"/>
      <c r="M1939" s="183"/>
      <c r="N1939" s="183"/>
      <c r="O1939" s="183"/>
      <c r="P1939" s="208">
        <f>+J1939</f>
        <v>589.70000000000005</v>
      </c>
      <c r="Q1939" s="186"/>
      <c r="U1939" s="87" t="str">
        <f t="shared" si="130"/>
        <v/>
      </c>
      <c r="V1939" s="87">
        <f t="shared" si="131"/>
        <v>589.70000000000005</v>
      </c>
    </row>
    <row r="1940" spans="1:22" s="188" customFormat="1" ht="15.75" customHeight="1" x14ac:dyDescent="0.2">
      <c r="A1940" s="202"/>
      <c r="B1940" s="189" t="s">
        <v>17</v>
      </c>
      <c r="C1940" s="190"/>
      <c r="D1940" s="191"/>
      <c r="E1940" s="192"/>
      <c r="F1940" s="190"/>
      <c r="G1940" s="191"/>
      <c r="H1940" s="192"/>
      <c r="I1940" s="192"/>
      <c r="J1940" s="193"/>
      <c r="K1940" s="193"/>
      <c r="L1940" s="194"/>
      <c r="M1940" s="194"/>
      <c r="N1940" s="194"/>
      <c r="O1940" s="194"/>
      <c r="P1940" s="195">
        <f>ROUND(SUM(P1937:P1939),2)</f>
        <v>589.70000000000005</v>
      </c>
      <c r="Q1940" s="196" t="str">
        <f>IFERROR(VLOOKUP(A1937,'Planilha Orçamentária'!$A$8:$G$9990,5,FALSE),0)</f>
        <v>KG</v>
      </c>
      <c r="R1940" s="187"/>
      <c r="S1940" s="187"/>
      <c r="U1940" s="87">
        <f t="shared" si="130"/>
        <v>589.70000000000005</v>
      </c>
      <c r="V1940" s="87">
        <f t="shared" si="131"/>
        <v>589.70000000000005</v>
      </c>
    </row>
    <row r="1941" spans="1:22" s="188" customFormat="1" ht="15.75" customHeight="1" x14ac:dyDescent="0.2">
      <c r="A1941" s="202"/>
      <c r="B1941" s="197"/>
      <c r="C1941" s="198"/>
      <c r="D1941" s="180"/>
      <c r="E1941" s="181"/>
      <c r="F1941" s="198"/>
      <c r="G1941" s="180"/>
      <c r="H1941" s="181"/>
      <c r="I1941" s="181"/>
      <c r="J1941" s="199"/>
      <c r="K1941" s="199"/>
      <c r="L1941" s="363"/>
      <c r="M1941" s="363"/>
      <c r="N1941" s="363"/>
      <c r="O1941" s="363"/>
      <c r="P1941" s="55"/>
      <c r="Q1941" s="200"/>
      <c r="R1941" s="187"/>
      <c r="S1941" s="187"/>
      <c r="T1941" s="187"/>
      <c r="U1941" s="87" t="str">
        <f t="shared" si="130"/>
        <v/>
      </c>
      <c r="V1941" s="87" t="str">
        <f t="shared" si="131"/>
        <v/>
      </c>
    </row>
    <row r="1942" spans="1:22" s="188" customFormat="1" ht="15.75" customHeight="1" x14ac:dyDescent="0.2">
      <c r="A1942" s="178" t="str">
        <f>+'Planilha Orçamentária'!A489</f>
        <v>06.06.03.03</v>
      </c>
      <c r="B1942" s="252" t="str">
        <f>VLOOKUP(A1942,'Planilha Orçamentária'!$A$8:$G$9990,4,FALSE)</f>
        <v>CONCRETO FCK = 30MPA, TRAÇO 1:2,1:2,5 (CIMENTO/ AREIA MÉDIA/ BRITA 1)  - PREPARO MECÂNICO COM BETONEIRA 600 L. AF_07/2016</v>
      </c>
      <c r="C1942" s="179"/>
      <c r="D1942" s="180"/>
      <c r="E1942" s="181"/>
      <c r="F1942" s="181"/>
      <c r="G1942" s="180"/>
      <c r="H1942" s="181"/>
      <c r="I1942" s="182"/>
      <c r="J1942" s="183"/>
      <c r="K1942" s="184"/>
      <c r="L1942" s="183"/>
      <c r="M1942" s="185"/>
      <c r="N1942" s="183"/>
      <c r="O1942" s="185"/>
      <c r="P1942" s="55"/>
      <c r="Q1942" s="186">
        <f>P1944</f>
        <v>15.2</v>
      </c>
      <c r="R1942" s="187"/>
      <c r="S1942" s="187"/>
      <c r="U1942" s="87">
        <f t="shared" si="130"/>
        <v>0</v>
      </c>
      <c r="V1942" s="87" t="str">
        <f t="shared" si="131"/>
        <v/>
      </c>
    </row>
    <row r="1943" spans="1:22" s="188" customFormat="1" ht="15.75" customHeight="1" x14ac:dyDescent="0.2">
      <c r="A1943" s="202"/>
      <c r="B1943" s="207"/>
      <c r="C1943" s="203"/>
      <c r="E1943" s="182"/>
      <c r="F1943" s="182"/>
      <c r="G1943" s="203"/>
      <c r="H1943" s="182"/>
      <c r="I1943" s="182"/>
      <c r="J1943" s="183"/>
      <c r="K1943" s="220"/>
      <c r="L1943" s="183"/>
      <c r="M1943" s="183">
        <v>0.12</v>
      </c>
      <c r="N1943" s="183">
        <v>126.66666666666667</v>
      </c>
      <c r="O1943" s="183">
        <f>+M1943*N1943</f>
        <v>15.2</v>
      </c>
      <c r="P1943" s="208">
        <f>+O1943</f>
        <v>15.2</v>
      </c>
      <c r="Q1943" s="186"/>
      <c r="U1943" s="87" t="str">
        <f t="shared" si="130"/>
        <v/>
      </c>
      <c r="V1943" s="87">
        <f t="shared" si="131"/>
        <v>15.2</v>
      </c>
    </row>
    <row r="1944" spans="1:22" s="188" customFormat="1" ht="15.75" customHeight="1" x14ac:dyDescent="0.2">
      <c r="A1944" s="202"/>
      <c r="B1944" s="189" t="s">
        <v>17</v>
      </c>
      <c r="C1944" s="190"/>
      <c r="D1944" s="191"/>
      <c r="E1944" s="192"/>
      <c r="F1944" s="190"/>
      <c r="G1944" s="191"/>
      <c r="H1944" s="192"/>
      <c r="I1944" s="192"/>
      <c r="J1944" s="193"/>
      <c r="K1944" s="193"/>
      <c r="L1944" s="194"/>
      <c r="M1944" s="194"/>
      <c r="N1944" s="194"/>
      <c r="O1944" s="194"/>
      <c r="P1944" s="195">
        <f>ROUND(SUM(P1942:P1943),2)</f>
        <v>15.2</v>
      </c>
      <c r="Q1944" s="196" t="str">
        <f>IFERROR(VLOOKUP(A1942,'Planilha Orçamentária'!$A$8:$G$9990,5,FALSE),0)</f>
        <v>M3</v>
      </c>
      <c r="R1944" s="187"/>
      <c r="S1944" s="187"/>
      <c r="U1944" s="87">
        <f t="shared" si="130"/>
        <v>15.2</v>
      </c>
      <c r="V1944" s="87">
        <f t="shared" si="131"/>
        <v>15.2</v>
      </c>
    </row>
    <row r="1945" spans="1:22" s="188" customFormat="1" ht="15.75" customHeight="1" x14ac:dyDescent="0.2">
      <c r="A1945" s="202"/>
      <c r="B1945" s="197"/>
      <c r="C1945" s="198"/>
      <c r="D1945" s="180"/>
      <c r="E1945" s="181"/>
      <c r="F1945" s="198"/>
      <c r="G1945" s="180"/>
      <c r="H1945" s="181"/>
      <c r="I1945" s="181"/>
      <c r="J1945" s="199"/>
      <c r="K1945" s="199"/>
      <c r="L1945" s="363"/>
      <c r="M1945" s="363"/>
      <c r="N1945" s="363"/>
      <c r="O1945" s="363"/>
      <c r="P1945" s="55"/>
      <c r="Q1945" s="200"/>
      <c r="R1945" s="187"/>
      <c r="S1945" s="187"/>
      <c r="T1945" s="187"/>
      <c r="U1945" s="87" t="str">
        <f t="shared" si="130"/>
        <v/>
      </c>
      <c r="V1945" s="87" t="str">
        <f t="shared" si="131"/>
        <v/>
      </c>
    </row>
    <row r="1946" spans="1:22" s="188" customFormat="1" ht="15.75" customHeight="1" x14ac:dyDescent="0.2">
      <c r="A1946" s="178" t="str">
        <f>+'Planilha Orçamentária'!A490</f>
        <v>06.06.03.04</v>
      </c>
      <c r="B1946" s="252" t="str">
        <f>VLOOKUP(A1946,'Planilha Orçamentária'!$A$8:$G$9990,4,FALSE)</f>
        <v>LANÇAMENTO COM USO DE BOMBA, ADENSAMENTO E ACABAMENTO DE CONCRETO EM ESTRUTURAS. AF_12/2015</v>
      </c>
      <c r="C1946" s="179"/>
      <c r="D1946" s="180"/>
      <c r="E1946" s="181"/>
      <c r="F1946" s="181"/>
      <c r="G1946" s="180"/>
      <c r="H1946" s="181"/>
      <c r="I1946" s="182"/>
      <c r="J1946" s="183"/>
      <c r="K1946" s="184"/>
      <c r="L1946" s="183"/>
      <c r="M1946" s="185"/>
      <c r="N1946" s="183"/>
      <c r="O1946" s="185"/>
      <c r="P1946" s="55"/>
      <c r="Q1946" s="186">
        <f>P1948</f>
        <v>15.2</v>
      </c>
      <c r="R1946" s="187"/>
      <c r="S1946" s="187"/>
      <c r="U1946" s="87">
        <f t="shared" si="130"/>
        <v>0</v>
      </c>
      <c r="V1946" s="87" t="str">
        <f t="shared" si="131"/>
        <v/>
      </c>
    </row>
    <row r="1947" spans="1:22" s="188" customFormat="1" ht="15.75" customHeight="1" x14ac:dyDescent="0.2">
      <c r="A1947" s="202"/>
      <c r="B1947" s="207"/>
      <c r="C1947" s="203"/>
      <c r="E1947" s="182"/>
      <c r="F1947" s="182"/>
      <c r="G1947" s="203"/>
      <c r="H1947" s="182"/>
      <c r="I1947" s="182"/>
      <c r="J1947" s="183"/>
      <c r="K1947" s="220"/>
      <c r="L1947" s="183"/>
      <c r="M1947" s="183"/>
      <c r="N1947" s="183"/>
      <c r="O1947" s="183">
        <f>+O1943</f>
        <v>15.2</v>
      </c>
      <c r="P1947" s="208">
        <f>+O1947</f>
        <v>15.2</v>
      </c>
      <c r="Q1947" s="186"/>
      <c r="U1947" s="87" t="str">
        <f t="shared" si="130"/>
        <v/>
      </c>
      <c r="V1947" s="87">
        <f t="shared" si="131"/>
        <v>15.2</v>
      </c>
    </row>
    <row r="1948" spans="1:22" s="188" customFormat="1" ht="15.75" customHeight="1" x14ac:dyDescent="0.2">
      <c r="A1948" s="202"/>
      <c r="B1948" s="189" t="s">
        <v>17</v>
      </c>
      <c r="C1948" s="190"/>
      <c r="D1948" s="191"/>
      <c r="E1948" s="192"/>
      <c r="F1948" s="190"/>
      <c r="G1948" s="191"/>
      <c r="H1948" s="192"/>
      <c r="I1948" s="192"/>
      <c r="J1948" s="193"/>
      <c r="K1948" s="193"/>
      <c r="L1948" s="194"/>
      <c r="M1948" s="194"/>
      <c r="N1948" s="194"/>
      <c r="O1948" s="194"/>
      <c r="P1948" s="195">
        <f>ROUND(SUM(P1946:P1947),2)</f>
        <v>15.2</v>
      </c>
      <c r="Q1948" s="196" t="str">
        <f>IFERROR(VLOOKUP(A1946,'Planilha Orçamentária'!$A$8:$G$9990,5,FALSE),0)</f>
        <v>M3</v>
      </c>
      <c r="R1948" s="187"/>
      <c r="S1948" s="187"/>
      <c r="U1948" s="87">
        <f t="shared" si="130"/>
        <v>15.2</v>
      </c>
      <c r="V1948" s="87">
        <f t="shared" si="131"/>
        <v>15.2</v>
      </c>
    </row>
    <row r="1949" spans="1:22" s="188" customFormat="1" ht="15.75" customHeight="1" x14ac:dyDescent="0.2">
      <c r="A1949" s="202"/>
      <c r="B1949" s="197"/>
      <c r="C1949" s="198"/>
      <c r="D1949" s="180"/>
      <c r="E1949" s="181"/>
      <c r="F1949" s="198"/>
      <c r="G1949" s="180"/>
      <c r="H1949" s="181"/>
      <c r="I1949" s="181"/>
      <c r="J1949" s="199"/>
      <c r="K1949" s="199"/>
      <c r="L1949" s="363"/>
      <c r="M1949" s="363"/>
      <c r="N1949" s="363"/>
      <c r="O1949" s="363"/>
      <c r="P1949" s="55"/>
      <c r="Q1949" s="200"/>
      <c r="R1949" s="187"/>
      <c r="S1949" s="187"/>
      <c r="T1949" s="187"/>
      <c r="U1949" s="87" t="str">
        <f t="shared" si="130"/>
        <v/>
      </c>
      <c r="V1949" s="87" t="str">
        <f t="shared" si="131"/>
        <v/>
      </c>
    </row>
    <row r="1950" spans="1:22" s="188" customFormat="1" ht="15.75" customHeight="1" x14ac:dyDescent="0.2">
      <c r="A1950" s="178" t="str">
        <f>+'Planilha Orçamentária'!A491</f>
        <v>06.06.03.05</v>
      </c>
      <c r="B1950" s="252" t="str">
        <f>VLOOKUP(A1950,'Planilha Orçamentária'!$A$8:$G$9990,4,FALSE)</f>
        <v>ALVENARIA DE VEDAÇÃO DE BLOCOS CERÂMICOS FURADOS NA VERTICAL DE 9X19X39CM (ESPESSURA 9CM) DE PAREDES COM ÁREA LÍQUIDA MAIOR OU IGUAL A 6M² SEM VÃOS E ARGAMASSA DE ASSENTAMENTO COM PREPARO MANUAL. AF_06/2014</v>
      </c>
      <c r="C1950" s="179"/>
      <c r="D1950" s="180"/>
      <c r="E1950" s="181"/>
      <c r="F1950" s="181"/>
      <c r="G1950" s="180"/>
      <c r="H1950" s="181"/>
      <c r="I1950" s="182"/>
      <c r="J1950" s="183"/>
      <c r="K1950" s="184"/>
      <c r="L1950" s="183"/>
      <c r="M1950" s="185"/>
      <c r="N1950" s="183"/>
      <c r="O1950" s="185"/>
      <c r="P1950" s="55"/>
      <c r="Q1950" s="186">
        <f>P1957</f>
        <v>8.24</v>
      </c>
      <c r="R1950" s="187"/>
      <c r="S1950" s="187"/>
      <c r="U1950" s="87">
        <f t="shared" si="130"/>
        <v>0</v>
      </c>
      <c r="V1950" s="87" t="str">
        <f t="shared" si="131"/>
        <v/>
      </c>
    </row>
    <row r="1951" spans="1:22" s="188" customFormat="1" ht="15.75" customHeight="1" x14ac:dyDescent="0.2">
      <c r="A1951" s="178"/>
      <c r="B1951" s="399" t="s">
        <v>17980</v>
      </c>
      <c r="C1951" s="179"/>
      <c r="D1951" s="180"/>
      <c r="E1951" s="181"/>
      <c r="F1951" s="181"/>
      <c r="G1951" s="180"/>
      <c r="H1951" s="181"/>
      <c r="I1951" s="182"/>
      <c r="J1951" s="183"/>
      <c r="K1951" s="184"/>
      <c r="L1951" s="183"/>
      <c r="M1951" s="185"/>
      <c r="N1951" s="183"/>
      <c r="O1951" s="185"/>
      <c r="P1951" s="55"/>
      <c r="Q1951" s="186"/>
      <c r="R1951" s="187"/>
      <c r="S1951" s="187"/>
      <c r="U1951" s="87" t="str">
        <f t="shared" si="130"/>
        <v/>
      </c>
      <c r="V1951" s="87" t="str">
        <f t="shared" si="131"/>
        <v/>
      </c>
    </row>
    <row r="1952" spans="1:22" s="188" customFormat="1" ht="15.75" customHeight="1" x14ac:dyDescent="0.2">
      <c r="A1952" s="178"/>
      <c r="B1952" s="253" t="s">
        <v>17981</v>
      </c>
      <c r="C1952" s="179"/>
      <c r="D1952" s="180"/>
      <c r="E1952" s="181"/>
      <c r="F1952" s="181"/>
      <c r="G1952" s="180"/>
      <c r="H1952" s="181"/>
      <c r="I1952" s="182"/>
      <c r="J1952" s="183">
        <v>2</v>
      </c>
      <c r="K1952" s="205"/>
      <c r="L1952" s="183"/>
      <c r="M1952" s="183"/>
      <c r="N1952" s="183">
        <v>0.61</v>
      </c>
      <c r="O1952" s="183"/>
      <c r="P1952" s="254">
        <f>+J1952*N1952</f>
        <v>1.22</v>
      </c>
      <c r="Q1952" s="186"/>
      <c r="R1952" s="187"/>
      <c r="S1952" s="187"/>
      <c r="U1952" s="87" t="str">
        <f t="shared" si="130"/>
        <v/>
      </c>
      <c r="V1952" s="87">
        <f t="shared" si="131"/>
        <v>1.22</v>
      </c>
    </row>
    <row r="1953" spans="1:22" s="188" customFormat="1" ht="15.75" customHeight="1" x14ac:dyDescent="0.2">
      <c r="A1953" s="178"/>
      <c r="B1953" s="253" t="s">
        <v>17981</v>
      </c>
      <c r="C1953" s="179"/>
      <c r="D1953" s="180"/>
      <c r="E1953" s="181"/>
      <c r="F1953" s="181"/>
      <c r="G1953" s="180"/>
      <c r="H1953" s="181"/>
      <c r="I1953" s="182"/>
      <c r="J1953" s="183">
        <v>2</v>
      </c>
      <c r="K1953" s="205"/>
      <c r="L1953" s="183"/>
      <c r="M1953" s="183"/>
      <c r="N1953" s="183">
        <v>0.61</v>
      </c>
      <c r="O1953" s="183"/>
      <c r="P1953" s="254">
        <f>+J1953*N1953</f>
        <v>1.22</v>
      </c>
      <c r="Q1953" s="186"/>
      <c r="R1953" s="187"/>
      <c r="S1953" s="187"/>
      <c r="U1953" s="87" t="str">
        <f t="shared" si="130"/>
        <v/>
      </c>
      <c r="V1953" s="87">
        <f t="shared" si="131"/>
        <v>1.22</v>
      </c>
    </row>
    <row r="1954" spans="1:22" s="188" customFormat="1" ht="15.75" customHeight="1" x14ac:dyDescent="0.2">
      <c r="A1954" s="178"/>
      <c r="B1954" s="253" t="s">
        <v>17982</v>
      </c>
      <c r="C1954" s="179"/>
      <c r="D1954" s="180"/>
      <c r="E1954" s="181"/>
      <c r="F1954" s="181"/>
      <c r="G1954" s="180"/>
      <c r="H1954" s="181"/>
      <c r="I1954" s="182"/>
      <c r="J1954" s="183">
        <v>1</v>
      </c>
      <c r="K1954" s="205"/>
      <c r="L1954" s="183"/>
      <c r="M1954" s="183"/>
      <c r="N1954" s="183">
        <v>1.38</v>
      </c>
      <c r="O1954" s="183"/>
      <c r="P1954" s="254">
        <f>+J1954*N1954</f>
        <v>1.38</v>
      </c>
      <c r="Q1954" s="186"/>
      <c r="R1954" s="187"/>
      <c r="S1954" s="187"/>
      <c r="U1954" s="87" t="str">
        <f t="shared" si="130"/>
        <v/>
      </c>
      <c r="V1954" s="87">
        <f t="shared" si="131"/>
        <v>1.38</v>
      </c>
    </row>
    <row r="1955" spans="1:22" s="188" customFormat="1" ht="15.75" customHeight="1" x14ac:dyDescent="0.2">
      <c r="A1955" s="178"/>
      <c r="B1955" s="253" t="s">
        <v>17983</v>
      </c>
      <c r="C1955" s="179"/>
      <c r="D1955" s="180"/>
      <c r="E1955" s="181"/>
      <c r="F1955" s="181"/>
      <c r="G1955" s="180"/>
      <c r="H1955" s="181"/>
      <c r="I1955" s="182"/>
      <c r="J1955" s="183">
        <v>2</v>
      </c>
      <c r="K1955" s="205"/>
      <c r="L1955" s="183"/>
      <c r="M1955" s="183"/>
      <c r="N1955" s="183">
        <v>1.77</v>
      </c>
      <c r="O1955" s="183"/>
      <c r="P1955" s="254">
        <f>+J1955*N1955</f>
        <v>3.54</v>
      </c>
      <c r="Q1955" s="186"/>
      <c r="R1955" s="187"/>
      <c r="S1955" s="187"/>
      <c r="U1955" s="87" t="str">
        <f t="shared" si="130"/>
        <v/>
      </c>
      <c r="V1955" s="87">
        <f t="shared" si="131"/>
        <v>3.54</v>
      </c>
    </row>
    <row r="1956" spans="1:22" s="188" customFormat="1" ht="15.75" customHeight="1" x14ac:dyDescent="0.2">
      <c r="A1956" s="178"/>
      <c r="B1956" s="253" t="s">
        <v>17984</v>
      </c>
      <c r="C1956" s="179"/>
      <c r="D1956" s="180"/>
      <c r="E1956" s="181"/>
      <c r="F1956" s="181"/>
      <c r="G1956" s="180"/>
      <c r="H1956" s="181"/>
      <c r="I1956" s="182"/>
      <c r="J1956" s="183">
        <v>2</v>
      </c>
      <c r="K1956" s="205"/>
      <c r="L1956" s="183"/>
      <c r="M1956" s="183"/>
      <c r="N1956" s="183">
        <v>0.44</v>
      </c>
      <c r="O1956" s="183"/>
      <c r="P1956" s="254">
        <f>+J1956*N1956</f>
        <v>0.88</v>
      </c>
      <c r="Q1956" s="186"/>
      <c r="R1956" s="187"/>
      <c r="S1956" s="187"/>
      <c r="U1956" s="87" t="str">
        <f t="shared" si="130"/>
        <v/>
      </c>
      <c r="V1956" s="87">
        <f t="shared" si="131"/>
        <v>0.88</v>
      </c>
    </row>
    <row r="1957" spans="1:22" s="188" customFormat="1" ht="15.75" customHeight="1" x14ac:dyDescent="0.2">
      <c r="A1957" s="202"/>
      <c r="B1957" s="189" t="s">
        <v>17</v>
      </c>
      <c r="C1957" s="190"/>
      <c r="D1957" s="191"/>
      <c r="E1957" s="192"/>
      <c r="F1957" s="190"/>
      <c r="G1957" s="191"/>
      <c r="H1957" s="192"/>
      <c r="I1957" s="192"/>
      <c r="J1957" s="193"/>
      <c r="K1957" s="193"/>
      <c r="L1957" s="194"/>
      <c r="M1957" s="194"/>
      <c r="N1957" s="194"/>
      <c r="O1957" s="194"/>
      <c r="P1957" s="195">
        <f>ROUND(SUM(P1950:P1956),2)</f>
        <v>8.24</v>
      </c>
      <c r="Q1957" s="196" t="str">
        <f>IFERROR(VLOOKUP(A1950,'Planilha Orçamentária'!$A$8:$G$9990,5,FALSE),0)</f>
        <v>M2</v>
      </c>
      <c r="R1957" s="187"/>
      <c r="S1957" s="187"/>
      <c r="U1957" s="87">
        <f t="shared" si="130"/>
        <v>8.24</v>
      </c>
      <c r="V1957" s="87">
        <f t="shared" si="131"/>
        <v>8.24</v>
      </c>
    </row>
    <row r="1958" spans="1:22" s="188" customFormat="1" ht="15.75" customHeight="1" x14ac:dyDescent="0.2">
      <c r="A1958" s="202"/>
      <c r="B1958" s="197"/>
      <c r="C1958" s="198"/>
      <c r="D1958" s="180"/>
      <c r="E1958" s="181"/>
      <c r="F1958" s="198"/>
      <c r="G1958" s="180"/>
      <c r="H1958" s="181"/>
      <c r="I1958" s="181"/>
      <c r="J1958" s="199"/>
      <c r="K1958" s="199"/>
      <c r="L1958" s="363"/>
      <c r="M1958" s="363"/>
      <c r="N1958" s="363"/>
      <c r="O1958" s="363"/>
      <c r="P1958" s="55"/>
      <c r="Q1958" s="200"/>
      <c r="R1958" s="187"/>
      <c r="S1958" s="187"/>
      <c r="T1958" s="187"/>
      <c r="U1958" s="87" t="str">
        <f t="shared" si="130"/>
        <v/>
      </c>
      <c r="V1958" s="87" t="str">
        <f t="shared" si="131"/>
        <v/>
      </c>
    </row>
    <row r="1959" spans="1:22" s="188" customFormat="1" ht="15" customHeight="1" x14ac:dyDescent="0.2">
      <c r="A1959" s="373" t="str">
        <f>+'Planilha Orçamentária'!A493</f>
        <v>06.06.04</v>
      </c>
      <c r="B1959" s="374" t="str">
        <f>VLOOKUP(A1959,'Planilha Orçamentária'!$A$8:$G$9990,4,FALSE)</f>
        <v>ALVENARIA ESTRUTURAL</v>
      </c>
      <c r="C1959" s="375"/>
      <c r="D1959" s="376"/>
      <c r="E1959" s="377"/>
      <c r="F1959" s="377"/>
      <c r="G1959" s="376"/>
      <c r="H1959" s="377"/>
      <c r="I1959" s="378"/>
      <c r="J1959" s="379"/>
      <c r="K1959" s="380"/>
      <c r="L1959" s="379"/>
      <c r="M1959" s="381"/>
      <c r="N1959" s="382"/>
      <c r="O1959" s="381"/>
      <c r="P1959" s="383"/>
      <c r="Q1959" s="384"/>
      <c r="R1959" s="187"/>
      <c r="S1959" s="187"/>
      <c r="U1959" s="87" t="str">
        <f t="shared" si="130"/>
        <v/>
      </c>
      <c r="V1959" s="87" t="str">
        <f t="shared" si="131"/>
        <v/>
      </c>
    </row>
    <row r="1960" spans="1:22" s="188" customFormat="1" ht="15.75" customHeight="1" x14ac:dyDescent="0.2">
      <c r="A1960" s="178" t="str">
        <f>+'Planilha Orçamentária'!A494</f>
        <v>06.06.04.01</v>
      </c>
      <c r="B1960" s="252" t="str">
        <f>VLOOKUP(A1960,'Planilha Orçamentária'!$A$8:$G$9990,4,FALSE)</f>
        <v>ALVENARIA DE BLOCOS DE CONCRETO ESTRUTURAL 14X19X39 CM, (ESPESSURA 14 CM), FBK = 4,5 MPA, PARA PAREDES COM ÁREA LÍQUIDA MAIOR OU IGUAL A 6M², COM VÃOS, UTILIZANDO PALHETA. AF_12/2014</v>
      </c>
      <c r="C1960" s="400"/>
      <c r="D1960" s="400"/>
      <c r="E1960" s="400"/>
      <c r="F1960" s="400"/>
      <c r="G1960" s="400"/>
      <c r="H1960" s="400"/>
      <c r="I1960" s="400"/>
      <c r="J1960" s="183"/>
      <c r="K1960" s="184"/>
      <c r="L1960" s="183"/>
      <c r="M1960" s="185"/>
      <c r="N1960" s="183"/>
      <c r="O1960" s="185"/>
      <c r="P1960" s="55"/>
      <c r="Q1960" s="186">
        <f>P1964</f>
        <v>63.98</v>
      </c>
      <c r="R1960" s="187"/>
      <c r="S1960" s="187"/>
      <c r="U1960" s="87">
        <f t="shared" si="130"/>
        <v>0</v>
      </c>
      <c r="V1960" s="87" t="str">
        <f t="shared" si="131"/>
        <v/>
      </c>
    </row>
    <row r="1961" spans="1:22" s="188" customFormat="1" ht="15.75" customHeight="1" x14ac:dyDescent="0.2">
      <c r="A1961" s="202"/>
      <c r="B1961" s="401" t="s">
        <v>17981</v>
      </c>
      <c r="C1961" s="402"/>
      <c r="D1961" s="402"/>
      <c r="E1961" s="402"/>
      <c r="F1961" s="402"/>
      <c r="G1961" s="402"/>
      <c r="H1961" s="402"/>
      <c r="I1961" s="402"/>
      <c r="J1961" s="183"/>
      <c r="K1961" s="205">
        <f>2*1.55+2*6.8</f>
        <v>16.7</v>
      </c>
      <c r="L1961" s="183"/>
      <c r="M1961" s="183">
        <v>1.4</v>
      </c>
      <c r="N1961" s="183">
        <f>+K1961*M1961</f>
        <v>23.38</v>
      </c>
      <c r="O1961" s="183"/>
      <c r="P1961" s="254">
        <f>+N1961</f>
        <v>23.38</v>
      </c>
      <c r="Q1961" s="186"/>
      <c r="R1961" s="187"/>
      <c r="S1961" s="187"/>
      <c r="U1961" s="87" t="str">
        <f t="shared" si="130"/>
        <v/>
      </c>
      <c r="V1961" s="87">
        <f t="shared" si="131"/>
        <v>23.38</v>
      </c>
    </row>
    <row r="1962" spans="1:22" s="188" customFormat="1" ht="15.75" customHeight="1" x14ac:dyDescent="0.2">
      <c r="A1962" s="202"/>
      <c r="B1962" s="401" t="s">
        <v>17981</v>
      </c>
      <c r="C1962" s="402"/>
      <c r="D1962" s="402"/>
      <c r="E1962" s="402"/>
      <c r="F1962" s="402"/>
      <c r="G1962" s="402"/>
      <c r="H1962" s="402"/>
      <c r="I1962" s="402"/>
      <c r="J1962" s="183"/>
      <c r="K1962" s="205">
        <f>2*1.55+2*6.8</f>
        <v>16.7</v>
      </c>
      <c r="L1962" s="183"/>
      <c r="M1962" s="183">
        <v>1.4</v>
      </c>
      <c r="N1962" s="183">
        <f>+K1962*M1962</f>
        <v>23.38</v>
      </c>
      <c r="O1962" s="183"/>
      <c r="P1962" s="254">
        <f>+N1962</f>
        <v>23.38</v>
      </c>
      <c r="Q1962" s="186"/>
      <c r="R1962" s="187"/>
      <c r="S1962" s="187"/>
      <c r="U1962" s="87" t="str">
        <f t="shared" si="130"/>
        <v/>
      </c>
      <c r="V1962" s="87">
        <f t="shared" si="131"/>
        <v>23.38</v>
      </c>
    </row>
    <row r="1963" spans="1:22" s="188" customFormat="1" ht="15.75" customHeight="1" x14ac:dyDescent="0.2">
      <c r="A1963" s="202"/>
      <c r="B1963" s="401" t="s">
        <v>17984</v>
      </c>
      <c r="C1963" s="402"/>
      <c r="D1963" s="402"/>
      <c r="E1963" s="402"/>
      <c r="F1963" s="402"/>
      <c r="G1963" s="402"/>
      <c r="H1963" s="402"/>
      <c r="I1963" s="402"/>
      <c r="J1963" s="183"/>
      <c r="K1963" s="205">
        <f>2*0.65+2*5.5</f>
        <v>12.3</v>
      </c>
      <c r="L1963" s="183"/>
      <c r="M1963" s="183">
        <v>1.4</v>
      </c>
      <c r="N1963" s="183">
        <f>+K1963*M1963</f>
        <v>17.22</v>
      </c>
      <c r="O1963" s="183"/>
      <c r="P1963" s="254">
        <f>+N1963</f>
        <v>17.22</v>
      </c>
      <c r="Q1963" s="186"/>
      <c r="R1963" s="187"/>
      <c r="S1963" s="187"/>
      <c r="U1963" s="87" t="str">
        <f t="shared" si="130"/>
        <v/>
      </c>
      <c r="V1963" s="87">
        <f t="shared" si="131"/>
        <v>17.22</v>
      </c>
    </row>
    <row r="1964" spans="1:22" s="188" customFormat="1" ht="15.75" customHeight="1" x14ac:dyDescent="0.2">
      <c r="A1964" s="202"/>
      <c r="B1964" s="189" t="s">
        <v>17</v>
      </c>
      <c r="C1964" s="190"/>
      <c r="D1964" s="191"/>
      <c r="E1964" s="192"/>
      <c r="F1964" s="190"/>
      <c r="G1964" s="191"/>
      <c r="H1964" s="192"/>
      <c r="I1964" s="192"/>
      <c r="J1964" s="193"/>
      <c r="K1964" s="193"/>
      <c r="L1964" s="194"/>
      <c r="M1964" s="194"/>
      <c r="N1964" s="194"/>
      <c r="O1964" s="194"/>
      <c r="P1964" s="195">
        <f>ROUND(SUM(P1960:P1963),2)</f>
        <v>63.98</v>
      </c>
      <c r="Q1964" s="196" t="str">
        <f>IFERROR(VLOOKUP(A1960,'Planilha Orçamentária'!$A$8:$G$9990,5,FALSE),0)</f>
        <v>M2</v>
      </c>
      <c r="R1964" s="187"/>
      <c r="S1964" s="187"/>
      <c r="U1964" s="87">
        <f t="shared" si="130"/>
        <v>63.98</v>
      </c>
      <c r="V1964" s="87">
        <f t="shared" si="131"/>
        <v>63.98</v>
      </c>
    </row>
    <row r="1965" spans="1:22" s="188" customFormat="1" ht="15.75" customHeight="1" x14ac:dyDescent="0.2">
      <c r="A1965" s="202"/>
      <c r="B1965" s="197"/>
      <c r="C1965" s="198"/>
      <c r="D1965" s="180"/>
      <c r="E1965" s="181"/>
      <c r="F1965" s="198"/>
      <c r="G1965" s="180"/>
      <c r="H1965" s="181"/>
      <c r="I1965" s="181"/>
      <c r="J1965" s="199"/>
      <c r="K1965" s="199"/>
      <c r="L1965" s="363"/>
      <c r="M1965" s="363"/>
      <c r="N1965" s="363"/>
      <c r="O1965" s="363"/>
      <c r="P1965" s="55"/>
      <c r="Q1965" s="200"/>
      <c r="R1965" s="187"/>
      <c r="S1965" s="187"/>
      <c r="T1965" s="187"/>
      <c r="U1965" s="87" t="str">
        <f t="shared" si="130"/>
        <v/>
      </c>
      <c r="V1965" s="87" t="str">
        <f t="shared" si="131"/>
        <v/>
      </c>
    </row>
    <row r="1966" spans="1:22" s="188" customFormat="1" ht="15.75" customHeight="1" x14ac:dyDescent="0.2">
      <c r="A1966" s="178" t="str">
        <f>+'Planilha Orçamentária'!A495</f>
        <v>06.06.04.02</v>
      </c>
      <c r="B1966" s="252" t="str">
        <f>VLOOKUP(A1966,'Planilha Orçamentária'!$A$8:$G$9990,4,FALSE)</f>
        <v>ARMAÇÃO UTILIZANDO AÇO CA-25 DE 8,0 MM - MONTAGEM. AF_12/2015</v>
      </c>
      <c r="C1966" s="179"/>
      <c r="D1966" s="180"/>
      <c r="E1966" s="181"/>
      <c r="F1966" s="181"/>
      <c r="G1966" s="180"/>
      <c r="H1966" s="181"/>
      <c r="I1966" s="182"/>
      <c r="J1966" s="183"/>
      <c r="K1966" s="184"/>
      <c r="L1966" s="183"/>
      <c r="M1966" s="185"/>
      <c r="N1966" s="183"/>
      <c r="O1966" s="185"/>
      <c r="P1966" s="55"/>
      <c r="Q1966" s="186">
        <f>P1969</f>
        <v>94.5</v>
      </c>
      <c r="R1966" s="187"/>
      <c r="S1966" s="187"/>
      <c r="U1966" s="87">
        <f t="shared" si="130"/>
        <v>0</v>
      </c>
      <c r="V1966" s="87" t="str">
        <f t="shared" si="131"/>
        <v/>
      </c>
    </row>
    <row r="1967" spans="1:22" s="188" customFormat="1" ht="15.75" customHeight="1" x14ac:dyDescent="0.2">
      <c r="A1967" s="178"/>
      <c r="B1967" s="403" t="s">
        <v>17986</v>
      </c>
      <c r="C1967" s="179"/>
      <c r="D1967" s="180"/>
      <c r="E1967" s="181"/>
      <c r="F1967" s="181"/>
      <c r="G1967" s="180"/>
      <c r="H1967" s="181"/>
      <c r="I1967" s="182"/>
      <c r="J1967" s="183"/>
      <c r="K1967" s="184"/>
      <c r="L1967" s="183"/>
      <c r="M1967" s="185"/>
      <c r="N1967" s="183"/>
      <c r="O1967" s="185"/>
      <c r="P1967" s="55"/>
      <c r="Q1967" s="186"/>
      <c r="R1967" s="187"/>
      <c r="S1967" s="187"/>
      <c r="U1967" s="87" t="str">
        <f t="shared" si="130"/>
        <v/>
      </c>
      <c r="V1967" s="87" t="str">
        <f t="shared" si="131"/>
        <v/>
      </c>
    </row>
    <row r="1968" spans="1:22" s="188" customFormat="1" ht="15.75" customHeight="1" x14ac:dyDescent="0.2">
      <c r="A1968" s="202"/>
      <c r="B1968" s="207" t="s">
        <v>17991</v>
      </c>
      <c r="C1968" s="203"/>
      <c r="E1968" s="182"/>
      <c r="F1968" s="182"/>
      <c r="G1968" s="203"/>
      <c r="H1968" s="182"/>
      <c r="I1968" s="182"/>
      <c r="J1968" s="337">
        <v>94.5</v>
      </c>
      <c r="K1968" s="220"/>
      <c r="L1968" s="183"/>
      <c r="M1968" s="183"/>
      <c r="N1968" s="183"/>
      <c r="O1968" s="183"/>
      <c r="P1968" s="208">
        <f>+J1968</f>
        <v>94.5</v>
      </c>
      <c r="Q1968" s="186"/>
      <c r="U1968" s="87" t="str">
        <f t="shared" si="130"/>
        <v/>
      </c>
      <c r="V1968" s="87">
        <f t="shared" si="131"/>
        <v>94.5</v>
      </c>
    </row>
    <row r="1969" spans="1:22" s="188" customFormat="1" ht="15.75" customHeight="1" x14ac:dyDescent="0.2">
      <c r="A1969" s="202"/>
      <c r="B1969" s="189" t="s">
        <v>17</v>
      </c>
      <c r="C1969" s="190"/>
      <c r="D1969" s="191"/>
      <c r="E1969" s="192"/>
      <c r="F1969" s="190"/>
      <c r="G1969" s="191"/>
      <c r="H1969" s="192"/>
      <c r="I1969" s="192"/>
      <c r="J1969" s="193"/>
      <c r="K1969" s="193"/>
      <c r="L1969" s="194"/>
      <c r="M1969" s="194"/>
      <c r="N1969" s="194"/>
      <c r="O1969" s="194"/>
      <c r="P1969" s="195">
        <f>ROUND(SUM(P1966:P1968),2)</f>
        <v>94.5</v>
      </c>
      <c r="Q1969" s="196" t="str">
        <f>IFERROR(VLOOKUP(A1966,'Planilha Orçamentária'!$A$8:$G$9990,5,FALSE),0)</f>
        <v>KG</v>
      </c>
      <c r="R1969" s="187"/>
      <c r="S1969" s="187"/>
      <c r="U1969" s="87">
        <f t="shared" si="130"/>
        <v>94.5</v>
      </c>
      <c r="V1969" s="87">
        <f t="shared" si="131"/>
        <v>94.5</v>
      </c>
    </row>
    <row r="1970" spans="1:22" s="188" customFormat="1" ht="15.75" customHeight="1" x14ac:dyDescent="0.2">
      <c r="A1970" s="202"/>
      <c r="B1970" s="197"/>
      <c r="C1970" s="198"/>
      <c r="D1970" s="180"/>
      <c r="E1970" s="181"/>
      <c r="F1970" s="198"/>
      <c r="G1970" s="180"/>
      <c r="H1970" s="181"/>
      <c r="I1970" s="181"/>
      <c r="J1970" s="199"/>
      <c r="K1970" s="199"/>
      <c r="L1970" s="363"/>
      <c r="M1970" s="363"/>
      <c r="N1970" s="363"/>
      <c r="O1970" s="363"/>
      <c r="P1970" s="55"/>
      <c r="Q1970" s="200"/>
      <c r="R1970" s="187"/>
      <c r="S1970" s="187"/>
      <c r="T1970" s="187"/>
      <c r="U1970" s="87" t="str">
        <f t="shared" si="130"/>
        <v/>
      </c>
      <c r="V1970" s="87" t="str">
        <f t="shared" si="131"/>
        <v/>
      </c>
    </row>
    <row r="1971" spans="1:22" s="188" customFormat="1" ht="15.75" customHeight="1" x14ac:dyDescent="0.2">
      <c r="A1971" s="178" t="str">
        <f>+'Planilha Orçamentária'!A496</f>
        <v>06.06.04.03</v>
      </c>
      <c r="B1971" s="252" t="str">
        <f>VLOOKUP(A1971,'Planilha Orçamentária'!$A$8:$G$9990,4,FALSE)</f>
        <v>GRAUTEAMENTO VERTICAL EM ALVENARIA ESTRUTURAL. AF_01/2015</v>
      </c>
      <c r="C1971" s="179"/>
      <c r="D1971" s="180"/>
      <c r="E1971" s="181"/>
      <c r="F1971" s="181"/>
      <c r="G1971" s="180"/>
      <c r="H1971" s="181"/>
      <c r="I1971" s="182"/>
      <c r="J1971" s="183"/>
      <c r="K1971" s="184"/>
      <c r="L1971" s="183"/>
      <c r="M1971" s="185"/>
      <c r="N1971" s="183"/>
      <c r="O1971" s="185"/>
      <c r="P1971" s="55"/>
      <c r="Q1971" s="186">
        <f>P1973</f>
        <v>0.3</v>
      </c>
      <c r="R1971" s="187"/>
      <c r="S1971" s="187"/>
      <c r="U1971" s="87">
        <f t="shared" si="130"/>
        <v>0</v>
      </c>
      <c r="V1971" s="87" t="str">
        <f t="shared" si="131"/>
        <v/>
      </c>
    </row>
    <row r="1972" spans="1:22" s="188" customFormat="1" ht="15.75" customHeight="1" x14ac:dyDescent="0.2">
      <c r="A1972" s="178"/>
      <c r="B1972" s="207" t="s">
        <v>17992</v>
      </c>
      <c r="C1972" s="341"/>
      <c r="D1972" s="203"/>
      <c r="E1972" s="182"/>
      <c r="F1972" s="182"/>
      <c r="G1972" s="203"/>
      <c r="H1972" s="182"/>
      <c r="I1972" s="182"/>
      <c r="J1972" s="183"/>
      <c r="K1972" s="205"/>
      <c r="L1972" s="183"/>
      <c r="M1972" s="183"/>
      <c r="N1972" s="183"/>
      <c r="O1972" s="183">
        <v>0.3</v>
      </c>
      <c r="P1972" s="254">
        <f>+O1972</f>
        <v>0.3</v>
      </c>
      <c r="Q1972" s="186"/>
      <c r="R1972" s="187"/>
      <c r="S1972" s="187"/>
      <c r="U1972" s="87" t="str">
        <f t="shared" si="130"/>
        <v/>
      </c>
      <c r="V1972" s="87">
        <f t="shared" si="131"/>
        <v>0.3</v>
      </c>
    </row>
    <row r="1973" spans="1:22" s="188" customFormat="1" ht="15.75" customHeight="1" x14ac:dyDescent="0.2">
      <c r="A1973" s="202"/>
      <c r="B1973" s="189" t="s">
        <v>17</v>
      </c>
      <c r="C1973" s="190"/>
      <c r="D1973" s="191"/>
      <c r="E1973" s="192"/>
      <c r="F1973" s="190"/>
      <c r="G1973" s="191"/>
      <c r="H1973" s="192"/>
      <c r="I1973" s="192"/>
      <c r="J1973" s="193"/>
      <c r="K1973" s="193"/>
      <c r="L1973" s="194"/>
      <c r="M1973" s="194"/>
      <c r="N1973" s="194"/>
      <c r="O1973" s="194"/>
      <c r="P1973" s="195">
        <f>ROUND(SUM(P1971:P1972),2)</f>
        <v>0.3</v>
      </c>
      <c r="Q1973" s="196" t="str">
        <f>IFERROR(VLOOKUP(A1971,'Planilha Orçamentária'!$A$8:$G$9990,5,FALSE),0)</f>
        <v>M3</v>
      </c>
      <c r="R1973" s="187"/>
      <c r="S1973" s="187"/>
      <c r="U1973" s="87">
        <f t="shared" si="130"/>
        <v>0.3</v>
      </c>
      <c r="V1973" s="87">
        <f t="shared" si="131"/>
        <v>0.3</v>
      </c>
    </row>
    <row r="1974" spans="1:22" s="188" customFormat="1" ht="15.75" customHeight="1" x14ac:dyDescent="0.2">
      <c r="A1974" s="202"/>
      <c r="B1974" s="197"/>
      <c r="C1974" s="198"/>
      <c r="D1974" s="180"/>
      <c r="E1974" s="181"/>
      <c r="F1974" s="198"/>
      <c r="G1974" s="180"/>
      <c r="H1974" s="181"/>
      <c r="I1974" s="181"/>
      <c r="J1974" s="199"/>
      <c r="K1974" s="199"/>
      <c r="L1974" s="363"/>
      <c r="M1974" s="363"/>
      <c r="N1974" s="363"/>
      <c r="O1974" s="363"/>
      <c r="P1974" s="55"/>
      <c r="Q1974" s="200"/>
      <c r="R1974" s="187"/>
      <c r="S1974" s="187"/>
      <c r="T1974" s="187"/>
      <c r="U1974" s="87" t="str">
        <f t="shared" si="130"/>
        <v/>
      </c>
      <c r="V1974" s="87" t="str">
        <f t="shared" si="131"/>
        <v/>
      </c>
    </row>
    <row r="1975" spans="1:22" s="188" customFormat="1" ht="15.75" customHeight="1" x14ac:dyDescent="0.2">
      <c r="A1975" s="178" t="str">
        <f>+'Planilha Orçamentária'!A497</f>
        <v>06.06.04.04</v>
      </c>
      <c r="B1975" s="252" t="str">
        <f>VLOOKUP(A1975,'Planilha Orçamentária'!$A$8:$G$9990,4,FALSE)</f>
        <v>GRAUTEAMENTO DE CINTA SUPERIOR OU DE VERGA EM ALVENARIA ESTRUTURAL. AF_01/2015</v>
      </c>
      <c r="C1975" s="179"/>
      <c r="D1975" s="180"/>
      <c r="E1975" s="181"/>
      <c r="F1975" s="181"/>
      <c r="G1975" s="180"/>
      <c r="H1975" s="181"/>
      <c r="I1975" s="182"/>
      <c r="J1975" s="183"/>
      <c r="K1975" s="184"/>
      <c r="L1975" s="183"/>
      <c r="M1975" s="185"/>
      <c r="N1975" s="183"/>
      <c r="O1975" s="185"/>
      <c r="P1975" s="55"/>
      <c r="Q1975" s="186">
        <f>P1977</f>
        <v>0.8</v>
      </c>
      <c r="R1975" s="187"/>
      <c r="S1975" s="187"/>
      <c r="U1975" s="87">
        <f t="shared" si="130"/>
        <v>0</v>
      </c>
      <c r="V1975" s="87" t="str">
        <f t="shared" si="131"/>
        <v/>
      </c>
    </row>
    <row r="1976" spans="1:22" s="188" customFormat="1" ht="15.75" customHeight="1" x14ac:dyDescent="0.2">
      <c r="A1976" s="178"/>
      <c r="B1976" s="207" t="s">
        <v>17993</v>
      </c>
      <c r="C1976" s="341"/>
      <c r="D1976" s="203"/>
      <c r="E1976" s="182"/>
      <c r="F1976" s="182"/>
      <c r="G1976" s="203"/>
      <c r="H1976" s="182"/>
      <c r="I1976" s="182"/>
      <c r="J1976" s="183"/>
      <c r="K1976" s="205"/>
      <c r="L1976" s="183"/>
      <c r="M1976" s="183"/>
      <c r="N1976" s="183"/>
      <c r="O1976" s="183">
        <v>0.8</v>
      </c>
      <c r="P1976" s="254">
        <f>+O1976</f>
        <v>0.8</v>
      </c>
      <c r="Q1976" s="186"/>
      <c r="R1976" s="187"/>
      <c r="S1976" s="187"/>
      <c r="U1976" s="87" t="str">
        <f t="shared" si="130"/>
        <v/>
      </c>
      <c r="V1976" s="87">
        <f t="shared" si="131"/>
        <v>0.8</v>
      </c>
    </row>
    <row r="1977" spans="1:22" s="188" customFormat="1" ht="15.75" customHeight="1" x14ac:dyDescent="0.2">
      <c r="A1977" s="202"/>
      <c r="B1977" s="189" t="s">
        <v>17</v>
      </c>
      <c r="C1977" s="190"/>
      <c r="D1977" s="191"/>
      <c r="E1977" s="192"/>
      <c r="F1977" s="190"/>
      <c r="G1977" s="191"/>
      <c r="H1977" s="192"/>
      <c r="I1977" s="192"/>
      <c r="J1977" s="193"/>
      <c r="K1977" s="193"/>
      <c r="L1977" s="194"/>
      <c r="M1977" s="194"/>
      <c r="N1977" s="194"/>
      <c r="O1977" s="194"/>
      <c r="P1977" s="195">
        <f>ROUND(SUM(P1975:P1976),2)</f>
        <v>0.8</v>
      </c>
      <c r="Q1977" s="196" t="str">
        <f>IFERROR(VLOOKUP(A1975,'Planilha Orçamentária'!$A$8:$G$9990,5,FALSE),0)</f>
        <v>M3</v>
      </c>
      <c r="R1977" s="187"/>
      <c r="S1977" s="187"/>
      <c r="U1977" s="87">
        <f t="shared" si="130"/>
        <v>0.8</v>
      </c>
      <c r="V1977" s="87">
        <f t="shared" si="131"/>
        <v>0.8</v>
      </c>
    </row>
    <row r="1978" spans="1:22" s="188" customFormat="1" ht="15.75" customHeight="1" x14ac:dyDescent="0.2">
      <c r="A1978" s="202"/>
      <c r="B1978" s="197"/>
      <c r="C1978" s="198"/>
      <c r="D1978" s="180"/>
      <c r="E1978" s="181"/>
      <c r="F1978" s="198"/>
      <c r="G1978" s="180"/>
      <c r="H1978" s="181"/>
      <c r="I1978" s="181"/>
      <c r="J1978" s="199"/>
      <c r="K1978" s="199"/>
      <c r="L1978" s="363"/>
      <c r="M1978" s="363"/>
      <c r="N1978" s="363"/>
      <c r="O1978" s="363"/>
      <c r="P1978" s="55"/>
      <c r="Q1978" s="200"/>
      <c r="R1978" s="187"/>
      <c r="S1978" s="187"/>
      <c r="T1978" s="187"/>
      <c r="U1978" s="87" t="str">
        <f t="shared" si="130"/>
        <v/>
      </c>
      <c r="V1978" s="87" t="str">
        <f t="shared" si="131"/>
        <v/>
      </c>
    </row>
    <row r="1979" spans="1:22" s="188" customFormat="1" ht="15" customHeight="1" x14ac:dyDescent="0.2">
      <c r="A1979" s="373" t="str">
        <f>+'Planilha Orçamentária'!A499</f>
        <v>06.06.05</v>
      </c>
      <c r="B1979" s="374" t="str">
        <f>VLOOKUP(A1979,'Planilha Orçamentária'!$A$8:$G$9990,4,FALSE)</f>
        <v>REVESTIMENTO</v>
      </c>
      <c r="C1979" s="375"/>
      <c r="D1979" s="376"/>
      <c r="E1979" s="377"/>
      <c r="F1979" s="377"/>
      <c r="G1979" s="376"/>
      <c r="H1979" s="377"/>
      <c r="I1979" s="378"/>
      <c r="J1979" s="379"/>
      <c r="K1979" s="380"/>
      <c r="L1979" s="379"/>
      <c r="M1979" s="381"/>
      <c r="N1979" s="382"/>
      <c r="O1979" s="381"/>
      <c r="P1979" s="383"/>
      <c r="Q1979" s="384"/>
      <c r="R1979" s="187"/>
      <c r="S1979" s="187"/>
      <c r="U1979" s="87" t="str">
        <f t="shared" ref="U1979:U2042" si="132">IF(Q1979&lt;&gt;"",P1979,"")</f>
        <v/>
      </c>
      <c r="V1979" s="87" t="str">
        <f t="shared" ref="V1979:V2042" si="133">IF(P1979&lt;&gt;"",P1979,"")</f>
        <v/>
      </c>
    </row>
    <row r="1980" spans="1:22" s="188" customFormat="1" ht="15.75" customHeight="1" x14ac:dyDescent="0.2">
      <c r="A1980" s="178" t="str">
        <f>+'Planilha Orçamentária'!A500</f>
        <v>06.06.05.01</v>
      </c>
      <c r="B1980" s="252" t="str">
        <f>VLOOKUP(A1980,'Planilha Orçamentária'!$A$8:$G$9990,4,FALSE)</f>
        <v>MASSA ÚNICA, PARA RECEBIMENTO DE PINTURA, EM ARGAMASSA TRAÇO 1:2:8, PREPARO MECÂNICO COM BETONEIRA 400L, APLICADA MANUALMENTE EM FACES INTERNAS DE PAREDES, ESPESSURA DE 20MM, COM EXECUÇÃO DE TALISCAS. AF_06/2014</v>
      </c>
      <c r="C1980" s="179"/>
      <c r="D1980" s="180"/>
      <c r="E1980" s="181"/>
      <c r="F1980" s="181"/>
      <c r="G1980" s="180"/>
      <c r="H1980" s="181"/>
      <c r="I1980" s="182"/>
      <c r="J1980" s="183"/>
      <c r="K1980" s="184"/>
      <c r="L1980" s="183"/>
      <c r="M1980" s="185"/>
      <c r="N1980" s="183"/>
      <c r="O1980" s="185"/>
      <c r="P1980" s="55"/>
      <c r="Q1980" s="186">
        <f>P1992</f>
        <v>68.790000000000006</v>
      </c>
      <c r="R1980" s="187"/>
      <c r="S1980" s="187"/>
      <c r="U1980" s="87">
        <f t="shared" si="132"/>
        <v>0</v>
      </c>
      <c r="V1980" s="87" t="str">
        <f t="shared" si="133"/>
        <v/>
      </c>
    </row>
    <row r="1981" spans="1:22" s="188" customFormat="1" ht="15.75" customHeight="1" x14ac:dyDescent="0.2">
      <c r="A1981" s="178"/>
      <c r="B1981" s="399" t="s">
        <v>17994</v>
      </c>
      <c r="C1981" s="341"/>
      <c r="D1981" s="203"/>
      <c r="E1981" s="182"/>
      <c r="F1981" s="182"/>
      <c r="G1981" s="203"/>
      <c r="H1981" s="182"/>
      <c r="I1981" s="182"/>
      <c r="J1981" s="183"/>
      <c r="K1981" s="205"/>
      <c r="L1981" s="183"/>
      <c r="M1981" s="183"/>
      <c r="N1981" s="183"/>
      <c r="O1981" s="183"/>
      <c r="P1981" s="254"/>
      <c r="Q1981" s="186"/>
      <c r="R1981" s="187"/>
      <c r="S1981" s="187"/>
      <c r="U1981" s="87" t="str">
        <f t="shared" si="132"/>
        <v/>
      </c>
      <c r="V1981" s="87" t="str">
        <f t="shared" si="133"/>
        <v/>
      </c>
    </row>
    <row r="1982" spans="1:22" s="188" customFormat="1" ht="15.75" customHeight="1" x14ac:dyDescent="0.2">
      <c r="A1982" s="178"/>
      <c r="B1982" s="401" t="s">
        <v>17981</v>
      </c>
      <c r="C1982" s="341"/>
      <c r="D1982" s="203"/>
      <c r="E1982" s="182"/>
      <c r="F1982" s="182"/>
      <c r="G1982" s="203"/>
      <c r="H1982" s="182"/>
      <c r="I1982" s="182"/>
      <c r="J1982" s="183"/>
      <c r="K1982" s="205"/>
      <c r="L1982" s="183"/>
      <c r="M1982" s="183"/>
      <c r="N1982" s="183">
        <v>23.38</v>
      </c>
      <c r="O1982" s="183"/>
      <c r="P1982" s="254">
        <f>+N1982</f>
        <v>23.38</v>
      </c>
      <c r="Q1982" s="186"/>
      <c r="R1982" s="187"/>
      <c r="S1982" s="187"/>
      <c r="U1982" s="87" t="str">
        <f t="shared" si="132"/>
        <v/>
      </c>
      <c r="V1982" s="87">
        <f t="shared" si="133"/>
        <v>23.38</v>
      </c>
    </row>
    <row r="1983" spans="1:22" s="188" customFormat="1" ht="15.75" customHeight="1" x14ac:dyDescent="0.2">
      <c r="A1983" s="178"/>
      <c r="B1983" s="401" t="s">
        <v>17981</v>
      </c>
      <c r="C1983" s="341"/>
      <c r="D1983" s="203"/>
      <c r="E1983" s="182"/>
      <c r="F1983" s="182"/>
      <c r="G1983" s="203"/>
      <c r="H1983" s="182"/>
      <c r="I1983" s="182"/>
      <c r="J1983" s="183"/>
      <c r="K1983" s="205"/>
      <c r="L1983" s="183"/>
      <c r="M1983" s="183"/>
      <c r="N1983" s="183">
        <v>23.38</v>
      </c>
      <c r="O1983" s="183"/>
      <c r="P1983" s="254">
        <f>+N1983</f>
        <v>23.38</v>
      </c>
      <c r="Q1983" s="186"/>
      <c r="R1983" s="187"/>
      <c r="S1983" s="187"/>
      <c r="U1983" s="87" t="str">
        <f t="shared" si="132"/>
        <v/>
      </c>
      <c r="V1983" s="87">
        <f t="shared" si="133"/>
        <v>23.38</v>
      </c>
    </row>
    <row r="1984" spans="1:22" s="188" customFormat="1" ht="15.75" customHeight="1" x14ac:dyDescent="0.2">
      <c r="A1984" s="178"/>
      <c r="B1984" s="401" t="s">
        <v>17984</v>
      </c>
      <c r="C1984" s="341"/>
      <c r="D1984" s="203"/>
      <c r="E1984" s="182"/>
      <c r="F1984" s="182"/>
      <c r="G1984" s="203"/>
      <c r="H1984" s="182"/>
      <c r="I1984" s="182"/>
      <c r="J1984" s="183"/>
      <c r="K1984" s="205"/>
      <c r="L1984" s="183"/>
      <c r="M1984" s="183"/>
      <c r="N1984" s="183">
        <v>17.22</v>
      </c>
      <c r="O1984" s="183"/>
      <c r="P1984" s="254">
        <f>+N1984</f>
        <v>17.22</v>
      </c>
      <c r="Q1984" s="186"/>
      <c r="R1984" s="187"/>
      <c r="S1984" s="187"/>
      <c r="U1984" s="87" t="str">
        <f t="shared" si="132"/>
        <v/>
      </c>
      <c r="V1984" s="87">
        <f t="shared" si="133"/>
        <v>17.22</v>
      </c>
    </row>
    <row r="1985" spans="1:22" s="188" customFormat="1" ht="15.75" customHeight="1" x14ac:dyDescent="0.2">
      <c r="A1985" s="178"/>
      <c r="B1985" s="253"/>
      <c r="C1985" s="341"/>
      <c r="D1985" s="203"/>
      <c r="E1985" s="182"/>
      <c r="F1985" s="182"/>
      <c r="G1985" s="203"/>
      <c r="H1985" s="182"/>
      <c r="I1985" s="182"/>
      <c r="J1985" s="183"/>
      <c r="K1985" s="205"/>
      <c r="L1985" s="183"/>
      <c r="M1985" s="183"/>
      <c r="N1985" s="183"/>
      <c r="O1985" s="183"/>
      <c r="P1985" s="254"/>
      <c r="Q1985" s="186"/>
      <c r="R1985" s="187"/>
      <c r="S1985" s="187"/>
      <c r="U1985" s="87" t="str">
        <f t="shared" si="132"/>
        <v/>
      </c>
      <c r="V1985" s="87" t="str">
        <f t="shared" si="133"/>
        <v/>
      </c>
    </row>
    <row r="1986" spans="1:22" s="188" customFormat="1" ht="15.75" customHeight="1" x14ac:dyDescent="0.2">
      <c r="A1986" s="178"/>
      <c r="B1986" s="399" t="s">
        <v>17995</v>
      </c>
      <c r="C1986" s="341"/>
      <c r="D1986" s="203"/>
      <c r="E1986" s="182"/>
      <c r="F1986" s="182"/>
      <c r="G1986" s="203"/>
      <c r="H1986" s="182"/>
      <c r="I1986" s="182"/>
      <c r="J1986" s="183"/>
      <c r="K1986" s="205"/>
      <c r="L1986" s="183"/>
      <c r="M1986" s="183"/>
      <c r="N1986" s="183"/>
      <c r="O1986" s="183"/>
      <c r="P1986" s="254"/>
      <c r="Q1986" s="186"/>
      <c r="R1986" s="187"/>
      <c r="S1986" s="187"/>
      <c r="U1986" s="87" t="str">
        <f t="shared" si="132"/>
        <v/>
      </c>
      <c r="V1986" s="87" t="str">
        <f t="shared" si="133"/>
        <v/>
      </c>
    </row>
    <row r="1987" spans="1:22" s="188" customFormat="1" ht="15.75" customHeight="1" x14ac:dyDescent="0.2">
      <c r="A1987" s="178"/>
      <c r="B1987" s="253" t="s">
        <v>17981</v>
      </c>
      <c r="C1987" s="341"/>
      <c r="D1987" s="203"/>
      <c r="E1987" s="182"/>
      <c r="F1987" s="182"/>
      <c r="G1987" s="203"/>
      <c r="H1987" s="182"/>
      <c r="I1987" s="182"/>
      <c r="J1987" s="183"/>
      <c r="K1987" s="205"/>
      <c r="L1987" s="183"/>
      <c r="M1987" s="183"/>
      <c r="N1987" s="183">
        <v>0.61</v>
      </c>
      <c r="O1987" s="183"/>
      <c r="P1987" s="254">
        <f>+N1987</f>
        <v>0.61</v>
      </c>
      <c r="Q1987" s="186"/>
      <c r="R1987" s="187"/>
      <c r="S1987" s="187"/>
      <c r="U1987" s="87" t="str">
        <f t="shared" si="132"/>
        <v/>
      </c>
      <c r="V1987" s="87">
        <f t="shared" si="133"/>
        <v>0.61</v>
      </c>
    </row>
    <row r="1988" spans="1:22" s="188" customFormat="1" ht="15.75" customHeight="1" x14ac:dyDescent="0.2">
      <c r="A1988" s="178"/>
      <c r="B1988" s="253" t="s">
        <v>17981</v>
      </c>
      <c r="C1988" s="341"/>
      <c r="D1988" s="203"/>
      <c r="E1988" s="182"/>
      <c r="F1988" s="182"/>
      <c r="G1988" s="203"/>
      <c r="H1988" s="182"/>
      <c r="I1988" s="182"/>
      <c r="J1988" s="183"/>
      <c r="K1988" s="205"/>
      <c r="L1988" s="183"/>
      <c r="M1988" s="183"/>
      <c r="N1988" s="183">
        <v>0.61</v>
      </c>
      <c r="O1988" s="183"/>
      <c r="P1988" s="254">
        <f>+N1988</f>
        <v>0.61</v>
      </c>
      <c r="Q1988" s="186"/>
      <c r="R1988" s="187"/>
      <c r="S1988" s="187"/>
      <c r="U1988" s="87" t="str">
        <f t="shared" si="132"/>
        <v/>
      </c>
      <c r="V1988" s="87">
        <f t="shared" si="133"/>
        <v>0.61</v>
      </c>
    </row>
    <row r="1989" spans="1:22" s="188" customFormat="1" ht="15.75" customHeight="1" x14ac:dyDescent="0.2">
      <c r="A1989" s="178"/>
      <c r="B1989" s="253" t="s">
        <v>17982</v>
      </c>
      <c r="C1989" s="341"/>
      <c r="D1989" s="203"/>
      <c r="E1989" s="182"/>
      <c r="F1989" s="182"/>
      <c r="G1989" s="203"/>
      <c r="H1989" s="182"/>
      <c r="I1989" s="182"/>
      <c r="J1989" s="183"/>
      <c r="K1989" s="205"/>
      <c r="L1989" s="183"/>
      <c r="M1989" s="183"/>
      <c r="N1989" s="183">
        <v>1.38</v>
      </c>
      <c r="O1989" s="183"/>
      <c r="P1989" s="254">
        <f>+N1989</f>
        <v>1.38</v>
      </c>
      <c r="Q1989" s="186"/>
      <c r="R1989" s="187"/>
      <c r="S1989" s="187"/>
      <c r="U1989" s="87" t="str">
        <f t="shared" si="132"/>
        <v/>
      </c>
      <c r="V1989" s="87">
        <f t="shared" si="133"/>
        <v>1.38</v>
      </c>
    </row>
    <row r="1990" spans="1:22" s="188" customFormat="1" ht="15.75" customHeight="1" x14ac:dyDescent="0.2">
      <c r="A1990" s="178"/>
      <c r="B1990" s="253" t="s">
        <v>17983</v>
      </c>
      <c r="C1990" s="341"/>
      <c r="D1990" s="203"/>
      <c r="E1990" s="182"/>
      <c r="F1990" s="182"/>
      <c r="G1990" s="203"/>
      <c r="H1990" s="182"/>
      <c r="I1990" s="182"/>
      <c r="J1990" s="183"/>
      <c r="K1990" s="205"/>
      <c r="L1990" s="183"/>
      <c r="M1990" s="183"/>
      <c r="N1990" s="183">
        <v>1.77</v>
      </c>
      <c r="O1990" s="183"/>
      <c r="P1990" s="254">
        <f>+N1990</f>
        <v>1.77</v>
      </c>
      <c r="Q1990" s="186"/>
      <c r="R1990" s="187"/>
      <c r="S1990" s="187"/>
      <c r="U1990" s="87" t="str">
        <f t="shared" si="132"/>
        <v/>
      </c>
      <c r="V1990" s="87">
        <f t="shared" si="133"/>
        <v>1.77</v>
      </c>
    </row>
    <row r="1991" spans="1:22" s="188" customFormat="1" ht="15.75" customHeight="1" x14ac:dyDescent="0.2">
      <c r="A1991" s="178"/>
      <c r="B1991" s="253" t="s">
        <v>17984</v>
      </c>
      <c r="C1991" s="341"/>
      <c r="D1991" s="203"/>
      <c r="E1991" s="182"/>
      <c r="F1991" s="182"/>
      <c r="G1991" s="203"/>
      <c r="H1991" s="182"/>
      <c r="I1991" s="182"/>
      <c r="J1991" s="183"/>
      <c r="K1991" s="205"/>
      <c r="L1991" s="183"/>
      <c r="M1991" s="183"/>
      <c r="N1991" s="183">
        <v>0.44</v>
      </c>
      <c r="O1991" s="183"/>
      <c r="P1991" s="254">
        <f>+N1991</f>
        <v>0.44</v>
      </c>
      <c r="Q1991" s="186"/>
      <c r="R1991" s="187"/>
      <c r="S1991" s="187"/>
      <c r="U1991" s="87" t="str">
        <f t="shared" si="132"/>
        <v/>
      </c>
      <c r="V1991" s="87">
        <f t="shared" si="133"/>
        <v>0.44</v>
      </c>
    </row>
    <row r="1992" spans="1:22" s="188" customFormat="1" ht="15.75" customHeight="1" x14ac:dyDescent="0.2">
      <c r="A1992" s="202"/>
      <c r="B1992" s="189" t="s">
        <v>17</v>
      </c>
      <c r="C1992" s="190"/>
      <c r="D1992" s="191"/>
      <c r="E1992" s="192"/>
      <c r="F1992" s="190"/>
      <c r="G1992" s="191"/>
      <c r="H1992" s="192"/>
      <c r="I1992" s="192"/>
      <c r="J1992" s="193"/>
      <c r="K1992" s="193"/>
      <c r="L1992" s="194"/>
      <c r="M1992" s="194"/>
      <c r="N1992" s="194"/>
      <c r="O1992" s="194"/>
      <c r="P1992" s="195">
        <f>ROUND(SUM(P1980:P1991),2)</f>
        <v>68.790000000000006</v>
      </c>
      <c r="Q1992" s="196" t="str">
        <f>IFERROR(VLOOKUP(A1980,'Planilha Orçamentária'!$A$8:$G$9990,5,FALSE),0)</f>
        <v>M2</v>
      </c>
      <c r="R1992" s="187"/>
      <c r="S1992" s="187"/>
      <c r="U1992" s="87">
        <f t="shared" si="132"/>
        <v>68.790000000000006</v>
      </c>
      <c r="V1992" s="87">
        <f t="shared" si="133"/>
        <v>68.790000000000006</v>
      </c>
    </row>
    <row r="1993" spans="1:22" s="188" customFormat="1" ht="15.75" customHeight="1" x14ac:dyDescent="0.2">
      <c r="A1993" s="202"/>
      <c r="B1993" s="197"/>
      <c r="C1993" s="198"/>
      <c r="D1993" s="180"/>
      <c r="E1993" s="181"/>
      <c r="F1993" s="198"/>
      <c r="G1993" s="180"/>
      <c r="H1993" s="181"/>
      <c r="I1993" s="181"/>
      <c r="J1993" s="199"/>
      <c r="K1993" s="199"/>
      <c r="L1993" s="363"/>
      <c r="M1993" s="363"/>
      <c r="N1993" s="363"/>
      <c r="O1993" s="363"/>
      <c r="P1993" s="55"/>
      <c r="Q1993" s="200"/>
      <c r="R1993" s="187"/>
      <c r="S1993" s="187"/>
      <c r="T1993" s="187"/>
      <c r="U1993" s="87" t="str">
        <f t="shared" si="132"/>
        <v/>
      </c>
      <c r="V1993" s="87" t="str">
        <f t="shared" si="133"/>
        <v/>
      </c>
    </row>
    <row r="1994" spans="1:22" s="188" customFormat="1" ht="15" customHeight="1" x14ac:dyDescent="0.2">
      <c r="A1994" s="373" t="str">
        <f>+'Planilha Orçamentária'!A502</f>
        <v>06.06.06</v>
      </c>
      <c r="B1994" s="374" t="str">
        <f>VLOOKUP(A1994,'Planilha Orçamentária'!$A$8:$G$9990,4,FALSE)</f>
        <v>PINTURA</v>
      </c>
      <c r="C1994" s="375"/>
      <c r="D1994" s="376"/>
      <c r="E1994" s="377"/>
      <c r="F1994" s="377"/>
      <c r="G1994" s="376"/>
      <c r="H1994" s="377"/>
      <c r="I1994" s="378"/>
      <c r="J1994" s="379"/>
      <c r="K1994" s="380"/>
      <c r="L1994" s="379"/>
      <c r="M1994" s="381"/>
      <c r="N1994" s="382"/>
      <c r="O1994" s="381"/>
      <c r="P1994" s="383"/>
      <c r="Q1994" s="384"/>
      <c r="R1994" s="187"/>
      <c r="S1994" s="187"/>
      <c r="U1994" s="87" t="str">
        <f t="shared" si="132"/>
        <v/>
      </c>
      <c r="V1994" s="87" t="str">
        <f t="shared" si="133"/>
        <v/>
      </c>
    </row>
    <row r="1995" spans="1:22" s="188" customFormat="1" ht="15.75" customHeight="1" x14ac:dyDescent="0.2">
      <c r="A1995" s="178" t="str">
        <f>+'Planilha Orçamentária'!A503</f>
        <v>06.06.06.01</v>
      </c>
      <c r="B1995" s="252" t="str">
        <f>VLOOKUP(A1995,'Planilha Orçamentária'!$A$8:$G$9990,4,FALSE)</f>
        <v>APLICAÇÃO MANUAL DE PINTURA COM TINTA LÁTEX ACRÍLICA EM PAREDES, DUAS DEMÃOS. AF_06/2014</v>
      </c>
      <c r="C1995" s="179"/>
      <c r="D1995" s="180"/>
      <c r="E1995" s="181"/>
      <c r="F1995" s="181"/>
      <c r="G1995" s="180"/>
      <c r="H1995" s="181"/>
      <c r="I1995" s="182"/>
      <c r="J1995" s="183"/>
      <c r="K1995" s="184"/>
      <c r="L1995" s="183"/>
      <c r="M1995" s="185"/>
      <c r="N1995" s="183"/>
      <c r="O1995" s="185"/>
      <c r="P1995" s="55"/>
      <c r="Q1995" s="186">
        <f>P2007</f>
        <v>68.790000000000006</v>
      </c>
      <c r="R1995" s="187"/>
      <c r="S1995" s="187"/>
      <c r="U1995" s="87">
        <f t="shared" si="132"/>
        <v>0</v>
      </c>
      <c r="V1995" s="87" t="str">
        <f t="shared" si="133"/>
        <v/>
      </c>
    </row>
    <row r="1996" spans="1:22" s="188" customFormat="1" ht="15.75" customHeight="1" x14ac:dyDescent="0.2">
      <c r="A1996" s="178"/>
      <c r="B1996" s="399" t="s">
        <v>17994</v>
      </c>
      <c r="C1996" s="341"/>
      <c r="D1996" s="203"/>
      <c r="E1996" s="182"/>
      <c r="F1996" s="182"/>
      <c r="G1996" s="203"/>
      <c r="H1996" s="182"/>
      <c r="I1996" s="182"/>
      <c r="J1996" s="183"/>
      <c r="K1996" s="205"/>
      <c r="L1996" s="183"/>
      <c r="M1996" s="183"/>
      <c r="N1996" s="183"/>
      <c r="O1996" s="183"/>
      <c r="P1996" s="254"/>
      <c r="Q1996" s="186"/>
      <c r="R1996" s="187"/>
      <c r="S1996" s="187"/>
      <c r="U1996" s="87" t="str">
        <f t="shared" si="132"/>
        <v/>
      </c>
      <c r="V1996" s="87" t="str">
        <f t="shared" si="133"/>
        <v/>
      </c>
    </row>
    <row r="1997" spans="1:22" s="188" customFormat="1" ht="15.75" customHeight="1" x14ac:dyDescent="0.2">
      <c r="A1997" s="178"/>
      <c r="B1997" s="401" t="s">
        <v>17981</v>
      </c>
      <c r="C1997" s="341"/>
      <c r="D1997" s="203"/>
      <c r="E1997" s="182"/>
      <c r="F1997" s="182"/>
      <c r="G1997" s="203"/>
      <c r="H1997" s="182"/>
      <c r="I1997" s="182"/>
      <c r="J1997" s="183"/>
      <c r="K1997" s="205"/>
      <c r="L1997" s="183"/>
      <c r="M1997" s="183"/>
      <c r="N1997" s="183">
        <v>23.38</v>
      </c>
      <c r="O1997" s="183"/>
      <c r="P1997" s="254">
        <f>+N1997</f>
        <v>23.38</v>
      </c>
      <c r="Q1997" s="186"/>
      <c r="R1997" s="187"/>
      <c r="S1997" s="187"/>
      <c r="U1997" s="87" t="str">
        <f t="shared" si="132"/>
        <v/>
      </c>
      <c r="V1997" s="87">
        <f t="shared" si="133"/>
        <v>23.38</v>
      </c>
    </row>
    <row r="1998" spans="1:22" s="188" customFormat="1" ht="15.75" customHeight="1" x14ac:dyDescent="0.2">
      <c r="A1998" s="178"/>
      <c r="B1998" s="401" t="s">
        <v>17981</v>
      </c>
      <c r="C1998" s="341"/>
      <c r="D1998" s="203"/>
      <c r="E1998" s="182"/>
      <c r="F1998" s="182"/>
      <c r="G1998" s="203"/>
      <c r="H1998" s="182"/>
      <c r="I1998" s="182"/>
      <c r="J1998" s="183"/>
      <c r="K1998" s="205"/>
      <c r="L1998" s="183"/>
      <c r="M1998" s="183"/>
      <c r="N1998" s="183">
        <v>23.38</v>
      </c>
      <c r="O1998" s="183"/>
      <c r="P1998" s="254">
        <f>+N1998</f>
        <v>23.38</v>
      </c>
      <c r="Q1998" s="186"/>
      <c r="R1998" s="187"/>
      <c r="S1998" s="187"/>
      <c r="U1998" s="87" t="str">
        <f t="shared" si="132"/>
        <v/>
      </c>
      <c r="V1998" s="87">
        <f t="shared" si="133"/>
        <v>23.38</v>
      </c>
    </row>
    <row r="1999" spans="1:22" s="188" customFormat="1" ht="15.75" customHeight="1" x14ac:dyDescent="0.2">
      <c r="A1999" s="178"/>
      <c r="B1999" s="401" t="s">
        <v>17984</v>
      </c>
      <c r="C1999" s="341"/>
      <c r="D1999" s="203"/>
      <c r="E1999" s="182"/>
      <c r="F1999" s="182"/>
      <c r="G1999" s="203"/>
      <c r="H1999" s="182"/>
      <c r="I1999" s="182"/>
      <c r="J1999" s="183"/>
      <c r="K1999" s="205"/>
      <c r="L1999" s="183"/>
      <c r="M1999" s="183"/>
      <c r="N1999" s="183">
        <v>17.22</v>
      </c>
      <c r="O1999" s="183"/>
      <c r="P1999" s="254">
        <f>+N1999</f>
        <v>17.22</v>
      </c>
      <c r="Q1999" s="186"/>
      <c r="R1999" s="187"/>
      <c r="S1999" s="187"/>
      <c r="U1999" s="87" t="str">
        <f t="shared" si="132"/>
        <v/>
      </c>
      <c r="V1999" s="87">
        <f t="shared" si="133"/>
        <v>17.22</v>
      </c>
    </row>
    <row r="2000" spans="1:22" s="188" customFormat="1" ht="15.75" customHeight="1" x14ac:dyDescent="0.2">
      <c r="A2000" s="178"/>
      <c r="B2000" s="253"/>
      <c r="C2000" s="341"/>
      <c r="D2000" s="203"/>
      <c r="E2000" s="182"/>
      <c r="F2000" s="182"/>
      <c r="G2000" s="203"/>
      <c r="H2000" s="182"/>
      <c r="I2000" s="182"/>
      <c r="J2000" s="183"/>
      <c r="K2000" s="205"/>
      <c r="L2000" s="183"/>
      <c r="M2000" s="183"/>
      <c r="N2000" s="183"/>
      <c r="O2000" s="183"/>
      <c r="P2000" s="254"/>
      <c r="Q2000" s="186"/>
      <c r="R2000" s="187"/>
      <c r="S2000" s="187"/>
      <c r="U2000" s="87" t="str">
        <f t="shared" si="132"/>
        <v/>
      </c>
      <c r="V2000" s="87" t="str">
        <f t="shared" si="133"/>
        <v/>
      </c>
    </row>
    <row r="2001" spans="1:22" s="188" customFormat="1" ht="15.75" customHeight="1" x14ac:dyDescent="0.2">
      <c r="A2001" s="178"/>
      <c r="B2001" s="399" t="s">
        <v>17995</v>
      </c>
      <c r="C2001" s="341"/>
      <c r="D2001" s="203"/>
      <c r="E2001" s="182"/>
      <c r="F2001" s="182"/>
      <c r="G2001" s="203"/>
      <c r="H2001" s="182"/>
      <c r="I2001" s="182"/>
      <c r="J2001" s="183"/>
      <c r="K2001" s="205"/>
      <c r="L2001" s="183"/>
      <c r="M2001" s="183"/>
      <c r="N2001" s="183"/>
      <c r="O2001" s="183"/>
      <c r="P2001" s="254"/>
      <c r="Q2001" s="186"/>
      <c r="R2001" s="187"/>
      <c r="S2001" s="187"/>
      <c r="U2001" s="87" t="str">
        <f t="shared" si="132"/>
        <v/>
      </c>
      <c r="V2001" s="87" t="str">
        <f t="shared" si="133"/>
        <v/>
      </c>
    </row>
    <row r="2002" spans="1:22" s="188" customFormat="1" ht="15.75" customHeight="1" x14ac:dyDescent="0.2">
      <c r="A2002" s="178"/>
      <c r="B2002" s="253" t="s">
        <v>17981</v>
      </c>
      <c r="C2002" s="341"/>
      <c r="D2002" s="203"/>
      <c r="E2002" s="182"/>
      <c r="F2002" s="182"/>
      <c r="G2002" s="203"/>
      <c r="H2002" s="182"/>
      <c r="I2002" s="182"/>
      <c r="J2002" s="183"/>
      <c r="K2002" s="205"/>
      <c r="L2002" s="183"/>
      <c r="M2002" s="183"/>
      <c r="N2002" s="183">
        <v>0.61</v>
      </c>
      <c r="O2002" s="183"/>
      <c r="P2002" s="254">
        <f>+N2002</f>
        <v>0.61</v>
      </c>
      <c r="Q2002" s="186"/>
      <c r="R2002" s="187"/>
      <c r="S2002" s="187"/>
      <c r="U2002" s="87" t="str">
        <f t="shared" si="132"/>
        <v/>
      </c>
      <c r="V2002" s="87">
        <f t="shared" si="133"/>
        <v>0.61</v>
      </c>
    </row>
    <row r="2003" spans="1:22" s="188" customFormat="1" ht="15.75" customHeight="1" x14ac:dyDescent="0.2">
      <c r="A2003" s="178"/>
      <c r="B2003" s="253" t="s">
        <v>17981</v>
      </c>
      <c r="C2003" s="341"/>
      <c r="D2003" s="203"/>
      <c r="E2003" s="182"/>
      <c r="F2003" s="182"/>
      <c r="G2003" s="203"/>
      <c r="H2003" s="182"/>
      <c r="I2003" s="182"/>
      <c r="J2003" s="183"/>
      <c r="K2003" s="205"/>
      <c r="L2003" s="183"/>
      <c r="M2003" s="183"/>
      <c r="N2003" s="183">
        <v>0.61</v>
      </c>
      <c r="O2003" s="183"/>
      <c r="P2003" s="254">
        <f>+N2003</f>
        <v>0.61</v>
      </c>
      <c r="Q2003" s="186"/>
      <c r="R2003" s="187"/>
      <c r="S2003" s="187"/>
      <c r="U2003" s="87" t="str">
        <f t="shared" si="132"/>
        <v/>
      </c>
      <c r="V2003" s="87">
        <f t="shared" si="133"/>
        <v>0.61</v>
      </c>
    </row>
    <row r="2004" spans="1:22" s="188" customFormat="1" ht="15.75" customHeight="1" x14ac:dyDescent="0.2">
      <c r="A2004" s="178"/>
      <c r="B2004" s="253" t="s">
        <v>17982</v>
      </c>
      <c r="C2004" s="341"/>
      <c r="D2004" s="203"/>
      <c r="E2004" s="182"/>
      <c r="F2004" s="182"/>
      <c r="G2004" s="203"/>
      <c r="H2004" s="182"/>
      <c r="I2004" s="182"/>
      <c r="J2004" s="183"/>
      <c r="K2004" s="205"/>
      <c r="L2004" s="183"/>
      <c r="M2004" s="183"/>
      <c r="N2004" s="183">
        <v>1.38</v>
      </c>
      <c r="O2004" s="183"/>
      <c r="P2004" s="254">
        <f>+N2004</f>
        <v>1.38</v>
      </c>
      <c r="Q2004" s="186"/>
      <c r="R2004" s="187"/>
      <c r="S2004" s="187"/>
      <c r="U2004" s="87" t="str">
        <f t="shared" si="132"/>
        <v/>
      </c>
      <c r="V2004" s="87">
        <f t="shared" si="133"/>
        <v>1.38</v>
      </c>
    </row>
    <row r="2005" spans="1:22" s="188" customFormat="1" ht="15.75" customHeight="1" x14ac:dyDescent="0.2">
      <c r="A2005" s="178"/>
      <c r="B2005" s="253" t="s">
        <v>17983</v>
      </c>
      <c r="C2005" s="341"/>
      <c r="D2005" s="203"/>
      <c r="E2005" s="182"/>
      <c r="F2005" s="182"/>
      <c r="G2005" s="203"/>
      <c r="H2005" s="182"/>
      <c r="I2005" s="182"/>
      <c r="J2005" s="183"/>
      <c r="K2005" s="205"/>
      <c r="L2005" s="183"/>
      <c r="M2005" s="183"/>
      <c r="N2005" s="183">
        <v>1.77</v>
      </c>
      <c r="O2005" s="183"/>
      <c r="P2005" s="254">
        <f>+N2005</f>
        <v>1.77</v>
      </c>
      <c r="Q2005" s="186"/>
      <c r="R2005" s="187"/>
      <c r="S2005" s="187"/>
      <c r="U2005" s="87" t="str">
        <f t="shared" si="132"/>
        <v/>
      </c>
      <c r="V2005" s="87">
        <f t="shared" si="133"/>
        <v>1.77</v>
      </c>
    </row>
    <row r="2006" spans="1:22" s="188" customFormat="1" ht="15.75" customHeight="1" x14ac:dyDescent="0.2">
      <c r="A2006" s="178"/>
      <c r="B2006" s="253" t="s">
        <v>17984</v>
      </c>
      <c r="C2006" s="341"/>
      <c r="D2006" s="203"/>
      <c r="E2006" s="182"/>
      <c r="F2006" s="182"/>
      <c r="G2006" s="203"/>
      <c r="H2006" s="182"/>
      <c r="I2006" s="182"/>
      <c r="J2006" s="183"/>
      <c r="K2006" s="205"/>
      <c r="L2006" s="183"/>
      <c r="M2006" s="183"/>
      <c r="N2006" s="183">
        <v>0.44</v>
      </c>
      <c r="O2006" s="183"/>
      <c r="P2006" s="254">
        <f>+N2006</f>
        <v>0.44</v>
      </c>
      <c r="Q2006" s="186"/>
      <c r="R2006" s="187"/>
      <c r="S2006" s="187"/>
      <c r="U2006" s="87" t="str">
        <f t="shared" si="132"/>
        <v/>
      </c>
      <c r="V2006" s="87">
        <f t="shared" si="133"/>
        <v>0.44</v>
      </c>
    </row>
    <row r="2007" spans="1:22" s="188" customFormat="1" ht="15.75" customHeight="1" x14ac:dyDescent="0.2">
      <c r="A2007" s="202"/>
      <c r="B2007" s="189" t="s">
        <v>17</v>
      </c>
      <c r="C2007" s="190"/>
      <c r="D2007" s="191"/>
      <c r="E2007" s="192"/>
      <c r="F2007" s="190"/>
      <c r="G2007" s="191"/>
      <c r="H2007" s="192"/>
      <c r="I2007" s="192"/>
      <c r="J2007" s="193"/>
      <c r="K2007" s="193"/>
      <c r="L2007" s="194"/>
      <c r="M2007" s="194"/>
      <c r="N2007" s="194"/>
      <c r="O2007" s="194"/>
      <c r="P2007" s="195">
        <f>ROUND(SUM(P1995:P2006),2)</f>
        <v>68.790000000000006</v>
      </c>
      <c r="Q2007" s="196" t="str">
        <f>IFERROR(VLOOKUP(A1995,'Planilha Orçamentária'!$A$8:$G$9990,5,FALSE),0)</f>
        <v>M2</v>
      </c>
      <c r="R2007" s="187"/>
      <c r="S2007" s="187"/>
      <c r="U2007" s="87">
        <f t="shared" si="132"/>
        <v>68.790000000000006</v>
      </c>
      <c r="V2007" s="87">
        <f t="shared" si="133"/>
        <v>68.790000000000006</v>
      </c>
    </row>
    <row r="2008" spans="1:22" s="188" customFormat="1" ht="15.75" customHeight="1" x14ac:dyDescent="0.2">
      <c r="A2008" s="202"/>
      <c r="B2008" s="197"/>
      <c r="C2008" s="198"/>
      <c r="D2008" s="180"/>
      <c r="E2008" s="181"/>
      <c r="F2008" s="198"/>
      <c r="G2008" s="180"/>
      <c r="H2008" s="181"/>
      <c r="I2008" s="181"/>
      <c r="J2008" s="199"/>
      <c r="K2008" s="199"/>
      <c r="L2008" s="363"/>
      <c r="M2008" s="363"/>
      <c r="N2008" s="363"/>
      <c r="O2008" s="363"/>
      <c r="P2008" s="55"/>
      <c r="Q2008" s="200"/>
      <c r="R2008" s="187"/>
      <c r="S2008" s="187"/>
      <c r="T2008" s="187"/>
      <c r="U2008" s="87" t="str">
        <f t="shared" si="132"/>
        <v/>
      </c>
      <c r="V2008" s="87" t="str">
        <f t="shared" si="133"/>
        <v/>
      </c>
    </row>
    <row r="2009" spans="1:22" s="188" customFormat="1" ht="15" customHeight="1" x14ac:dyDescent="0.2">
      <c r="A2009" s="373" t="str">
        <f>+'Planilha Orçamentária'!A505</f>
        <v>06.06.07</v>
      </c>
      <c r="B2009" s="374" t="str">
        <f>VLOOKUP(A2009,'Planilha Orçamentária'!$A$8:$G$9990,4,FALSE)</f>
        <v>ACESSÓRIOS</v>
      </c>
      <c r="C2009" s="375"/>
      <c r="D2009" s="376"/>
      <c r="E2009" s="377"/>
      <c r="F2009" s="377"/>
      <c r="G2009" s="376"/>
      <c r="H2009" s="377"/>
      <c r="I2009" s="378"/>
      <c r="J2009" s="379"/>
      <c r="K2009" s="380"/>
      <c r="L2009" s="379"/>
      <c r="M2009" s="381"/>
      <c r="N2009" s="382"/>
      <c r="O2009" s="381"/>
      <c r="P2009" s="383"/>
      <c r="Q2009" s="384"/>
      <c r="R2009" s="187"/>
      <c r="S2009" s="187"/>
      <c r="U2009" s="87" t="str">
        <f t="shared" si="132"/>
        <v/>
      </c>
      <c r="V2009" s="87" t="str">
        <f t="shared" si="133"/>
        <v/>
      </c>
    </row>
    <row r="2010" spans="1:22" s="188" customFormat="1" ht="15.75" customHeight="1" x14ac:dyDescent="0.2">
      <c r="A2010" s="178" t="str">
        <f>+'Planilha Orçamentária'!A506</f>
        <v>06.06.07.03</v>
      </c>
      <c r="B2010" s="252" t="str">
        <f>VLOOKUP(A2010,'Planilha Orçamentária'!$A$8:$G$9990,4,FALSE)</f>
        <v>Guarda corpo de tubo de ferro galvanizado, diâm. 3" e 2", h=0.8 m inclusive pintura a óleo ou esmalte</v>
      </c>
      <c r="C2010" s="179"/>
      <c r="D2010" s="180"/>
      <c r="E2010" s="181"/>
      <c r="F2010" s="181"/>
      <c r="G2010" s="180"/>
      <c r="H2010" s="181"/>
      <c r="I2010" s="182"/>
      <c r="J2010" s="183"/>
      <c r="K2010" s="184"/>
      <c r="L2010" s="183"/>
      <c r="M2010" s="185"/>
      <c r="N2010" s="183"/>
      <c r="O2010" s="185"/>
      <c r="P2010" s="55"/>
      <c r="Q2010" s="186">
        <f>P2014</f>
        <v>24.2</v>
      </c>
      <c r="R2010" s="187"/>
      <c r="S2010" s="187"/>
      <c r="U2010" s="87">
        <f t="shared" si="132"/>
        <v>0</v>
      </c>
      <c r="V2010" s="87" t="str">
        <f t="shared" si="133"/>
        <v/>
      </c>
    </row>
    <row r="2011" spans="1:22" s="188" customFormat="1" ht="15.75" customHeight="1" x14ac:dyDescent="0.2">
      <c r="A2011" s="178"/>
      <c r="B2011" s="253" t="s">
        <v>17981</v>
      </c>
      <c r="C2011" s="341"/>
      <c r="D2011" s="203"/>
      <c r="E2011" s="182"/>
      <c r="F2011" s="182"/>
      <c r="G2011" s="203"/>
      <c r="H2011" s="182"/>
      <c r="I2011" s="182"/>
      <c r="J2011" s="183"/>
      <c r="K2011" s="205">
        <v>9.5</v>
      </c>
      <c r="L2011" s="183"/>
      <c r="M2011" s="183"/>
      <c r="N2011" s="183"/>
      <c r="O2011" s="183"/>
      <c r="P2011" s="254">
        <f>+K2011</f>
        <v>9.5</v>
      </c>
      <c r="Q2011" s="186"/>
      <c r="R2011" s="187"/>
      <c r="S2011" s="187"/>
      <c r="U2011" s="87" t="str">
        <f t="shared" si="132"/>
        <v/>
      </c>
      <c r="V2011" s="87">
        <f t="shared" si="133"/>
        <v>9.5</v>
      </c>
    </row>
    <row r="2012" spans="1:22" s="188" customFormat="1" ht="15.75" customHeight="1" x14ac:dyDescent="0.2">
      <c r="A2012" s="178"/>
      <c r="B2012" s="253" t="s">
        <v>17981</v>
      </c>
      <c r="C2012" s="341"/>
      <c r="D2012" s="203"/>
      <c r="E2012" s="182"/>
      <c r="F2012" s="182"/>
      <c r="G2012" s="203"/>
      <c r="H2012" s="182"/>
      <c r="I2012" s="182"/>
      <c r="J2012" s="183"/>
      <c r="K2012" s="205">
        <v>9.5</v>
      </c>
      <c r="L2012" s="183"/>
      <c r="M2012" s="183"/>
      <c r="N2012" s="183"/>
      <c r="O2012" s="183"/>
      <c r="P2012" s="254">
        <f>+K2012</f>
        <v>9.5</v>
      </c>
      <c r="Q2012" s="186"/>
      <c r="R2012" s="187"/>
      <c r="S2012" s="187"/>
      <c r="U2012" s="87" t="str">
        <f t="shared" si="132"/>
        <v/>
      </c>
      <c r="V2012" s="87">
        <f t="shared" si="133"/>
        <v>9.5</v>
      </c>
    </row>
    <row r="2013" spans="1:22" s="188" customFormat="1" ht="15.75" customHeight="1" x14ac:dyDescent="0.2">
      <c r="A2013" s="178"/>
      <c r="B2013" s="253" t="s">
        <v>17984</v>
      </c>
      <c r="C2013" s="341"/>
      <c r="D2013" s="203"/>
      <c r="E2013" s="182"/>
      <c r="F2013" s="182"/>
      <c r="G2013" s="203"/>
      <c r="H2013" s="182"/>
      <c r="I2013" s="182"/>
      <c r="J2013" s="183"/>
      <c r="K2013" s="205">
        <v>5.2</v>
      </c>
      <c r="L2013" s="183"/>
      <c r="M2013" s="183"/>
      <c r="N2013" s="183"/>
      <c r="O2013" s="183"/>
      <c r="P2013" s="254">
        <f>+K2013</f>
        <v>5.2</v>
      </c>
      <c r="Q2013" s="186"/>
      <c r="R2013" s="187"/>
      <c r="S2013" s="187"/>
      <c r="U2013" s="87" t="str">
        <f t="shared" si="132"/>
        <v/>
      </c>
      <c r="V2013" s="87">
        <f t="shared" si="133"/>
        <v>5.2</v>
      </c>
    </row>
    <row r="2014" spans="1:22" s="188" customFormat="1" ht="15.75" customHeight="1" x14ac:dyDescent="0.2">
      <c r="A2014" s="202"/>
      <c r="B2014" s="189" t="s">
        <v>17</v>
      </c>
      <c r="C2014" s="190"/>
      <c r="D2014" s="191"/>
      <c r="E2014" s="192"/>
      <c r="F2014" s="190"/>
      <c r="G2014" s="191"/>
      <c r="H2014" s="192"/>
      <c r="I2014" s="192"/>
      <c r="J2014" s="193"/>
      <c r="K2014" s="193"/>
      <c r="L2014" s="194"/>
      <c r="M2014" s="194"/>
      <c r="N2014" s="194"/>
      <c r="O2014" s="194"/>
      <c r="P2014" s="195">
        <f>ROUND(SUM(P2010:P2013),2)</f>
        <v>24.2</v>
      </c>
      <c r="Q2014" s="196" t="str">
        <f>IFERROR(VLOOKUP(A2010,'Planilha Orçamentária'!$A$8:$G$9990,5,FALSE),0)</f>
        <v>m</v>
      </c>
      <c r="R2014" s="187"/>
      <c r="S2014" s="187"/>
      <c r="U2014" s="87">
        <f t="shared" si="132"/>
        <v>24.2</v>
      </c>
      <c r="V2014" s="87">
        <f t="shared" si="133"/>
        <v>24.2</v>
      </c>
    </row>
    <row r="2015" spans="1:22" s="188" customFormat="1" ht="15.75" customHeight="1" x14ac:dyDescent="0.2">
      <c r="A2015" s="202"/>
      <c r="B2015" s="339"/>
      <c r="C2015" s="198"/>
      <c r="D2015" s="180"/>
      <c r="E2015" s="181"/>
      <c r="F2015" s="198"/>
      <c r="G2015" s="180"/>
      <c r="H2015" s="181"/>
      <c r="I2015" s="181"/>
      <c r="J2015" s="199"/>
      <c r="K2015" s="199"/>
      <c r="L2015" s="363"/>
      <c r="M2015" s="363"/>
      <c r="N2015" s="363"/>
      <c r="O2015" s="363"/>
      <c r="P2015" s="55"/>
      <c r="Q2015" s="340"/>
      <c r="R2015" s="187"/>
      <c r="S2015" s="187"/>
      <c r="U2015" s="87" t="str">
        <f t="shared" si="132"/>
        <v/>
      </c>
      <c r="V2015" s="87" t="str">
        <f t="shared" si="133"/>
        <v/>
      </c>
    </row>
    <row r="2016" spans="1:22" s="188" customFormat="1" ht="15.75" customHeight="1" x14ac:dyDescent="0.2">
      <c r="A2016" s="178" t="str">
        <f>+'Planilha Orçamentária'!A507</f>
        <v>06.06.07.04</v>
      </c>
      <c r="B2016" s="252" t="str">
        <f>VLOOKUP(A2016,'Planilha Orçamentária'!$A$8:$G$9990,4,FALSE)</f>
        <v>Corrimão em tubo de ferro galvanizado diam. 2" com chumbadores a cada 1.5m</v>
      </c>
      <c r="C2016" s="179"/>
      <c r="D2016" s="180"/>
      <c r="E2016" s="181"/>
      <c r="F2016" s="181"/>
      <c r="G2016" s="180"/>
      <c r="H2016" s="181"/>
      <c r="I2016" s="182"/>
      <c r="J2016" s="183"/>
      <c r="K2016" s="184"/>
      <c r="L2016" s="183"/>
      <c r="M2016" s="185"/>
      <c r="N2016" s="183"/>
      <c r="O2016" s="185"/>
      <c r="P2016" s="55"/>
      <c r="Q2016" s="186">
        <f>P2018</f>
        <v>6.2</v>
      </c>
      <c r="R2016" s="187"/>
      <c r="S2016" s="187"/>
      <c r="U2016" s="87">
        <f t="shared" si="132"/>
        <v>0</v>
      </c>
      <c r="V2016" s="87" t="str">
        <f t="shared" si="133"/>
        <v/>
      </c>
    </row>
    <row r="2017" spans="1:22" s="188" customFormat="1" ht="15.75" customHeight="1" x14ac:dyDescent="0.2">
      <c r="A2017" s="202"/>
      <c r="B2017" s="253" t="s">
        <v>17982</v>
      </c>
      <c r="C2017" s="203"/>
      <c r="E2017" s="182"/>
      <c r="F2017" s="182"/>
      <c r="G2017" s="203"/>
      <c r="H2017" s="182"/>
      <c r="I2017" s="182"/>
      <c r="J2017" s="220"/>
      <c r="K2017" s="220">
        <v>6.2</v>
      </c>
      <c r="L2017" s="183"/>
      <c r="M2017" s="183"/>
      <c r="N2017" s="183"/>
      <c r="O2017" s="183"/>
      <c r="P2017" s="208">
        <f>+K2017</f>
        <v>6.2</v>
      </c>
      <c r="Q2017" s="186"/>
      <c r="U2017" s="87" t="str">
        <f t="shared" si="132"/>
        <v/>
      </c>
      <c r="V2017" s="87">
        <f t="shared" si="133"/>
        <v>6.2</v>
      </c>
    </row>
    <row r="2018" spans="1:22" s="188" customFormat="1" ht="15.75" customHeight="1" x14ac:dyDescent="0.2">
      <c r="A2018" s="202"/>
      <c r="B2018" s="189" t="s">
        <v>17</v>
      </c>
      <c r="C2018" s="190"/>
      <c r="D2018" s="191"/>
      <c r="E2018" s="192"/>
      <c r="F2018" s="190"/>
      <c r="G2018" s="191"/>
      <c r="H2018" s="192"/>
      <c r="I2018" s="192"/>
      <c r="J2018" s="193"/>
      <c r="K2018" s="193"/>
      <c r="L2018" s="194"/>
      <c r="M2018" s="194"/>
      <c r="N2018" s="194"/>
      <c r="O2018" s="194"/>
      <c r="P2018" s="195">
        <f>ROUND(SUM(P2016:P2017),2)</f>
        <v>6.2</v>
      </c>
      <c r="Q2018" s="196" t="str">
        <f>IFERROR(VLOOKUP(A2016,'Planilha Orçamentária'!$A$8:$G$9990,5,FALSE),0)</f>
        <v>m</v>
      </c>
      <c r="R2018" s="187"/>
      <c r="S2018" s="187"/>
      <c r="U2018" s="87">
        <f t="shared" si="132"/>
        <v>6.2</v>
      </c>
      <c r="V2018" s="87">
        <f t="shared" si="133"/>
        <v>6.2</v>
      </c>
    </row>
    <row r="2019" spans="1:22" s="188" customFormat="1" ht="15.75" customHeight="1" x14ac:dyDescent="0.2">
      <c r="A2019" s="202"/>
      <c r="B2019" s="339"/>
      <c r="C2019" s="198"/>
      <c r="D2019" s="180"/>
      <c r="E2019" s="181"/>
      <c r="F2019" s="198"/>
      <c r="G2019" s="180"/>
      <c r="H2019" s="181"/>
      <c r="I2019" s="181"/>
      <c r="J2019" s="199"/>
      <c r="K2019" s="199"/>
      <c r="L2019" s="363"/>
      <c r="M2019" s="363"/>
      <c r="N2019" s="363"/>
      <c r="O2019" s="363"/>
      <c r="P2019" s="55"/>
      <c r="Q2019" s="340"/>
      <c r="R2019" s="187"/>
      <c r="S2019" s="187"/>
      <c r="U2019" s="87" t="str">
        <f t="shared" si="132"/>
        <v/>
      </c>
      <c r="V2019" s="87" t="str">
        <f t="shared" si="133"/>
        <v/>
      </c>
    </row>
    <row r="2020" spans="1:22" s="188" customFormat="1" ht="15.75" customHeight="1" x14ac:dyDescent="0.2">
      <c r="A2020" s="178" t="str">
        <f>+'Planilha Orçamentária'!A508</f>
        <v>06.06.07.05</v>
      </c>
      <c r="B2020" s="252" t="str">
        <f>VLOOKUP(A2020,'Planilha Orçamentária'!$A$8:$G$9990,4,FALSE)</f>
        <v>Proteção de quina com tubo de aço galvanizado 2", tudo incluído</v>
      </c>
      <c r="C2020" s="179"/>
      <c r="D2020" s="180"/>
      <c r="E2020" s="181"/>
      <c r="F2020" s="181"/>
      <c r="G2020" s="180"/>
      <c r="H2020" s="181"/>
      <c r="I2020" s="182"/>
      <c r="J2020" s="183"/>
      <c r="K2020" s="184"/>
      <c r="L2020" s="183"/>
      <c r="M2020" s="185"/>
      <c r="N2020" s="183"/>
      <c r="O2020" s="185"/>
      <c r="P2020" s="55"/>
      <c r="Q2020" s="186">
        <f>P2025</f>
        <v>21.6</v>
      </c>
      <c r="R2020" s="187"/>
      <c r="S2020" s="187"/>
      <c r="U2020" s="87">
        <f t="shared" si="132"/>
        <v>0</v>
      </c>
      <c r="V2020" s="87" t="str">
        <f t="shared" si="133"/>
        <v/>
      </c>
    </row>
    <row r="2021" spans="1:22" s="188" customFormat="1" ht="15.75" customHeight="1" x14ac:dyDescent="0.2">
      <c r="A2021" s="178"/>
      <c r="B2021" s="253" t="s">
        <v>17981</v>
      </c>
      <c r="C2021" s="341"/>
      <c r="D2021" s="203"/>
      <c r="E2021" s="182"/>
      <c r="F2021" s="182"/>
      <c r="G2021" s="203"/>
      <c r="H2021" s="182"/>
      <c r="I2021" s="182"/>
      <c r="J2021" s="183"/>
      <c r="K2021" s="205">
        <v>6.8</v>
      </c>
      <c r="L2021" s="183"/>
      <c r="M2021" s="183"/>
      <c r="N2021" s="183"/>
      <c r="O2021" s="183"/>
      <c r="P2021" s="254">
        <f>+K2021</f>
        <v>6.8</v>
      </c>
      <c r="Q2021" s="186"/>
      <c r="R2021" s="187"/>
      <c r="S2021" s="187"/>
      <c r="U2021" s="87" t="str">
        <f t="shared" si="132"/>
        <v/>
      </c>
      <c r="V2021" s="87">
        <f t="shared" si="133"/>
        <v>6.8</v>
      </c>
    </row>
    <row r="2022" spans="1:22" s="188" customFormat="1" ht="15.75" customHeight="1" x14ac:dyDescent="0.2">
      <c r="A2022" s="178"/>
      <c r="B2022" s="253" t="s">
        <v>17981</v>
      </c>
      <c r="C2022" s="341"/>
      <c r="D2022" s="203"/>
      <c r="E2022" s="182"/>
      <c r="F2022" s="182"/>
      <c r="G2022" s="203"/>
      <c r="H2022" s="182"/>
      <c r="I2022" s="182"/>
      <c r="J2022" s="183"/>
      <c r="K2022" s="205">
        <v>6.8</v>
      </c>
      <c r="L2022" s="183"/>
      <c r="M2022" s="183"/>
      <c r="N2022" s="183"/>
      <c r="O2022" s="183"/>
      <c r="P2022" s="254">
        <f>+K2022</f>
        <v>6.8</v>
      </c>
      <c r="Q2022" s="186"/>
      <c r="R2022" s="187"/>
      <c r="S2022" s="187"/>
      <c r="U2022" s="87" t="str">
        <f t="shared" si="132"/>
        <v/>
      </c>
      <c r="V2022" s="87">
        <f t="shared" si="133"/>
        <v>6.8</v>
      </c>
    </row>
    <row r="2023" spans="1:22" s="188" customFormat="1" ht="15.75" customHeight="1" x14ac:dyDescent="0.2">
      <c r="A2023" s="178"/>
      <c r="B2023" s="253" t="s">
        <v>17984</v>
      </c>
      <c r="C2023" s="341"/>
      <c r="D2023" s="203"/>
      <c r="E2023" s="182"/>
      <c r="F2023" s="182"/>
      <c r="G2023" s="203"/>
      <c r="H2023" s="182"/>
      <c r="I2023" s="182"/>
      <c r="J2023" s="183"/>
      <c r="K2023" s="205">
        <v>5.5</v>
      </c>
      <c r="L2023" s="183"/>
      <c r="M2023" s="183"/>
      <c r="N2023" s="183"/>
      <c r="O2023" s="183"/>
      <c r="P2023" s="254">
        <f>+K2023</f>
        <v>5.5</v>
      </c>
      <c r="Q2023" s="186"/>
      <c r="R2023" s="187"/>
      <c r="S2023" s="187"/>
      <c r="U2023" s="87" t="str">
        <f t="shared" si="132"/>
        <v/>
      </c>
      <c r="V2023" s="87">
        <f t="shared" si="133"/>
        <v>5.5</v>
      </c>
    </row>
    <row r="2024" spans="1:22" s="188" customFormat="1" ht="15.75" customHeight="1" x14ac:dyDescent="0.2">
      <c r="A2024" s="178"/>
      <c r="B2024" s="253" t="s">
        <v>17983</v>
      </c>
      <c r="C2024" s="341"/>
      <c r="D2024" s="203"/>
      <c r="E2024" s="182"/>
      <c r="F2024" s="182"/>
      <c r="G2024" s="203"/>
      <c r="H2024" s="182"/>
      <c r="I2024" s="182"/>
      <c r="J2024" s="183"/>
      <c r="K2024" s="205">
        <v>2.5</v>
      </c>
      <c r="L2024" s="183"/>
      <c r="M2024" s="183"/>
      <c r="N2024" s="183"/>
      <c r="O2024" s="183"/>
      <c r="P2024" s="254">
        <f>+K2024</f>
        <v>2.5</v>
      </c>
      <c r="Q2024" s="186"/>
      <c r="R2024" s="187"/>
      <c r="S2024" s="187"/>
      <c r="U2024" s="87" t="str">
        <f t="shared" si="132"/>
        <v/>
      </c>
      <c r="V2024" s="87">
        <f t="shared" si="133"/>
        <v>2.5</v>
      </c>
    </row>
    <row r="2025" spans="1:22" s="188" customFormat="1" ht="15.75" customHeight="1" x14ac:dyDescent="0.2">
      <c r="A2025" s="202"/>
      <c r="B2025" s="189" t="s">
        <v>17</v>
      </c>
      <c r="C2025" s="190"/>
      <c r="D2025" s="191"/>
      <c r="E2025" s="192"/>
      <c r="F2025" s="190"/>
      <c r="G2025" s="191"/>
      <c r="H2025" s="192"/>
      <c r="I2025" s="192"/>
      <c r="J2025" s="193"/>
      <c r="K2025" s="193"/>
      <c r="L2025" s="194"/>
      <c r="M2025" s="194"/>
      <c r="N2025" s="194"/>
      <c r="O2025" s="194"/>
      <c r="P2025" s="195">
        <f>ROUND(SUM(P2020:P2024),2)</f>
        <v>21.6</v>
      </c>
      <c r="Q2025" s="196" t="str">
        <f>IFERROR(VLOOKUP(A2020,'Planilha Orçamentária'!$A$8:$G$9990,5,FALSE),0)</f>
        <v>m</v>
      </c>
      <c r="R2025" s="187"/>
      <c r="S2025" s="187"/>
      <c r="U2025" s="87">
        <f t="shared" si="132"/>
        <v>21.6</v>
      </c>
      <c r="V2025" s="87">
        <f t="shared" si="133"/>
        <v>21.6</v>
      </c>
    </row>
    <row r="2026" spans="1:22" s="188" customFormat="1" ht="15.75" customHeight="1" x14ac:dyDescent="0.2">
      <c r="A2026" s="202"/>
      <c r="B2026" s="339"/>
      <c r="C2026" s="198"/>
      <c r="D2026" s="180"/>
      <c r="E2026" s="181"/>
      <c r="F2026" s="198"/>
      <c r="G2026" s="180"/>
      <c r="H2026" s="181"/>
      <c r="I2026" s="181"/>
      <c r="J2026" s="199"/>
      <c r="K2026" s="199"/>
      <c r="L2026" s="363"/>
      <c r="M2026" s="363"/>
      <c r="N2026" s="363"/>
      <c r="O2026" s="363"/>
      <c r="P2026" s="55"/>
      <c r="Q2026" s="340"/>
      <c r="R2026" s="187"/>
      <c r="S2026" s="187"/>
      <c r="U2026" s="87" t="str">
        <f t="shared" si="132"/>
        <v/>
      </c>
      <c r="V2026" s="87" t="str">
        <f t="shared" si="133"/>
        <v/>
      </c>
    </row>
    <row r="2027" spans="1:22" s="188" customFormat="1" ht="15.75" customHeight="1" x14ac:dyDescent="0.2">
      <c r="A2027" s="178" t="str">
        <f>+'Planilha Orçamentária'!A509</f>
        <v>06.06.07.06</v>
      </c>
      <c r="B2027" s="252" t="str">
        <f>VLOOKUP(A2027,'Planilha Orçamentária'!$A$8:$G$9990,4,FALSE)</f>
        <v>Proteção de quina com chapa de ferro, tudo incluído</v>
      </c>
      <c r="C2027" s="179"/>
      <c r="D2027" s="180"/>
      <c r="E2027" s="181"/>
      <c r="F2027" s="181"/>
      <c r="G2027" s="180"/>
      <c r="H2027" s="181"/>
      <c r="I2027" s="182"/>
      <c r="J2027" s="183"/>
      <c r="K2027" s="184"/>
      <c r="L2027" s="183"/>
      <c r="M2027" s="185"/>
      <c r="N2027" s="183"/>
      <c r="O2027" s="185"/>
      <c r="P2027" s="55"/>
      <c r="Q2027" s="186">
        <f>P2029</f>
        <v>24</v>
      </c>
      <c r="R2027" s="187"/>
      <c r="S2027" s="187"/>
      <c r="U2027" s="87">
        <f t="shared" si="132"/>
        <v>0</v>
      </c>
      <c r="V2027" s="87" t="str">
        <f t="shared" si="133"/>
        <v/>
      </c>
    </row>
    <row r="2028" spans="1:22" s="188" customFormat="1" ht="15.75" customHeight="1" x14ac:dyDescent="0.2">
      <c r="A2028" s="178"/>
      <c r="B2028" s="253" t="s">
        <v>17982</v>
      </c>
      <c r="C2028" s="341"/>
      <c r="D2028" s="203"/>
      <c r="E2028" s="182"/>
      <c r="F2028" s="182"/>
      <c r="G2028" s="203"/>
      <c r="H2028" s="182"/>
      <c r="I2028" s="182"/>
      <c r="J2028" s="183"/>
      <c r="K2028" s="205">
        <f>2.65+2.65+6.8+11.9</f>
        <v>24</v>
      </c>
      <c r="L2028" s="183"/>
      <c r="M2028" s="183"/>
      <c r="N2028" s="183"/>
      <c r="O2028" s="183"/>
      <c r="P2028" s="254">
        <f>+K2028</f>
        <v>24</v>
      </c>
      <c r="Q2028" s="186"/>
      <c r="R2028" s="187"/>
      <c r="S2028" s="187"/>
      <c r="U2028" s="87" t="str">
        <f t="shared" si="132"/>
        <v/>
      </c>
      <c r="V2028" s="87">
        <f t="shared" si="133"/>
        <v>24</v>
      </c>
    </row>
    <row r="2029" spans="1:22" s="188" customFormat="1" ht="15.75" customHeight="1" x14ac:dyDescent="0.2">
      <c r="A2029" s="202"/>
      <c r="B2029" s="189" t="s">
        <v>17</v>
      </c>
      <c r="C2029" s="190"/>
      <c r="D2029" s="191"/>
      <c r="E2029" s="192"/>
      <c r="F2029" s="190"/>
      <c r="G2029" s="191"/>
      <c r="H2029" s="192"/>
      <c r="I2029" s="192"/>
      <c r="J2029" s="193"/>
      <c r="K2029" s="193"/>
      <c r="L2029" s="194"/>
      <c r="M2029" s="194"/>
      <c r="N2029" s="194"/>
      <c r="O2029" s="194"/>
      <c r="P2029" s="195">
        <f>ROUND(SUM(P2027:P2028),2)</f>
        <v>24</v>
      </c>
      <c r="Q2029" s="196" t="str">
        <f>IFERROR(VLOOKUP(A2027,'Planilha Orçamentária'!$A$8:$G$9990,5,FALSE),0)</f>
        <v>und</v>
      </c>
      <c r="R2029" s="187"/>
      <c r="S2029" s="187"/>
      <c r="U2029" s="87">
        <f t="shared" si="132"/>
        <v>24</v>
      </c>
      <c r="V2029" s="87">
        <f t="shared" si="133"/>
        <v>24</v>
      </c>
    </row>
    <row r="2030" spans="1:22" s="188" customFormat="1" ht="15.75" customHeight="1" x14ac:dyDescent="0.2">
      <c r="A2030" s="202"/>
      <c r="B2030" s="197"/>
      <c r="C2030" s="198"/>
      <c r="D2030" s="180"/>
      <c r="E2030" s="181"/>
      <c r="F2030" s="198"/>
      <c r="G2030" s="180"/>
      <c r="H2030" s="181"/>
      <c r="I2030" s="181"/>
      <c r="J2030" s="199"/>
      <c r="K2030" s="199"/>
      <c r="L2030" s="363"/>
      <c r="M2030" s="363"/>
      <c r="N2030" s="363"/>
      <c r="O2030" s="363"/>
      <c r="P2030" s="55"/>
      <c r="Q2030" s="200"/>
      <c r="R2030" s="187"/>
      <c r="S2030" s="187"/>
      <c r="T2030" s="187"/>
      <c r="U2030" s="87" t="str">
        <f t="shared" si="132"/>
        <v/>
      </c>
      <c r="V2030" s="87" t="str">
        <f t="shared" si="133"/>
        <v/>
      </c>
    </row>
    <row r="2031" spans="1:22" s="188" customFormat="1" ht="15" customHeight="1" x14ac:dyDescent="0.2">
      <c r="A2031" s="292" t="str">
        <f>'Planilha Orçamentária'!A512</f>
        <v>06.07</v>
      </c>
      <c r="B2031" s="293" t="str">
        <f>VLOOKUP(A2031,'Planilha Orçamentária'!$A$8:$D$548,4,FALSE)</f>
        <v>SERVIÇOS COMPLEMENTARES</v>
      </c>
      <c r="C2031" s="294"/>
      <c r="D2031" s="295"/>
      <c r="E2031" s="296"/>
      <c r="F2031" s="296"/>
      <c r="G2031" s="295"/>
      <c r="H2031" s="296"/>
      <c r="I2031" s="297"/>
      <c r="J2031" s="298"/>
      <c r="K2031" s="299"/>
      <c r="L2031" s="298"/>
      <c r="M2031" s="300"/>
      <c r="N2031" s="301"/>
      <c r="O2031" s="300"/>
      <c r="P2031" s="302"/>
      <c r="Q2031" s="303"/>
      <c r="R2031" s="187"/>
      <c r="S2031" s="187"/>
      <c r="U2031" s="87" t="str">
        <f t="shared" si="132"/>
        <v/>
      </c>
      <c r="V2031" s="87" t="str">
        <f t="shared" si="133"/>
        <v/>
      </c>
    </row>
    <row r="2032" spans="1:22" s="188" customFormat="1" ht="15" customHeight="1" x14ac:dyDescent="0.2">
      <c r="A2032" s="178" t="str">
        <f>'Planilha Orçamentária'!A513</f>
        <v>06.07.01</v>
      </c>
      <c r="B2032" s="252" t="str">
        <f>VLOOKUP(A2032,'Planilha Orçamentária'!$A$8:$D$548,4,FALSE)</f>
        <v>GUARDA-CORPO COM CORRIMAO EM TUBO DE ACO GALVANIZADO 3/4"</v>
      </c>
      <c r="C2032" s="179"/>
      <c r="D2032" s="180"/>
      <c r="E2032" s="181"/>
      <c r="F2032" s="181"/>
      <c r="G2032" s="180"/>
      <c r="H2032" s="181"/>
      <c r="I2032" s="182"/>
      <c r="J2032" s="183"/>
      <c r="K2032" s="184"/>
      <c r="L2032" s="183"/>
      <c r="M2032" s="185"/>
      <c r="N2032" s="183"/>
      <c r="O2032" s="185"/>
      <c r="P2032" s="55"/>
      <c r="Q2032" s="186">
        <f>P2037</f>
        <v>55.36</v>
      </c>
      <c r="R2032" s="187"/>
      <c r="S2032" s="187"/>
      <c r="U2032" s="87">
        <f t="shared" si="132"/>
        <v>0</v>
      </c>
      <c r="V2032" s="87" t="str">
        <f t="shared" si="133"/>
        <v/>
      </c>
    </row>
    <row r="2033" spans="1:22" s="188" customFormat="1" ht="15" customHeight="1" x14ac:dyDescent="0.2">
      <c r="A2033" s="202"/>
      <c r="B2033" s="309" t="s">
        <v>18112</v>
      </c>
      <c r="C2033" s="326"/>
      <c r="D2033" s="203"/>
      <c r="E2033" s="182"/>
      <c r="F2033" s="326"/>
      <c r="G2033" s="203"/>
      <c r="H2033" s="182"/>
      <c r="I2033" s="182"/>
      <c r="J2033" s="408"/>
      <c r="K2033" s="205">
        <v>9.6300000000000008</v>
      </c>
      <c r="L2033" s="183"/>
      <c r="M2033" s="185"/>
      <c r="N2033" s="183"/>
      <c r="O2033" s="185"/>
      <c r="P2033" s="254">
        <f t="shared" ref="P2033:P2036" si="134">K2033</f>
        <v>9.6300000000000008</v>
      </c>
      <c r="Q2033" s="206"/>
      <c r="U2033" s="87" t="str">
        <f t="shared" si="132"/>
        <v/>
      </c>
      <c r="V2033" s="87">
        <f t="shared" si="133"/>
        <v>9.6300000000000008</v>
      </c>
    </row>
    <row r="2034" spans="1:22" s="188" customFormat="1" ht="15" customHeight="1" x14ac:dyDescent="0.2">
      <c r="A2034" s="202"/>
      <c r="B2034" s="309" t="s">
        <v>18112</v>
      </c>
      <c r="C2034" s="326"/>
      <c r="D2034" s="203"/>
      <c r="E2034" s="182"/>
      <c r="F2034" s="326"/>
      <c r="G2034" s="203"/>
      <c r="H2034" s="182"/>
      <c r="I2034" s="182"/>
      <c r="J2034" s="408"/>
      <c r="K2034" s="205">
        <v>29.6</v>
      </c>
      <c r="L2034" s="183"/>
      <c r="M2034" s="185"/>
      <c r="N2034" s="183"/>
      <c r="O2034" s="185"/>
      <c r="P2034" s="254">
        <f t="shared" si="134"/>
        <v>29.6</v>
      </c>
      <c r="Q2034" s="206"/>
      <c r="U2034" s="87" t="str">
        <f t="shared" si="132"/>
        <v/>
      </c>
      <c r="V2034" s="87">
        <f t="shared" si="133"/>
        <v>29.6</v>
      </c>
    </row>
    <row r="2035" spans="1:22" s="188" customFormat="1" ht="15" customHeight="1" x14ac:dyDescent="0.2">
      <c r="A2035" s="202"/>
      <c r="B2035" s="309" t="s">
        <v>18112</v>
      </c>
      <c r="C2035" s="326"/>
      <c r="D2035" s="203"/>
      <c r="E2035" s="182"/>
      <c r="F2035" s="326"/>
      <c r="G2035" s="203"/>
      <c r="H2035" s="182"/>
      <c r="I2035" s="182"/>
      <c r="J2035" s="408"/>
      <c r="K2035" s="205">
        <v>13.42</v>
      </c>
      <c r="L2035" s="183"/>
      <c r="M2035" s="185"/>
      <c r="N2035" s="183"/>
      <c r="O2035" s="185"/>
      <c r="P2035" s="254">
        <f t="shared" si="134"/>
        <v>13.42</v>
      </c>
      <c r="Q2035" s="206"/>
      <c r="U2035" s="87" t="str">
        <f t="shared" si="132"/>
        <v/>
      </c>
      <c r="V2035" s="87">
        <f t="shared" si="133"/>
        <v>13.42</v>
      </c>
    </row>
    <row r="2036" spans="1:22" s="188" customFormat="1" ht="15" customHeight="1" x14ac:dyDescent="0.2">
      <c r="A2036" s="202"/>
      <c r="B2036" s="309" t="s">
        <v>18112</v>
      </c>
      <c r="C2036" s="326"/>
      <c r="D2036" s="203"/>
      <c r="E2036" s="182"/>
      <c r="F2036" s="326"/>
      <c r="G2036" s="203"/>
      <c r="H2036" s="182"/>
      <c r="I2036" s="182"/>
      <c r="J2036" s="408"/>
      <c r="K2036" s="205">
        <v>2.71</v>
      </c>
      <c r="L2036" s="183"/>
      <c r="M2036" s="185"/>
      <c r="N2036" s="183"/>
      <c r="O2036" s="185"/>
      <c r="P2036" s="254">
        <f t="shared" si="134"/>
        <v>2.71</v>
      </c>
      <c r="Q2036" s="206"/>
      <c r="U2036" s="87" t="str">
        <f t="shared" si="132"/>
        <v/>
      </c>
      <c r="V2036" s="87">
        <f t="shared" si="133"/>
        <v>2.71</v>
      </c>
    </row>
    <row r="2037" spans="1:22" s="188" customFormat="1" ht="15" customHeight="1" x14ac:dyDescent="0.2">
      <c r="A2037" s="202"/>
      <c r="B2037" s="189" t="s">
        <v>17</v>
      </c>
      <c r="C2037" s="190"/>
      <c r="D2037" s="191"/>
      <c r="E2037" s="192"/>
      <c r="F2037" s="190"/>
      <c r="G2037" s="191"/>
      <c r="H2037" s="192"/>
      <c r="I2037" s="192"/>
      <c r="J2037" s="193"/>
      <c r="K2037" s="194"/>
      <c r="L2037" s="194"/>
      <c r="M2037" s="194"/>
      <c r="N2037" s="194"/>
      <c r="O2037" s="194"/>
      <c r="P2037" s="195">
        <f>ROUND(SUM(P2032:P2036),2)</f>
        <v>55.36</v>
      </c>
      <c r="Q2037" s="196" t="str">
        <f>IFERROR(VLOOKUP(A2032,'Planilha Orçamentária'!$A$8:$H$548,5,FALSE),0)</f>
        <v>M</v>
      </c>
      <c r="R2037" s="187"/>
      <c r="S2037" s="187"/>
      <c r="U2037" s="87">
        <f t="shared" si="132"/>
        <v>55.36</v>
      </c>
      <c r="V2037" s="87">
        <f t="shared" si="133"/>
        <v>55.36</v>
      </c>
    </row>
    <row r="2038" spans="1:22" s="188" customFormat="1" ht="15" customHeight="1" x14ac:dyDescent="0.2">
      <c r="A2038" s="202"/>
      <c r="B2038" s="339"/>
      <c r="C2038" s="198"/>
      <c r="D2038" s="180"/>
      <c r="E2038" s="181"/>
      <c r="F2038" s="198"/>
      <c r="G2038" s="180"/>
      <c r="H2038" s="181"/>
      <c r="I2038" s="181"/>
      <c r="J2038" s="199"/>
      <c r="K2038" s="363"/>
      <c r="L2038" s="363"/>
      <c r="M2038" s="363"/>
      <c r="N2038" s="363"/>
      <c r="O2038" s="363"/>
      <c r="P2038" s="55"/>
      <c r="Q2038" s="340"/>
      <c r="R2038" s="187"/>
      <c r="S2038" s="187"/>
      <c r="U2038" s="87" t="str">
        <f t="shared" si="132"/>
        <v/>
      </c>
      <c r="V2038" s="87" t="str">
        <f t="shared" si="133"/>
        <v/>
      </c>
    </row>
    <row r="2039" spans="1:22" s="188" customFormat="1" ht="15" customHeight="1" x14ac:dyDescent="0.2">
      <c r="A2039" s="178" t="str">
        <f>'Planilha Orçamentária'!A514</f>
        <v>06.07.02</v>
      </c>
      <c r="B2039" s="252" t="str">
        <f>VLOOKUP(A2039,'Planilha Orçamentária'!$A$8:$D$548,4,FALSE)</f>
        <v>PINTURA A OLEO BRILHANTE SOBRE SUPERFICIE METALICA, UMA DEMAO INCLUSO UMA DEMAO DE FUNDO ANTICORROSIVO</v>
      </c>
      <c r="C2039" s="179"/>
      <c r="D2039" s="180"/>
      <c r="E2039" s="181"/>
      <c r="F2039" s="181"/>
      <c r="G2039" s="180"/>
      <c r="H2039" s="181"/>
      <c r="I2039" s="182"/>
      <c r="J2039" s="183"/>
      <c r="K2039" s="184"/>
      <c r="L2039" s="437" t="s">
        <v>17937</v>
      </c>
      <c r="M2039" s="185"/>
      <c r="N2039" s="183"/>
      <c r="O2039" s="185"/>
      <c r="P2039" s="55"/>
      <c r="Q2039" s="186">
        <f>P2041</f>
        <v>41.72</v>
      </c>
      <c r="R2039" s="187"/>
      <c r="S2039" s="187"/>
      <c r="U2039" s="87">
        <f t="shared" si="132"/>
        <v>0</v>
      </c>
      <c r="V2039" s="87" t="str">
        <f t="shared" si="133"/>
        <v/>
      </c>
    </row>
    <row r="2040" spans="1:22" s="188" customFormat="1" ht="15" customHeight="1" x14ac:dyDescent="0.2">
      <c r="A2040" s="202"/>
      <c r="B2040" s="309" t="s">
        <v>17936</v>
      </c>
      <c r="C2040" s="341"/>
      <c r="D2040" s="203"/>
      <c r="E2040" s="182"/>
      <c r="F2040" s="182"/>
      <c r="G2040" s="203"/>
      <c r="H2040" s="182"/>
      <c r="I2040" s="182"/>
      <c r="J2040" s="342"/>
      <c r="K2040" s="422"/>
      <c r="L2040" s="342">
        <f>6*2*3.14*0.02</f>
        <v>0.75360000000000005</v>
      </c>
      <c r="M2040" s="342"/>
      <c r="N2040" s="342">
        <f>P2037*L2040</f>
        <v>41.719296</v>
      </c>
      <c r="O2040" s="342"/>
      <c r="P2040" s="208">
        <f>N2040</f>
        <v>41.719296</v>
      </c>
      <c r="Q2040" s="206"/>
      <c r="U2040" s="87" t="str">
        <f t="shared" si="132"/>
        <v/>
      </c>
      <c r="V2040" s="87">
        <f t="shared" si="133"/>
        <v>41.719296</v>
      </c>
    </row>
    <row r="2041" spans="1:22" s="188" customFormat="1" ht="15" customHeight="1" x14ac:dyDescent="0.2">
      <c r="A2041" s="423"/>
      <c r="B2041" s="189" t="s">
        <v>17</v>
      </c>
      <c r="C2041" s="190"/>
      <c r="D2041" s="191"/>
      <c r="E2041" s="192"/>
      <c r="F2041" s="190"/>
      <c r="G2041" s="191"/>
      <c r="H2041" s="192"/>
      <c r="I2041" s="192"/>
      <c r="J2041" s="193"/>
      <c r="K2041" s="194"/>
      <c r="L2041" s="194"/>
      <c r="M2041" s="194"/>
      <c r="N2041" s="194"/>
      <c r="O2041" s="194"/>
      <c r="P2041" s="195">
        <f>ROUND(SUM(P2039:P2040),2)</f>
        <v>41.72</v>
      </c>
      <c r="Q2041" s="196" t="str">
        <f>IFERROR(VLOOKUP(A2039,'Planilha Orçamentária'!$A$8:$H$548,5,FALSE),0)</f>
        <v>M2</v>
      </c>
      <c r="R2041" s="187"/>
      <c r="S2041" s="187"/>
      <c r="U2041" s="87">
        <f t="shared" si="132"/>
        <v>41.72</v>
      </c>
      <c r="V2041" s="87">
        <f t="shared" si="133"/>
        <v>41.72</v>
      </c>
    </row>
    <row r="2042" spans="1:22" s="188" customFormat="1" ht="15" customHeight="1" x14ac:dyDescent="0.2">
      <c r="A2042" s="178"/>
      <c r="B2042" s="197"/>
      <c r="C2042" s="198"/>
      <c r="D2042" s="180"/>
      <c r="E2042" s="181"/>
      <c r="F2042" s="198"/>
      <c r="G2042" s="180"/>
      <c r="H2042" s="181"/>
      <c r="I2042" s="181"/>
      <c r="J2042" s="199"/>
      <c r="K2042" s="363"/>
      <c r="L2042" s="363"/>
      <c r="M2042" s="363"/>
      <c r="N2042" s="363"/>
      <c r="O2042" s="363"/>
      <c r="P2042" s="55"/>
      <c r="Q2042" s="200"/>
      <c r="R2042" s="187"/>
      <c r="S2042" s="187"/>
      <c r="T2042" s="187"/>
      <c r="U2042" s="87" t="str">
        <f t="shared" si="132"/>
        <v/>
      </c>
      <c r="V2042" s="87" t="str">
        <f t="shared" si="133"/>
        <v/>
      </c>
    </row>
    <row r="2043" spans="1:22" s="188" customFormat="1" ht="15" customHeight="1" x14ac:dyDescent="0.2">
      <c r="A2043" s="292" t="str">
        <f>'Planilha Orçamentária'!A517</f>
        <v>06.08</v>
      </c>
      <c r="B2043" s="293" t="str">
        <f>VLOOKUP(A2043,'Planilha Orçamentária'!$A$8:$D$548,4,FALSE)</f>
        <v>LIGAÇÃO DAS INSTALAÇÕES SANITÁRIAS NA REDE DE ESGOTO EXISTENTE</v>
      </c>
      <c r="C2043" s="294"/>
      <c r="D2043" s="295"/>
      <c r="E2043" s="296"/>
      <c r="F2043" s="296"/>
      <c r="G2043" s="295"/>
      <c r="H2043" s="296"/>
      <c r="I2043" s="297"/>
      <c r="J2043" s="298"/>
      <c r="K2043" s="299"/>
      <c r="L2043" s="298"/>
      <c r="M2043" s="300"/>
      <c r="N2043" s="301"/>
      <c r="O2043" s="300"/>
      <c r="P2043" s="302"/>
      <c r="Q2043" s="303"/>
      <c r="R2043" s="187"/>
      <c r="S2043" s="187"/>
      <c r="U2043" s="87" t="str">
        <f t="shared" ref="U2043:U2059" si="135">IF(Q2043&lt;&gt;"",P2043,"")</f>
        <v/>
      </c>
      <c r="V2043" s="87" t="str">
        <f t="shared" ref="V2043:V2059" si="136">IF(P2043&lt;&gt;"",P2043,"")</f>
        <v/>
      </c>
    </row>
    <row r="2044" spans="1:22" s="188" customFormat="1" ht="15" customHeight="1" x14ac:dyDescent="0.2">
      <c r="A2044" s="178" t="str">
        <f>'Planilha Orçamentária'!A518</f>
        <v>06.08.01</v>
      </c>
      <c r="B2044" s="252" t="str">
        <f>VLOOKUP(A2044,'Planilha Orçamentária'!$A$8:$D$548,4,FALSE)</f>
        <v>DEMOLIÇÃO PARCIAL DE PAVIMENTO ASFÁLTICO, DE FORMA MECANIZADA, SEM REAPROVEITAMENTO. AF_12/2017</v>
      </c>
      <c r="C2044" s="179"/>
      <c r="D2044" s="180"/>
      <c r="E2044" s="181"/>
      <c r="F2044" s="181"/>
      <c r="G2044" s="180"/>
      <c r="H2044" s="181"/>
      <c r="I2044" s="182"/>
      <c r="J2044" s="183"/>
      <c r="K2044" s="184"/>
      <c r="L2044" s="183"/>
      <c r="M2044" s="185"/>
      <c r="N2044" s="183"/>
      <c r="O2044" s="185"/>
      <c r="P2044" s="55"/>
      <c r="Q2044" s="186">
        <f>P2046</f>
        <v>325.2</v>
      </c>
      <c r="R2044" s="187"/>
      <c r="S2044" s="187"/>
      <c r="U2044" s="308">
        <f t="shared" ref="U2044:U2047" si="137">IF(Q2044&lt;&gt;"",P2044,"")</f>
        <v>0</v>
      </c>
      <c r="V2044" s="308" t="str">
        <f t="shared" ref="V2044:V2047" si="138">IF(P2044&lt;&gt;"",P2044,"")</f>
        <v/>
      </c>
    </row>
    <row r="2045" spans="1:22" s="188" customFormat="1" ht="15" customHeight="1" x14ac:dyDescent="0.2">
      <c r="A2045" s="202"/>
      <c r="B2045" s="309" t="s">
        <v>19307</v>
      </c>
      <c r="C2045" s="326"/>
      <c r="D2045" s="203"/>
      <c r="E2045" s="182"/>
      <c r="F2045" s="326"/>
      <c r="G2045" s="203"/>
      <c r="H2045" s="182"/>
      <c r="I2045" s="182"/>
      <c r="J2045" s="408"/>
      <c r="K2045" s="205">
        <v>542</v>
      </c>
      <c r="L2045" s="183">
        <v>0.6</v>
      </c>
      <c r="M2045" s="183"/>
      <c r="N2045" s="183">
        <f>L2045*K2045</f>
        <v>325.2</v>
      </c>
      <c r="O2045" s="185"/>
      <c r="P2045" s="254">
        <f>N2045</f>
        <v>325.2</v>
      </c>
      <c r="Q2045" s="206"/>
      <c r="U2045" s="308" t="str">
        <f t="shared" si="137"/>
        <v/>
      </c>
      <c r="V2045" s="308">
        <f t="shared" si="138"/>
        <v>325.2</v>
      </c>
    </row>
    <row r="2046" spans="1:22" s="188" customFormat="1" ht="15" customHeight="1" x14ac:dyDescent="0.2">
      <c r="A2046" s="202"/>
      <c r="B2046" s="189" t="s">
        <v>17</v>
      </c>
      <c r="C2046" s="190"/>
      <c r="D2046" s="191"/>
      <c r="E2046" s="192"/>
      <c r="F2046" s="190"/>
      <c r="G2046" s="191"/>
      <c r="H2046" s="192"/>
      <c r="I2046" s="192"/>
      <c r="J2046" s="193"/>
      <c r="K2046" s="194"/>
      <c r="L2046" s="194"/>
      <c r="M2046" s="194"/>
      <c r="N2046" s="194"/>
      <c r="O2046" s="194"/>
      <c r="P2046" s="195">
        <f>ROUND(SUM(P2044:P2045),2)</f>
        <v>325.2</v>
      </c>
      <c r="Q2046" s="196" t="str">
        <f>IFERROR(VLOOKUP(A2044,'Planilha Orçamentária'!$A$8:$H$548,5,FALSE),0)</f>
        <v>M2</v>
      </c>
      <c r="R2046" s="187"/>
      <c r="S2046" s="187"/>
      <c r="U2046" s="308">
        <f t="shared" si="137"/>
        <v>325.2</v>
      </c>
      <c r="V2046" s="308">
        <f t="shared" si="138"/>
        <v>325.2</v>
      </c>
    </row>
    <row r="2047" spans="1:22" s="188" customFormat="1" ht="15" customHeight="1" x14ac:dyDescent="0.2">
      <c r="A2047" s="202"/>
      <c r="B2047" s="339"/>
      <c r="C2047" s="198"/>
      <c r="D2047" s="180"/>
      <c r="E2047" s="181"/>
      <c r="F2047" s="198"/>
      <c r="G2047" s="180"/>
      <c r="H2047" s="181"/>
      <c r="I2047" s="181"/>
      <c r="J2047" s="199"/>
      <c r="K2047" s="555"/>
      <c r="L2047" s="555"/>
      <c r="M2047" s="555"/>
      <c r="N2047" s="555"/>
      <c r="O2047" s="555"/>
      <c r="P2047" s="55"/>
      <c r="Q2047" s="340"/>
      <c r="R2047" s="187"/>
      <c r="S2047" s="187"/>
      <c r="U2047" s="308" t="str">
        <f t="shared" si="137"/>
        <v/>
      </c>
      <c r="V2047" s="308" t="str">
        <f t="shared" si="138"/>
        <v/>
      </c>
    </row>
    <row r="2048" spans="1:22" s="188" customFormat="1" ht="15" customHeight="1" x14ac:dyDescent="0.2">
      <c r="A2048" s="178" t="str">
        <f>'Planilha Orçamentária'!A519</f>
        <v>06.08.02</v>
      </c>
      <c r="B2048" s="252" t="str">
        <f>VLOOKUP(A2048,'Planilha Orçamentária'!$A$8:$D$548,4,FALSE)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2048" s="179"/>
      <c r="D2048" s="180"/>
      <c r="E2048" s="181"/>
      <c r="F2048" s="181"/>
      <c r="G2048" s="180"/>
      <c r="H2048" s="181"/>
      <c r="I2048" s="182"/>
      <c r="J2048" s="183"/>
      <c r="K2048" s="184"/>
      <c r="L2048" s="183"/>
      <c r="M2048" s="185"/>
      <c r="N2048" s="183"/>
      <c r="O2048" s="185"/>
      <c r="P2048" s="55"/>
      <c r="Q2048" s="186">
        <f>P2050</f>
        <v>487.8</v>
      </c>
      <c r="R2048" s="187"/>
      <c r="S2048" s="187"/>
      <c r="U2048" s="308">
        <f t="shared" ref="U2048:U2051" si="139">IF(Q2048&lt;&gt;"",P2048,"")</f>
        <v>0</v>
      </c>
      <c r="V2048" s="308" t="str">
        <f t="shared" ref="V2048:V2051" si="140">IF(P2048&lt;&gt;"",P2048,"")</f>
        <v/>
      </c>
    </row>
    <row r="2049" spans="1:22" s="188" customFormat="1" ht="15" customHeight="1" x14ac:dyDescent="0.2">
      <c r="A2049" s="202"/>
      <c r="B2049" s="309" t="s">
        <v>19307</v>
      </c>
      <c r="C2049" s="326"/>
      <c r="D2049" s="203"/>
      <c r="E2049" s="182"/>
      <c r="F2049" s="326"/>
      <c r="G2049" s="203"/>
      <c r="H2049" s="182"/>
      <c r="I2049" s="182"/>
      <c r="J2049" s="408"/>
      <c r="K2049" s="205">
        <f>K2045</f>
        <v>542</v>
      </c>
      <c r="L2049" s="183">
        <v>0.6</v>
      </c>
      <c r="M2049" s="183">
        <v>1.5</v>
      </c>
      <c r="N2049" s="183"/>
      <c r="O2049" s="185">
        <f>M2049*L2049*K2049</f>
        <v>487.79999999999995</v>
      </c>
      <c r="P2049" s="254">
        <f>O2049</f>
        <v>487.79999999999995</v>
      </c>
      <c r="Q2049" s="206"/>
      <c r="U2049" s="308" t="str">
        <f t="shared" si="139"/>
        <v/>
      </c>
      <c r="V2049" s="308">
        <f t="shared" si="140"/>
        <v>487.79999999999995</v>
      </c>
    </row>
    <row r="2050" spans="1:22" s="188" customFormat="1" ht="15" customHeight="1" x14ac:dyDescent="0.2">
      <c r="A2050" s="202"/>
      <c r="B2050" s="189" t="s">
        <v>17</v>
      </c>
      <c r="C2050" s="190"/>
      <c r="D2050" s="191"/>
      <c r="E2050" s="192"/>
      <c r="F2050" s="190"/>
      <c r="G2050" s="191"/>
      <c r="H2050" s="192"/>
      <c r="I2050" s="192"/>
      <c r="J2050" s="193"/>
      <c r="K2050" s="194"/>
      <c r="L2050" s="194"/>
      <c r="M2050" s="194"/>
      <c r="N2050" s="194"/>
      <c r="O2050" s="194"/>
      <c r="P2050" s="195">
        <f>ROUND(SUM(P2048:P2049),2)</f>
        <v>487.8</v>
      </c>
      <c r="Q2050" s="196" t="str">
        <f>IFERROR(VLOOKUP(A2048,'Planilha Orçamentária'!$A$8:$H$548,5,FALSE),0)</f>
        <v>M3</v>
      </c>
      <c r="R2050" s="187"/>
      <c r="S2050" s="187"/>
      <c r="U2050" s="308">
        <f t="shared" si="139"/>
        <v>487.8</v>
      </c>
      <c r="V2050" s="308">
        <f t="shared" si="140"/>
        <v>487.8</v>
      </c>
    </row>
    <row r="2051" spans="1:22" s="188" customFormat="1" ht="15" customHeight="1" x14ac:dyDescent="0.2">
      <c r="A2051" s="202"/>
      <c r="B2051" s="339"/>
      <c r="C2051" s="198"/>
      <c r="D2051" s="180"/>
      <c r="E2051" s="181"/>
      <c r="F2051" s="198"/>
      <c r="G2051" s="180"/>
      <c r="H2051" s="181"/>
      <c r="I2051" s="181"/>
      <c r="J2051" s="199"/>
      <c r="K2051" s="555"/>
      <c r="L2051" s="555"/>
      <c r="M2051" s="555"/>
      <c r="N2051" s="555"/>
      <c r="O2051" s="555"/>
      <c r="P2051" s="55"/>
      <c r="Q2051" s="340"/>
      <c r="R2051" s="187"/>
      <c r="S2051" s="187"/>
      <c r="U2051" s="308" t="str">
        <f t="shared" si="139"/>
        <v/>
      </c>
      <c r="V2051" s="308" t="str">
        <f t="shared" si="140"/>
        <v/>
      </c>
    </row>
    <row r="2052" spans="1:22" s="188" customFormat="1" ht="15" customHeight="1" x14ac:dyDescent="0.2">
      <c r="A2052" s="178" t="str">
        <f>'Planilha Orçamentária'!A520</f>
        <v>06.08.03</v>
      </c>
      <c r="B2052" s="252" t="str">
        <f>VLOOKUP(A2052,'Planilha Orçamentária'!$A$8:$D$548,4,FALSE)</f>
        <v>CARGA MANUAL DE ENTULHO EM CAMINHAO BASCULANTE 6 M3</v>
      </c>
      <c r="C2052" s="179"/>
      <c r="D2052" s="180"/>
      <c r="E2052" s="181"/>
      <c r="F2052" s="181"/>
      <c r="G2052" s="180"/>
      <c r="H2052" s="181"/>
      <c r="I2052" s="182"/>
      <c r="J2052" s="183"/>
      <c r="K2052" s="184"/>
      <c r="L2052" s="183"/>
      <c r="M2052" s="185"/>
      <c r="N2052" s="183"/>
      <c r="O2052" s="185"/>
      <c r="P2052" s="55"/>
      <c r="Q2052" s="186">
        <f>P2054</f>
        <v>107.14</v>
      </c>
      <c r="R2052" s="187"/>
      <c r="S2052" s="187"/>
      <c r="U2052" s="308">
        <f t="shared" ref="U2052:U2055" si="141">IF(Q2052&lt;&gt;"",P2052,"")</f>
        <v>0</v>
      </c>
      <c r="V2052" s="308" t="str">
        <f t="shared" ref="V2052:V2055" si="142">IF(P2052&lt;&gt;"",P2052,"")</f>
        <v/>
      </c>
    </row>
    <row r="2053" spans="1:22" s="188" customFormat="1" ht="15" customHeight="1" x14ac:dyDescent="0.2">
      <c r="A2053" s="202"/>
      <c r="B2053" s="309" t="s">
        <v>19312</v>
      </c>
      <c r="C2053" s="326"/>
      <c r="D2053" s="203"/>
      <c r="E2053" s="182"/>
      <c r="F2053" s="326"/>
      <c r="G2053" s="203"/>
      <c r="H2053" s="182"/>
      <c r="I2053" s="182"/>
      <c r="J2053" s="408"/>
      <c r="K2053" s="205"/>
      <c r="L2053" s="183"/>
      <c r="M2053" s="183"/>
      <c r="N2053" s="183"/>
      <c r="O2053" s="185">
        <f>O2062</f>
        <v>107.13999999999999</v>
      </c>
      <c r="P2053" s="254">
        <f>O2053</f>
        <v>107.13999999999999</v>
      </c>
      <c r="Q2053" s="206"/>
      <c r="U2053" s="308" t="str">
        <f t="shared" si="141"/>
        <v/>
      </c>
      <c r="V2053" s="308">
        <f t="shared" si="142"/>
        <v>107.13999999999999</v>
      </c>
    </row>
    <row r="2054" spans="1:22" s="188" customFormat="1" ht="15" customHeight="1" x14ac:dyDescent="0.2">
      <c r="A2054" s="202"/>
      <c r="B2054" s="189" t="s">
        <v>17</v>
      </c>
      <c r="C2054" s="190"/>
      <c r="D2054" s="191"/>
      <c r="E2054" s="192"/>
      <c r="F2054" s="190"/>
      <c r="G2054" s="191"/>
      <c r="H2054" s="192"/>
      <c r="I2054" s="192"/>
      <c r="J2054" s="193"/>
      <c r="K2054" s="194"/>
      <c r="L2054" s="194"/>
      <c r="M2054" s="194"/>
      <c r="N2054" s="194"/>
      <c r="O2054" s="194"/>
      <c r="P2054" s="195">
        <f>ROUND(SUM(P2052:P2053),2)</f>
        <v>107.14</v>
      </c>
      <c r="Q2054" s="196" t="str">
        <f>IFERROR(VLOOKUP(A2052,'Planilha Orçamentária'!$A$8:$H$548,5,FALSE),0)</f>
        <v>M3</v>
      </c>
      <c r="R2054" s="187"/>
      <c r="S2054" s="187"/>
      <c r="U2054" s="308">
        <f t="shared" si="141"/>
        <v>107.14</v>
      </c>
      <c r="V2054" s="308">
        <f t="shared" si="142"/>
        <v>107.14</v>
      </c>
    </row>
    <row r="2055" spans="1:22" s="188" customFormat="1" ht="15" customHeight="1" x14ac:dyDescent="0.2">
      <c r="A2055" s="202"/>
      <c r="B2055" s="339"/>
      <c r="C2055" s="198"/>
      <c r="D2055" s="180"/>
      <c r="E2055" s="181"/>
      <c r="F2055" s="198"/>
      <c r="G2055" s="180"/>
      <c r="H2055" s="181"/>
      <c r="I2055" s="181"/>
      <c r="J2055" s="199"/>
      <c r="K2055" s="555"/>
      <c r="L2055" s="555"/>
      <c r="M2055" s="555"/>
      <c r="N2055" s="555"/>
      <c r="O2055" s="555"/>
      <c r="P2055" s="55"/>
      <c r="Q2055" s="340"/>
      <c r="R2055" s="187"/>
      <c r="S2055" s="187"/>
      <c r="U2055" s="308" t="str">
        <f t="shared" si="141"/>
        <v/>
      </c>
      <c r="V2055" s="308" t="str">
        <f t="shared" si="142"/>
        <v/>
      </c>
    </row>
    <row r="2056" spans="1:22" s="188" customFormat="1" ht="15" customHeight="1" x14ac:dyDescent="0.2">
      <c r="A2056" s="178" t="str">
        <f>'Planilha Orçamentária'!A521</f>
        <v>06.08.04</v>
      </c>
      <c r="B2056" s="252" t="str">
        <f>VLOOKUP(A2056,'Planilha Orçamentária'!$A$8:$D$548,4,FALSE)</f>
        <v>REATERRO MANUAL DE VALAS COM COMPACTAÇÃO MECANIZADA. AF_04/2016</v>
      </c>
      <c r="C2056" s="179"/>
      <c r="D2056" s="180"/>
      <c r="E2056" s="181"/>
      <c r="F2056" s="181"/>
      <c r="G2056" s="180"/>
      <c r="H2056" s="181"/>
      <c r="I2056" s="182"/>
      <c r="J2056" s="183"/>
      <c r="K2056" s="184"/>
      <c r="L2056" s="183"/>
      <c r="M2056" s="185"/>
      <c r="N2056" s="183"/>
      <c r="O2056" s="185"/>
      <c r="P2056" s="55"/>
      <c r="Q2056" s="186">
        <f>P2058</f>
        <v>380.66</v>
      </c>
      <c r="R2056" s="187"/>
      <c r="S2056" s="187"/>
      <c r="U2056" s="308">
        <f t="shared" si="135"/>
        <v>0</v>
      </c>
      <c r="V2056" s="308" t="str">
        <f t="shared" si="136"/>
        <v/>
      </c>
    </row>
    <row r="2057" spans="1:22" s="188" customFormat="1" ht="15" customHeight="1" x14ac:dyDescent="0.2">
      <c r="A2057" s="202"/>
      <c r="B2057" s="309" t="s">
        <v>19313</v>
      </c>
      <c r="C2057" s="326"/>
      <c r="D2057" s="203"/>
      <c r="E2057" s="182"/>
      <c r="F2057" s="326"/>
      <c r="G2057" s="203"/>
      <c r="H2057" s="182"/>
      <c r="I2057" s="182"/>
      <c r="J2057" s="408"/>
      <c r="K2057" s="205"/>
      <c r="L2057" s="183"/>
      <c r="M2057" s="183"/>
      <c r="N2057" s="183"/>
      <c r="O2057" s="183">
        <f>P2050-P2072-O2066</f>
        <v>380.6620693973681</v>
      </c>
      <c r="P2057" s="254">
        <f>O2057</f>
        <v>380.6620693973681</v>
      </c>
      <c r="Q2057" s="206"/>
      <c r="U2057" s="308" t="str">
        <f t="shared" si="135"/>
        <v/>
      </c>
      <c r="V2057" s="308">
        <f t="shared" si="136"/>
        <v>380.6620693973681</v>
      </c>
    </row>
    <row r="2058" spans="1:22" s="188" customFormat="1" ht="15" customHeight="1" x14ac:dyDescent="0.2">
      <c r="A2058" s="202"/>
      <c r="B2058" s="189" t="s">
        <v>17</v>
      </c>
      <c r="C2058" s="190"/>
      <c r="D2058" s="191"/>
      <c r="E2058" s="192"/>
      <c r="F2058" s="190"/>
      <c r="G2058" s="191"/>
      <c r="H2058" s="192"/>
      <c r="I2058" s="192"/>
      <c r="J2058" s="193"/>
      <c r="K2058" s="194"/>
      <c r="L2058" s="194"/>
      <c r="M2058" s="194"/>
      <c r="N2058" s="194"/>
      <c r="O2058" s="194"/>
      <c r="P2058" s="195">
        <f>ROUND(SUM(P2056:P2057),2)</f>
        <v>380.66</v>
      </c>
      <c r="Q2058" s="196" t="str">
        <f>IFERROR(VLOOKUP(A2056,'Planilha Orçamentária'!$A$8:$H$548,5,FALSE),0)</f>
        <v>M3</v>
      </c>
      <c r="R2058" s="187"/>
      <c r="S2058" s="187"/>
      <c r="U2058" s="308">
        <f t="shared" si="135"/>
        <v>380.66</v>
      </c>
      <c r="V2058" s="308">
        <f t="shared" si="136"/>
        <v>380.66</v>
      </c>
    </row>
    <row r="2059" spans="1:22" s="188" customFormat="1" ht="15" customHeight="1" x14ac:dyDescent="0.2">
      <c r="A2059" s="202"/>
      <c r="B2059" s="339"/>
      <c r="C2059" s="198"/>
      <c r="D2059" s="180"/>
      <c r="E2059" s="181"/>
      <c r="F2059" s="198"/>
      <c r="G2059" s="180"/>
      <c r="H2059" s="181"/>
      <c r="I2059" s="181"/>
      <c r="J2059" s="199"/>
      <c r="K2059" s="555"/>
      <c r="L2059" s="555"/>
      <c r="M2059" s="555"/>
      <c r="N2059" s="555"/>
      <c r="O2059" s="555"/>
      <c r="P2059" s="55"/>
      <c r="Q2059" s="340"/>
      <c r="R2059" s="187"/>
      <c r="S2059" s="187"/>
      <c r="U2059" s="308" t="str">
        <f t="shared" si="135"/>
        <v/>
      </c>
      <c r="V2059" s="308" t="str">
        <f t="shared" si="136"/>
        <v/>
      </c>
    </row>
    <row r="2060" spans="1:22" s="188" customFormat="1" ht="15" customHeight="1" x14ac:dyDescent="0.2">
      <c r="A2060" s="178" t="str">
        <f>'Planilha Orçamentária'!A522</f>
        <v>06.08.05</v>
      </c>
      <c r="B2060" s="252" t="str">
        <f>VLOOKUP(A2060,'Planilha Orçamentária'!$A$8:$D$548,4,FALSE)</f>
        <v>TRANSPORTE COM CAMINHÃO BASCULANTE DE 6 M3, EM VIA URBANA PAVIMENTADA, DMT ATÉ 30 KM (UNIDADE: M3XKM). AF_01/2018</v>
      </c>
      <c r="C2060" s="179"/>
      <c r="D2060" s="180"/>
      <c r="E2060" s="181"/>
      <c r="F2060" s="181"/>
      <c r="G2060" s="180"/>
      <c r="H2060" s="181"/>
      <c r="I2060" s="182"/>
      <c r="J2060" s="183"/>
      <c r="K2060" s="184"/>
      <c r="L2060" s="183"/>
      <c r="M2060" s="185"/>
      <c r="N2060" s="183"/>
      <c r="O2060" s="185"/>
      <c r="P2060" s="55"/>
      <c r="Q2060" s="186">
        <f>P2063</f>
        <v>19.8</v>
      </c>
      <c r="R2060" s="187"/>
      <c r="S2060" s="187"/>
      <c r="U2060" s="308">
        <f t="shared" ref="U2060:U2086" si="143">IF(Q2060&lt;&gt;"",P2060,"")</f>
        <v>0</v>
      </c>
      <c r="V2060" s="308" t="str">
        <f t="shared" ref="V2060:V2086" si="144">IF(P2060&lt;&gt;"",P2060,"")</f>
        <v/>
      </c>
    </row>
    <row r="2061" spans="1:22" s="188" customFormat="1" ht="15" customHeight="1" x14ac:dyDescent="0.2">
      <c r="A2061" s="178"/>
      <c r="B2061" s="252"/>
      <c r="C2061" s="179"/>
      <c r="D2061" s="180"/>
      <c r="E2061" s="181"/>
      <c r="F2061" s="181"/>
      <c r="G2061" s="180"/>
      <c r="H2061" s="181"/>
      <c r="I2061" s="182"/>
      <c r="J2061" s="183"/>
      <c r="K2061" s="184" t="s">
        <v>19317</v>
      </c>
      <c r="L2061" s="183"/>
      <c r="M2061" s="185"/>
      <c r="N2061" s="183"/>
      <c r="O2061" s="185"/>
      <c r="P2061" s="55"/>
      <c r="Q2061" s="186"/>
      <c r="R2061" s="187"/>
      <c r="S2061" s="187"/>
      <c r="U2061" s="308"/>
      <c r="V2061" s="308"/>
    </row>
    <row r="2062" spans="1:22" s="188" customFormat="1" ht="15" customHeight="1" x14ac:dyDescent="0.2">
      <c r="A2062" s="202"/>
      <c r="B2062" s="309" t="s">
        <v>19323</v>
      </c>
      <c r="C2062" s="326"/>
      <c r="D2062" s="203"/>
      <c r="E2062" s="182"/>
      <c r="F2062" s="326"/>
      <c r="G2062" s="203"/>
      <c r="H2062" s="182"/>
      <c r="I2062" s="182"/>
      <c r="J2062" s="408"/>
      <c r="K2062" s="205">
        <v>19.8</v>
      </c>
      <c r="L2062" s="183"/>
      <c r="M2062" s="185"/>
      <c r="N2062" s="183"/>
      <c r="O2062" s="185">
        <f>P2050-P2058</f>
        <v>107.13999999999999</v>
      </c>
      <c r="P2062" s="254">
        <f t="shared" ref="P2062" si="145">K2062</f>
        <v>19.8</v>
      </c>
      <c r="Q2062" s="206"/>
      <c r="U2062" s="308" t="str">
        <f t="shared" si="143"/>
        <v/>
      </c>
      <c r="V2062" s="308">
        <f t="shared" si="144"/>
        <v>19.8</v>
      </c>
    </row>
    <row r="2063" spans="1:22" s="188" customFormat="1" ht="15" customHeight="1" x14ac:dyDescent="0.2">
      <c r="A2063" s="202"/>
      <c r="B2063" s="189" t="s">
        <v>17</v>
      </c>
      <c r="C2063" s="190"/>
      <c r="D2063" s="191"/>
      <c r="E2063" s="192"/>
      <c r="F2063" s="190"/>
      <c r="G2063" s="191"/>
      <c r="H2063" s="192"/>
      <c r="I2063" s="192"/>
      <c r="J2063" s="193"/>
      <c r="K2063" s="194"/>
      <c r="L2063" s="194"/>
      <c r="M2063" s="194"/>
      <c r="N2063" s="194"/>
      <c r="O2063" s="194"/>
      <c r="P2063" s="195">
        <f>ROUND(SUM(P2060:P2062),2)</f>
        <v>19.8</v>
      </c>
      <c r="Q2063" s="196" t="str">
        <f>IFERROR(VLOOKUP(A2060,'Planilha Orçamentária'!$A$8:$H$548,5,FALSE),0)</f>
        <v>M3XKM</v>
      </c>
      <c r="R2063" s="187"/>
      <c r="S2063" s="187"/>
      <c r="U2063" s="308">
        <f t="shared" si="143"/>
        <v>19.8</v>
      </c>
      <c r="V2063" s="308">
        <f t="shared" si="144"/>
        <v>19.8</v>
      </c>
    </row>
    <row r="2064" spans="1:22" s="188" customFormat="1" ht="15" customHeight="1" x14ac:dyDescent="0.2">
      <c r="A2064" s="202"/>
      <c r="B2064" s="339"/>
      <c r="C2064" s="198"/>
      <c r="D2064" s="180"/>
      <c r="E2064" s="181"/>
      <c r="F2064" s="198"/>
      <c r="G2064" s="180"/>
      <c r="H2064" s="181"/>
      <c r="I2064" s="181"/>
      <c r="J2064" s="199"/>
      <c r="K2064" s="555"/>
      <c r="L2064" s="555"/>
      <c r="M2064" s="555"/>
      <c r="N2064" s="555"/>
      <c r="O2064" s="555"/>
      <c r="P2064" s="55"/>
      <c r="Q2064" s="340"/>
      <c r="R2064" s="187"/>
      <c r="S2064" s="187"/>
      <c r="U2064" s="308" t="str">
        <f t="shared" si="143"/>
        <v/>
      </c>
      <c r="V2064" s="308" t="str">
        <f t="shared" si="144"/>
        <v/>
      </c>
    </row>
    <row r="2065" spans="1:22" s="188" customFormat="1" ht="15" customHeight="1" x14ac:dyDescent="0.2">
      <c r="A2065" s="178" t="str">
        <f>'Planilha Orçamentária'!A523</f>
        <v>06.08.06</v>
      </c>
      <c r="B2065" s="252" t="str">
        <f>VLOOKUP(A2065,'Planilha Orçamentária'!$A$8:$D$548,4,FALSE)</f>
        <v>TUBO DE PVC PARA REDE COLETORA DE ESGOTO DE PAREDE MACIÇA, DN 150 MM, JUNTA ELÁSTICA, INSTALADO EM LOCAL COM NÍVEL BAIXO DE INTERFERÊNCIAS - FORNECIMENTO E ASSENTAMENTO. AF_06/2015</v>
      </c>
      <c r="C2065" s="179"/>
      <c r="D2065" s="180"/>
      <c r="E2065" s="181"/>
      <c r="F2065" s="181"/>
      <c r="G2065" s="180"/>
      <c r="H2065" s="181"/>
      <c r="I2065" s="182"/>
      <c r="J2065" s="183"/>
      <c r="K2065" s="184"/>
      <c r="L2065" s="437"/>
      <c r="M2065" s="185"/>
      <c r="N2065" s="183"/>
      <c r="O2065" s="185"/>
      <c r="P2065" s="55"/>
      <c r="Q2065" s="186">
        <f>P2067</f>
        <v>542</v>
      </c>
      <c r="R2065" s="187"/>
      <c r="S2065" s="187"/>
      <c r="U2065" s="308">
        <f t="shared" si="143"/>
        <v>0</v>
      </c>
      <c r="V2065" s="308" t="str">
        <f t="shared" si="144"/>
        <v/>
      </c>
    </row>
    <row r="2066" spans="1:22" s="188" customFormat="1" ht="15" customHeight="1" x14ac:dyDescent="0.2">
      <c r="A2066" s="202"/>
      <c r="B2066" s="309" t="s">
        <v>19307</v>
      </c>
      <c r="C2066" s="341"/>
      <c r="D2066" s="203"/>
      <c r="E2066" s="182"/>
      <c r="F2066" s="182"/>
      <c r="G2066" s="203"/>
      <c r="H2066" s="182"/>
      <c r="I2066" s="182"/>
      <c r="J2066" s="342"/>
      <c r="K2066" s="422">
        <f>K2049</f>
        <v>542</v>
      </c>
      <c r="L2066" s="342"/>
      <c r="M2066" s="342"/>
      <c r="N2066" s="342">
        <f>PI()*0.075*0.075</f>
        <v>1.7671458676442587E-2</v>
      </c>
      <c r="O2066" s="559">
        <f>N2066*K2066</f>
        <v>9.5779306026318825</v>
      </c>
      <c r="P2066" s="208">
        <f>K2066</f>
        <v>542</v>
      </c>
      <c r="Q2066" s="206"/>
      <c r="U2066" s="308" t="str">
        <f t="shared" si="143"/>
        <v/>
      </c>
      <c r="V2066" s="308">
        <f t="shared" si="144"/>
        <v>542</v>
      </c>
    </row>
    <row r="2067" spans="1:22" s="188" customFormat="1" ht="15" customHeight="1" x14ac:dyDescent="0.2">
      <c r="A2067" s="423"/>
      <c r="B2067" s="189" t="s">
        <v>17</v>
      </c>
      <c r="C2067" s="190"/>
      <c r="D2067" s="191"/>
      <c r="E2067" s="192"/>
      <c r="F2067" s="190"/>
      <c r="G2067" s="191"/>
      <c r="H2067" s="192"/>
      <c r="I2067" s="192"/>
      <c r="J2067" s="193"/>
      <c r="K2067" s="194"/>
      <c r="L2067" s="194"/>
      <c r="M2067" s="194"/>
      <c r="N2067" s="194"/>
      <c r="O2067" s="194"/>
      <c r="P2067" s="195">
        <f>ROUND(SUM(P2065:P2066),2)</f>
        <v>542</v>
      </c>
      <c r="Q2067" s="196" t="str">
        <f>IFERROR(VLOOKUP(A2065,'Planilha Orçamentária'!$A$8:$H$548,5,FALSE),0)</f>
        <v>M</v>
      </c>
      <c r="R2067" s="187"/>
      <c r="S2067" s="187"/>
      <c r="U2067" s="308">
        <f t="shared" si="143"/>
        <v>542</v>
      </c>
      <c r="V2067" s="308">
        <f t="shared" si="144"/>
        <v>542</v>
      </c>
    </row>
    <row r="2068" spans="1:22" s="188" customFormat="1" ht="15" customHeight="1" x14ac:dyDescent="0.2">
      <c r="A2068" s="178"/>
      <c r="B2068" s="197"/>
      <c r="C2068" s="198"/>
      <c r="D2068" s="180"/>
      <c r="E2068" s="181"/>
      <c r="F2068" s="198"/>
      <c r="G2068" s="180"/>
      <c r="H2068" s="181"/>
      <c r="I2068" s="181"/>
      <c r="J2068" s="199"/>
      <c r="K2068" s="555"/>
      <c r="L2068" s="555"/>
      <c r="M2068" s="555"/>
      <c r="N2068" s="555"/>
      <c r="O2068" s="555"/>
      <c r="P2068" s="55"/>
      <c r="Q2068" s="200"/>
      <c r="R2068" s="187"/>
      <c r="S2068" s="187"/>
      <c r="T2068" s="187"/>
      <c r="U2068" s="308" t="str">
        <f t="shared" si="143"/>
        <v/>
      </c>
      <c r="V2068" s="308" t="str">
        <f t="shared" si="144"/>
        <v/>
      </c>
    </row>
    <row r="2069" spans="1:22" s="188" customFormat="1" ht="15" customHeight="1" x14ac:dyDescent="0.2">
      <c r="A2069" s="178" t="str">
        <f>'Planilha Orçamentária'!A524</f>
        <v>06.08.07</v>
      </c>
      <c r="B2069" s="252" t="str">
        <f>VLOOKUP(A2069,'Planilha Orçamentária'!$A$8:$D$548,4,FALSE)</f>
        <v>EXECUÇÃO E COMPACTAÇÃO DE BASE E OU SUB BASE COM BRITA GRADUADA SIMPLES - EXCLUSIVE CARGA E TRANSPORTE. AF_09/2017</v>
      </c>
      <c r="C2069" s="179"/>
      <c r="D2069" s="180"/>
      <c r="E2069" s="181"/>
      <c r="F2069" s="181"/>
      <c r="G2069" s="180"/>
      <c r="H2069" s="181"/>
      <c r="I2069" s="182"/>
      <c r="J2069" s="183"/>
      <c r="K2069" s="184"/>
      <c r="L2069" s="183"/>
      <c r="M2069" s="185"/>
      <c r="N2069" s="183"/>
      <c r="O2069" s="185"/>
      <c r="P2069" s="55"/>
      <c r="Q2069" s="186">
        <f>P2072</f>
        <v>97.56</v>
      </c>
      <c r="R2069" s="187"/>
      <c r="S2069" s="187"/>
      <c r="U2069" s="308">
        <f t="shared" si="143"/>
        <v>0</v>
      </c>
      <c r="V2069" s="308" t="str">
        <f t="shared" si="144"/>
        <v/>
      </c>
    </row>
    <row r="2070" spans="1:22" s="188" customFormat="1" ht="15" customHeight="1" x14ac:dyDescent="0.2">
      <c r="A2070" s="202"/>
      <c r="B2070" s="309" t="s">
        <v>19314</v>
      </c>
      <c r="C2070" s="326"/>
      <c r="D2070" s="203"/>
      <c r="E2070" s="182"/>
      <c r="F2070" s="326"/>
      <c r="G2070" s="203"/>
      <c r="H2070" s="182"/>
      <c r="I2070" s="182"/>
      <c r="J2070" s="408"/>
      <c r="K2070" s="205">
        <f>K2066</f>
        <v>542</v>
      </c>
      <c r="L2070" s="183">
        <v>0.6</v>
      </c>
      <c r="M2070" s="183">
        <v>0.15</v>
      </c>
      <c r="N2070" s="183">
        <f>L2070*K2070</f>
        <v>325.2</v>
      </c>
      <c r="O2070" s="183">
        <f>N2070*M2070</f>
        <v>48.779999999999994</v>
      </c>
      <c r="P2070" s="254">
        <f>O2070</f>
        <v>48.779999999999994</v>
      </c>
      <c r="Q2070" s="206"/>
      <c r="U2070" s="308" t="str">
        <f t="shared" si="143"/>
        <v/>
      </c>
      <c r="V2070" s="308">
        <f t="shared" si="144"/>
        <v>48.779999999999994</v>
      </c>
    </row>
    <row r="2071" spans="1:22" s="188" customFormat="1" ht="15" customHeight="1" x14ac:dyDescent="0.2">
      <c r="A2071" s="202"/>
      <c r="B2071" s="309" t="s">
        <v>19315</v>
      </c>
      <c r="C2071" s="326"/>
      <c r="D2071" s="203"/>
      <c r="E2071" s="182"/>
      <c r="F2071" s="326"/>
      <c r="G2071" s="203"/>
      <c r="H2071" s="182"/>
      <c r="I2071" s="182"/>
      <c r="J2071" s="408"/>
      <c r="K2071" s="205">
        <f>K2066</f>
        <v>542</v>
      </c>
      <c r="L2071" s="183">
        <v>0.6</v>
      </c>
      <c r="M2071" s="183">
        <v>0.15</v>
      </c>
      <c r="N2071" s="183">
        <f>L2071*K2071</f>
        <v>325.2</v>
      </c>
      <c r="O2071" s="183">
        <f>N2071*M2071</f>
        <v>48.779999999999994</v>
      </c>
      <c r="P2071" s="254">
        <f>O2071</f>
        <v>48.779999999999994</v>
      </c>
      <c r="Q2071" s="206"/>
      <c r="U2071" s="308" t="str">
        <f t="shared" si="143"/>
        <v/>
      </c>
      <c r="V2071" s="308">
        <f t="shared" si="144"/>
        <v>48.779999999999994</v>
      </c>
    </row>
    <row r="2072" spans="1:22" s="188" customFormat="1" ht="15" customHeight="1" x14ac:dyDescent="0.2">
      <c r="A2072" s="202"/>
      <c r="B2072" s="189" t="s">
        <v>17</v>
      </c>
      <c r="C2072" s="190"/>
      <c r="D2072" s="191"/>
      <c r="E2072" s="192"/>
      <c r="F2072" s="190"/>
      <c r="G2072" s="191"/>
      <c r="H2072" s="192"/>
      <c r="I2072" s="192"/>
      <c r="J2072" s="193"/>
      <c r="K2072" s="194"/>
      <c r="L2072" s="194"/>
      <c r="M2072" s="194"/>
      <c r="N2072" s="194"/>
      <c r="O2072" s="194"/>
      <c r="P2072" s="195">
        <f>ROUND(SUM(P2069:P2071),2)</f>
        <v>97.56</v>
      </c>
      <c r="Q2072" s="196" t="str">
        <f>IFERROR(VLOOKUP(A2069,'Planilha Orçamentária'!$A$8:$H$548,5,FALSE),0)</f>
        <v>M3</v>
      </c>
      <c r="R2072" s="187"/>
      <c r="S2072" s="187"/>
      <c r="U2072" s="308">
        <f t="shared" si="143"/>
        <v>97.56</v>
      </c>
      <c r="V2072" s="308">
        <f t="shared" si="144"/>
        <v>97.56</v>
      </c>
    </row>
    <row r="2073" spans="1:22" s="188" customFormat="1" ht="15" customHeight="1" x14ac:dyDescent="0.2">
      <c r="A2073" s="202"/>
      <c r="B2073" s="339"/>
      <c r="C2073" s="198"/>
      <c r="D2073" s="180"/>
      <c r="E2073" s="181"/>
      <c r="F2073" s="198"/>
      <c r="G2073" s="180"/>
      <c r="H2073" s="181"/>
      <c r="I2073" s="181"/>
      <c r="J2073" s="199"/>
      <c r="K2073" s="555"/>
      <c r="L2073" s="555"/>
      <c r="M2073" s="555"/>
      <c r="N2073" s="555"/>
      <c r="O2073" s="555"/>
      <c r="P2073" s="55"/>
      <c r="Q2073" s="340"/>
      <c r="R2073" s="187"/>
      <c r="S2073" s="187"/>
      <c r="U2073" s="308" t="str">
        <f t="shared" si="143"/>
        <v/>
      </c>
      <c r="V2073" s="308" t="str">
        <f t="shared" si="144"/>
        <v/>
      </c>
    </row>
    <row r="2074" spans="1:22" s="188" customFormat="1" ht="15" customHeight="1" x14ac:dyDescent="0.2">
      <c r="A2074" s="178" t="str">
        <f>'Planilha Orçamentária'!A525</f>
        <v>06.08.08</v>
      </c>
      <c r="B2074" s="252" t="str">
        <f>VLOOKUP(A2074,'Planilha Orçamentária'!$A$8:$D$548,4,FALSE)</f>
        <v>TRANSPORTE COM CAMINHÃO BASCULANTE DE 6 M3, EM VIA URBANA PAVIMENTADA, DMT ATÉ 30 KM (UNIDADE: M3XKM). AF_01/2018</v>
      </c>
      <c r="C2074" s="179"/>
      <c r="D2074" s="180"/>
      <c r="E2074" s="181"/>
      <c r="F2074" s="181"/>
      <c r="G2074" s="180"/>
      <c r="H2074" s="181"/>
      <c r="I2074" s="182"/>
      <c r="J2074" s="183"/>
      <c r="K2074" s="184"/>
      <c r="L2074" s="183"/>
      <c r="M2074" s="185"/>
      <c r="N2074" s="183"/>
      <c r="O2074" s="185"/>
      <c r="P2074" s="55"/>
      <c r="Q2074" s="186">
        <f>P2077</f>
        <v>692.68</v>
      </c>
      <c r="R2074" s="187"/>
      <c r="S2074" s="187"/>
      <c r="U2074" s="308">
        <f t="shared" ref="U2074:U2078" si="146">IF(Q2074&lt;&gt;"",P2074,"")</f>
        <v>0</v>
      </c>
      <c r="V2074" s="308" t="str">
        <f t="shared" ref="V2074:V2078" si="147">IF(P2074&lt;&gt;"",P2074,"")</f>
        <v/>
      </c>
    </row>
    <row r="2075" spans="1:22" s="188" customFormat="1" ht="15" customHeight="1" x14ac:dyDescent="0.2">
      <c r="A2075" s="178"/>
      <c r="B2075" s="252"/>
      <c r="C2075" s="179"/>
      <c r="D2075" s="180"/>
      <c r="E2075" s="181"/>
      <c r="F2075" s="181"/>
      <c r="G2075" s="180"/>
      <c r="H2075" s="181"/>
      <c r="I2075" s="182"/>
      <c r="J2075" s="183"/>
      <c r="K2075" s="184" t="s">
        <v>19317</v>
      </c>
      <c r="L2075" s="183"/>
      <c r="M2075" s="185"/>
      <c r="N2075" s="183"/>
      <c r="O2075" s="185"/>
      <c r="P2075" s="55"/>
      <c r="Q2075" s="186"/>
      <c r="R2075" s="187"/>
      <c r="S2075" s="187"/>
      <c r="U2075" s="308"/>
      <c r="V2075" s="308"/>
    </row>
    <row r="2076" spans="1:22" s="188" customFormat="1" ht="15" customHeight="1" x14ac:dyDescent="0.2">
      <c r="A2076" s="202"/>
      <c r="B2076" s="309" t="s">
        <v>19316</v>
      </c>
      <c r="C2076" s="326"/>
      <c r="D2076" s="203"/>
      <c r="E2076" s="182"/>
      <c r="F2076" s="326"/>
      <c r="G2076" s="203"/>
      <c r="H2076" s="182"/>
      <c r="I2076" s="182"/>
      <c r="J2076" s="408">
        <f>K2076*O2076</f>
        <v>692.67599999999993</v>
      </c>
      <c r="K2076" s="205">
        <v>7.1</v>
      </c>
      <c r="L2076" s="183"/>
      <c r="M2076" s="185"/>
      <c r="N2076" s="183"/>
      <c r="O2076" s="183">
        <f>P2072</f>
        <v>97.56</v>
      </c>
      <c r="P2076" s="254">
        <f>J2076</f>
        <v>692.67599999999993</v>
      </c>
      <c r="Q2076" s="206"/>
      <c r="U2076" s="308" t="str">
        <f t="shared" si="146"/>
        <v/>
      </c>
      <c r="V2076" s="308">
        <f t="shared" si="147"/>
        <v>692.67599999999993</v>
      </c>
    </row>
    <row r="2077" spans="1:22" s="188" customFormat="1" ht="15" customHeight="1" x14ac:dyDescent="0.2">
      <c r="A2077" s="202"/>
      <c r="B2077" s="189" t="s">
        <v>17</v>
      </c>
      <c r="C2077" s="190"/>
      <c r="D2077" s="191"/>
      <c r="E2077" s="192"/>
      <c r="F2077" s="190"/>
      <c r="G2077" s="191"/>
      <c r="H2077" s="192"/>
      <c r="I2077" s="192"/>
      <c r="J2077" s="193"/>
      <c r="K2077" s="194"/>
      <c r="L2077" s="194"/>
      <c r="M2077" s="194"/>
      <c r="N2077" s="194"/>
      <c r="O2077" s="194"/>
      <c r="P2077" s="195">
        <f>ROUND(SUM(P2074:P2076),2)</f>
        <v>692.68</v>
      </c>
      <c r="Q2077" s="196" t="str">
        <f>IFERROR(VLOOKUP(A2074,'Planilha Orçamentária'!$A$8:$H$548,5,FALSE),0)</f>
        <v>M3XKM</v>
      </c>
      <c r="R2077" s="187"/>
      <c r="S2077" s="187"/>
      <c r="U2077" s="308">
        <f t="shared" si="146"/>
        <v>692.68</v>
      </c>
      <c r="V2077" s="308">
        <f t="shared" si="147"/>
        <v>692.68</v>
      </c>
    </row>
    <row r="2078" spans="1:22" s="188" customFormat="1" ht="15" customHeight="1" x14ac:dyDescent="0.2">
      <c r="A2078" s="202"/>
      <c r="B2078" s="339"/>
      <c r="C2078" s="198"/>
      <c r="D2078" s="180"/>
      <c r="E2078" s="181"/>
      <c r="F2078" s="198"/>
      <c r="G2078" s="180"/>
      <c r="H2078" s="181"/>
      <c r="I2078" s="181"/>
      <c r="J2078" s="199"/>
      <c r="K2078" s="555"/>
      <c r="L2078" s="555"/>
      <c r="M2078" s="555"/>
      <c r="N2078" s="555"/>
      <c r="O2078" s="555"/>
      <c r="P2078" s="55"/>
      <c r="Q2078" s="340"/>
      <c r="R2078" s="187"/>
      <c r="S2078" s="187"/>
      <c r="U2078" s="308" t="str">
        <f t="shared" si="146"/>
        <v/>
      </c>
      <c r="V2078" s="308" t="str">
        <f t="shared" si="147"/>
        <v/>
      </c>
    </row>
    <row r="2079" spans="1:22" s="188" customFormat="1" ht="15" customHeight="1" x14ac:dyDescent="0.2">
      <c r="A2079" s="178" t="str">
        <f>'Planilha Orçamentária'!A526</f>
        <v>06.08.09</v>
      </c>
      <c r="B2079" s="252" t="str">
        <f>VLOOKUP(A2079,'Planilha Orçamentária'!$A$8:$D$548,4,FALSE)</f>
        <v>CARGA, MANOBRAS E DESCARGA DE AREIA, BRITA, PEDRA DE MAO E SOLOS COM CAMINHAO BASCULANTE 6 M3 (DESCARGA LIVRE)</v>
      </c>
      <c r="C2079" s="179"/>
      <c r="D2079" s="180"/>
      <c r="E2079" s="181"/>
      <c r="F2079" s="181"/>
      <c r="G2079" s="180"/>
      <c r="H2079" s="181"/>
      <c r="I2079" s="182"/>
      <c r="J2079" s="183"/>
      <c r="K2079" s="184"/>
      <c r="L2079" s="183"/>
      <c r="M2079" s="185"/>
      <c r="N2079" s="183"/>
      <c r="O2079" s="185"/>
      <c r="P2079" s="55"/>
      <c r="Q2079" s="186">
        <f>P2081</f>
        <v>97.56</v>
      </c>
      <c r="R2079" s="187"/>
      <c r="S2079" s="187"/>
      <c r="U2079" s="308">
        <f t="shared" ref="U2079:U2082" si="148">IF(Q2079&lt;&gt;"",P2079,"")</f>
        <v>0</v>
      </c>
      <c r="V2079" s="308" t="str">
        <f t="shared" ref="V2079:V2082" si="149">IF(P2079&lt;&gt;"",P2079,"")</f>
        <v/>
      </c>
    </row>
    <row r="2080" spans="1:22" s="188" customFormat="1" ht="15" customHeight="1" x14ac:dyDescent="0.2">
      <c r="A2080" s="202"/>
      <c r="B2080" s="309" t="s">
        <v>19316</v>
      </c>
      <c r="C2080" s="326"/>
      <c r="D2080" s="203"/>
      <c r="E2080" s="182"/>
      <c r="F2080" s="326"/>
      <c r="G2080" s="203"/>
      <c r="H2080" s="182"/>
      <c r="I2080" s="182"/>
      <c r="J2080" s="408"/>
      <c r="K2080" s="205"/>
      <c r="L2080" s="183"/>
      <c r="M2080" s="185"/>
      <c r="N2080" s="183"/>
      <c r="O2080" s="183">
        <f>P2072</f>
        <v>97.56</v>
      </c>
      <c r="P2080" s="254">
        <f>O2080</f>
        <v>97.56</v>
      </c>
      <c r="Q2080" s="206"/>
      <c r="U2080" s="308" t="str">
        <f t="shared" si="148"/>
        <v/>
      </c>
      <c r="V2080" s="308">
        <f t="shared" si="149"/>
        <v>97.56</v>
      </c>
    </row>
    <row r="2081" spans="1:22" s="188" customFormat="1" ht="15" customHeight="1" x14ac:dyDescent="0.2">
      <c r="A2081" s="202"/>
      <c r="B2081" s="189" t="s">
        <v>17</v>
      </c>
      <c r="C2081" s="190"/>
      <c r="D2081" s="191"/>
      <c r="E2081" s="192"/>
      <c r="F2081" s="190"/>
      <c r="G2081" s="191"/>
      <c r="H2081" s="192"/>
      <c r="I2081" s="192"/>
      <c r="J2081" s="193"/>
      <c r="K2081" s="194"/>
      <c r="L2081" s="194"/>
      <c r="M2081" s="194"/>
      <c r="N2081" s="194"/>
      <c r="O2081" s="194"/>
      <c r="P2081" s="195">
        <f>ROUND(SUM(P2079:P2080),2)</f>
        <v>97.56</v>
      </c>
      <c r="Q2081" s="196" t="str">
        <f>IFERROR(VLOOKUP(A2079,'Planilha Orçamentária'!$A$8:$H$548,5,FALSE),0)</f>
        <v>M3</v>
      </c>
      <c r="R2081" s="187"/>
      <c r="S2081" s="187"/>
      <c r="U2081" s="308">
        <f t="shared" si="148"/>
        <v>97.56</v>
      </c>
      <c r="V2081" s="308">
        <f t="shared" si="149"/>
        <v>97.56</v>
      </c>
    </row>
    <row r="2082" spans="1:22" s="188" customFormat="1" ht="15" customHeight="1" x14ac:dyDescent="0.2">
      <c r="A2082" s="202"/>
      <c r="B2082" s="339"/>
      <c r="C2082" s="198"/>
      <c r="D2082" s="180"/>
      <c r="E2082" s="181"/>
      <c r="F2082" s="198"/>
      <c r="G2082" s="180"/>
      <c r="H2082" s="181"/>
      <c r="I2082" s="181"/>
      <c r="J2082" s="199"/>
      <c r="K2082" s="555"/>
      <c r="L2082" s="555"/>
      <c r="M2082" s="555"/>
      <c r="N2082" s="555"/>
      <c r="O2082" s="555"/>
      <c r="P2082" s="55"/>
      <c r="Q2082" s="340"/>
      <c r="R2082" s="187"/>
      <c r="S2082" s="187"/>
      <c r="U2082" s="308" t="str">
        <f t="shared" si="148"/>
        <v/>
      </c>
      <c r="V2082" s="308" t="str">
        <f t="shared" si="149"/>
        <v/>
      </c>
    </row>
    <row r="2083" spans="1:22" s="188" customFormat="1" ht="15" customHeight="1" x14ac:dyDescent="0.2">
      <c r="A2083" s="178" t="str">
        <f>'Planilha Orçamentária'!A527</f>
        <v>06.08.10</v>
      </c>
      <c r="B2083" s="252" t="str">
        <f>VLOOKUP(A2083,'Planilha Orçamentária'!$A$8:$D$548,4,FALSE)</f>
        <v>EXECUÇÃO DE IMPRIMAÇÃO COM ASFALTO DILUÍDO CM-30. AF_09/2017</v>
      </c>
      <c r="C2083" s="179"/>
      <c r="D2083" s="180"/>
      <c r="E2083" s="181"/>
      <c r="F2083" s="181"/>
      <c r="G2083" s="180"/>
      <c r="H2083" s="181"/>
      <c r="I2083" s="182"/>
      <c r="J2083" s="183"/>
      <c r="K2083" s="184"/>
      <c r="L2083" s="437"/>
      <c r="M2083" s="185"/>
      <c r="N2083" s="183"/>
      <c r="O2083" s="185"/>
      <c r="P2083" s="55"/>
      <c r="Q2083" s="186">
        <f>P2085</f>
        <v>325.2</v>
      </c>
      <c r="R2083" s="187"/>
      <c r="S2083" s="187"/>
      <c r="U2083" s="308">
        <f t="shared" si="143"/>
        <v>0</v>
      </c>
      <c r="V2083" s="308" t="str">
        <f t="shared" si="144"/>
        <v/>
      </c>
    </row>
    <row r="2084" spans="1:22" s="188" customFormat="1" ht="15" customHeight="1" x14ac:dyDescent="0.2">
      <c r="A2084" s="202"/>
      <c r="B2084" s="309" t="s">
        <v>2936</v>
      </c>
      <c r="C2084" s="341"/>
      <c r="D2084" s="203"/>
      <c r="E2084" s="182"/>
      <c r="F2084" s="182"/>
      <c r="G2084" s="203"/>
      <c r="H2084" s="182"/>
      <c r="I2084" s="182"/>
      <c r="J2084" s="342"/>
      <c r="K2084" s="422">
        <f>K2071</f>
        <v>542</v>
      </c>
      <c r="L2084" s="342">
        <v>0.6</v>
      </c>
      <c r="M2084" s="342"/>
      <c r="N2084" s="342">
        <f>L2084*K2084</f>
        <v>325.2</v>
      </c>
      <c r="O2084" s="342"/>
      <c r="P2084" s="208">
        <f>N2084</f>
        <v>325.2</v>
      </c>
      <c r="Q2084" s="206"/>
      <c r="U2084" s="308" t="str">
        <f t="shared" si="143"/>
        <v/>
      </c>
      <c r="V2084" s="308">
        <f t="shared" si="144"/>
        <v>325.2</v>
      </c>
    </row>
    <row r="2085" spans="1:22" s="188" customFormat="1" ht="15" customHeight="1" x14ac:dyDescent="0.2">
      <c r="A2085" s="423"/>
      <c r="B2085" s="189" t="s">
        <v>17</v>
      </c>
      <c r="C2085" s="190"/>
      <c r="D2085" s="191"/>
      <c r="E2085" s="192"/>
      <c r="F2085" s="190"/>
      <c r="G2085" s="191"/>
      <c r="H2085" s="192"/>
      <c r="I2085" s="192"/>
      <c r="J2085" s="193"/>
      <c r="K2085" s="194"/>
      <c r="L2085" s="194"/>
      <c r="M2085" s="194"/>
      <c r="N2085" s="194"/>
      <c r="O2085" s="194"/>
      <c r="P2085" s="195">
        <f>ROUND(SUM(P2083:P2084),2)</f>
        <v>325.2</v>
      </c>
      <c r="Q2085" s="196" t="str">
        <f>IFERROR(VLOOKUP(A2083,'Planilha Orçamentária'!$A$8:$H$548,5,FALSE),0)</f>
        <v>M2</v>
      </c>
      <c r="R2085" s="187"/>
      <c r="S2085" s="187"/>
      <c r="U2085" s="308">
        <f t="shared" si="143"/>
        <v>325.2</v>
      </c>
      <c r="V2085" s="308">
        <f t="shared" si="144"/>
        <v>325.2</v>
      </c>
    </row>
    <row r="2086" spans="1:22" s="188" customFormat="1" ht="15" customHeight="1" x14ac:dyDescent="0.2">
      <c r="A2086" s="178"/>
      <c r="B2086" s="197"/>
      <c r="C2086" s="198"/>
      <c r="D2086" s="180"/>
      <c r="E2086" s="181"/>
      <c r="F2086" s="198"/>
      <c r="G2086" s="180"/>
      <c r="H2086" s="181"/>
      <c r="I2086" s="181"/>
      <c r="J2086" s="199"/>
      <c r="K2086" s="555"/>
      <c r="L2086" s="555"/>
      <c r="M2086" s="555"/>
      <c r="N2086" s="555"/>
      <c r="O2086" s="555"/>
      <c r="P2086" s="55"/>
      <c r="Q2086" s="200"/>
      <c r="R2086" s="187"/>
      <c r="S2086" s="187"/>
      <c r="T2086" s="187"/>
      <c r="U2086" s="308" t="str">
        <f t="shared" si="143"/>
        <v/>
      </c>
      <c r="V2086" s="308" t="str">
        <f t="shared" si="144"/>
        <v/>
      </c>
    </row>
    <row r="2087" spans="1:22" s="188" customFormat="1" ht="15" customHeight="1" x14ac:dyDescent="0.2">
      <c r="A2087" s="178" t="str">
        <f>'Planilha Orçamentária'!A528</f>
        <v>06.08.11</v>
      </c>
      <c r="B2087" s="252" t="str">
        <f>VLOOKUP(A2087,'Planilha Orçamentária'!$A$8:$D$548,4,FALSE)</f>
        <v>TRANSPORTE DE MATERIAL ASFALTICO, COM CAMINHÃO COM CAPACIDADE DE 30000 L EM RODOVIA PAVIMENTADA PARA DISTÂNCIAS MÉDIAS DE TRANSPORTE SUPERIORES A 100 KM. AF_02/2016</v>
      </c>
      <c r="C2087" s="179"/>
      <c r="D2087" s="180"/>
      <c r="E2087" s="181"/>
      <c r="F2087" s="181"/>
      <c r="G2087" s="180"/>
      <c r="H2087" s="181"/>
      <c r="I2087" s="182"/>
      <c r="J2087" s="183"/>
      <c r="K2087" s="184"/>
      <c r="L2087" s="183"/>
      <c r="M2087" s="185"/>
      <c r="N2087" s="183"/>
      <c r="O2087" s="185"/>
      <c r="P2087" s="55"/>
      <c r="Q2087" s="186">
        <f>P2090</f>
        <v>204.1</v>
      </c>
      <c r="R2087" s="187"/>
      <c r="S2087" s="187"/>
      <c r="U2087" s="308">
        <f t="shared" ref="U2087:U2122" si="150">IF(Q2087&lt;&gt;"",P2087,"")</f>
        <v>0</v>
      </c>
      <c r="V2087" s="308" t="str">
        <f t="shared" ref="V2087:V2122" si="151">IF(P2087&lt;&gt;"",P2087,"")</f>
        <v/>
      </c>
    </row>
    <row r="2088" spans="1:22" s="188" customFormat="1" ht="15" customHeight="1" x14ac:dyDescent="0.2">
      <c r="A2088" s="178"/>
      <c r="B2088" s="252"/>
      <c r="C2088" s="179"/>
      <c r="D2088" s="180"/>
      <c r="E2088" s="181"/>
      <c r="F2088" s="181"/>
      <c r="G2088" s="180"/>
      <c r="H2088" s="181"/>
      <c r="I2088" s="182"/>
      <c r="J2088" s="183"/>
      <c r="K2088" s="184" t="s">
        <v>19317</v>
      </c>
      <c r="L2088" s="183"/>
      <c r="M2088" s="183" t="s">
        <v>19318</v>
      </c>
      <c r="O2088" s="185" t="s">
        <v>8</v>
      </c>
      <c r="P2088" s="55"/>
      <c r="Q2088" s="186"/>
      <c r="R2088" s="187"/>
      <c r="S2088" s="187"/>
      <c r="U2088" s="308"/>
      <c r="V2088" s="308"/>
    </row>
    <row r="2089" spans="1:22" s="188" customFormat="1" ht="15" customHeight="1" x14ac:dyDescent="0.2">
      <c r="A2089" s="202"/>
      <c r="B2089" s="309" t="s">
        <v>18072</v>
      </c>
      <c r="C2089" s="326"/>
      <c r="D2089" s="203"/>
      <c r="E2089" s="182"/>
      <c r="F2089" s="326"/>
      <c r="G2089" s="203"/>
      <c r="H2089" s="182"/>
      <c r="I2089" s="182"/>
      <c r="J2089" s="408">
        <f>K2089*O2089</f>
        <v>204.09551999999999</v>
      </c>
      <c r="K2089" s="205">
        <v>523</v>
      </c>
      <c r="L2089" s="183"/>
      <c r="M2089" s="556">
        <f>1.2/1000</f>
        <v>1.1999999999999999E-3</v>
      </c>
      <c r="N2089" s="557">
        <f>P2085</f>
        <v>325.2</v>
      </c>
      <c r="O2089" s="183">
        <f>N2089*M2089</f>
        <v>0.39023999999999998</v>
      </c>
      <c r="P2089" s="254">
        <f>J2089</f>
        <v>204.09551999999999</v>
      </c>
      <c r="Q2089" s="206"/>
      <c r="U2089" s="308" t="str">
        <f t="shared" si="150"/>
        <v/>
      </c>
      <c r="V2089" s="308">
        <f t="shared" si="151"/>
        <v>204.09551999999999</v>
      </c>
    </row>
    <row r="2090" spans="1:22" s="188" customFormat="1" ht="15" customHeight="1" x14ac:dyDescent="0.2">
      <c r="A2090" s="202"/>
      <c r="B2090" s="189" t="s">
        <v>17</v>
      </c>
      <c r="C2090" s="190"/>
      <c r="D2090" s="191"/>
      <c r="E2090" s="192"/>
      <c r="F2090" s="190"/>
      <c r="G2090" s="191"/>
      <c r="H2090" s="192"/>
      <c r="I2090" s="192"/>
      <c r="J2090" s="193"/>
      <c r="K2090" s="194"/>
      <c r="L2090" s="194"/>
      <c r="M2090" s="194"/>
      <c r="N2090" s="194"/>
      <c r="O2090" s="194"/>
      <c r="P2090" s="195">
        <f>ROUND(SUM(P2087:P2089),2)</f>
        <v>204.1</v>
      </c>
      <c r="Q2090" s="196" t="str">
        <f>IFERROR(VLOOKUP(A2087,'Planilha Orçamentária'!$A$8:$H$548,5,FALSE),0)</f>
        <v>TXKM</v>
      </c>
      <c r="R2090" s="187"/>
      <c r="S2090" s="187"/>
      <c r="U2090" s="308">
        <f t="shared" si="150"/>
        <v>204.1</v>
      </c>
      <c r="V2090" s="308">
        <f t="shared" si="151"/>
        <v>204.1</v>
      </c>
    </row>
    <row r="2091" spans="1:22" s="188" customFormat="1" ht="15" customHeight="1" x14ac:dyDescent="0.2">
      <c r="A2091" s="202"/>
      <c r="B2091" s="339"/>
      <c r="C2091" s="198"/>
      <c r="D2091" s="180"/>
      <c r="E2091" s="181"/>
      <c r="F2091" s="198"/>
      <c r="G2091" s="180"/>
      <c r="H2091" s="181"/>
      <c r="I2091" s="181"/>
      <c r="J2091" s="199"/>
      <c r="K2091" s="555"/>
      <c r="L2091" s="555"/>
      <c r="M2091" s="555"/>
      <c r="N2091" s="555"/>
      <c r="O2091" s="555"/>
      <c r="P2091" s="55"/>
      <c r="Q2091" s="340"/>
      <c r="R2091" s="187"/>
      <c r="S2091" s="187"/>
      <c r="U2091" s="308" t="str">
        <f t="shared" si="150"/>
        <v/>
      </c>
      <c r="V2091" s="308" t="str">
        <f t="shared" si="151"/>
        <v/>
      </c>
    </row>
    <row r="2092" spans="1:22" s="188" customFormat="1" ht="15" customHeight="1" x14ac:dyDescent="0.2">
      <c r="A2092" s="178" t="str">
        <f>'Planilha Orçamentária'!A529</f>
        <v>06.08.12</v>
      </c>
      <c r="B2092" s="252" t="str">
        <f>VLOOKUP(A2092,'Planilha Orçamentária'!$A$8:$D$548,4,FALSE)</f>
        <v>PINTURA DE LIGACAO COM EMULSAO RR-1C</v>
      </c>
      <c r="C2092" s="179"/>
      <c r="D2092" s="180"/>
      <c r="E2092" s="181"/>
      <c r="F2092" s="181"/>
      <c r="G2092" s="180"/>
      <c r="H2092" s="181"/>
      <c r="I2092" s="182"/>
      <c r="J2092" s="183"/>
      <c r="K2092" s="184"/>
      <c r="L2092" s="437"/>
      <c r="M2092" s="185"/>
      <c r="N2092" s="183"/>
      <c r="O2092" s="185"/>
      <c r="P2092" s="55"/>
      <c r="Q2092" s="186">
        <f>P2094</f>
        <v>325.2</v>
      </c>
      <c r="R2092" s="187"/>
      <c r="S2092" s="187"/>
      <c r="U2092" s="308">
        <f t="shared" si="150"/>
        <v>0</v>
      </c>
      <c r="V2092" s="308" t="str">
        <f t="shared" si="151"/>
        <v/>
      </c>
    </row>
    <row r="2093" spans="1:22" s="188" customFormat="1" ht="15" customHeight="1" x14ac:dyDescent="0.2">
      <c r="A2093" s="202"/>
      <c r="B2093" s="309" t="s">
        <v>17936</v>
      </c>
      <c r="C2093" s="341"/>
      <c r="D2093" s="203"/>
      <c r="E2093" s="182"/>
      <c r="F2093" s="182"/>
      <c r="G2093" s="203"/>
      <c r="H2093" s="182"/>
      <c r="I2093" s="182"/>
      <c r="J2093" s="342"/>
      <c r="K2093" s="422">
        <f>K2071</f>
        <v>542</v>
      </c>
      <c r="L2093" s="342">
        <v>0.6</v>
      </c>
      <c r="M2093" s="342"/>
      <c r="N2093" s="342">
        <f>L2093*K2093</f>
        <v>325.2</v>
      </c>
      <c r="O2093" s="342"/>
      <c r="P2093" s="208">
        <f>N2093</f>
        <v>325.2</v>
      </c>
      <c r="Q2093" s="206"/>
      <c r="U2093" s="308" t="str">
        <f t="shared" si="150"/>
        <v/>
      </c>
      <c r="V2093" s="308">
        <f t="shared" si="151"/>
        <v>325.2</v>
      </c>
    </row>
    <row r="2094" spans="1:22" s="188" customFormat="1" ht="15" customHeight="1" x14ac:dyDescent="0.2">
      <c r="A2094" s="423"/>
      <c r="B2094" s="189" t="s">
        <v>17</v>
      </c>
      <c r="C2094" s="190"/>
      <c r="D2094" s="191"/>
      <c r="E2094" s="192"/>
      <c r="F2094" s="190"/>
      <c r="G2094" s="191"/>
      <c r="H2094" s="192"/>
      <c r="I2094" s="192"/>
      <c r="J2094" s="193"/>
      <c r="K2094" s="194"/>
      <c r="L2094" s="194"/>
      <c r="M2094" s="194"/>
      <c r="N2094" s="194"/>
      <c r="O2094" s="194"/>
      <c r="P2094" s="195">
        <f>ROUND(SUM(P2092:P2093),2)</f>
        <v>325.2</v>
      </c>
      <c r="Q2094" s="196" t="str">
        <f>IFERROR(VLOOKUP(A2092,'Planilha Orçamentária'!$A$8:$H$548,5,FALSE),0)</f>
        <v>M2</v>
      </c>
      <c r="R2094" s="187"/>
      <c r="S2094" s="187"/>
      <c r="U2094" s="308">
        <f t="shared" si="150"/>
        <v>325.2</v>
      </c>
      <c r="V2094" s="308">
        <f t="shared" si="151"/>
        <v>325.2</v>
      </c>
    </row>
    <row r="2095" spans="1:22" s="188" customFormat="1" ht="15" customHeight="1" x14ac:dyDescent="0.2">
      <c r="A2095" s="178"/>
      <c r="B2095" s="197"/>
      <c r="C2095" s="198"/>
      <c r="D2095" s="180"/>
      <c r="E2095" s="181"/>
      <c r="F2095" s="198"/>
      <c r="G2095" s="180"/>
      <c r="H2095" s="181"/>
      <c r="I2095" s="181"/>
      <c r="J2095" s="199"/>
      <c r="K2095" s="555"/>
      <c r="L2095" s="555"/>
      <c r="M2095" s="555"/>
      <c r="N2095" s="555"/>
      <c r="O2095" s="555"/>
      <c r="P2095" s="55"/>
      <c r="Q2095" s="200"/>
      <c r="R2095" s="187"/>
      <c r="S2095" s="187"/>
      <c r="T2095" s="187"/>
      <c r="U2095" s="308" t="str">
        <f t="shared" si="150"/>
        <v/>
      </c>
      <c r="V2095" s="308" t="str">
        <f t="shared" si="151"/>
        <v/>
      </c>
    </row>
    <row r="2096" spans="1:22" s="188" customFormat="1" ht="15" customHeight="1" x14ac:dyDescent="0.2">
      <c r="A2096" s="178" t="str">
        <f>'Planilha Orçamentária'!A530</f>
        <v>06.08.13</v>
      </c>
      <c r="B2096" s="252" t="str">
        <f>VLOOKUP(A2096,'Planilha Orçamentária'!$A$8:$D$548,4,FALSE)</f>
        <v>TRANSPORTE DE MATERIAL ASFALTICO, COM CAMINHÃO COM CAPACIDADE DE 30000 L EM RODOVIA PAVIMENTADA PARA DISTÂNCIAS MÉDIAS DE TRANSPORTE SUPERIORES A 100 KM. AF_02/2016</v>
      </c>
      <c r="C2096" s="179"/>
      <c r="D2096" s="180"/>
      <c r="E2096" s="181"/>
      <c r="F2096" s="181"/>
      <c r="G2096" s="180"/>
      <c r="H2096" s="181"/>
      <c r="I2096" s="182"/>
      <c r="J2096" s="183"/>
      <c r="K2096" s="184"/>
      <c r="L2096" s="183"/>
      <c r="M2096" s="185"/>
      <c r="N2096" s="183"/>
      <c r="O2096" s="185"/>
      <c r="P2096" s="55"/>
      <c r="Q2096" s="186">
        <f>P2099</f>
        <v>68.03</v>
      </c>
      <c r="R2096" s="187"/>
      <c r="S2096" s="187"/>
      <c r="U2096" s="308">
        <f t="shared" si="150"/>
        <v>0</v>
      </c>
      <c r="V2096" s="308" t="str">
        <f t="shared" si="151"/>
        <v/>
      </c>
    </row>
    <row r="2097" spans="1:22" s="188" customFormat="1" ht="15" customHeight="1" x14ac:dyDescent="0.2">
      <c r="A2097" s="178"/>
      <c r="B2097" s="252"/>
      <c r="C2097" s="179"/>
      <c r="D2097" s="180"/>
      <c r="E2097" s="181"/>
      <c r="F2097" s="181"/>
      <c r="G2097" s="180"/>
      <c r="H2097" s="181"/>
      <c r="I2097" s="182"/>
      <c r="J2097" s="183"/>
      <c r="K2097" s="184" t="s">
        <v>19317</v>
      </c>
      <c r="L2097" s="183"/>
      <c r="M2097" s="183" t="s">
        <v>19318</v>
      </c>
      <c r="O2097" s="185" t="s">
        <v>8</v>
      </c>
      <c r="P2097" s="55"/>
      <c r="Q2097" s="186"/>
      <c r="R2097" s="187"/>
      <c r="S2097" s="187"/>
      <c r="U2097" s="308"/>
      <c r="V2097" s="308"/>
    </row>
    <row r="2098" spans="1:22" s="188" customFormat="1" ht="15" customHeight="1" x14ac:dyDescent="0.2">
      <c r="A2098" s="202"/>
      <c r="B2098" s="309" t="s">
        <v>18072</v>
      </c>
      <c r="C2098" s="326"/>
      <c r="D2098" s="203"/>
      <c r="E2098" s="182"/>
      <c r="F2098" s="326"/>
      <c r="G2098" s="203"/>
      <c r="H2098" s="182"/>
      <c r="I2098" s="182"/>
      <c r="J2098" s="408">
        <f>K2098*O2098</f>
        <v>68.031840000000003</v>
      </c>
      <c r="K2098" s="205">
        <v>523</v>
      </c>
      <c r="L2098" s="183"/>
      <c r="M2098" s="556">
        <f>0.4/1000</f>
        <v>4.0000000000000002E-4</v>
      </c>
      <c r="N2098" s="557">
        <f>P2094</f>
        <v>325.2</v>
      </c>
      <c r="O2098" s="183">
        <f>N2098*M2098</f>
        <v>0.13008</v>
      </c>
      <c r="P2098" s="254">
        <f>J2098</f>
        <v>68.031840000000003</v>
      </c>
      <c r="Q2098" s="206"/>
      <c r="U2098" s="308" t="str">
        <f t="shared" ref="U2098" si="152">IF(Q2098&lt;&gt;"",P2098,"")</f>
        <v/>
      </c>
      <c r="V2098" s="308">
        <f t="shared" ref="V2098" si="153">IF(P2098&lt;&gt;"",P2098,"")</f>
        <v>68.031840000000003</v>
      </c>
    </row>
    <row r="2099" spans="1:22" s="188" customFormat="1" ht="15" customHeight="1" x14ac:dyDescent="0.2">
      <c r="A2099" s="202"/>
      <c r="B2099" s="189" t="s">
        <v>17</v>
      </c>
      <c r="C2099" s="190"/>
      <c r="D2099" s="191"/>
      <c r="E2099" s="192"/>
      <c r="F2099" s="190"/>
      <c r="G2099" s="191"/>
      <c r="H2099" s="192"/>
      <c r="I2099" s="192"/>
      <c r="J2099" s="193"/>
      <c r="K2099" s="194"/>
      <c r="L2099" s="194"/>
      <c r="M2099" s="194"/>
      <c r="N2099" s="194"/>
      <c r="O2099" s="194"/>
      <c r="P2099" s="195">
        <f>ROUND(SUM(P2096:P2098),2)</f>
        <v>68.03</v>
      </c>
      <c r="Q2099" s="196" t="str">
        <f>IFERROR(VLOOKUP(A2096,'Planilha Orçamentária'!$A$8:$H$548,5,FALSE),0)</f>
        <v>TXKM</v>
      </c>
      <c r="R2099" s="187"/>
      <c r="S2099" s="187"/>
      <c r="U2099" s="308">
        <f t="shared" si="150"/>
        <v>68.03</v>
      </c>
      <c r="V2099" s="308">
        <f t="shared" si="151"/>
        <v>68.03</v>
      </c>
    </row>
    <row r="2100" spans="1:22" s="188" customFormat="1" ht="15" customHeight="1" x14ac:dyDescent="0.2">
      <c r="A2100" s="202"/>
      <c r="B2100" s="339"/>
      <c r="C2100" s="198"/>
      <c r="D2100" s="180"/>
      <c r="E2100" s="181"/>
      <c r="F2100" s="198"/>
      <c r="G2100" s="180"/>
      <c r="H2100" s="181"/>
      <c r="I2100" s="181"/>
      <c r="J2100" s="199"/>
      <c r="K2100" s="555"/>
      <c r="L2100" s="555"/>
      <c r="M2100" s="555"/>
      <c r="N2100" s="555"/>
      <c r="O2100" s="555"/>
      <c r="P2100" s="55"/>
      <c r="Q2100" s="340"/>
      <c r="R2100" s="187"/>
      <c r="S2100" s="187"/>
      <c r="U2100" s="308" t="str">
        <f t="shared" si="150"/>
        <v/>
      </c>
      <c r="V2100" s="308" t="str">
        <f t="shared" si="151"/>
        <v/>
      </c>
    </row>
    <row r="2101" spans="1:22" s="188" customFormat="1" ht="15" customHeight="1" x14ac:dyDescent="0.2">
      <c r="A2101" s="178" t="str">
        <f>'Planilha Orçamentária'!A531</f>
        <v>06.08.14</v>
      </c>
      <c r="B2101" s="252" t="str">
        <f>VLOOKUP(A2101,'Planilha Orçamentária'!$A$8:$D$548,4,FALSE)</f>
        <v>CONSTRUÇÃO DE PAVIMENTO COM APLICAÇÃO DE CONCRETO BETUMINOSO USINADO A QUENTE (CBUQ), CAMADA DE ROLAMENTO, COM ESPESSURA DE 7,0 CM - EXCLUSIVE TRANSPORTE. AF_03/2017</v>
      </c>
      <c r="C2101" s="179"/>
      <c r="D2101" s="180"/>
      <c r="E2101" s="181"/>
      <c r="F2101" s="181"/>
      <c r="G2101" s="180"/>
      <c r="H2101" s="181"/>
      <c r="I2101" s="182"/>
      <c r="J2101" s="183"/>
      <c r="K2101" s="184"/>
      <c r="L2101" s="437"/>
      <c r="M2101" s="185"/>
      <c r="N2101" s="183"/>
      <c r="O2101" s="185"/>
      <c r="P2101" s="55"/>
      <c r="Q2101" s="186">
        <f>P2103</f>
        <v>16.260000000000002</v>
      </c>
      <c r="R2101" s="187"/>
      <c r="S2101" s="187"/>
      <c r="U2101" s="308">
        <f t="shared" si="150"/>
        <v>0</v>
      </c>
      <c r="V2101" s="308" t="str">
        <f t="shared" si="151"/>
        <v/>
      </c>
    </row>
    <row r="2102" spans="1:22" s="188" customFormat="1" ht="15" customHeight="1" x14ac:dyDescent="0.2">
      <c r="A2102" s="202"/>
      <c r="B2102" s="309" t="s">
        <v>19319</v>
      </c>
      <c r="C2102" s="341"/>
      <c r="D2102" s="203"/>
      <c r="E2102" s="182"/>
      <c r="F2102" s="182"/>
      <c r="G2102" s="203"/>
      <c r="H2102" s="182"/>
      <c r="I2102" s="182"/>
      <c r="J2102" s="342"/>
      <c r="K2102" s="422">
        <f>K2093</f>
        <v>542</v>
      </c>
      <c r="L2102" s="342">
        <v>0.6</v>
      </c>
      <c r="M2102" s="342">
        <v>0.05</v>
      </c>
      <c r="N2102" s="342">
        <f>L2102*K2102</f>
        <v>325.2</v>
      </c>
      <c r="O2102" s="342">
        <f>N2102*M2102</f>
        <v>16.260000000000002</v>
      </c>
      <c r="P2102" s="208">
        <f>O2102</f>
        <v>16.260000000000002</v>
      </c>
      <c r="Q2102" s="206"/>
      <c r="U2102" s="308" t="str">
        <f t="shared" si="150"/>
        <v/>
      </c>
      <c r="V2102" s="308">
        <f t="shared" si="151"/>
        <v>16.260000000000002</v>
      </c>
    </row>
    <row r="2103" spans="1:22" s="188" customFormat="1" ht="15" customHeight="1" x14ac:dyDescent="0.2">
      <c r="A2103" s="423"/>
      <c r="B2103" s="189" t="s">
        <v>17</v>
      </c>
      <c r="C2103" s="190"/>
      <c r="D2103" s="191"/>
      <c r="E2103" s="192"/>
      <c r="F2103" s="190"/>
      <c r="G2103" s="191"/>
      <c r="H2103" s="192"/>
      <c r="I2103" s="192"/>
      <c r="J2103" s="193"/>
      <c r="K2103" s="194"/>
      <c r="L2103" s="194"/>
      <c r="M2103" s="194"/>
      <c r="N2103" s="194"/>
      <c r="O2103" s="194"/>
      <c r="P2103" s="195">
        <f>ROUND(SUM(P2101:P2102),2)</f>
        <v>16.260000000000002</v>
      </c>
      <c r="Q2103" s="196" t="str">
        <f>IFERROR(VLOOKUP(A2101,'Planilha Orçamentária'!$A$8:$H$548,5,FALSE),0)</f>
        <v>M3</v>
      </c>
      <c r="R2103" s="187"/>
      <c r="S2103" s="187"/>
      <c r="U2103" s="308">
        <f t="shared" si="150"/>
        <v>16.260000000000002</v>
      </c>
      <c r="V2103" s="308">
        <f t="shared" si="151"/>
        <v>16.260000000000002</v>
      </c>
    </row>
    <row r="2104" spans="1:22" s="188" customFormat="1" ht="15" customHeight="1" x14ac:dyDescent="0.2">
      <c r="A2104" s="178"/>
      <c r="B2104" s="197"/>
      <c r="C2104" s="198"/>
      <c r="D2104" s="180"/>
      <c r="E2104" s="181"/>
      <c r="F2104" s="198"/>
      <c r="G2104" s="180"/>
      <c r="H2104" s="181"/>
      <c r="I2104" s="181"/>
      <c r="J2104" s="199"/>
      <c r="K2104" s="555"/>
      <c r="L2104" s="555"/>
      <c r="M2104" s="555"/>
      <c r="N2104" s="555"/>
      <c r="O2104" s="555"/>
      <c r="P2104" s="55"/>
      <c r="Q2104" s="200"/>
      <c r="R2104" s="187"/>
      <c r="S2104" s="187"/>
      <c r="T2104" s="187"/>
      <c r="U2104" s="308" t="str">
        <f t="shared" si="150"/>
        <v/>
      </c>
      <c r="V2104" s="308" t="str">
        <f t="shared" si="151"/>
        <v/>
      </c>
    </row>
    <row r="2105" spans="1:22" s="188" customFormat="1" ht="15" customHeight="1" x14ac:dyDescent="0.2">
      <c r="A2105" s="178" t="str">
        <f>'Planilha Orçamentária'!A532</f>
        <v>06.08.15</v>
      </c>
      <c r="B2105" s="252" t="str">
        <f>VLOOKUP(A2105,'Planilha Orçamentária'!$A$8:$D$548,4,FALSE)</f>
        <v>TRANSPORTE DE MATERIAL ASFALTICO, COM CAMINHÃO COM CAPACIDADE DE 30000 L EM RODOVIA PAVIMENTADA PARA DISTÂNCIAS MÉDIAS DE TRANSPORTE SUPERIORES A 100 KM. AF_02/2016</v>
      </c>
      <c r="C2105" s="179"/>
      <c r="D2105" s="180"/>
      <c r="E2105" s="181"/>
      <c r="F2105" s="181"/>
      <c r="G2105" s="180"/>
      <c r="H2105" s="181"/>
      <c r="I2105" s="182"/>
      <c r="J2105" s="183"/>
      <c r="K2105" s="184"/>
      <c r="L2105" s="183"/>
      <c r="M2105" s="185"/>
      <c r="N2105" s="183"/>
      <c r="O2105" s="185"/>
      <c r="P2105" s="55"/>
      <c r="Q2105" s="186">
        <f>P2108</f>
        <v>1122.53</v>
      </c>
      <c r="R2105" s="187"/>
      <c r="S2105" s="187"/>
      <c r="U2105" s="308">
        <f t="shared" si="150"/>
        <v>0</v>
      </c>
      <c r="V2105" s="308" t="str">
        <f t="shared" si="151"/>
        <v/>
      </c>
    </row>
    <row r="2106" spans="1:22" s="188" customFormat="1" ht="15" customHeight="1" x14ac:dyDescent="0.2">
      <c r="A2106" s="178"/>
      <c r="B2106" s="252"/>
      <c r="C2106" s="179"/>
      <c r="D2106" s="180"/>
      <c r="E2106" s="181"/>
      <c r="F2106" s="181"/>
      <c r="G2106" s="180"/>
      <c r="H2106" s="181"/>
      <c r="I2106" s="182"/>
      <c r="J2106" s="183"/>
      <c r="K2106" s="184" t="s">
        <v>19317</v>
      </c>
      <c r="L2106" s="183" t="s">
        <v>19321</v>
      </c>
      <c r="M2106" s="183" t="s">
        <v>17937</v>
      </c>
      <c r="N2106" s="183" t="s">
        <v>8</v>
      </c>
      <c r="O2106" s="185"/>
      <c r="P2106" s="55"/>
      <c r="Q2106" s="186"/>
      <c r="R2106" s="187"/>
      <c r="S2106" s="187"/>
      <c r="U2106" s="308"/>
      <c r="V2106" s="308"/>
    </row>
    <row r="2107" spans="1:22" s="188" customFormat="1" ht="15" customHeight="1" x14ac:dyDescent="0.2">
      <c r="A2107" s="202"/>
      <c r="B2107" s="309" t="s">
        <v>19320</v>
      </c>
      <c r="C2107" s="326"/>
      <c r="D2107" s="203"/>
      <c r="E2107" s="182"/>
      <c r="F2107" s="326"/>
      <c r="G2107" s="203"/>
      <c r="H2107" s="182"/>
      <c r="I2107" s="182"/>
      <c r="J2107" s="408">
        <f>K2107*N2107</f>
        <v>1122.5253600000001</v>
      </c>
      <c r="K2107" s="205">
        <v>523</v>
      </c>
      <c r="L2107" s="183">
        <v>2.4</v>
      </c>
      <c r="M2107" s="558">
        <v>5.5E-2</v>
      </c>
      <c r="N2107" s="183">
        <f>O2107*M2107*L2107</f>
        <v>2.1463200000000002</v>
      </c>
      <c r="O2107" s="183">
        <f>P2103</f>
        <v>16.260000000000002</v>
      </c>
      <c r="P2107" s="254">
        <f>J2107</f>
        <v>1122.5253600000001</v>
      </c>
      <c r="Q2107" s="206"/>
      <c r="U2107" s="308" t="str">
        <f t="shared" si="150"/>
        <v/>
      </c>
      <c r="V2107" s="308">
        <f t="shared" si="151"/>
        <v>1122.5253600000001</v>
      </c>
    </row>
    <row r="2108" spans="1:22" s="188" customFormat="1" ht="15" customHeight="1" x14ac:dyDescent="0.2">
      <c r="A2108" s="202"/>
      <c r="B2108" s="189" t="s">
        <v>17</v>
      </c>
      <c r="C2108" s="190"/>
      <c r="D2108" s="191"/>
      <c r="E2108" s="192"/>
      <c r="F2108" s="190"/>
      <c r="G2108" s="191"/>
      <c r="H2108" s="192"/>
      <c r="I2108" s="192"/>
      <c r="J2108" s="193"/>
      <c r="K2108" s="194"/>
      <c r="L2108" s="194"/>
      <c r="M2108" s="194"/>
      <c r="N2108" s="194"/>
      <c r="O2108" s="194"/>
      <c r="P2108" s="195">
        <f>ROUND(SUM(P2105:P2107),2)</f>
        <v>1122.53</v>
      </c>
      <c r="Q2108" s="196" t="str">
        <f>IFERROR(VLOOKUP(A2105,'Planilha Orçamentária'!$A$8:$H$548,5,FALSE),0)</f>
        <v>TXKM</v>
      </c>
      <c r="R2108" s="187"/>
      <c r="S2108" s="187"/>
      <c r="U2108" s="308">
        <f t="shared" si="150"/>
        <v>1122.53</v>
      </c>
      <c r="V2108" s="308">
        <f t="shared" si="151"/>
        <v>1122.53</v>
      </c>
    </row>
    <row r="2109" spans="1:22" s="188" customFormat="1" ht="15" customHeight="1" x14ac:dyDescent="0.2">
      <c r="A2109" s="202"/>
      <c r="B2109" s="339"/>
      <c r="C2109" s="198"/>
      <c r="D2109" s="180"/>
      <c r="E2109" s="181"/>
      <c r="F2109" s="198"/>
      <c r="G2109" s="180"/>
      <c r="H2109" s="181"/>
      <c r="I2109" s="181"/>
      <c r="J2109" s="199"/>
      <c r="K2109" s="555"/>
      <c r="L2109" s="555"/>
      <c r="M2109" s="555"/>
      <c r="N2109" s="555"/>
      <c r="O2109" s="555"/>
      <c r="P2109" s="55"/>
      <c r="Q2109" s="340"/>
      <c r="R2109" s="187"/>
      <c r="S2109" s="187"/>
      <c r="U2109" s="308" t="str">
        <f t="shared" si="150"/>
        <v/>
      </c>
      <c r="V2109" s="308" t="str">
        <f t="shared" si="151"/>
        <v/>
      </c>
    </row>
    <row r="2110" spans="1:22" s="188" customFormat="1" ht="15" customHeight="1" x14ac:dyDescent="0.2">
      <c r="A2110" s="178" t="str">
        <f>'Planilha Orçamentária'!A533</f>
        <v>06.08.16</v>
      </c>
      <c r="B2110" s="252" t="str">
        <f>VLOOKUP(A2110,'Planilha Orçamentária'!$A$8:$D$548,4,FALSE)</f>
        <v>TRANSPORTE COM CAMINHÃO BASCULANTE 10 M3 DE MASSA ASFALTICA PARA PAVIMENTAÇÃO URBANA</v>
      </c>
      <c r="C2110" s="179"/>
      <c r="D2110" s="180"/>
      <c r="E2110" s="181"/>
      <c r="F2110" s="181"/>
      <c r="G2110" s="180"/>
      <c r="H2110" s="181"/>
      <c r="I2110" s="182"/>
      <c r="J2110" s="183"/>
      <c r="K2110" s="184"/>
      <c r="L2110" s="437"/>
      <c r="M2110" s="185"/>
      <c r="N2110" s="183"/>
      <c r="O2110" s="185"/>
      <c r="P2110" s="55"/>
      <c r="Q2110" s="186">
        <f>P2113</f>
        <v>115.45</v>
      </c>
      <c r="R2110" s="187"/>
      <c r="S2110" s="187"/>
      <c r="U2110" s="308">
        <f t="shared" si="150"/>
        <v>0</v>
      </c>
      <c r="V2110" s="308" t="str">
        <f t="shared" si="151"/>
        <v/>
      </c>
    </row>
    <row r="2111" spans="1:22" s="188" customFormat="1" ht="15" customHeight="1" x14ac:dyDescent="0.2">
      <c r="A2111" s="178"/>
      <c r="B2111" s="252"/>
      <c r="C2111" s="179"/>
      <c r="D2111" s="180"/>
      <c r="E2111" s="181"/>
      <c r="F2111" s="181"/>
      <c r="G2111" s="180"/>
      <c r="H2111" s="181"/>
      <c r="I2111" s="182"/>
      <c r="J2111" s="183"/>
      <c r="K2111" s="184" t="s">
        <v>19317</v>
      </c>
      <c r="L2111" s="437"/>
      <c r="M2111" s="185"/>
      <c r="N2111" s="183"/>
      <c r="O2111" s="185"/>
      <c r="P2111" s="55"/>
      <c r="Q2111" s="186"/>
      <c r="R2111" s="187"/>
      <c r="S2111" s="187"/>
      <c r="U2111" s="308"/>
      <c r="V2111" s="308"/>
    </row>
    <row r="2112" spans="1:22" s="188" customFormat="1" ht="15" customHeight="1" x14ac:dyDescent="0.2">
      <c r="A2112" s="202"/>
      <c r="B2112" s="309" t="s">
        <v>19322</v>
      </c>
      <c r="C2112" s="341"/>
      <c r="D2112" s="203"/>
      <c r="E2112" s="182"/>
      <c r="F2112" s="182"/>
      <c r="G2112" s="203"/>
      <c r="H2112" s="182"/>
      <c r="I2112" s="182"/>
      <c r="J2112" s="342">
        <f>K2112*O2112</f>
        <v>115.44600000000001</v>
      </c>
      <c r="K2112" s="422">
        <v>7.1</v>
      </c>
      <c r="L2112" s="342"/>
      <c r="M2112" s="342"/>
      <c r="N2112" s="342"/>
      <c r="O2112" s="342">
        <f>O2102</f>
        <v>16.260000000000002</v>
      </c>
      <c r="P2112" s="208">
        <f>J2112</f>
        <v>115.44600000000001</v>
      </c>
      <c r="Q2112" s="206"/>
      <c r="U2112" s="308" t="str">
        <f t="shared" si="150"/>
        <v/>
      </c>
      <c r="V2112" s="308">
        <f t="shared" si="151"/>
        <v>115.44600000000001</v>
      </c>
    </row>
    <row r="2113" spans="1:22" s="188" customFormat="1" ht="15" customHeight="1" x14ac:dyDescent="0.2">
      <c r="A2113" s="423"/>
      <c r="B2113" s="189" t="s">
        <v>17</v>
      </c>
      <c r="C2113" s="190"/>
      <c r="D2113" s="191"/>
      <c r="E2113" s="192"/>
      <c r="F2113" s="190"/>
      <c r="G2113" s="191"/>
      <c r="H2113" s="192"/>
      <c r="I2113" s="192"/>
      <c r="J2113" s="193"/>
      <c r="K2113" s="194"/>
      <c r="L2113" s="194"/>
      <c r="M2113" s="194"/>
      <c r="N2113" s="194"/>
      <c r="O2113" s="194"/>
      <c r="P2113" s="195">
        <f>ROUND(SUM(P2110:P2112),2)</f>
        <v>115.45</v>
      </c>
      <c r="Q2113" s="196" t="str">
        <f>IFERROR(VLOOKUP(A2110,'Planilha Orçamentária'!$A$8:$H$548,5,FALSE),0)</f>
        <v>M3XKM</v>
      </c>
      <c r="R2113" s="187"/>
      <c r="S2113" s="187"/>
      <c r="U2113" s="308">
        <f t="shared" si="150"/>
        <v>115.45</v>
      </c>
      <c r="V2113" s="308">
        <f t="shared" si="151"/>
        <v>115.45</v>
      </c>
    </row>
    <row r="2114" spans="1:22" s="188" customFormat="1" ht="15" customHeight="1" x14ac:dyDescent="0.2">
      <c r="A2114" s="202"/>
      <c r="B2114" s="339"/>
      <c r="C2114" s="198"/>
      <c r="D2114" s="180"/>
      <c r="E2114" s="181"/>
      <c r="F2114" s="198"/>
      <c r="G2114" s="180"/>
      <c r="H2114" s="181"/>
      <c r="I2114" s="181"/>
      <c r="J2114" s="199"/>
      <c r="K2114" s="560"/>
      <c r="L2114" s="560"/>
      <c r="M2114" s="560"/>
      <c r="N2114" s="560"/>
      <c r="O2114" s="560"/>
      <c r="P2114" s="55"/>
      <c r="Q2114" s="340"/>
      <c r="R2114" s="187"/>
      <c r="S2114" s="187"/>
      <c r="U2114" s="308" t="str">
        <f t="shared" ref="U2114:U2115" si="154">IF(Q2114&lt;&gt;"",P2114,"")</f>
        <v/>
      </c>
      <c r="V2114" s="308" t="str">
        <f t="shared" ref="V2114:V2115" si="155">IF(P2114&lt;&gt;"",P2114,"")</f>
        <v/>
      </c>
    </row>
    <row r="2115" spans="1:22" s="188" customFormat="1" ht="15" customHeight="1" x14ac:dyDescent="0.2">
      <c r="A2115" s="178" t="str">
        <f>'Planilha Orçamentária'!A534</f>
        <v>06.08.17</v>
      </c>
      <c r="B2115" s="252" t="str">
        <f>VLOOKUP(A2115,'Planilha Orçamentária'!$A$8:$D$548,4,FALSE)</f>
        <v>POÇO DE INSPEÇÃO CIRCULAR PARA ESGOTO, EM ALVENARIA COM TIJOLOS CERÂMICOS MACIÇOS, DIÂMETRO INTERNO = 0,6 M, PROFUNDIDADE = 1,5 M, EXCLUINDO TAMPÃO. AF_05/2018</v>
      </c>
      <c r="C2115" s="179"/>
      <c r="D2115" s="180"/>
      <c r="E2115" s="181"/>
      <c r="F2115" s="181"/>
      <c r="G2115" s="180"/>
      <c r="H2115" s="181"/>
      <c r="I2115" s="182"/>
      <c r="J2115" s="183"/>
      <c r="K2115" s="184"/>
      <c r="L2115" s="437"/>
      <c r="M2115" s="185"/>
      <c r="N2115" s="183"/>
      <c r="O2115" s="185"/>
      <c r="P2115" s="55"/>
      <c r="Q2115" s="186">
        <f>P2117</f>
        <v>7</v>
      </c>
      <c r="R2115" s="187"/>
      <c r="S2115" s="187"/>
      <c r="U2115" s="308">
        <f t="shared" si="154"/>
        <v>0</v>
      </c>
      <c r="V2115" s="308" t="str">
        <f t="shared" si="155"/>
        <v/>
      </c>
    </row>
    <row r="2116" spans="1:22" s="188" customFormat="1" ht="15" customHeight="1" x14ac:dyDescent="0.2">
      <c r="A2116" s="202"/>
      <c r="B2116" s="309"/>
      <c r="C2116" s="341"/>
      <c r="D2116" s="203"/>
      <c r="E2116" s="182"/>
      <c r="F2116" s="182"/>
      <c r="G2116" s="203"/>
      <c r="H2116" s="182"/>
      <c r="I2116" s="182"/>
      <c r="J2116" s="342">
        <f>ROUND(K2102/80,0)</f>
        <v>7</v>
      </c>
      <c r="K2116" s="422"/>
      <c r="L2116" s="342"/>
      <c r="M2116" s="342"/>
      <c r="N2116" s="342"/>
      <c r="O2116" s="342"/>
      <c r="P2116" s="208">
        <f>J2116</f>
        <v>7</v>
      </c>
      <c r="Q2116" s="206"/>
      <c r="U2116" s="308" t="str">
        <f t="shared" ref="U2116:U2119" si="156">IF(Q2116&lt;&gt;"",P2116,"")</f>
        <v/>
      </c>
      <c r="V2116" s="308">
        <f t="shared" ref="V2116:V2119" si="157">IF(P2116&lt;&gt;"",P2116,"")</f>
        <v>7</v>
      </c>
    </row>
    <row r="2117" spans="1:22" s="188" customFormat="1" ht="15" customHeight="1" x14ac:dyDescent="0.2">
      <c r="A2117" s="423"/>
      <c r="B2117" s="189" t="s">
        <v>17</v>
      </c>
      <c r="C2117" s="190"/>
      <c r="D2117" s="191"/>
      <c r="E2117" s="192"/>
      <c r="F2117" s="190"/>
      <c r="G2117" s="191"/>
      <c r="H2117" s="192"/>
      <c r="I2117" s="192"/>
      <c r="J2117" s="193"/>
      <c r="K2117" s="194"/>
      <c r="L2117" s="194"/>
      <c r="M2117" s="194"/>
      <c r="N2117" s="194"/>
      <c r="O2117" s="194"/>
      <c r="P2117" s="195">
        <f>ROUND(SUM(P2115:P2116),2)</f>
        <v>7</v>
      </c>
      <c r="Q2117" s="196" t="str">
        <f>IFERROR(VLOOKUP(A2115,'Planilha Orçamentária'!$A$8:$H$548,5,FALSE),0)</f>
        <v>UN</v>
      </c>
      <c r="R2117" s="187"/>
      <c r="S2117" s="187"/>
      <c r="U2117" s="308">
        <f t="shared" si="156"/>
        <v>7</v>
      </c>
      <c r="V2117" s="308">
        <f t="shared" si="157"/>
        <v>7</v>
      </c>
    </row>
    <row r="2118" spans="1:22" s="188" customFormat="1" ht="15" customHeight="1" x14ac:dyDescent="0.2">
      <c r="A2118" s="202"/>
      <c r="B2118" s="339"/>
      <c r="C2118" s="198"/>
      <c r="D2118" s="180"/>
      <c r="E2118" s="181"/>
      <c r="F2118" s="198"/>
      <c r="G2118" s="180"/>
      <c r="H2118" s="181"/>
      <c r="I2118" s="181"/>
      <c r="J2118" s="199"/>
      <c r="K2118" s="560"/>
      <c r="L2118" s="560"/>
      <c r="M2118" s="560"/>
      <c r="N2118" s="560"/>
      <c r="O2118" s="560"/>
      <c r="P2118" s="55"/>
      <c r="Q2118" s="340"/>
      <c r="R2118" s="187"/>
      <c r="S2118" s="187"/>
      <c r="U2118" s="308" t="str">
        <f t="shared" si="156"/>
        <v/>
      </c>
      <c r="V2118" s="308" t="str">
        <f t="shared" si="157"/>
        <v/>
      </c>
    </row>
    <row r="2119" spans="1:22" s="188" customFormat="1" ht="15" customHeight="1" x14ac:dyDescent="0.2">
      <c r="A2119" s="178" t="str">
        <f>'Planilha Orçamentária'!A535</f>
        <v>06.08.18</v>
      </c>
      <c r="B2119" s="252" t="str">
        <f>VLOOKUP(A2119,'Planilha Orçamentária'!$A$8:$D$548,4,FALSE)</f>
        <v>TAMPAO FOFO ARTICULADO, CLASSE B125 CARGA MAX 12,5 T, REDONDO TAMPA 600 MM, REDE PLUVIAL/ESGOTO, P = CHAMINE CX AREIA / POCO VISITA ASSENTADO COM ARG CIM/AREIA 1:4, FORNECIMENTO E ASSENTAMENTO</v>
      </c>
      <c r="C2119" s="179"/>
      <c r="D2119" s="180"/>
      <c r="E2119" s="181"/>
      <c r="F2119" s="181"/>
      <c r="G2119" s="180"/>
      <c r="H2119" s="181"/>
      <c r="I2119" s="182"/>
      <c r="J2119" s="183"/>
      <c r="K2119" s="184"/>
      <c r="L2119" s="437"/>
      <c r="M2119" s="185"/>
      <c r="N2119" s="183"/>
      <c r="O2119" s="185"/>
      <c r="P2119" s="55"/>
      <c r="Q2119" s="186">
        <f>P2121</f>
        <v>7</v>
      </c>
      <c r="R2119" s="187"/>
      <c r="S2119" s="187"/>
      <c r="U2119" s="308">
        <f t="shared" si="156"/>
        <v>0</v>
      </c>
      <c r="V2119" s="308" t="str">
        <f t="shared" si="157"/>
        <v/>
      </c>
    </row>
    <row r="2120" spans="1:22" s="188" customFormat="1" ht="15" customHeight="1" x14ac:dyDescent="0.2">
      <c r="A2120" s="202"/>
      <c r="B2120" s="309"/>
      <c r="C2120" s="341"/>
      <c r="D2120" s="203"/>
      <c r="E2120" s="182"/>
      <c r="F2120" s="182"/>
      <c r="G2120" s="203"/>
      <c r="H2120" s="182"/>
      <c r="I2120" s="182"/>
      <c r="J2120" s="342">
        <f>J2116</f>
        <v>7</v>
      </c>
      <c r="K2120" s="422"/>
      <c r="L2120" s="342"/>
      <c r="M2120" s="342"/>
      <c r="N2120" s="342"/>
      <c r="O2120" s="342"/>
      <c r="P2120" s="208">
        <f>J2120</f>
        <v>7</v>
      </c>
      <c r="Q2120" s="206"/>
      <c r="U2120" s="308" t="str">
        <f t="shared" ref="U2120:U2121" si="158">IF(Q2120&lt;&gt;"",P2120,"")</f>
        <v/>
      </c>
      <c r="V2120" s="308">
        <f t="shared" ref="V2120:V2121" si="159">IF(P2120&lt;&gt;"",P2120,"")</f>
        <v>7</v>
      </c>
    </row>
    <row r="2121" spans="1:22" s="188" customFormat="1" ht="15" customHeight="1" x14ac:dyDescent="0.2">
      <c r="A2121" s="423"/>
      <c r="B2121" s="189" t="s">
        <v>17</v>
      </c>
      <c r="C2121" s="190"/>
      <c r="D2121" s="191"/>
      <c r="E2121" s="192"/>
      <c r="F2121" s="190"/>
      <c r="G2121" s="191"/>
      <c r="H2121" s="192"/>
      <c r="I2121" s="192"/>
      <c r="J2121" s="193"/>
      <c r="K2121" s="194"/>
      <c r="L2121" s="194"/>
      <c r="M2121" s="194"/>
      <c r="N2121" s="194"/>
      <c r="O2121" s="194"/>
      <c r="P2121" s="195">
        <f>ROUND(SUM(P2119:P2120),2)</f>
        <v>7</v>
      </c>
      <c r="Q2121" s="196" t="str">
        <f>IFERROR(VLOOKUP(A2119,'Planilha Orçamentária'!$A$8:$H$548,5,FALSE),0)</f>
        <v>UN</v>
      </c>
      <c r="R2121" s="187"/>
      <c r="S2121" s="187"/>
      <c r="U2121" s="308">
        <f t="shared" si="158"/>
        <v>7</v>
      </c>
      <c r="V2121" s="308">
        <f t="shared" si="159"/>
        <v>7</v>
      </c>
    </row>
    <row r="2122" spans="1:22" s="188" customFormat="1" ht="15" customHeight="1" x14ac:dyDescent="0.2">
      <c r="A2122" s="178"/>
      <c r="B2122" s="197"/>
      <c r="C2122" s="198"/>
      <c r="D2122" s="180"/>
      <c r="E2122" s="181"/>
      <c r="F2122" s="198"/>
      <c r="G2122" s="180"/>
      <c r="H2122" s="181"/>
      <c r="I2122" s="181"/>
      <c r="J2122" s="199"/>
      <c r="K2122" s="555"/>
      <c r="L2122" s="555"/>
      <c r="M2122" s="555"/>
      <c r="N2122" s="555"/>
      <c r="O2122" s="555"/>
      <c r="P2122" s="55"/>
      <c r="Q2122" s="200"/>
      <c r="R2122" s="187"/>
      <c r="S2122" s="187"/>
      <c r="T2122" s="187"/>
      <c r="U2122" s="308" t="str">
        <f t="shared" si="150"/>
        <v/>
      </c>
      <c r="V2122" s="308" t="str">
        <f t="shared" si="151"/>
        <v/>
      </c>
    </row>
    <row r="2123" spans="1:22" s="188" customFormat="1" ht="15" customHeight="1" x14ac:dyDescent="0.2">
      <c r="A2123" s="150" t="str">
        <f>'Planilha Orçamentária'!A539</f>
        <v>07</v>
      </c>
      <c r="B2123" s="151" t="str">
        <f>VLOOKUP(A2123,'Planilha Orçamentária'!$A$8:$D$548,4,FALSE)</f>
        <v>ADMINISTRAÇÃO LOCAL</v>
      </c>
      <c r="C2123" s="152"/>
      <c r="D2123" s="153"/>
      <c r="E2123" s="154"/>
      <c r="F2123" s="154"/>
      <c r="G2123" s="153"/>
      <c r="H2123" s="154"/>
      <c r="I2123" s="155"/>
      <c r="J2123" s="156"/>
      <c r="K2123" s="157"/>
      <c r="L2123" s="156"/>
      <c r="M2123" s="158"/>
      <c r="N2123" s="159"/>
      <c r="O2123" s="158"/>
      <c r="P2123" s="160"/>
      <c r="Q2123" s="161"/>
      <c r="R2123" s="187"/>
      <c r="S2123" s="187"/>
      <c r="U2123" s="87" t="str">
        <f t="shared" ref="U2123:U2186" si="160">IF(Q2123&lt;&gt;"",P2123,"")</f>
        <v/>
      </c>
      <c r="V2123" s="87" t="str">
        <f t="shared" ref="V2123:V2186" si="161">IF(P2123&lt;&gt;"",P2123,"")</f>
        <v/>
      </c>
    </row>
    <row r="2124" spans="1:22" s="188" customFormat="1" ht="15" customHeight="1" x14ac:dyDescent="0.2">
      <c r="A2124" s="178" t="str">
        <f>'Planilha Orçamentária'!A540</f>
        <v>07.01</v>
      </c>
      <c r="B2124" s="201" t="str">
        <f>VLOOKUP(A2124,'Planilha Orçamentária'!$A$8:$D$548,4,FALSE)</f>
        <v>Administração Local</v>
      </c>
      <c r="C2124" s="179"/>
      <c r="D2124" s="180"/>
      <c r="E2124" s="181"/>
      <c r="F2124" s="181"/>
      <c r="G2124" s="180"/>
      <c r="H2124" s="181"/>
      <c r="I2124" s="182"/>
      <c r="J2124" s="183"/>
      <c r="K2124" s="184"/>
      <c r="L2124" s="183"/>
      <c r="M2124" s="185"/>
      <c r="N2124" s="183"/>
      <c r="O2124" s="185"/>
      <c r="P2124" s="55"/>
      <c r="Q2124" s="186">
        <f>P2126</f>
        <v>1</v>
      </c>
      <c r="R2124" s="187"/>
      <c r="S2124" s="187"/>
      <c r="U2124" s="87">
        <f t="shared" si="160"/>
        <v>0</v>
      </c>
      <c r="V2124" s="87" t="str">
        <f t="shared" si="161"/>
        <v/>
      </c>
    </row>
    <row r="2125" spans="1:22" s="188" customFormat="1" ht="15" customHeight="1" x14ac:dyDescent="0.2">
      <c r="A2125" s="202"/>
      <c r="B2125" s="253"/>
      <c r="C2125" s="255"/>
      <c r="D2125" s="203"/>
      <c r="E2125" s="182"/>
      <c r="F2125" s="182"/>
      <c r="G2125" s="203"/>
      <c r="H2125" s="182"/>
      <c r="I2125" s="182"/>
      <c r="J2125" s="183">
        <v>1</v>
      </c>
      <c r="K2125" s="205"/>
      <c r="L2125" s="183"/>
      <c r="M2125" s="183"/>
      <c r="N2125" s="183"/>
      <c r="O2125" s="183"/>
      <c r="P2125" s="254">
        <f>J2125</f>
        <v>1</v>
      </c>
      <c r="Q2125" s="206"/>
      <c r="R2125" s="187"/>
      <c r="S2125" s="204"/>
      <c r="U2125" s="87" t="str">
        <f t="shared" si="160"/>
        <v/>
      </c>
      <c r="V2125" s="87">
        <f t="shared" si="161"/>
        <v>1</v>
      </c>
    </row>
    <row r="2126" spans="1:22" s="188" customFormat="1" ht="15" customHeight="1" x14ac:dyDescent="0.2">
      <c r="A2126" s="256"/>
      <c r="B2126" s="189" t="s">
        <v>17</v>
      </c>
      <c r="C2126" s="190"/>
      <c r="D2126" s="191"/>
      <c r="E2126" s="192"/>
      <c r="F2126" s="190"/>
      <c r="G2126" s="191"/>
      <c r="H2126" s="192"/>
      <c r="I2126" s="192"/>
      <c r="J2126" s="193"/>
      <c r="K2126" s="194"/>
      <c r="L2126" s="194"/>
      <c r="M2126" s="194"/>
      <c r="N2126" s="194"/>
      <c r="O2126" s="194"/>
      <c r="P2126" s="195">
        <f>ROUND(SUM(P2124:P2125),2)</f>
        <v>1</v>
      </c>
      <c r="Q2126" s="196" t="str">
        <f>IFERROR(VLOOKUP(A2124,'Planilha Orçamentária'!$A$8:$H$548,5,FALSE),0)</f>
        <v>vb</v>
      </c>
      <c r="R2126" s="187"/>
      <c r="S2126" s="187"/>
      <c r="U2126" s="87">
        <f t="shared" si="160"/>
        <v>1</v>
      </c>
      <c r="V2126" s="87">
        <f t="shared" si="161"/>
        <v>1</v>
      </c>
    </row>
    <row r="2127" spans="1:22" x14ac:dyDescent="0.2">
      <c r="U2127" s="87" t="str">
        <f t="shared" si="160"/>
        <v/>
      </c>
      <c r="V2127" s="87" t="str">
        <f t="shared" si="161"/>
        <v/>
      </c>
    </row>
    <row r="2128" spans="1:22" x14ac:dyDescent="0.2">
      <c r="A2128" s="220"/>
      <c r="B2128" s="220"/>
      <c r="C2128" s="220"/>
      <c r="D2128" s="220"/>
      <c r="E2128" s="220"/>
      <c r="F2128" s="220"/>
      <c r="G2128" s="220"/>
      <c r="H2128" s="220"/>
      <c r="I2128" s="220"/>
      <c r="J2128" s="220"/>
      <c r="K2128" s="220"/>
      <c r="L2128" s="220"/>
      <c r="M2128" s="220"/>
      <c r="N2128" s="220"/>
      <c r="O2128" s="220"/>
      <c r="P2128" s="220"/>
      <c r="Q2128" s="220"/>
      <c r="R2128" s="220"/>
      <c r="S2128" s="220"/>
      <c r="U2128" s="87" t="str">
        <f t="shared" si="160"/>
        <v/>
      </c>
      <c r="V2128" s="87" t="str">
        <f t="shared" si="161"/>
        <v/>
      </c>
    </row>
    <row r="2129" spans="1:22" x14ac:dyDescent="0.2">
      <c r="A2129" s="220"/>
      <c r="B2129" s="220"/>
      <c r="C2129" s="220"/>
      <c r="D2129" s="220"/>
      <c r="E2129" s="220"/>
      <c r="F2129" s="220"/>
      <c r="G2129" s="220"/>
      <c r="H2129" s="220"/>
      <c r="I2129" s="220"/>
      <c r="J2129" s="220"/>
      <c r="K2129" s="220"/>
      <c r="L2129" s="220"/>
      <c r="M2129" s="220"/>
      <c r="N2129" s="220"/>
      <c r="O2129" s="220"/>
      <c r="P2129" s="220"/>
      <c r="Q2129" s="220"/>
      <c r="R2129" s="220"/>
      <c r="S2129" s="220"/>
      <c r="U2129" s="87" t="str">
        <f t="shared" si="160"/>
        <v/>
      </c>
      <c r="V2129" s="87" t="str">
        <f t="shared" si="161"/>
        <v/>
      </c>
    </row>
    <row r="2130" spans="1:22" x14ac:dyDescent="0.2">
      <c r="A2130" s="220"/>
      <c r="B2130" s="220"/>
      <c r="C2130" s="220"/>
      <c r="D2130" s="220"/>
      <c r="E2130" s="220"/>
      <c r="F2130" s="220"/>
      <c r="G2130" s="220"/>
      <c r="H2130" s="220"/>
      <c r="I2130" s="220"/>
      <c r="J2130" s="220"/>
      <c r="K2130" s="220"/>
      <c r="L2130" s="220"/>
      <c r="M2130" s="220"/>
      <c r="N2130" s="220"/>
      <c r="O2130" s="220"/>
      <c r="P2130" s="220"/>
      <c r="Q2130" s="220"/>
      <c r="R2130" s="220"/>
      <c r="S2130" s="220"/>
      <c r="U2130" s="87" t="str">
        <f t="shared" si="160"/>
        <v/>
      </c>
      <c r="V2130" s="87" t="str">
        <f t="shared" si="161"/>
        <v/>
      </c>
    </row>
    <row r="2131" spans="1:22" x14ac:dyDescent="0.2">
      <c r="A2131" s="220"/>
      <c r="B2131" s="220"/>
      <c r="C2131" s="220"/>
      <c r="D2131" s="220"/>
      <c r="E2131" s="220"/>
      <c r="F2131" s="220"/>
      <c r="G2131" s="220"/>
      <c r="H2131" s="220"/>
      <c r="I2131" s="220"/>
      <c r="J2131" s="220"/>
      <c r="K2131" s="220"/>
      <c r="L2131" s="220"/>
      <c r="M2131" s="220"/>
      <c r="N2131" s="220"/>
      <c r="O2131" s="220"/>
      <c r="P2131" s="220"/>
      <c r="Q2131" s="220"/>
      <c r="R2131" s="220"/>
      <c r="S2131" s="220"/>
      <c r="U2131" s="87" t="str">
        <f t="shared" si="160"/>
        <v/>
      </c>
      <c r="V2131" s="87" t="str">
        <f t="shared" si="161"/>
        <v/>
      </c>
    </row>
    <row r="2132" spans="1:22" x14ac:dyDescent="0.2">
      <c r="A2132" s="220"/>
      <c r="B2132" s="220"/>
      <c r="C2132" s="220"/>
      <c r="D2132" s="220"/>
      <c r="E2132" s="220"/>
      <c r="F2132" s="220"/>
      <c r="G2132" s="220"/>
      <c r="H2132" s="220"/>
      <c r="I2132" s="220"/>
      <c r="J2132" s="220"/>
      <c r="K2132" s="220"/>
      <c r="L2132" s="220"/>
      <c r="M2132" s="220"/>
      <c r="N2132" s="220"/>
      <c r="O2132" s="220"/>
      <c r="P2132" s="220"/>
      <c r="Q2132" s="220"/>
      <c r="R2132" s="220"/>
      <c r="S2132" s="220"/>
      <c r="U2132" s="87" t="str">
        <f t="shared" si="160"/>
        <v/>
      </c>
      <c r="V2132" s="87" t="str">
        <f t="shared" si="161"/>
        <v/>
      </c>
    </row>
    <row r="2133" spans="1:22" x14ac:dyDescent="0.2">
      <c r="A2133" s="220"/>
      <c r="B2133" s="220"/>
      <c r="C2133" s="220"/>
      <c r="D2133" s="220"/>
      <c r="E2133" s="220"/>
      <c r="F2133" s="220"/>
      <c r="G2133" s="220"/>
      <c r="H2133" s="220"/>
      <c r="I2133" s="220"/>
      <c r="J2133" s="220"/>
      <c r="K2133" s="220"/>
      <c r="L2133" s="220"/>
      <c r="M2133" s="220"/>
      <c r="N2133" s="220"/>
      <c r="O2133" s="220"/>
      <c r="P2133" s="220"/>
      <c r="Q2133" s="220"/>
      <c r="R2133" s="220"/>
      <c r="S2133" s="220"/>
      <c r="U2133" s="87" t="str">
        <f t="shared" si="160"/>
        <v/>
      </c>
      <c r="V2133" s="87" t="str">
        <f t="shared" si="161"/>
        <v/>
      </c>
    </row>
    <row r="2134" spans="1:22" x14ac:dyDescent="0.2">
      <c r="A2134" s="220"/>
      <c r="B2134" s="220"/>
      <c r="C2134" s="220"/>
      <c r="D2134" s="220"/>
      <c r="E2134" s="220"/>
      <c r="F2134" s="220"/>
      <c r="G2134" s="220"/>
      <c r="H2134" s="220"/>
      <c r="I2134" s="220"/>
      <c r="J2134" s="220"/>
      <c r="K2134" s="220"/>
      <c r="L2134" s="220"/>
      <c r="M2134" s="220"/>
      <c r="N2134" s="220"/>
      <c r="O2134" s="220"/>
      <c r="P2134" s="220"/>
      <c r="Q2134" s="220"/>
      <c r="R2134" s="220"/>
      <c r="S2134" s="220"/>
      <c r="U2134" s="87" t="str">
        <f t="shared" si="160"/>
        <v/>
      </c>
      <c r="V2134" s="87" t="str">
        <f t="shared" si="161"/>
        <v/>
      </c>
    </row>
    <row r="2135" spans="1:22" x14ac:dyDescent="0.2">
      <c r="A2135" s="220"/>
      <c r="B2135" s="220"/>
      <c r="C2135" s="220"/>
      <c r="D2135" s="220"/>
      <c r="E2135" s="220"/>
      <c r="F2135" s="220"/>
      <c r="G2135" s="220"/>
      <c r="H2135" s="220"/>
      <c r="I2135" s="220"/>
      <c r="J2135" s="220"/>
      <c r="K2135" s="220"/>
      <c r="L2135" s="220"/>
      <c r="M2135" s="220"/>
      <c r="N2135" s="220"/>
      <c r="O2135" s="220"/>
      <c r="P2135" s="220"/>
      <c r="Q2135" s="220"/>
      <c r="R2135" s="220"/>
      <c r="S2135" s="220"/>
      <c r="U2135" s="87" t="str">
        <f t="shared" si="160"/>
        <v/>
      </c>
      <c r="V2135" s="87" t="str">
        <f t="shared" si="161"/>
        <v/>
      </c>
    </row>
    <row r="2136" spans="1:22" x14ac:dyDescent="0.2">
      <c r="A2136" s="220"/>
      <c r="B2136" s="220"/>
      <c r="C2136" s="220"/>
      <c r="D2136" s="220"/>
      <c r="E2136" s="220"/>
      <c r="F2136" s="220"/>
      <c r="G2136" s="220"/>
      <c r="H2136" s="220"/>
      <c r="I2136" s="220"/>
      <c r="J2136" s="220"/>
      <c r="K2136" s="220"/>
      <c r="L2136" s="220"/>
      <c r="M2136" s="220"/>
      <c r="N2136" s="220"/>
      <c r="O2136" s="220"/>
      <c r="P2136" s="220"/>
      <c r="Q2136" s="220"/>
      <c r="R2136" s="220"/>
      <c r="S2136" s="220"/>
      <c r="U2136" s="87" t="str">
        <f t="shared" si="160"/>
        <v/>
      </c>
      <c r="V2136" s="87" t="str">
        <f t="shared" si="161"/>
        <v/>
      </c>
    </row>
    <row r="2137" spans="1:22" x14ac:dyDescent="0.2">
      <c r="U2137" s="87" t="str">
        <f t="shared" si="160"/>
        <v/>
      </c>
      <c r="V2137" s="87" t="str">
        <f t="shared" si="161"/>
        <v/>
      </c>
    </row>
    <row r="2138" spans="1:22" x14ac:dyDescent="0.2">
      <c r="U2138" s="87" t="str">
        <f t="shared" si="160"/>
        <v/>
      </c>
      <c r="V2138" s="87" t="str">
        <f t="shared" si="161"/>
        <v/>
      </c>
    </row>
    <row r="2139" spans="1:22" x14ac:dyDescent="0.2">
      <c r="U2139" s="87" t="str">
        <f t="shared" si="160"/>
        <v/>
      </c>
      <c r="V2139" s="87" t="str">
        <f t="shared" si="161"/>
        <v/>
      </c>
    </row>
    <row r="2140" spans="1:22" x14ac:dyDescent="0.2">
      <c r="U2140" s="87" t="str">
        <f t="shared" si="160"/>
        <v/>
      </c>
      <c r="V2140" s="87" t="str">
        <f t="shared" si="161"/>
        <v/>
      </c>
    </row>
    <row r="2141" spans="1:22" x14ac:dyDescent="0.2">
      <c r="U2141" s="87" t="str">
        <f t="shared" si="160"/>
        <v/>
      </c>
      <c r="V2141" s="87" t="str">
        <f t="shared" si="161"/>
        <v/>
      </c>
    </row>
    <row r="2142" spans="1:22" x14ac:dyDescent="0.2">
      <c r="U2142" s="87" t="str">
        <f t="shared" si="160"/>
        <v/>
      </c>
      <c r="V2142" s="87" t="str">
        <f t="shared" si="161"/>
        <v/>
      </c>
    </row>
    <row r="2143" spans="1:22" x14ac:dyDescent="0.2">
      <c r="U2143" s="87" t="str">
        <f t="shared" si="160"/>
        <v/>
      </c>
      <c r="V2143" s="87" t="str">
        <f t="shared" si="161"/>
        <v/>
      </c>
    </row>
    <row r="2144" spans="1:22" x14ac:dyDescent="0.2">
      <c r="U2144" s="87" t="str">
        <f t="shared" si="160"/>
        <v/>
      </c>
      <c r="V2144" s="87" t="str">
        <f t="shared" si="161"/>
        <v/>
      </c>
    </row>
    <row r="2145" spans="21:22" x14ac:dyDescent="0.2">
      <c r="U2145" s="87" t="str">
        <f t="shared" si="160"/>
        <v/>
      </c>
      <c r="V2145" s="87" t="str">
        <f t="shared" si="161"/>
        <v/>
      </c>
    </row>
    <row r="2146" spans="21:22" x14ac:dyDescent="0.2">
      <c r="U2146" s="87" t="str">
        <f t="shared" si="160"/>
        <v/>
      </c>
      <c r="V2146" s="87" t="str">
        <f t="shared" si="161"/>
        <v/>
      </c>
    </row>
    <row r="2147" spans="21:22" x14ac:dyDescent="0.2">
      <c r="U2147" s="87" t="str">
        <f t="shared" si="160"/>
        <v/>
      </c>
      <c r="V2147" s="87" t="str">
        <f t="shared" si="161"/>
        <v/>
      </c>
    </row>
    <row r="2148" spans="21:22" x14ac:dyDescent="0.2">
      <c r="U2148" s="87" t="str">
        <f t="shared" si="160"/>
        <v/>
      </c>
      <c r="V2148" s="87" t="str">
        <f t="shared" si="161"/>
        <v/>
      </c>
    </row>
    <row r="2149" spans="21:22" x14ac:dyDescent="0.2">
      <c r="U2149" s="87" t="str">
        <f t="shared" si="160"/>
        <v/>
      </c>
      <c r="V2149" s="87" t="str">
        <f t="shared" si="161"/>
        <v/>
      </c>
    </row>
    <row r="2150" spans="21:22" x14ac:dyDescent="0.2">
      <c r="U2150" s="87" t="str">
        <f t="shared" si="160"/>
        <v/>
      </c>
      <c r="V2150" s="87" t="str">
        <f t="shared" si="161"/>
        <v/>
      </c>
    </row>
    <row r="2151" spans="21:22" x14ac:dyDescent="0.2">
      <c r="U2151" s="87" t="str">
        <f t="shared" si="160"/>
        <v/>
      </c>
      <c r="V2151" s="87" t="str">
        <f t="shared" si="161"/>
        <v/>
      </c>
    </row>
    <row r="2152" spans="21:22" x14ac:dyDescent="0.2">
      <c r="U2152" s="87" t="str">
        <f t="shared" si="160"/>
        <v/>
      </c>
      <c r="V2152" s="87" t="str">
        <f t="shared" si="161"/>
        <v/>
      </c>
    </row>
    <row r="2153" spans="21:22" x14ac:dyDescent="0.2">
      <c r="U2153" s="87" t="str">
        <f t="shared" si="160"/>
        <v/>
      </c>
      <c r="V2153" s="87" t="str">
        <f t="shared" si="161"/>
        <v/>
      </c>
    </row>
    <row r="2154" spans="21:22" x14ac:dyDescent="0.2">
      <c r="U2154" s="87" t="str">
        <f t="shared" si="160"/>
        <v/>
      </c>
      <c r="V2154" s="87" t="str">
        <f t="shared" si="161"/>
        <v/>
      </c>
    </row>
    <row r="2155" spans="21:22" x14ac:dyDescent="0.2">
      <c r="U2155" s="87" t="str">
        <f t="shared" si="160"/>
        <v/>
      </c>
      <c r="V2155" s="87" t="str">
        <f t="shared" si="161"/>
        <v/>
      </c>
    </row>
    <row r="2156" spans="21:22" x14ac:dyDescent="0.2">
      <c r="U2156" s="87" t="str">
        <f t="shared" si="160"/>
        <v/>
      </c>
      <c r="V2156" s="87" t="str">
        <f t="shared" si="161"/>
        <v/>
      </c>
    </row>
    <row r="2157" spans="21:22" x14ac:dyDescent="0.2">
      <c r="U2157" s="87" t="str">
        <f t="shared" si="160"/>
        <v/>
      </c>
      <c r="V2157" s="87" t="str">
        <f t="shared" si="161"/>
        <v/>
      </c>
    </row>
    <row r="2158" spans="21:22" x14ac:dyDescent="0.2">
      <c r="U2158" s="87" t="str">
        <f t="shared" si="160"/>
        <v/>
      </c>
      <c r="V2158" s="87" t="str">
        <f t="shared" si="161"/>
        <v/>
      </c>
    </row>
    <row r="2159" spans="21:22" x14ac:dyDescent="0.2">
      <c r="U2159" s="87" t="str">
        <f t="shared" si="160"/>
        <v/>
      </c>
      <c r="V2159" s="87" t="str">
        <f t="shared" si="161"/>
        <v/>
      </c>
    </row>
    <row r="2160" spans="21:22" x14ac:dyDescent="0.2">
      <c r="U2160" s="87" t="str">
        <f t="shared" si="160"/>
        <v/>
      </c>
      <c r="V2160" s="87" t="str">
        <f t="shared" si="161"/>
        <v/>
      </c>
    </row>
    <row r="2161" spans="21:22" x14ac:dyDescent="0.2">
      <c r="U2161" s="87" t="str">
        <f t="shared" si="160"/>
        <v/>
      </c>
      <c r="V2161" s="87" t="str">
        <f t="shared" si="161"/>
        <v/>
      </c>
    </row>
    <row r="2162" spans="21:22" x14ac:dyDescent="0.2">
      <c r="U2162" s="87" t="str">
        <f t="shared" si="160"/>
        <v/>
      </c>
      <c r="V2162" s="87" t="str">
        <f t="shared" si="161"/>
        <v/>
      </c>
    </row>
    <row r="2163" spans="21:22" x14ac:dyDescent="0.2">
      <c r="U2163" s="87" t="str">
        <f t="shared" si="160"/>
        <v/>
      </c>
      <c r="V2163" s="87" t="str">
        <f t="shared" si="161"/>
        <v/>
      </c>
    </row>
    <row r="2164" spans="21:22" x14ac:dyDescent="0.2">
      <c r="U2164" s="87" t="str">
        <f t="shared" si="160"/>
        <v/>
      </c>
      <c r="V2164" s="87" t="str">
        <f t="shared" si="161"/>
        <v/>
      </c>
    </row>
    <row r="2165" spans="21:22" x14ac:dyDescent="0.2">
      <c r="U2165" s="87" t="str">
        <f t="shared" si="160"/>
        <v/>
      </c>
      <c r="V2165" s="87" t="str">
        <f t="shared" si="161"/>
        <v/>
      </c>
    </row>
    <row r="2166" spans="21:22" x14ac:dyDescent="0.2">
      <c r="U2166" s="87" t="str">
        <f t="shared" si="160"/>
        <v/>
      </c>
      <c r="V2166" s="87" t="str">
        <f t="shared" si="161"/>
        <v/>
      </c>
    </row>
    <row r="2167" spans="21:22" x14ac:dyDescent="0.2">
      <c r="U2167" s="87" t="str">
        <f t="shared" si="160"/>
        <v/>
      </c>
      <c r="V2167" s="87" t="str">
        <f t="shared" si="161"/>
        <v/>
      </c>
    </row>
    <row r="2168" spans="21:22" x14ac:dyDescent="0.2">
      <c r="U2168" s="87" t="str">
        <f t="shared" si="160"/>
        <v/>
      </c>
      <c r="V2168" s="87" t="str">
        <f t="shared" si="161"/>
        <v/>
      </c>
    </row>
    <row r="2169" spans="21:22" x14ac:dyDescent="0.2">
      <c r="U2169" s="87" t="str">
        <f t="shared" si="160"/>
        <v/>
      </c>
      <c r="V2169" s="87" t="str">
        <f t="shared" si="161"/>
        <v/>
      </c>
    </row>
    <row r="2170" spans="21:22" x14ac:dyDescent="0.2">
      <c r="U2170" s="87" t="str">
        <f t="shared" si="160"/>
        <v/>
      </c>
      <c r="V2170" s="87" t="str">
        <f t="shared" si="161"/>
        <v/>
      </c>
    </row>
    <row r="2171" spans="21:22" x14ac:dyDescent="0.2">
      <c r="U2171" s="87" t="str">
        <f t="shared" si="160"/>
        <v/>
      </c>
      <c r="V2171" s="87" t="str">
        <f t="shared" si="161"/>
        <v/>
      </c>
    </row>
    <row r="2172" spans="21:22" x14ac:dyDescent="0.2">
      <c r="U2172" s="87" t="str">
        <f t="shared" si="160"/>
        <v/>
      </c>
      <c r="V2172" s="87" t="str">
        <f t="shared" si="161"/>
        <v/>
      </c>
    </row>
    <row r="2173" spans="21:22" x14ac:dyDescent="0.2">
      <c r="U2173" s="87" t="str">
        <f t="shared" si="160"/>
        <v/>
      </c>
      <c r="V2173" s="87" t="str">
        <f t="shared" si="161"/>
        <v/>
      </c>
    </row>
    <row r="2174" spans="21:22" x14ac:dyDescent="0.2">
      <c r="U2174" s="87" t="str">
        <f t="shared" si="160"/>
        <v/>
      </c>
      <c r="V2174" s="87" t="str">
        <f t="shared" si="161"/>
        <v/>
      </c>
    </row>
    <row r="2175" spans="21:22" x14ac:dyDescent="0.2">
      <c r="U2175" s="87" t="str">
        <f t="shared" si="160"/>
        <v/>
      </c>
      <c r="V2175" s="87" t="str">
        <f t="shared" si="161"/>
        <v/>
      </c>
    </row>
    <row r="2176" spans="21:22" x14ac:dyDescent="0.2">
      <c r="U2176" s="87" t="str">
        <f t="shared" si="160"/>
        <v/>
      </c>
      <c r="V2176" s="87" t="str">
        <f t="shared" si="161"/>
        <v/>
      </c>
    </row>
    <row r="2177" spans="21:22" x14ac:dyDescent="0.2">
      <c r="U2177" s="87" t="str">
        <f t="shared" si="160"/>
        <v/>
      </c>
      <c r="V2177" s="87" t="str">
        <f t="shared" si="161"/>
        <v/>
      </c>
    </row>
    <row r="2178" spans="21:22" x14ac:dyDescent="0.2">
      <c r="U2178" s="87" t="str">
        <f t="shared" si="160"/>
        <v/>
      </c>
      <c r="V2178" s="87" t="str">
        <f t="shared" si="161"/>
        <v/>
      </c>
    </row>
    <row r="2179" spans="21:22" x14ac:dyDescent="0.2">
      <c r="U2179" s="87" t="str">
        <f t="shared" si="160"/>
        <v/>
      </c>
      <c r="V2179" s="87" t="str">
        <f t="shared" si="161"/>
        <v/>
      </c>
    </row>
    <row r="2180" spans="21:22" x14ac:dyDescent="0.2">
      <c r="U2180" s="87" t="str">
        <f t="shared" si="160"/>
        <v/>
      </c>
      <c r="V2180" s="87" t="str">
        <f t="shared" si="161"/>
        <v/>
      </c>
    </row>
    <row r="2181" spans="21:22" x14ac:dyDescent="0.2">
      <c r="U2181" s="87" t="str">
        <f t="shared" si="160"/>
        <v/>
      </c>
      <c r="V2181" s="87" t="str">
        <f t="shared" si="161"/>
        <v/>
      </c>
    </row>
    <row r="2182" spans="21:22" x14ac:dyDescent="0.2">
      <c r="U2182" s="87" t="str">
        <f t="shared" si="160"/>
        <v/>
      </c>
      <c r="V2182" s="87" t="str">
        <f t="shared" si="161"/>
        <v/>
      </c>
    </row>
    <row r="2183" spans="21:22" x14ac:dyDescent="0.2">
      <c r="U2183" s="87" t="str">
        <f t="shared" si="160"/>
        <v/>
      </c>
      <c r="V2183" s="87" t="str">
        <f t="shared" si="161"/>
        <v/>
      </c>
    </row>
    <row r="2184" spans="21:22" x14ac:dyDescent="0.2">
      <c r="U2184" s="87" t="str">
        <f t="shared" si="160"/>
        <v/>
      </c>
      <c r="V2184" s="87" t="str">
        <f t="shared" si="161"/>
        <v/>
      </c>
    </row>
    <row r="2185" spans="21:22" x14ac:dyDescent="0.2">
      <c r="U2185" s="87" t="str">
        <f t="shared" si="160"/>
        <v/>
      </c>
      <c r="V2185" s="87" t="str">
        <f t="shared" si="161"/>
        <v/>
      </c>
    </row>
    <row r="2186" spans="21:22" x14ac:dyDescent="0.2">
      <c r="U2186" s="87" t="str">
        <f t="shared" si="160"/>
        <v/>
      </c>
      <c r="V2186" s="87" t="str">
        <f t="shared" si="161"/>
        <v/>
      </c>
    </row>
    <row r="2187" spans="21:22" x14ac:dyDescent="0.2">
      <c r="U2187" s="87" t="str">
        <f t="shared" ref="U2187:U2198" si="162">IF(Q2187&lt;&gt;"",P2187,"")</f>
        <v/>
      </c>
      <c r="V2187" s="87" t="str">
        <f t="shared" ref="V2187:V2198" si="163">IF(P2187&lt;&gt;"",P2187,"")</f>
        <v/>
      </c>
    </row>
    <row r="2188" spans="21:22" x14ac:dyDescent="0.2">
      <c r="U2188" s="87" t="str">
        <f t="shared" si="162"/>
        <v/>
      </c>
      <c r="V2188" s="87" t="str">
        <f t="shared" si="163"/>
        <v/>
      </c>
    </row>
    <row r="2189" spans="21:22" x14ac:dyDescent="0.2">
      <c r="U2189" s="87" t="str">
        <f t="shared" si="162"/>
        <v/>
      </c>
      <c r="V2189" s="87" t="str">
        <f t="shared" si="163"/>
        <v/>
      </c>
    </row>
    <row r="2190" spans="21:22" x14ac:dyDescent="0.2">
      <c r="U2190" s="87" t="str">
        <f t="shared" si="162"/>
        <v/>
      </c>
      <c r="V2190" s="87" t="str">
        <f t="shared" si="163"/>
        <v/>
      </c>
    </row>
    <row r="2191" spans="21:22" x14ac:dyDescent="0.2">
      <c r="U2191" s="87" t="str">
        <f t="shared" si="162"/>
        <v/>
      </c>
      <c r="V2191" s="87" t="str">
        <f t="shared" si="163"/>
        <v/>
      </c>
    </row>
    <row r="2192" spans="21:22" x14ac:dyDescent="0.2">
      <c r="U2192" s="87" t="str">
        <f t="shared" si="162"/>
        <v/>
      </c>
      <c r="V2192" s="87" t="str">
        <f t="shared" si="163"/>
        <v/>
      </c>
    </row>
    <row r="2193" spans="21:22" x14ac:dyDescent="0.2">
      <c r="U2193" s="87" t="str">
        <f t="shared" si="162"/>
        <v/>
      </c>
      <c r="V2193" s="87" t="str">
        <f t="shared" si="163"/>
        <v/>
      </c>
    </row>
    <row r="2194" spans="21:22" x14ac:dyDescent="0.2">
      <c r="U2194" s="87" t="str">
        <f t="shared" si="162"/>
        <v/>
      </c>
      <c r="V2194" s="87" t="str">
        <f t="shared" si="163"/>
        <v/>
      </c>
    </row>
    <row r="2195" spans="21:22" x14ac:dyDescent="0.2">
      <c r="U2195" s="87" t="str">
        <f t="shared" si="162"/>
        <v/>
      </c>
      <c r="V2195" s="87" t="str">
        <f t="shared" si="163"/>
        <v/>
      </c>
    </row>
    <row r="2196" spans="21:22" x14ac:dyDescent="0.2">
      <c r="U2196" s="87" t="str">
        <f t="shared" si="162"/>
        <v/>
      </c>
      <c r="V2196" s="87" t="str">
        <f t="shared" si="163"/>
        <v/>
      </c>
    </row>
    <row r="2197" spans="21:22" x14ac:dyDescent="0.2">
      <c r="U2197" s="87" t="str">
        <f t="shared" si="162"/>
        <v/>
      </c>
      <c r="V2197" s="87" t="str">
        <f t="shared" si="163"/>
        <v/>
      </c>
    </row>
    <row r="2198" spans="21:22" x14ac:dyDescent="0.2">
      <c r="U2198" s="87" t="str">
        <f t="shared" si="162"/>
        <v/>
      </c>
      <c r="V2198" s="87" t="str">
        <f t="shared" si="163"/>
        <v/>
      </c>
    </row>
    <row r="2199" spans="21:22" x14ac:dyDescent="0.2">
      <c r="U2199" s="87" t="str">
        <f t="shared" ref="U2199:U2219" si="164">IF(Q2199&lt;&gt;"",P2199,"")</f>
        <v/>
      </c>
      <c r="V2199" s="87" t="str">
        <f t="shared" ref="V2199:V2219" si="165">IF(P2199&lt;&gt;"",P2199,"")</f>
        <v/>
      </c>
    </row>
    <row r="2200" spans="21:22" x14ac:dyDescent="0.2">
      <c r="U2200" s="87" t="str">
        <f t="shared" si="164"/>
        <v/>
      </c>
      <c r="V2200" s="87" t="str">
        <f t="shared" si="165"/>
        <v/>
      </c>
    </row>
    <row r="2201" spans="21:22" x14ac:dyDescent="0.2">
      <c r="U2201" s="87" t="str">
        <f t="shared" si="164"/>
        <v/>
      </c>
      <c r="V2201" s="87" t="str">
        <f t="shared" si="165"/>
        <v/>
      </c>
    </row>
    <row r="2202" spans="21:22" x14ac:dyDescent="0.2">
      <c r="U2202" s="87" t="str">
        <f t="shared" si="164"/>
        <v/>
      </c>
      <c r="V2202" s="87" t="str">
        <f t="shared" si="165"/>
        <v/>
      </c>
    </row>
    <row r="2203" spans="21:22" x14ac:dyDescent="0.2">
      <c r="U2203" s="87" t="str">
        <f t="shared" si="164"/>
        <v/>
      </c>
      <c r="V2203" s="87" t="str">
        <f t="shared" si="165"/>
        <v/>
      </c>
    </row>
    <row r="2204" spans="21:22" x14ac:dyDescent="0.2">
      <c r="U2204" s="87" t="str">
        <f t="shared" si="164"/>
        <v/>
      </c>
      <c r="V2204" s="87" t="str">
        <f t="shared" si="165"/>
        <v/>
      </c>
    </row>
    <row r="2205" spans="21:22" x14ac:dyDescent="0.2">
      <c r="U2205" s="87" t="str">
        <f t="shared" si="164"/>
        <v/>
      </c>
      <c r="V2205" s="87" t="str">
        <f t="shared" si="165"/>
        <v/>
      </c>
    </row>
    <row r="2206" spans="21:22" x14ac:dyDescent="0.2">
      <c r="U2206" s="87" t="str">
        <f t="shared" si="164"/>
        <v/>
      </c>
      <c r="V2206" s="87" t="str">
        <f t="shared" si="165"/>
        <v/>
      </c>
    </row>
    <row r="2207" spans="21:22" x14ac:dyDescent="0.2">
      <c r="U2207" s="87" t="str">
        <f t="shared" si="164"/>
        <v/>
      </c>
      <c r="V2207" s="87" t="str">
        <f t="shared" si="165"/>
        <v/>
      </c>
    </row>
    <row r="2208" spans="21:22" x14ac:dyDescent="0.2">
      <c r="U2208" s="87" t="str">
        <f t="shared" si="164"/>
        <v/>
      </c>
      <c r="V2208" s="87" t="str">
        <f t="shared" si="165"/>
        <v/>
      </c>
    </row>
    <row r="2209" spans="21:22" x14ac:dyDescent="0.2">
      <c r="U2209" s="87" t="str">
        <f t="shared" si="164"/>
        <v/>
      </c>
      <c r="V2209" s="87" t="str">
        <f t="shared" si="165"/>
        <v/>
      </c>
    </row>
    <row r="2210" spans="21:22" x14ac:dyDescent="0.2">
      <c r="U2210" s="87" t="str">
        <f t="shared" si="164"/>
        <v/>
      </c>
      <c r="V2210" s="87" t="str">
        <f t="shared" si="165"/>
        <v/>
      </c>
    </row>
    <row r="2211" spans="21:22" x14ac:dyDescent="0.2">
      <c r="U2211" s="87" t="str">
        <f t="shared" si="164"/>
        <v/>
      </c>
      <c r="V2211" s="87" t="str">
        <f t="shared" si="165"/>
        <v/>
      </c>
    </row>
    <row r="2212" spans="21:22" x14ac:dyDescent="0.2">
      <c r="U2212" s="87" t="str">
        <f t="shared" si="164"/>
        <v/>
      </c>
      <c r="V2212" s="87" t="str">
        <f t="shared" si="165"/>
        <v/>
      </c>
    </row>
    <row r="2213" spans="21:22" x14ac:dyDescent="0.2">
      <c r="U2213" s="87" t="str">
        <f t="shared" si="164"/>
        <v/>
      </c>
      <c r="V2213" s="87" t="str">
        <f t="shared" si="165"/>
        <v/>
      </c>
    </row>
    <row r="2214" spans="21:22" x14ac:dyDescent="0.2">
      <c r="U2214" s="87" t="str">
        <f t="shared" si="164"/>
        <v/>
      </c>
      <c r="V2214" s="87" t="str">
        <f t="shared" si="165"/>
        <v/>
      </c>
    </row>
    <row r="2215" spans="21:22" x14ac:dyDescent="0.2">
      <c r="U2215" s="87" t="str">
        <f t="shared" si="164"/>
        <v/>
      </c>
      <c r="V2215" s="87" t="str">
        <f t="shared" si="165"/>
        <v/>
      </c>
    </row>
    <row r="2216" spans="21:22" x14ac:dyDescent="0.2">
      <c r="U2216" s="87" t="str">
        <f t="shared" si="164"/>
        <v/>
      </c>
      <c r="V2216" s="87" t="str">
        <f t="shared" si="165"/>
        <v/>
      </c>
    </row>
    <row r="2217" spans="21:22" x14ac:dyDescent="0.2">
      <c r="U2217" s="87" t="str">
        <f t="shared" si="164"/>
        <v/>
      </c>
      <c r="V2217" s="87" t="str">
        <f t="shared" si="165"/>
        <v/>
      </c>
    </row>
    <row r="2218" spans="21:22" x14ac:dyDescent="0.2">
      <c r="U2218" s="87" t="str">
        <f t="shared" si="164"/>
        <v/>
      </c>
      <c r="V2218" s="87" t="str">
        <f t="shared" si="165"/>
        <v/>
      </c>
    </row>
    <row r="2219" spans="21:22" x14ac:dyDescent="0.2">
      <c r="U2219" s="87" t="str">
        <f t="shared" si="164"/>
        <v/>
      </c>
      <c r="V2219" s="87" t="str">
        <f t="shared" si="165"/>
        <v/>
      </c>
    </row>
    <row r="2220" spans="21:22" x14ac:dyDescent="0.2">
      <c r="U2220" s="308" t="str">
        <f t="shared" ref="U2220:U2225" si="166">IF(Q2220&lt;&gt;"",P2220,"")</f>
        <v/>
      </c>
      <c r="V2220" s="308" t="str">
        <f t="shared" ref="V2220:V2225" si="167">IF(P2220&lt;&gt;"",P2220,"")</f>
        <v/>
      </c>
    </row>
    <row r="2221" spans="21:22" x14ac:dyDescent="0.2">
      <c r="U2221" s="87" t="str">
        <f t="shared" si="166"/>
        <v/>
      </c>
      <c r="V2221" s="87" t="str">
        <f t="shared" si="167"/>
        <v/>
      </c>
    </row>
    <row r="2222" spans="21:22" x14ac:dyDescent="0.2">
      <c r="U2222" s="308" t="str">
        <f t="shared" si="166"/>
        <v/>
      </c>
      <c r="V2222" s="308" t="str">
        <f t="shared" si="167"/>
        <v/>
      </c>
    </row>
    <row r="2223" spans="21:22" x14ac:dyDescent="0.2">
      <c r="U2223" s="87" t="str">
        <f t="shared" si="166"/>
        <v/>
      </c>
      <c r="V2223" s="87" t="str">
        <f t="shared" si="167"/>
        <v/>
      </c>
    </row>
    <row r="2224" spans="21:22" x14ac:dyDescent="0.2">
      <c r="U2224" s="308" t="str">
        <f t="shared" si="166"/>
        <v/>
      </c>
      <c r="V2224" s="308" t="str">
        <f t="shared" si="167"/>
        <v/>
      </c>
    </row>
    <row r="2225" spans="21:22" x14ac:dyDescent="0.2">
      <c r="U2225" s="87" t="str">
        <f t="shared" si="166"/>
        <v/>
      </c>
      <c r="V2225" s="87" t="str">
        <f t="shared" si="167"/>
        <v/>
      </c>
    </row>
  </sheetData>
  <mergeCells count="56">
    <mergeCell ref="L1322:L1323"/>
    <mergeCell ref="M1322:M1323"/>
    <mergeCell ref="N1322:N1323"/>
    <mergeCell ref="O1322:O1323"/>
    <mergeCell ref="P1322:P1323"/>
    <mergeCell ref="B364:H364"/>
    <mergeCell ref="B394:H394"/>
    <mergeCell ref="B446:H446"/>
    <mergeCell ref="B452:H452"/>
    <mergeCell ref="B1027:P1027"/>
    <mergeCell ref="L722:L723"/>
    <mergeCell ref="M722:M723"/>
    <mergeCell ref="N722:N723"/>
    <mergeCell ref="O722:O723"/>
    <mergeCell ref="P722:P723"/>
    <mergeCell ref="L1034:L1035"/>
    <mergeCell ref="M1034:M1035"/>
    <mergeCell ref="O1034:O1035"/>
    <mergeCell ref="P1034:P1035"/>
    <mergeCell ref="L1051:L1052"/>
    <mergeCell ref="M1051:M1052"/>
    <mergeCell ref="N1051:N1052"/>
    <mergeCell ref="P1051:P1052"/>
    <mergeCell ref="L1900:L1901"/>
    <mergeCell ref="M1900:M1901"/>
    <mergeCell ref="N1900:N1901"/>
    <mergeCell ref="O1900:O1901"/>
    <mergeCell ref="P1900:P1901"/>
    <mergeCell ref="L139:L140"/>
    <mergeCell ref="M139:M140"/>
    <mergeCell ref="N139:N140"/>
    <mergeCell ref="O139:O140"/>
    <mergeCell ref="P139:P140"/>
    <mergeCell ref="A6:A8"/>
    <mergeCell ref="B6:B8"/>
    <mergeCell ref="C6:H7"/>
    <mergeCell ref="I6:I8"/>
    <mergeCell ref="J6:J8"/>
    <mergeCell ref="C8:E8"/>
    <mergeCell ref="F8:H8"/>
    <mergeCell ref="P6:P8"/>
    <mergeCell ref="Q6:Q8"/>
    <mergeCell ref="U7:V7"/>
    <mergeCell ref="P1:Q1"/>
    <mergeCell ref="U3:V4"/>
    <mergeCell ref="U5:V6"/>
    <mergeCell ref="K6:K8"/>
    <mergeCell ref="L6:L8"/>
    <mergeCell ref="M6:M8"/>
    <mergeCell ref="N6:N8"/>
    <mergeCell ref="O6:O8"/>
    <mergeCell ref="P314:P315"/>
    <mergeCell ref="L314:L315"/>
    <mergeCell ref="M314:M315"/>
    <mergeCell ref="N314:N315"/>
    <mergeCell ref="O314:O315"/>
  </mergeCells>
  <conditionalFormatting sqref="Q1888:Q1905 Q1911:Q1931 Q1933:Q1958 Q1960:Q1978 Q1980:Q1993 Q1995:Q2008 Q2010:Q2030 Q446:Q460 Q463:Q474">
    <cfRule type="cellIs" dxfId="79" priority="8" operator="between">
      <formula>0.0000000000000000001</formula>
      <formula>10000000000000</formula>
    </cfRule>
  </conditionalFormatting>
  <conditionalFormatting sqref="Q1907:Q1910">
    <cfRule type="cellIs" dxfId="78" priority="7" operator="between">
      <formula>0.0000000000000000001</formula>
      <formula>10000000000000</formula>
    </cfRule>
  </conditionalFormatting>
  <conditionalFormatting sqref="Q302:Q319 Q325:Q345 Q347:Q372 Q374:Q392 Q394:Q407 Q409:Q422 Q424:Q443 Q475">
    <cfRule type="cellIs" dxfId="77" priority="6" operator="between">
      <formula>0.0000000000000000001</formula>
      <formula>10000000000000</formula>
    </cfRule>
  </conditionalFormatting>
  <conditionalFormatting sqref="Q321:Q324">
    <cfRule type="cellIs" dxfId="76" priority="5" operator="between">
      <formula>0.0000000000000000001</formula>
      <formula>10000000000000</formula>
    </cfRule>
  </conditionalFormatting>
  <conditionalFormatting sqref="Q444">
    <cfRule type="cellIs" dxfId="75" priority="4" operator="between">
      <formula>0.0000000000000000001</formula>
      <formula>10000000000000</formula>
    </cfRule>
  </conditionalFormatting>
  <conditionalFormatting sqref="Q462">
    <cfRule type="cellIs" dxfId="74" priority="2" operator="between">
      <formula>0.0000000000000000001</formula>
      <formula>10000000000000</formula>
    </cfRule>
  </conditionalFormatting>
  <conditionalFormatting sqref="Q461">
    <cfRule type="cellIs" dxfId="73" priority="1" operator="between">
      <formula>0.0000000000000000001</formula>
      <formula>10000000000000</formula>
    </cfRule>
  </conditionalFormatting>
  <printOptions horizontalCentered="1" gridLines="1"/>
  <pageMargins left="0.39370078740157483" right="0.39370078740157483" top="0.39370078740157483" bottom="0.39370078740157483" header="0" footer="0"/>
  <pageSetup paperSize="9" scale="40" orientation="portrait" r:id="rId1"/>
  <headerFooter alignWithMargins="0">
    <oddHeader>&amp;R&amp;"Arial,Negrito"&amp;12PREFEITURA MUNICIPAL DE VIANA&amp;"Arial,Normal"
Folha nº _____Processo nº 12382/2018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27"/>
  <sheetViews>
    <sheetView view="pageBreakPreview" zoomScale="70" zoomScaleNormal="85" zoomScaleSheetLayoutView="70" workbookViewId="0">
      <selection activeCell="N35" sqref="N35"/>
    </sheetView>
  </sheetViews>
  <sheetFormatPr defaultColWidth="10.7109375" defaultRowHeight="15" customHeight="1" x14ac:dyDescent="0.2"/>
  <cols>
    <col min="1" max="1" width="6.7109375" style="16" customWidth="1"/>
    <col min="2" max="2" width="25.7109375" style="16" customWidth="1"/>
    <col min="3" max="3" width="13.7109375" style="16" bestFit="1" customWidth="1"/>
    <col min="4" max="4" width="15.28515625" style="16" bestFit="1" customWidth="1"/>
    <col min="5" max="7" width="12.7109375" style="16" bestFit="1" customWidth="1"/>
    <col min="8" max="8" width="13.28515625" style="16" bestFit="1" customWidth="1"/>
    <col min="9" max="9" width="13.7109375" style="16" bestFit="1" customWidth="1"/>
    <col min="10" max="10" width="14.42578125" style="16" bestFit="1" customWidth="1"/>
    <col min="11" max="11" width="14.140625" style="16" bestFit="1" customWidth="1"/>
    <col min="12" max="12" width="14.7109375" style="16" bestFit="1" customWidth="1"/>
    <col min="13" max="13" width="14.42578125" style="16" bestFit="1" customWidth="1"/>
    <col min="14" max="14" width="14.7109375" style="16" customWidth="1"/>
    <col min="15" max="15" width="14.7109375" style="16" bestFit="1" customWidth="1"/>
    <col min="16" max="16" width="14.42578125" style="16" bestFit="1" customWidth="1"/>
    <col min="17" max="17" width="1.7109375" style="16" customWidth="1"/>
    <col min="18" max="18" width="14.140625" style="16" bestFit="1" customWidth="1"/>
    <col min="19" max="19" width="8.7109375" style="16" customWidth="1"/>
    <col min="20" max="16384" width="10.7109375" style="17"/>
  </cols>
  <sheetData>
    <row r="1" spans="1:27" ht="15" customHeight="1" x14ac:dyDescent="0.2">
      <c r="A1" s="209" t="s">
        <v>18</v>
      </c>
      <c r="B1" s="458"/>
      <c r="C1" s="148"/>
      <c r="D1" s="459"/>
      <c r="E1" s="148"/>
      <c r="F1" s="148"/>
      <c r="G1" s="460"/>
      <c r="H1" s="148"/>
      <c r="I1" s="148"/>
      <c r="J1" s="148"/>
      <c r="K1" s="460"/>
      <c r="L1" s="148"/>
      <c r="M1" s="148"/>
      <c r="N1" s="148"/>
      <c r="O1" s="460"/>
      <c r="P1" s="461"/>
      <c r="T1" s="16"/>
      <c r="U1" s="16"/>
      <c r="V1" s="16"/>
      <c r="W1" s="16"/>
      <c r="X1" s="16"/>
      <c r="Y1" s="16"/>
      <c r="Z1" s="16"/>
      <c r="AA1" s="16"/>
    </row>
    <row r="2" spans="1:27" ht="15" customHeight="1" x14ac:dyDescent="0.2">
      <c r="A2" s="53" t="str">
        <f>Resumo!A2</f>
        <v>PREFEITURA MUNICIPAL DE VIANA</v>
      </c>
      <c r="B2" s="54"/>
      <c r="C2" s="54"/>
      <c r="D2" s="210"/>
      <c r="E2" s="211"/>
      <c r="F2" s="211"/>
      <c r="G2" s="211"/>
      <c r="H2" s="211"/>
      <c r="I2" s="211"/>
      <c r="J2" s="211"/>
      <c r="K2" s="211"/>
      <c r="L2" s="211"/>
      <c r="M2" s="211"/>
      <c r="N2" s="211"/>
      <c r="O2" s="211"/>
      <c r="P2" s="462"/>
      <c r="T2" s="16"/>
      <c r="U2" s="16"/>
      <c r="V2" s="16"/>
      <c r="W2" s="16"/>
      <c r="X2" s="16"/>
      <c r="Y2" s="16"/>
      <c r="Z2" s="16"/>
      <c r="AA2" s="16"/>
    </row>
    <row r="3" spans="1:27" ht="15" customHeight="1" x14ac:dyDescent="0.2">
      <c r="A3" s="53" t="str">
        <f>Resumo!A3</f>
        <v>OBRA: PRAÇAS DO KM VERMELHO</v>
      </c>
      <c r="B3" s="54"/>
      <c r="C3" s="54"/>
      <c r="D3" s="210"/>
      <c r="E3" s="149"/>
      <c r="F3" s="149"/>
      <c r="G3" s="149"/>
      <c r="H3" s="149"/>
      <c r="I3" s="149"/>
      <c r="J3" s="149"/>
      <c r="K3" s="149"/>
      <c r="L3" s="149"/>
      <c r="M3" s="149"/>
      <c r="N3" s="149"/>
      <c r="O3" s="149"/>
      <c r="P3" s="463"/>
      <c r="T3" s="16"/>
      <c r="U3" s="16"/>
      <c r="V3" s="16"/>
      <c r="W3" s="16"/>
      <c r="X3" s="16"/>
      <c r="Y3" s="16"/>
      <c r="Z3" s="16"/>
      <c r="AA3" s="16"/>
    </row>
    <row r="4" spans="1:27" ht="15" customHeight="1" x14ac:dyDescent="0.2">
      <c r="A4" s="53" t="str">
        <f>Resumo!A4</f>
        <v>MUNICÍPIO: VIANA/ES</v>
      </c>
      <c r="B4" s="54"/>
      <c r="C4" s="54"/>
      <c r="D4" s="54"/>
      <c r="E4" s="212"/>
      <c r="F4" s="212"/>
      <c r="G4" s="212"/>
      <c r="H4" s="212"/>
      <c r="I4" s="212"/>
      <c r="J4" s="212"/>
      <c r="K4" s="212"/>
      <c r="L4" s="212"/>
      <c r="M4" s="212"/>
      <c r="N4" s="212"/>
      <c r="O4" s="212"/>
      <c r="P4" s="464"/>
      <c r="T4" s="16"/>
      <c r="U4" s="16"/>
      <c r="V4" s="16"/>
      <c r="W4" s="16"/>
      <c r="X4" s="16"/>
      <c r="Y4" s="16"/>
      <c r="Z4" s="16"/>
      <c r="AA4" s="16"/>
    </row>
    <row r="5" spans="1:27" ht="15" customHeight="1" x14ac:dyDescent="0.2">
      <c r="A5" s="53" t="str">
        <f>Resumo!A5</f>
        <v>ORÇAMENTISTA: FERNANDA RODRIGUES DA SILVA</v>
      </c>
      <c r="B5" s="213"/>
      <c r="C5" s="213"/>
      <c r="D5" s="213"/>
      <c r="E5" s="214"/>
      <c r="F5" s="214"/>
      <c r="G5" s="214"/>
      <c r="H5" s="214"/>
      <c r="I5" s="214"/>
      <c r="J5" s="214"/>
      <c r="K5" s="214"/>
      <c r="L5" s="214"/>
      <c r="M5" s="214"/>
      <c r="N5" s="214"/>
      <c r="O5" s="214"/>
      <c r="P5" s="465"/>
      <c r="T5" s="16"/>
      <c r="U5" s="16"/>
      <c r="V5" s="16"/>
      <c r="W5" s="16"/>
      <c r="X5" s="16"/>
      <c r="AA5" s="16"/>
    </row>
    <row r="6" spans="1:27" s="277" customFormat="1" ht="24.95" customHeight="1" x14ac:dyDescent="0.2">
      <c r="A6" s="716" t="s">
        <v>1</v>
      </c>
      <c r="B6" s="716" t="s">
        <v>19</v>
      </c>
      <c r="C6" s="716"/>
      <c r="D6" s="717" t="s">
        <v>36</v>
      </c>
      <c r="E6" s="718" t="s">
        <v>18203</v>
      </c>
      <c r="F6" s="719"/>
      <c r="G6" s="719"/>
      <c r="H6" s="719"/>
      <c r="I6" s="719"/>
      <c r="J6" s="719"/>
      <c r="K6" s="719"/>
      <c r="L6" s="719"/>
      <c r="M6" s="719"/>
      <c r="N6" s="719"/>
      <c r="O6" s="719"/>
      <c r="P6" s="720"/>
      <c r="Q6" s="276"/>
      <c r="R6" s="712" t="s">
        <v>51</v>
      </c>
      <c r="S6" s="713"/>
    </row>
    <row r="7" spans="1:27" s="277" customFormat="1" ht="24.95" customHeight="1" x14ac:dyDescent="0.2">
      <c r="A7" s="716"/>
      <c r="B7" s="716"/>
      <c r="C7" s="716"/>
      <c r="D7" s="717"/>
      <c r="E7" s="278">
        <v>1</v>
      </c>
      <c r="F7" s="278">
        <v>2</v>
      </c>
      <c r="G7" s="278">
        <v>3</v>
      </c>
      <c r="H7" s="278">
        <v>4</v>
      </c>
      <c r="I7" s="278">
        <v>5</v>
      </c>
      <c r="J7" s="278">
        <v>6</v>
      </c>
      <c r="K7" s="278">
        <v>7</v>
      </c>
      <c r="L7" s="278">
        <v>8</v>
      </c>
      <c r="M7" s="278">
        <v>9</v>
      </c>
      <c r="N7" s="278">
        <v>10</v>
      </c>
      <c r="O7" s="278">
        <v>11</v>
      </c>
      <c r="P7" s="278">
        <v>12</v>
      </c>
      <c r="Q7" s="276"/>
      <c r="R7" s="714"/>
      <c r="S7" s="715"/>
    </row>
    <row r="8" spans="1:27" s="277" customFormat="1" ht="15.75" customHeight="1" x14ac:dyDescent="0.2">
      <c r="A8" s="708" t="str">
        <f>Resumo!A7</f>
        <v>01</v>
      </c>
      <c r="B8" s="706" t="str">
        <f>VLOOKUP(A8,Resumo!$A$7:$D$47,2)</f>
        <v>SERVIÇOS PRELIMINARES</v>
      </c>
      <c r="C8" s="284" t="s">
        <v>20</v>
      </c>
      <c r="D8" s="710">
        <f>VLOOKUP(A8,Resumo!$A$7:$D$47,4)</f>
        <v>135859.85</v>
      </c>
      <c r="E8" s="274">
        <v>1</v>
      </c>
      <c r="F8" s="274"/>
      <c r="G8" s="274"/>
      <c r="H8" s="274"/>
      <c r="I8" s="274"/>
      <c r="J8" s="274"/>
      <c r="K8" s="274"/>
      <c r="L8" s="274"/>
      <c r="M8" s="274"/>
      <c r="N8" s="274"/>
      <c r="O8" s="274"/>
      <c r="P8" s="274"/>
      <c r="Q8" s="276"/>
      <c r="R8" s="279">
        <f>SUM(E8:P8)</f>
        <v>1</v>
      </c>
      <c r="S8" s="280" t="str">
        <f>IF(R8=100%,"Ok!","Verificar!")</f>
        <v>Ok!</v>
      </c>
    </row>
    <row r="9" spans="1:27" s="277" customFormat="1" ht="15.75" customHeight="1" x14ac:dyDescent="0.2">
      <c r="A9" s="709"/>
      <c r="B9" s="707"/>
      <c r="C9" s="285" t="s">
        <v>21</v>
      </c>
      <c r="D9" s="711"/>
      <c r="E9" s="275">
        <f>+$D$8*E8</f>
        <v>135859.85</v>
      </c>
      <c r="F9" s="275">
        <f t="shared" ref="F9:H9" si="0">+$D$8*F8</f>
        <v>0</v>
      </c>
      <c r="G9" s="275">
        <f t="shared" si="0"/>
        <v>0</v>
      </c>
      <c r="H9" s="275">
        <f t="shared" si="0"/>
        <v>0</v>
      </c>
      <c r="I9" s="275">
        <f>+$D$8*I8</f>
        <v>0</v>
      </c>
      <c r="J9" s="275">
        <f t="shared" ref="J9:L9" si="1">+$D$8*J8</f>
        <v>0</v>
      </c>
      <c r="K9" s="275">
        <f t="shared" si="1"/>
        <v>0</v>
      </c>
      <c r="L9" s="275">
        <f t="shared" si="1"/>
        <v>0</v>
      </c>
      <c r="M9" s="275">
        <f>+$D$8*M8</f>
        <v>0</v>
      </c>
      <c r="N9" s="275">
        <f t="shared" ref="N9:P9" si="2">+$D$8*N8</f>
        <v>0</v>
      </c>
      <c r="O9" s="275">
        <f t="shared" si="2"/>
        <v>0</v>
      </c>
      <c r="P9" s="275">
        <f t="shared" si="2"/>
        <v>0</v>
      </c>
      <c r="Q9" s="276"/>
      <c r="R9" s="393">
        <f>SUM(E9:P9)</f>
        <v>135859.85</v>
      </c>
      <c r="S9" s="280" t="str">
        <f>IF(R9=D8,"Ok!","Verificar!")</f>
        <v>Ok!</v>
      </c>
    </row>
    <row r="10" spans="1:27" s="277" customFormat="1" ht="15.75" customHeight="1" x14ac:dyDescent="0.2">
      <c r="A10" s="708" t="str">
        <f>Resumo!A8</f>
        <v>02</v>
      </c>
      <c r="B10" s="706" t="str">
        <f>VLOOKUP(A10,Resumo!$A$7:$D$47,2)</f>
        <v>TRÊS PRAÇAS</v>
      </c>
      <c r="C10" s="284" t="s">
        <v>20</v>
      </c>
      <c r="D10" s="710">
        <f>VLOOKUP(A10,Resumo!$A$7:$D$47,4)</f>
        <v>945026.64999999991</v>
      </c>
      <c r="E10" s="274">
        <v>0.25</v>
      </c>
      <c r="F10" s="274">
        <v>0.25</v>
      </c>
      <c r="G10" s="274">
        <v>0.25</v>
      </c>
      <c r="H10" s="274">
        <v>0.25</v>
      </c>
      <c r="I10" s="274"/>
      <c r="J10" s="274"/>
      <c r="K10" s="274"/>
      <c r="L10" s="274"/>
      <c r="M10" s="274"/>
      <c r="N10" s="274"/>
      <c r="O10" s="274"/>
      <c r="P10" s="274"/>
      <c r="Q10" s="276"/>
      <c r="R10" s="279">
        <f>SUM(E10:P10)</f>
        <v>1</v>
      </c>
      <c r="S10" s="280" t="str">
        <f t="shared" ref="S10" si="3">IF(R10=100%,"Ok!","Verificar!")</f>
        <v>Ok!</v>
      </c>
    </row>
    <row r="11" spans="1:27" s="277" customFormat="1" ht="15.75" customHeight="1" x14ac:dyDescent="0.2">
      <c r="A11" s="709"/>
      <c r="B11" s="707"/>
      <c r="C11" s="285" t="s">
        <v>21</v>
      </c>
      <c r="D11" s="711"/>
      <c r="E11" s="275">
        <f t="shared" ref="E11:P11" si="4">+$D$10*E10</f>
        <v>236256.66249999998</v>
      </c>
      <c r="F11" s="275">
        <f t="shared" si="4"/>
        <v>236256.66249999998</v>
      </c>
      <c r="G11" s="275">
        <f t="shared" si="4"/>
        <v>236256.66249999998</v>
      </c>
      <c r="H11" s="275">
        <f t="shared" si="4"/>
        <v>236256.66249999998</v>
      </c>
      <c r="I11" s="275">
        <f t="shared" si="4"/>
        <v>0</v>
      </c>
      <c r="J11" s="275">
        <f t="shared" si="4"/>
        <v>0</v>
      </c>
      <c r="K11" s="275">
        <f t="shared" si="4"/>
        <v>0</v>
      </c>
      <c r="L11" s="275">
        <f t="shared" si="4"/>
        <v>0</v>
      </c>
      <c r="M11" s="275">
        <f t="shared" si="4"/>
        <v>0</v>
      </c>
      <c r="N11" s="275">
        <f t="shared" si="4"/>
        <v>0</v>
      </c>
      <c r="O11" s="275">
        <f t="shared" si="4"/>
        <v>0</v>
      </c>
      <c r="P11" s="275">
        <f t="shared" si="4"/>
        <v>0</v>
      </c>
      <c r="Q11" s="276"/>
      <c r="R11" s="393">
        <f t="shared" ref="R11:R19" si="5">SUM(E11:P11)</f>
        <v>945026.64999999991</v>
      </c>
      <c r="S11" s="280" t="str">
        <f>IF(R11=D10,"Ok!","Verificar!")</f>
        <v>Ok!</v>
      </c>
    </row>
    <row r="12" spans="1:27" s="277" customFormat="1" ht="15.75" customHeight="1" x14ac:dyDescent="0.2">
      <c r="A12" s="708" t="str">
        <f>Resumo!A17</f>
        <v>03</v>
      </c>
      <c r="B12" s="706" t="str">
        <f>VLOOKUP(A12,Resumo!$A$7:$D$47,2)</f>
        <v>CURVA DAS PALMEIRAS</v>
      </c>
      <c r="C12" s="284" t="s">
        <v>20</v>
      </c>
      <c r="D12" s="710">
        <f>VLOOKUP(A12,Resumo!$A$7:$D$47,4)</f>
        <v>81757.569999999992</v>
      </c>
      <c r="E12" s="274"/>
      <c r="F12" s="274"/>
      <c r="G12" s="274">
        <v>0.25</v>
      </c>
      <c r="H12" s="274">
        <v>0.25</v>
      </c>
      <c r="I12" s="274">
        <v>0.25</v>
      </c>
      <c r="J12" s="274">
        <v>0.25</v>
      </c>
      <c r="K12" s="274"/>
      <c r="L12" s="274"/>
      <c r="M12" s="274"/>
      <c r="N12" s="274"/>
      <c r="O12" s="274"/>
      <c r="P12" s="274"/>
      <c r="Q12" s="276"/>
      <c r="R12" s="279">
        <f t="shared" si="5"/>
        <v>1</v>
      </c>
      <c r="S12" s="280" t="str">
        <f t="shared" ref="S12" si="6">IF(R12=100%,"Ok!","Verificar!")</f>
        <v>Ok!</v>
      </c>
    </row>
    <row r="13" spans="1:27" s="277" customFormat="1" ht="15.75" customHeight="1" x14ac:dyDescent="0.2">
      <c r="A13" s="709"/>
      <c r="B13" s="707"/>
      <c r="C13" s="285" t="s">
        <v>21</v>
      </c>
      <c r="D13" s="711"/>
      <c r="E13" s="275">
        <f>+$D$12*E12</f>
        <v>0</v>
      </c>
      <c r="F13" s="275">
        <f t="shared" ref="F13" si="7">+$D$12*F12</f>
        <v>0</v>
      </c>
      <c r="G13" s="275">
        <f>+$D$12*G12</f>
        <v>20439.392499999998</v>
      </c>
      <c r="H13" s="275">
        <f>+$D$12*H12</f>
        <v>20439.392499999998</v>
      </c>
      <c r="I13" s="275">
        <f>+$D$12*I12</f>
        <v>20439.392499999998</v>
      </c>
      <c r="J13" s="275">
        <f t="shared" ref="J13" si="8">+$D$12*J12</f>
        <v>20439.392499999998</v>
      </c>
      <c r="K13" s="275">
        <f>+$D$12*K12</f>
        <v>0</v>
      </c>
      <c r="L13" s="275">
        <f>+$D$12*L12</f>
        <v>0</v>
      </c>
      <c r="M13" s="275">
        <f>+$D$12*M12</f>
        <v>0</v>
      </c>
      <c r="N13" s="275">
        <f t="shared" ref="N13" si="9">+$D$12*N12</f>
        <v>0</v>
      </c>
      <c r="O13" s="275">
        <f>+$D$12*O12</f>
        <v>0</v>
      </c>
      <c r="P13" s="275">
        <f>+$D$12*P12</f>
        <v>0</v>
      </c>
      <c r="Q13" s="276"/>
      <c r="R13" s="393">
        <f t="shared" si="5"/>
        <v>81757.569999999992</v>
      </c>
      <c r="S13" s="280" t="str">
        <f>IF(R13=D12,"Ok!","Verificar!")</f>
        <v>Ok!</v>
      </c>
    </row>
    <row r="14" spans="1:27" s="277" customFormat="1" ht="15.75" customHeight="1" x14ac:dyDescent="0.2">
      <c r="A14" s="708" t="str">
        <f>Resumo!A22</f>
        <v>04</v>
      </c>
      <c r="B14" s="706" t="str">
        <f>VLOOKUP(A14,Resumo!$A$7:$D$47,2)</f>
        <v>PRAÇA SIBIPIRUNA</v>
      </c>
      <c r="C14" s="284" t="s">
        <v>20</v>
      </c>
      <c r="D14" s="710">
        <f>VLOOKUP(A14,Resumo!$A$7:$D$47,4)</f>
        <v>809505.98</v>
      </c>
      <c r="E14" s="274"/>
      <c r="F14" s="274"/>
      <c r="G14" s="274"/>
      <c r="H14" s="274"/>
      <c r="I14" s="274">
        <v>0.25</v>
      </c>
      <c r="J14" s="274">
        <v>0.25</v>
      </c>
      <c r="K14" s="274">
        <v>0.25</v>
      </c>
      <c r="L14" s="274">
        <v>0.25</v>
      </c>
      <c r="M14" s="274"/>
      <c r="N14" s="274"/>
      <c r="O14" s="274"/>
      <c r="P14" s="274"/>
      <c r="Q14" s="276"/>
      <c r="R14" s="279">
        <f t="shared" si="5"/>
        <v>1</v>
      </c>
      <c r="S14" s="280" t="str">
        <f t="shared" ref="S14" si="10">IF(R14=100%,"Ok!","Verificar!")</f>
        <v>Ok!</v>
      </c>
    </row>
    <row r="15" spans="1:27" s="277" customFormat="1" ht="15.75" customHeight="1" x14ac:dyDescent="0.2">
      <c r="A15" s="709"/>
      <c r="B15" s="707"/>
      <c r="C15" s="285" t="s">
        <v>21</v>
      </c>
      <c r="D15" s="711"/>
      <c r="E15" s="275">
        <f>+$D$14*E14</f>
        <v>0</v>
      </c>
      <c r="F15" s="275">
        <f t="shared" ref="F15:H15" si="11">+$D$14*F14</f>
        <v>0</v>
      </c>
      <c r="G15" s="275">
        <f t="shared" si="11"/>
        <v>0</v>
      </c>
      <c r="H15" s="275">
        <f t="shared" si="11"/>
        <v>0</v>
      </c>
      <c r="I15" s="275">
        <f>+$D$14*I14</f>
        <v>202376.495</v>
      </c>
      <c r="J15" s="275">
        <f t="shared" ref="J15:L15" si="12">+$D$14*J14</f>
        <v>202376.495</v>
      </c>
      <c r="K15" s="275">
        <f t="shared" si="12"/>
        <v>202376.495</v>
      </c>
      <c r="L15" s="275">
        <f t="shared" si="12"/>
        <v>202376.495</v>
      </c>
      <c r="M15" s="275">
        <f>+$D$14*M14</f>
        <v>0</v>
      </c>
      <c r="N15" s="275">
        <f t="shared" ref="N15:P15" si="13">+$D$14*N14</f>
        <v>0</v>
      </c>
      <c r="O15" s="275">
        <f t="shared" si="13"/>
        <v>0</v>
      </c>
      <c r="P15" s="275">
        <f t="shared" si="13"/>
        <v>0</v>
      </c>
      <c r="Q15" s="276"/>
      <c r="R15" s="393">
        <f t="shared" si="5"/>
        <v>809505.98</v>
      </c>
      <c r="S15" s="280" t="str">
        <f>IF(R15=D14,"Ok!","Verificar!")</f>
        <v>Ok!</v>
      </c>
    </row>
    <row r="16" spans="1:27" s="277" customFormat="1" ht="15.75" customHeight="1" x14ac:dyDescent="0.2">
      <c r="A16" s="708" t="str">
        <f>Resumo!A30</f>
        <v>05</v>
      </c>
      <c r="B16" s="706" t="str">
        <f>VLOOKUP(A16,Resumo!$A$7:$D$47,2)</f>
        <v>PRAÇA DOS YPÊS BRANCOS</v>
      </c>
      <c r="C16" s="284" t="s">
        <v>20</v>
      </c>
      <c r="D16" s="710">
        <f>VLOOKUP(A16,Resumo!$A$7:$D$47,4)</f>
        <v>959901.84000000008</v>
      </c>
      <c r="E16" s="274"/>
      <c r="F16" s="274"/>
      <c r="G16" s="274"/>
      <c r="H16" s="274"/>
      <c r="I16" s="274"/>
      <c r="J16" s="274"/>
      <c r="K16" s="274">
        <v>0.25</v>
      </c>
      <c r="L16" s="274">
        <v>0.25</v>
      </c>
      <c r="M16" s="274">
        <v>0.25</v>
      </c>
      <c r="N16" s="274">
        <v>0.25</v>
      </c>
      <c r="O16" s="274"/>
      <c r="P16" s="274"/>
      <c r="Q16" s="276"/>
      <c r="R16" s="279">
        <f t="shared" si="5"/>
        <v>1</v>
      </c>
      <c r="S16" s="280" t="str">
        <f t="shared" ref="S16" si="14">IF(R16=100%,"Ok!","Verificar!")</f>
        <v>Ok!</v>
      </c>
    </row>
    <row r="17" spans="1:19" s="277" customFormat="1" ht="15.75" customHeight="1" x14ac:dyDescent="0.2">
      <c r="A17" s="709"/>
      <c r="B17" s="707"/>
      <c r="C17" s="285" t="s">
        <v>21</v>
      </c>
      <c r="D17" s="711"/>
      <c r="E17" s="275">
        <f>+$D$16*E16</f>
        <v>0</v>
      </c>
      <c r="F17" s="275">
        <f t="shared" ref="F17:H17" si="15">+$D$16*F16</f>
        <v>0</v>
      </c>
      <c r="G17" s="275">
        <f t="shared" si="15"/>
        <v>0</v>
      </c>
      <c r="H17" s="275">
        <f t="shared" si="15"/>
        <v>0</v>
      </c>
      <c r="I17" s="275">
        <f>+$D$16*I16</f>
        <v>0</v>
      </c>
      <c r="J17" s="275">
        <f t="shared" ref="J17:L17" si="16">+$D$16*J16</f>
        <v>0</v>
      </c>
      <c r="K17" s="275">
        <f t="shared" si="16"/>
        <v>239975.46000000002</v>
      </c>
      <c r="L17" s="275">
        <f t="shared" si="16"/>
        <v>239975.46000000002</v>
      </c>
      <c r="M17" s="275">
        <f>+$D$16*M16</f>
        <v>239975.46000000002</v>
      </c>
      <c r="N17" s="275">
        <f t="shared" ref="N17:P17" si="17">+$D$16*N16</f>
        <v>239975.46000000002</v>
      </c>
      <c r="O17" s="275">
        <f t="shared" si="17"/>
        <v>0</v>
      </c>
      <c r="P17" s="275">
        <f t="shared" si="17"/>
        <v>0</v>
      </c>
      <c r="Q17" s="276"/>
      <c r="R17" s="393">
        <f t="shared" si="5"/>
        <v>959901.84000000008</v>
      </c>
      <c r="S17" s="280" t="str">
        <f>IF(R17=D16,"Ok!","Verificar!")</f>
        <v>Ok!</v>
      </c>
    </row>
    <row r="18" spans="1:19" s="277" customFormat="1" ht="15.75" customHeight="1" x14ac:dyDescent="0.2">
      <c r="A18" s="708" t="str">
        <f>Resumo!A38</f>
        <v>06</v>
      </c>
      <c r="B18" s="706" t="str">
        <f>VLOOKUP(A18,Resumo!$A$7:$D$47,2)</f>
        <v>PRAÇA DOS YPÊS</v>
      </c>
      <c r="C18" s="284" t="s">
        <v>20</v>
      </c>
      <c r="D18" s="710">
        <f>VLOOKUP(A18,Resumo!$A$7:$D$47,4)</f>
        <v>315402.39000000007</v>
      </c>
      <c r="E18" s="274"/>
      <c r="F18" s="274"/>
      <c r="G18" s="274"/>
      <c r="H18" s="274"/>
      <c r="I18" s="274"/>
      <c r="J18" s="274"/>
      <c r="K18" s="274"/>
      <c r="L18" s="274"/>
      <c r="M18" s="274">
        <v>0.25</v>
      </c>
      <c r="N18" s="274">
        <v>0.25</v>
      </c>
      <c r="O18" s="274">
        <v>0.25</v>
      </c>
      <c r="P18" s="274">
        <v>0.25</v>
      </c>
      <c r="Q18" s="276"/>
      <c r="R18" s="279">
        <f t="shared" si="5"/>
        <v>1</v>
      </c>
      <c r="S18" s="280" t="str">
        <f t="shared" ref="S18" si="18">IF(R18=100%,"Ok!","Verificar!")</f>
        <v>Ok!</v>
      </c>
    </row>
    <row r="19" spans="1:19" s="277" customFormat="1" ht="15.75" customHeight="1" x14ac:dyDescent="0.2">
      <c r="A19" s="709"/>
      <c r="B19" s="707"/>
      <c r="C19" s="285" t="s">
        <v>21</v>
      </c>
      <c r="D19" s="711"/>
      <c r="E19" s="275">
        <f>+$D$18*E18</f>
        <v>0</v>
      </c>
      <c r="F19" s="275">
        <f t="shared" ref="F19:H19" si="19">+$D$18*F18</f>
        <v>0</v>
      </c>
      <c r="G19" s="275">
        <f t="shared" si="19"/>
        <v>0</v>
      </c>
      <c r="H19" s="275">
        <f t="shared" si="19"/>
        <v>0</v>
      </c>
      <c r="I19" s="275">
        <f>+$D$18*I18</f>
        <v>0</v>
      </c>
      <c r="J19" s="275">
        <f t="shared" ref="J19:L19" si="20">+$D$18*J18</f>
        <v>0</v>
      </c>
      <c r="K19" s="275">
        <f t="shared" si="20"/>
        <v>0</v>
      </c>
      <c r="L19" s="275">
        <f t="shared" si="20"/>
        <v>0</v>
      </c>
      <c r="M19" s="275">
        <f>+$D$18*M18</f>
        <v>78850.597500000018</v>
      </c>
      <c r="N19" s="275">
        <f t="shared" ref="N19:P19" si="21">+$D$18*N18</f>
        <v>78850.597500000018</v>
      </c>
      <c r="O19" s="275">
        <f t="shared" si="21"/>
        <v>78850.597500000018</v>
      </c>
      <c r="P19" s="275">
        <f t="shared" si="21"/>
        <v>78850.597500000018</v>
      </c>
      <c r="Q19" s="276"/>
      <c r="R19" s="393">
        <f t="shared" si="5"/>
        <v>315402.39000000007</v>
      </c>
      <c r="S19" s="280" t="str">
        <f>IF(R19=D18,"Ok!","Verificar!")</f>
        <v>Ok!</v>
      </c>
    </row>
    <row r="20" spans="1:19" s="277" customFormat="1" ht="15.75" customHeight="1" x14ac:dyDescent="0.2">
      <c r="A20" s="708" t="str">
        <f>Resumo!A47</f>
        <v>07</v>
      </c>
      <c r="B20" s="706" t="str">
        <f>VLOOKUP(A20,Resumo!$A$7:$D$47,2)</f>
        <v>ADMINISTRAÇÃO LOCAL</v>
      </c>
      <c r="C20" s="284" t="s">
        <v>20</v>
      </c>
      <c r="D20" s="710">
        <f>VLOOKUP(A20,Resumo!$A$7:$D$47,4)</f>
        <v>168040.04</v>
      </c>
      <c r="E20" s="274">
        <f>+(E9+E11+E13+E15+E17+E19)/SUM($D$8:$D$19)</f>
        <v>0.11458714439545549</v>
      </c>
      <c r="F20" s="274">
        <f t="shared" ref="F20:P20" si="22">+(F9+F11+F13+F15+F17+F19)/SUM($D$8:$D$19)</f>
        <v>7.2751343707908936E-2</v>
      </c>
      <c r="G20" s="274">
        <f t="shared" si="22"/>
        <v>7.9045317614140492E-2</v>
      </c>
      <c r="H20" s="274">
        <f t="shared" si="22"/>
        <v>7.9045317614140492E-2</v>
      </c>
      <c r="I20" s="274">
        <f t="shared" si="22"/>
        <v>6.8612478664364748E-2</v>
      </c>
      <c r="J20" s="274">
        <f t="shared" si="22"/>
        <v>6.8612478664364748E-2</v>
      </c>
      <c r="K20" s="274">
        <f t="shared" si="22"/>
        <v>0.13621499083891644</v>
      </c>
      <c r="L20" s="274">
        <f t="shared" si="22"/>
        <v>0.13621499083891644</v>
      </c>
      <c r="M20" s="274">
        <f t="shared" si="22"/>
        <v>9.8177227455839663E-2</v>
      </c>
      <c r="N20" s="274">
        <f t="shared" si="22"/>
        <v>9.8177227455839663E-2</v>
      </c>
      <c r="O20" s="274">
        <f t="shared" si="22"/>
        <v>2.4280741375056408E-2</v>
      </c>
      <c r="P20" s="274">
        <f t="shared" si="22"/>
        <v>2.4280741375056408E-2</v>
      </c>
      <c r="Q20" s="276"/>
      <c r="R20" s="279">
        <f>SUM(E20:P20)</f>
        <v>1</v>
      </c>
      <c r="S20" s="280" t="str">
        <f t="shared" ref="S20" si="23">IF(R20=100%,"Ok!","Verificar!")</f>
        <v>Ok!</v>
      </c>
    </row>
    <row r="21" spans="1:19" s="277" customFormat="1" ht="15.75" customHeight="1" x14ac:dyDescent="0.2">
      <c r="A21" s="709"/>
      <c r="B21" s="707"/>
      <c r="C21" s="285" t="s">
        <v>21</v>
      </c>
      <c r="D21" s="711"/>
      <c r="E21" s="275">
        <f>+$D$20*E20</f>
        <v>19255.228327698118</v>
      </c>
      <c r="F21" s="275">
        <f t="shared" ref="F21:H21" si="24">+$D$20*F20</f>
        <v>12225.138706730766</v>
      </c>
      <c r="G21" s="275">
        <f t="shared" si="24"/>
        <v>13282.778333692873</v>
      </c>
      <c r="H21" s="275">
        <f t="shared" si="24"/>
        <v>13282.778333692873</v>
      </c>
      <c r="I21" s="275">
        <f>+$D$20*I20</f>
        <v>11529.643659259</v>
      </c>
      <c r="J21" s="275">
        <f t="shared" ref="J21:L21" si="25">+$D$20*J20</f>
        <v>11529.643659259</v>
      </c>
      <c r="K21" s="275">
        <f t="shared" si="25"/>
        <v>22889.572509171154</v>
      </c>
      <c r="L21" s="275">
        <f t="shared" si="25"/>
        <v>22889.572509171154</v>
      </c>
      <c r="M21" s="275">
        <f>+$D$20*M20</f>
        <v>16497.705228768395</v>
      </c>
      <c r="N21" s="275">
        <f t="shared" ref="N21:P21" si="26">+$D$20*N20</f>
        <v>16497.705228768395</v>
      </c>
      <c r="O21" s="275">
        <f t="shared" si="26"/>
        <v>4080.1367518941338</v>
      </c>
      <c r="P21" s="275">
        <f t="shared" si="26"/>
        <v>4080.1367518941338</v>
      </c>
      <c r="Q21" s="276"/>
      <c r="R21" s="281">
        <f>SUM(E21:P21)</f>
        <v>168040.04</v>
      </c>
      <c r="S21" s="280" t="str">
        <f>IF(R21=D20,"Ok!","Verificar!")</f>
        <v>Ok!</v>
      </c>
    </row>
    <row r="22" spans="1:19" s="277" customFormat="1" ht="15.75" customHeight="1" x14ac:dyDescent="0.2">
      <c r="A22" s="704" t="s">
        <v>22</v>
      </c>
      <c r="B22" s="704"/>
      <c r="C22" s="704"/>
      <c r="D22" s="705">
        <f>+SUM(D8:D21)</f>
        <v>3415494.3200000003</v>
      </c>
      <c r="E22" s="283">
        <f>+E24/$D$22</f>
        <v>0.11458714415311924</v>
      </c>
      <c r="F22" s="283">
        <f t="shared" ref="F22:G22" si="27">+F24/$D$22</f>
        <v>7.2751343354598222E-2</v>
      </c>
      <c r="G22" s="283">
        <f t="shared" si="27"/>
        <v>7.9045316638090612E-2</v>
      </c>
      <c r="H22" s="283">
        <f t="shared" ref="H22:P22" si="28">+H24/$D$22</f>
        <v>7.9045316638090612E-2</v>
      </c>
      <c r="I22" s="283">
        <f t="shared" si="28"/>
        <v>6.8612478324952972E-2</v>
      </c>
      <c r="J22" s="283">
        <f t="shared" si="28"/>
        <v>6.8612478324952972E-2</v>
      </c>
      <c r="K22" s="283">
        <f t="shared" si="28"/>
        <v>0.13621499156818975</v>
      </c>
      <c r="L22" s="283">
        <f t="shared" si="28"/>
        <v>0.13621499156818975</v>
      </c>
      <c r="M22" s="283">
        <f t="shared" si="28"/>
        <v>9.8177226656901595E-2</v>
      </c>
      <c r="N22" s="283">
        <f t="shared" si="28"/>
        <v>9.8177226656901595E-2</v>
      </c>
      <c r="O22" s="283">
        <f t="shared" si="28"/>
        <v>2.4280740130172427E-2</v>
      </c>
      <c r="P22" s="283">
        <f t="shared" si="28"/>
        <v>2.428073427450466E-2</v>
      </c>
      <c r="Q22" s="276"/>
      <c r="R22" s="702">
        <f>P25</f>
        <v>3415494.28</v>
      </c>
      <c r="S22" s="703" t="str">
        <f>IF(R22=D22,"Ok!","Verificar!")</f>
        <v>Verificar!</v>
      </c>
    </row>
    <row r="23" spans="1:19" s="277" customFormat="1" ht="15.75" customHeight="1" x14ac:dyDescent="0.2">
      <c r="A23" s="704" t="s">
        <v>23</v>
      </c>
      <c r="B23" s="704"/>
      <c r="C23" s="704"/>
      <c r="D23" s="705"/>
      <c r="E23" s="283">
        <f>E22</f>
        <v>0.11458714415311924</v>
      </c>
      <c r="F23" s="283">
        <f>ROUND(E23+F22,2)</f>
        <v>0.19</v>
      </c>
      <c r="G23" s="283">
        <f>ROUND(F23+G22,2)</f>
        <v>0.27</v>
      </c>
      <c r="H23" s="283">
        <f t="shared" ref="H23:P23" si="29">ROUND(G23+H22,2)</f>
        <v>0.35</v>
      </c>
      <c r="I23" s="283">
        <f t="shared" si="29"/>
        <v>0.42</v>
      </c>
      <c r="J23" s="283">
        <f t="shared" si="29"/>
        <v>0.49</v>
      </c>
      <c r="K23" s="283">
        <f t="shared" si="29"/>
        <v>0.63</v>
      </c>
      <c r="L23" s="283">
        <f t="shared" si="29"/>
        <v>0.77</v>
      </c>
      <c r="M23" s="283">
        <f t="shared" si="29"/>
        <v>0.87</v>
      </c>
      <c r="N23" s="283">
        <f t="shared" si="29"/>
        <v>0.97</v>
      </c>
      <c r="O23" s="283">
        <f t="shared" si="29"/>
        <v>0.99</v>
      </c>
      <c r="P23" s="283">
        <f t="shared" si="29"/>
        <v>1.01</v>
      </c>
      <c r="Q23" s="276"/>
      <c r="R23" s="702"/>
      <c r="S23" s="703"/>
    </row>
    <row r="24" spans="1:19" s="277" customFormat="1" ht="15.75" customHeight="1" x14ac:dyDescent="0.2">
      <c r="A24" s="704" t="s">
        <v>24</v>
      </c>
      <c r="B24" s="704"/>
      <c r="C24" s="704"/>
      <c r="D24" s="705"/>
      <c r="E24" s="282">
        <f>ROUND(E9+E11+E13+E15+E17+E19+E21,2)</f>
        <v>391371.74</v>
      </c>
      <c r="F24" s="282">
        <f t="shared" ref="F24:O24" si="30">ROUND(F9+F11+F13+F15+F17+F19+F21,2)</f>
        <v>248481.8</v>
      </c>
      <c r="G24" s="282">
        <f t="shared" si="30"/>
        <v>269978.83</v>
      </c>
      <c r="H24" s="282">
        <f t="shared" si="30"/>
        <v>269978.83</v>
      </c>
      <c r="I24" s="282">
        <f t="shared" si="30"/>
        <v>234345.53</v>
      </c>
      <c r="J24" s="282">
        <f t="shared" si="30"/>
        <v>234345.53</v>
      </c>
      <c r="K24" s="282">
        <f t="shared" si="30"/>
        <v>465241.53</v>
      </c>
      <c r="L24" s="282">
        <f t="shared" si="30"/>
        <v>465241.53</v>
      </c>
      <c r="M24" s="282">
        <f t="shared" si="30"/>
        <v>335323.76</v>
      </c>
      <c r="N24" s="282">
        <f t="shared" si="30"/>
        <v>335323.76</v>
      </c>
      <c r="O24" s="282">
        <f t="shared" si="30"/>
        <v>82930.73</v>
      </c>
      <c r="P24" s="282">
        <f>ROUND(P9+P11+P13+P15+P17+P19+P21,2)-0.02</f>
        <v>82930.709999999992</v>
      </c>
      <c r="Q24" s="276"/>
      <c r="R24" s="702"/>
      <c r="S24" s="703"/>
    </row>
    <row r="25" spans="1:19" s="277" customFormat="1" ht="15.75" customHeight="1" x14ac:dyDescent="0.2">
      <c r="A25" s="704" t="s">
        <v>25</v>
      </c>
      <c r="B25" s="704"/>
      <c r="C25" s="704"/>
      <c r="D25" s="705"/>
      <c r="E25" s="282">
        <f>ROUND(E24,2)</f>
        <v>391371.74</v>
      </c>
      <c r="F25" s="282">
        <f>ROUND(E25+F24,2)</f>
        <v>639853.54</v>
      </c>
      <c r="G25" s="282">
        <f t="shared" ref="G25" si="31">ROUND(F25+G24,2)</f>
        <v>909832.37</v>
      </c>
      <c r="H25" s="282">
        <f>ROUND(G25+H24,2)</f>
        <v>1179811.2</v>
      </c>
      <c r="I25" s="282">
        <f>ROUND(H25+I24,2)</f>
        <v>1414156.73</v>
      </c>
      <c r="J25" s="282">
        <f t="shared" ref="J25" si="32">ROUND(I25+J24,2)</f>
        <v>1648502.26</v>
      </c>
      <c r="K25" s="282">
        <f t="shared" ref="K25" si="33">ROUND(J25+K24,2)</f>
        <v>2113743.79</v>
      </c>
      <c r="L25" s="282">
        <f>ROUND(K25+L24,2)</f>
        <v>2578985.3199999998</v>
      </c>
      <c r="M25" s="282">
        <f>ROUND(L25+M24,2)</f>
        <v>2914309.08</v>
      </c>
      <c r="N25" s="282">
        <f t="shared" ref="N25" si="34">ROUND(M25+N24,2)</f>
        <v>3249632.84</v>
      </c>
      <c r="O25" s="282">
        <f t="shared" ref="O25" si="35">ROUND(N25+O24,2)</f>
        <v>3332563.57</v>
      </c>
      <c r="P25" s="282">
        <f>ROUND(O25+P24,2)</f>
        <v>3415494.28</v>
      </c>
      <c r="Q25" s="276"/>
      <c r="R25" s="702"/>
      <c r="S25" s="703"/>
    </row>
    <row r="27" spans="1:19" ht="15" customHeight="1" x14ac:dyDescent="0.2">
      <c r="D27" s="16" t="b">
        <f>D22=Resumo!C48</f>
        <v>1</v>
      </c>
    </row>
  </sheetData>
  <mergeCells count="33">
    <mergeCell ref="A20:A21"/>
    <mergeCell ref="B20:B21"/>
    <mergeCell ref="D20:D21"/>
    <mergeCell ref="R6:S7"/>
    <mergeCell ref="A8:A9"/>
    <mergeCell ref="B8:B9"/>
    <mergeCell ref="D8:D9"/>
    <mergeCell ref="A6:A7"/>
    <mergeCell ref="B6:C7"/>
    <mergeCell ref="D6:D7"/>
    <mergeCell ref="E6:P6"/>
    <mergeCell ref="D10:D11"/>
    <mergeCell ref="A12:A13"/>
    <mergeCell ref="B12:B13"/>
    <mergeCell ref="D12:D13"/>
    <mergeCell ref="A10:A11"/>
    <mergeCell ref="B10:B11"/>
    <mergeCell ref="A14:A15"/>
    <mergeCell ref="B14:B15"/>
    <mergeCell ref="D14:D15"/>
    <mergeCell ref="A18:A19"/>
    <mergeCell ref="B18:B19"/>
    <mergeCell ref="D18:D19"/>
    <mergeCell ref="A16:A17"/>
    <mergeCell ref="B16:B17"/>
    <mergeCell ref="D16:D17"/>
    <mergeCell ref="R22:R25"/>
    <mergeCell ref="S22:S25"/>
    <mergeCell ref="A23:C23"/>
    <mergeCell ref="A24:C24"/>
    <mergeCell ref="A25:C25"/>
    <mergeCell ref="A22:C22"/>
    <mergeCell ref="D22:D25"/>
  </mergeCells>
  <conditionalFormatting sqref="E10:E13 F10:H15 E25:H25 E22:P24">
    <cfRule type="cellIs" dxfId="72" priority="117" operator="equal">
      <formula>0</formula>
    </cfRule>
  </conditionalFormatting>
  <conditionalFormatting sqref="R22">
    <cfRule type="cellIs" dxfId="71" priority="115" operator="equal">
      <formula>0</formula>
    </cfRule>
  </conditionalFormatting>
  <conditionalFormatting sqref="H25 E23:P23">
    <cfRule type="cellIs" dxfId="70" priority="101" operator="equal">
      <formula>0</formula>
    </cfRule>
  </conditionalFormatting>
  <conditionalFormatting sqref="E8:E9 F9:H9">
    <cfRule type="cellIs" dxfId="69" priority="98" operator="equal">
      <formula>0</formula>
    </cfRule>
  </conditionalFormatting>
  <conditionalFormatting sqref="F8:H8">
    <cfRule type="cellIs" dxfId="68" priority="97" operator="equal">
      <formula>0</formula>
    </cfRule>
  </conditionalFormatting>
  <conditionalFormatting sqref="E18:E19 F19:H19">
    <cfRule type="cellIs" dxfId="67" priority="90" operator="equal">
      <formula>0</formula>
    </cfRule>
  </conditionalFormatting>
  <conditionalFormatting sqref="E19:H19">
    <cfRule type="cellIs" dxfId="66" priority="89" operator="equal">
      <formula>0</formula>
    </cfRule>
  </conditionalFormatting>
  <conditionalFormatting sqref="F18:G18">
    <cfRule type="cellIs" dxfId="65" priority="88" operator="equal">
      <formula>0</formula>
    </cfRule>
  </conditionalFormatting>
  <conditionalFormatting sqref="H18">
    <cfRule type="cellIs" dxfId="64" priority="87" operator="equal">
      <formula>0</formula>
    </cfRule>
  </conditionalFormatting>
  <conditionalFormatting sqref="E15:H15">
    <cfRule type="cellIs" dxfId="63" priority="96" operator="equal">
      <formula>0</formula>
    </cfRule>
  </conditionalFormatting>
  <conditionalFormatting sqref="E14:E15 F15:H15">
    <cfRule type="cellIs" dxfId="62" priority="95" operator="equal">
      <formula>0</formula>
    </cfRule>
  </conditionalFormatting>
  <conditionalFormatting sqref="E13:H13 E11:H11">
    <cfRule type="cellIs" dxfId="61" priority="93" operator="equal">
      <formula>0</formula>
    </cfRule>
  </conditionalFormatting>
  <conditionalFormatting sqref="F16:H16 E17:H17">
    <cfRule type="cellIs" dxfId="60" priority="86" operator="equal">
      <formula>0</formula>
    </cfRule>
  </conditionalFormatting>
  <conditionalFormatting sqref="E17:H17">
    <cfRule type="cellIs" dxfId="59" priority="85" operator="equal">
      <formula>0</formula>
    </cfRule>
  </conditionalFormatting>
  <conditionalFormatting sqref="E16:E17 F17:H17">
    <cfRule type="cellIs" dxfId="58" priority="84" operator="equal">
      <formula>0</formula>
    </cfRule>
  </conditionalFormatting>
  <conditionalFormatting sqref="R8:R21">
    <cfRule type="cellIs" dxfId="57" priority="83" operator="equal">
      <formula>0</formula>
    </cfRule>
  </conditionalFormatting>
  <conditionalFormatting sqref="E20:E21 F21:H21 F20:P20">
    <cfRule type="cellIs" dxfId="56" priority="81" operator="equal">
      <formula>0</formula>
    </cfRule>
  </conditionalFormatting>
  <conditionalFormatting sqref="E21:H21">
    <cfRule type="cellIs" dxfId="55" priority="80" operator="equal">
      <formula>0</formula>
    </cfRule>
  </conditionalFormatting>
  <conditionalFormatting sqref="I10:I13 J10:L15 I25:L25">
    <cfRule type="cellIs" dxfId="54" priority="54" operator="equal">
      <formula>0</formula>
    </cfRule>
  </conditionalFormatting>
  <conditionalFormatting sqref="L25">
    <cfRule type="cellIs" dxfId="53" priority="53" operator="equal">
      <formula>0</formula>
    </cfRule>
  </conditionalFormatting>
  <conditionalFormatting sqref="I8:I9 J9:L9">
    <cfRule type="cellIs" dxfId="52" priority="52" operator="equal">
      <formula>0</formula>
    </cfRule>
  </conditionalFormatting>
  <conditionalFormatting sqref="J8:L8">
    <cfRule type="cellIs" dxfId="51" priority="51" operator="equal">
      <formula>0</formula>
    </cfRule>
  </conditionalFormatting>
  <conditionalFormatting sqref="I18:I19 J19:L19">
    <cfRule type="cellIs" dxfId="50" priority="46" operator="equal">
      <formula>0</formula>
    </cfRule>
  </conditionalFormatting>
  <conditionalFormatting sqref="I19:L19">
    <cfRule type="cellIs" dxfId="49" priority="45" operator="equal">
      <formula>0</formula>
    </cfRule>
  </conditionalFormatting>
  <conditionalFormatting sqref="J18:K18">
    <cfRule type="cellIs" dxfId="48" priority="44" operator="equal">
      <formula>0</formula>
    </cfRule>
  </conditionalFormatting>
  <conditionalFormatting sqref="L18">
    <cfRule type="cellIs" dxfId="47" priority="43" operator="equal">
      <formula>0</formula>
    </cfRule>
  </conditionalFormatting>
  <conditionalFormatting sqref="I15:L15">
    <cfRule type="cellIs" dxfId="46" priority="50" operator="equal">
      <formula>0</formula>
    </cfRule>
  </conditionalFormatting>
  <conditionalFormatting sqref="I14:I15 J15:L15">
    <cfRule type="cellIs" dxfId="45" priority="49" operator="equal">
      <formula>0</formula>
    </cfRule>
  </conditionalFormatting>
  <conditionalFormatting sqref="I13:L13 I11:L11">
    <cfRule type="cellIs" dxfId="44" priority="47" operator="equal">
      <formula>0</formula>
    </cfRule>
  </conditionalFormatting>
  <conditionalFormatting sqref="J16:L16 I17:L17">
    <cfRule type="cellIs" dxfId="43" priority="42" operator="equal">
      <formula>0</formula>
    </cfRule>
  </conditionalFormatting>
  <conditionalFormatting sqref="I17:L17">
    <cfRule type="cellIs" dxfId="42" priority="41" operator="equal">
      <formula>0</formula>
    </cfRule>
  </conditionalFormatting>
  <conditionalFormatting sqref="I16:I17 J17:L17">
    <cfRule type="cellIs" dxfId="41" priority="40" operator="equal">
      <formula>0</formula>
    </cfRule>
  </conditionalFormatting>
  <conditionalFormatting sqref="I21:L21">
    <cfRule type="cellIs" dxfId="40" priority="39" operator="equal">
      <formula>0</formula>
    </cfRule>
  </conditionalFormatting>
  <conditionalFormatting sqref="I21:L21">
    <cfRule type="cellIs" dxfId="39" priority="38" operator="equal">
      <formula>0</formula>
    </cfRule>
  </conditionalFormatting>
  <conditionalFormatting sqref="M10:M13 N10:P15 M25:P25">
    <cfRule type="cellIs" dxfId="38" priority="27" operator="equal">
      <formula>0</formula>
    </cfRule>
  </conditionalFormatting>
  <conditionalFormatting sqref="P25">
    <cfRule type="cellIs" dxfId="37" priority="26" operator="equal">
      <formula>0</formula>
    </cfRule>
  </conditionalFormatting>
  <conditionalFormatting sqref="M8:M9 N9:P9">
    <cfRule type="cellIs" dxfId="36" priority="25" operator="equal">
      <formula>0</formula>
    </cfRule>
  </conditionalFormatting>
  <conditionalFormatting sqref="N8:P8">
    <cfRule type="cellIs" dxfId="35" priority="24" operator="equal">
      <formula>0</formula>
    </cfRule>
  </conditionalFormatting>
  <conditionalFormatting sqref="M18:M19 N19:P19">
    <cfRule type="cellIs" dxfId="34" priority="19" operator="equal">
      <formula>0</formula>
    </cfRule>
  </conditionalFormatting>
  <conditionalFormatting sqref="M19:P19">
    <cfRule type="cellIs" dxfId="33" priority="18" operator="equal">
      <formula>0</formula>
    </cfRule>
  </conditionalFormatting>
  <conditionalFormatting sqref="N18:O18">
    <cfRule type="cellIs" dxfId="32" priority="17" operator="equal">
      <formula>0</formula>
    </cfRule>
  </conditionalFormatting>
  <conditionalFormatting sqref="P18">
    <cfRule type="cellIs" dxfId="31" priority="16" operator="equal">
      <formula>0</formula>
    </cfRule>
  </conditionalFormatting>
  <conditionalFormatting sqref="M15:P15">
    <cfRule type="cellIs" dxfId="30" priority="23" operator="equal">
      <formula>0</formula>
    </cfRule>
  </conditionalFormatting>
  <conditionalFormatting sqref="M14:M15 N15:P15">
    <cfRule type="cellIs" dxfId="29" priority="22" operator="equal">
      <formula>0</formula>
    </cfRule>
  </conditionalFormatting>
  <conditionalFormatting sqref="M13:P13 M11:P11">
    <cfRule type="cellIs" dxfId="28" priority="20" operator="equal">
      <formula>0</formula>
    </cfRule>
  </conditionalFormatting>
  <conditionalFormatting sqref="N16:P16 M17:P17">
    <cfRule type="cellIs" dxfId="27" priority="15" operator="equal">
      <formula>0</formula>
    </cfRule>
  </conditionalFormatting>
  <conditionalFormatting sqref="M17:P17">
    <cfRule type="cellIs" dxfId="26" priority="14" operator="equal">
      <formula>0</formula>
    </cfRule>
  </conditionalFormatting>
  <conditionalFormatting sqref="M16:M17 N17:P17">
    <cfRule type="cellIs" dxfId="25" priority="13" operator="equal">
      <formula>0</formula>
    </cfRule>
  </conditionalFormatting>
  <conditionalFormatting sqref="M21:P21">
    <cfRule type="cellIs" dxfId="24" priority="12" operator="equal">
      <formula>0</formula>
    </cfRule>
  </conditionalFormatting>
  <conditionalFormatting sqref="M21:P21">
    <cfRule type="cellIs" dxfId="23" priority="11" operator="equal">
      <formula>0</formula>
    </cfRule>
  </conditionalFormatting>
  <printOptions horizontalCentered="1" verticalCentered="1" gridLines="1"/>
  <pageMargins left="0.59055118110236227" right="0.59055118110236227" top="0.78740157480314965" bottom="0.39370078740157483" header="0" footer="0"/>
  <pageSetup paperSize="9" scale="6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G49"/>
  <sheetViews>
    <sheetView view="pageBreakPreview" zoomScaleNormal="85" zoomScaleSheetLayoutView="100" workbookViewId="0">
      <selection activeCell="A12" sqref="A12:F12"/>
    </sheetView>
  </sheetViews>
  <sheetFormatPr defaultColWidth="9.140625" defaultRowHeight="12.75" x14ac:dyDescent="0.2"/>
  <cols>
    <col min="1" max="1" width="21.7109375" style="101" customWidth="1"/>
    <col min="2" max="2" width="40.7109375" style="101" customWidth="1"/>
    <col min="3" max="3" width="10.7109375" style="101" customWidth="1"/>
    <col min="4" max="5" width="2.7109375" style="101" customWidth="1"/>
    <col min="6" max="6" width="13.7109375" style="101" customWidth="1"/>
    <col min="7" max="16384" width="9.140625" style="101"/>
  </cols>
  <sheetData>
    <row r="1" spans="1:7" ht="12.75" customHeight="1" x14ac:dyDescent="0.2">
      <c r="A1" s="724"/>
      <c r="B1" s="727" t="s">
        <v>2892</v>
      </c>
      <c r="C1" s="728"/>
      <c r="D1" s="728"/>
      <c r="E1" s="729"/>
      <c r="F1" s="724" t="str">
        <f>'Planilha Orçamentária'!H5</f>
        <v>DATA-BASE: Julho/2018</v>
      </c>
    </row>
    <row r="2" spans="1:7" ht="12.75" customHeight="1" x14ac:dyDescent="0.2">
      <c r="A2" s="725"/>
      <c r="B2" s="730"/>
      <c r="C2" s="731"/>
      <c r="D2" s="731"/>
      <c r="E2" s="732"/>
      <c r="F2" s="739"/>
    </row>
    <row r="3" spans="1:7" ht="12.75" customHeight="1" x14ac:dyDescent="0.2">
      <c r="A3" s="725"/>
      <c r="B3" s="730"/>
      <c r="C3" s="731"/>
      <c r="D3" s="731"/>
      <c r="E3" s="732"/>
      <c r="F3" s="739"/>
    </row>
    <row r="4" spans="1:7" ht="12.75" customHeight="1" x14ac:dyDescent="0.2">
      <c r="A4" s="726"/>
      <c r="B4" s="733"/>
      <c r="C4" s="734"/>
      <c r="D4" s="734"/>
      <c r="E4" s="735"/>
      <c r="F4" s="740"/>
    </row>
    <row r="5" spans="1:7" s="479" customFormat="1" ht="15" x14ac:dyDescent="0.25">
      <c r="A5" s="473" t="str">
        <f>Resumo!A5</f>
        <v>ORÇAMENTISTA: FERNANDA RODRIGUES DA SILVA</v>
      </c>
      <c r="B5" s="474"/>
      <c r="C5" s="475"/>
      <c r="D5" s="476"/>
      <c r="E5" s="474"/>
      <c r="F5" s="477"/>
      <c r="G5" s="478"/>
    </row>
    <row r="6" spans="1:7" s="102" customFormat="1" x14ac:dyDescent="0.2">
      <c r="A6" s="736" t="s">
        <v>2893</v>
      </c>
      <c r="B6" s="737"/>
      <c r="C6" s="737"/>
      <c r="D6" s="737"/>
      <c r="E6" s="737"/>
      <c r="F6" s="738"/>
    </row>
    <row r="7" spans="1:7" s="102" customFormat="1" x14ac:dyDescent="0.2">
      <c r="A7" s="721" t="s">
        <v>2894</v>
      </c>
      <c r="B7" s="722"/>
      <c r="C7" s="722"/>
      <c r="D7" s="722"/>
      <c r="E7" s="722"/>
      <c r="F7" s="723"/>
    </row>
    <row r="8" spans="1:7" s="102" customFormat="1" x14ac:dyDescent="0.2">
      <c r="A8" s="721" t="s">
        <v>2895</v>
      </c>
      <c r="B8" s="722"/>
      <c r="C8" s="722"/>
      <c r="D8" s="722"/>
      <c r="E8" s="722"/>
      <c r="F8" s="723"/>
    </row>
    <row r="9" spans="1:7" s="102" customFormat="1" x14ac:dyDescent="0.2">
      <c r="A9" s="103"/>
      <c r="B9" s="104"/>
      <c r="C9" s="106"/>
      <c r="D9" s="106"/>
      <c r="E9" s="104"/>
      <c r="F9" s="105"/>
    </row>
    <row r="10" spans="1:7" s="102" customFormat="1" x14ac:dyDescent="0.2">
      <c r="A10" s="736" t="s">
        <v>2896</v>
      </c>
      <c r="B10" s="737"/>
      <c r="C10" s="737"/>
      <c r="D10" s="737"/>
      <c r="E10" s="737"/>
      <c r="F10" s="738"/>
    </row>
    <row r="11" spans="1:7" s="102" customFormat="1" x14ac:dyDescent="0.2">
      <c r="A11" s="741" t="s">
        <v>2897</v>
      </c>
      <c r="B11" s="742"/>
      <c r="C11" s="742"/>
      <c r="D11" s="742"/>
      <c r="E11" s="742"/>
      <c r="F11" s="743"/>
    </row>
    <row r="12" spans="1:7" s="102" customFormat="1" x14ac:dyDescent="0.2">
      <c r="A12" s="744" t="s">
        <v>2898</v>
      </c>
      <c r="B12" s="745"/>
      <c r="C12" s="745"/>
      <c r="D12" s="745"/>
      <c r="E12" s="745"/>
      <c r="F12" s="746"/>
    </row>
    <row r="13" spans="1:7" s="102" customFormat="1" x14ac:dyDescent="0.2">
      <c r="A13" s="103"/>
      <c r="B13" s="107"/>
      <c r="C13" s="107"/>
      <c r="D13" s="107"/>
      <c r="E13" s="107"/>
      <c r="F13" s="108"/>
    </row>
    <row r="14" spans="1:7" s="102" customFormat="1" x14ac:dyDescent="0.2">
      <c r="A14" s="736" t="s">
        <v>2899</v>
      </c>
      <c r="B14" s="737"/>
      <c r="C14" s="737"/>
      <c r="D14" s="737"/>
      <c r="E14" s="737"/>
      <c r="F14" s="738"/>
    </row>
    <row r="15" spans="1:7" s="102" customFormat="1" x14ac:dyDescent="0.2">
      <c r="A15" s="103"/>
      <c r="B15" s="109"/>
      <c r="C15" s="104"/>
      <c r="D15" s="104"/>
      <c r="E15" s="104"/>
      <c r="F15" s="105"/>
    </row>
    <row r="16" spans="1:7" s="102" customFormat="1" x14ac:dyDescent="0.2">
      <c r="A16" s="103"/>
      <c r="B16" s="110" t="s">
        <v>2900</v>
      </c>
      <c r="C16" s="111">
        <v>4</v>
      </c>
      <c r="D16" s="112" t="s">
        <v>52</v>
      </c>
      <c r="E16" s="104"/>
      <c r="F16" s="105"/>
    </row>
    <row r="17" spans="1:6" s="102" customFormat="1" x14ac:dyDescent="0.2">
      <c r="A17" s="103"/>
      <c r="B17" s="110" t="s">
        <v>2901</v>
      </c>
      <c r="C17" s="111">
        <v>0.5</v>
      </c>
      <c r="D17" s="112" t="s">
        <v>52</v>
      </c>
      <c r="E17" s="104"/>
      <c r="F17" s="105"/>
    </row>
    <row r="18" spans="1:6" s="102" customFormat="1" x14ac:dyDescent="0.2">
      <c r="A18" s="103"/>
      <c r="B18" s="110" t="s">
        <v>2902</v>
      </c>
      <c r="C18" s="111">
        <v>0.4</v>
      </c>
      <c r="D18" s="112" t="s">
        <v>52</v>
      </c>
      <c r="E18" s="104"/>
      <c r="F18" s="105"/>
    </row>
    <row r="19" spans="1:6" s="102" customFormat="1" x14ac:dyDescent="0.2">
      <c r="A19" s="103"/>
      <c r="B19" s="110" t="s">
        <v>2903</v>
      </c>
      <c r="C19" s="111">
        <v>1.1000000000000001</v>
      </c>
      <c r="D19" s="112" t="s">
        <v>52</v>
      </c>
      <c r="E19" s="104"/>
      <c r="F19" s="105"/>
    </row>
    <row r="20" spans="1:6" s="102" customFormat="1" x14ac:dyDescent="0.2">
      <c r="A20" s="103"/>
      <c r="B20" s="113" t="s">
        <v>2904</v>
      </c>
      <c r="C20" s="114">
        <f>SUM(C16:C19)</f>
        <v>6</v>
      </c>
      <c r="D20" s="115" t="s">
        <v>52</v>
      </c>
      <c r="E20" s="104"/>
      <c r="F20" s="105"/>
    </row>
    <row r="21" spans="1:6" s="102" customFormat="1" x14ac:dyDescent="0.2">
      <c r="A21" s="103"/>
      <c r="B21" s="104"/>
      <c r="C21" s="104"/>
      <c r="D21" s="104"/>
      <c r="E21" s="104"/>
      <c r="F21" s="105"/>
    </row>
    <row r="22" spans="1:6" s="102" customFormat="1" x14ac:dyDescent="0.2">
      <c r="A22" s="736" t="s">
        <v>2905</v>
      </c>
      <c r="B22" s="737"/>
      <c r="C22" s="737"/>
      <c r="D22" s="737"/>
      <c r="E22" s="737"/>
      <c r="F22" s="738"/>
    </row>
    <row r="23" spans="1:6" s="102" customFormat="1" x14ac:dyDescent="0.2">
      <c r="A23" s="103"/>
      <c r="B23" s="109"/>
      <c r="C23" s="104"/>
      <c r="D23" s="104"/>
      <c r="E23" s="104"/>
      <c r="F23" s="105"/>
    </row>
    <row r="24" spans="1:6" s="102" customFormat="1" x14ac:dyDescent="0.2">
      <c r="A24" s="103"/>
      <c r="B24" s="116" t="s">
        <v>2906</v>
      </c>
      <c r="C24" s="117">
        <f>C25+C26+C27+C28</f>
        <v>13.15</v>
      </c>
      <c r="D24" s="118" t="s">
        <v>52</v>
      </c>
      <c r="E24" s="104"/>
      <c r="F24" s="105"/>
    </row>
    <row r="25" spans="1:6" s="102" customFormat="1" x14ac:dyDescent="0.2">
      <c r="A25" s="103"/>
      <c r="B25" s="119" t="s">
        <v>2907</v>
      </c>
      <c r="C25" s="111">
        <v>5</v>
      </c>
      <c r="D25" s="112" t="s">
        <v>52</v>
      </c>
      <c r="E25" s="104"/>
      <c r="F25" s="105"/>
    </row>
    <row r="26" spans="1:6" s="102" customFormat="1" x14ac:dyDescent="0.2">
      <c r="A26" s="103"/>
      <c r="B26" s="119" t="s">
        <v>2908</v>
      </c>
      <c r="C26" s="111">
        <v>3</v>
      </c>
      <c r="D26" s="112" t="s">
        <v>52</v>
      </c>
      <c r="E26" s="104"/>
      <c r="F26" s="105"/>
    </row>
    <row r="27" spans="1:6" s="102" customFormat="1" x14ac:dyDescent="0.2">
      <c r="A27" s="103"/>
      <c r="B27" s="119" t="s">
        <v>2909</v>
      </c>
      <c r="C27" s="111">
        <v>0.65</v>
      </c>
      <c r="D27" s="112" t="s">
        <v>52</v>
      </c>
      <c r="E27" s="104"/>
      <c r="F27" s="105"/>
    </row>
    <row r="28" spans="1:6" s="102" customFormat="1" x14ac:dyDescent="0.2">
      <c r="A28" s="103"/>
      <c r="B28" s="119" t="s">
        <v>2927</v>
      </c>
      <c r="C28" s="111">
        <v>4.5</v>
      </c>
      <c r="D28" s="112" t="s">
        <v>52</v>
      </c>
      <c r="E28" s="104"/>
      <c r="F28" s="105"/>
    </row>
    <row r="29" spans="1:6" s="102" customFormat="1" x14ac:dyDescent="0.2">
      <c r="A29" s="103"/>
      <c r="B29" s="110" t="s">
        <v>2910</v>
      </c>
      <c r="C29" s="111">
        <v>6.5</v>
      </c>
      <c r="D29" s="112" t="s">
        <v>52</v>
      </c>
      <c r="E29" s="104"/>
      <c r="F29" s="105"/>
    </row>
    <row r="30" spans="1:6" s="102" customFormat="1" x14ac:dyDescent="0.2">
      <c r="A30" s="103"/>
      <c r="B30" s="113" t="s">
        <v>2911</v>
      </c>
      <c r="C30" s="120">
        <v>17.649999999999999</v>
      </c>
      <c r="D30" s="115" t="s">
        <v>52</v>
      </c>
      <c r="E30" s="104"/>
      <c r="F30" s="105"/>
    </row>
    <row r="31" spans="1:6" s="102" customFormat="1" x14ac:dyDescent="0.2">
      <c r="A31" s="103"/>
      <c r="B31" s="104"/>
      <c r="C31" s="104"/>
      <c r="D31" s="104"/>
      <c r="E31" s="104"/>
      <c r="F31" s="105"/>
    </row>
    <row r="32" spans="1:6" s="102" customFormat="1" x14ac:dyDescent="0.2">
      <c r="A32" s="121"/>
      <c r="B32" s="122"/>
      <c r="C32" s="122"/>
      <c r="D32" s="122"/>
      <c r="E32" s="122"/>
      <c r="F32" s="123"/>
    </row>
    <row r="33" spans="1:6" s="102" customFormat="1" x14ac:dyDescent="0.2">
      <c r="A33" s="736" t="s">
        <v>2912</v>
      </c>
      <c r="B33" s="737"/>
      <c r="C33" s="737"/>
      <c r="D33" s="737"/>
      <c r="E33" s="737"/>
      <c r="F33" s="738"/>
    </row>
    <row r="34" spans="1:6" s="102" customFormat="1" x14ac:dyDescent="0.2">
      <c r="A34" s="103"/>
      <c r="B34" s="104"/>
      <c r="C34" s="104"/>
      <c r="D34" s="104"/>
      <c r="E34" s="104"/>
      <c r="F34" s="105"/>
    </row>
    <row r="35" spans="1:6" s="102" customFormat="1" ht="15" x14ac:dyDescent="0.2">
      <c r="A35" s="103"/>
      <c r="B35" s="107" t="s">
        <v>2913</v>
      </c>
      <c r="C35" s="167">
        <v>0.2712</v>
      </c>
      <c r="D35" s="115"/>
      <c r="E35" s="104"/>
      <c r="F35" s="105"/>
    </row>
    <row r="36" spans="1:6" s="102" customFormat="1" x14ac:dyDescent="0.2">
      <c r="A36" s="103"/>
      <c r="B36" s="107" t="s">
        <v>2914</v>
      </c>
      <c r="C36" s="104"/>
      <c r="D36" s="104"/>
      <c r="E36" s="104"/>
      <c r="F36" s="105"/>
    </row>
    <row r="37" spans="1:6" s="102" customFormat="1" x14ac:dyDescent="0.2">
      <c r="A37" s="103"/>
      <c r="B37" s="104"/>
      <c r="C37" s="124"/>
      <c r="D37" s="104"/>
      <c r="E37" s="104"/>
      <c r="F37" s="105"/>
    </row>
    <row r="38" spans="1:6" s="102" customFormat="1" x14ac:dyDescent="0.2">
      <c r="A38" s="103"/>
      <c r="B38" s="125" t="s">
        <v>2915</v>
      </c>
      <c r="C38" s="126"/>
      <c r="D38" s="104"/>
      <c r="E38" s="104"/>
      <c r="F38" s="105"/>
    </row>
    <row r="39" spans="1:6" s="102" customFormat="1" x14ac:dyDescent="0.2">
      <c r="A39" s="103"/>
      <c r="B39" s="127" t="s">
        <v>2916</v>
      </c>
      <c r="C39" s="104"/>
      <c r="D39" s="104"/>
      <c r="E39" s="104"/>
      <c r="F39" s="105"/>
    </row>
    <row r="40" spans="1:6" s="102" customFormat="1" x14ac:dyDescent="0.2">
      <c r="A40" s="103"/>
      <c r="B40" s="127" t="s">
        <v>2917</v>
      </c>
      <c r="C40" s="104"/>
      <c r="D40" s="104"/>
      <c r="E40" s="104"/>
      <c r="F40" s="105"/>
    </row>
    <row r="41" spans="1:6" s="102" customFormat="1" x14ac:dyDescent="0.2">
      <c r="A41" s="103"/>
      <c r="B41" s="127" t="s">
        <v>2918</v>
      </c>
      <c r="C41" s="104"/>
      <c r="D41" s="104"/>
      <c r="E41" s="104"/>
      <c r="F41" s="105"/>
    </row>
    <row r="42" spans="1:6" s="102" customFormat="1" x14ac:dyDescent="0.2">
      <c r="A42" s="103"/>
      <c r="B42" s="127" t="s">
        <v>2919</v>
      </c>
      <c r="C42" s="104"/>
      <c r="D42" s="104"/>
      <c r="E42" s="104"/>
      <c r="F42" s="105"/>
    </row>
    <row r="43" spans="1:6" s="102" customFormat="1" x14ac:dyDescent="0.2">
      <c r="A43" s="103"/>
      <c r="B43" s="127" t="s">
        <v>2920</v>
      </c>
      <c r="C43" s="104"/>
      <c r="D43" s="104"/>
      <c r="E43" s="104"/>
      <c r="F43" s="105"/>
    </row>
    <row r="44" spans="1:6" s="102" customFormat="1" x14ac:dyDescent="0.2">
      <c r="A44" s="103"/>
      <c r="B44" s="127" t="s">
        <v>2921</v>
      </c>
      <c r="C44" s="104"/>
      <c r="D44" s="104"/>
      <c r="E44" s="104"/>
      <c r="F44" s="105"/>
    </row>
    <row r="45" spans="1:6" s="102" customFormat="1" x14ac:dyDescent="0.2">
      <c r="A45" s="103"/>
      <c r="B45" s="127" t="s">
        <v>2922</v>
      </c>
      <c r="C45" s="104"/>
      <c r="D45" s="104"/>
      <c r="E45" s="104"/>
      <c r="F45" s="105"/>
    </row>
    <row r="46" spans="1:6" s="102" customFormat="1" x14ac:dyDescent="0.2">
      <c r="A46" s="121"/>
      <c r="B46" s="122"/>
      <c r="C46" s="122"/>
      <c r="D46" s="122"/>
      <c r="E46" s="122"/>
      <c r="F46" s="123"/>
    </row>
    <row r="47" spans="1:6" s="102" customFormat="1" x14ac:dyDescent="0.2"/>
    <row r="48" spans="1:6" s="102" customFormat="1" x14ac:dyDescent="0.2"/>
    <row r="49" s="102" customFormat="1" x14ac:dyDescent="0.2"/>
  </sheetData>
  <protectedRanges>
    <protectedRange sqref="C16:C19" name="Intervalo1_1_1"/>
    <protectedRange sqref="C25:C29" name="Intervalo2_1_1"/>
  </protectedRanges>
  <mergeCells count="12">
    <mergeCell ref="A33:F33"/>
    <mergeCell ref="A8:F8"/>
    <mergeCell ref="A10:F10"/>
    <mergeCell ref="A11:F11"/>
    <mergeCell ref="A12:F12"/>
    <mergeCell ref="A14:F14"/>
    <mergeCell ref="A22:F22"/>
    <mergeCell ref="A7:F7"/>
    <mergeCell ref="A1:A4"/>
    <mergeCell ref="B1:E4"/>
    <mergeCell ref="A6:F6"/>
    <mergeCell ref="F1:F4"/>
  </mergeCells>
  <dataValidations count="3">
    <dataValidation type="list" allowBlank="1" showInputMessage="1" showErrorMessage="1" sqref="B65543:E65543 B131079:E131079 B196615:E196615 B262151:E262151 B327687:E327687 B393223:E393223 B458759:E458759 B524295:E524295 B589831:E589831 B655367:E655367 B720903:E720903 B786439:E786439 B851975:E851975 B917511:E917511 B983047:E983047 A8">
      <formula1>"Com Desoneração, Sem Desoneração"</formula1>
    </dataValidation>
    <dataValidation type="list" allowBlank="1" showInputMessage="1" showErrorMessage="1" sqref="B65548:E65548 B131084:E131084 B196620:E196620 B262156:E262156 B327692:E327692 B393228:E393228 B458764:E458764 B524300:E524300 B589836:E589836 B655372:E655372 B720908:E720908 B786444:E786444 B851980:E851980 B917516:E917516 B983052:E983052 A12">
      <formula1>"Edificações, Fornecimento de Materiais e Equipamentos, Redes de Água, Esgoto ou Correlatas, Rodovias e Ferrovias, Portuárias, Marítimas e Fluviais"</formula1>
    </dataValidation>
    <dataValidation type="list" allowBlank="1" showInputMessage="1" showErrorMessage="1" sqref="B65542:E65542 B131078:E131078 B196614:E196614 B262150:E262150 B327686:E327686 B393222:E393222 B458758:E458758 B524294:E524294 B589830:E589830 B655366:E655366 B720902:E720902 B786438:E786438 B851974:E851974 B917510:E917510 B983046:E983046 A7">
      <formula1>"AE099008, CE GEPAD 424 2013"</formula1>
    </dataValidation>
  </dataValidations>
  <printOptions horizontalCentered="1" gridLines="1"/>
  <pageMargins left="0.59055118110236227" right="0.59055118110236227" top="0.78740157480314965" bottom="0.39370078740157483" header="0" footer="0"/>
  <pageSetup paperSize="9" scale="9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28"/>
  <sheetViews>
    <sheetView workbookViewId="0">
      <selection activeCell="F23" sqref="F23"/>
    </sheetView>
  </sheetViews>
  <sheetFormatPr defaultColWidth="10.7109375" defaultRowHeight="24.95" customHeight="1" x14ac:dyDescent="0.2"/>
  <cols>
    <col min="1" max="16384" width="10.7109375" style="221"/>
  </cols>
  <sheetData>
    <row r="1" spans="1:16" ht="24.95" customHeight="1" x14ac:dyDescent="0.2">
      <c r="A1" s="747" t="s">
        <v>3167</v>
      </c>
      <c r="B1" s="747" t="s">
        <v>3168</v>
      </c>
      <c r="C1" s="747"/>
      <c r="D1" s="747"/>
      <c r="E1" s="747" t="s">
        <v>3169</v>
      </c>
      <c r="F1" s="747"/>
      <c r="G1" s="747"/>
      <c r="H1" s="747" t="s">
        <v>3170</v>
      </c>
      <c r="I1" s="747"/>
      <c r="J1" s="747"/>
      <c r="K1" s="747" t="s">
        <v>3171</v>
      </c>
      <c r="L1" s="747"/>
      <c r="P1" s="222" t="s">
        <v>3172</v>
      </c>
    </row>
    <row r="2" spans="1:16" ht="24.95" customHeight="1" x14ac:dyDescent="0.2">
      <c r="A2" s="747"/>
      <c r="B2" s="223" t="s">
        <v>3173</v>
      </c>
      <c r="C2" s="223" t="s">
        <v>3174</v>
      </c>
      <c r="D2" s="224" t="s">
        <v>3175</v>
      </c>
      <c r="E2" s="223" t="s">
        <v>3176</v>
      </c>
      <c r="F2" s="223" t="s">
        <v>3174</v>
      </c>
      <c r="G2" s="224" t="s">
        <v>3177</v>
      </c>
      <c r="H2" s="223" t="s">
        <v>3176</v>
      </c>
      <c r="I2" s="223" t="s">
        <v>3174</v>
      </c>
      <c r="J2" s="224" t="s">
        <v>3177</v>
      </c>
      <c r="K2" s="223" t="s">
        <v>3178</v>
      </c>
      <c r="L2" s="223" t="s">
        <v>3179</v>
      </c>
      <c r="P2" s="225">
        <v>0</v>
      </c>
    </row>
    <row r="3" spans="1:16" ht="24.95" customHeight="1" x14ac:dyDescent="0.2">
      <c r="A3" s="226">
        <v>0.4</v>
      </c>
      <c r="B3" s="226">
        <v>0.08</v>
      </c>
      <c r="C3" s="227">
        <v>2</v>
      </c>
      <c r="D3" s="226">
        <f>B3*C3</f>
        <v>0.16</v>
      </c>
      <c r="E3" s="226">
        <v>0</v>
      </c>
      <c r="F3" s="227">
        <v>0</v>
      </c>
      <c r="G3" s="226">
        <f>E3*F3</f>
        <v>0</v>
      </c>
      <c r="H3" s="226">
        <v>0.6</v>
      </c>
      <c r="I3" s="227">
        <v>2</v>
      </c>
      <c r="J3" s="226">
        <f>H3*I3</f>
        <v>1.2</v>
      </c>
      <c r="K3" s="226">
        <f>A3*1+D3*1+G3+J3</f>
        <v>1.76</v>
      </c>
      <c r="L3" s="228">
        <f>IF(K3="","",IF(K3&lt;=2,2,K3))</f>
        <v>2</v>
      </c>
      <c r="M3" s="221">
        <f>K3-J3</f>
        <v>0.56000000000000005</v>
      </c>
      <c r="N3" s="229">
        <f>M3+0.1+0.1</f>
        <v>0.76</v>
      </c>
      <c r="P3" s="225">
        <v>1</v>
      </c>
    </row>
    <row r="4" spans="1:16" ht="24.95" customHeight="1" x14ac:dyDescent="0.2">
      <c r="A4" s="226">
        <v>0.6</v>
      </c>
      <c r="B4" s="226">
        <v>0.08</v>
      </c>
      <c r="C4" s="227">
        <v>2</v>
      </c>
      <c r="D4" s="226">
        <f>B4*C4</f>
        <v>0.16</v>
      </c>
      <c r="E4" s="226">
        <v>0</v>
      </c>
      <c r="F4" s="227">
        <v>0</v>
      </c>
      <c r="G4" s="226">
        <f>E4*F4</f>
        <v>0</v>
      </c>
      <c r="H4" s="226">
        <v>0.6</v>
      </c>
      <c r="I4" s="227">
        <v>2</v>
      </c>
      <c r="J4" s="226">
        <f>H4*I4</f>
        <v>1.2</v>
      </c>
      <c r="K4" s="226">
        <f>A4*1+D4*1+G4+J4</f>
        <v>1.96</v>
      </c>
      <c r="L4" s="228">
        <f>IF(K4="","",IF(K4&lt;=2,2,K4))</f>
        <v>2</v>
      </c>
      <c r="M4" s="221">
        <f>K4-J4</f>
        <v>0.76</v>
      </c>
      <c r="N4" s="229">
        <f>M4+0.1+0.1</f>
        <v>0.96</v>
      </c>
      <c r="P4" s="225">
        <v>2</v>
      </c>
    </row>
    <row r="5" spans="1:16" ht="24.95" customHeight="1" x14ac:dyDescent="0.2">
      <c r="A5" s="226">
        <v>0.8</v>
      </c>
      <c r="B5" s="226">
        <v>0.1</v>
      </c>
      <c r="C5" s="227">
        <v>2</v>
      </c>
      <c r="D5" s="226">
        <f>B5*C5</f>
        <v>0.2</v>
      </c>
      <c r="E5" s="226">
        <v>0</v>
      </c>
      <c r="F5" s="227">
        <v>0</v>
      </c>
      <c r="G5" s="226">
        <f>E5*F5</f>
        <v>0</v>
      </c>
      <c r="H5" s="226">
        <v>0.6</v>
      </c>
      <c r="I5" s="227">
        <v>2</v>
      </c>
      <c r="J5" s="226">
        <f>H5*I5</f>
        <v>1.2</v>
      </c>
      <c r="K5" s="226">
        <f>A5*1+D5*1+G5+J5</f>
        <v>2.2000000000000002</v>
      </c>
      <c r="L5" s="228">
        <f>IF(K5="","",IF(K5&lt;=2,2,K5))</f>
        <v>2.2000000000000002</v>
      </c>
      <c r="M5" s="221">
        <f>K5-J5</f>
        <v>1.0000000000000002</v>
      </c>
      <c r="N5" s="229">
        <f>M5+0.1+0.1</f>
        <v>1.2000000000000004</v>
      </c>
      <c r="P5" s="225">
        <v>3</v>
      </c>
    </row>
    <row r="6" spans="1:16" ht="24.95" customHeight="1" x14ac:dyDescent="0.2">
      <c r="A6" s="226">
        <v>1</v>
      </c>
      <c r="B6" s="226">
        <v>0.1</v>
      </c>
      <c r="C6" s="227">
        <v>2</v>
      </c>
      <c r="D6" s="226">
        <f>B6*C6</f>
        <v>0.2</v>
      </c>
      <c r="E6" s="226">
        <v>0</v>
      </c>
      <c r="F6" s="227">
        <v>0</v>
      </c>
      <c r="G6" s="226">
        <f>E6*F6</f>
        <v>0</v>
      </c>
      <c r="H6" s="226">
        <v>0.6</v>
      </c>
      <c r="I6" s="227">
        <v>2</v>
      </c>
      <c r="J6" s="226">
        <f>H6*I6</f>
        <v>1.2</v>
      </c>
      <c r="K6" s="226">
        <f>A6*1+D6*1+G6+J6</f>
        <v>2.4</v>
      </c>
      <c r="L6" s="228">
        <f>IF(K6="","",IF(K6&lt;=2,2,K6))</f>
        <v>2.4</v>
      </c>
      <c r="M6" s="221">
        <f>K6-J6</f>
        <v>1.2</v>
      </c>
      <c r="N6" s="229">
        <f>M6+0.1+0.1</f>
        <v>1.4000000000000001</v>
      </c>
      <c r="P6" s="225">
        <v>3</v>
      </c>
    </row>
    <row r="7" spans="1:16" ht="24.95" customHeight="1" x14ac:dyDescent="0.2">
      <c r="A7" s="226">
        <v>1.2</v>
      </c>
      <c r="B7" s="226">
        <v>0.12</v>
      </c>
      <c r="C7" s="227">
        <v>2</v>
      </c>
      <c r="D7" s="226">
        <f>B7*C7</f>
        <v>0.24</v>
      </c>
      <c r="E7" s="226">
        <v>0</v>
      </c>
      <c r="F7" s="227">
        <v>0</v>
      </c>
      <c r="G7" s="226">
        <f>E7*F7</f>
        <v>0</v>
      </c>
      <c r="H7" s="226">
        <v>0.6</v>
      </c>
      <c r="I7" s="227">
        <v>2</v>
      </c>
      <c r="J7" s="226">
        <f>H7*I7</f>
        <v>1.2</v>
      </c>
      <c r="K7" s="226">
        <f>A7*1+D7*1+G7+J7</f>
        <v>2.6399999999999997</v>
      </c>
      <c r="L7" s="228">
        <f>IF(K7="","",IF(K7&lt;=2,2,K7))</f>
        <v>2.6399999999999997</v>
      </c>
      <c r="M7" s="221">
        <f>K7-J7</f>
        <v>1.4399999999999997</v>
      </c>
      <c r="N7" s="229">
        <f>M7+0.1+0.1</f>
        <v>1.64</v>
      </c>
      <c r="P7" s="225">
        <v>3</v>
      </c>
    </row>
    <row r="9" spans="1:16" ht="24.95" customHeight="1" x14ac:dyDescent="0.2">
      <c r="A9" s="747" t="s">
        <v>3180</v>
      </c>
      <c r="B9" s="747" t="s">
        <v>3168</v>
      </c>
      <c r="C9" s="747"/>
      <c r="D9" s="747"/>
      <c r="E9" s="747" t="s">
        <v>3169</v>
      </c>
      <c r="F9" s="747"/>
      <c r="G9" s="747"/>
      <c r="H9" s="747" t="s">
        <v>3170</v>
      </c>
      <c r="I9" s="747"/>
      <c r="J9" s="747"/>
      <c r="K9" s="747" t="s">
        <v>3171</v>
      </c>
      <c r="L9" s="747"/>
    </row>
    <row r="10" spans="1:16" ht="24.95" customHeight="1" x14ac:dyDescent="0.2">
      <c r="A10" s="747"/>
      <c r="B10" s="223" t="s">
        <v>3173</v>
      </c>
      <c r="C10" s="223" t="s">
        <v>3174</v>
      </c>
      <c r="D10" s="224" t="s">
        <v>3175</v>
      </c>
      <c r="E10" s="223" t="s">
        <v>3176</v>
      </c>
      <c r="F10" s="223" t="s">
        <v>3174</v>
      </c>
      <c r="G10" s="224" t="s">
        <v>3177</v>
      </c>
      <c r="H10" s="223" t="s">
        <v>3176</v>
      </c>
      <c r="I10" s="223" t="s">
        <v>3174</v>
      </c>
      <c r="J10" s="224" t="s">
        <v>3177</v>
      </c>
      <c r="K10" s="223" t="s">
        <v>3178</v>
      </c>
      <c r="L10" s="223" t="s">
        <v>3179</v>
      </c>
    </row>
    <row r="11" spans="1:16" ht="24.95" customHeight="1" x14ac:dyDescent="0.2">
      <c r="A11" s="226">
        <v>0.6</v>
      </c>
      <c r="B11" s="226">
        <v>0.08</v>
      </c>
      <c r="C11" s="227">
        <v>2</v>
      </c>
      <c r="D11" s="226">
        <f>B11*C11</f>
        <v>0.16</v>
      </c>
      <c r="E11" s="226">
        <v>0.2</v>
      </c>
      <c r="F11" s="227">
        <v>1</v>
      </c>
      <c r="G11" s="226">
        <f>E11*F11</f>
        <v>0.2</v>
      </c>
      <c r="H11" s="226">
        <v>0.6</v>
      </c>
      <c r="I11" s="227">
        <v>2</v>
      </c>
      <c r="J11" s="226">
        <f>H11*I11</f>
        <v>1.2</v>
      </c>
      <c r="K11" s="226">
        <f>A11*2+D11*2+G11+J11</f>
        <v>2.92</v>
      </c>
      <c r="L11" s="228">
        <f>IF(K11="","",IF(K11&lt;=2,2,K11))</f>
        <v>2.92</v>
      </c>
      <c r="M11" s="221">
        <f>K11-J11</f>
        <v>1.72</v>
      </c>
      <c r="N11" s="229">
        <f>M11+0.1+0.1</f>
        <v>1.9200000000000002</v>
      </c>
    </row>
    <row r="12" spans="1:16" ht="24.95" customHeight="1" x14ac:dyDescent="0.2">
      <c r="A12" s="226">
        <v>0.8</v>
      </c>
      <c r="B12" s="226">
        <v>0.1</v>
      </c>
      <c r="C12" s="227">
        <v>2</v>
      </c>
      <c r="D12" s="226">
        <f>B12*C12</f>
        <v>0.2</v>
      </c>
      <c r="E12" s="226">
        <v>0.2</v>
      </c>
      <c r="F12" s="227">
        <v>1</v>
      </c>
      <c r="G12" s="226">
        <f>E12*F12</f>
        <v>0.2</v>
      </c>
      <c r="H12" s="226">
        <v>0.6</v>
      </c>
      <c r="I12" s="227">
        <v>2</v>
      </c>
      <c r="J12" s="226">
        <f>H12*I12</f>
        <v>1.2</v>
      </c>
      <c r="K12" s="226">
        <f>A12*2+D12*2+G12+J12</f>
        <v>3.4000000000000004</v>
      </c>
      <c r="L12" s="228">
        <f>IF(K12="","",IF(K12&lt;=2,2,K12))</f>
        <v>3.4000000000000004</v>
      </c>
      <c r="M12" s="221">
        <f>K12-J12</f>
        <v>2.2000000000000002</v>
      </c>
      <c r="N12" s="229">
        <f>M12+0.1+0.1</f>
        <v>2.4000000000000004</v>
      </c>
      <c r="P12" s="225"/>
    </row>
    <row r="13" spans="1:16" ht="24.95" customHeight="1" x14ac:dyDescent="0.2">
      <c r="A13" s="226">
        <v>1</v>
      </c>
      <c r="B13" s="226">
        <v>0.12</v>
      </c>
      <c r="C13" s="227">
        <v>2</v>
      </c>
      <c r="D13" s="226">
        <f>B13*C13</f>
        <v>0.24</v>
      </c>
      <c r="E13" s="226">
        <v>0.2</v>
      </c>
      <c r="F13" s="227">
        <v>1</v>
      </c>
      <c r="G13" s="226">
        <f>E13*F13</f>
        <v>0.2</v>
      </c>
      <c r="H13" s="226">
        <v>0.6</v>
      </c>
      <c r="I13" s="227">
        <v>2</v>
      </c>
      <c r="J13" s="226">
        <f>H13*I13</f>
        <v>1.2</v>
      </c>
      <c r="K13" s="226">
        <f>A13*2+D13*2+G13+J13</f>
        <v>3.88</v>
      </c>
      <c r="L13" s="228">
        <f>IF(K13="","",IF(K13&lt;=2,2,K13))</f>
        <v>3.88</v>
      </c>
      <c r="M13" s="221">
        <f>K13-J13</f>
        <v>2.6799999999999997</v>
      </c>
      <c r="N13" s="229">
        <f>M13+0.1+0.1</f>
        <v>2.88</v>
      </c>
      <c r="P13" s="225"/>
    </row>
    <row r="14" spans="1:16" ht="24.95" customHeight="1" x14ac:dyDescent="0.2">
      <c r="A14" s="226">
        <v>1.2</v>
      </c>
      <c r="B14" s="226">
        <v>0.12</v>
      </c>
      <c r="C14" s="227">
        <v>2</v>
      </c>
      <c r="D14" s="226">
        <f>B14*C14</f>
        <v>0.24</v>
      </c>
      <c r="E14" s="226">
        <v>0.2</v>
      </c>
      <c r="F14" s="227">
        <v>1</v>
      </c>
      <c r="G14" s="226">
        <f>E14*F14</f>
        <v>0.2</v>
      </c>
      <c r="H14" s="226">
        <v>0.5</v>
      </c>
      <c r="I14" s="227">
        <v>2</v>
      </c>
      <c r="J14" s="226">
        <f>H14*I14</f>
        <v>1</v>
      </c>
      <c r="K14" s="226">
        <f>A14*2+D14*2+G14+J14</f>
        <v>4.08</v>
      </c>
      <c r="L14" s="228">
        <f>IF(K14="","",IF(K14&lt;=2,2,K14))</f>
        <v>4.08</v>
      </c>
      <c r="M14" s="221">
        <f>K14-J14</f>
        <v>3.08</v>
      </c>
      <c r="N14" s="229">
        <f>M14+0.1+0.1</f>
        <v>3.2800000000000002</v>
      </c>
      <c r="P14" s="225"/>
    </row>
    <row r="15" spans="1:16" ht="24.95" customHeight="1" x14ac:dyDescent="0.2">
      <c r="A15" s="226">
        <v>1.5</v>
      </c>
      <c r="B15" s="226">
        <v>0.12</v>
      </c>
      <c r="C15" s="227">
        <v>2</v>
      </c>
      <c r="D15" s="226">
        <f>B15*C15</f>
        <v>0.24</v>
      </c>
      <c r="E15" s="226">
        <v>0.2</v>
      </c>
      <c r="F15" s="227">
        <v>1</v>
      </c>
      <c r="G15" s="226">
        <f>E15*F15</f>
        <v>0.2</v>
      </c>
      <c r="H15" s="226">
        <v>0.5</v>
      </c>
      <c r="I15" s="227">
        <v>2</v>
      </c>
      <c r="J15" s="226">
        <f>H15*I15</f>
        <v>1</v>
      </c>
      <c r="K15" s="226">
        <f>A15*2+D15*2+G15+J15</f>
        <v>4.68</v>
      </c>
      <c r="L15" s="228">
        <f>IF(K15="","",IF(K15&lt;=2,2,K15))</f>
        <v>4.68</v>
      </c>
      <c r="M15" s="221">
        <f>K15-J15</f>
        <v>3.6799999999999997</v>
      </c>
      <c r="N15" s="229">
        <f>M15+0.1+0.1</f>
        <v>3.88</v>
      </c>
      <c r="P15" s="225"/>
    </row>
    <row r="17" spans="1:14" ht="24.95" customHeight="1" x14ac:dyDescent="0.2">
      <c r="A17" s="747" t="s">
        <v>3181</v>
      </c>
      <c r="B17" s="747" t="s">
        <v>3168</v>
      </c>
      <c r="C17" s="747"/>
      <c r="D17" s="747"/>
      <c r="E17" s="747" t="s">
        <v>3169</v>
      </c>
      <c r="F17" s="747"/>
      <c r="G17" s="747"/>
      <c r="H17" s="747" t="s">
        <v>3170</v>
      </c>
      <c r="I17" s="747"/>
      <c r="J17" s="747"/>
      <c r="K17" s="747" t="s">
        <v>3171</v>
      </c>
      <c r="L17" s="747"/>
    </row>
    <row r="18" spans="1:14" ht="24.95" customHeight="1" x14ac:dyDescent="0.2">
      <c r="A18" s="747"/>
      <c r="B18" s="223" t="s">
        <v>3173</v>
      </c>
      <c r="C18" s="223" t="s">
        <v>3174</v>
      </c>
      <c r="D18" s="224" t="s">
        <v>3175</v>
      </c>
      <c r="E18" s="223" t="s">
        <v>3176</v>
      </c>
      <c r="F18" s="223" t="s">
        <v>3174</v>
      </c>
      <c r="G18" s="224" t="s">
        <v>3177</v>
      </c>
      <c r="H18" s="223" t="s">
        <v>3176</v>
      </c>
      <c r="I18" s="223" t="s">
        <v>3174</v>
      </c>
      <c r="J18" s="224" t="s">
        <v>3177</v>
      </c>
      <c r="K18" s="223" t="s">
        <v>3178</v>
      </c>
      <c r="L18" s="223" t="s">
        <v>3179</v>
      </c>
    </row>
    <row r="19" spans="1:14" ht="24.95" customHeight="1" x14ac:dyDescent="0.2">
      <c r="A19" s="226">
        <v>1.2</v>
      </c>
      <c r="B19" s="226">
        <v>0.12</v>
      </c>
      <c r="C19" s="227">
        <v>2</v>
      </c>
      <c r="D19" s="226">
        <f>B19*C19</f>
        <v>0.24</v>
      </c>
      <c r="E19" s="226">
        <v>0.2</v>
      </c>
      <c r="F19" s="227">
        <v>2</v>
      </c>
      <c r="G19" s="226">
        <f>E19*F19</f>
        <v>0.4</v>
      </c>
      <c r="H19" s="226">
        <v>0.6</v>
      </c>
      <c r="I19" s="227">
        <v>2</v>
      </c>
      <c r="J19" s="226">
        <f>H19*I19</f>
        <v>1.2</v>
      </c>
      <c r="K19" s="226">
        <f>A19*3+D19*3+G19+J19</f>
        <v>5.92</v>
      </c>
      <c r="L19" s="228">
        <f>IF(K19="","",IF(K19&lt;=2,2,K19))</f>
        <v>5.92</v>
      </c>
      <c r="M19" s="221">
        <f>K19-J19</f>
        <v>4.72</v>
      </c>
      <c r="N19" s="229">
        <f>M19+0.1+0.1</f>
        <v>4.919999999999999</v>
      </c>
    </row>
    <row r="22" spans="1:14" ht="24.95" customHeight="1" x14ac:dyDescent="0.2">
      <c r="A22" s="230" t="s">
        <v>3167</v>
      </c>
      <c r="B22" s="230">
        <v>0.4</v>
      </c>
      <c r="C22" s="230">
        <f>N3</f>
        <v>0.76</v>
      </c>
      <c r="D22" s="223">
        <v>0.75</v>
      </c>
    </row>
    <row r="23" spans="1:14" ht="24.95" customHeight="1" x14ac:dyDescent="0.2">
      <c r="A23" s="230" t="s">
        <v>3167</v>
      </c>
      <c r="B23" s="230">
        <v>0.6</v>
      </c>
      <c r="C23" s="230">
        <f>N4</f>
        <v>0.96</v>
      </c>
      <c r="D23" s="223">
        <v>1</v>
      </c>
    </row>
    <row r="24" spans="1:14" ht="24.95" customHeight="1" x14ac:dyDescent="0.2">
      <c r="A24" s="230" t="s">
        <v>3167</v>
      </c>
      <c r="B24" s="230">
        <v>0.8</v>
      </c>
      <c r="C24" s="230">
        <f>N5</f>
        <v>1.2000000000000004</v>
      </c>
      <c r="D24" s="223">
        <v>1.2</v>
      </c>
    </row>
    <row r="25" spans="1:14" ht="24.95" customHeight="1" x14ac:dyDescent="0.2">
      <c r="A25" s="228" t="s">
        <v>3180</v>
      </c>
      <c r="B25" s="228">
        <v>0.6</v>
      </c>
      <c r="C25" s="228">
        <f>N11</f>
        <v>1.9200000000000002</v>
      </c>
      <c r="D25" s="231">
        <v>1.9</v>
      </c>
    </row>
    <row r="26" spans="1:14" ht="24.95" customHeight="1" x14ac:dyDescent="0.2">
      <c r="A26" s="228" t="s">
        <v>3180</v>
      </c>
      <c r="B26" s="228">
        <v>0.8</v>
      </c>
      <c r="C26" s="228">
        <f>N12</f>
        <v>2.4000000000000004</v>
      </c>
      <c r="D26" s="231">
        <v>2.4</v>
      </c>
    </row>
    <row r="27" spans="1:14" ht="24.95" customHeight="1" x14ac:dyDescent="0.2">
      <c r="A27" s="228" t="s">
        <v>3180</v>
      </c>
      <c r="B27" s="228">
        <v>1</v>
      </c>
      <c r="C27" s="228">
        <f>N13</f>
        <v>2.88</v>
      </c>
      <c r="D27" s="231">
        <v>2.9</v>
      </c>
    </row>
    <row r="28" spans="1:14" ht="24.95" customHeight="1" x14ac:dyDescent="0.2">
      <c r="A28" s="230" t="s">
        <v>3181</v>
      </c>
      <c r="B28" s="230">
        <v>0.6</v>
      </c>
      <c r="C28" s="230">
        <f>N19</f>
        <v>4.919999999999999</v>
      </c>
      <c r="D28" s="223">
        <v>2.9</v>
      </c>
    </row>
  </sheetData>
  <mergeCells count="15">
    <mergeCell ref="A17:A18"/>
    <mergeCell ref="B17:D17"/>
    <mergeCell ref="E17:G17"/>
    <mergeCell ref="H17:J17"/>
    <mergeCell ref="K17:L17"/>
    <mergeCell ref="A1:A2"/>
    <mergeCell ref="B1:D1"/>
    <mergeCell ref="E1:G1"/>
    <mergeCell ref="H1:J1"/>
    <mergeCell ref="K1:L1"/>
    <mergeCell ref="A9:A10"/>
    <mergeCell ref="B9:D9"/>
    <mergeCell ref="E9:G9"/>
    <mergeCell ref="H9:J9"/>
    <mergeCell ref="K9:L9"/>
  </mergeCells>
  <dataValidations count="1">
    <dataValidation type="list" allowBlank="1" showInputMessage="1" showErrorMessage="1" sqref="I3:I7 F3:F7 F11:F15 C19 F19 I19 C11:C15 C3:C7 I11:I15">
      <formula1>$P$2:$P$5</formula1>
    </dataValidation>
  </dataValidation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7"/>
  <sheetViews>
    <sheetView zoomScale="85" zoomScaleNormal="85" workbookViewId="0">
      <selection activeCell="G19" sqref="G19"/>
    </sheetView>
  </sheetViews>
  <sheetFormatPr defaultColWidth="10.7109375" defaultRowHeight="24.95" customHeight="1" x14ac:dyDescent="0.2"/>
  <cols>
    <col min="1" max="1" width="25.7109375" style="176" customWidth="1"/>
    <col min="2" max="2" width="20.7109375" style="176" customWidth="1"/>
    <col min="3" max="4" width="33.7109375" style="176" customWidth="1"/>
    <col min="5" max="6" width="7.7109375" style="176" hidden="1" customWidth="1"/>
    <col min="7" max="7" width="8.7109375" style="176" customWidth="1"/>
    <col min="8" max="256" width="10.7109375" style="175"/>
    <col min="257" max="257" width="25.7109375" style="175" customWidth="1"/>
    <col min="258" max="258" width="20.7109375" style="175" customWidth="1"/>
    <col min="259" max="260" width="33.7109375" style="175" customWidth="1"/>
    <col min="261" max="262" width="7.7109375" style="175" customWidth="1"/>
    <col min="263" max="263" width="8.7109375" style="175" customWidth="1"/>
    <col min="264" max="512" width="10.7109375" style="175"/>
    <col min="513" max="513" width="25.7109375" style="175" customWidth="1"/>
    <col min="514" max="514" width="20.7109375" style="175" customWidth="1"/>
    <col min="515" max="516" width="33.7109375" style="175" customWidth="1"/>
    <col min="517" max="518" width="7.7109375" style="175" customWidth="1"/>
    <col min="519" max="519" width="8.7109375" style="175" customWidth="1"/>
    <col min="520" max="768" width="10.7109375" style="175"/>
    <col min="769" max="769" width="25.7109375" style="175" customWidth="1"/>
    <col min="770" max="770" width="20.7109375" style="175" customWidth="1"/>
    <col min="771" max="772" width="33.7109375" style="175" customWidth="1"/>
    <col min="773" max="774" width="7.7109375" style="175" customWidth="1"/>
    <col min="775" max="775" width="8.7109375" style="175" customWidth="1"/>
    <col min="776" max="1024" width="10.7109375" style="175"/>
    <col min="1025" max="1025" width="25.7109375" style="175" customWidth="1"/>
    <col min="1026" max="1026" width="20.7109375" style="175" customWidth="1"/>
    <col min="1027" max="1028" width="33.7109375" style="175" customWidth="1"/>
    <col min="1029" max="1030" width="7.7109375" style="175" customWidth="1"/>
    <col min="1031" max="1031" width="8.7109375" style="175" customWidth="1"/>
    <col min="1032" max="1280" width="10.7109375" style="175"/>
    <col min="1281" max="1281" width="25.7109375" style="175" customWidth="1"/>
    <col min="1282" max="1282" width="20.7109375" style="175" customWidth="1"/>
    <col min="1283" max="1284" width="33.7109375" style="175" customWidth="1"/>
    <col min="1285" max="1286" width="7.7109375" style="175" customWidth="1"/>
    <col min="1287" max="1287" width="8.7109375" style="175" customWidth="1"/>
    <col min="1288" max="1536" width="10.7109375" style="175"/>
    <col min="1537" max="1537" width="25.7109375" style="175" customWidth="1"/>
    <col min="1538" max="1538" width="20.7109375" style="175" customWidth="1"/>
    <col min="1539" max="1540" width="33.7109375" style="175" customWidth="1"/>
    <col min="1541" max="1542" width="7.7109375" style="175" customWidth="1"/>
    <col min="1543" max="1543" width="8.7109375" style="175" customWidth="1"/>
    <col min="1544" max="1792" width="10.7109375" style="175"/>
    <col min="1793" max="1793" width="25.7109375" style="175" customWidth="1"/>
    <col min="1794" max="1794" width="20.7109375" style="175" customWidth="1"/>
    <col min="1795" max="1796" width="33.7109375" style="175" customWidth="1"/>
    <col min="1797" max="1798" width="7.7109375" style="175" customWidth="1"/>
    <col min="1799" max="1799" width="8.7109375" style="175" customWidth="1"/>
    <col min="1800" max="2048" width="10.7109375" style="175"/>
    <col min="2049" max="2049" width="25.7109375" style="175" customWidth="1"/>
    <col min="2050" max="2050" width="20.7109375" style="175" customWidth="1"/>
    <col min="2051" max="2052" width="33.7109375" style="175" customWidth="1"/>
    <col min="2053" max="2054" width="7.7109375" style="175" customWidth="1"/>
    <col min="2055" max="2055" width="8.7109375" style="175" customWidth="1"/>
    <col min="2056" max="2304" width="10.7109375" style="175"/>
    <col min="2305" max="2305" width="25.7109375" style="175" customWidth="1"/>
    <col min="2306" max="2306" width="20.7109375" style="175" customWidth="1"/>
    <col min="2307" max="2308" width="33.7109375" style="175" customWidth="1"/>
    <col min="2309" max="2310" width="7.7109375" style="175" customWidth="1"/>
    <col min="2311" max="2311" width="8.7109375" style="175" customWidth="1"/>
    <col min="2312" max="2560" width="10.7109375" style="175"/>
    <col min="2561" max="2561" width="25.7109375" style="175" customWidth="1"/>
    <col min="2562" max="2562" width="20.7109375" style="175" customWidth="1"/>
    <col min="2563" max="2564" width="33.7109375" style="175" customWidth="1"/>
    <col min="2565" max="2566" width="7.7109375" style="175" customWidth="1"/>
    <col min="2567" max="2567" width="8.7109375" style="175" customWidth="1"/>
    <col min="2568" max="2816" width="10.7109375" style="175"/>
    <col min="2817" max="2817" width="25.7109375" style="175" customWidth="1"/>
    <col min="2818" max="2818" width="20.7109375" style="175" customWidth="1"/>
    <col min="2819" max="2820" width="33.7109375" style="175" customWidth="1"/>
    <col min="2821" max="2822" width="7.7109375" style="175" customWidth="1"/>
    <col min="2823" max="2823" width="8.7109375" style="175" customWidth="1"/>
    <col min="2824" max="3072" width="10.7109375" style="175"/>
    <col min="3073" max="3073" width="25.7109375" style="175" customWidth="1"/>
    <col min="3074" max="3074" width="20.7109375" style="175" customWidth="1"/>
    <col min="3075" max="3076" width="33.7109375" style="175" customWidth="1"/>
    <col min="3077" max="3078" width="7.7109375" style="175" customWidth="1"/>
    <col min="3079" max="3079" width="8.7109375" style="175" customWidth="1"/>
    <col min="3080" max="3328" width="10.7109375" style="175"/>
    <col min="3329" max="3329" width="25.7109375" style="175" customWidth="1"/>
    <col min="3330" max="3330" width="20.7109375" style="175" customWidth="1"/>
    <col min="3331" max="3332" width="33.7109375" style="175" customWidth="1"/>
    <col min="3333" max="3334" width="7.7109375" style="175" customWidth="1"/>
    <col min="3335" max="3335" width="8.7109375" style="175" customWidth="1"/>
    <col min="3336" max="3584" width="10.7109375" style="175"/>
    <col min="3585" max="3585" width="25.7109375" style="175" customWidth="1"/>
    <col min="3586" max="3586" width="20.7109375" style="175" customWidth="1"/>
    <col min="3587" max="3588" width="33.7109375" style="175" customWidth="1"/>
    <col min="3589" max="3590" width="7.7109375" style="175" customWidth="1"/>
    <col min="3591" max="3591" width="8.7109375" style="175" customWidth="1"/>
    <col min="3592" max="3840" width="10.7109375" style="175"/>
    <col min="3841" max="3841" width="25.7109375" style="175" customWidth="1"/>
    <col min="3842" max="3842" width="20.7109375" style="175" customWidth="1"/>
    <col min="3843" max="3844" width="33.7109375" style="175" customWidth="1"/>
    <col min="3845" max="3846" width="7.7109375" style="175" customWidth="1"/>
    <col min="3847" max="3847" width="8.7109375" style="175" customWidth="1"/>
    <col min="3848" max="4096" width="10.7109375" style="175"/>
    <col min="4097" max="4097" width="25.7109375" style="175" customWidth="1"/>
    <col min="4098" max="4098" width="20.7109375" style="175" customWidth="1"/>
    <col min="4099" max="4100" width="33.7109375" style="175" customWidth="1"/>
    <col min="4101" max="4102" width="7.7109375" style="175" customWidth="1"/>
    <col min="4103" max="4103" width="8.7109375" style="175" customWidth="1"/>
    <col min="4104" max="4352" width="10.7109375" style="175"/>
    <col min="4353" max="4353" width="25.7109375" style="175" customWidth="1"/>
    <col min="4354" max="4354" width="20.7109375" style="175" customWidth="1"/>
    <col min="4355" max="4356" width="33.7109375" style="175" customWidth="1"/>
    <col min="4357" max="4358" width="7.7109375" style="175" customWidth="1"/>
    <col min="4359" max="4359" width="8.7109375" style="175" customWidth="1"/>
    <col min="4360" max="4608" width="10.7109375" style="175"/>
    <col min="4609" max="4609" width="25.7109375" style="175" customWidth="1"/>
    <col min="4610" max="4610" width="20.7109375" style="175" customWidth="1"/>
    <col min="4611" max="4612" width="33.7109375" style="175" customWidth="1"/>
    <col min="4613" max="4614" width="7.7109375" style="175" customWidth="1"/>
    <col min="4615" max="4615" width="8.7109375" style="175" customWidth="1"/>
    <col min="4616" max="4864" width="10.7109375" style="175"/>
    <col min="4865" max="4865" width="25.7109375" style="175" customWidth="1"/>
    <col min="4866" max="4866" width="20.7109375" style="175" customWidth="1"/>
    <col min="4867" max="4868" width="33.7109375" style="175" customWidth="1"/>
    <col min="4869" max="4870" width="7.7109375" style="175" customWidth="1"/>
    <col min="4871" max="4871" width="8.7109375" style="175" customWidth="1"/>
    <col min="4872" max="5120" width="10.7109375" style="175"/>
    <col min="5121" max="5121" width="25.7109375" style="175" customWidth="1"/>
    <col min="5122" max="5122" width="20.7109375" style="175" customWidth="1"/>
    <col min="5123" max="5124" width="33.7109375" style="175" customWidth="1"/>
    <col min="5125" max="5126" width="7.7109375" style="175" customWidth="1"/>
    <col min="5127" max="5127" width="8.7109375" style="175" customWidth="1"/>
    <col min="5128" max="5376" width="10.7109375" style="175"/>
    <col min="5377" max="5377" width="25.7109375" style="175" customWidth="1"/>
    <col min="5378" max="5378" width="20.7109375" style="175" customWidth="1"/>
    <col min="5379" max="5380" width="33.7109375" style="175" customWidth="1"/>
    <col min="5381" max="5382" width="7.7109375" style="175" customWidth="1"/>
    <col min="5383" max="5383" width="8.7109375" style="175" customWidth="1"/>
    <col min="5384" max="5632" width="10.7109375" style="175"/>
    <col min="5633" max="5633" width="25.7109375" style="175" customWidth="1"/>
    <col min="5634" max="5634" width="20.7109375" style="175" customWidth="1"/>
    <col min="5635" max="5636" width="33.7109375" style="175" customWidth="1"/>
    <col min="5637" max="5638" width="7.7109375" style="175" customWidth="1"/>
    <col min="5639" max="5639" width="8.7109375" style="175" customWidth="1"/>
    <col min="5640" max="5888" width="10.7109375" style="175"/>
    <col min="5889" max="5889" width="25.7109375" style="175" customWidth="1"/>
    <col min="5890" max="5890" width="20.7109375" style="175" customWidth="1"/>
    <col min="5891" max="5892" width="33.7109375" style="175" customWidth="1"/>
    <col min="5893" max="5894" width="7.7109375" style="175" customWidth="1"/>
    <col min="5895" max="5895" width="8.7109375" style="175" customWidth="1"/>
    <col min="5896" max="6144" width="10.7109375" style="175"/>
    <col min="6145" max="6145" width="25.7109375" style="175" customWidth="1"/>
    <col min="6146" max="6146" width="20.7109375" style="175" customWidth="1"/>
    <col min="6147" max="6148" width="33.7109375" style="175" customWidth="1"/>
    <col min="6149" max="6150" width="7.7109375" style="175" customWidth="1"/>
    <col min="6151" max="6151" width="8.7109375" style="175" customWidth="1"/>
    <col min="6152" max="6400" width="10.7109375" style="175"/>
    <col min="6401" max="6401" width="25.7109375" style="175" customWidth="1"/>
    <col min="6402" max="6402" width="20.7109375" style="175" customWidth="1"/>
    <col min="6403" max="6404" width="33.7109375" style="175" customWidth="1"/>
    <col min="6405" max="6406" width="7.7109375" style="175" customWidth="1"/>
    <col min="6407" max="6407" width="8.7109375" style="175" customWidth="1"/>
    <col min="6408" max="6656" width="10.7109375" style="175"/>
    <col min="6657" max="6657" width="25.7109375" style="175" customWidth="1"/>
    <col min="6658" max="6658" width="20.7109375" style="175" customWidth="1"/>
    <col min="6659" max="6660" width="33.7109375" style="175" customWidth="1"/>
    <col min="6661" max="6662" width="7.7109375" style="175" customWidth="1"/>
    <col min="6663" max="6663" width="8.7109375" style="175" customWidth="1"/>
    <col min="6664" max="6912" width="10.7109375" style="175"/>
    <col min="6913" max="6913" width="25.7109375" style="175" customWidth="1"/>
    <col min="6914" max="6914" width="20.7109375" style="175" customWidth="1"/>
    <col min="6915" max="6916" width="33.7109375" style="175" customWidth="1"/>
    <col min="6917" max="6918" width="7.7109375" style="175" customWidth="1"/>
    <col min="6919" max="6919" width="8.7109375" style="175" customWidth="1"/>
    <col min="6920" max="7168" width="10.7109375" style="175"/>
    <col min="7169" max="7169" width="25.7109375" style="175" customWidth="1"/>
    <col min="7170" max="7170" width="20.7109375" style="175" customWidth="1"/>
    <col min="7171" max="7172" width="33.7109375" style="175" customWidth="1"/>
    <col min="7173" max="7174" width="7.7109375" style="175" customWidth="1"/>
    <col min="7175" max="7175" width="8.7109375" style="175" customWidth="1"/>
    <col min="7176" max="7424" width="10.7109375" style="175"/>
    <col min="7425" max="7425" width="25.7109375" style="175" customWidth="1"/>
    <col min="7426" max="7426" width="20.7109375" style="175" customWidth="1"/>
    <col min="7427" max="7428" width="33.7109375" style="175" customWidth="1"/>
    <col min="7429" max="7430" width="7.7109375" style="175" customWidth="1"/>
    <col min="7431" max="7431" width="8.7109375" style="175" customWidth="1"/>
    <col min="7432" max="7680" width="10.7109375" style="175"/>
    <col min="7681" max="7681" width="25.7109375" style="175" customWidth="1"/>
    <col min="7682" max="7682" width="20.7109375" style="175" customWidth="1"/>
    <col min="7683" max="7684" width="33.7109375" style="175" customWidth="1"/>
    <col min="7685" max="7686" width="7.7109375" style="175" customWidth="1"/>
    <col min="7687" max="7687" width="8.7109375" style="175" customWidth="1"/>
    <col min="7688" max="7936" width="10.7109375" style="175"/>
    <col min="7937" max="7937" width="25.7109375" style="175" customWidth="1"/>
    <col min="7938" max="7938" width="20.7109375" style="175" customWidth="1"/>
    <col min="7939" max="7940" width="33.7109375" style="175" customWidth="1"/>
    <col min="7941" max="7942" width="7.7109375" style="175" customWidth="1"/>
    <col min="7943" max="7943" width="8.7109375" style="175" customWidth="1"/>
    <col min="7944" max="8192" width="10.7109375" style="175"/>
    <col min="8193" max="8193" width="25.7109375" style="175" customWidth="1"/>
    <col min="8194" max="8194" width="20.7109375" style="175" customWidth="1"/>
    <col min="8195" max="8196" width="33.7109375" style="175" customWidth="1"/>
    <col min="8197" max="8198" width="7.7109375" style="175" customWidth="1"/>
    <col min="8199" max="8199" width="8.7109375" style="175" customWidth="1"/>
    <col min="8200" max="8448" width="10.7109375" style="175"/>
    <col min="8449" max="8449" width="25.7109375" style="175" customWidth="1"/>
    <col min="8450" max="8450" width="20.7109375" style="175" customWidth="1"/>
    <col min="8451" max="8452" width="33.7109375" style="175" customWidth="1"/>
    <col min="8453" max="8454" width="7.7109375" style="175" customWidth="1"/>
    <col min="8455" max="8455" width="8.7109375" style="175" customWidth="1"/>
    <col min="8456" max="8704" width="10.7109375" style="175"/>
    <col min="8705" max="8705" width="25.7109375" style="175" customWidth="1"/>
    <col min="8706" max="8706" width="20.7109375" style="175" customWidth="1"/>
    <col min="8707" max="8708" width="33.7109375" style="175" customWidth="1"/>
    <col min="8709" max="8710" width="7.7109375" style="175" customWidth="1"/>
    <col min="8711" max="8711" width="8.7109375" style="175" customWidth="1"/>
    <col min="8712" max="8960" width="10.7109375" style="175"/>
    <col min="8961" max="8961" width="25.7109375" style="175" customWidth="1"/>
    <col min="8962" max="8962" width="20.7109375" style="175" customWidth="1"/>
    <col min="8963" max="8964" width="33.7109375" style="175" customWidth="1"/>
    <col min="8965" max="8966" width="7.7109375" style="175" customWidth="1"/>
    <col min="8967" max="8967" width="8.7109375" style="175" customWidth="1"/>
    <col min="8968" max="9216" width="10.7109375" style="175"/>
    <col min="9217" max="9217" width="25.7109375" style="175" customWidth="1"/>
    <col min="9218" max="9218" width="20.7109375" style="175" customWidth="1"/>
    <col min="9219" max="9220" width="33.7109375" style="175" customWidth="1"/>
    <col min="9221" max="9222" width="7.7109375" style="175" customWidth="1"/>
    <col min="9223" max="9223" width="8.7109375" style="175" customWidth="1"/>
    <col min="9224" max="9472" width="10.7109375" style="175"/>
    <col min="9473" max="9473" width="25.7109375" style="175" customWidth="1"/>
    <col min="9474" max="9474" width="20.7109375" style="175" customWidth="1"/>
    <col min="9475" max="9476" width="33.7109375" style="175" customWidth="1"/>
    <col min="9477" max="9478" width="7.7109375" style="175" customWidth="1"/>
    <col min="9479" max="9479" width="8.7109375" style="175" customWidth="1"/>
    <col min="9480" max="9728" width="10.7109375" style="175"/>
    <col min="9729" max="9729" width="25.7109375" style="175" customWidth="1"/>
    <col min="9730" max="9730" width="20.7109375" style="175" customWidth="1"/>
    <col min="9731" max="9732" width="33.7109375" style="175" customWidth="1"/>
    <col min="9733" max="9734" width="7.7109375" style="175" customWidth="1"/>
    <col min="9735" max="9735" width="8.7109375" style="175" customWidth="1"/>
    <col min="9736" max="9984" width="10.7109375" style="175"/>
    <col min="9985" max="9985" width="25.7109375" style="175" customWidth="1"/>
    <col min="9986" max="9986" width="20.7109375" style="175" customWidth="1"/>
    <col min="9987" max="9988" width="33.7109375" style="175" customWidth="1"/>
    <col min="9989" max="9990" width="7.7109375" style="175" customWidth="1"/>
    <col min="9991" max="9991" width="8.7109375" style="175" customWidth="1"/>
    <col min="9992" max="10240" width="10.7109375" style="175"/>
    <col min="10241" max="10241" width="25.7109375" style="175" customWidth="1"/>
    <col min="10242" max="10242" width="20.7109375" style="175" customWidth="1"/>
    <col min="10243" max="10244" width="33.7109375" style="175" customWidth="1"/>
    <col min="10245" max="10246" width="7.7109375" style="175" customWidth="1"/>
    <col min="10247" max="10247" width="8.7109375" style="175" customWidth="1"/>
    <col min="10248" max="10496" width="10.7109375" style="175"/>
    <col min="10497" max="10497" width="25.7109375" style="175" customWidth="1"/>
    <col min="10498" max="10498" width="20.7109375" style="175" customWidth="1"/>
    <col min="10499" max="10500" width="33.7109375" style="175" customWidth="1"/>
    <col min="10501" max="10502" width="7.7109375" style="175" customWidth="1"/>
    <col min="10503" max="10503" width="8.7109375" style="175" customWidth="1"/>
    <col min="10504" max="10752" width="10.7109375" style="175"/>
    <col min="10753" max="10753" width="25.7109375" style="175" customWidth="1"/>
    <col min="10754" max="10754" width="20.7109375" style="175" customWidth="1"/>
    <col min="10755" max="10756" width="33.7109375" style="175" customWidth="1"/>
    <col min="10757" max="10758" width="7.7109375" style="175" customWidth="1"/>
    <col min="10759" max="10759" width="8.7109375" style="175" customWidth="1"/>
    <col min="10760" max="11008" width="10.7109375" style="175"/>
    <col min="11009" max="11009" width="25.7109375" style="175" customWidth="1"/>
    <col min="11010" max="11010" width="20.7109375" style="175" customWidth="1"/>
    <col min="11011" max="11012" width="33.7109375" style="175" customWidth="1"/>
    <col min="11013" max="11014" width="7.7109375" style="175" customWidth="1"/>
    <col min="11015" max="11015" width="8.7109375" style="175" customWidth="1"/>
    <col min="11016" max="11264" width="10.7109375" style="175"/>
    <col min="11265" max="11265" width="25.7109375" style="175" customWidth="1"/>
    <col min="11266" max="11266" width="20.7109375" style="175" customWidth="1"/>
    <col min="11267" max="11268" width="33.7109375" style="175" customWidth="1"/>
    <col min="11269" max="11270" width="7.7109375" style="175" customWidth="1"/>
    <col min="11271" max="11271" width="8.7109375" style="175" customWidth="1"/>
    <col min="11272" max="11520" width="10.7109375" style="175"/>
    <col min="11521" max="11521" width="25.7109375" style="175" customWidth="1"/>
    <col min="11522" max="11522" width="20.7109375" style="175" customWidth="1"/>
    <col min="11523" max="11524" width="33.7109375" style="175" customWidth="1"/>
    <col min="11525" max="11526" width="7.7109375" style="175" customWidth="1"/>
    <col min="11527" max="11527" width="8.7109375" style="175" customWidth="1"/>
    <col min="11528" max="11776" width="10.7109375" style="175"/>
    <col min="11777" max="11777" width="25.7109375" style="175" customWidth="1"/>
    <col min="11778" max="11778" width="20.7109375" style="175" customWidth="1"/>
    <col min="11779" max="11780" width="33.7109375" style="175" customWidth="1"/>
    <col min="11781" max="11782" width="7.7109375" style="175" customWidth="1"/>
    <col min="11783" max="11783" width="8.7109375" style="175" customWidth="1"/>
    <col min="11784" max="12032" width="10.7109375" style="175"/>
    <col min="12033" max="12033" width="25.7109375" style="175" customWidth="1"/>
    <col min="12034" max="12034" width="20.7109375" style="175" customWidth="1"/>
    <col min="12035" max="12036" width="33.7109375" style="175" customWidth="1"/>
    <col min="12037" max="12038" width="7.7109375" style="175" customWidth="1"/>
    <col min="12039" max="12039" width="8.7109375" style="175" customWidth="1"/>
    <col min="12040" max="12288" width="10.7109375" style="175"/>
    <col min="12289" max="12289" width="25.7109375" style="175" customWidth="1"/>
    <col min="12290" max="12290" width="20.7109375" style="175" customWidth="1"/>
    <col min="12291" max="12292" width="33.7109375" style="175" customWidth="1"/>
    <col min="12293" max="12294" width="7.7109375" style="175" customWidth="1"/>
    <col min="12295" max="12295" width="8.7109375" style="175" customWidth="1"/>
    <col min="12296" max="12544" width="10.7109375" style="175"/>
    <col min="12545" max="12545" width="25.7109375" style="175" customWidth="1"/>
    <col min="12546" max="12546" width="20.7109375" style="175" customWidth="1"/>
    <col min="12547" max="12548" width="33.7109375" style="175" customWidth="1"/>
    <col min="12549" max="12550" width="7.7109375" style="175" customWidth="1"/>
    <col min="12551" max="12551" width="8.7109375" style="175" customWidth="1"/>
    <col min="12552" max="12800" width="10.7109375" style="175"/>
    <col min="12801" max="12801" width="25.7109375" style="175" customWidth="1"/>
    <col min="12802" max="12802" width="20.7109375" style="175" customWidth="1"/>
    <col min="12803" max="12804" width="33.7109375" style="175" customWidth="1"/>
    <col min="12805" max="12806" width="7.7109375" style="175" customWidth="1"/>
    <col min="12807" max="12807" width="8.7109375" style="175" customWidth="1"/>
    <col min="12808" max="13056" width="10.7109375" style="175"/>
    <col min="13057" max="13057" width="25.7109375" style="175" customWidth="1"/>
    <col min="13058" max="13058" width="20.7109375" style="175" customWidth="1"/>
    <col min="13059" max="13060" width="33.7109375" style="175" customWidth="1"/>
    <col min="13061" max="13062" width="7.7109375" style="175" customWidth="1"/>
    <col min="13063" max="13063" width="8.7109375" style="175" customWidth="1"/>
    <col min="13064" max="13312" width="10.7109375" style="175"/>
    <col min="13313" max="13313" width="25.7109375" style="175" customWidth="1"/>
    <col min="13314" max="13314" width="20.7109375" style="175" customWidth="1"/>
    <col min="13315" max="13316" width="33.7109375" style="175" customWidth="1"/>
    <col min="13317" max="13318" width="7.7109375" style="175" customWidth="1"/>
    <col min="13319" max="13319" width="8.7109375" style="175" customWidth="1"/>
    <col min="13320" max="13568" width="10.7109375" style="175"/>
    <col min="13569" max="13569" width="25.7109375" style="175" customWidth="1"/>
    <col min="13570" max="13570" width="20.7109375" style="175" customWidth="1"/>
    <col min="13571" max="13572" width="33.7109375" style="175" customWidth="1"/>
    <col min="13573" max="13574" width="7.7109375" style="175" customWidth="1"/>
    <col min="13575" max="13575" width="8.7109375" style="175" customWidth="1"/>
    <col min="13576" max="13824" width="10.7109375" style="175"/>
    <col min="13825" max="13825" width="25.7109375" style="175" customWidth="1"/>
    <col min="13826" max="13826" width="20.7109375" style="175" customWidth="1"/>
    <col min="13827" max="13828" width="33.7109375" style="175" customWidth="1"/>
    <col min="13829" max="13830" width="7.7109375" style="175" customWidth="1"/>
    <col min="13831" max="13831" width="8.7109375" style="175" customWidth="1"/>
    <col min="13832" max="14080" width="10.7109375" style="175"/>
    <col min="14081" max="14081" width="25.7109375" style="175" customWidth="1"/>
    <col min="14082" max="14082" width="20.7109375" style="175" customWidth="1"/>
    <col min="14083" max="14084" width="33.7109375" style="175" customWidth="1"/>
    <col min="14085" max="14086" width="7.7109375" style="175" customWidth="1"/>
    <col min="14087" max="14087" width="8.7109375" style="175" customWidth="1"/>
    <col min="14088" max="14336" width="10.7109375" style="175"/>
    <col min="14337" max="14337" width="25.7109375" style="175" customWidth="1"/>
    <col min="14338" max="14338" width="20.7109375" style="175" customWidth="1"/>
    <col min="14339" max="14340" width="33.7109375" style="175" customWidth="1"/>
    <col min="14341" max="14342" width="7.7109375" style="175" customWidth="1"/>
    <col min="14343" max="14343" width="8.7109375" style="175" customWidth="1"/>
    <col min="14344" max="14592" width="10.7109375" style="175"/>
    <col min="14593" max="14593" width="25.7109375" style="175" customWidth="1"/>
    <col min="14594" max="14594" width="20.7109375" style="175" customWidth="1"/>
    <col min="14595" max="14596" width="33.7109375" style="175" customWidth="1"/>
    <col min="14597" max="14598" width="7.7109375" style="175" customWidth="1"/>
    <col min="14599" max="14599" width="8.7109375" style="175" customWidth="1"/>
    <col min="14600" max="14848" width="10.7109375" style="175"/>
    <col min="14849" max="14849" width="25.7109375" style="175" customWidth="1"/>
    <col min="14850" max="14850" width="20.7109375" style="175" customWidth="1"/>
    <col min="14851" max="14852" width="33.7109375" style="175" customWidth="1"/>
    <col min="14853" max="14854" width="7.7109375" style="175" customWidth="1"/>
    <col min="14855" max="14855" width="8.7109375" style="175" customWidth="1"/>
    <col min="14856" max="15104" width="10.7109375" style="175"/>
    <col min="15105" max="15105" width="25.7109375" style="175" customWidth="1"/>
    <col min="15106" max="15106" width="20.7109375" style="175" customWidth="1"/>
    <col min="15107" max="15108" width="33.7109375" style="175" customWidth="1"/>
    <col min="15109" max="15110" width="7.7109375" style="175" customWidth="1"/>
    <col min="15111" max="15111" width="8.7109375" style="175" customWidth="1"/>
    <col min="15112" max="15360" width="10.7109375" style="175"/>
    <col min="15361" max="15361" width="25.7109375" style="175" customWidth="1"/>
    <col min="15362" max="15362" width="20.7109375" style="175" customWidth="1"/>
    <col min="15363" max="15364" width="33.7109375" style="175" customWidth="1"/>
    <col min="15365" max="15366" width="7.7109375" style="175" customWidth="1"/>
    <col min="15367" max="15367" width="8.7109375" style="175" customWidth="1"/>
    <col min="15368" max="15616" width="10.7109375" style="175"/>
    <col min="15617" max="15617" width="25.7109375" style="175" customWidth="1"/>
    <col min="15618" max="15618" width="20.7109375" style="175" customWidth="1"/>
    <col min="15619" max="15620" width="33.7109375" style="175" customWidth="1"/>
    <col min="15621" max="15622" width="7.7109375" style="175" customWidth="1"/>
    <col min="15623" max="15623" width="8.7109375" style="175" customWidth="1"/>
    <col min="15624" max="15872" width="10.7109375" style="175"/>
    <col min="15873" max="15873" width="25.7109375" style="175" customWidth="1"/>
    <col min="15874" max="15874" width="20.7109375" style="175" customWidth="1"/>
    <col min="15875" max="15876" width="33.7109375" style="175" customWidth="1"/>
    <col min="15877" max="15878" width="7.7109375" style="175" customWidth="1"/>
    <col min="15879" max="15879" width="8.7109375" style="175" customWidth="1"/>
    <col min="15880" max="16128" width="10.7109375" style="175"/>
    <col min="16129" max="16129" width="25.7109375" style="175" customWidth="1"/>
    <col min="16130" max="16130" width="20.7109375" style="175" customWidth="1"/>
    <col min="16131" max="16132" width="33.7109375" style="175" customWidth="1"/>
    <col min="16133" max="16134" width="7.7109375" style="175" customWidth="1"/>
    <col min="16135" max="16135" width="8.7109375" style="175" customWidth="1"/>
    <col min="16136" max="16384" width="10.7109375" style="175"/>
  </cols>
  <sheetData>
    <row r="1" spans="1:7" s="173" customFormat="1" ht="24.95" customHeight="1" x14ac:dyDescent="0.2">
      <c r="A1" s="651" t="s">
        <v>2928</v>
      </c>
      <c r="B1" s="651"/>
      <c r="C1" s="651"/>
      <c r="D1" s="651"/>
      <c r="E1" s="651"/>
      <c r="F1" s="651"/>
      <c r="G1" s="651"/>
    </row>
    <row r="2" spans="1:7" s="174" customFormat="1" ht="24.95" customHeight="1" x14ac:dyDescent="0.2">
      <c r="A2" s="751" t="s">
        <v>2929</v>
      </c>
      <c r="B2" s="751" t="s">
        <v>2868</v>
      </c>
      <c r="C2" s="751" t="s">
        <v>2869</v>
      </c>
      <c r="D2" s="751"/>
      <c r="E2" s="753" t="s">
        <v>2930</v>
      </c>
      <c r="F2" s="753"/>
      <c r="G2" s="753"/>
    </row>
    <row r="3" spans="1:7" s="174" customFormat="1" ht="24.95" customHeight="1" x14ac:dyDescent="0.2">
      <c r="A3" s="752"/>
      <c r="B3" s="752"/>
      <c r="C3" s="168" t="s">
        <v>2870</v>
      </c>
      <c r="D3" s="168" t="s">
        <v>2871</v>
      </c>
      <c r="E3" s="168" t="s">
        <v>56</v>
      </c>
      <c r="F3" s="168" t="s">
        <v>55</v>
      </c>
      <c r="G3" s="168" t="s">
        <v>16</v>
      </c>
    </row>
    <row r="4" spans="1:7" s="174" customFormat="1" ht="24.95" customHeight="1" x14ac:dyDescent="0.2">
      <c r="A4" s="485" t="s">
        <v>2931</v>
      </c>
      <c r="B4" s="485" t="s">
        <v>2874</v>
      </c>
      <c r="C4" s="486" t="s">
        <v>2932</v>
      </c>
      <c r="D4" s="486" t="s">
        <v>2933</v>
      </c>
      <c r="E4" s="487">
        <v>0.2</v>
      </c>
      <c r="F4" s="487">
        <v>27.7</v>
      </c>
      <c r="G4" s="481">
        <f t="shared" ref="G4" si="0">IF(E4="-",IF(F4="-",0,F4),IF(F4="-",IF(E4="-",0,E4),E4+F4))</f>
        <v>27.9</v>
      </c>
    </row>
    <row r="5" spans="1:7" s="174" customFormat="1" ht="24.95" customHeight="1" x14ac:dyDescent="0.2">
      <c r="A5" s="485" t="s">
        <v>2934</v>
      </c>
      <c r="B5" s="485" t="s">
        <v>2872</v>
      </c>
      <c r="C5" s="486" t="s">
        <v>2935</v>
      </c>
      <c r="D5" s="486" t="s">
        <v>2933</v>
      </c>
      <c r="E5" s="487">
        <v>0.5</v>
      </c>
      <c r="F5" s="487">
        <v>6.6</v>
      </c>
      <c r="G5" s="481">
        <f>IF(E5="-",IF(F5="-",0,F5),IF(F5="-",IF(E5="-",0,E5),E5+F5))</f>
        <v>7.1</v>
      </c>
    </row>
    <row r="6" spans="1:7" s="174" customFormat="1" ht="24.95" customHeight="1" x14ac:dyDescent="0.2">
      <c r="A6" s="485" t="s">
        <v>2936</v>
      </c>
      <c r="B6" s="485" t="s">
        <v>2937</v>
      </c>
      <c r="C6" s="486" t="s">
        <v>2938</v>
      </c>
      <c r="D6" s="486" t="s">
        <v>2933</v>
      </c>
      <c r="E6" s="487"/>
      <c r="F6" s="487">
        <v>523</v>
      </c>
      <c r="G6" s="481">
        <f t="shared" ref="G6:G7" si="1">IF(E6="-",IF(F6="-",0,F6),IF(F6="-",IF(E6="-",0,E6),E6+F6))</f>
        <v>523</v>
      </c>
    </row>
    <row r="7" spans="1:7" s="174" customFormat="1" ht="24.95" customHeight="1" x14ac:dyDescent="0.2">
      <c r="A7" s="485" t="s">
        <v>2939</v>
      </c>
      <c r="B7" s="485" t="s">
        <v>2940</v>
      </c>
      <c r="C7" s="486" t="s">
        <v>2938</v>
      </c>
      <c r="D7" s="486" t="s">
        <v>2933</v>
      </c>
      <c r="E7" s="487"/>
      <c r="F7" s="487">
        <v>523</v>
      </c>
      <c r="G7" s="481">
        <f t="shared" si="1"/>
        <v>523</v>
      </c>
    </row>
    <row r="8" spans="1:7" s="174" customFormat="1" ht="24.95" customHeight="1" x14ac:dyDescent="0.2">
      <c r="A8" s="748" t="s">
        <v>18209</v>
      </c>
      <c r="B8" s="488" t="s">
        <v>2873</v>
      </c>
      <c r="C8" s="489" t="s">
        <v>2946</v>
      </c>
      <c r="D8" s="489" t="s">
        <v>2933</v>
      </c>
      <c r="E8" s="490"/>
      <c r="F8" s="490">
        <v>18.8</v>
      </c>
      <c r="G8" s="482">
        <f>IF(E8="-",IF(F8="-",0,F8),IF(F8="-",IF(E8="-",0,E8),E8+F8))</f>
        <v>18.8</v>
      </c>
    </row>
    <row r="9" spans="1:7" s="174" customFormat="1" ht="24.95" customHeight="1" x14ac:dyDescent="0.2">
      <c r="A9" s="749"/>
      <c r="B9" s="491" t="s">
        <v>18210</v>
      </c>
      <c r="C9" s="492" t="s">
        <v>18211</v>
      </c>
      <c r="D9" s="492" t="s">
        <v>2933</v>
      </c>
      <c r="E9" s="493"/>
      <c r="F9" s="493">
        <v>36.299999999999997</v>
      </c>
      <c r="G9" s="484">
        <f t="shared" ref="G9" si="2">IF(E9="-",IF(F9="-",0,F9),IF(F9="-",IF(E9="-",0,E9),E9+F9))</f>
        <v>36.299999999999997</v>
      </c>
    </row>
    <row r="10" spans="1:7" s="174" customFormat="1" ht="24.95" customHeight="1" x14ac:dyDescent="0.2">
      <c r="A10" s="485" t="s">
        <v>2941</v>
      </c>
      <c r="B10" s="485" t="s">
        <v>2875</v>
      </c>
      <c r="C10" s="486" t="s">
        <v>2942</v>
      </c>
      <c r="D10" s="486" t="s">
        <v>2933</v>
      </c>
      <c r="E10" s="487"/>
      <c r="F10" s="487">
        <v>6.5</v>
      </c>
      <c r="G10" s="481">
        <f>IF(E10="-",IF(F10="-",0,F10),IF(F10="-",IF(E10="-",0,E10),E10+F10))</f>
        <v>6.5</v>
      </c>
    </row>
    <row r="11" spans="1:7" ht="24.95" customHeight="1" x14ac:dyDescent="0.2">
      <c r="A11" s="748" t="s">
        <v>2943</v>
      </c>
      <c r="B11" s="488" t="s">
        <v>2944</v>
      </c>
      <c r="C11" s="489" t="s">
        <v>2945</v>
      </c>
      <c r="D11" s="489" t="s">
        <v>2933</v>
      </c>
      <c r="E11" s="490"/>
      <c r="F11" s="490">
        <v>15</v>
      </c>
      <c r="G11" s="482">
        <f t="shared" ref="G11:G14" si="3">IF(E11="-",IF(F11="-",0,F11),IF(F11="-",IF(E11="-",0,E11),E11+F11))</f>
        <v>15</v>
      </c>
    </row>
    <row r="12" spans="1:7" ht="24.95" customHeight="1" x14ac:dyDescent="0.2">
      <c r="A12" s="750"/>
      <c r="B12" s="494" t="s">
        <v>2872</v>
      </c>
      <c r="C12" s="495" t="s">
        <v>2935</v>
      </c>
      <c r="D12" s="495" t="s">
        <v>2933</v>
      </c>
      <c r="E12" s="496">
        <v>0.5</v>
      </c>
      <c r="F12" s="496">
        <v>6.6</v>
      </c>
      <c r="G12" s="483">
        <f t="shared" si="3"/>
        <v>7.1</v>
      </c>
    </row>
    <row r="13" spans="1:7" ht="24.95" customHeight="1" x14ac:dyDescent="0.2">
      <c r="A13" s="749"/>
      <c r="B13" s="491" t="s">
        <v>2873</v>
      </c>
      <c r="C13" s="492" t="s">
        <v>2946</v>
      </c>
      <c r="D13" s="492" t="s">
        <v>2933</v>
      </c>
      <c r="E13" s="493"/>
      <c r="F13" s="493">
        <f>9.6+3.4+5.8</f>
        <v>18.8</v>
      </c>
      <c r="G13" s="484">
        <f t="shared" si="3"/>
        <v>18.8</v>
      </c>
    </row>
    <row r="14" spans="1:7" ht="24.95" customHeight="1" x14ac:dyDescent="0.2">
      <c r="A14" s="485" t="s">
        <v>71</v>
      </c>
      <c r="B14" s="485" t="s">
        <v>2947</v>
      </c>
      <c r="C14" s="486" t="s">
        <v>2933</v>
      </c>
      <c r="D14" s="486" t="s">
        <v>2948</v>
      </c>
      <c r="E14" s="487">
        <v>2.4</v>
      </c>
      <c r="F14" s="487">
        <f>13.8+3.6</f>
        <v>17.400000000000002</v>
      </c>
      <c r="G14" s="481">
        <f t="shared" si="3"/>
        <v>19.8</v>
      </c>
    </row>
    <row r="15" spans="1:7" ht="24.95" hidden="1" customHeight="1" x14ac:dyDescent="0.2">
      <c r="A15" s="170" t="s">
        <v>2949</v>
      </c>
      <c r="B15" s="170"/>
      <c r="C15" s="171"/>
      <c r="D15" s="170"/>
      <c r="E15" s="170"/>
      <c r="F15" s="170"/>
      <c r="G15" s="172" t="s">
        <v>2850</v>
      </c>
    </row>
    <row r="17" spans="1:7" ht="24.95" customHeight="1" x14ac:dyDescent="0.2">
      <c r="A17" s="175"/>
      <c r="B17" s="175"/>
      <c r="C17" s="175"/>
      <c r="D17" s="175"/>
      <c r="E17" s="175"/>
      <c r="F17" s="175"/>
      <c r="G17" s="175"/>
    </row>
  </sheetData>
  <mergeCells count="7">
    <mergeCell ref="A8:A9"/>
    <mergeCell ref="A11:A13"/>
    <mergeCell ref="A2:A3"/>
    <mergeCell ref="A1:G1"/>
    <mergeCell ref="B2:B3"/>
    <mergeCell ref="C2:D2"/>
    <mergeCell ref="E2:G2"/>
  </mergeCells>
  <conditionalFormatting sqref="E6">
    <cfRule type="cellIs" dxfId="22" priority="27" stopIfTrue="1" operator="equal">
      <formula>0</formula>
    </cfRule>
  </conditionalFormatting>
  <conditionalFormatting sqref="F6">
    <cfRule type="cellIs" dxfId="21" priority="26" stopIfTrue="1" operator="equal">
      <formula>0</formula>
    </cfRule>
  </conditionalFormatting>
  <conditionalFormatting sqref="E6">
    <cfRule type="cellIs" dxfId="20" priority="25" stopIfTrue="1" operator="equal">
      <formula>0</formula>
    </cfRule>
  </conditionalFormatting>
  <conditionalFormatting sqref="E7">
    <cfRule type="cellIs" dxfId="19" priority="24" stopIfTrue="1" operator="equal">
      <formula>0</formula>
    </cfRule>
  </conditionalFormatting>
  <conditionalFormatting sqref="F7">
    <cfRule type="cellIs" dxfId="18" priority="23" stopIfTrue="1" operator="equal">
      <formula>0</formula>
    </cfRule>
  </conditionalFormatting>
  <conditionalFormatting sqref="E7">
    <cfRule type="cellIs" dxfId="17" priority="22" stopIfTrue="1" operator="equal">
      <formula>0</formula>
    </cfRule>
  </conditionalFormatting>
  <conditionalFormatting sqref="G4">
    <cfRule type="cellIs" dxfId="16" priority="17" stopIfTrue="1" operator="equal">
      <formula>0</formula>
    </cfRule>
  </conditionalFormatting>
  <conditionalFormatting sqref="E4:F4">
    <cfRule type="cellIs" dxfId="15" priority="16" stopIfTrue="1" operator="equal">
      <formula>0</formula>
    </cfRule>
  </conditionalFormatting>
  <conditionalFormatting sqref="G5">
    <cfRule type="cellIs" dxfId="14" priority="15" stopIfTrue="1" operator="equal">
      <formula>0</formula>
    </cfRule>
  </conditionalFormatting>
  <conditionalFormatting sqref="E5:F5">
    <cfRule type="cellIs" dxfId="13" priority="14" stopIfTrue="1" operator="equal">
      <formula>0</formula>
    </cfRule>
  </conditionalFormatting>
  <conditionalFormatting sqref="G11:G13">
    <cfRule type="cellIs" dxfId="12" priority="13" stopIfTrue="1" operator="equal">
      <formula>0</formula>
    </cfRule>
  </conditionalFormatting>
  <conditionalFormatting sqref="E11:F11">
    <cfRule type="cellIs" dxfId="11" priority="11" stopIfTrue="1" operator="equal">
      <formula>0</formula>
    </cfRule>
  </conditionalFormatting>
  <conditionalFormatting sqref="E11">
    <cfRule type="cellIs" dxfId="10" priority="12" stopIfTrue="1" operator="equal">
      <formula>0</formula>
    </cfRule>
  </conditionalFormatting>
  <conditionalFormatting sqref="E12:F12">
    <cfRule type="cellIs" dxfId="9" priority="10" stopIfTrue="1" operator="equal">
      <formula>0</formula>
    </cfRule>
  </conditionalFormatting>
  <conditionalFormatting sqref="E13">
    <cfRule type="cellIs" dxfId="8" priority="8" stopIfTrue="1" operator="equal">
      <formula>0</formula>
    </cfRule>
  </conditionalFormatting>
  <conditionalFormatting sqref="F13">
    <cfRule type="cellIs" dxfId="7" priority="9" stopIfTrue="1" operator="equal">
      <formula>0</formula>
    </cfRule>
  </conditionalFormatting>
  <conditionalFormatting sqref="G14">
    <cfRule type="cellIs" dxfId="6" priority="7" stopIfTrue="1" operator="equal">
      <formula>0</formula>
    </cfRule>
  </conditionalFormatting>
  <conditionalFormatting sqref="E14">
    <cfRule type="cellIs" dxfId="5" priority="6" stopIfTrue="1" operator="equal">
      <formula>0</formula>
    </cfRule>
  </conditionalFormatting>
  <conditionalFormatting sqref="F14">
    <cfRule type="cellIs" dxfId="4" priority="5" stopIfTrue="1" operator="equal">
      <formula>0</formula>
    </cfRule>
  </conditionalFormatting>
  <conditionalFormatting sqref="G10">
    <cfRule type="cellIs" dxfId="3" priority="4" stopIfTrue="1" operator="equal">
      <formula>0</formula>
    </cfRule>
  </conditionalFormatting>
  <conditionalFormatting sqref="E10:F10">
    <cfRule type="cellIs" dxfId="2" priority="3" stopIfTrue="1" operator="equal">
      <formula>0</formula>
    </cfRule>
  </conditionalFormatting>
  <conditionalFormatting sqref="E8:G9">
    <cfRule type="cellIs" dxfId="1" priority="2" stopIfTrue="1" operator="equal">
      <formula>0</formula>
    </cfRule>
  </conditionalFormatting>
  <conditionalFormatting sqref="G6:G7">
    <cfRule type="cellIs" dxfId="0" priority="1" stopIfTrue="1"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28"/>
  <sheetViews>
    <sheetView topLeftCell="G1" workbookViewId="0">
      <selection activeCell="G1" sqref="A1:XFD1048576"/>
    </sheetView>
  </sheetViews>
  <sheetFormatPr defaultColWidth="9.28515625" defaultRowHeight="20.100000000000001" customHeight="1" x14ac:dyDescent="0.2"/>
  <cols>
    <col min="1" max="1" width="43.5703125" style="612" customWidth="1"/>
    <col min="2" max="19" width="9.28515625" style="612"/>
    <col min="20" max="33" width="0" style="612" hidden="1" customWidth="1"/>
    <col min="34" max="16384" width="9.28515625" style="612"/>
  </cols>
  <sheetData>
    <row r="1" spans="1:33" ht="20.100000000000001" customHeight="1" x14ac:dyDescent="0.2">
      <c r="P1" s="756" t="s">
        <v>2958</v>
      </c>
      <c r="Q1" s="756"/>
      <c r="R1" s="756"/>
      <c r="U1" s="756" t="s">
        <v>3200</v>
      </c>
      <c r="V1" s="756"/>
      <c r="W1" s="756"/>
      <c r="Z1" s="756" t="s">
        <v>19415</v>
      </c>
      <c r="AA1" s="756"/>
      <c r="AB1" s="756"/>
      <c r="AE1" s="756" t="s">
        <v>19416</v>
      </c>
      <c r="AF1" s="756"/>
      <c r="AG1" s="756"/>
    </row>
    <row r="2" spans="1:33" ht="20.100000000000001" customHeight="1" x14ac:dyDescent="0.2">
      <c r="P2" s="613" t="s">
        <v>19417</v>
      </c>
      <c r="Q2" s="613" t="s">
        <v>19418</v>
      </c>
      <c r="R2" s="754" t="s">
        <v>19419</v>
      </c>
      <c r="U2" s="624" t="s">
        <v>19417</v>
      </c>
      <c r="V2" s="624" t="s">
        <v>19418</v>
      </c>
      <c r="W2" s="755" t="s">
        <v>19419</v>
      </c>
      <c r="Z2" s="624" t="s">
        <v>19417</v>
      </c>
      <c r="AA2" s="624" t="s">
        <v>19418</v>
      </c>
      <c r="AB2" s="755" t="s">
        <v>19419</v>
      </c>
      <c r="AE2" s="624" t="s">
        <v>19417</v>
      </c>
      <c r="AF2" s="624" t="s">
        <v>19418</v>
      </c>
      <c r="AG2" s="755" t="s">
        <v>19419</v>
      </c>
    </row>
    <row r="3" spans="1:33" ht="20.100000000000001" customHeight="1" x14ac:dyDescent="0.2">
      <c r="B3" s="614">
        <v>43101</v>
      </c>
      <c r="C3" s="614">
        <v>43132</v>
      </c>
      <c r="D3" s="614">
        <v>43160</v>
      </c>
      <c r="E3" s="614">
        <v>43191</v>
      </c>
      <c r="F3" s="614">
        <v>43221</v>
      </c>
      <c r="G3" s="614">
        <v>43252</v>
      </c>
      <c r="H3" s="614">
        <v>43282</v>
      </c>
      <c r="I3" s="614">
        <v>43313</v>
      </c>
      <c r="J3" s="614">
        <v>43344</v>
      </c>
      <c r="K3" s="614">
        <v>43374</v>
      </c>
      <c r="L3" s="614">
        <v>43405</v>
      </c>
      <c r="M3" s="614">
        <v>43435</v>
      </c>
      <c r="P3" s="615">
        <f>B3</f>
        <v>43101</v>
      </c>
      <c r="Q3" s="615">
        <f>H3</f>
        <v>43282</v>
      </c>
      <c r="R3" s="754"/>
      <c r="U3" s="625">
        <f t="shared" ref="U3:V25" si="0">I3</f>
        <v>43313</v>
      </c>
      <c r="V3" s="625">
        <f t="shared" si="0"/>
        <v>43344</v>
      </c>
      <c r="W3" s="755"/>
      <c r="Z3" s="625">
        <f t="shared" ref="Z3" si="1">H3</f>
        <v>43282</v>
      </c>
      <c r="AA3" s="625">
        <f t="shared" ref="AA3" si="2">J3</f>
        <v>43344</v>
      </c>
      <c r="AB3" s="755"/>
      <c r="AE3" s="625">
        <f t="shared" ref="AE3:AE25" si="3">F3</f>
        <v>43221</v>
      </c>
      <c r="AF3" s="625">
        <f t="shared" ref="AF3" si="4">J3</f>
        <v>43344</v>
      </c>
      <c r="AG3" s="755"/>
    </row>
    <row r="4" spans="1:33" ht="20.100000000000001" customHeight="1" x14ac:dyDescent="0.2">
      <c r="A4" s="616" t="s">
        <v>3696</v>
      </c>
      <c r="B4" s="617">
        <v>300.62099999999998</v>
      </c>
      <c r="C4" s="617">
        <v>300.39800000000002</v>
      </c>
      <c r="D4" s="617">
        <v>301.34100000000001</v>
      </c>
      <c r="E4" s="617">
        <v>306.08699999999999</v>
      </c>
      <c r="F4" s="617">
        <v>313.55</v>
      </c>
      <c r="G4" s="617">
        <v>307.87</v>
      </c>
      <c r="H4" s="617">
        <v>308.01400000000001</v>
      </c>
      <c r="I4" s="617">
        <v>308.226</v>
      </c>
      <c r="J4" s="617">
        <v>316.678</v>
      </c>
      <c r="K4" s="617"/>
      <c r="L4" s="617"/>
      <c r="M4" s="617"/>
      <c r="O4" s="618" t="str">
        <f>$A4</f>
        <v>TERRAPLENAGEM</v>
      </c>
      <c r="P4" s="617">
        <f>B4</f>
        <v>300.62099999999998</v>
      </c>
      <c r="Q4" s="617">
        <f t="shared" ref="Q4:Q25" si="5">H4</f>
        <v>308.01400000000001</v>
      </c>
      <c r="R4" s="628">
        <f t="shared" ref="R4:R25" si="6">ROUND(1+((Q4-P4)/P4),3)</f>
        <v>1.0249999999999999</v>
      </c>
      <c r="T4" s="618" t="str">
        <f t="shared" ref="T4:T25" si="7">$A4</f>
        <v>TERRAPLENAGEM</v>
      </c>
      <c r="U4" s="626">
        <f t="shared" si="0"/>
        <v>308.226</v>
      </c>
      <c r="V4" s="626">
        <f t="shared" si="0"/>
        <v>316.678</v>
      </c>
      <c r="W4" s="619">
        <v>1</v>
      </c>
      <c r="Y4" s="618" t="str">
        <f t="shared" ref="Y4:Y25" si="8">$A4</f>
        <v>TERRAPLENAGEM</v>
      </c>
      <c r="Z4" s="626">
        <f>H4</f>
        <v>308.01400000000001</v>
      </c>
      <c r="AA4" s="626">
        <f>J4</f>
        <v>316.678</v>
      </c>
      <c r="AB4" s="619">
        <v>1</v>
      </c>
      <c r="AD4" s="618" t="str">
        <f t="shared" ref="AD4:AD25" si="9">$A4</f>
        <v>TERRAPLENAGEM</v>
      </c>
      <c r="AE4" s="626">
        <f t="shared" si="3"/>
        <v>313.55</v>
      </c>
      <c r="AF4" s="626">
        <f>J4</f>
        <v>316.678</v>
      </c>
      <c r="AG4" s="619">
        <v>1</v>
      </c>
    </row>
    <row r="5" spans="1:33" ht="20.100000000000001" customHeight="1" x14ac:dyDescent="0.2">
      <c r="A5" s="620" t="s">
        <v>3869</v>
      </c>
      <c r="B5" s="621">
        <v>294.88499999999999</v>
      </c>
      <c r="C5" s="621">
        <v>296.8</v>
      </c>
      <c r="D5" s="621">
        <v>298.49599999999998</v>
      </c>
      <c r="E5" s="621">
        <v>299.18299999999999</v>
      </c>
      <c r="F5" s="621">
        <v>299.988</v>
      </c>
      <c r="G5" s="621">
        <v>303.05700000000002</v>
      </c>
      <c r="H5" s="621">
        <v>305.68200000000002</v>
      </c>
      <c r="I5" s="621">
        <v>307.24700000000001</v>
      </c>
      <c r="J5" s="621">
        <v>309.77699999999999</v>
      </c>
      <c r="K5" s="621"/>
      <c r="L5" s="621"/>
      <c r="M5" s="621"/>
      <c r="O5" s="618" t="str">
        <f t="shared" ref="O5:O25" si="10">$A5</f>
        <v>OBRAS DE ARTE ESPECIAIS</v>
      </c>
      <c r="P5" s="621">
        <f>B5</f>
        <v>294.88499999999999</v>
      </c>
      <c r="Q5" s="621">
        <f t="shared" si="5"/>
        <v>305.68200000000002</v>
      </c>
      <c r="R5" s="629">
        <f t="shared" si="6"/>
        <v>1.0369999999999999</v>
      </c>
      <c r="T5" s="618" t="str">
        <f t="shared" si="7"/>
        <v>OBRAS DE ARTE ESPECIAIS</v>
      </c>
      <c r="U5" s="627">
        <f t="shared" si="0"/>
        <v>307.24700000000001</v>
      </c>
      <c r="V5" s="627">
        <f t="shared" si="0"/>
        <v>309.77699999999999</v>
      </c>
      <c r="W5" s="622">
        <v>1</v>
      </c>
      <c r="Y5" s="618" t="str">
        <f t="shared" si="8"/>
        <v>OBRAS DE ARTE ESPECIAIS</v>
      </c>
      <c r="Z5" s="627">
        <f t="shared" ref="Z5:Z25" si="11">H5</f>
        <v>305.68200000000002</v>
      </c>
      <c r="AA5" s="627">
        <f t="shared" ref="AA5:AA25" si="12">J5</f>
        <v>309.77699999999999</v>
      </c>
      <c r="AB5" s="622">
        <v>1</v>
      </c>
      <c r="AD5" s="618" t="str">
        <f t="shared" si="9"/>
        <v>OBRAS DE ARTE ESPECIAIS</v>
      </c>
      <c r="AE5" s="627">
        <f t="shared" si="3"/>
        <v>299.988</v>
      </c>
      <c r="AF5" s="627">
        <f t="shared" ref="AF5:AF25" si="13">J5</f>
        <v>309.77699999999999</v>
      </c>
      <c r="AG5" s="622">
        <v>1</v>
      </c>
    </row>
    <row r="6" spans="1:33" ht="20.100000000000001" customHeight="1" x14ac:dyDescent="0.2">
      <c r="A6" s="616" t="s">
        <v>2806</v>
      </c>
      <c r="B6" s="617">
        <v>318.67500000000001</v>
      </c>
      <c r="C6" s="617">
        <v>319.85599999999999</v>
      </c>
      <c r="D6" s="617">
        <v>321.45</v>
      </c>
      <c r="E6" s="617">
        <v>323.89800000000002</v>
      </c>
      <c r="F6" s="617">
        <v>330.21899999999999</v>
      </c>
      <c r="G6" s="617">
        <v>329.28699999999998</v>
      </c>
      <c r="H6" s="617">
        <v>331.05200000000002</v>
      </c>
      <c r="I6" s="617">
        <v>332.32</v>
      </c>
      <c r="J6" s="617">
        <v>336.49</v>
      </c>
      <c r="K6" s="617"/>
      <c r="L6" s="617"/>
      <c r="M6" s="617"/>
      <c r="O6" s="618" t="str">
        <f t="shared" si="10"/>
        <v>PAVIMENTAÇÃO</v>
      </c>
      <c r="P6" s="617">
        <f>B6</f>
        <v>318.67500000000001</v>
      </c>
      <c r="Q6" s="617">
        <f t="shared" si="5"/>
        <v>331.05200000000002</v>
      </c>
      <c r="R6" s="628">
        <f t="shared" si="6"/>
        <v>1.0389999999999999</v>
      </c>
      <c r="T6" s="618" t="str">
        <f t="shared" si="7"/>
        <v>PAVIMENTAÇÃO</v>
      </c>
      <c r="U6" s="626">
        <f t="shared" si="0"/>
        <v>332.32</v>
      </c>
      <c r="V6" s="626">
        <f t="shared" si="0"/>
        <v>336.49</v>
      </c>
      <c r="W6" s="619">
        <v>1</v>
      </c>
      <c r="Y6" s="618" t="str">
        <f t="shared" si="8"/>
        <v>PAVIMENTAÇÃO</v>
      </c>
      <c r="Z6" s="626">
        <f t="shared" si="11"/>
        <v>331.05200000000002</v>
      </c>
      <c r="AA6" s="626">
        <f t="shared" si="12"/>
        <v>336.49</v>
      </c>
      <c r="AB6" s="619">
        <v>1</v>
      </c>
      <c r="AD6" s="618" t="str">
        <f t="shared" si="9"/>
        <v>PAVIMENTAÇÃO</v>
      </c>
      <c r="AE6" s="626">
        <f t="shared" si="3"/>
        <v>330.21899999999999</v>
      </c>
      <c r="AF6" s="626">
        <f t="shared" si="13"/>
        <v>336.49</v>
      </c>
      <c r="AG6" s="619">
        <v>1</v>
      </c>
    </row>
    <row r="7" spans="1:33" ht="20.100000000000001" customHeight="1" x14ac:dyDescent="0.2">
      <c r="A7" s="620" t="s">
        <v>19420</v>
      </c>
      <c r="B7" s="621">
        <v>220.124</v>
      </c>
      <c r="C7" s="621">
        <v>220.74100000000001</v>
      </c>
      <c r="D7" s="621">
        <v>221.529</v>
      </c>
      <c r="E7" s="621">
        <v>222.09</v>
      </c>
      <c r="F7" s="621">
        <v>222.637</v>
      </c>
      <c r="G7" s="621">
        <v>223.10900000000001</v>
      </c>
      <c r="H7" s="621">
        <v>223.233</v>
      </c>
      <c r="I7" s="621">
        <v>223.328</v>
      </c>
      <c r="J7" s="621">
        <v>223.666</v>
      </c>
      <c r="K7" s="621"/>
      <c r="L7" s="621"/>
      <c r="M7" s="621"/>
      <c r="O7" s="618" t="str">
        <f t="shared" si="10"/>
        <v>CONSULTORIA ( Supervisão e Projetos)</v>
      </c>
      <c r="P7" s="621">
        <f t="shared" ref="P7:P25" si="14">B7</f>
        <v>220.124</v>
      </c>
      <c r="Q7" s="621">
        <f t="shared" si="5"/>
        <v>223.233</v>
      </c>
      <c r="R7" s="629">
        <f t="shared" si="6"/>
        <v>1.014</v>
      </c>
      <c r="T7" s="618" t="str">
        <f t="shared" si="7"/>
        <v>CONSULTORIA ( Supervisão e Projetos)</v>
      </c>
      <c r="U7" s="627">
        <f t="shared" si="0"/>
        <v>223.328</v>
      </c>
      <c r="V7" s="627">
        <f t="shared" si="0"/>
        <v>223.666</v>
      </c>
      <c r="W7" s="622">
        <v>1</v>
      </c>
      <c r="Y7" s="618" t="str">
        <f t="shared" si="8"/>
        <v>CONSULTORIA ( Supervisão e Projetos)</v>
      </c>
      <c r="Z7" s="627">
        <f t="shared" si="11"/>
        <v>223.233</v>
      </c>
      <c r="AA7" s="627">
        <f t="shared" si="12"/>
        <v>223.666</v>
      </c>
      <c r="AB7" s="622">
        <v>1</v>
      </c>
      <c r="AD7" s="618" t="str">
        <f t="shared" si="9"/>
        <v>CONSULTORIA ( Supervisão e Projetos)</v>
      </c>
      <c r="AE7" s="627">
        <f t="shared" si="3"/>
        <v>222.637</v>
      </c>
      <c r="AF7" s="627">
        <f t="shared" si="13"/>
        <v>223.666</v>
      </c>
      <c r="AG7" s="622">
        <v>1</v>
      </c>
    </row>
    <row r="8" spans="1:33" ht="20.100000000000001" customHeight="1" x14ac:dyDescent="0.2">
      <c r="A8" s="616" t="s">
        <v>3702</v>
      </c>
      <c r="B8" s="617">
        <v>292.92599999999999</v>
      </c>
      <c r="C8" s="617">
        <v>294.45499999999998</v>
      </c>
      <c r="D8" s="617">
        <v>295.34500000000003</v>
      </c>
      <c r="E8" s="617">
        <v>296.291</v>
      </c>
      <c r="F8" s="617">
        <v>297.26900000000001</v>
      </c>
      <c r="G8" s="617">
        <v>298.56900000000002</v>
      </c>
      <c r="H8" s="617">
        <v>299.988</v>
      </c>
      <c r="I8" s="617">
        <v>299.90699999999998</v>
      </c>
      <c r="J8" s="617">
        <v>301.31700000000001</v>
      </c>
      <c r="K8" s="617"/>
      <c r="L8" s="617"/>
      <c r="M8" s="617"/>
      <c r="O8" s="618" t="str">
        <f t="shared" si="10"/>
        <v>DRENAGEM</v>
      </c>
      <c r="P8" s="617">
        <f t="shared" si="14"/>
        <v>292.92599999999999</v>
      </c>
      <c r="Q8" s="617">
        <f t="shared" si="5"/>
        <v>299.988</v>
      </c>
      <c r="R8" s="628">
        <f t="shared" si="6"/>
        <v>1.024</v>
      </c>
      <c r="T8" s="618" t="str">
        <f t="shared" si="7"/>
        <v>DRENAGEM</v>
      </c>
      <c r="U8" s="626">
        <f t="shared" si="0"/>
        <v>299.90699999999998</v>
      </c>
      <c r="V8" s="626">
        <f t="shared" si="0"/>
        <v>301.31700000000001</v>
      </c>
      <c r="W8" s="619">
        <v>1</v>
      </c>
      <c r="Y8" s="618" t="str">
        <f t="shared" si="8"/>
        <v>DRENAGEM</v>
      </c>
      <c r="Z8" s="626">
        <f t="shared" si="11"/>
        <v>299.988</v>
      </c>
      <c r="AA8" s="626">
        <f t="shared" si="12"/>
        <v>301.31700000000001</v>
      </c>
      <c r="AB8" s="619">
        <v>1</v>
      </c>
      <c r="AD8" s="618" t="str">
        <f t="shared" si="9"/>
        <v>DRENAGEM</v>
      </c>
      <c r="AE8" s="626">
        <f t="shared" si="3"/>
        <v>297.26900000000001</v>
      </c>
      <c r="AF8" s="626">
        <f t="shared" si="13"/>
        <v>301.31700000000001</v>
      </c>
      <c r="AG8" s="619">
        <v>1</v>
      </c>
    </row>
    <row r="9" spans="1:33" ht="20.100000000000001" customHeight="1" x14ac:dyDescent="0.2">
      <c r="A9" s="620" t="s">
        <v>19371</v>
      </c>
      <c r="B9" s="621">
        <v>292.75700000000001</v>
      </c>
      <c r="C9" s="621">
        <v>292.98200000000003</v>
      </c>
      <c r="D9" s="621">
        <v>293.18900000000002</v>
      </c>
      <c r="E9" s="621">
        <v>295.22399999999999</v>
      </c>
      <c r="F9" s="621">
        <v>296.52199999999999</v>
      </c>
      <c r="G9" s="621">
        <v>297.779</v>
      </c>
      <c r="H9" s="621">
        <v>300.32799999999997</v>
      </c>
      <c r="I9" s="621">
        <v>301.37099999999998</v>
      </c>
      <c r="J9" s="621">
        <v>303.32799999999997</v>
      </c>
      <c r="K9" s="621"/>
      <c r="L9" s="621"/>
      <c r="M9" s="621"/>
      <c r="O9" s="618" t="str">
        <f t="shared" si="10"/>
        <v>SINALIZAÇÃO  HORIZONTAL</v>
      </c>
      <c r="P9" s="621">
        <f t="shared" si="14"/>
        <v>292.75700000000001</v>
      </c>
      <c r="Q9" s="621">
        <f t="shared" si="5"/>
        <v>300.32799999999997</v>
      </c>
      <c r="R9" s="629">
        <f t="shared" si="6"/>
        <v>1.026</v>
      </c>
      <c r="T9" s="618" t="str">
        <f t="shared" si="7"/>
        <v>SINALIZAÇÃO  HORIZONTAL</v>
      </c>
      <c r="U9" s="627">
        <f t="shared" si="0"/>
        <v>301.37099999999998</v>
      </c>
      <c r="V9" s="627">
        <f t="shared" si="0"/>
        <v>303.32799999999997</v>
      </c>
      <c r="W9" s="622">
        <v>1</v>
      </c>
      <c r="Y9" s="618" t="str">
        <f t="shared" si="8"/>
        <v>SINALIZAÇÃO  HORIZONTAL</v>
      </c>
      <c r="Z9" s="627">
        <f t="shared" si="11"/>
        <v>300.32799999999997</v>
      </c>
      <c r="AA9" s="627">
        <f t="shared" si="12"/>
        <v>303.32799999999997</v>
      </c>
      <c r="AB9" s="622">
        <v>1</v>
      </c>
      <c r="AD9" s="618" t="str">
        <f t="shared" si="9"/>
        <v>SINALIZAÇÃO  HORIZONTAL</v>
      </c>
      <c r="AE9" s="627">
        <f t="shared" si="3"/>
        <v>296.52199999999999</v>
      </c>
      <c r="AF9" s="627">
        <f t="shared" si="13"/>
        <v>303.32799999999997</v>
      </c>
      <c r="AG9" s="622">
        <v>1</v>
      </c>
    </row>
    <row r="10" spans="1:33" ht="20.100000000000001" customHeight="1" x14ac:dyDescent="0.2">
      <c r="A10" s="616" t="s">
        <v>3870</v>
      </c>
      <c r="B10" s="617">
        <v>248.78399999999999</v>
      </c>
      <c r="C10" s="617">
        <v>251.63200000000001</v>
      </c>
      <c r="D10" s="617">
        <v>253.24700000000001</v>
      </c>
      <c r="E10" s="617">
        <v>254.393</v>
      </c>
      <c r="F10" s="617">
        <v>255.43199999999999</v>
      </c>
      <c r="G10" s="617">
        <v>257.01400000000001</v>
      </c>
      <c r="H10" s="617">
        <v>259.584</v>
      </c>
      <c r="I10" s="617">
        <v>257.14499999999998</v>
      </c>
      <c r="J10" s="617">
        <v>259.47000000000003</v>
      </c>
      <c r="K10" s="617"/>
      <c r="L10" s="617"/>
      <c r="M10" s="617"/>
      <c r="O10" s="618" t="str">
        <f t="shared" si="10"/>
        <v>PAVIMENTOS CONCRETO CIMENTO PORTLAND</v>
      </c>
      <c r="P10" s="617">
        <f t="shared" si="14"/>
        <v>248.78399999999999</v>
      </c>
      <c r="Q10" s="617">
        <f t="shared" si="5"/>
        <v>259.584</v>
      </c>
      <c r="R10" s="628">
        <f t="shared" si="6"/>
        <v>1.0429999999999999</v>
      </c>
      <c r="T10" s="618" t="str">
        <f t="shared" si="7"/>
        <v>PAVIMENTOS CONCRETO CIMENTO PORTLAND</v>
      </c>
      <c r="U10" s="626">
        <f t="shared" si="0"/>
        <v>257.14499999999998</v>
      </c>
      <c r="V10" s="626">
        <f t="shared" si="0"/>
        <v>259.47000000000003</v>
      </c>
      <c r="W10" s="619">
        <v>1</v>
      </c>
      <c r="Y10" s="618" t="str">
        <f t="shared" si="8"/>
        <v>PAVIMENTOS CONCRETO CIMENTO PORTLAND</v>
      </c>
      <c r="Z10" s="626">
        <f t="shared" si="11"/>
        <v>259.584</v>
      </c>
      <c r="AA10" s="626">
        <f t="shared" si="12"/>
        <v>259.47000000000003</v>
      </c>
      <c r="AB10" s="619">
        <v>1</v>
      </c>
      <c r="AD10" s="618" t="str">
        <f t="shared" si="9"/>
        <v>PAVIMENTOS CONCRETO CIMENTO PORTLAND</v>
      </c>
      <c r="AE10" s="626">
        <f t="shared" si="3"/>
        <v>255.43199999999999</v>
      </c>
      <c r="AF10" s="626">
        <f t="shared" si="13"/>
        <v>259.47000000000003</v>
      </c>
      <c r="AG10" s="619">
        <v>1</v>
      </c>
    </row>
    <row r="11" spans="1:33" ht="20.100000000000001" customHeight="1" x14ac:dyDescent="0.2">
      <c r="A11" s="620" t="s">
        <v>17924</v>
      </c>
      <c r="B11" s="621">
        <v>288.096</v>
      </c>
      <c r="C11" s="621">
        <v>288.41899999999998</v>
      </c>
      <c r="D11" s="621">
        <v>288.76900000000001</v>
      </c>
      <c r="E11" s="621">
        <v>289.71199999999999</v>
      </c>
      <c r="F11" s="621">
        <v>291.32499999999999</v>
      </c>
      <c r="G11" s="621">
        <v>291.68700000000001</v>
      </c>
      <c r="H11" s="621">
        <v>292.62400000000002</v>
      </c>
      <c r="I11" s="621">
        <v>293.00099999999998</v>
      </c>
      <c r="J11" s="621">
        <v>294.58800000000002</v>
      </c>
      <c r="K11" s="621"/>
      <c r="L11" s="621"/>
      <c r="M11" s="621"/>
      <c r="O11" s="618" t="str">
        <f t="shared" si="10"/>
        <v>CONSERVAÇÃO  RODOVIÁRIA</v>
      </c>
      <c r="P11" s="621">
        <f t="shared" si="14"/>
        <v>288.096</v>
      </c>
      <c r="Q11" s="621">
        <f t="shared" si="5"/>
        <v>292.62400000000002</v>
      </c>
      <c r="R11" s="629">
        <f t="shared" si="6"/>
        <v>1.016</v>
      </c>
      <c r="T11" s="618" t="str">
        <f t="shared" si="7"/>
        <v>CONSERVAÇÃO  RODOVIÁRIA</v>
      </c>
      <c r="U11" s="627">
        <f t="shared" si="0"/>
        <v>293.00099999999998</v>
      </c>
      <c r="V11" s="627">
        <f t="shared" si="0"/>
        <v>294.58800000000002</v>
      </c>
      <c r="W11" s="622">
        <v>1</v>
      </c>
      <c r="Y11" s="618" t="str">
        <f t="shared" si="8"/>
        <v>CONSERVAÇÃO  RODOVIÁRIA</v>
      </c>
      <c r="Z11" s="627">
        <f t="shared" si="11"/>
        <v>292.62400000000002</v>
      </c>
      <c r="AA11" s="627">
        <f t="shared" si="12"/>
        <v>294.58800000000002</v>
      </c>
      <c r="AB11" s="622">
        <v>1</v>
      </c>
      <c r="AD11" s="618" t="str">
        <f t="shared" si="9"/>
        <v>CONSERVAÇÃO  RODOVIÁRIA</v>
      </c>
      <c r="AE11" s="627">
        <f t="shared" si="3"/>
        <v>291.32499999999999</v>
      </c>
      <c r="AF11" s="627">
        <f t="shared" si="13"/>
        <v>294.58800000000002</v>
      </c>
      <c r="AG11" s="622">
        <v>1</v>
      </c>
    </row>
    <row r="12" spans="1:33" ht="20.100000000000001" customHeight="1" x14ac:dyDescent="0.2">
      <c r="A12" s="616" t="s">
        <v>3871</v>
      </c>
      <c r="B12" s="617">
        <v>438.35300000000001</v>
      </c>
      <c r="C12" s="617">
        <v>446.58199999999999</v>
      </c>
      <c r="D12" s="617">
        <v>469.16199999999998</v>
      </c>
      <c r="E12" s="617">
        <v>475.24299999999999</v>
      </c>
      <c r="F12" s="617">
        <v>472.29700000000003</v>
      </c>
      <c r="G12" s="617">
        <v>461.03300000000002</v>
      </c>
      <c r="H12" s="617">
        <v>479.89100000000002</v>
      </c>
      <c r="I12" s="617">
        <v>505.286</v>
      </c>
      <c r="J12" s="617">
        <v>537.25699999999995</v>
      </c>
      <c r="K12" s="617"/>
      <c r="L12" s="617"/>
      <c r="M12" s="617"/>
      <c r="O12" s="618" t="str">
        <f t="shared" si="10"/>
        <v>LIGANTES BETUMINOSOS</v>
      </c>
      <c r="P12" s="617">
        <f t="shared" si="14"/>
        <v>438.35300000000001</v>
      </c>
      <c r="Q12" s="617">
        <f t="shared" si="5"/>
        <v>479.89100000000002</v>
      </c>
      <c r="R12" s="628">
        <f t="shared" si="6"/>
        <v>1.095</v>
      </c>
      <c r="T12" s="618" t="str">
        <f t="shared" si="7"/>
        <v>LIGANTES BETUMINOSOS</v>
      </c>
      <c r="U12" s="626">
        <f t="shared" si="0"/>
        <v>505.286</v>
      </c>
      <c r="V12" s="626">
        <f t="shared" si="0"/>
        <v>537.25699999999995</v>
      </c>
      <c r="W12" s="619">
        <v>1</v>
      </c>
      <c r="Y12" s="618" t="str">
        <f t="shared" si="8"/>
        <v>LIGANTES BETUMINOSOS</v>
      </c>
      <c r="Z12" s="626">
        <f t="shared" si="11"/>
        <v>479.89100000000002</v>
      </c>
      <c r="AA12" s="626">
        <f t="shared" si="12"/>
        <v>537.25699999999995</v>
      </c>
      <c r="AB12" s="619">
        <v>1</v>
      </c>
      <c r="AD12" s="618" t="str">
        <f t="shared" si="9"/>
        <v>LIGANTES BETUMINOSOS</v>
      </c>
      <c r="AE12" s="626">
        <f t="shared" si="3"/>
        <v>472.29700000000003</v>
      </c>
      <c r="AF12" s="626">
        <f t="shared" si="13"/>
        <v>537.25699999999995</v>
      </c>
      <c r="AG12" s="619">
        <v>1</v>
      </c>
    </row>
    <row r="13" spans="1:33" ht="20.100000000000001" customHeight="1" x14ac:dyDescent="0.2">
      <c r="A13" s="620" t="s">
        <v>3872</v>
      </c>
      <c r="B13" s="621">
        <v>288.92</v>
      </c>
      <c r="C13" s="621">
        <v>290.79599999999999</v>
      </c>
      <c r="D13" s="621">
        <v>292.45600000000002</v>
      </c>
      <c r="E13" s="621">
        <v>293.12900000000002</v>
      </c>
      <c r="F13" s="621">
        <v>293.91800000000001</v>
      </c>
      <c r="G13" s="621">
        <v>296.92500000000001</v>
      </c>
      <c r="H13" s="621">
        <v>299.49599999999998</v>
      </c>
      <c r="I13" s="621">
        <v>301.029</v>
      </c>
      <c r="J13" s="621">
        <v>303.50599999999997</v>
      </c>
      <c r="K13" s="621"/>
      <c r="L13" s="621"/>
      <c r="M13" s="621"/>
      <c r="O13" s="618" t="str">
        <f t="shared" si="10"/>
        <v>OBRAS DE ARTE ESPECIAIS (Sem Aço)</v>
      </c>
      <c r="P13" s="621">
        <f t="shared" si="14"/>
        <v>288.92</v>
      </c>
      <c r="Q13" s="621">
        <f t="shared" si="5"/>
        <v>299.49599999999998</v>
      </c>
      <c r="R13" s="629">
        <f t="shared" si="6"/>
        <v>1.0369999999999999</v>
      </c>
      <c r="T13" s="618" t="str">
        <f t="shared" si="7"/>
        <v>OBRAS DE ARTE ESPECIAIS (Sem Aço)</v>
      </c>
      <c r="U13" s="627">
        <f t="shared" si="0"/>
        <v>301.029</v>
      </c>
      <c r="V13" s="627">
        <f t="shared" si="0"/>
        <v>303.50599999999997</v>
      </c>
      <c r="W13" s="622">
        <v>1</v>
      </c>
      <c r="Y13" s="618" t="str">
        <f t="shared" si="8"/>
        <v>OBRAS DE ARTE ESPECIAIS (Sem Aço)</v>
      </c>
      <c r="Z13" s="627">
        <f t="shared" si="11"/>
        <v>299.49599999999998</v>
      </c>
      <c r="AA13" s="627">
        <f t="shared" si="12"/>
        <v>303.50599999999997</v>
      </c>
      <c r="AB13" s="622">
        <v>1</v>
      </c>
      <c r="AD13" s="618" t="str">
        <f t="shared" si="9"/>
        <v>OBRAS DE ARTE ESPECIAIS (Sem Aço)</v>
      </c>
      <c r="AE13" s="627">
        <f t="shared" si="3"/>
        <v>293.91800000000001</v>
      </c>
      <c r="AF13" s="627">
        <f t="shared" si="13"/>
        <v>303.50599999999997</v>
      </c>
      <c r="AG13" s="622">
        <v>1</v>
      </c>
    </row>
    <row r="14" spans="1:33" ht="20.100000000000001" customHeight="1" x14ac:dyDescent="0.2">
      <c r="A14" s="616" t="s">
        <v>3873</v>
      </c>
      <c r="B14" s="617">
        <v>654.96799999999996</v>
      </c>
      <c r="C14" s="617">
        <v>655.97500000000002</v>
      </c>
      <c r="D14" s="617">
        <v>659.66499999999996</v>
      </c>
      <c r="E14" s="617">
        <v>665.77</v>
      </c>
      <c r="F14" s="617">
        <v>676.69500000000005</v>
      </c>
      <c r="G14" s="617">
        <v>686.69600000000003</v>
      </c>
      <c r="H14" s="617">
        <v>689.74599999999998</v>
      </c>
      <c r="I14" s="617">
        <v>694.41399999999999</v>
      </c>
      <c r="J14" s="617">
        <v>706.83399999999995</v>
      </c>
      <c r="K14" s="617"/>
      <c r="L14" s="617"/>
      <c r="M14" s="617"/>
      <c r="O14" s="618" t="str">
        <f t="shared" si="10"/>
        <v>IGP - DI</v>
      </c>
      <c r="P14" s="617">
        <f t="shared" si="14"/>
        <v>654.96799999999996</v>
      </c>
      <c r="Q14" s="617">
        <f t="shared" si="5"/>
        <v>689.74599999999998</v>
      </c>
      <c r="R14" s="628">
        <f t="shared" si="6"/>
        <v>1.0529999999999999</v>
      </c>
      <c r="T14" s="618" t="str">
        <f t="shared" si="7"/>
        <v>IGP - DI</v>
      </c>
      <c r="U14" s="626">
        <f t="shared" si="0"/>
        <v>694.41399999999999</v>
      </c>
      <c r="V14" s="626">
        <f t="shared" si="0"/>
        <v>706.83399999999995</v>
      </c>
      <c r="W14" s="619">
        <v>1</v>
      </c>
      <c r="Y14" s="618" t="str">
        <f t="shared" si="8"/>
        <v>IGP - DI</v>
      </c>
      <c r="Z14" s="626">
        <f t="shared" si="11"/>
        <v>689.74599999999998</v>
      </c>
      <c r="AA14" s="626">
        <f t="shared" si="12"/>
        <v>706.83399999999995</v>
      </c>
      <c r="AB14" s="619">
        <v>1</v>
      </c>
      <c r="AD14" s="618" t="str">
        <f t="shared" si="9"/>
        <v>IGP - DI</v>
      </c>
      <c r="AE14" s="626">
        <f t="shared" si="3"/>
        <v>676.69500000000005</v>
      </c>
      <c r="AF14" s="626">
        <f t="shared" si="13"/>
        <v>706.83399999999995</v>
      </c>
      <c r="AG14" s="619">
        <v>1</v>
      </c>
    </row>
    <row r="15" spans="1:33" ht="20.100000000000001" customHeight="1" x14ac:dyDescent="0.2">
      <c r="A15" s="620" t="s">
        <v>3874</v>
      </c>
      <c r="B15" s="621">
        <v>720.495</v>
      </c>
      <c r="C15" s="621">
        <v>721.41399999999999</v>
      </c>
      <c r="D15" s="621">
        <v>723.16300000000001</v>
      </c>
      <c r="E15" s="621">
        <v>725.245</v>
      </c>
      <c r="F15" s="621">
        <v>726.923</v>
      </c>
      <c r="G15" s="621">
        <v>733.98400000000004</v>
      </c>
      <c r="H15" s="621">
        <v>738.48699999999997</v>
      </c>
      <c r="I15" s="621">
        <v>739.58299999999997</v>
      </c>
      <c r="J15" s="621">
        <v>741.30499999999995</v>
      </c>
      <c r="K15" s="621"/>
      <c r="L15" s="621"/>
      <c r="M15" s="621"/>
      <c r="O15" s="618" t="str">
        <f t="shared" si="10"/>
        <v>ÍNDICE NACIONAL DA CONSTRUÇÃO CIVIL</v>
      </c>
      <c r="P15" s="621">
        <f t="shared" si="14"/>
        <v>720.495</v>
      </c>
      <c r="Q15" s="621">
        <f t="shared" si="5"/>
        <v>738.48699999999997</v>
      </c>
      <c r="R15" s="629">
        <f t="shared" si="6"/>
        <v>1.0249999999999999</v>
      </c>
      <c r="T15" s="618" t="str">
        <f t="shared" si="7"/>
        <v>ÍNDICE NACIONAL DA CONSTRUÇÃO CIVIL</v>
      </c>
      <c r="U15" s="627">
        <f t="shared" si="0"/>
        <v>739.58299999999997</v>
      </c>
      <c r="V15" s="627">
        <f t="shared" si="0"/>
        <v>741.30499999999995</v>
      </c>
      <c r="W15" s="622">
        <v>1</v>
      </c>
      <c r="Y15" s="618" t="str">
        <f t="shared" si="8"/>
        <v>ÍNDICE NACIONAL DA CONSTRUÇÃO CIVIL</v>
      </c>
      <c r="Z15" s="627">
        <f t="shared" si="11"/>
        <v>738.48699999999997</v>
      </c>
      <c r="AA15" s="627">
        <f t="shared" si="12"/>
        <v>741.30499999999995</v>
      </c>
      <c r="AB15" s="622">
        <v>1</v>
      </c>
      <c r="AD15" s="618" t="str">
        <f t="shared" si="9"/>
        <v>ÍNDICE NACIONAL DA CONSTRUÇÃO CIVIL</v>
      </c>
      <c r="AE15" s="627">
        <f t="shared" si="3"/>
        <v>726.923</v>
      </c>
      <c r="AF15" s="627">
        <f t="shared" si="13"/>
        <v>741.30499999999995</v>
      </c>
      <c r="AG15" s="622">
        <v>1</v>
      </c>
    </row>
    <row r="16" spans="1:33" ht="20.100000000000001" customHeight="1" x14ac:dyDescent="0.2">
      <c r="A16" s="616" t="s">
        <v>3875</v>
      </c>
      <c r="B16" s="617">
        <v>750.68299999999999</v>
      </c>
      <c r="C16" s="617">
        <v>761.16600000000005</v>
      </c>
      <c r="D16" s="617">
        <v>773.10400000000004</v>
      </c>
      <c r="E16" s="617">
        <v>774.96</v>
      </c>
      <c r="F16" s="617">
        <v>772.62199999999996</v>
      </c>
      <c r="G16" s="617">
        <v>777.86900000000003</v>
      </c>
      <c r="H16" s="617">
        <v>792.75</v>
      </c>
      <c r="I16" s="617">
        <v>793.53099999999995</v>
      </c>
      <c r="J16" s="617">
        <v>798.48800000000006</v>
      </c>
      <c r="K16" s="617"/>
      <c r="L16" s="617"/>
      <c r="M16" s="617"/>
      <c r="O16" s="618" t="str">
        <f t="shared" si="10"/>
        <v>VERGALHÕES E ARAMES DE AÇO CARBONO</v>
      </c>
      <c r="P16" s="617">
        <f t="shared" si="14"/>
        <v>750.68299999999999</v>
      </c>
      <c r="Q16" s="617">
        <f t="shared" si="5"/>
        <v>792.75</v>
      </c>
      <c r="R16" s="628">
        <f t="shared" si="6"/>
        <v>1.056</v>
      </c>
      <c r="T16" s="618" t="str">
        <f t="shared" si="7"/>
        <v>VERGALHÕES E ARAMES DE AÇO CARBONO</v>
      </c>
      <c r="U16" s="626">
        <f t="shared" si="0"/>
        <v>793.53099999999995</v>
      </c>
      <c r="V16" s="626">
        <f t="shared" si="0"/>
        <v>798.48800000000006</v>
      </c>
      <c r="W16" s="619">
        <v>1</v>
      </c>
      <c r="Y16" s="618" t="str">
        <f t="shared" si="8"/>
        <v>VERGALHÕES E ARAMES DE AÇO CARBONO</v>
      </c>
      <c r="Z16" s="626">
        <f t="shared" si="11"/>
        <v>792.75</v>
      </c>
      <c r="AA16" s="626">
        <f t="shared" si="12"/>
        <v>798.48800000000006</v>
      </c>
      <c r="AB16" s="619">
        <v>1</v>
      </c>
      <c r="AD16" s="618" t="str">
        <f t="shared" si="9"/>
        <v>VERGALHÕES E ARAMES DE AÇO CARBONO</v>
      </c>
      <c r="AE16" s="626">
        <f t="shared" si="3"/>
        <v>772.62199999999996</v>
      </c>
      <c r="AF16" s="626">
        <f t="shared" si="13"/>
        <v>798.48800000000006</v>
      </c>
      <c r="AG16" s="619">
        <v>1</v>
      </c>
    </row>
    <row r="17" spans="1:33" ht="20.100000000000001" customHeight="1" x14ac:dyDescent="0.2">
      <c r="A17" s="620" t="s">
        <v>17925</v>
      </c>
      <c r="B17" s="621">
        <v>156.81399999999999</v>
      </c>
      <c r="C17" s="621">
        <v>164.28100000000001</v>
      </c>
      <c r="D17" s="621">
        <v>165.15700000000001</v>
      </c>
      <c r="E17" s="621">
        <v>165.41800000000001</v>
      </c>
      <c r="F17" s="621">
        <v>165.239</v>
      </c>
      <c r="G17" s="621">
        <v>166.34800000000001</v>
      </c>
      <c r="H17" s="621">
        <v>173.86099999999999</v>
      </c>
      <c r="I17" s="621">
        <v>176.00200000000001</v>
      </c>
      <c r="J17" s="621">
        <v>180.42400000000001</v>
      </c>
      <c r="K17" s="621"/>
      <c r="L17" s="621"/>
      <c r="M17" s="621"/>
      <c r="O17" s="618" t="str">
        <f t="shared" si="10"/>
        <v>PRODUTOS  SIDERÚRGICOS</v>
      </c>
      <c r="P17" s="621">
        <f t="shared" si="14"/>
        <v>156.81399999999999</v>
      </c>
      <c r="Q17" s="621">
        <f t="shared" si="5"/>
        <v>173.86099999999999</v>
      </c>
      <c r="R17" s="629">
        <f t="shared" si="6"/>
        <v>1.109</v>
      </c>
      <c r="T17" s="618" t="str">
        <f t="shared" si="7"/>
        <v>PRODUTOS  SIDERÚRGICOS</v>
      </c>
      <c r="U17" s="627">
        <f t="shared" si="0"/>
        <v>176.00200000000001</v>
      </c>
      <c r="V17" s="627">
        <f t="shared" si="0"/>
        <v>180.42400000000001</v>
      </c>
      <c r="W17" s="622">
        <v>1</v>
      </c>
      <c r="Y17" s="618" t="str">
        <f t="shared" si="8"/>
        <v>PRODUTOS  SIDERÚRGICOS</v>
      </c>
      <c r="Z17" s="627">
        <f t="shared" si="11"/>
        <v>173.86099999999999</v>
      </c>
      <c r="AA17" s="627">
        <f t="shared" si="12"/>
        <v>180.42400000000001</v>
      </c>
      <c r="AB17" s="622">
        <v>1</v>
      </c>
      <c r="AD17" s="618" t="str">
        <f t="shared" si="9"/>
        <v>PRODUTOS  SIDERÚRGICOS</v>
      </c>
      <c r="AE17" s="627">
        <f t="shared" si="3"/>
        <v>165.239</v>
      </c>
      <c r="AF17" s="627">
        <f t="shared" si="13"/>
        <v>180.42400000000001</v>
      </c>
      <c r="AG17" s="622">
        <v>1</v>
      </c>
    </row>
    <row r="18" spans="1:33" ht="20.100000000000001" customHeight="1" x14ac:dyDescent="0.2">
      <c r="A18" s="616" t="s">
        <v>3876</v>
      </c>
      <c r="B18" s="617">
        <v>379.17</v>
      </c>
      <c r="C18" s="617">
        <v>380.12299999999999</v>
      </c>
      <c r="D18" s="617">
        <v>380.70699999999999</v>
      </c>
      <c r="E18" s="617">
        <v>381.40100000000001</v>
      </c>
      <c r="F18" s="617">
        <v>382.09699999999998</v>
      </c>
      <c r="G18" s="617">
        <v>384.411</v>
      </c>
      <c r="H18" s="617">
        <v>385.98399999999998</v>
      </c>
      <c r="I18" s="617">
        <v>387.66699999999997</v>
      </c>
      <c r="J18" s="617">
        <v>390.59</v>
      </c>
      <c r="K18" s="617"/>
      <c r="L18" s="617"/>
      <c r="M18" s="617"/>
      <c r="O18" s="618" t="str">
        <f t="shared" si="10"/>
        <v>PRODUTOS DE AÇO GALVANIZADO</v>
      </c>
      <c r="P18" s="617">
        <f t="shared" si="14"/>
        <v>379.17</v>
      </c>
      <c r="Q18" s="617">
        <f t="shared" si="5"/>
        <v>385.98399999999998</v>
      </c>
      <c r="R18" s="628">
        <f t="shared" si="6"/>
        <v>1.018</v>
      </c>
      <c r="T18" s="618" t="str">
        <f t="shared" si="7"/>
        <v>PRODUTOS DE AÇO GALVANIZADO</v>
      </c>
      <c r="U18" s="626">
        <f t="shared" si="0"/>
        <v>387.66699999999997</v>
      </c>
      <c r="V18" s="626">
        <f t="shared" si="0"/>
        <v>390.59</v>
      </c>
      <c r="W18" s="619">
        <v>1</v>
      </c>
      <c r="Y18" s="618" t="str">
        <f t="shared" si="8"/>
        <v>PRODUTOS DE AÇO GALVANIZADO</v>
      </c>
      <c r="Z18" s="626">
        <f t="shared" si="11"/>
        <v>385.98399999999998</v>
      </c>
      <c r="AA18" s="626">
        <f t="shared" si="12"/>
        <v>390.59</v>
      </c>
      <c r="AB18" s="619">
        <v>1</v>
      </c>
      <c r="AD18" s="618" t="str">
        <f t="shared" si="9"/>
        <v>PRODUTOS DE AÇO GALVANIZADO</v>
      </c>
      <c r="AE18" s="626">
        <f t="shared" si="3"/>
        <v>382.09699999999998</v>
      </c>
      <c r="AF18" s="626">
        <f t="shared" si="13"/>
        <v>390.59</v>
      </c>
      <c r="AG18" s="619">
        <v>1</v>
      </c>
    </row>
    <row r="19" spans="1:33" ht="20.100000000000001" customHeight="1" x14ac:dyDescent="0.2">
      <c r="A19" s="620" t="s">
        <v>3877</v>
      </c>
      <c r="B19" s="621">
        <v>178.94200000000001</v>
      </c>
      <c r="C19" s="621">
        <v>177.273</v>
      </c>
      <c r="D19" s="621">
        <v>174.35599999999999</v>
      </c>
      <c r="E19" s="621">
        <v>174.76900000000001</v>
      </c>
      <c r="F19" s="621">
        <v>175.78100000000001</v>
      </c>
      <c r="G19" s="621">
        <v>176.70500000000001</v>
      </c>
      <c r="H19" s="621">
        <v>179.029</v>
      </c>
      <c r="I19" s="621">
        <v>179.12200000000001</v>
      </c>
      <c r="J19" s="621">
        <v>185.00399999999999</v>
      </c>
      <c r="K19" s="621"/>
      <c r="L19" s="621"/>
      <c r="M19" s="621"/>
      <c r="O19" s="618" t="str">
        <f t="shared" si="10"/>
        <v>SINALIZAÇÃO VERTICAL</v>
      </c>
      <c r="P19" s="621">
        <f t="shared" si="14"/>
        <v>178.94200000000001</v>
      </c>
      <c r="Q19" s="621">
        <f t="shared" si="5"/>
        <v>179.029</v>
      </c>
      <c r="R19" s="629">
        <f t="shared" si="6"/>
        <v>1</v>
      </c>
      <c r="T19" s="618" t="str">
        <f t="shared" si="7"/>
        <v>SINALIZAÇÃO VERTICAL</v>
      </c>
      <c r="U19" s="627">
        <f t="shared" si="0"/>
        <v>179.12200000000001</v>
      </c>
      <c r="V19" s="627">
        <f t="shared" si="0"/>
        <v>185.00399999999999</v>
      </c>
      <c r="W19" s="622">
        <v>1</v>
      </c>
      <c r="Y19" s="618" t="str">
        <f t="shared" si="8"/>
        <v>SINALIZAÇÃO VERTICAL</v>
      </c>
      <c r="Z19" s="627">
        <f t="shared" si="11"/>
        <v>179.029</v>
      </c>
      <c r="AA19" s="627">
        <f t="shared" si="12"/>
        <v>185.00399999999999</v>
      </c>
      <c r="AB19" s="622">
        <v>1</v>
      </c>
      <c r="AD19" s="618" t="str">
        <f t="shared" si="9"/>
        <v>SINALIZAÇÃO VERTICAL</v>
      </c>
      <c r="AE19" s="627">
        <f t="shared" si="3"/>
        <v>175.78100000000001</v>
      </c>
      <c r="AF19" s="627">
        <f t="shared" si="13"/>
        <v>185.00399999999999</v>
      </c>
      <c r="AG19" s="622">
        <v>1</v>
      </c>
    </row>
    <row r="20" spans="1:33" ht="20.100000000000001" customHeight="1" x14ac:dyDescent="0.2">
      <c r="A20" s="616" t="s">
        <v>3878</v>
      </c>
      <c r="B20" s="617">
        <v>516.30700000000002</v>
      </c>
      <c r="C20" s="617">
        <v>527.05100000000004</v>
      </c>
      <c r="D20" s="617">
        <v>542.75099999999998</v>
      </c>
      <c r="E20" s="617">
        <v>563.22900000000004</v>
      </c>
      <c r="F20" s="617">
        <v>558.89300000000003</v>
      </c>
      <c r="G20" s="617">
        <v>556.53399999999999</v>
      </c>
      <c r="H20" s="617">
        <v>591.40800000000002</v>
      </c>
      <c r="I20" s="617">
        <v>632.06200000000001</v>
      </c>
      <c r="J20" s="617">
        <v>673.14200000000005</v>
      </c>
      <c r="K20" s="617"/>
      <c r="L20" s="617"/>
      <c r="M20" s="617"/>
      <c r="O20" s="618" t="str">
        <f t="shared" si="10"/>
        <v>ASFALTO DILUÍDO</v>
      </c>
      <c r="P20" s="617">
        <f t="shared" si="14"/>
        <v>516.30700000000002</v>
      </c>
      <c r="Q20" s="617">
        <f t="shared" si="5"/>
        <v>591.40800000000002</v>
      </c>
      <c r="R20" s="628">
        <f t="shared" si="6"/>
        <v>1.145</v>
      </c>
      <c r="T20" s="618" t="str">
        <f t="shared" si="7"/>
        <v>ASFALTO DILUÍDO</v>
      </c>
      <c r="U20" s="626">
        <f t="shared" si="0"/>
        <v>632.06200000000001</v>
      </c>
      <c r="V20" s="626">
        <f t="shared" si="0"/>
        <v>673.14200000000005</v>
      </c>
      <c r="W20" s="619">
        <v>1</v>
      </c>
      <c r="Y20" s="618" t="str">
        <f t="shared" si="8"/>
        <v>ASFALTO DILUÍDO</v>
      </c>
      <c r="Z20" s="626">
        <f t="shared" si="11"/>
        <v>591.40800000000002</v>
      </c>
      <c r="AA20" s="626">
        <f t="shared" si="12"/>
        <v>673.14200000000005</v>
      </c>
      <c r="AB20" s="619">
        <v>1</v>
      </c>
      <c r="AD20" s="618" t="str">
        <f t="shared" si="9"/>
        <v>ASFALTO DILUÍDO</v>
      </c>
      <c r="AE20" s="626">
        <f t="shared" si="3"/>
        <v>558.89300000000003</v>
      </c>
      <c r="AF20" s="626">
        <f t="shared" si="13"/>
        <v>673.14200000000005</v>
      </c>
      <c r="AG20" s="619">
        <v>1</v>
      </c>
    </row>
    <row r="21" spans="1:33" ht="20.100000000000001" customHeight="1" x14ac:dyDescent="0.2">
      <c r="A21" s="620" t="s">
        <v>3879</v>
      </c>
      <c r="B21" s="621">
        <v>420.04300000000001</v>
      </c>
      <c r="C21" s="621">
        <v>425.36599999999999</v>
      </c>
      <c r="D21" s="621">
        <v>449.69200000000001</v>
      </c>
      <c r="E21" s="621">
        <v>447.63799999999998</v>
      </c>
      <c r="F21" s="621">
        <v>450.51</v>
      </c>
      <c r="G21" s="621">
        <v>449.09500000000003</v>
      </c>
      <c r="H21" s="621">
        <v>480.721</v>
      </c>
      <c r="I21" s="621">
        <v>506.88400000000001</v>
      </c>
      <c r="J21" s="621">
        <v>540.83500000000004</v>
      </c>
      <c r="K21" s="621"/>
      <c r="L21" s="621"/>
      <c r="M21" s="621"/>
      <c r="O21" s="618" t="str">
        <f t="shared" si="10"/>
        <v>CIMENTO ASFÁLTICO PETRÓLEO (CAP 7 e 20)</v>
      </c>
      <c r="P21" s="621">
        <f t="shared" si="14"/>
        <v>420.04300000000001</v>
      </c>
      <c r="Q21" s="621">
        <f t="shared" si="5"/>
        <v>480.721</v>
      </c>
      <c r="R21" s="629">
        <f t="shared" si="6"/>
        <v>1.1439999999999999</v>
      </c>
      <c r="T21" s="618" t="str">
        <f t="shared" si="7"/>
        <v>CIMENTO ASFÁLTICO PETRÓLEO (CAP 7 e 20)</v>
      </c>
      <c r="U21" s="627">
        <f t="shared" si="0"/>
        <v>506.88400000000001</v>
      </c>
      <c r="V21" s="627">
        <f t="shared" si="0"/>
        <v>540.83500000000004</v>
      </c>
      <c r="W21" s="622">
        <v>1</v>
      </c>
      <c r="Y21" s="618" t="str">
        <f t="shared" si="8"/>
        <v>CIMENTO ASFÁLTICO PETRÓLEO (CAP 7 e 20)</v>
      </c>
      <c r="Z21" s="627">
        <f t="shared" si="11"/>
        <v>480.721</v>
      </c>
      <c r="AA21" s="627">
        <f t="shared" si="12"/>
        <v>540.83500000000004</v>
      </c>
      <c r="AB21" s="622">
        <v>1</v>
      </c>
      <c r="AD21" s="618" t="str">
        <f t="shared" si="9"/>
        <v>CIMENTO ASFÁLTICO PETRÓLEO (CAP 7 e 20)</v>
      </c>
      <c r="AE21" s="627">
        <f t="shared" si="3"/>
        <v>450.51</v>
      </c>
      <c r="AF21" s="627">
        <f t="shared" si="13"/>
        <v>540.83500000000004</v>
      </c>
      <c r="AG21" s="622">
        <v>1</v>
      </c>
    </row>
    <row r="22" spans="1:33" ht="20.100000000000001" customHeight="1" x14ac:dyDescent="0.2">
      <c r="A22" s="616" t="s">
        <v>3880</v>
      </c>
      <c r="B22" s="617">
        <v>446.79500000000002</v>
      </c>
      <c r="C22" s="617">
        <v>457.34</v>
      </c>
      <c r="D22" s="617">
        <v>478.92200000000003</v>
      </c>
      <c r="E22" s="617">
        <v>490.72500000000002</v>
      </c>
      <c r="F22" s="617">
        <v>483.03399999999999</v>
      </c>
      <c r="G22" s="617">
        <v>462.48899999999998</v>
      </c>
      <c r="H22" s="617">
        <v>468.99599999999998</v>
      </c>
      <c r="I22" s="617">
        <v>492.38299999999998</v>
      </c>
      <c r="J22" s="617">
        <v>521.78800000000001</v>
      </c>
      <c r="K22" s="617"/>
      <c r="L22" s="617"/>
      <c r="M22" s="617"/>
      <c r="O22" s="618" t="str">
        <f t="shared" si="10"/>
        <v>EMULSÕES (RR1C E RR2C)</v>
      </c>
      <c r="P22" s="617">
        <f t="shared" si="14"/>
        <v>446.79500000000002</v>
      </c>
      <c r="Q22" s="617">
        <f t="shared" si="5"/>
        <v>468.99599999999998</v>
      </c>
      <c r="R22" s="628">
        <f t="shared" si="6"/>
        <v>1.05</v>
      </c>
      <c r="T22" s="618" t="str">
        <f t="shared" si="7"/>
        <v>EMULSÕES (RR1C E RR2C)</v>
      </c>
      <c r="U22" s="626">
        <f t="shared" si="0"/>
        <v>492.38299999999998</v>
      </c>
      <c r="V22" s="626">
        <f t="shared" si="0"/>
        <v>521.78800000000001</v>
      </c>
      <c r="W22" s="619">
        <v>1</v>
      </c>
      <c r="Y22" s="618" t="str">
        <f t="shared" si="8"/>
        <v>EMULSÕES (RR1C E RR2C)</v>
      </c>
      <c r="Z22" s="626">
        <f t="shared" si="11"/>
        <v>468.99599999999998</v>
      </c>
      <c r="AA22" s="626">
        <f t="shared" si="12"/>
        <v>521.78800000000001</v>
      </c>
      <c r="AB22" s="619">
        <v>1</v>
      </c>
      <c r="AD22" s="618" t="str">
        <f t="shared" si="9"/>
        <v>EMULSÕES (RR1C E RR2C)</v>
      </c>
      <c r="AE22" s="626">
        <f t="shared" si="3"/>
        <v>483.03399999999999</v>
      </c>
      <c r="AF22" s="626">
        <f t="shared" si="13"/>
        <v>521.78800000000001</v>
      </c>
      <c r="AG22" s="619">
        <v>1</v>
      </c>
    </row>
    <row r="23" spans="1:33" ht="20.100000000000001" customHeight="1" x14ac:dyDescent="0.2">
      <c r="A23" s="620" t="s">
        <v>2923</v>
      </c>
      <c r="B23" s="621">
        <v>104.496</v>
      </c>
      <c r="C23" s="621">
        <v>104.718</v>
      </c>
      <c r="D23" s="621">
        <v>105.017</v>
      </c>
      <c r="E23" s="621">
        <v>105.31100000000001</v>
      </c>
      <c r="F23" s="621">
        <v>106</v>
      </c>
      <c r="G23" s="621">
        <v>106.411</v>
      </c>
      <c r="H23" s="621">
        <v>106.73399999999999</v>
      </c>
      <c r="I23" s="621">
        <v>106.825</v>
      </c>
      <c r="J23" s="621">
        <v>107.619</v>
      </c>
      <c r="K23" s="621"/>
      <c r="L23" s="621"/>
      <c r="M23" s="621"/>
      <c r="O23" s="618" t="str">
        <f t="shared" si="10"/>
        <v>ADMINISTRAÇÃO LOCAL</v>
      </c>
      <c r="P23" s="621">
        <f t="shared" si="14"/>
        <v>104.496</v>
      </c>
      <c r="Q23" s="621">
        <f t="shared" si="5"/>
        <v>106.73399999999999</v>
      </c>
      <c r="R23" s="629">
        <f t="shared" si="6"/>
        <v>1.0209999999999999</v>
      </c>
      <c r="T23" s="618" t="str">
        <f t="shared" si="7"/>
        <v>ADMINISTRAÇÃO LOCAL</v>
      </c>
      <c r="U23" s="627">
        <f t="shared" si="0"/>
        <v>106.825</v>
      </c>
      <c r="V23" s="627">
        <f t="shared" si="0"/>
        <v>107.619</v>
      </c>
      <c r="W23" s="622">
        <v>1</v>
      </c>
      <c r="Y23" s="618" t="str">
        <f t="shared" si="8"/>
        <v>ADMINISTRAÇÃO LOCAL</v>
      </c>
      <c r="Z23" s="627">
        <f t="shared" si="11"/>
        <v>106.73399999999999</v>
      </c>
      <c r="AA23" s="627">
        <f t="shared" si="12"/>
        <v>107.619</v>
      </c>
      <c r="AB23" s="622">
        <v>1</v>
      </c>
      <c r="AD23" s="618" t="str">
        <f t="shared" si="9"/>
        <v>ADMINISTRAÇÃO LOCAL</v>
      </c>
      <c r="AE23" s="627">
        <f t="shared" si="3"/>
        <v>106</v>
      </c>
      <c r="AF23" s="627">
        <f t="shared" si="13"/>
        <v>107.619</v>
      </c>
      <c r="AG23" s="622">
        <v>1</v>
      </c>
    </row>
    <row r="24" spans="1:33" ht="20.100000000000001" customHeight="1" x14ac:dyDescent="0.2">
      <c r="A24" s="616" t="s">
        <v>3881</v>
      </c>
      <c r="B24" s="617">
        <v>107.874</v>
      </c>
      <c r="C24" s="617">
        <v>107.54600000000001</v>
      </c>
      <c r="D24" s="617">
        <v>107.53100000000001</v>
      </c>
      <c r="E24" s="617">
        <v>109.56100000000001</v>
      </c>
      <c r="F24" s="617">
        <v>113.72</v>
      </c>
      <c r="G24" s="617">
        <v>109.91800000000001</v>
      </c>
      <c r="H24" s="617">
        <v>109.70699999999999</v>
      </c>
      <c r="I24" s="617">
        <v>109.669</v>
      </c>
      <c r="J24" s="617">
        <v>114.807</v>
      </c>
      <c r="K24" s="617"/>
      <c r="L24" s="617"/>
      <c r="M24" s="617"/>
      <c r="O24" s="618" t="str">
        <f t="shared" si="10"/>
        <v>MOBILIZAÇÃO E DESMOBILIZAÇÃO</v>
      </c>
      <c r="P24" s="617">
        <f t="shared" si="14"/>
        <v>107.874</v>
      </c>
      <c r="Q24" s="617">
        <f t="shared" si="5"/>
        <v>109.70699999999999</v>
      </c>
      <c r="R24" s="628">
        <f t="shared" si="6"/>
        <v>1.0169999999999999</v>
      </c>
      <c r="T24" s="618" t="str">
        <f t="shared" si="7"/>
        <v>MOBILIZAÇÃO E DESMOBILIZAÇÃO</v>
      </c>
      <c r="U24" s="626">
        <f t="shared" si="0"/>
        <v>109.669</v>
      </c>
      <c r="V24" s="626">
        <f t="shared" si="0"/>
        <v>114.807</v>
      </c>
      <c r="W24" s="619">
        <v>1</v>
      </c>
      <c r="Y24" s="618" t="str">
        <f t="shared" si="8"/>
        <v>MOBILIZAÇÃO E DESMOBILIZAÇÃO</v>
      </c>
      <c r="Z24" s="626">
        <f t="shared" si="11"/>
        <v>109.70699999999999</v>
      </c>
      <c r="AA24" s="626">
        <f t="shared" si="12"/>
        <v>114.807</v>
      </c>
      <c r="AB24" s="619">
        <v>1</v>
      </c>
      <c r="AD24" s="618" t="str">
        <f t="shared" si="9"/>
        <v>MOBILIZAÇÃO E DESMOBILIZAÇÃO</v>
      </c>
      <c r="AE24" s="626">
        <f t="shared" si="3"/>
        <v>113.72</v>
      </c>
      <c r="AF24" s="626">
        <f t="shared" si="13"/>
        <v>114.807</v>
      </c>
      <c r="AG24" s="619">
        <v>1</v>
      </c>
    </row>
    <row r="25" spans="1:33" ht="20.100000000000001" customHeight="1" x14ac:dyDescent="0.2">
      <c r="A25" s="620" t="s">
        <v>3882</v>
      </c>
      <c r="B25" s="621">
        <v>105.85</v>
      </c>
      <c r="C25" s="621">
        <v>106.331</v>
      </c>
      <c r="D25" s="621">
        <v>106.551</v>
      </c>
      <c r="E25" s="621">
        <v>107.29900000000001</v>
      </c>
      <c r="F25" s="621">
        <v>109.01900000000001</v>
      </c>
      <c r="G25" s="621">
        <v>108.554</v>
      </c>
      <c r="H25" s="621">
        <v>108.968</v>
      </c>
      <c r="I25" s="621">
        <v>108.88800000000001</v>
      </c>
      <c r="J25" s="621">
        <v>110.724</v>
      </c>
      <c r="K25" s="621"/>
      <c r="L25" s="621"/>
      <c r="M25" s="621"/>
      <c r="O25" s="618" t="str">
        <f t="shared" si="10"/>
        <v>OBRAS COMPLEMENTARES E MEIO AMBIENTE</v>
      </c>
      <c r="P25" s="621">
        <f t="shared" si="14"/>
        <v>105.85</v>
      </c>
      <c r="Q25" s="621">
        <f t="shared" si="5"/>
        <v>108.968</v>
      </c>
      <c r="R25" s="629">
        <f t="shared" si="6"/>
        <v>1.0289999999999999</v>
      </c>
      <c r="T25" s="618" t="str">
        <f t="shared" si="7"/>
        <v>OBRAS COMPLEMENTARES E MEIO AMBIENTE</v>
      </c>
      <c r="U25" s="627">
        <f t="shared" si="0"/>
        <v>108.88800000000001</v>
      </c>
      <c r="V25" s="627">
        <f t="shared" si="0"/>
        <v>110.724</v>
      </c>
      <c r="W25" s="622">
        <v>1</v>
      </c>
      <c r="Y25" s="618" t="str">
        <f t="shared" si="8"/>
        <v>OBRAS COMPLEMENTARES E MEIO AMBIENTE</v>
      </c>
      <c r="Z25" s="627">
        <f t="shared" si="11"/>
        <v>108.968</v>
      </c>
      <c r="AA25" s="627">
        <f t="shared" si="12"/>
        <v>110.724</v>
      </c>
      <c r="AB25" s="622">
        <v>1</v>
      </c>
      <c r="AD25" s="618" t="str">
        <f t="shared" si="9"/>
        <v>OBRAS COMPLEMENTARES E MEIO AMBIENTE</v>
      </c>
      <c r="AE25" s="627">
        <f t="shared" si="3"/>
        <v>109.01900000000001</v>
      </c>
      <c r="AF25" s="627">
        <f t="shared" si="13"/>
        <v>110.724</v>
      </c>
      <c r="AG25" s="622">
        <v>1</v>
      </c>
    </row>
    <row r="28" spans="1:33" ht="20.100000000000001" customHeight="1" x14ac:dyDescent="0.2">
      <c r="P28" s="621">
        <f t="shared" ref="P28" si="15">B28</f>
        <v>0</v>
      </c>
      <c r="Q28" s="621">
        <f t="shared" ref="Q28" si="16">J28</f>
        <v>0</v>
      </c>
      <c r="R28" s="623" t="e">
        <f>ROUND(1+((Q28-P28)/P28),3)</f>
        <v>#DIV/0!</v>
      </c>
      <c r="T28" s="618">
        <f t="shared" ref="T28" si="17">$A28</f>
        <v>0</v>
      </c>
      <c r="U28" s="621">
        <f t="shared" ref="U28:V28" si="18">I28</f>
        <v>0</v>
      </c>
      <c r="V28" s="621">
        <f t="shared" si="18"/>
        <v>0</v>
      </c>
      <c r="W28" s="623" t="e">
        <f t="shared" ref="W28" si="19">ROUND(1+((V28-U28)/U28),3)</f>
        <v>#DIV/0!</v>
      </c>
      <c r="Y28" s="618">
        <f t="shared" ref="Y28" si="20">$A28</f>
        <v>0</v>
      </c>
      <c r="Z28" s="621">
        <f t="shared" ref="Z28" si="21">H28</f>
        <v>0</v>
      </c>
      <c r="AA28" s="621">
        <f t="shared" ref="AA28" si="22">J28</f>
        <v>0</v>
      </c>
      <c r="AB28" s="623" t="e">
        <f t="shared" ref="AB28" si="23">ROUND(1+((AA28-Z28)/Z28),3)</f>
        <v>#DIV/0!</v>
      </c>
      <c r="AD28" s="618">
        <f t="shared" ref="AD28" si="24">$A28</f>
        <v>0</v>
      </c>
      <c r="AE28" s="621">
        <f t="shared" ref="AE28" si="25">F28</f>
        <v>0</v>
      </c>
      <c r="AF28" s="621">
        <f t="shared" ref="AF28" si="26">J28</f>
        <v>0</v>
      </c>
      <c r="AG28" s="623" t="e">
        <f t="shared" ref="AG28" si="27">ROUND(1+((AF28-AE28)/AE28),3)</f>
        <v>#DIV/0!</v>
      </c>
    </row>
  </sheetData>
  <mergeCells count="8">
    <mergeCell ref="R2:R3"/>
    <mergeCell ref="W2:W3"/>
    <mergeCell ref="AB2:AB3"/>
    <mergeCell ref="AG2:AG3"/>
    <mergeCell ref="P1:R1"/>
    <mergeCell ref="U1:W1"/>
    <mergeCell ref="Z1:AB1"/>
    <mergeCell ref="AE1:AG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63"/>
  <sheetViews>
    <sheetView topLeftCell="A40" zoomScale="85" zoomScaleNormal="85" zoomScaleSheetLayoutView="85" workbookViewId="0">
      <selection activeCell="B68" sqref="B68"/>
    </sheetView>
  </sheetViews>
  <sheetFormatPr defaultColWidth="10.7109375" defaultRowHeight="24.95" customHeight="1" x14ac:dyDescent="0.2"/>
  <cols>
    <col min="1" max="1" width="12.7109375" style="77" customWidth="1"/>
    <col min="2" max="2" width="100.7109375" style="307" customWidth="1"/>
    <col min="3" max="3" width="12.7109375" style="77" customWidth="1"/>
    <col min="4" max="4" width="12.7109375" style="553" customWidth="1"/>
    <col min="5" max="5" width="10.7109375" style="77"/>
    <col min="6" max="6" width="13.28515625" style="77" bestFit="1" customWidth="1"/>
    <col min="7" max="16384" width="10.7109375" style="77"/>
  </cols>
  <sheetData>
    <row r="1" spans="1:4" ht="24.95" customHeight="1" x14ac:dyDescent="0.2">
      <c r="A1" s="46" t="s">
        <v>19223</v>
      </c>
      <c r="B1" s="305"/>
      <c r="C1" s="47"/>
      <c r="D1" s="550" t="s">
        <v>18251</v>
      </c>
    </row>
    <row r="2" spans="1:4" ht="24.95" customHeight="1" x14ac:dyDescent="0.2">
      <c r="A2" s="78"/>
      <c r="B2" s="306"/>
      <c r="C2" s="128">
        <f>BDI!C35*100</f>
        <v>27.12</v>
      </c>
      <c r="D2" s="551"/>
    </row>
    <row r="3" spans="1:4" ht="24.95" customHeight="1" x14ac:dyDescent="0.2">
      <c r="A3" s="79" t="s">
        <v>74</v>
      </c>
      <c r="B3" s="79" t="s">
        <v>75</v>
      </c>
      <c r="C3" s="79" t="s">
        <v>76</v>
      </c>
      <c r="D3" s="552" t="s">
        <v>763</v>
      </c>
    </row>
    <row r="4" spans="1:4" ht="24.95" customHeight="1" x14ac:dyDescent="0.2">
      <c r="A4" s="92" t="s">
        <v>3187</v>
      </c>
      <c r="B4" s="369" t="s">
        <v>19442</v>
      </c>
      <c r="C4" s="92" t="s">
        <v>3166</v>
      </c>
      <c r="D4" s="630">
        <v>168040.04</v>
      </c>
    </row>
    <row r="5" spans="1:4" ht="24.95" customHeight="1" x14ac:dyDescent="0.2">
      <c r="A5" s="92" t="s">
        <v>3197</v>
      </c>
      <c r="B5" s="369" t="s">
        <v>19443</v>
      </c>
      <c r="C5" s="92" t="s">
        <v>5</v>
      </c>
      <c r="D5" s="630">
        <v>99.9</v>
      </c>
    </row>
    <row r="6" spans="1:4" ht="24.95" customHeight="1" x14ac:dyDescent="0.2">
      <c r="A6" s="92" t="s">
        <v>19423</v>
      </c>
      <c r="B6" s="369" t="s">
        <v>19444</v>
      </c>
      <c r="C6" s="92" t="s">
        <v>2885</v>
      </c>
      <c r="D6" s="630">
        <v>539.26</v>
      </c>
    </row>
    <row r="7" spans="1:4" ht="24.95" customHeight="1" x14ac:dyDescent="0.2">
      <c r="A7" s="92" t="s">
        <v>3672</v>
      </c>
      <c r="B7" s="369" t="s">
        <v>19445</v>
      </c>
      <c r="C7" s="92" t="s">
        <v>2885</v>
      </c>
      <c r="D7" s="630">
        <v>40.659999999999997</v>
      </c>
    </row>
    <row r="8" spans="1:4" ht="24.95" customHeight="1" x14ac:dyDescent="0.2">
      <c r="A8" s="92" t="s">
        <v>3673</v>
      </c>
      <c r="B8" s="369" t="s">
        <v>19446</v>
      </c>
      <c r="C8" s="92" t="s">
        <v>2885</v>
      </c>
      <c r="D8" s="630">
        <v>30.11</v>
      </c>
    </row>
    <row r="9" spans="1:4" ht="24.95" customHeight="1" x14ac:dyDescent="0.2">
      <c r="A9" s="92" t="s">
        <v>3674</v>
      </c>
      <c r="B9" s="369" t="s">
        <v>19447</v>
      </c>
      <c r="C9" s="92" t="s">
        <v>2885</v>
      </c>
      <c r="D9" s="630">
        <v>12.1</v>
      </c>
    </row>
    <row r="10" spans="1:4" ht="24.95" customHeight="1" x14ac:dyDescent="0.2">
      <c r="A10" s="92" t="s">
        <v>3675</v>
      </c>
      <c r="B10" s="369" t="s">
        <v>19448</v>
      </c>
      <c r="C10" s="92" t="s">
        <v>2885</v>
      </c>
      <c r="D10" s="630">
        <v>15.58</v>
      </c>
    </row>
    <row r="11" spans="1:4" ht="24.95" customHeight="1" x14ac:dyDescent="0.2">
      <c r="A11" s="92" t="s">
        <v>19424</v>
      </c>
      <c r="B11" s="369" t="s">
        <v>19449</v>
      </c>
      <c r="C11" s="92" t="s">
        <v>2885</v>
      </c>
      <c r="D11" s="630">
        <v>64.510000000000005</v>
      </c>
    </row>
    <row r="12" spans="1:4" ht="24.95" customHeight="1" x14ac:dyDescent="0.2">
      <c r="A12" s="92" t="s">
        <v>3678</v>
      </c>
      <c r="B12" s="369" t="s">
        <v>2542</v>
      </c>
      <c r="C12" s="92" t="s">
        <v>2885</v>
      </c>
      <c r="D12" s="630">
        <v>1.98</v>
      </c>
    </row>
    <row r="13" spans="1:4" ht="24.95" customHeight="1" x14ac:dyDescent="0.2">
      <c r="A13" s="92" t="s">
        <v>3677</v>
      </c>
      <c r="B13" s="369" t="s">
        <v>3372</v>
      </c>
      <c r="C13" s="92" t="s">
        <v>2885</v>
      </c>
      <c r="D13" s="630">
        <v>152.36000000000001</v>
      </c>
    </row>
    <row r="14" spans="1:4" ht="24.95" customHeight="1" x14ac:dyDescent="0.2">
      <c r="A14" s="92" t="s">
        <v>3676</v>
      </c>
      <c r="B14" s="369" t="s">
        <v>19450</v>
      </c>
      <c r="C14" s="92" t="s">
        <v>19496</v>
      </c>
      <c r="D14" s="630">
        <v>2383.4</v>
      </c>
    </row>
    <row r="15" spans="1:4" ht="24.95" customHeight="1" x14ac:dyDescent="0.2">
      <c r="A15" s="92" t="s">
        <v>3679</v>
      </c>
      <c r="B15" s="369" t="s">
        <v>19451</v>
      </c>
      <c r="C15" s="92" t="s">
        <v>2885</v>
      </c>
      <c r="D15" s="630">
        <v>101.54</v>
      </c>
    </row>
    <row r="16" spans="1:4" ht="24.95" customHeight="1" x14ac:dyDescent="0.2">
      <c r="A16" s="92" t="s">
        <v>3680</v>
      </c>
      <c r="B16" s="369" t="s">
        <v>19452</v>
      </c>
      <c r="C16" s="92" t="s">
        <v>3688</v>
      </c>
      <c r="D16" s="630">
        <v>34.71</v>
      </c>
    </row>
    <row r="17" spans="1:4" ht="24.95" customHeight="1" x14ac:dyDescent="0.2">
      <c r="A17" s="92" t="s">
        <v>3191</v>
      </c>
      <c r="B17" s="369" t="s">
        <v>19453</v>
      </c>
      <c r="C17" s="92" t="s">
        <v>2885</v>
      </c>
      <c r="D17" s="630">
        <v>266.8</v>
      </c>
    </row>
    <row r="18" spans="1:4" ht="24.95" customHeight="1" x14ac:dyDescent="0.2">
      <c r="A18" s="92" t="s">
        <v>18059</v>
      </c>
      <c r="B18" s="369" t="s">
        <v>19454</v>
      </c>
      <c r="C18" s="92" t="s">
        <v>19497</v>
      </c>
      <c r="D18" s="630">
        <v>49.5</v>
      </c>
    </row>
    <row r="19" spans="1:4" ht="24.95" customHeight="1" x14ac:dyDescent="0.2">
      <c r="A19" s="92" t="s">
        <v>3192</v>
      </c>
      <c r="B19" s="369" t="s">
        <v>19455</v>
      </c>
      <c r="C19" s="92" t="s">
        <v>2885</v>
      </c>
      <c r="D19" s="630">
        <v>1639.85</v>
      </c>
    </row>
    <row r="20" spans="1:4" ht="24.95" customHeight="1" x14ac:dyDescent="0.2">
      <c r="A20" s="92" t="s">
        <v>3193</v>
      </c>
      <c r="B20" s="369" t="s">
        <v>19456</v>
      </c>
      <c r="C20" s="92" t="s">
        <v>2885</v>
      </c>
      <c r="D20" s="630">
        <v>1986.89</v>
      </c>
    </row>
    <row r="21" spans="1:4" ht="24.95" customHeight="1" x14ac:dyDescent="0.2">
      <c r="A21" s="92" t="s">
        <v>3194</v>
      </c>
      <c r="B21" s="369" t="s">
        <v>19457</v>
      </c>
      <c r="C21" s="92" t="s">
        <v>2885</v>
      </c>
      <c r="D21" s="630">
        <v>1976.72</v>
      </c>
    </row>
    <row r="22" spans="1:4" ht="24.95" customHeight="1" x14ac:dyDescent="0.2">
      <c r="A22" s="92" t="s">
        <v>3669</v>
      </c>
      <c r="B22" s="369" t="s">
        <v>19458</v>
      </c>
      <c r="C22" s="92" t="s">
        <v>2885</v>
      </c>
      <c r="D22" s="630">
        <v>3850.1</v>
      </c>
    </row>
    <row r="23" spans="1:4" ht="24.95" customHeight="1" x14ac:dyDescent="0.2">
      <c r="A23" s="92" t="s">
        <v>3195</v>
      </c>
      <c r="B23" s="369" t="s">
        <v>19459</v>
      </c>
      <c r="C23" s="92" t="s">
        <v>2885</v>
      </c>
      <c r="D23" s="630">
        <v>927.18</v>
      </c>
    </row>
    <row r="24" spans="1:4" ht="24.95" customHeight="1" x14ac:dyDescent="0.2">
      <c r="A24" s="92" t="s">
        <v>3196</v>
      </c>
      <c r="B24" s="369" t="s">
        <v>19460</v>
      </c>
      <c r="C24" s="92" t="s">
        <v>2885</v>
      </c>
      <c r="D24" s="630">
        <v>63560</v>
      </c>
    </row>
    <row r="25" spans="1:4" ht="24.95" customHeight="1" x14ac:dyDescent="0.2">
      <c r="A25" s="92" t="s">
        <v>3188</v>
      </c>
      <c r="B25" s="369" t="s">
        <v>19461</v>
      </c>
      <c r="C25" s="92" t="s">
        <v>2885</v>
      </c>
      <c r="D25" s="630">
        <v>8.39</v>
      </c>
    </row>
    <row r="26" spans="1:4" ht="24.95" customHeight="1" x14ac:dyDescent="0.2">
      <c r="A26" s="92" t="s">
        <v>17964</v>
      </c>
      <c r="B26" s="369" t="s">
        <v>19462</v>
      </c>
      <c r="C26" s="92" t="s">
        <v>2885</v>
      </c>
      <c r="D26" s="630">
        <v>8.26</v>
      </c>
    </row>
    <row r="27" spans="1:4" ht="24.95" customHeight="1" x14ac:dyDescent="0.2">
      <c r="A27" s="92" t="s">
        <v>17957</v>
      </c>
      <c r="B27" s="369" t="s">
        <v>19463</v>
      </c>
      <c r="C27" s="92" t="s">
        <v>2885</v>
      </c>
      <c r="D27" s="630">
        <v>8.39</v>
      </c>
    </row>
    <row r="28" spans="1:4" ht="24.95" customHeight="1" x14ac:dyDescent="0.2">
      <c r="A28" s="92" t="s">
        <v>3189</v>
      </c>
      <c r="B28" s="369" t="s">
        <v>19464</v>
      </c>
      <c r="C28" s="92" t="s">
        <v>2885</v>
      </c>
      <c r="D28" s="630">
        <v>80.209999999999994</v>
      </c>
    </row>
    <row r="29" spans="1:4" ht="24.95" customHeight="1" x14ac:dyDescent="0.2">
      <c r="A29" s="92" t="s">
        <v>17951</v>
      </c>
      <c r="B29" s="369" t="s">
        <v>19465</v>
      </c>
      <c r="C29" s="92" t="s">
        <v>2885</v>
      </c>
      <c r="D29" s="630">
        <v>99.28</v>
      </c>
    </row>
    <row r="30" spans="1:4" ht="24.95" customHeight="1" x14ac:dyDescent="0.2">
      <c r="A30" s="92" t="s">
        <v>17955</v>
      </c>
      <c r="B30" s="369" t="s">
        <v>19466</v>
      </c>
      <c r="C30" s="92" t="s">
        <v>2885</v>
      </c>
      <c r="D30" s="630">
        <v>99.28</v>
      </c>
    </row>
    <row r="31" spans="1:4" ht="24.95" customHeight="1" x14ac:dyDescent="0.2">
      <c r="A31" s="92" t="s">
        <v>17956</v>
      </c>
      <c r="B31" s="369" t="s">
        <v>19467</v>
      </c>
      <c r="C31" s="92" t="s">
        <v>2885</v>
      </c>
      <c r="D31" s="630">
        <v>99.28</v>
      </c>
    </row>
    <row r="32" spans="1:4" ht="24.95" customHeight="1" x14ac:dyDescent="0.2">
      <c r="A32" s="92" t="s">
        <v>19425</v>
      </c>
      <c r="B32" s="369" t="s">
        <v>19468</v>
      </c>
      <c r="C32" s="92" t="s">
        <v>2885</v>
      </c>
      <c r="D32" s="630">
        <v>118.35</v>
      </c>
    </row>
    <row r="33" spans="1:4" ht="24.95" customHeight="1" x14ac:dyDescent="0.2">
      <c r="A33" s="92" t="s">
        <v>3199</v>
      </c>
      <c r="B33" s="369" t="s">
        <v>19469</v>
      </c>
      <c r="C33" s="92" t="s">
        <v>2885</v>
      </c>
      <c r="D33" s="630">
        <v>99.28</v>
      </c>
    </row>
    <row r="34" spans="1:4" ht="24.95" customHeight="1" x14ac:dyDescent="0.2">
      <c r="A34" s="92" t="s">
        <v>19426</v>
      </c>
      <c r="B34" s="369" t="s">
        <v>19470</v>
      </c>
      <c r="C34" s="92" t="s">
        <v>19497</v>
      </c>
      <c r="D34" s="630">
        <v>77.39</v>
      </c>
    </row>
    <row r="35" spans="1:4" ht="24.95" customHeight="1" x14ac:dyDescent="0.2">
      <c r="A35" s="92" t="s">
        <v>19427</v>
      </c>
      <c r="B35" s="369" t="s">
        <v>19471</v>
      </c>
      <c r="C35" s="92" t="s">
        <v>5</v>
      </c>
      <c r="D35" s="630" t="e">
        <v>#N/A</v>
      </c>
    </row>
    <row r="36" spans="1:4" ht="24.95" customHeight="1" x14ac:dyDescent="0.2">
      <c r="A36" s="92" t="s">
        <v>19428</v>
      </c>
      <c r="B36" s="369" t="s">
        <v>19472</v>
      </c>
      <c r="C36" s="92" t="s">
        <v>19497</v>
      </c>
      <c r="D36" s="630" t="e">
        <v>#N/A</v>
      </c>
    </row>
    <row r="37" spans="1:4" ht="24.95" customHeight="1" x14ac:dyDescent="0.2">
      <c r="A37" s="92" t="s">
        <v>19429</v>
      </c>
      <c r="B37" s="369" t="s">
        <v>19473</v>
      </c>
      <c r="C37" s="92" t="s">
        <v>752</v>
      </c>
      <c r="D37" s="630">
        <v>99.1</v>
      </c>
    </row>
    <row r="38" spans="1:4" ht="24.95" customHeight="1" x14ac:dyDescent="0.2">
      <c r="A38" s="92" t="s">
        <v>18058</v>
      </c>
      <c r="B38" s="369" t="s">
        <v>19474</v>
      </c>
      <c r="C38" s="92" t="s">
        <v>19497</v>
      </c>
      <c r="D38" s="630">
        <v>93.43</v>
      </c>
    </row>
    <row r="39" spans="1:4" ht="24.95" customHeight="1" x14ac:dyDescent="0.2">
      <c r="A39" s="92" t="s">
        <v>3201</v>
      </c>
      <c r="B39" s="369" t="s">
        <v>19475</v>
      </c>
      <c r="C39" s="92" t="s">
        <v>19497</v>
      </c>
      <c r="D39" s="630">
        <v>47.83</v>
      </c>
    </row>
    <row r="40" spans="1:4" ht="24.95" customHeight="1" x14ac:dyDescent="0.2">
      <c r="A40" s="92" t="s">
        <v>18060</v>
      </c>
      <c r="B40" s="369" t="s">
        <v>19476</v>
      </c>
      <c r="C40" s="92" t="s">
        <v>19497</v>
      </c>
      <c r="D40" s="630">
        <v>17.100000000000001</v>
      </c>
    </row>
    <row r="41" spans="1:4" ht="24.95" customHeight="1" x14ac:dyDescent="0.2">
      <c r="A41" s="92" t="s">
        <v>18062</v>
      </c>
      <c r="B41" s="369" t="s">
        <v>19477</v>
      </c>
      <c r="C41" s="92" t="s">
        <v>2885</v>
      </c>
      <c r="D41" s="630">
        <v>1736.69</v>
      </c>
    </row>
    <row r="42" spans="1:4" ht="24.95" customHeight="1" x14ac:dyDescent="0.2">
      <c r="A42" s="92" t="s">
        <v>18061</v>
      </c>
      <c r="B42" s="369" t="s">
        <v>19478</v>
      </c>
      <c r="C42" s="92" t="s">
        <v>2885</v>
      </c>
      <c r="D42" s="630">
        <v>2822.73</v>
      </c>
    </row>
    <row r="43" spans="1:4" ht="24.95" customHeight="1" x14ac:dyDescent="0.2">
      <c r="A43" s="92" t="s">
        <v>3691</v>
      </c>
      <c r="B43" s="369" t="s">
        <v>19479</v>
      </c>
      <c r="C43" s="92" t="s">
        <v>19497</v>
      </c>
      <c r="D43" s="630">
        <v>553.26</v>
      </c>
    </row>
    <row r="44" spans="1:4" ht="24.95" customHeight="1" x14ac:dyDescent="0.2">
      <c r="A44" s="92" t="s">
        <v>19430</v>
      </c>
      <c r="B44" s="369" t="s">
        <v>19480</v>
      </c>
      <c r="C44" s="92" t="s">
        <v>2885</v>
      </c>
      <c r="D44" s="630">
        <v>143.94</v>
      </c>
    </row>
    <row r="45" spans="1:4" ht="24.95" customHeight="1" x14ac:dyDescent="0.2">
      <c r="A45" s="92" t="s">
        <v>19431</v>
      </c>
      <c r="B45" s="369" t="s">
        <v>19481</v>
      </c>
      <c r="C45" s="92" t="s">
        <v>752</v>
      </c>
      <c r="D45" s="630">
        <v>126.56</v>
      </c>
    </row>
    <row r="46" spans="1:4" ht="24.95" customHeight="1" x14ac:dyDescent="0.2">
      <c r="A46" s="92" t="s">
        <v>17977</v>
      </c>
      <c r="B46" s="369" t="s">
        <v>19482</v>
      </c>
      <c r="C46" s="92" t="s">
        <v>5</v>
      </c>
      <c r="D46" s="630">
        <v>56.02</v>
      </c>
    </row>
    <row r="47" spans="1:4" ht="24.95" customHeight="1" x14ac:dyDescent="0.2">
      <c r="A47" s="92" t="s">
        <v>17978</v>
      </c>
      <c r="B47" s="369" t="s">
        <v>19483</v>
      </c>
      <c r="C47" s="92" t="s">
        <v>2885</v>
      </c>
      <c r="D47" s="630">
        <v>24.41</v>
      </c>
    </row>
    <row r="48" spans="1:4" ht="24.95" customHeight="1" x14ac:dyDescent="0.2">
      <c r="A48" s="92" t="s">
        <v>19432</v>
      </c>
      <c r="B48" s="369" t="s">
        <v>19484</v>
      </c>
      <c r="C48" s="92" t="s">
        <v>19497</v>
      </c>
      <c r="D48" s="630">
        <v>220.3</v>
      </c>
    </row>
    <row r="49" spans="1:4" ht="24.95" customHeight="1" x14ac:dyDescent="0.2">
      <c r="A49" s="92" t="s">
        <v>19433</v>
      </c>
      <c r="B49" s="369" t="s">
        <v>19485</v>
      </c>
      <c r="C49" s="92" t="s">
        <v>19497</v>
      </c>
      <c r="D49" s="630">
        <v>242.82</v>
      </c>
    </row>
    <row r="50" spans="1:4" ht="24.95" customHeight="1" x14ac:dyDescent="0.2">
      <c r="A50" s="92" t="s">
        <v>19434</v>
      </c>
      <c r="B50" s="369" t="s">
        <v>19486</v>
      </c>
      <c r="C50" s="92" t="s">
        <v>19498</v>
      </c>
      <c r="D50" s="630">
        <v>40.299999999999997</v>
      </c>
    </row>
    <row r="51" spans="1:4" ht="24.95" customHeight="1" x14ac:dyDescent="0.2">
      <c r="A51" s="92" t="s">
        <v>19435</v>
      </c>
      <c r="B51" s="369" t="s">
        <v>19487</v>
      </c>
      <c r="C51" s="92" t="s">
        <v>19498</v>
      </c>
      <c r="D51" s="630">
        <v>118.62</v>
      </c>
    </row>
    <row r="52" spans="1:4" ht="24.95" customHeight="1" x14ac:dyDescent="0.2">
      <c r="A52" s="92" t="s">
        <v>19436</v>
      </c>
      <c r="B52" s="369" t="s">
        <v>19488</v>
      </c>
      <c r="C52" s="92" t="s">
        <v>19498</v>
      </c>
      <c r="D52" s="630">
        <v>608.82000000000005</v>
      </c>
    </row>
    <row r="53" spans="1:4" ht="24.95" customHeight="1" x14ac:dyDescent="0.2">
      <c r="A53" s="92" t="s">
        <v>19437</v>
      </c>
      <c r="B53" s="369" t="s">
        <v>19489</v>
      </c>
      <c r="C53" s="92" t="s">
        <v>19497</v>
      </c>
      <c r="D53" s="630">
        <v>271.44</v>
      </c>
    </row>
    <row r="54" spans="1:4" ht="24.95" customHeight="1" x14ac:dyDescent="0.2">
      <c r="A54" s="92" t="s">
        <v>19438</v>
      </c>
      <c r="B54" s="369" t="s">
        <v>19490</v>
      </c>
      <c r="C54" s="92" t="s">
        <v>2885</v>
      </c>
      <c r="D54" s="630">
        <v>138.71</v>
      </c>
    </row>
    <row r="55" spans="1:4" ht="24.95" customHeight="1" x14ac:dyDescent="0.2">
      <c r="A55" s="92" t="s">
        <v>19439</v>
      </c>
      <c r="B55" s="369" t="s">
        <v>2877</v>
      </c>
      <c r="C55" s="92" t="s">
        <v>2885</v>
      </c>
      <c r="D55" s="630">
        <v>73.069999999999993</v>
      </c>
    </row>
    <row r="56" spans="1:4" ht="24.95" customHeight="1" x14ac:dyDescent="0.2">
      <c r="A56" s="92" t="s">
        <v>19440</v>
      </c>
      <c r="B56" s="369" t="s">
        <v>19491</v>
      </c>
      <c r="C56" s="92" t="s">
        <v>2885</v>
      </c>
      <c r="D56" s="630">
        <v>165.91</v>
      </c>
    </row>
    <row r="57" spans="1:4" ht="24.95" customHeight="1" x14ac:dyDescent="0.2">
      <c r="A57" s="92" t="s">
        <v>19441</v>
      </c>
      <c r="B57" s="369" t="s">
        <v>19492</v>
      </c>
      <c r="C57" s="92" t="s">
        <v>2885</v>
      </c>
      <c r="D57" s="630">
        <v>2006.12</v>
      </c>
    </row>
    <row r="58" spans="1:4" ht="24.95" customHeight="1" x14ac:dyDescent="0.2">
      <c r="A58" s="92" t="s">
        <v>19179</v>
      </c>
      <c r="B58" s="369" t="s">
        <v>19493</v>
      </c>
      <c r="C58" s="92" t="s">
        <v>2885</v>
      </c>
      <c r="D58" s="630">
        <v>1595.31</v>
      </c>
    </row>
    <row r="59" spans="1:4" ht="24.95" customHeight="1" x14ac:dyDescent="0.2">
      <c r="A59" s="92" t="s">
        <v>19224</v>
      </c>
      <c r="B59" s="369" t="s">
        <v>19494</v>
      </c>
      <c r="C59" s="92" t="s">
        <v>2885</v>
      </c>
      <c r="D59" s="630">
        <v>4840.2700000000004</v>
      </c>
    </row>
    <row r="60" spans="1:4" ht="24.95" customHeight="1" x14ac:dyDescent="0.2">
      <c r="A60" s="92" t="s">
        <v>19225</v>
      </c>
      <c r="B60" s="369" t="s">
        <v>19495</v>
      </c>
      <c r="C60" s="92" t="s">
        <v>5</v>
      </c>
      <c r="D60" s="630">
        <v>13.96</v>
      </c>
    </row>
    <row r="61" spans="1:4" ht="24.95" customHeight="1" x14ac:dyDescent="0.2">
      <c r="A61" s="92"/>
      <c r="B61" s="369"/>
      <c r="C61" s="92"/>
      <c r="D61" s="630"/>
    </row>
    <row r="62" spans="1:4" ht="24.95" customHeight="1" x14ac:dyDescent="0.2">
      <c r="A62" s="456" t="s">
        <v>18193</v>
      </c>
      <c r="B62" s="632" t="s">
        <v>18195</v>
      </c>
      <c r="C62" s="456" t="s">
        <v>2885</v>
      </c>
      <c r="D62" s="631">
        <v>165785.62</v>
      </c>
    </row>
    <row r="63" spans="1:4" ht="24.95" customHeight="1" x14ac:dyDescent="0.2">
      <c r="A63" s="456" t="str">
        <f>'[4]SAN-01'!$H$4</f>
        <v>SAN-01</v>
      </c>
      <c r="B63" s="632" t="s">
        <v>18196</v>
      </c>
      <c r="C63" s="456" t="s">
        <v>2885</v>
      </c>
      <c r="D63" s="631">
        <v>180869.49</v>
      </c>
    </row>
  </sheetData>
  <pageMargins left="0.511811024" right="0.511811024" top="0.78740157499999996" bottom="0.78740157499999996" header="0.31496062000000002" footer="0.31496062000000002"/>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11</vt:i4>
      </vt:variant>
    </vt:vector>
  </HeadingPairs>
  <TitlesOfParts>
    <vt:vector size="24" baseType="lpstr">
      <vt:lpstr>Resumo</vt:lpstr>
      <vt:lpstr>Planilha Orçamentária</vt:lpstr>
      <vt:lpstr>Memorial de Cálculo</vt:lpstr>
      <vt:lpstr>Cronograma</vt:lpstr>
      <vt:lpstr>BDI</vt:lpstr>
      <vt:lpstr>LARGURA DE ESCAVAÇÃO</vt:lpstr>
      <vt:lpstr>DMT</vt:lpstr>
      <vt:lpstr>REAJUSTE</vt:lpstr>
      <vt:lpstr>COMP</vt:lpstr>
      <vt:lpstr>SINAPI</vt:lpstr>
      <vt:lpstr>IOPES</vt:lpstr>
      <vt:lpstr>DER</vt:lpstr>
      <vt:lpstr>CESAN</vt:lpstr>
      <vt:lpstr>BDI!Area_de_impressao</vt:lpstr>
      <vt:lpstr>Cronograma!Area_de_impressao</vt:lpstr>
      <vt:lpstr>IOPES!Area_de_impressao</vt:lpstr>
      <vt:lpstr>'Memorial de Cálculo'!Area_de_impressao</vt:lpstr>
      <vt:lpstr>'Planilha Orçamentária'!Area_de_impressao</vt:lpstr>
      <vt:lpstr>Resumo!Area_de_impressao</vt:lpstr>
      <vt:lpstr>SINAPI!Area_de_impressao</vt:lpstr>
      <vt:lpstr>Cronograma!Titulos_de_impressao</vt:lpstr>
      <vt:lpstr>'Memorial de Cálculo'!Titulos_de_impressao</vt:lpstr>
      <vt:lpstr>'Planilha Orçamentária'!Titulos_de_impressao</vt:lpstr>
      <vt:lpstr>Resumo!Titulos_de_impressao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fernanda Rodrigues da Silva</cp:lastModifiedBy>
  <cp:lastPrinted>2019-03-19T19:17:52Z</cp:lastPrinted>
  <dcterms:created xsi:type="dcterms:W3CDTF">2013-05-06T17:13:09Z</dcterms:created>
  <dcterms:modified xsi:type="dcterms:W3CDTF">2019-03-19T19:18:02Z</dcterms:modified>
</cp:coreProperties>
</file>